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han\Downloads\QB\Tournaments\TJNAT 2019 Combined\"/>
    </mc:Choice>
  </mc:AlternateContent>
  <bookViews>
    <workbookView minimized="1" xWindow="0" yWindow="0" windowWidth="19200" windowHeight="7535" activeTab="1"/>
  </bookViews>
  <sheets>
    <sheet name="INSTRUCTIONS" sheetId="1" r:id="rId1"/>
    <sheet name="ROUND 1" sheetId="2" r:id="rId2"/>
    <sheet name="ROUND 2" sheetId="3" r:id="rId3"/>
    <sheet name="ROUND 3" sheetId="4" r:id="rId4"/>
    <sheet name="ROUND 4" sheetId="5" r:id="rId5"/>
    <sheet name="ROUND 5" sheetId="6" r:id="rId6"/>
    <sheet name="ROUND 6" sheetId="7" r:id="rId7"/>
    <sheet name="ROUND 7" sheetId="8" r:id="rId8"/>
    <sheet name="ROUND 8" sheetId="9" r:id="rId9"/>
    <sheet name="ROUND 9" sheetId="10" r:id="rId10"/>
    <sheet name="ROUND 10" sheetId="11" r:id="rId11"/>
    <sheet name="ROUND 11" sheetId="12" r:id="rId12"/>
    <sheet name="ROUND 12" sheetId="13" r:id="rId13"/>
  </sheets>
  <definedNames>
    <definedName name="BONUS">INSTRUCTIONS!$A$23:$D$23</definedName>
    <definedName name="NEG">INSTRUCTIONS!$A$24</definedName>
    <definedName name="NONEG">INSTRUCTIONS!$B$24:$C$24</definedName>
    <definedName name="TOSSUP">INSTRUCTIONS!$A$24:$C$24</definedName>
  </definedNames>
  <calcPr calcId="152511"/>
</workbook>
</file>

<file path=xl/calcChain.xml><?xml version="1.0" encoding="utf-8"?>
<calcChain xmlns="http://schemas.openxmlformats.org/spreadsheetml/2006/main">
  <c r="M37" i="13" l="1"/>
  <c r="C37" i="13"/>
  <c r="P31" i="13"/>
  <c r="S30" i="13"/>
  <c r="R30" i="13"/>
  <c r="Q30" i="13"/>
  <c r="P30" i="13"/>
  <c r="O30" i="13"/>
  <c r="N30" i="13"/>
  <c r="M30" i="13"/>
  <c r="I30" i="13"/>
  <c r="H30" i="13"/>
  <c r="G30" i="13"/>
  <c r="F30" i="13"/>
  <c r="E30" i="13"/>
  <c r="D30" i="13"/>
  <c r="C30" i="13"/>
  <c r="R29" i="13"/>
  <c r="Q29" i="13"/>
  <c r="P29" i="13"/>
  <c r="O29" i="13"/>
  <c r="N29" i="13"/>
  <c r="M29" i="13"/>
  <c r="H29" i="13"/>
  <c r="G29" i="13"/>
  <c r="F29" i="13"/>
  <c r="E29" i="13"/>
  <c r="D29" i="13"/>
  <c r="C29" i="13"/>
  <c r="R28" i="13"/>
  <c r="Q28" i="13"/>
  <c r="Q31" i="13" s="1"/>
  <c r="P28" i="13"/>
  <c r="O28" i="13"/>
  <c r="O31" i="13" s="1"/>
  <c r="N28" i="13"/>
  <c r="M28" i="13"/>
  <c r="H28" i="13"/>
  <c r="H31" i="13" s="1"/>
  <c r="G28" i="13"/>
  <c r="G31" i="13" s="1"/>
  <c r="F28" i="13"/>
  <c r="F31" i="13" s="1"/>
  <c r="E28" i="13"/>
  <c r="E31" i="13" s="1"/>
  <c r="D28" i="13"/>
  <c r="D31" i="13" s="1"/>
  <c r="C28" i="13"/>
  <c r="C31" i="13" s="1"/>
  <c r="BY27" i="13"/>
  <c r="BU27" i="13"/>
  <c r="BQ27" i="13"/>
  <c r="BM27" i="13"/>
  <c r="BI27" i="13"/>
  <c r="BE27" i="13"/>
  <c r="BA27" i="13"/>
  <c r="AW27" i="13"/>
  <c r="AS27" i="13"/>
  <c r="AO27" i="13"/>
  <c r="AK27" i="13"/>
  <c r="AG27" i="13"/>
  <c r="T27" i="13"/>
  <c r="J27" i="13"/>
  <c r="BY26" i="13"/>
  <c r="BU26" i="13"/>
  <c r="BQ26" i="13"/>
  <c r="BM26" i="13"/>
  <c r="BI26" i="13"/>
  <c r="BE26" i="13"/>
  <c r="BA26" i="13"/>
  <c r="AW26" i="13"/>
  <c r="AS26" i="13"/>
  <c r="AO26" i="13"/>
  <c r="AK26" i="13"/>
  <c r="AG26" i="13"/>
  <c r="T26" i="13"/>
  <c r="J26" i="13"/>
  <c r="BY25" i="13"/>
  <c r="BU25" i="13"/>
  <c r="BQ25" i="13"/>
  <c r="BM25" i="13"/>
  <c r="BI25" i="13"/>
  <c r="BE25" i="13"/>
  <c r="BA25" i="13"/>
  <c r="AW25" i="13"/>
  <c r="AS25" i="13"/>
  <c r="AO25" i="13"/>
  <c r="AK25" i="13"/>
  <c r="AG25" i="13"/>
  <c r="T25" i="13"/>
  <c r="J25" i="13"/>
  <c r="BY24" i="13"/>
  <c r="BU24" i="13"/>
  <c r="BQ24" i="13"/>
  <c r="BM24" i="13"/>
  <c r="BI24" i="13"/>
  <c r="BE24" i="13"/>
  <c r="BA24" i="13"/>
  <c r="AW24" i="13"/>
  <c r="AS24" i="13"/>
  <c r="AO24" i="13"/>
  <c r="AK24" i="13"/>
  <c r="AG24" i="13"/>
  <c r="T24" i="13"/>
  <c r="J24" i="13"/>
  <c r="BY23" i="13"/>
  <c r="BU23" i="13"/>
  <c r="BQ23" i="13"/>
  <c r="BM23" i="13"/>
  <c r="BI23" i="13"/>
  <c r="BE23" i="13"/>
  <c r="BA23" i="13"/>
  <c r="AW23" i="13"/>
  <c r="AS23" i="13"/>
  <c r="AO23" i="13"/>
  <c r="AK23" i="13"/>
  <c r="AG23" i="13"/>
  <c r="AB23" i="13"/>
  <c r="W23" i="13"/>
  <c r="T23" i="13"/>
  <c r="J23" i="13"/>
  <c r="BY22" i="13"/>
  <c r="BU22" i="13"/>
  <c r="BQ22" i="13"/>
  <c r="BM22" i="13"/>
  <c r="BI22" i="13"/>
  <c r="BE22" i="13"/>
  <c r="BA22" i="13"/>
  <c r="AW22" i="13"/>
  <c r="AS22" i="13"/>
  <c r="AO22" i="13"/>
  <c r="AK22" i="13"/>
  <c r="AG22" i="13"/>
  <c r="AB22" i="13"/>
  <c r="W22" i="13"/>
  <c r="T22" i="13"/>
  <c r="J22" i="13"/>
  <c r="BY21" i="13"/>
  <c r="BU21" i="13"/>
  <c r="BQ21" i="13"/>
  <c r="BM21" i="13"/>
  <c r="BI21" i="13"/>
  <c r="BE21" i="13"/>
  <c r="BA21" i="13"/>
  <c r="AW21" i="13"/>
  <c r="AS21" i="13"/>
  <c r="AO21" i="13"/>
  <c r="AK21" i="13"/>
  <c r="AG21" i="13"/>
  <c r="AB21" i="13"/>
  <c r="W21" i="13"/>
  <c r="T21" i="13"/>
  <c r="J21" i="13"/>
  <c r="BY20" i="13"/>
  <c r="BU20" i="13"/>
  <c r="BQ20" i="13"/>
  <c r="BM20" i="13"/>
  <c r="BI20" i="13"/>
  <c r="BE20" i="13"/>
  <c r="BA20" i="13"/>
  <c r="AW20" i="13"/>
  <c r="AS20" i="13"/>
  <c r="AO20" i="13"/>
  <c r="AK20" i="13"/>
  <c r="AG20" i="13"/>
  <c r="AB20" i="13"/>
  <c r="W20" i="13"/>
  <c r="T20" i="13"/>
  <c r="J20" i="13"/>
  <c r="BY19" i="13"/>
  <c r="BU19" i="13"/>
  <c r="BQ19" i="13"/>
  <c r="BM19" i="13"/>
  <c r="BI19" i="13"/>
  <c r="BE19" i="13"/>
  <c r="BA19" i="13"/>
  <c r="AW19" i="13"/>
  <c r="AS19" i="13"/>
  <c r="AO19" i="13"/>
  <c r="AK19" i="13"/>
  <c r="AG19" i="13"/>
  <c r="AB19" i="13"/>
  <c r="W19" i="13"/>
  <c r="T19" i="13"/>
  <c r="J19" i="13"/>
  <c r="BY18" i="13"/>
  <c r="BU18" i="13"/>
  <c r="BQ18" i="13"/>
  <c r="BM18" i="13"/>
  <c r="BI18" i="13"/>
  <c r="BE18" i="13"/>
  <c r="BA18" i="13"/>
  <c r="AW18" i="13"/>
  <c r="AS18" i="13"/>
  <c r="AO18" i="13"/>
  <c r="AK18" i="13"/>
  <c r="AG18" i="13"/>
  <c r="AB18" i="13"/>
  <c r="W18" i="13"/>
  <c r="T18" i="13"/>
  <c r="J18" i="13"/>
  <c r="BY17" i="13"/>
  <c r="BU17" i="13"/>
  <c r="BQ17" i="13"/>
  <c r="BM17" i="13"/>
  <c r="BI17" i="13"/>
  <c r="BE17" i="13"/>
  <c r="BA17" i="13"/>
  <c r="AW17" i="13"/>
  <c r="AS17" i="13"/>
  <c r="AO17" i="13"/>
  <c r="AK17" i="13"/>
  <c r="AG17" i="13"/>
  <c r="AB17" i="13"/>
  <c r="W17" i="13"/>
  <c r="T17" i="13"/>
  <c r="J17" i="13"/>
  <c r="BY16" i="13"/>
  <c r="BU16" i="13"/>
  <c r="BQ16" i="13"/>
  <c r="BM16" i="13"/>
  <c r="BI16" i="13"/>
  <c r="BE16" i="13"/>
  <c r="BA16" i="13"/>
  <c r="AW16" i="13"/>
  <c r="AS16" i="13"/>
  <c r="AO16" i="13"/>
  <c r="AK16" i="13"/>
  <c r="AG16" i="13"/>
  <c r="AB16" i="13"/>
  <c r="W16" i="13"/>
  <c r="T16" i="13"/>
  <c r="J16" i="13"/>
  <c r="BY15" i="13"/>
  <c r="BU15" i="13"/>
  <c r="BQ15" i="13"/>
  <c r="BM15" i="13"/>
  <c r="BI15" i="13"/>
  <c r="BE15" i="13"/>
  <c r="BA15" i="13"/>
  <c r="AW15" i="13"/>
  <c r="AS15" i="13"/>
  <c r="AO15" i="13"/>
  <c r="AK15" i="13"/>
  <c r="AG15" i="13"/>
  <c r="AB15" i="13"/>
  <c r="W15" i="13"/>
  <c r="T15" i="13"/>
  <c r="J15" i="13"/>
  <c r="BY14" i="13"/>
  <c r="BU14" i="13"/>
  <c r="BQ14" i="13"/>
  <c r="BM14" i="13"/>
  <c r="BI14" i="13"/>
  <c r="BE14" i="13"/>
  <c r="BA14" i="13"/>
  <c r="AW14" i="13"/>
  <c r="AS14" i="13"/>
  <c r="AO14" i="13"/>
  <c r="AK14" i="13"/>
  <c r="AG14" i="13"/>
  <c r="AB14" i="13"/>
  <c r="W14" i="13"/>
  <c r="T14" i="13"/>
  <c r="J14" i="13"/>
  <c r="BY13" i="13"/>
  <c r="BU13" i="13"/>
  <c r="BQ13" i="13"/>
  <c r="BM13" i="13"/>
  <c r="BI13" i="13"/>
  <c r="BE13" i="13"/>
  <c r="BA13" i="13"/>
  <c r="AW13" i="13"/>
  <c r="AS13" i="13"/>
  <c r="AO13" i="13"/>
  <c r="AK13" i="13"/>
  <c r="AG13" i="13"/>
  <c r="AB13" i="13"/>
  <c r="W13" i="13"/>
  <c r="T13" i="13"/>
  <c r="J13" i="13"/>
  <c r="BY12" i="13"/>
  <c r="BU12" i="13"/>
  <c r="BQ12" i="13"/>
  <c r="BM12" i="13"/>
  <c r="BI12" i="13"/>
  <c r="BE12" i="13"/>
  <c r="BA12" i="13"/>
  <c r="AW12" i="13"/>
  <c r="AS12" i="13"/>
  <c r="AO12" i="13"/>
  <c r="AK12" i="13"/>
  <c r="AG12" i="13"/>
  <c r="AB12" i="13"/>
  <c r="W12" i="13"/>
  <c r="T12" i="13"/>
  <c r="J12" i="13"/>
  <c r="BY11" i="13"/>
  <c r="BU11" i="13"/>
  <c r="BQ11" i="13"/>
  <c r="BM11" i="13"/>
  <c r="BI11" i="13"/>
  <c r="BE11" i="13"/>
  <c r="BA11" i="13"/>
  <c r="AW11" i="13"/>
  <c r="AS11" i="13"/>
  <c r="AO11" i="13"/>
  <c r="AK11" i="13"/>
  <c r="AG11" i="13"/>
  <c r="AB11" i="13"/>
  <c r="W11" i="13"/>
  <c r="T11" i="13"/>
  <c r="J11" i="13"/>
  <c r="BY10" i="13"/>
  <c r="BU10" i="13"/>
  <c r="BQ10" i="13"/>
  <c r="BM10" i="13"/>
  <c r="BI10" i="13"/>
  <c r="BE10" i="13"/>
  <c r="BA10" i="13"/>
  <c r="AW10" i="13"/>
  <c r="AS10" i="13"/>
  <c r="AO10" i="13"/>
  <c r="AK10" i="13"/>
  <c r="AG10" i="13"/>
  <c r="AB10" i="13"/>
  <c r="W10" i="13"/>
  <c r="T10" i="13"/>
  <c r="J10" i="13"/>
  <c r="BY9" i="13"/>
  <c r="BU9" i="13"/>
  <c r="BQ9" i="13"/>
  <c r="BM9" i="13"/>
  <c r="BI9" i="13"/>
  <c r="BE9" i="13"/>
  <c r="BA9" i="13"/>
  <c r="AW9" i="13"/>
  <c r="AS9" i="13"/>
  <c r="AO9" i="13"/>
  <c r="AK9" i="13"/>
  <c r="AG9" i="13"/>
  <c r="AB9" i="13"/>
  <c r="W9" i="13"/>
  <c r="T9" i="13"/>
  <c r="J9" i="13"/>
  <c r="BY8" i="13"/>
  <c r="BU8" i="13"/>
  <c r="BQ8" i="13"/>
  <c r="BM8" i="13"/>
  <c r="BI8" i="13"/>
  <c r="BE8" i="13"/>
  <c r="BA8" i="13"/>
  <c r="AW8" i="13"/>
  <c r="AS8" i="13"/>
  <c r="AO8" i="13"/>
  <c r="AK8" i="13"/>
  <c r="AG8" i="13"/>
  <c r="AB8" i="13"/>
  <c r="W8" i="13"/>
  <c r="T8" i="13"/>
  <c r="J8" i="13"/>
  <c r="BY7" i="13"/>
  <c r="BU7" i="13"/>
  <c r="BQ7" i="13"/>
  <c r="BM7" i="13"/>
  <c r="BI7" i="13"/>
  <c r="BE7" i="13"/>
  <c r="BA7" i="13"/>
  <c r="AW7" i="13"/>
  <c r="AS7" i="13"/>
  <c r="AO7" i="13"/>
  <c r="AK7" i="13"/>
  <c r="AG7" i="13"/>
  <c r="AB7" i="13"/>
  <c r="W7" i="13"/>
  <c r="T7" i="13"/>
  <c r="J7" i="13"/>
  <c r="BY6" i="13"/>
  <c r="BU6" i="13"/>
  <c r="BQ6" i="13"/>
  <c r="BM6" i="13"/>
  <c r="BI6" i="13"/>
  <c r="BE6" i="13"/>
  <c r="BA6" i="13"/>
  <c r="AW6" i="13"/>
  <c r="AS6" i="13"/>
  <c r="AO6" i="13"/>
  <c r="AK6" i="13"/>
  <c r="AG6" i="13"/>
  <c r="AB6" i="13"/>
  <c r="W6" i="13"/>
  <c r="T6" i="13"/>
  <c r="J6" i="13"/>
  <c r="BY5" i="13"/>
  <c r="BU5" i="13"/>
  <c r="BQ5" i="13"/>
  <c r="BM5" i="13"/>
  <c r="BI5" i="13"/>
  <c r="BE5" i="13"/>
  <c r="BA5" i="13"/>
  <c r="AW5" i="13"/>
  <c r="AS5" i="13"/>
  <c r="AO5" i="13"/>
  <c r="AK5" i="13"/>
  <c r="AG5" i="13"/>
  <c r="AB5" i="13"/>
  <c r="W5" i="13"/>
  <c r="T5" i="13"/>
  <c r="J5" i="13"/>
  <c r="BY4" i="13"/>
  <c r="BU4" i="13"/>
  <c r="BQ4" i="13"/>
  <c r="BM4" i="13"/>
  <c r="BI4" i="13"/>
  <c r="BE4" i="13"/>
  <c r="BA4" i="13"/>
  <c r="AW4" i="13"/>
  <c r="AS4" i="13"/>
  <c r="AO4" i="13"/>
  <c r="AK4" i="13"/>
  <c r="AG4" i="13"/>
  <c r="AB4" i="13"/>
  <c r="W4" i="13"/>
  <c r="T4" i="13"/>
  <c r="J4" i="13"/>
  <c r="M37" i="12"/>
  <c r="C37" i="12"/>
  <c r="Q31" i="12"/>
  <c r="M31" i="12"/>
  <c r="H31" i="12"/>
  <c r="E31" i="12"/>
  <c r="S30" i="12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H29" i="12"/>
  <c r="G29" i="12"/>
  <c r="F29" i="12"/>
  <c r="E29" i="12"/>
  <c r="D29" i="12"/>
  <c r="C29" i="12"/>
  <c r="R28" i="12"/>
  <c r="Q28" i="12"/>
  <c r="P28" i="12"/>
  <c r="P31" i="12" s="1"/>
  <c r="O28" i="12"/>
  <c r="O31" i="12" s="1"/>
  <c r="N28" i="12"/>
  <c r="M28" i="12"/>
  <c r="H28" i="12"/>
  <c r="G28" i="12"/>
  <c r="G31" i="12" s="1"/>
  <c r="F28" i="12"/>
  <c r="F31" i="12" s="1"/>
  <c r="E28" i="12"/>
  <c r="D28" i="12"/>
  <c r="D31" i="12" s="1"/>
  <c r="C28" i="12"/>
  <c r="C31" i="12" s="1"/>
  <c r="BY27" i="12"/>
  <c r="BU27" i="12"/>
  <c r="BQ27" i="12"/>
  <c r="BM27" i="12"/>
  <c r="BI27" i="12"/>
  <c r="BE27" i="12"/>
  <c r="BA27" i="12"/>
  <c r="AW27" i="12"/>
  <c r="AS27" i="12"/>
  <c r="AO27" i="12"/>
  <c r="AK27" i="12"/>
  <c r="AG27" i="12"/>
  <c r="T27" i="12"/>
  <c r="J27" i="12"/>
  <c r="BY26" i="12"/>
  <c r="BU26" i="12"/>
  <c r="BQ26" i="12"/>
  <c r="BM26" i="12"/>
  <c r="BI26" i="12"/>
  <c r="BE26" i="12"/>
  <c r="BA26" i="12"/>
  <c r="AW26" i="12"/>
  <c r="AS26" i="12"/>
  <c r="AO26" i="12"/>
  <c r="AK26" i="12"/>
  <c r="AG26" i="12"/>
  <c r="T26" i="12"/>
  <c r="J26" i="12"/>
  <c r="BY25" i="12"/>
  <c r="BU25" i="12"/>
  <c r="BQ25" i="12"/>
  <c r="BM25" i="12"/>
  <c r="BI25" i="12"/>
  <c r="BE25" i="12"/>
  <c r="BA25" i="12"/>
  <c r="AW25" i="12"/>
  <c r="AS25" i="12"/>
  <c r="AO25" i="12"/>
  <c r="AK25" i="12"/>
  <c r="AG25" i="12"/>
  <c r="T25" i="12"/>
  <c r="J25" i="12"/>
  <c r="BY24" i="12"/>
  <c r="BU24" i="12"/>
  <c r="BQ24" i="12"/>
  <c r="BM24" i="12"/>
  <c r="BI24" i="12"/>
  <c r="BE24" i="12"/>
  <c r="BA24" i="12"/>
  <c r="AW24" i="12"/>
  <c r="AS24" i="12"/>
  <c r="AO24" i="12"/>
  <c r="AK24" i="12"/>
  <c r="AG24" i="12"/>
  <c r="T24" i="12"/>
  <c r="J24" i="12"/>
  <c r="BY23" i="12"/>
  <c r="BU23" i="12"/>
  <c r="BQ23" i="12"/>
  <c r="BM23" i="12"/>
  <c r="BI23" i="12"/>
  <c r="BE23" i="12"/>
  <c r="BA23" i="12"/>
  <c r="AW23" i="12"/>
  <c r="AS23" i="12"/>
  <c r="AO23" i="12"/>
  <c r="AK23" i="12"/>
  <c r="AG23" i="12"/>
  <c r="AB23" i="12"/>
  <c r="W23" i="12"/>
  <c r="T23" i="12"/>
  <c r="J23" i="12"/>
  <c r="BY22" i="12"/>
  <c r="BU22" i="12"/>
  <c r="BQ22" i="12"/>
  <c r="BM22" i="12"/>
  <c r="BI22" i="12"/>
  <c r="BE22" i="12"/>
  <c r="BA22" i="12"/>
  <c r="AW22" i="12"/>
  <c r="AS22" i="12"/>
  <c r="AO22" i="12"/>
  <c r="AK22" i="12"/>
  <c r="AG22" i="12"/>
  <c r="AB22" i="12"/>
  <c r="W22" i="12"/>
  <c r="T22" i="12"/>
  <c r="J22" i="12"/>
  <c r="BY21" i="12"/>
  <c r="BU21" i="12"/>
  <c r="BQ21" i="12"/>
  <c r="BM21" i="12"/>
  <c r="BI21" i="12"/>
  <c r="BE21" i="12"/>
  <c r="BA21" i="12"/>
  <c r="AW21" i="12"/>
  <c r="AS21" i="12"/>
  <c r="AO21" i="12"/>
  <c r="AK21" i="12"/>
  <c r="AG21" i="12"/>
  <c r="AB21" i="12"/>
  <c r="W21" i="12"/>
  <c r="T21" i="12"/>
  <c r="J21" i="12"/>
  <c r="BY20" i="12"/>
  <c r="BU20" i="12"/>
  <c r="BQ20" i="12"/>
  <c r="BM20" i="12"/>
  <c r="BI20" i="12"/>
  <c r="BE20" i="12"/>
  <c r="BA20" i="12"/>
  <c r="AW20" i="12"/>
  <c r="AS20" i="12"/>
  <c r="AO20" i="12"/>
  <c r="AK20" i="12"/>
  <c r="AG20" i="12"/>
  <c r="AB20" i="12"/>
  <c r="W20" i="12"/>
  <c r="T20" i="12"/>
  <c r="J20" i="12"/>
  <c r="BY19" i="12"/>
  <c r="BU19" i="12"/>
  <c r="BQ19" i="12"/>
  <c r="BM19" i="12"/>
  <c r="BI19" i="12"/>
  <c r="BE19" i="12"/>
  <c r="BA19" i="12"/>
  <c r="AW19" i="12"/>
  <c r="AS19" i="12"/>
  <c r="AO19" i="12"/>
  <c r="AK19" i="12"/>
  <c r="AG19" i="12"/>
  <c r="AB19" i="12"/>
  <c r="W19" i="12"/>
  <c r="T19" i="12"/>
  <c r="J19" i="12"/>
  <c r="BY18" i="12"/>
  <c r="BU18" i="12"/>
  <c r="BQ18" i="12"/>
  <c r="BM18" i="12"/>
  <c r="BI18" i="12"/>
  <c r="BE18" i="12"/>
  <c r="BA18" i="12"/>
  <c r="AW18" i="12"/>
  <c r="AS18" i="12"/>
  <c r="AO18" i="12"/>
  <c r="AK18" i="12"/>
  <c r="AG18" i="12"/>
  <c r="AB18" i="12"/>
  <c r="W18" i="12"/>
  <c r="T18" i="12"/>
  <c r="J18" i="12"/>
  <c r="BY17" i="12"/>
  <c r="BU17" i="12"/>
  <c r="BQ17" i="12"/>
  <c r="BM17" i="12"/>
  <c r="BI17" i="12"/>
  <c r="BE17" i="12"/>
  <c r="BA17" i="12"/>
  <c r="AW17" i="12"/>
  <c r="AS17" i="12"/>
  <c r="AO17" i="12"/>
  <c r="AK17" i="12"/>
  <c r="AG17" i="12"/>
  <c r="AB17" i="12"/>
  <c r="W17" i="12"/>
  <c r="T17" i="12"/>
  <c r="J17" i="12"/>
  <c r="BY16" i="12"/>
  <c r="BU16" i="12"/>
  <c r="BQ16" i="12"/>
  <c r="BM16" i="12"/>
  <c r="BI16" i="12"/>
  <c r="BE16" i="12"/>
  <c r="BA16" i="12"/>
  <c r="AW16" i="12"/>
  <c r="AS16" i="12"/>
  <c r="AO16" i="12"/>
  <c r="AK16" i="12"/>
  <c r="AG16" i="12"/>
  <c r="AB16" i="12"/>
  <c r="W16" i="12"/>
  <c r="T16" i="12"/>
  <c r="J16" i="12"/>
  <c r="BY15" i="12"/>
  <c r="BU15" i="12"/>
  <c r="BQ15" i="12"/>
  <c r="BM15" i="12"/>
  <c r="BI15" i="12"/>
  <c r="BE15" i="12"/>
  <c r="BA15" i="12"/>
  <c r="AW15" i="12"/>
  <c r="AS15" i="12"/>
  <c r="AO15" i="12"/>
  <c r="AK15" i="12"/>
  <c r="AG15" i="12"/>
  <c r="AB15" i="12"/>
  <c r="W15" i="12"/>
  <c r="T15" i="12"/>
  <c r="J15" i="12"/>
  <c r="BY14" i="12"/>
  <c r="BU14" i="12"/>
  <c r="BQ14" i="12"/>
  <c r="BM14" i="12"/>
  <c r="BI14" i="12"/>
  <c r="BE14" i="12"/>
  <c r="BA14" i="12"/>
  <c r="AW14" i="12"/>
  <c r="AS14" i="12"/>
  <c r="AO14" i="12"/>
  <c r="AK14" i="12"/>
  <c r="AG14" i="12"/>
  <c r="AB14" i="12"/>
  <c r="W14" i="12"/>
  <c r="T14" i="12"/>
  <c r="J14" i="12"/>
  <c r="BY13" i="12"/>
  <c r="BU13" i="12"/>
  <c r="BQ13" i="12"/>
  <c r="BM13" i="12"/>
  <c r="BI13" i="12"/>
  <c r="BE13" i="12"/>
  <c r="BA13" i="12"/>
  <c r="AW13" i="12"/>
  <c r="AS13" i="12"/>
  <c r="AO13" i="12"/>
  <c r="AK13" i="12"/>
  <c r="AG13" i="12"/>
  <c r="AB13" i="12"/>
  <c r="W13" i="12"/>
  <c r="T13" i="12"/>
  <c r="J13" i="12"/>
  <c r="BY12" i="12"/>
  <c r="BU12" i="12"/>
  <c r="BQ12" i="12"/>
  <c r="BM12" i="12"/>
  <c r="BI12" i="12"/>
  <c r="BE12" i="12"/>
  <c r="BA12" i="12"/>
  <c r="AW12" i="12"/>
  <c r="AS12" i="12"/>
  <c r="AO12" i="12"/>
  <c r="AK12" i="12"/>
  <c r="AG12" i="12"/>
  <c r="AB12" i="12"/>
  <c r="W12" i="12"/>
  <c r="T12" i="12"/>
  <c r="J12" i="12"/>
  <c r="BY11" i="12"/>
  <c r="BU11" i="12"/>
  <c r="BQ11" i="12"/>
  <c r="BM11" i="12"/>
  <c r="BI11" i="12"/>
  <c r="BE11" i="12"/>
  <c r="BA11" i="12"/>
  <c r="AW11" i="12"/>
  <c r="AS11" i="12"/>
  <c r="AO11" i="12"/>
  <c r="AK11" i="12"/>
  <c r="AG11" i="12"/>
  <c r="AB11" i="12"/>
  <c r="W11" i="12"/>
  <c r="T11" i="12"/>
  <c r="J11" i="12"/>
  <c r="BY10" i="12"/>
  <c r="BU10" i="12"/>
  <c r="BQ10" i="12"/>
  <c r="BM10" i="12"/>
  <c r="BI10" i="12"/>
  <c r="BE10" i="12"/>
  <c r="BA10" i="12"/>
  <c r="AW10" i="12"/>
  <c r="AS10" i="12"/>
  <c r="AO10" i="12"/>
  <c r="AK10" i="12"/>
  <c r="AG10" i="12"/>
  <c r="AB10" i="12"/>
  <c r="W10" i="12"/>
  <c r="T10" i="12"/>
  <c r="J10" i="12"/>
  <c r="BY9" i="12"/>
  <c r="BU9" i="12"/>
  <c r="BQ9" i="12"/>
  <c r="BM9" i="12"/>
  <c r="BI9" i="12"/>
  <c r="BE9" i="12"/>
  <c r="BA9" i="12"/>
  <c r="AW9" i="12"/>
  <c r="AS9" i="12"/>
  <c r="AO9" i="12"/>
  <c r="AK9" i="12"/>
  <c r="AG9" i="12"/>
  <c r="AB9" i="12"/>
  <c r="W9" i="12"/>
  <c r="T9" i="12"/>
  <c r="J9" i="12"/>
  <c r="BY8" i="12"/>
  <c r="BU8" i="12"/>
  <c r="BQ8" i="12"/>
  <c r="BM8" i="12"/>
  <c r="BI8" i="12"/>
  <c r="BE8" i="12"/>
  <c r="BA8" i="12"/>
  <c r="AW8" i="12"/>
  <c r="AS8" i="12"/>
  <c r="AO8" i="12"/>
  <c r="AK8" i="12"/>
  <c r="AG8" i="12"/>
  <c r="AB8" i="12"/>
  <c r="W8" i="12"/>
  <c r="T8" i="12"/>
  <c r="J8" i="12"/>
  <c r="BY7" i="12"/>
  <c r="BU7" i="12"/>
  <c r="BQ7" i="12"/>
  <c r="BM7" i="12"/>
  <c r="BI7" i="12"/>
  <c r="BE7" i="12"/>
  <c r="BA7" i="12"/>
  <c r="AW7" i="12"/>
  <c r="AS7" i="12"/>
  <c r="AO7" i="12"/>
  <c r="AK7" i="12"/>
  <c r="AG7" i="12"/>
  <c r="AB7" i="12"/>
  <c r="W7" i="12"/>
  <c r="T7" i="12"/>
  <c r="J7" i="12"/>
  <c r="BY6" i="12"/>
  <c r="BU6" i="12"/>
  <c r="BQ6" i="12"/>
  <c r="BM6" i="12"/>
  <c r="BI6" i="12"/>
  <c r="BE6" i="12"/>
  <c r="BA6" i="12"/>
  <c r="AW6" i="12"/>
  <c r="AS6" i="12"/>
  <c r="AO6" i="12"/>
  <c r="AK6" i="12"/>
  <c r="AG6" i="12"/>
  <c r="AB6" i="12"/>
  <c r="W6" i="12"/>
  <c r="T6" i="12"/>
  <c r="J6" i="12"/>
  <c r="BY5" i="12"/>
  <c r="BU5" i="12"/>
  <c r="BQ5" i="12"/>
  <c r="BM5" i="12"/>
  <c r="BI5" i="12"/>
  <c r="BE5" i="12"/>
  <c r="BA5" i="12"/>
  <c r="AW5" i="12"/>
  <c r="AS5" i="12"/>
  <c r="AO5" i="12"/>
  <c r="AK5" i="12"/>
  <c r="AG5" i="12"/>
  <c r="AB5" i="12"/>
  <c r="W5" i="12"/>
  <c r="T5" i="12"/>
  <c r="J5" i="12"/>
  <c r="BY4" i="12"/>
  <c r="BU4" i="12"/>
  <c r="BQ4" i="12"/>
  <c r="BM4" i="12"/>
  <c r="BI4" i="12"/>
  <c r="BE4" i="12"/>
  <c r="BA4" i="12"/>
  <c r="AW4" i="12"/>
  <c r="AS4" i="12"/>
  <c r="AO4" i="12"/>
  <c r="AK4" i="12"/>
  <c r="AG4" i="12"/>
  <c r="AB4" i="12"/>
  <c r="W4" i="12"/>
  <c r="T4" i="12"/>
  <c r="J4" i="12"/>
  <c r="M37" i="11"/>
  <c r="C37" i="11"/>
  <c r="P31" i="11"/>
  <c r="G31" i="11"/>
  <c r="S30" i="11"/>
  <c r="U30" i="11" s="1"/>
  <c r="R30" i="11"/>
  <c r="Q30" i="11"/>
  <c r="P30" i="11"/>
  <c r="O30" i="11"/>
  <c r="N30" i="11"/>
  <c r="M30" i="11"/>
  <c r="I30" i="11"/>
  <c r="H30" i="11"/>
  <c r="H31" i="11" s="1"/>
  <c r="G30" i="11"/>
  <c r="F30" i="11"/>
  <c r="E30" i="11"/>
  <c r="D30" i="11"/>
  <c r="D31" i="11" s="1"/>
  <c r="C30" i="11"/>
  <c r="R29" i="11"/>
  <c r="Q29" i="11"/>
  <c r="P29" i="11"/>
  <c r="O29" i="11"/>
  <c r="N29" i="11"/>
  <c r="M29" i="11"/>
  <c r="H29" i="11"/>
  <c r="G29" i="11"/>
  <c r="F29" i="11"/>
  <c r="E29" i="11"/>
  <c r="D29" i="11"/>
  <c r="C29" i="11"/>
  <c r="R28" i="11"/>
  <c r="Q28" i="11"/>
  <c r="Q31" i="11" s="1"/>
  <c r="P28" i="11"/>
  <c r="O28" i="11"/>
  <c r="O31" i="11" s="1"/>
  <c r="N28" i="11"/>
  <c r="M28" i="11"/>
  <c r="M31" i="11" s="1"/>
  <c r="H28" i="11"/>
  <c r="G28" i="11"/>
  <c r="F28" i="11"/>
  <c r="E28" i="11"/>
  <c r="E31" i="11" s="1"/>
  <c r="D28" i="11"/>
  <c r="C28" i="11"/>
  <c r="C31" i="11" s="1"/>
  <c r="BY27" i="11"/>
  <c r="BU27" i="11"/>
  <c r="BQ27" i="11"/>
  <c r="BM27" i="11"/>
  <c r="BI27" i="11"/>
  <c r="BE27" i="11"/>
  <c r="BA27" i="11"/>
  <c r="AW27" i="11"/>
  <c r="AS27" i="11"/>
  <c r="AO27" i="11"/>
  <c r="AK27" i="11"/>
  <c r="AG27" i="11"/>
  <c r="T27" i="11"/>
  <c r="J27" i="11"/>
  <c r="BY26" i="11"/>
  <c r="BU26" i="11"/>
  <c r="BQ26" i="11"/>
  <c r="BM26" i="11"/>
  <c r="BI26" i="11"/>
  <c r="BE26" i="11"/>
  <c r="BA26" i="11"/>
  <c r="AW26" i="11"/>
  <c r="AS26" i="11"/>
  <c r="AO26" i="11"/>
  <c r="AK26" i="11"/>
  <c r="AG26" i="11"/>
  <c r="T26" i="11"/>
  <c r="J26" i="11"/>
  <c r="BY25" i="11"/>
  <c r="BU25" i="11"/>
  <c r="BQ25" i="11"/>
  <c r="BM25" i="11"/>
  <c r="BI25" i="11"/>
  <c r="BE25" i="11"/>
  <c r="BA25" i="11"/>
  <c r="AW25" i="11"/>
  <c r="AS25" i="11"/>
  <c r="AO25" i="11"/>
  <c r="AK25" i="11"/>
  <c r="AG25" i="11"/>
  <c r="T25" i="11"/>
  <c r="J25" i="11"/>
  <c r="BY24" i="11"/>
  <c r="BU24" i="11"/>
  <c r="BQ24" i="11"/>
  <c r="BM24" i="11"/>
  <c r="BI24" i="11"/>
  <c r="BE24" i="11"/>
  <c r="BA24" i="11"/>
  <c r="AW24" i="11"/>
  <c r="AS24" i="11"/>
  <c r="AO24" i="11"/>
  <c r="AK24" i="11"/>
  <c r="AG24" i="11"/>
  <c r="T24" i="11"/>
  <c r="J24" i="11"/>
  <c r="BY23" i="11"/>
  <c r="BU23" i="11"/>
  <c r="BQ23" i="11"/>
  <c r="BM23" i="11"/>
  <c r="BI23" i="11"/>
  <c r="BE23" i="11"/>
  <c r="BA23" i="11"/>
  <c r="AW23" i="11"/>
  <c r="AS23" i="11"/>
  <c r="AO23" i="11"/>
  <c r="AK23" i="11"/>
  <c r="AG23" i="11"/>
  <c r="AB23" i="11"/>
  <c r="W23" i="11"/>
  <c r="T23" i="11"/>
  <c r="J23" i="11"/>
  <c r="BY22" i="11"/>
  <c r="BU22" i="11"/>
  <c r="BQ22" i="11"/>
  <c r="BM22" i="11"/>
  <c r="BI22" i="11"/>
  <c r="BE22" i="11"/>
  <c r="BA22" i="11"/>
  <c r="AW22" i="11"/>
  <c r="AS22" i="11"/>
  <c r="AO22" i="11"/>
  <c r="AK22" i="11"/>
  <c r="AG22" i="11"/>
  <c r="AB22" i="11"/>
  <c r="W22" i="11"/>
  <c r="T22" i="11"/>
  <c r="J22" i="11"/>
  <c r="BY21" i="11"/>
  <c r="BU21" i="11"/>
  <c r="BQ21" i="11"/>
  <c r="BM21" i="11"/>
  <c r="BI21" i="11"/>
  <c r="BE21" i="11"/>
  <c r="BA21" i="11"/>
  <c r="AW21" i="11"/>
  <c r="AS21" i="11"/>
  <c r="AO21" i="11"/>
  <c r="AK21" i="11"/>
  <c r="AG21" i="11"/>
  <c r="AB21" i="11"/>
  <c r="W21" i="11"/>
  <c r="T21" i="11"/>
  <c r="J21" i="11"/>
  <c r="BY20" i="11"/>
  <c r="BU20" i="11"/>
  <c r="BQ20" i="11"/>
  <c r="BM20" i="11"/>
  <c r="BI20" i="11"/>
  <c r="BE20" i="11"/>
  <c r="BA20" i="11"/>
  <c r="AW20" i="11"/>
  <c r="AS20" i="11"/>
  <c r="AO20" i="11"/>
  <c r="AK20" i="11"/>
  <c r="AG20" i="11"/>
  <c r="AB20" i="11"/>
  <c r="W20" i="11"/>
  <c r="T20" i="11"/>
  <c r="J20" i="11"/>
  <c r="BY19" i="11"/>
  <c r="BU19" i="11"/>
  <c r="BQ19" i="11"/>
  <c r="BM19" i="11"/>
  <c r="BI19" i="11"/>
  <c r="BE19" i="11"/>
  <c r="BA19" i="11"/>
  <c r="AW19" i="11"/>
  <c r="AS19" i="11"/>
  <c r="AO19" i="11"/>
  <c r="AK19" i="11"/>
  <c r="AG19" i="11"/>
  <c r="AB19" i="11"/>
  <c r="W19" i="11"/>
  <c r="T19" i="11"/>
  <c r="J19" i="11"/>
  <c r="BY18" i="11"/>
  <c r="BU18" i="11"/>
  <c r="BQ18" i="11"/>
  <c r="BM18" i="11"/>
  <c r="BI18" i="11"/>
  <c r="BE18" i="11"/>
  <c r="BA18" i="11"/>
  <c r="AW18" i="11"/>
  <c r="AS18" i="11"/>
  <c r="AO18" i="11"/>
  <c r="AK18" i="11"/>
  <c r="AG18" i="11"/>
  <c r="AB18" i="11"/>
  <c r="W18" i="11"/>
  <c r="T18" i="11"/>
  <c r="J18" i="11"/>
  <c r="BY17" i="11"/>
  <c r="BU17" i="11"/>
  <c r="BQ17" i="11"/>
  <c r="BM17" i="11"/>
  <c r="BI17" i="11"/>
  <c r="BE17" i="11"/>
  <c r="BA17" i="11"/>
  <c r="AW17" i="11"/>
  <c r="AS17" i="11"/>
  <c r="AO17" i="11"/>
  <c r="AK17" i="11"/>
  <c r="AG17" i="11"/>
  <c r="AB17" i="11"/>
  <c r="W17" i="11"/>
  <c r="T17" i="11"/>
  <c r="J17" i="11"/>
  <c r="BY16" i="11"/>
  <c r="BU16" i="11"/>
  <c r="BQ16" i="11"/>
  <c r="BM16" i="11"/>
  <c r="BI16" i="11"/>
  <c r="BE16" i="11"/>
  <c r="BA16" i="11"/>
  <c r="AW16" i="11"/>
  <c r="AS16" i="11"/>
  <c r="AO16" i="11"/>
  <c r="AK16" i="11"/>
  <c r="AG16" i="11"/>
  <c r="AB16" i="11"/>
  <c r="W16" i="11"/>
  <c r="T16" i="11"/>
  <c r="J16" i="11"/>
  <c r="BY15" i="11"/>
  <c r="BU15" i="11"/>
  <c r="BQ15" i="11"/>
  <c r="BM15" i="11"/>
  <c r="BI15" i="11"/>
  <c r="BE15" i="11"/>
  <c r="BA15" i="11"/>
  <c r="AW15" i="11"/>
  <c r="AS15" i="11"/>
  <c r="AO15" i="11"/>
  <c r="AK15" i="11"/>
  <c r="AG15" i="11"/>
  <c r="AB15" i="11"/>
  <c r="W15" i="11"/>
  <c r="T15" i="11"/>
  <c r="J15" i="11"/>
  <c r="BY14" i="11"/>
  <c r="BU14" i="11"/>
  <c r="BQ14" i="11"/>
  <c r="BM14" i="11"/>
  <c r="BI14" i="11"/>
  <c r="BE14" i="11"/>
  <c r="BA14" i="11"/>
  <c r="AW14" i="11"/>
  <c r="AS14" i="11"/>
  <c r="AO14" i="11"/>
  <c r="AK14" i="11"/>
  <c r="AG14" i="11"/>
  <c r="AB14" i="11"/>
  <c r="W14" i="11"/>
  <c r="T14" i="11"/>
  <c r="J14" i="11"/>
  <c r="BY13" i="11"/>
  <c r="BU13" i="11"/>
  <c r="BQ13" i="11"/>
  <c r="BM13" i="11"/>
  <c r="BI13" i="11"/>
  <c r="BE13" i="11"/>
  <c r="BA13" i="11"/>
  <c r="AW13" i="11"/>
  <c r="AS13" i="11"/>
  <c r="AO13" i="11"/>
  <c r="AK13" i="11"/>
  <c r="AG13" i="11"/>
  <c r="AB13" i="11"/>
  <c r="W13" i="11"/>
  <c r="T13" i="11"/>
  <c r="J13" i="11"/>
  <c r="BY12" i="11"/>
  <c r="BU12" i="11"/>
  <c r="BQ12" i="11"/>
  <c r="BM12" i="11"/>
  <c r="BI12" i="11"/>
  <c r="BE12" i="11"/>
  <c r="BA12" i="11"/>
  <c r="AW12" i="11"/>
  <c r="AS12" i="11"/>
  <c r="AO12" i="11"/>
  <c r="AK12" i="11"/>
  <c r="AG12" i="11"/>
  <c r="AB12" i="11"/>
  <c r="W12" i="11"/>
  <c r="T12" i="11"/>
  <c r="J12" i="11"/>
  <c r="BY11" i="11"/>
  <c r="BU11" i="11"/>
  <c r="BQ11" i="11"/>
  <c r="BM11" i="11"/>
  <c r="BI11" i="11"/>
  <c r="BE11" i="11"/>
  <c r="BA11" i="11"/>
  <c r="AW11" i="11"/>
  <c r="AS11" i="11"/>
  <c r="AO11" i="11"/>
  <c r="AK11" i="11"/>
  <c r="AG11" i="11"/>
  <c r="AB11" i="11"/>
  <c r="W11" i="11"/>
  <c r="T11" i="11"/>
  <c r="J11" i="11"/>
  <c r="BY10" i="11"/>
  <c r="BU10" i="11"/>
  <c r="BQ10" i="11"/>
  <c r="BM10" i="11"/>
  <c r="BI10" i="11"/>
  <c r="BE10" i="11"/>
  <c r="BA10" i="11"/>
  <c r="AW10" i="11"/>
  <c r="AS10" i="11"/>
  <c r="AO10" i="11"/>
  <c r="AK10" i="11"/>
  <c r="AG10" i="11"/>
  <c r="AB10" i="11"/>
  <c r="W10" i="11"/>
  <c r="T10" i="11"/>
  <c r="J10" i="11"/>
  <c r="BY9" i="11"/>
  <c r="BU9" i="11"/>
  <c r="BQ9" i="11"/>
  <c r="BM9" i="11"/>
  <c r="BI9" i="11"/>
  <c r="BE9" i="11"/>
  <c r="BA9" i="11"/>
  <c r="AW9" i="11"/>
  <c r="AS9" i="11"/>
  <c r="AO9" i="11"/>
  <c r="AK9" i="11"/>
  <c r="AG9" i="11"/>
  <c r="AB9" i="11"/>
  <c r="W9" i="11"/>
  <c r="T9" i="11"/>
  <c r="J9" i="11"/>
  <c r="BY8" i="11"/>
  <c r="BU8" i="11"/>
  <c r="BQ8" i="11"/>
  <c r="BM8" i="11"/>
  <c r="BI8" i="11"/>
  <c r="BE8" i="11"/>
  <c r="BA8" i="11"/>
  <c r="AW8" i="11"/>
  <c r="AS8" i="11"/>
  <c r="AO8" i="11"/>
  <c r="AK8" i="11"/>
  <c r="AG8" i="11"/>
  <c r="AB8" i="11"/>
  <c r="W8" i="11"/>
  <c r="T8" i="11"/>
  <c r="J8" i="11"/>
  <c r="BY7" i="11"/>
  <c r="BU7" i="11"/>
  <c r="BQ7" i="11"/>
  <c r="BM7" i="11"/>
  <c r="BI7" i="11"/>
  <c r="BE7" i="11"/>
  <c r="BA7" i="11"/>
  <c r="AW7" i="11"/>
  <c r="AS7" i="11"/>
  <c r="AO7" i="11"/>
  <c r="AK7" i="11"/>
  <c r="AG7" i="11"/>
  <c r="AB7" i="11"/>
  <c r="W7" i="11"/>
  <c r="T7" i="11"/>
  <c r="J7" i="11"/>
  <c r="BY6" i="11"/>
  <c r="BU6" i="11"/>
  <c r="BQ6" i="11"/>
  <c r="BM6" i="11"/>
  <c r="BI6" i="11"/>
  <c r="BE6" i="11"/>
  <c r="BA6" i="11"/>
  <c r="AW6" i="11"/>
  <c r="AS6" i="11"/>
  <c r="AO6" i="11"/>
  <c r="AK6" i="11"/>
  <c r="AG6" i="11"/>
  <c r="AB6" i="11"/>
  <c r="W6" i="11"/>
  <c r="T6" i="11"/>
  <c r="J6" i="11"/>
  <c r="BY5" i="11"/>
  <c r="BU5" i="11"/>
  <c r="BQ5" i="11"/>
  <c r="BM5" i="11"/>
  <c r="BI5" i="11"/>
  <c r="BE5" i="11"/>
  <c r="BA5" i="11"/>
  <c r="AW5" i="11"/>
  <c r="AS5" i="11"/>
  <c r="AO5" i="11"/>
  <c r="AK5" i="11"/>
  <c r="AG5" i="11"/>
  <c r="AB5" i="11"/>
  <c r="W5" i="11"/>
  <c r="T5" i="11"/>
  <c r="J5" i="11"/>
  <c r="BY4" i="11"/>
  <c r="BU4" i="11"/>
  <c r="BQ4" i="11"/>
  <c r="BM4" i="11"/>
  <c r="BI4" i="11"/>
  <c r="BE4" i="11"/>
  <c r="BA4" i="11"/>
  <c r="AW4" i="11"/>
  <c r="AS4" i="11"/>
  <c r="AO4" i="11"/>
  <c r="AK4" i="11"/>
  <c r="AG4" i="11"/>
  <c r="AB4" i="11"/>
  <c r="W4" i="11"/>
  <c r="T4" i="11"/>
  <c r="J4" i="11"/>
  <c r="M37" i="10"/>
  <c r="C37" i="10"/>
  <c r="O31" i="10"/>
  <c r="G31" i="10"/>
  <c r="C31" i="10"/>
  <c r="S30" i="10"/>
  <c r="R30" i="10"/>
  <c r="Q30" i="10"/>
  <c r="P30" i="10"/>
  <c r="O30" i="10"/>
  <c r="N30" i="10"/>
  <c r="M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H29" i="10"/>
  <c r="G29" i="10"/>
  <c r="F29" i="10"/>
  <c r="E29" i="10"/>
  <c r="D29" i="10"/>
  <c r="C29" i="10"/>
  <c r="R28" i="10"/>
  <c r="R31" i="10" s="1"/>
  <c r="Q28" i="10"/>
  <c r="P28" i="10"/>
  <c r="P31" i="10" s="1"/>
  <c r="O28" i="10"/>
  <c r="N28" i="10"/>
  <c r="N31" i="10" s="1"/>
  <c r="M28" i="10"/>
  <c r="H28" i="10"/>
  <c r="H31" i="10" s="1"/>
  <c r="G28" i="10"/>
  <c r="F28" i="10"/>
  <c r="F31" i="10" s="1"/>
  <c r="E28" i="10"/>
  <c r="E31" i="10" s="1"/>
  <c r="D28" i="10"/>
  <c r="K30" i="10" s="1"/>
  <c r="C28" i="10"/>
  <c r="BY27" i="10"/>
  <c r="BU27" i="10"/>
  <c r="BQ27" i="10"/>
  <c r="BM27" i="10"/>
  <c r="BI27" i="10"/>
  <c r="BE27" i="10"/>
  <c r="BA27" i="10"/>
  <c r="AW27" i="10"/>
  <c r="AS27" i="10"/>
  <c r="AO27" i="10"/>
  <c r="AK27" i="10"/>
  <c r="AG27" i="10"/>
  <c r="T27" i="10"/>
  <c r="J27" i="10"/>
  <c r="BY26" i="10"/>
  <c r="BU26" i="10"/>
  <c r="BQ26" i="10"/>
  <c r="BM26" i="10"/>
  <c r="BI26" i="10"/>
  <c r="BE26" i="10"/>
  <c r="BA26" i="10"/>
  <c r="AW26" i="10"/>
  <c r="AS26" i="10"/>
  <c r="AO26" i="10"/>
  <c r="AK26" i="10"/>
  <c r="AG26" i="10"/>
  <c r="T26" i="10"/>
  <c r="J26" i="10"/>
  <c r="BY25" i="10"/>
  <c r="BU25" i="10"/>
  <c r="BQ25" i="10"/>
  <c r="BM25" i="10"/>
  <c r="BI25" i="10"/>
  <c r="BE25" i="10"/>
  <c r="BA25" i="10"/>
  <c r="AW25" i="10"/>
  <c r="AS25" i="10"/>
  <c r="AO25" i="10"/>
  <c r="AK25" i="10"/>
  <c r="AG25" i="10"/>
  <c r="T25" i="10"/>
  <c r="J25" i="10"/>
  <c r="BY24" i="10"/>
  <c r="BU24" i="10"/>
  <c r="BQ24" i="10"/>
  <c r="BM24" i="10"/>
  <c r="BI24" i="10"/>
  <c r="BE24" i="10"/>
  <c r="BA24" i="10"/>
  <c r="AW24" i="10"/>
  <c r="AS24" i="10"/>
  <c r="AO24" i="10"/>
  <c r="AK24" i="10"/>
  <c r="AG24" i="10"/>
  <c r="T24" i="10"/>
  <c r="J24" i="10"/>
  <c r="BY23" i="10"/>
  <c r="BU23" i="10"/>
  <c r="BQ23" i="10"/>
  <c r="BM23" i="10"/>
  <c r="BI23" i="10"/>
  <c r="BE23" i="10"/>
  <c r="BA23" i="10"/>
  <c r="AW23" i="10"/>
  <c r="AS23" i="10"/>
  <c r="AO23" i="10"/>
  <c r="AK23" i="10"/>
  <c r="AG23" i="10"/>
  <c r="AB23" i="10"/>
  <c r="W23" i="10"/>
  <c r="T23" i="10"/>
  <c r="J23" i="10"/>
  <c r="BY22" i="10"/>
  <c r="BU22" i="10"/>
  <c r="BQ22" i="10"/>
  <c r="BM22" i="10"/>
  <c r="BI22" i="10"/>
  <c r="BE22" i="10"/>
  <c r="BA22" i="10"/>
  <c r="AW22" i="10"/>
  <c r="AS22" i="10"/>
  <c r="AO22" i="10"/>
  <c r="AK22" i="10"/>
  <c r="AG22" i="10"/>
  <c r="AB22" i="10"/>
  <c r="W22" i="10"/>
  <c r="T22" i="10"/>
  <c r="J22" i="10"/>
  <c r="BY21" i="10"/>
  <c r="BU21" i="10"/>
  <c r="BQ21" i="10"/>
  <c r="BM21" i="10"/>
  <c r="BI21" i="10"/>
  <c r="BE21" i="10"/>
  <c r="BA21" i="10"/>
  <c r="AW21" i="10"/>
  <c r="AS21" i="10"/>
  <c r="AO21" i="10"/>
  <c r="AK21" i="10"/>
  <c r="AG21" i="10"/>
  <c r="AB21" i="10"/>
  <c r="W21" i="10"/>
  <c r="T21" i="10"/>
  <c r="J21" i="10"/>
  <c r="BY20" i="10"/>
  <c r="BU20" i="10"/>
  <c r="BQ20" i="10"/>
  <c r="BM20" i="10"/>
  <c r="BI20" i="10"/>
  <c r="BE20" i="10"/>
  <c r="BA20" i="10"/>
  <c r="AW20" i="10"/>
  <c r="AS20" i="10"/>
  <c r="AO20" i="10"/>
  <c r="AK20" i="10"/>
  <c r="AG20" i="10"/>
  <c r="AB20" i="10"/>
  <c r="W20" i="10"/>
  <c r="T20" i="10"/>
  <c r="J20" i="10"/>
  <c r="BY19" i="10"/>
  <c r="BU19" i="10"/>
  <c r="BQ19" i="10"/>
  <c r="BM19" i="10"/>
  <c r="BI19" i="10"/>
  <c r="BE19" i="10"/>
  <c r="BA19" i="10"/>
  <c r="AW19" i="10"/>
  <c r="AS19" i="10"/>
  <c r="AO19" i="10"/>
  <c r="AK19" i="10"/>
  <c r="AG19" i="10"/>
  <c r="AB19" i="10"/>
  <c r="W19" i="10"/>
  <c r="T19" i="10"/>
  <c r="J19" i="10"/>
  <c r="BY18" i="10"/>
  <c r="BU18" i="10"/>
  <c r="BQ18" i="10"/>
  <c r="BM18" i="10"/>
  <c r="BI18" i="10"/>
  <c r="BE18" i="10"/>
  <c r="BA18" i="10"/>
  <c r="AW18" i="10"/>
  <c r="AS18" i="10"/>
  <c r="AO18" i="10"/>
  <c r="AK18" i="10"/>
  <c r="AG18" i="10"/>
  <c r="AB18" i="10"/>
  <c r="W18" i="10"/>
  <c r="T18" i="10"/>
  <c r="J18" i="10"/>
  <c r="BY17" i="10"/>
  <c r="BU17" i="10"/>
  <c r="BQ17" i="10"/>
  <c r="BM17" i="10"/>
  <c r="BI17" i="10"/>
  <c r="BE17" i="10"/>
  <c r="BA17" i="10"/>
  <c r="AW17" i="10"/>
  <c r="AS17" i="10"/>
  <c r="AO17" i="10"/>
  <c r="AK17" i="10"/>
  <c r="AG17" i="10"/>
  <c r="AB17" i="10"/>
  <c r="W17" i="10"/>
  <c r="T17" i="10"/>
  <c r="J17" i="10"/>
  <c r="BY16" i="10"/>
  <c r="BU16" i="10"/>
  <c r="BQ16" i="10"/>
  <c r="BM16" i="10"/>
  <c r="BI16" i="10"/>
  <c r="BE16" i="10"/>
  <c r="BA16" i="10"/>
  <c r="AW16" i="10"/>
  <c r="AS16" i="10"/>
  <c r="AO16" i="10"/>
  <c r="AK16" i="10"/>
  <c r="AG16" i="10"/>
  <c r="AB16" i="10"/>
  <c r="W16" i="10"/>
  <c r="T16" i="10"/>
  <c r="J16" i="10"/>
  <c r="BY15" i="10"/>
  <c r="BU15" i="10"/>
  <c r="BQ15" i="10"/>
  <c r="BM15" i="10"/>
  <c r="BI15" i="10"/>
  <c r="BE15" i="10"/>
  <c r="BA15" i="10"/>
  <c r="AW15" i="10"/>
  <c r="AS15" i="10"/>
  <c r="AO15" i="10"/>
  <c r="AK15" i="10"/>
  <c r="AG15" i="10"/>
  <c r="AB15" i="10"/>
  <c r="W15" i="10"/>
  <c r="T15" i="10"/>
  <c r="J15" i="10"/>
  <c r="BY14" i="10"/>
  <c r="BU14" i="10"/>
  <c r="BQ14" i="10"/>
  <c r="BM14" i="10"/>
  <c r="BI14" i="10"/>
  <c r="BE14" i="10"/>
  <c r="BA14" i="10"/>
  <c r="AW14" i="10"/>
  <c r="AS14" i="10"/>
  <c r="AO14" i="10"/>
  <c r="AK14" i="10"/>
  <c r="AG14" i="10"/>
  <c r="AB14" i="10"/>
  <c r="W14" i="10"/>
  <c r="T14" i="10"/>
  <c r="J14" i="10"/>
  <c r="BY13" i="10"/>
  <c r="BU13" i="10"/>
  <c r="BQ13" i="10"/>
  <c r="BM13" i="10"/>
  <c r="BI13" i="10"/>
  <c r="BE13" i="10"/>
  <c r="BA13" i="10"/>
  <c r="AW13" i="10"/>
  <c r="AS13" i="10"/>
  <c r="AO13" i="10"/>
  <c r="AK13" i="10"/>
  <c r="AG13" i="10"/>
  <c r="AB13" i="10"/>
  <c r="W13" i="10"/>
  <c r="T13" i="10"/>
  <c r="J13" i="10"/>
  <c r="BY12" i="10"/>
  <c r="BU12" i="10"/>
  <c r="BQ12" i="10"/>
  <c r="BM12" i="10"/>
  <c r="BI12" i="10"/>
  <c r="BE12" i="10"/>
  <c r="BA12" i="10"/>
  <c r="AW12" i="10"/>
  <c r="AS12" i="10"/>
  <c r="AO12" i="10"/>
  <c r="AK12" i="10"/>
  <c r="AG12" i="10"/>
  <c r="AB12" i="10"/>
  <c r="W12" i="10"/>
  <c r="T12" i="10"/>
  <c r="J12" i="10"/>
  <c r="BY11" i="10"/>
  <c r="BU11" i="10"/>
  <c r="BQ11" i="10"/>
  <c r="BM11" i="10"/>
  <c r="BI11" i="10"/>
  <c r="BE11" i="10"/>
  <c r="BA11" i="10"/>
  <c r="AW11" i="10"/>
  <c r="AS11" i="10"/>
  <c r="AO11" i="10"/>
  <c r="AK11" i="10"/>
  <c r="AG11" i="10"/>
  <c r="AB11" i="10"/>
  <c r="W11" i="10"/>
  <c r="T11" i="10"/>
  <c r="J11" i="10"/>
  <c r="BY10" i="10"/>
  <c r="BU10" i="10"/>
  <c r="BQ10" i="10"/>
  <c r="BM10" i="10"/>
  <c r="BI10" i="10"/>
  <c r="BE10" i="10"/>
  <c r="BA10" i="10"/>
  <c r="AW10" i="10"/>
  <c r="AS10" i="10"/>
  <c r="AO10" i="10"/>
  <c r="AK10" i="10"/>
  <c r="AG10" i="10"/>
  <c r="AB10" i="10"/>
  <c r="W10" i="10"/>
  <c r="T10" i="10"/>
  <c r="J10" i="10"/>
  <c r="BY9" i="10"/>
  <c r="BU9" i="10"/>
  <c r="BQ9" i="10"/>
  <c r="BM9" i="10"/>
  <c r="BI9" i="10"/>
  <c r="BE9" i="10"/>
  <c r="BA9" i="10"/>
  <c r="AW9" i="10"/>
  <c r="AS9" i="10"/>
  <c r="AO9" i="10"/>
  <c r="AK9" i="10"/>
  <c r="AG9" i="10"/>
  <c r="AB9" i="10"/>
  <c r="W9" i="10"/>
  <c r="T9" i="10"/>
  <c r="J9" i="10"/>
  <c r="BY8" i="10"/>
  <c r="BU8" i="10"/>
  <c r="BQ8" i="10"/>
  <c r="BM8" i="10"/>
  <c r="BI8" i="10"/>
  <c r="BE8" i="10"/>
  <c r="BA8" i="10"/>
  <c r="AW8" i="10"/>
  <c r="AS8" i="10"/>
  <c r="AO8" i="10"/>
  <c r="AK8" i="10"/>
  <c r="AG8" i="10"/>
  <c r="AB8" i="10"/>
  <c r="W8" i="10"/>
  <c r="T8" i="10"/>
  <c r="J8" i="10"/>
  <c r="BY7" i="10"/>
  <c r="BU7" i="10"/>
  <c r="BQ7" i="10"/>
  <c r="BM7" i="10"/>
  <c r="BI7" i="10"/>
  <c r="BE7" i="10"/>
  <c r="BA7" i="10"/>
  <c r="AW7" i="10"/>
  <c r="AS7" i="10"/>
  <c r="AO7" i="10"/>
  <c r="AK7" i="10"/>
  <c r="AG7" i="10"/>
  <c r="AB7" i="10"/>
  <c r="W7" i="10"/>
  <c r="T7" i="10"/>
  <c r="J7" i="10"/>
  <c r="BY6" i="10"/>
  <c r="BU6" i="10"/>
  <c r="BQ6" i="10"/>
  <c r="BM6" i="10"/>
  <c r="BI6" i="10"/>
  <c r="BE6" i="10"/>
  <c r="BA6" i="10"/>
  <c r="AW6" i="10"/>
  <c r="AS6" i="10"/>
  <c r="AO6" i="10"/>
  <c r="AK6" i="10"/>
  <c r="AG6" i="10"/>
  <c r="AB6" i="10"/>
  <c r="W6" i="10"/>
  <c r="T6" i="10"/>
  <c r="J6" i="10"/>
  <c r="BY5" i="10"/>
  <c r="BU5" i="10"/>
  <c r="BQ5" i="10"/>
  <c r="BM5" i="10"/>
  <c r="BI5" i="10"/>
  <c r="BE5" i="10"/>
  <c r="BA5" i="10"/>
  <c r="AW5" i="10"/>
  <c r="AS5" i="10"/>
  <c r="AO5" i="10"/>
  <c r="AK5" i="10"/>
  <c r="AG5" i="10"/>
  <c r="AB5" i="10"/>
  <c r="W5" i="10"/>
  <c r="T5" i="10"/>
  <c r="J5" i="10"/>
  <c r="BY4" i="10"/>
  <c r="BU4" i="10"/>
  <c r="BQ4" i="10"/>
  <c r="BM4" i="10"/>
  <c r="BI4" i="10"/>
  <c r="BE4" i="10"/>
  <c r="BA4" i="10"/>
  <c r="AW4" i="10"/>
  <c r="AS4" i="10"/>
  <c r="AO4" i="10"/>
  <c r="AK4" i="10"/>
  <c r="AG4" i="10"/>
  <c r="AB4" i="10"/>
  <c r="W4" i="10"/>
  <c r="T4" i="10"/>
  <c r="J4" i="10"/>
  <c r="M37" i="9"/>
  <c r="C37" i="9"/>
  <c r="P31" i="9"/>
  <c r="S30" i="9"/>
  <c r="U30" i="9" s="1"/>
  <c r="R30" i="9"/>
  <c r="Q30" i="9"/>
  <c r="P30" i="9"/>
  <c r="O30" i="9"/>
  <c r="N30" i="9"/>
  <c r="M30" i="9"/>
  <c r="I30" i="9"/>
  <c r="H30" i="9"/>
  <c r="H31" i="9" s="1"/>
  <c r="G30" i="9"/>
  <c r="F30" i="9"/>
  <c r="E30" i="9"/>
  <c r="D30" i="9"/>
  <c r="D31" i="9" s="1"/>
  <c r="C30" i="9"/>
  <c r="R29" i="9"/>
  <c r="Q29" i="9"/>
  <c r="P29" i="9"/>
  <c r="O29" i="9"/>
  <c r="N29" i="9"/>
  <c r="M29" i="9"/>
  <c r="H29" i="9"/>
  <c r="G29" i="9"/>
  <c r="F29" i="9"/>
  <c r="E29" i="9"/>
  <c r="D29" i="9"/>
  <c r="C29" i="9"/>
  <c r="R28" i="9"/>
  <c r="Q28" i="9"/>
  <c r="Q31" i="9" s="1"/>
  <c r="P28" i="9"/>
  <c r="O28" i="9"/>
  <c r="N28" i="9"/>
  <c r="M28" i="9"/>
  <c r="M31" i="9" s="1"/>
  <c r="H28" i="9"/>
  <c r="G28" i="9"/>
  <c r="G31" i="9" s="1"/>
  <c r="F28" i="9"/>
  <c r="E28" i="9"/>
  <c r="E31" i="9" s="1"/>
  <c r="D28" i="9"/>
  <c r="C28" i="9"/>
  <c r="C31" i="9" s="1"/>
  <c r="BY27" i="9"/>
  <c r="BU27" i="9"/>
  <c r="BQ27" i="9"/>
  <c r="BM27" i="9"/>
  <c r="BI27" i="9"/>
  <c r="BE27" i="9"/>
  <c r="BA27" i="9"/>
  <c r="AW27" i="9"/>
  <c r="AS27" i="9"/>
  <c r="AO27" i="9"/>
  <c r="AK27" i="9"/>
  <c r="AG27" i="9"/>
  <c r="T27" i="9"/>
  <c r="J27" i="9"/>
  <c r="BY26" i="9"/>
  <c r="BU26" i="9"/>
  <c r="BQ26" i="9"/>
  <c r="BM26" i="9"/>
  <c r="BI26" i="9"/>
  <c r="BE26" i="9"/>
  <c r="BA26" i="9"/>
  <c r="AW26" i="9"/>
  <c r="AS26" i="9"/>
  <c r="AO26" i="9"/>
  <c r="AK26" i="9"/>
  <c r="AG26" i="9"/>
  <c r="T26" i="9"/>
  <c r="J26" i="9"/>
  <c r="BY25" i="9"/>
  <c r="BU25" i="9"/>
  <c r="BQ25" i="9"/>
  <c r="BM25" i="9"/>
  <c r="BI25" i="9"/>
  <c r="BE25" i="9"/>
  <c r="BA25" i="9"/>
  <c r="AW25" i="9"/>
  <c r="AS25" i="9"/>
  <c r="AO25" i="9"/>
  <c r="AK25" i="9"/>
  <c r="AG25" i="9"/>
  <c r="T25" i="9"/>
  <c r="J25" i="9"/>
  <c r="BY24" i="9"/>
  <c r="BU24" i="9"/>
  <c r="BQ24" i="9"/>
  <c r="BM24" i="9"/>
  <c r="BI24" i="9"/>
  <c r="BE24" i="9"/>
  <c r="BA24" i="9"/>
  <c r="AW24" i="9"/>
  <c r="AS24" i="9"/>
  <c r="AO24" i="9"/>
  <c r="AK24" i="9"/>
  <c r="AG24" i="9"/>
  <c r="T24" i="9"/>
  <c r="J24" i="9"/>
  <c r="BY23" i="9"/>
  <c r="BU23" i="9"/>
  <c r="BQ23" i="9"/>
  <c r="BM23" i="9"/>
  <c r="BI23" i="9"/>
  <c r="BE23" i="9"/>
  <c r="BA23" i="9"/>
  <c r="AW23" i="9"/>
  <c r="AS23" i="9"/>
  <c r="AO23" i="9"/>
  <c r="AK23" i="9"/>
  <c r="AG23" i="9"/>
  <c r="AB23" i="9"/>
  <c r="W23" i="9"/>
  <c r="T23" i="9"/>
  <c r="J23" i="9"/>
  <c r="BY22" i="9"/>
  <c r="BU22" i="9"/>
  <c r="BQ22" i="9"/>
  <c r="BM22" i="9"/>
  <c r="BI22" i="9"/>
  <c r="BE22" i="9"/>
  <c r="BA22" i="9"/>
  <c r="AW22" i="9"/>
  <c r="AS22" i="9"/>
  <c r="AO22" i="9"/>
  <c r="AK22" i="9"/>
  <c r="AG22" i="9"/>
  <c r="AB22" i="9"/>
  <c r="W22" i="9"/>
  <c r="T22" i="9"/>
  <c r="J22" i="9"/>
  <c r="BY21" i="9"/>
  <c r="BU21" i="9"/>
  <c r="BQ21" i="9"/>
  <c r="BM21" i="9"/>
  <c r="BI21" i="9"/>
  <c r="BE21" i="9"/>
  <c r="BA21" i="9"/>
  <c r="AW21" i="9"/>
  <c r="AS21" i="9"/>
  <c r="AO21" i="9"/>
  <c r="AK21" i="9"/>
  <c r="AG21" i="9"/>
  <c r="AB21" i="9"/>
  <c r="W21" i="9"/>
  <c r="T21" i="9"/>
  <c r="J21" i="9"/>
  <c r="BY20" i="9"/>
  <c r="BU20" i="9"/>
  <c r="BQ20" i="9"/>
  <c r="BM20" i="9"/>
  <c r="BI20" i="9"/>
  <c r="BE20" i="9"/>
  <c r="BA20" i="9"/>
  <c r="AW20" i="9"/>
  <c r="AS20" i="9"/>
  <c r="AO20" i="9"/>
  <c r="AK20" i="9"/>
  <c r="AG20" i="9"/>
  <c r="AB20" i="9"/>
  <c r="W20" i="9"/>
  <c r="T20" i="9"/>
  <c r="J20" i="9"/>
  <c r="BY19" i="9"/>
  <c r="BU19" i="9"/>
  <c r="BQ19" i="9"/>
  <c r="BM19" i="9"/>
  <c r="BI19" i="9"/>
  <c r="BE19" i="9"/>
  <c r="BA19" i="9"/>
  <c r="AW19" i="9"/>
  <c r="AS19" i="9"/>
  <c r="AO19" i="9"/>
  <c r="AK19" i="9"/>
  <c r="AG19" i="9"/>
  <c r="AB19" i="9"/>
  <c r="W19" i="9"/>
  <c r="T19" i="9"/>
  <c r="J19" i="9"/>
  <c r="BY18" i="9"/>
  <c r="BU18" i="9"/>
  <c r="BQ18" i="9"/>
  <c r="BM18" i="9"/>
  <c r="BI18" i="9"/>
  <c r="BE18" i="9"/>
  <c r="BA18" i="9"/>
  <c r="AW18" i="9"/>
  <c r="AS18" i="9"/>
  <c r="AO18" i="9"/>
  <c r="AK18" i="9"/>
  <c r="AG18" i="9"/>
  <c r="AB18" i="9"/>
  <c r="W18" i="9"/>
  <c r="T18" i="9"/>
  <c r="J18" i="9"/>
  <c r="BY17" i="9"/>
  <c r="BU17" i="9"/>
  <c r="BQ17" i="9"/>
  <c r="BM17" i="9"/>
  <c r="BI17" i="9"/>
  <c r="BE17" i="9"/>
  <c r="BA17" i="9"/>
  <c r="AW17" i="9"/>
  <c r="AS17" i="9"/>
  <c r="AO17" i="9"/>
  <c r="AK17" i="9"/>
  <c r="AG17" i="9"/>
  <c r="AB17" i="9"/>
  <c r="W17" i="9"/>
  <c r="T17" i="9"/>
  <c r="J17" i="9"/>
  <c r="BY16" i="9"/>
  <c r="BU16" i="9"/>
  <c r="BQ16" i="9"/>
  <c r="BM16" i="9"/>
  <c r="BI16" i="9"/>
  <c r="BE16" i="9"/>
  <c r="BA16" i="9"/>
  <c r="AW16" i="9"/>
  <c r="AS16" i="9"/>
  <c r="AO16" i="9"/>
  <c r="AK16" i="9"/>
  <c r="AG16" i="9"/>
  <c r="AB16" i="9"/>
  <c r="W16" i="9"/>
  <c r="T16" i="9"/>
  <c r="J16" i="9"/>
  <c r="BY15" i="9"/>
  <c r="BU15" i="9"/>
  <c r="BQ15" i="9"/>
  <c r="BM15" i="9"/>
  <c r="BI15" i="9"/>
  <c r="BE15" i="9"/>
  <c r="BA15" i="9"/>
  <c r="AW15" i="9"/>
  <c r="AS15" i="9"/>
  <c r="AO15" i="9"/>
  <c r="AK15" i="9"/>
  <c r="AG15" i="9"/>
  <c r="AB15" i="9"/>
  <c r="W15" i="9"/>
  <c r="T15" i="9"/>
  <c r="J15" i="9"/>
  <c r="BY14" i="9"/>
  <c r="BU14" i="9"/>
  <c r="BQ14" i="9"/>
  <c r="BM14" i="9"/>
  <c r="BI14" i="9"/>
  <c r="BE14" i="9"/>
  <c r="BA14" i="9"/>
  <c r="AW14" i="9"/>
  <c r="AS14" i="9"/>
  <c r="AO14" i="9"/>
  <c r="AK14" i="9"/>
  <c r="AG14" i="9"/>
  <c r="AB14" i="9"/>
  <c r="W14" i="9"/>
  <c r="T14" i="9"/>
  <c r="J14" i="9"/>
  <c r="BY13" i="9"/>
  <c r="BU13" i="9"/>
  <c r="BQ13" i="9"/>
  <c r="BM13" i="9"/>
  <c r="BI13" i="9"/>
  <c r="BE13" i="9"/>
  <c r="BA13" i="9"/>
  <c r="AW13" i="9"/>
  <c r="AS13" i="9"/>
  <c r="AO13" i="9"/>
  <c r="AK13" i="9"/>
  <c r="AG13" i="9"/>
  <c r="AB13" i="9"/>
  <c r="W13" i="9"/>
  <c r="T13" i="9"/>
  <c r="J13" i="9"/>
  <c r="BY12" i="9"/>
  <c r="BU12" i="9"/>
  <c r="BQ12" i="9"/>
  <c r="BM12" i="9"/>
  <c r="BI12" i="9"/>
  <c r="BE12" i="9"/>
  <c r="BA12" i="9"/>
  <c r="AW12" i="9"/>
  <c r="AS12" i="9"/>
  <c r="AO12" i="9"/>
  <c r="AK12" i="9"/>
  <c r="AG12" i="9"/>
  <c r="AB12" i="9"/>
  <c r="W12" i="9"/>
  <c r="T12" i="9"/>
  <c r="J12" i="9"/>
  <c r="BY11" i="9"/>
  <c r="BU11" i="9"/>
  <c r="BQ11" i="9"/>
  <c r="BM11" i="9"/>
  <c r="BI11" i="9"/>
  <c r="BE11" i="9"/>
  <c r="BA11" i="9"/>
  <c r="AW11" i="9"/>
  <c r="AS11" i="9"/>
  <c r="AO11" i="9"/>
  <c r="AK11" i="9"/>
  <c r="AG11" i="9"/>
  <c r="AB11" i="9"/>
  <c r="W11" i="9"/>
  <c r="T11" i="9"/>
  <c r="J11" i="9"/>
  <c r="BY10" i="9"/>
  <c r="BU10" i="9"/>
  <c r="BQ10" i="9"/>
  <c r="BM10" i="9"/>
  <c r="BI10" i="9"/>
  <c r="BE10" i="9"/>
  <c r="BA10" i="9"/>
  <c r="AW10" i="9"/>
  <c r="AS10" i="9"/>
  <c r="AO10" i="9"/>
  <c r="AK10" i="9"/>
  <c r="AG10" i="9"/>
  <c r="AB10" i="9"/>
  <c r="W10" i="9"/>
  <c r="T10" i="9"/>
  <c r="J10" i="9"/>
  <c r="BY9" i="9"/>
  <c r="BU9" i="9"/>
  <c r="BQ9" i="9"/>
  <c r="BM9" i="9"/>
  <c r="BI9" i="9"/>
  <c r="BE9" i="9"/>
  <c r="BA9" i="9"/>
  <c r="AW9" i="9"/>
  <c r="AS9" i="9"/>
  <c r="AO9" i="9"/>
  <c r="AK9" i="9"/>
  <c r="AG9" i="9"/>
  <c r="AB9" i="9"/>
  <c r="W9" i="9"/>
  <c r="T9" i="9"/>
  <c r="J9" i="9"/>
  <c r="BY8" i="9"/>
  <c r="BU8" i="9"/>
  <c r="BQ8" i="9"/>
  <c r="BM8" i="9"/>
  <c r="BI8" i="9"/>
  <c r="BE8" i="9"/>
  <c r="BA8" i="9"/>
  <c r="AW8" i="9"/>
  <c r="AS8" i="9"/>
  <c r="AO8" i="9"/>
  <c r="AK8" i="9"/>
  <c r="AG8" i="9"/>
  <c r="AB8" i="9"/>
  <c r="W8" i="9"/>
  <c r="T8" i="9"/>
  <c r="J8" i="9"/>
  <c r="BY7" i="9"/>
  <c r="BU7" i="9"/>
  <c r="BQ7" i="9"/>
  <c r="BM7" i="9"/>
  <c r="BI7" i="9"/>
  <c r="BE7" i="9"/>
  <c r="BA7" i="9"/>
  <c r="AW7" i="9"/>
  <c r="AS7" i="9"/>
  <c r="AO7" i="9"/>
  <c r="AK7" i="9"/>
  <c r="AG7" i="9"/>
  <c r="AB7" i="9"/>
  <c r="W7" i="9"/>
  <c r="T7" i="9"/>
  <c r="J7" i="9"/>
  <c r="BY6" i="9"/>
  <c r="BU6" i="9"/>
  <c r="BQ6" i="9"/>
  <c r="BM6" i="9"/>
  <c r="BI6" i="9"/>
  <c r="BE6" i="9"/>
  <c r="BA6" i="9"/>
  <c r="AW6" i="9"/>
  <c r="AS6" i="9"/>
  <c r="AO6" i="9"/>
  <c r="AK6" i="9"/>
  <c r="AG6" i="9"/>
  <c r="AB6" i="9"/>
  <c r="W6" i="9"/>
  <c r="T6" i="9"/>
  <c r="J6" i="9"/>
  <c r="BY5" i="9"/>
  <c r="BU5" i="9"/>
  <c r="BQ5" i="9"/>
  <c r="BM5" i="9"/>
  <c r="BI5" i="9"/>
  <c r="BE5" i="9"/>
  <c r="BA5" i="9"/>
  <c r="AW5" i="9"/>
  <c r="AS5" i="9"/>
  <c r="AO5" i="9"/>
  <c r="AK5" i="9"/>
  <c r="AG5" i="9"/>
  <c r="AB5" i="9"/>
  <c r="W5" i="9"/>
  <c r="T5" i="9"/>
  <c r="J5" i="9"/>
  <c r="BY4" i="9"/>
  <c r="BU4" i="9"/>
  <c r="BQ4" i="9"/>
  <c r="BM4" i="9"/>
  <c r="BI4" i="9"/>
  <c r="BE4" i="9"/>
  <c r="BA4" i="9"/>
  <c r="AW4" i="9"/>
  <c r="AS4" i="9"/>
  <c r="AO4" i="9"/>
  <c r="AK4" i="9"/>
  <c r="AG4" i="9"/>
  <c r="AB4" i="9"/>
  <c r="W4" i="9"/>
  <c r="T4" i="9"/>
  <c r="J4" i="9"/>
  <c r="M37" i="8"/>
  <c r="C37" i="8"/>
  <c r="Q31" i="8"/>
  <c r="M31" i="8"/>
  <c r="E31" i="8"/>
  <c r="S30" i="8"/>
  <c r="R30" i="8"/>
  <c r="Q30" i="8"/>
  <c r="P30" i="8"/>
  <c r="O30" i="8"/>
  <c r="N30" i="8"/>
  <c r="M30" i="8"/>
  <c r="I30" i="8"/>
  <c r="H30" i="8"/>
  <c r="G30" i="8"/>
  <c r="F30" i="8"/>
  <c r="E30" i="8"/>
  <c r="D30" i="8"/>
  <c r="C30" i="8"/>
  <c r="R29" i="8"/>
  <c r="Q29" i="8"/>
  <c r="P29" i="8"/>
  <c r="O29" i="8"/>
  <c r="O31" i="8" s="1"/>
  <c r="N29" i="8"/>
  <c r="M29" i="8"/>
  <c r="H29" i="8"/>
  <c r="G29" i="8"/>
  <c r="G31" i="8" s="1"/>
  <c r="F29" i="8"/>
  <c r="E29" i="8"/>
  <c r="D29" i="8"/>
  <c r="C29" i="8"/>
  <c r="C31" i="8" s="1"/>
  <c r="R28" i="8"/>
  <c r="R31" i="8" s="1"/>
  <c r="Q28" i="8"/>
  <c r="P28" i="8"/>
  <c r="O28" i="8"/>
  <c r="N28" i="8"/>
  <c r="N31" i="8" s="1"/>
  <c r="M28" i="8"/>
  <c r="H28" i="8"/>
  <c r="H31" i="8" s="1"/>
  <c r="G28" i="8"/>
  <c r="F28" i="8"/>
  <c r="E28" i="8"/>
  <c r="D28" i="8"/>
  <c r="D31" i="8" s="1"/>
  <c r="C28" i="8"/>
  <c r="BY27" i="8"/>
  <c r="BU27" i="8"/>
  <c r="BQ27" i="8"/>
  <c r="BM27" i="8"/>
  <c r="BI27" i="8"/>
  <c r="BE27" i="8"/>
  <c r="BA27" i="8"/>
  <c r="AW27" i="8"/>
  <c r="AS27" i="8"/>
  <c r="AO27" i="8"/>
  <c r="AK27" i="8"/>
  <c r="AG27" i="8"/>
  <c r="T27" i="8"/>
  <c r="J27" i="8"/>
  <c r="BY26" i="8"/>
  <c r="BU26" i="8"/>
  <c r="BQ26" i="8"/>
  <c r="BM26" i="8"/>
  <c r="BI26" i="8"/>
  <c r="BE26" i="8"/>
  <c r="BA26" i="8"/>
  <c r="AW26" i="8"/>
  <c r="AS26" i="8"/>
  <c r="AO26" i="8"/>
  <c r="AK26" i="8"/>
  <c r="AG26" i="8"/>
  <c r="T26" i="8"/>
  <c r="J26" i="8"/>
  <c r="BY25" i="8"/>
  <c r="BU25" i="8"/>
  <c r="BQ25" i="8"/>
  <c r="BM25" i="8"/>
  <c r="BI25" i="8"/>
  <c r="BE25" i="8"/>
  <c r="BA25" i="8"/>
  <c r="AW25" i="8"/>
  <c r="AS25" i="8"/>
  <c r="AO25" i="8"/>
  <c r="AK25" i="8"/>
  <c r="AG25" i="8"/>
  <c r="T25" i="8"/>
  <c r="J25" i="8"/>
  <c r="BY24" i="8"/>
  <c r="BU24" i="8"/>
  <c r="BQ24" i="8"/>
  <c r="BM24" i="8"/>
  <c r="BI24" i="8"/>
  <c r="BE24" i="8"/>
  <c r="BA24" i="8"/>
  <c r="AW24" i="8"/>
  <c r="AS24" i="8"/>
  <c r="AO24" i="8"/>
  <c r="AK24" i="8"/>
  <c r="AG24" i="8"/>
  <c r="T24" i="8"/>
  <c r="J24" i="8"/>
  <c r="BY23" i="8"/>
  <c r="BU23" i="8"/>
  <c r="BQ23" i="8"/>
  <c r="BM23" i="8"/>
  <c r="BI23" i="8"/>
  <c r="BE23" i="8"/>
  <c r="BA23" i="8"/>
  <c r="AW23" i="8"/>
  <c r="AS23" i="8"/>
  <c r="AO23" i="8"/>
  <c r="AK23" i="8"/>
  <c r="AG23" i="8"/>
  <c r="AB23" i="8"/>
  <c r="W23" i="8"/>
  <c r="T23" i="8"/>
  <c r="J23" i="8"/>
  <c r="BY22" i="8"/>
  <c r="BU22" i="8"/>
  <c r="BQ22" i="8"/>
  <c r="BM22" i="8"/>
  <c r="BI22" i="8"/>
  <c r="BE22" i="8"/>
  <c r="BA22" i="8"/>
  <c r="AW22" i="8"/>
  <c r="AS22" i="8"/>
  <c r="AO22" i="8"/>
  <c r="AK22" i="8"/>
  <c r="AG22" i="8"/>
  <c r="AB22" i="8"/>
  <c r="W22" i="8"/>
  <c r="T22" i="8"/>
  <c r="J22" i="8"/>
  <c r="BY21" i="8"/>
  <c r="BU21" i="8"/>
  <c r="BQ21" i="8"/>
  <c r="BM21" i="8"/>
  <c r="BI21" i="8"/>
  <c r="BE21" i="8"/>
  <c r="BA21" i="8"/>
  <c r="AW21" i="8"/>
  <c r="AS21" i="8"/>
  <c r="AO21" i="8"/>
  <c r="AK21" i="8"/>
  <c r="AG21" i="8"/>
  <c r="AB21" i="8"/>
  <c r="W21" i="8"/>
  <c r="T21" i="8"/>
  <c r="J21" i="8"/>
  <c r="BY20" i="8"/>
  <c r="BU20" i="8"/>
  <c r="BQ20" i="8"/>
  <c r="BM20" i="8"/>
  <c r="BI20" i="8"/>
  <c r="BE20" i="8"/>
  <c r="BA20" i="8"/>
  <c r="AW20" i="8"/>
  <c r="AS20" i="8"/>
  <c r="AO20" i="8"/>
  <c r="AK20" i="8"/>
  <c r="AG20" i="8"/>
  <c r="AB20" i="8"/>
  <c r="W20" i="8"/>
  <c r="T20" i="8"/>
  <c r="J20" i="8"/>
  <c r="BY19" i="8"/>
  <c r="BU19" i="8"/>
  <c r="BQ19" i="8"/>
  <c r="BM19" i="8"/>
  <c r="BI19" i="8"/>
  <c r="BE19" i="8"/>
  <c r="BA19" i="8"/>
  <c r="AW19" i="8"/>
  <c r="AS19" i="8"/>
  <c r="AO19" i="8"/>
  <c r="AK19" i="8"/>
  <c r="AG19" i="8"/>
  <c r="AB19" i="8"/>
  <c r="W19" i="8"/>
  <c r="T19" i="8"/>
  <c r="J19" i="8"/>
  <c r="BY18" i="8"/>
  <c r="BU18" i="8"/>
  <c r="BQ18" i="8"/>
  <c r="BM18" i="8"/>
  <c r="BI18" i="8"/>
  <c r="BE18" i="8"/>
  <c r="BA18" i="8"/>
  <c r="AW18" i="8"/>
  <c r="AS18" i="8"/>
  <c r="AO18" i="8"/>
  <c r="AK18" i="8"/>
  <c r="AG18" i="8"/>
  <c r="AB18" i="8"/>
  <c r="W18" i="8"/>
  <c r="T18" i="8"/>
  <c r="J18" i="8"/>
  <c r="BY17" i="8"/>
  <c r="BU17" i="8"/>
  <c r="BQ17" i="8"/>
  <c r="BM17" i="8"/>
  <c r="BI17" i="8"/>
  <c r="BE17" i="8"/>
  <c r="BA17" i="8"/>
  <c r="AW17" i="8"/>
  <c r="AS17" i="8"/>
  <c r="AO17" i="8"/>
  <c r="AK17" i="8"/>
  <c r="AG17" i="8"/>
  <c r="AB17" i="8"/>
  <c r="W17" i="8"/>
  <c r="T17" i="8"/>
  <c r="J17" i="8"/>
  <c r="BY16" i="8"/>
  <c r="BU16" i="8"/>
  <c r="BQ16" i="8"/>
  <c r="BM16" i="8"/>
  <c r="BI16" i="8"/>
  <c r="BE16" i="8"/>
  <c r="BA16" i="8"/>
  <c r="AW16" i="8"/>
  <c r="AS16" i="8"/>
  <c r="AO16" i="8"/>
  <c r="AK16" i="8"/>
  <c r="AG16" i="8"/>
  <c r="AB16" i="8"/>
  <c r="W16" i="8"/>
  <c r="T16" i="8"/>
  <c r="J16" i="8"/>
  <c r="BY15" i="8"/>
  <c r="BU15" i="8"/>
  <c r="BQ15" i="8"/>
  <c r="BM15" i="8"/>
  <c r="BI15" i="8"/>
  <c r="BE15" i="8"/>
  <c r="BA15" i="8"/>
  <c r="AW15" i="8"/>
  <c r="AS15" i="8"/>
  <c r="AO15" i="8"/>
  <c r="AK15" i="8"/>
  <c r="AG15" i="8"/>
  <c r="AB15" i="8"/>
  <c r="W15" i="8"/>
  <c r="T15" i="8"/>
  <c r="J15" i="8"/>
  <c r="BY14" i="8"/>
  <c r="BU14" i="8"/>
  <c r="BQ14" i="8"/>
  <c r="BM14" i="8"/>
  <c r="BI14" i="8"/>
  <c r="BE14" i="8"/>
  <c r="BA14" i="8"/>
  <c r="AW14" i="8"/>
  <c r="AS14" i="8"/>
  <c r="AO14" i="8"/>
  <c r="AK14" i="8"/>
  <c r="AG14" i="8"/>
  <c r="AB14" i="8"/>
  <c r="W14" i="8"/>
  <c r="T14" i="8"/>
  <c r="J14" i="8"/>
  <c r="BY13" i="8"/>
  <c r="BU13" i="8"/>
  <c r="BQ13" i="8"/>
  <c r="BM13" i="8"/>
  <c r="BI13" i="8"/>
  <c r="BE13" i="8"/>
  <c r="BA13" i="8"/>
  <c r="AW13" i="8"/>
  <c r="AS13" i="8"/>
  <c r="AO13" i="8"/>
  <c r="AK13" i="8"/>
  <c r="AG13" i="8"/>
  <c r="AB13" i="8"/>
  <c r="W13" i="8"/>
  <c r="T13" i="8"/>
  <c r="J13" i="8"/>
  <c r="BY12" i="8"/>
  <c r="BU12" i="8"/>
  <c r="BQ12" i="8"/>
  <c r="BM12" i="8"/>
  <c r="BI12" i="8"/>
  <c r="BE12" i="8"/>
  <c r="BA12" i="8"/>
  <c r="AW12" i="8"/>
  <c r="AS12" i="8"/>
  <c r="AO12" i="8"/>
  <c r="AK12" i="8"/>
  <c r="AG12" i="8"/>
  <c r="AB12" i="8"/>
  <c r="W12" i="8"/>
  <c r="T12" i="8"/>
  <c r="J12" i="8"/>
  <c r="BY11" i="8"/>
  <c r="BU11" i="8"/>
  <c r="BQ11" i="8"/>
  <c r="BM11" i="8"/>
  <c r="BI11" i="8"/>
  <c r="BE11" i="8"/>
  <c r="BA11" i="8"/>
  <c r="AW11" i="8"/>
  <c r="AS11" i="8"/>
  <c r="AO11" i="8"/>
  <c r="AK11" i="8"/>
  <c r="AG11" i="8"/>
  <c r="AB11" i="8"/>
  <c r="W11" i="8"/>
  <c r="T11" i="8"/>
  <c r="J11" i="8"/>
  <c r="BY10" i="8"/>
  <c r="BU10" i="8"/>
  <c r="BQ10" i="8"/>
  <c r="BM10" i="8"/>
  <c r="BI10" i="8"/>
  <c r="BE10" i="8"/>
  <c r="BA10" i="8"/>
  <c r="AW10" i="8"/>
  <c r="AS10" i="8"/>
  <c r="AO10" i="8"/>
  <c r="AK10" i="8"/>
  <c r="AG10" i="8"/>
  <c r="AB10" i="8"/>
  <c r="W10" i="8"/>
  <c r="T10" i="8"/>
  <c r="J10" i="8"/>
  <c r="BY9" i="8"/>
  <c r="BU9" i="8"/>
  <c r="BQ9" i="8"/>
  <c r="BM9" i="8"/>
  <c r="BI9" i="8"/>
  <c r="BE9" i="8"/>
  <c r="BA9" i="8"/>
  <c r="AW9" i="8"/>
  <c r="AS9" i="8"/>
  <c r="AO9" i="8"/>
  <c r="AK9" i="8"/>
  <c r="AG9" i="8"/>
  <c r="AB9" i="8"/>
  <c r="W9" i="8"/>
  <c r="T9" i="8"/>
  <c r="J9" i="8"/>
  <c r="BY8" i="8"/>
  <c r="BU8" i="8"/>
  <c r="BQ8" i="8"/>
  <c r="BM8" i="8"/>
  <c r="BI8" i="8"/>
  <c r="BE8" i="8"/>
  <c r="BA8" i="8"/>
  <c r="AW8" i="8"/>
  <c r="AS8" i="8"/>
  <c r="AO8" i="8"/>
  <c r="AK8" i="8"/>
  <c r="AG8" i="8"/>
  <c r="AB8" i="8"/>
  <c r="W8" i="8"/>
  <c r="T8" i="8"/>
  <c r="J8" i="8"/>
  <c r="BY7" i="8"/>
  <c r="BU7" i="8"/>
  <c r="BQ7" i="8"/>
  <c r="BM7" i="8"/>
  <c r="BI7" i="8"/>
  <c r="BE7" i="8"/>
  <c r="BA7" i="8"/>
  <c r="AW7" i="8"/>
  <c r="AS7" i="8"/>
  <c r="AO7" i="8"/>
  <c r="AK7" i="8"/>
  <c r="AG7" i="8"/>
  <c r="AB7" i="8"/>
  <c r="W7" i="8"/>
  <c r="T7" i="8"/>
  <c r="J7" i="8"/>
  <c r="BY6" i="8"/>
  <c r="BU6" i="8"/>
  <c r="BQ6" i="8"/>
  <c r="BM6" i="8"/>
  <c r="BI6" i="8"/>
  <c r="BE6" i="8"/>
  <c r="BA6" i="8"/>
  <c r="AW6" i="8"/>
  <c r="AS6" i="8"/>
  <c r="AO6" i="8"/>
  <c r="AK6" i="8"/>
  <c r="AG6" i="8"/>
  <c r="AB6" i="8"/>
  <c r="W6" i="8"/>
  <c r="T6" i="8"/>
  <c r="J6" i="8"/>
  <c r="BY5" i="8"/>
  <c r="BU5" i="8"/>
  <c r="BQ5" i="8"/>
  <c r="BM5" i="8"/>
  <c r="BI5" i="8"/>
  <c r="BE5" i="8"/>
  <c r="BA5" i="8"/>
  <c r="AW5" i="8"/>
  <c r="AS5" i="8"/>
  <c r="AO5" i="8"/>
  <c r="AK5" i="8"/>
  <c r="AG5" i="8"/>
  <c r="AB5" i="8"/>
  <c r="W5" i="8"/>
  <c r="T5" i="8"/>
  <c r="J5" i="8"/>
  <c r="BY4" i="8"/>
  <c r="BU4" i="8"/>
  <c r="BQ4" i="8"/>
  <c r="BM4" i="8"/>
  <c r="BI4" i="8"/>
  <c r="BE4" i="8"/>
  <c r="BA4" i="8"/>
  <c r="AW4" i="8"/>
  <c r="AS4" i="8"/>
  <c r="AO4" i="8"/>
  <c r="AK4" i="8"/>
  <c r="AG4" i="8"/>
  <c r="AB4" i="8"/>
  <c r="W4" i="8"/>
  <c r="T4" i="8"/>
  <c r="J4" i="8"/>
  <c r="M37" i="7"/>
  <c r="C37" i="7"/>
  <c r="R31" i="7"/>
  <c r="N31" i="7"/>
  <c r="F31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R29" i="7"/>
  <c r="Q29" i="7"/>
  <c r="P29" i="7"/>
  <c r="P31" i="7" s="1"/>
  <c r="O29" i="7"/>
  <c r="N29" i="7"/>
  <c r="M29" i="7"/>
  <c r="H29" i="7"/>
  <c r="H31" i="7" s="1"/>
  <c r="G29" i="7"/>
  <c r="F29" i="7"/>
  <c r="E29" i="7"/>
  <c r="D29" i="7"/>
  <c r="D31" i="7" s="1"/>
  <c r="C29" i="7"/>
  <c r="R28" i="7"/>
  <c r="Q28" i="7"/>
  <c r="P28" i="7"/>
  <c r="O28" i="7"/>
  <c r="O31" i="7" s="1"/>
  <c r="N28" i="7"/>
  <c r="M28" i="7"/>
  <c r="H28" i="7"/>
  <c r="G28" i="7"/>
  <c r="G31" i="7" s="1"/>
  <c r="F28" i="7"/>
  <c r="E28" i="7"/>
  <c r="E31" i="7" s="1"/>
  <c r="D28" i="7"/>
  <c r="C28" i="7"/>
  <c r="C31" i="7" s="1"/>
  <c r="BY27" i="7"/>
  <c r="BU27" i="7"/>
  <c r="BQ27" i="7"/>
  <c r="BM27" i="7"/>
  <c r="BI27" i="7"/>
  <c r="BE27" i="7"/>
  <c r="BA27" i="7"/>
  <c r="AW27" i="7"/>
  <c r="AS27" i="7"/>
  <c r="AO27" i="7"/>
  <c r="AK27" i="7"/>
  <c r="AG27" i="7"/>
  <c r="T27" i="7"/>
  <c r="J27" i="7"/>
  <c r="BY26" i="7"/>
  <c r="BU26" i="7"/>
  <c r="BQ26" i="7"/>
  <c r="BM26" i="7"/>
  <c r="BI26" i="7"/>
  <c r="BE26" i="7"/>
  <c r="BA26" i="7"/>
  <c r="AW26" i="7"/>
  <c r="AS26" i="7"/>
  <c r="AO26" i="7"/>
  <c r="AK26" i="7"/>
  <c r="AG26" i="7"/>
  <c r="T26" i="7"/>
  <c r="J26" i="7"/>
  <c r="BY25" i="7"/>
  <c r="BU25" i="7"/>
  <c r="BQ25" i="7"/>
  <c r="BM25" i="7"/>
  <c r="BI25" i="7"/>
  <c r="BE25" i="7"/>
  <c r="BA25" i="7"/>
  <c r="AW25" i="7"/>
  <c r="AS25" i="7"/>
  <c r="AO25" i="7"/>
  <c r="AK25" i="7"/>
  <c r="AG25" i="7"/>
  <c r="T25" i="7"/>
  <c r="J25" i="7"/>
  <c r="BY24" i="7"/>
  <c r="BU24" i="7"/>
  <c r="BQ24" i="7"/>
  <c r="BM24" i="7"/>
  <c r="BI24" i="7"/>
  <c r="BE24" i="7"/>
  <c r="BA24" i="7"/>
  <c r="AW24" i="7"/>
  <c r="AS24" i="7"/>
  <c r="AO24" i="7"/>
  <c r="AK24" i="7"/>
  <c r="AG24" i="7"/>
  <c r="T24" i="7"/>
  <c r="J24" i="7"/>
  <c r="BY23" i="7"/>
  <c r="BU23" i="7"/>
  <c r="BQ23" i="7"/>
  <c r="BM23" i="7"/>
  <c r="BI23" i="7"/>
  <c r="BE23" i="7"/>
  <c r="BA23" i="7"/>
  <c r="AW23" i="7"/>
  <c r="AS23" i="7"/>
  <c r="AO23" i="7"/>
  <c r="AK23" i="7"/>
  <c r="AG23" i="7"/>
  <c r="AB23" i="7"/>
  <c r="W23" i="7"/>
  <c r="T23" i="7"/>
  <c r="J23" i="7"/>
  <c r="BY22" i="7"/>
  <c r="BU22" i="7"/>
  <c r="BQ22" i="7"/>
  <c r="BM22" i="7"/>
  <c r="BI22" i="7"/>
  <c r="BE22" i="7"/>
  <c r="BA22" i="7"/>
  <c r="AW22" i="7"/>
  <c r="AS22" i="7"/>
  <c r="AO22" i="7"/>
  <c r="AK22" i="7"/>
  <c r="AG22" i="7"/>
  <c r="AB22" i="7"/>
  <c r="W22" i="7"/>
  <c r="T22" i="7"/>
  <c r="J22" i="7"/>
  <c r="BY21" i="7"/>
  <c r="BU21" i="7"/>
  <c r="BQ21" i="7"/>
  <c r="BM21" i="7"/>
  <c r="BI21" i="7"/>
  <c r="BE21" i="7"/>
  <c r="BA21" i="7"/>
  <c r="AW21" i="7"/>
  <c r="AS21" i="7"/>
  <c r="AO21" i="7"/>
  <c r="AK21" i="7"/>
  <c r="AG21" i="7"/>
  <c r="AB21" i="7"/>
  <c r="W21" i="7"/>
  <c r="T21" i="7"/>
  <c r="J21" i="7"/>
  <c r="BY20" i="7"/>
  <c r="BU20" i="7"/>
  <c r="BQ20" i="7"/>
  <c r="BM20" i="7"/>
  <c r="BI20" i="7"/>
  <c r="BE20" i="7"/>
  <c r="BA20" i="7"/>
  <c r="AW20" i="7"/>
  <c r="AS20" i="7"/>
  <c r="AO20" i="7"/>
  <c r="AK20" i="7"/>
  <c r="AG20" i="7"/>
  <c r="AB20" i="7"/>
  <c r="W20" i="7"/>
  <c r="T20" i="7"/>
  <c r="J20" i="7"/>
  <c r="BY19" i="7"/>
  <c r="BU19" i="7"/>
  <c r="BQ19" i="7"/>
  <c r="BM19" i="7"/>
  <c r="BI19" i="7"/>
  <c r="BE19" i="7"/>
  <c r="BA19" i="7"/>
  <c r="AW19" i="7"/>
  <c r="AS19" i="7"/>
  <c r="AO19" i="7"/>
  <c r="AK19" i="7"/>
  <c r="AG19" i="7"/>
  <c r="AB19" i="7"/>
  <c r="W19" i="7"/>
  <c r="T19" i="7"/>
  <c r="J19" i="7"/>
  <c r="BY18" i="7"/>
  <c r="BU18" i="7"/>
  <c r="BQ18" i="7"/>
  <c r="BM18" i="7"/>
  <c r="BI18" i="7"/>
  <c r="BE18" i="7"/>
  <c r="BA18" i="7"/>
  <c r="AW18" i="7"/>
  <c r="AS18" i="7"/>
  <c r="AO18" i="7"/>
  <c r="AK18" i="7"/>
  <c r="AG18" i="7"/>
  <c r="AB18" i="7"/>
  <c r="W18" i="7"/>
  <c r="T18" i="7"/>
  <c r="J18" i="7"/>
  <c r="BY17" i="7"/>
  <c r="BU17" i="7"/>
  <c r="BQ17" i="7"/>
  <c r="BM17" i="7"/>
  <c r="BI17" i="7"/>
  <c r="BE17" i="7"/>
  <c r="BA17" i="7"/>
  <c r="AW17" i="7"/>
  <c r="AS17" i="7"/>
  <c r="AO17" i="7"/>
  <c r="AK17" i="7"/>
  <c r="AG17" i="7"/>
  <c r="AB17" i="7"/>
  <c r="W17" i="7"/>
  <c r="T17" i="7"/>
  <c r="J17" i="7"/>
  <c r="BY16" i="7"/>
  <c r="BU16" i="7"/>
  <c r="BQ16" i="7"/>
  <c r="BM16" i="7"/>
  <c r="BI16" i="7"/>
  <c r="BE16" i="7"/>
  <c r="BA16" i="7"/>
  <c r="AW16" i="7"/>
  <c r="AS16" i="7"/>
  <c r="AO16" i="7"/>
  <c r="AK16" i="7"/>
  <c r="AG16" i="7"/>
  <c r="AB16" i="7"/>
  <c r="W16" i="7"/>
  <c r="T16" i="7"/>
  <c r="J16" i="7"/>
  <c r="BY15" i="7"/>
  <c r="BU15" i="7"/>
  <c r="BQ15" i="7"/>
  <c r="BM15" i="7"/>
  <c r="BI15" i="7"/>
  <c r="BE15" i="7"/>
  <c r="BA15" i="7"/>
  <c r="AW15" i="7"/>
  <c r="AS15" i="7"/>
  <c r="AO15" i="7"/>
  <c r="AK15" i="7"/>
  <c r="AG15" i="7"/>
  <c r="AB15" i="7"/>
  <c r="W15" i="7"/>
  <c r="T15" i="7"/>
  <c r="J15" i="7"/>
  <c r="BY14" i="7"/>
  <c r="BU14" i="7"/>
  <c r="BQ14" i="7"/>
  <c r="BM14" i="7"/>
  <c r="BI14" i="7"/>
  <c r="BE14" i="7"/>
  <c r="BA14" i="7"/>
  <c r="AW14" i="7"/>
  <c r="AS14" i="7"/>
  <c r="AO14" i="7"/>
  <c r="AK14" i="7"/>
  <c r="AG14" i="7"/>
  <c r="AB14" i="7"/>
  <c r="W14" i="7"/>
  <c r="T14" i="7"/>
  <c r="J14" i="7"/>
  <c r="BY13" i="7"/>
  <c r="BU13" i="7"/>
  <c r="BQ13" i="7"/>
  <c r="BM13" i="7"/>
  <c r="BI13" i="7"/>
  <c r="BE13" i="7"/>
  <c r="BA13" i="7"/>
  <c r="AW13" i="7"/>
  <c r="AS13" i="7"/>
  <c r="AO13" i="7"/>
  <c r="AK13" i="7"/>
  <c r="AG13" i="7"/>
  <c r="AB13" i="7"/>
  <c r="W13" i="7"/>
  <c r="T13" i="7"/>
  <c r="J13" i="7"/>
  <c r="BY12" i="7"/>
  <c r="BU12" i="7"/>
  <c r="BQ12" i="7"/>
  <c r="BM12" i="7"/>
  <c r="BI12" i="7"/>
  <c r="BE12" i="7"/>
  <c r="BA12" i="7"/>
  <c r="AW12" i="7"/>
  <c r="AS12" i="7"/>
  <c r="AO12" i="7"/>
  <c r="AK12" i="7"/>
  <c r="AG12" i="7"/>
  <c r="AB12" i="7"/>
  <c r="W12" i="7"/>
  <c r="T12" i="7"/>
  <c r="J12" i="7"/>
  <c r="BY11" i="7"/>
  <c r="BU11" i="7"/>
  <c r="BQ11" i="7"/>
  <c r="BM11" i="7"/>
  <c r="BI11" i="7"/>
  <c r="BE11" i="7"/>
  <c r="BA11" i="7"/>
  <c r="AW11" i="7"/>
  <c r="AS11" i="7"/>
  <c r="AO11" i="7"/>
  <c r="AK11" i="7"/>
  <c r="AG11" i="7"/>
  <c r="AB11" i="7"/>
  <c r="W11" i="7"/>
  <c r="T11" i="7"/>
  <c r="J11" i="7"/>
  <c r="BY10" i="7"/>
  <c r="BU10" i="7"/>
  <c r="BQ10" i="7"/>
  <c r="BM10" i="7"/>
  <c r="BI10" i="7"/>
  <c r="BE10" i="7"/>
  <c r="BA10" i="7"/>
  <c r="AW10" i="7"/>
  <c r="AS10" i="7"/>
  <c r="AO10" i="7"/>
  <c r="AK10" i="7"/>
  <c r="AG10" i="7"/>
  <c r="AB10" i="7"/>
  <c r="W10" i="7"/>
  <c r="T10" i="7"/>
  <c r="J10" i="7"/>
  <c r="BY9" i="7"/>
  <c r="BU9" i="7"/>
  <c r="BQ9" i="7"/>
  <c r="BM9" i="7"/>
  <c r="BI9" i="7"/>
  <c r="BE9" i="7"/>
  <c r="BA9" i="7"/>
  <c r="AW9" i="7"/>
  <c r="AS9" i="7"/>
  <c r="AO9" i="7"/>
  <c r="AK9" i="7"/>
  <c r="AG9" i="7"/>
  <c r="AB9" i="7"/>
  <c r="W9" i="7"/>
  <c r="T9" i="7"/>
  <c r="J9" i="7"/>
  <c r="BY8" i="7"/>
  <c r="BU8" i="7"/>
  <c r="BQ8" i="7"/>
  <c r="BM8" i="7"/>
  <c r="BI8" i="7"/>
  <c r="BE8" i="7"/>
  <c r="BA8" i="7"/>
  <c r="AW8" i="7"/>
  <c r="AS8" i="7"/>
  <c r="AO8" i="7"/>
  <c r="AK8" i="7"/>
  <c r="AG8" i="7"/>
  <c r="AB8" i="7"/>
  <c r="W8" i="7"/>
  <c r="T8" i="7"/>
  <c r="J8" i="7"/>
  <c r="BY7" i="7"/>
  <c r="BU7" i="7"/>
  <c r="BQ7" i="7"/>
  <c r="BM7" i="7"/>
  <c r="BI7" i="7"/>
  <c r="BE7" i="7"/>
  <c r="BA7" i="7"/>
  <c r="AW7" i="7"/>
  <c r="AS7" i="7"/>
  <c r="AO7" i="7"/>
  <c r="AK7" i="7"/>
  <c r="AG7" i="7"/>
  <c r="AB7" i="7"/>
  <c r="W7" i="7"/>
  <c r="T7" i="7"/>
  <c r="J7" i="7"/>
  <c r="BY6" i="7"/>
  <c r="BU6" i="7"/>
  <c r="BQ6" i="7"/>
  <c r="BM6" i="7"/>
  <c r="BI6" i="7"/>
  <c r="BE6" i="7"/>
  <c r="BA6" i="7"/>
  <c r="AW6" i="7"/>
  <c r="AS6" i="7"/>
  <c r="AO6" i="7"/>
  <c r="AK6" i="7"/>
  <c r="AG6" i="7"/>
  <c r="AB6" i="7"/>
  <c r="W6" i="7"/>
  <c r="T6" i="7"/>
  <c r="J6" i="7"/>
  <c r="BY5" i="7"/>
  <c r="BU5" i="7"/>
  <c r="BQ5" i="7"/>
  <c r="BM5" i="7"/>
  <c r="BI5" i="7"/>
  <c r="BE5" i="7"/>
  <c r="BA5" i="7"/>
  <c r="AW5" i="7"/>
  <c r="AS5" i="7"/>
  <c r="AO5" i="7"/>
  <c r="AK5" i="7"/>
  <c r="AG5" i="7"/>
  <c r="AB5" i="7"/>
  <c r="W5" i="7"/>
  <c r="T5" i="7"/>
  <c r="J5" i="7"/>
  <c r="BY4" i="7"/>
  <c r="BU4" i="7"/>
  <c r="BQ4" i="7"/>
  <c r="BM4" i="7"/>
  <c r="BI4" i="7"/>
  <c r="BE4" i="7"/>
  <c r="BA4" i="7"/>
  <c r="AW4" i="7"/>
  <c r="AS4" i="7"/>
  <c r="AO4" i="7"/>
  <c r="AK4" i="7"/>
  <c r="AG4" i="7"/>
  <c r="AB4" i="7"/>
  <c r="W4" i="7"/>
  <c r="T4" i="7"/>
  <c r="J4" i="7"/>
  <c r="M37" i="6"/>
  <c r="C37" i="6"/>
  <c r="O31" i="6"/>
  <c r="G31" i="6"/>
  <c r="C31" i="6"/>
  <c r="S30" i="6"/>
  <c r="R30" i="6"/>
  <c r="Q30" i="6"/>
  <c r="P30" i="6"/>
  <c r="O30" i="6"/>
  <c r="N30" i="6"/>
  <c r="M30" i="6"/>
  <c r="I30" i="6"/>
  <c r="H30" i="6"/>
  <c r="G30" i="6"/>
  <c r="F30" i="6"/>
  <c r="E30" i="6"/>
  <c r="D30" i="6"/>
  <c r="C30" i="6"/>
  <c r="R29" i="6"/>
  <c r="Q29" i="6"/>
  <c r="Q31" i="6" s="1"/>
  <c r="P29" i="6"/>
  <c r="O29" i="6"/>
  <c r="N29" i="6"/>
  <c r="M29" i="6"/>
  <c r="M31" i="6" s="1"/>
  <c r="H29" i="6"/>
  <c r="G29" i="6"/>
  <c r="F29" i="6"/>
  <c r="E29" i="6"/>
  <c r="E31" i="6" s="1"/>
  <c r="D29" i="6"/>
  <c r="C29" i="6"/>
  <c r="R28" i="6"/>
  <c r="R31" i="6" s="1"/>
  <c r="Q28" i="6"/>
  <c r="P28" i="6"/>
  <c r="P31" i="6" s="1"/>
  <c r="O28" i="6"/>
  <c r="N28" i="6"/>
  <c r="M28" i="6"/>
  <c r="H28" i="6"/>
  <c r="H31" i="6" s="1"/>
  <c r="G28" i="6"/>
  <c r="F28" i="6"/>
  <c r="F31" i="6" s="1"/>
  <c r="E28" i="6"/>
  <c r="D28" i="6"/>
  <c r="C28" i="6"/>
  <c r="BY27" i="6"/>
  <c r="BU27" i="6"/>
  <c r="BQ27" i="6"/>
  <c r="BM27" i="6"/>
  <c r="BI27" i="6"/>
  <c r="BE27" i="6"/>
  <c r="BA27" i="6"/>
  <c r="AW27" i="6"/>
  <c r="AS27" i="6"/>
  <c r="AO27" i="6"/>
  <c r="AK27" i="6"/>
  <c r="AG27" i="6"/>
  <c r="T27" i="6"/>
  <c r="J27" i="6"/>
  <c r="BY26" i="6"/>
  <c r="BU26" i="6"/>
  <c r="BQ26" i="6"/>
  <c r="BM26" i="6"/>
  <c r="BI26" i="6"/>
  <c r="BE26" i="6"/>
  <c r="BA26" i="6"/>
  <c r="AW26" i="6"/>
  <c r="AS26" i="6"/>
  <c r="AO26" i="6"/>
  <c r="AK26" i="6"/>
  <c r="AG26" i="6"/>
  <c r="T26" i="6"/>
  <c r="J26" i="6"/>
  <c r="BY25" i="6"/>
  <c r="BU25" i="6"/>
  <c r="BQ25" i="6"/>
  <c r="BM25" i="6"/>
  <c r="BI25" i="6"/>
  <c r="BE25" i="6"/>
  <c r="BA25" i="6"/>
  <c r="AW25" i="6"/>
  <c r="AS25" i="6"/>
  <c r="AO25" i="6"/>
  <c r="AK25" i="6"/>
  <c r="AG25" i="6"/>
  <c r="T25" i="6"/>
  <c r="J25" i="6"/>
  <c r="BY24" i="6"/>
  <c r="BU24" i="6"/>
  <c r="BQ24" i="6"/>
  <c r="BM24" i="6"/>
  <c r="BI24" i="6"/>
  <c r="BE24" i="6"/>
  <c r="BA24" i="6"/>
  <c r="AW24" i="6"/>
  <c r="AS24" i="6"/>
  <c r="AO24" i="6"/>
  <c r="AK24" i="6"/>
  <c r="AG24" i="6"/>
  <c r="T24" i="6"/>
  <c r="J24" i="6"/>
  <c r="BY23" i="6"/>
  <c r="BU23" i="6"/>
  <c r="BQ23" i="6"/>
  <c r="BM23" i="6"/>
  <c r="BI23" i="6"/>
  <c r="BE23" i="6"/>
  <c r="BA23" i="6"/>
  <c r="AW23" i="6"/>
  <c r="AS23" i="6"/>
  <c r="AO23" i="6"/>
  <c r="AK23" i="6"/>
  <c r="AG23" i="6"/>
  <c r="AB23" i="6"/>
  <c r="W23" i="6"/>
  <c r="T23" i="6"/>
  <c r="J23" i="6"/>
  <c r="BY22" i="6"/>
  <c r="BU22" i="6"/>
  <c r="BQ22" i="6"/>
  <c r="BM22" i="6"/>
  <c r="BI22" i="6"/>
  <c r="BE22" i="6"/>
  <c r="BA22" i="6"/>
  <c r="AW22" i="6"/>
  <c r="AS22" i="6"/>
  <c r="AO22" i="6"/>
  <c r="AK22" i="6"/>
  <c r="AG22" i="6"/>
  <c r="AB22" i="6"/>
  <c r="W22" i="6"/>
  <c r="T22" i="6"/>
  <c r="J22" i="6"/>
  <c r="BY21" i="6"/>
  <c r="BU21" i="6"/>
  <c r="BQ21" i="6"/>
  <c r="BM21" i="6"/>
  <c r="BI21" i="6"/>
  <c r="BE21" i="6"/>
  <c r="BA21" i="6"/>
  <c r="AW21" i="6"/>
  <c r="AS21" i="6"/>
  <c r="AO21" i="6"/>
  <c r="AK21" i="6"/>
  <c r="AG21" i="6"/>
  <c r="AB21" i="6"/>
  <c r="W21" i="6"/>
  <c r="T21" i="6"/>
  <c r="J21" i="6"/>
  <c r="BY20" i="6"/>
  <c r="BU20" i="6"/>
  <c r="BQ20" i="6"/>
  <c r="BM20" i="6"/>
  <c r="BI20" i="6"/>
  <c r="BE20" i="6"/>
  <c r="BA20" i="6"/>
  <c r="AW20" i="6"/>
  <c r="AS20" i="6"/>
  <c r="AO20" i="6"/>
  <c r="AK20" i="6"/>
  <c r="AG20" i="6"/>
  <c r="AB20" i="6"/>
  <c r="W20" i="6"/>
  <c r="T20" i="6"/>
  <c r="J20" i="6"/>
  <c r="BY19" i="6"/>
  <c r="BU19" i="6"/>
  <c r="BQ19" i="6"/>
  <c r="BM19" i="6"/>
  <c r="BI19" i="6"/>
  <c r="BE19" i="6"/>
  <c r="BA19" i="6"/>
  <c r="AW19" i="6"/>
  <c r="AS19" i="6"/>
  <c r="AO19" i="6"/>
  <c r="AK19" i="6"/>
  <c r="AG19" i="6"/>
  <c r="AB19" i="6"/>
  <c r="W19" i="6"/>
  <c r="T19" i="6"/>
  <c r="J19" i="6"/>
  <c r="BY18" i="6"/>
  <c r="BU18" i="6"/>
  <c r="BQ18" i="6"/>
  <c r="BM18" i="6"/>
  <c r="BI18" i="6"/>
  <c r="BE18" i="6"/>
  <c r="BA18" i="6"/>
  <c r="AW18" i="6"/>
  <c r="AS18" i="6"/>
  <c r="AO18" i="6"/>
  <c r="AK18" i="6"/>
  <c r="AG18" i="6"/>
  <c r="AB18" i="6"/>
  <c r="W18" i="6"/>
  <c r="T18" i="6"/>
  <c r="J18" i="6"/>
  <c r="BY17" i="6"/>
  <c r="BU17" i="6"/>
  <c r="BQ17" i="6"/>
  <c r="BM17" i="6"/>
  <c r="BI17" i="6"/>
  <c r="BE17" i="6"/>
  <c r="BA17" i="6"/>
  <c r="AW17" i="6"/>
  <c r="AS17" i="6"/>
  <c r="AO17" i="6"/>
  <c r="AK17" i="6"/>
  <c r="AG17" i="6"/>
  <c r="AB17" i="6"/>
  <c r="W17" i="6"/>
  <c r="T17" i="6"/>
  <c r="J17" i="6"/>
  <c r="BY16" i="6"/>
  <c r="BU16" i="6"/>
  <c r="BQ16" i="6"/>
  <c r="BM16" i="6"/>
  <c r="BI16" i="6"/>
  <c r="BE16" i="6"/>
  <c r="BA16" i="6"/>
  <c r="AW16" i="6"/>
  <c r="AS16" i="6"/>
  <c r="AO16" i="6"/>
  <c r="AK16" i="6"/>
  <c r="AG16" i="6"/>
  <c r="AB16" i="6"/>
  <c r="W16" i="6"/>
  <c r="T16" i="6"/>
  <c r="J16" i="6"/>
  <c r="BY15" i="6"/>
  <c r="BU15" i="6"/>
  <c r="BQ15" i="6"/>
  <c r="BM15" i="6"/>
  <c r="BI15" i="6"/>
  <c r="BE15" i="6"/>
  <c r="BA15" i="6"/>
  <c r="AW15" i="6"/>
  <c r="AS15" i="6"/>
  <c r="AO15" i="6"/>
  <c r="AK15" i="6"/>
  <c r="AG15" i="6"/>
  <c r="AB15" i="6"/>
  <c r="W15" i="6"/>
  <c r="T15" i="6"/>
  <c r="J15" i="6"/>
  <c r="BY14" i="6"/>
  <c r="BU14" i="6"/>
  <c r="BQ14" i="6"/>
  <c r="BM14" i="6"/>
  <c r="BI14" i="6"/>
  <c r="BE14" i="6"/>
  <c r="BA14" i="6"/>
  <c r="AW14" i="6"/>
  <c r="AS14" i="6"/>
  <c r="AO14" i="6"/>
  <c r="AK14" i="6"/>
  <c r="AG14" i="6"/>
  <c r="AB14" i="6"/>
  <c r="W14" i="6"/>
  <c r="T14" i="6"/>
  <c r="J14" i="6"/>
  <c r="BY13" i="6"/>
  <c r="BU13" i="6"/>
  <c r="BQ13" i="6"/>
  <c r="BM13" i="6"/>
  <c r="BI13" i="6"/>
  <c r="BE13" i="6"/>
  <c r="BA13" i="6"/>
  <c r="AW13" i="6"/>
  <c r="AS13" i="6"/>
  <c r="AO13" i="6"/>
  <c r="AK13" i="6"/>
  <c r="AG13" i="6"/>
  <c r="AB13" i="6"/>
  <c r="W13" i="6"/>
  <c r="T13" i="6"/>
  <c r="J13" i="6"/>
  <c r="BY12" i="6"/>
  <c r="BU12" i="6"/>
  <c r="BQ12" i="6"/>
  <c r="BM12" i="6"/>
  <c r="BI12" i="6"/>
  <c r="BE12" i="6"/>
  <c r="BA12" i="6"/>
  <c r="AW12" i="6"/>
  <c r="AS12" i="6"/>
  <c r="AO12" i="6"/>
  <c r="AK12" i="6"/>
  <c r="AG12" i="6"/>
  <c r="AB12" i="6"/>
  <c r="W12" i="6"/>
  <c r="T12" i="6"/>
  <c r="J12" i="6"/>
  <c r="BY11" i="6"/>
  <c r="BU11" i="6"/>
  <c r="BQ11" i="6"/>
  <c r="BM11" i="6"/>
  <c r="BI11" i="6"/>
  <c r="BE11" i="6"/>
  <c r="BA11" i="6"/>
  <c r="AW11" i="6"/>
  <c r="AS11" i="6"/>
  <c r="AO11" i="6"/>
  <c r="AK11" i="6"/>
  <c r="AG11" i="6"/>
  <c r="AB11" i="6"/>
  <c r="W11" i="6"/>
  <c r="T11" i="6"/>
  <c r="J11" i="6"/>
  <c r="BY10" i="6"/>
  <c r="BU10" i="6"/>
  <c r="BQ10" i="6"/>
  <c r="BM10" i="6"/>
  <c r="BI10" i="6"/>
  <c r="BE10" i="6"/>
  <c r="BA10" i="6"/>
  <c r="AW10" i="6"/>
  <c r="AS10" i="6"/>
  <c r="AO10" i="6"/>
  <c r="AK10" i="6"/>
  <c r="AG10" i="6"/>
  <c r="AB10" i="6"/>
  <c r="W10" i="6"/>
  <c r="T10" i="6"/>
  <c r="J10" i="6"/>
  <c r="BY9" i="6"/>
  <c r="BU9" i="6"/>
  <c r="BQ9" i="6"/>
  <c r="BM9" i="6"/>
  <c r="BI9" i="6"/>
  <c r="BE9" i="6"/>
  <c r="BA9" i="6"/>
  <c r="AW9" i="6"/>
  <c r="AS9" i="6"/>
  <c r="AO9" i="6"/>
  <c r="AK9" i="6"/>
  <c r="AG9" i="6"/>
  <c r="AB9" i="6"/>
  <c r="W9" i="6"/>
  <c r="T9" i="6"/>
  <c r="J9" i="6"/>
  <c r="BY8" i="6"/>
  <c r="BU8" i="6"/>
  <c r="BQ8" i="6"/>
  <c r="BM8" i="6"/>
  <c r="BI8" i="6"/>
  <c r="BE8" i="6"/>
  <c r="BA8" i="6"/>
  <c r="AW8" i="6"/>
  <c r="AS8" i="6"/>
  <c r="AO8" i="6"/>
  <c r="AK8" i="6"/>
  <c r="AG8" i="6"/>
  <c r="AB8" i="6"/>
  <c r="W8" i="6"/>
  <c r="T8" i="6"/>
  <c r="J8" i="6"/>
  <c r="BY7" i="6"/>
  <c r="BU7" i="6"/>
  <c r="BQ7" i="6"/>
  <c r="BM7" i="6"/>
  <c r="BI7" i="6"/>
  <c r="BE7" i="6"/>
  <c r="BA7" i="6"/>
  <c r="AW7" i="6"/>
  <c r="AS7" i="6"/>
  <c r="AO7" i="6"/>
  <c r="AK7" i="6"/>
  <c r="AG7" i="6"/>
  <c r="AB7" i="6"/>
  <c r="W7" i="6"/>
  <c r="T7" i="6"/>
  <c r="J7" i="6"/>
  <c r="BY6" i="6"/>
  <c r="BU6" i="6"/>
  <c r="BQ6" i="6"/>
  <c r="BM6" i="6"/>
  <c r="BI6" i="6"/>
  <c r="BE6" i="6"/>
  <c r="BA6" i="6"/>
  <c r="AW6" i="6"/>
  <c r="AS6" i="6"/>
  <c r="AO6" i="6"/>
  <c r="AK6" i="6"/>
  <c r="AG6" i="6"/>
  <c r="AB6" i="6"/>
  <c r="W6" i="6"/>
  <c r="T6" i="6"/>
  <c r="J6" i="6"/>
  <c r="BY5" i="6"/>
  <c r="BU5" i="6"/>
  <c r="BQ5" i="6"/>
  <c r="BM5" i="6"/>
  <c r="BI5" i="6"/>
  <c r="BE5" i="6"/>
  <c r="BA5" i="6"/>
  <c r="AW5" i="6"/>
  <c r="AS5" i="6"/>
  <c r="AO5" i="6"/>
  <c r="AK5" i="6"/>
  <c r="AG5" i="6"/>
  <c r="AB5" i="6"/>
  <c r="W5" i="6"/>
  <c r="T5" i="6"/>
  <c r="J5" i="6"/>
  <c r="BY4" i="6"/>
  <c r="BU4" i="6"/>
  <c r="BQ4" i="6"/>
  <c r="BM4" i="6"/>
  <c r="BI4" i="6"/>
  <c r="BE4" i="6"/>
  <c r="BA4" i="6"/>
  <c r="AW4" i="6"/>
  <c r="AS4" i="6"/>
  <c r="AO4" i="6"/>
  <c r="AK4" i="6"/>
  <c r="AG4" i="6"/>
  <c r="AB4" i="6"/>
  <c r="W4" i="6"/>
  <c r="T4" i="6"/>
  <c r="J4" i="6"/>
  <c r="M37" i="5"/>
  <c r="C37" i="5"/>
  <c r="O31" i="5"/>
  <c r="G31" i="5"/>
  <c r="E31" i="5"/>
  <c r="C31" i="5"/>
  <c r="S30" i="5"/>
  <c r="R30" i="5"/>
  <c r="Q30" i="5"/>
  <c r="P30" i="5"/>
  <c r="O30" i="5"/>
  <c r="N30" i="5"/>
  <c r="M30" i="5"/>
  <c r="I30" i="5"/>
  <c r="H30" i="5"/>
  <c r="G30" i="5"/>
  <c r="F30" i="5"/>
  <c r="E30" i="5"/>
  <c r="D30" i="5"/>
  <c r="C30" i="5"/>
  <c r="R29" i="5"/>
  <c r="Q29" i="5"/>
  <c r="Q31" i="5" s="1"/>
  <c r="P29" i="5"/>
  <c r="O29" i="5"/>
  <c r="N29" i="5"/>
  <c r="M29" i="5"/>
  <c r="M31" i="5" s="1"/>
  <c r="H29" i="5"/>
  <c r="G29" i="5"/>
  <c r="F29" i="5"/>
  <c r="E29" i="5"/>
  <c r="D29" i="5"/>
  <c r="C29" i="5"/>
  <c r="R28" i="5"/>
  <c r="Q28" i="5"/>
  <c r="P28" i="5"/>
  <c r="P31" i="5" s="1"/>
  <c r="O28" i="5"/>
  <c r="N28" i="5"/>
  <c r="M28" i="5"/>
  <c r="H28" i="5"/>
  <c r="G28" i="5"/>
  <c r="F28" i="5"/>
  <c r="F31" i="5" s="1"/>
  <c r="E28" i="5"/>
  <c r="D28" i="5"/>
  <c r="K30" i="5" s="1"/>
  <c r="C28" i="5"/>
  <c r="BY27" i="5"/>
  <c r="BU27" i="5"/>
  <c r="BQ27" i="5"/>
  <c r="BM27" i="5"/>
  <c r="BI27" i="5"/>
  <c r="BE27" i="5"/>
  <c r="BA27" i="5"/>
  <c r="AW27" i="5"/>
  <c r="AS27" i="5"/>
  <c r="AO27" i="5"/>
  <c r="AK27" i="5"/>
  <c r="AG27" i="5"/>
  <c r="T27" i="5"/>
  <c r="J27" i="5"/>
  <c r="BY26" i="5"/>
  <c r="BU26" i="5"/>
  <c r="BQ26" i="5"/>
  <c r="BM26" i="5"/>
  <c r="BI26" i="5"/>
  <c r="BE26" i="5"/>
  <c r="BA26" i="5"/>
  <c r="AW26" i="5"/>
  <c r="AS26" i="5"/>
  <c r="AO26" i="5"/>
  <c r="AK26" i="5"/>
  <c r="AG26" i="5"/>
  <c r="T26" i="5"/>
  <c r="J26" i="5"/>
  <c r="BY25" i="5"/>
  <c r="BU25" i="5"/>
  <c r="BQ25" i="5"/>
  <c r="BM25" i="5"/>
  <c r="BI25" i="5"/>
  <c r="BE25" i="5"/>
  <c r="BA25" i="5"/>
  <c r="AW25" i="5"/>
  <c r="AS25" i="5"/>
  <c r="AO25" i="5"/>
  <c r="AK25" i="5"/>
  <c r="AG25" i="5"/>
  <c r="T25" i="5"/>
  <c r="J25" i="5"/>
  <c r="BY24" i="5"/>
  <c r="BU24" i="5"/>
  <c r="BQ24" i="5"/>
  <c r="BM24" i="5"/>
  <c r="BI24" i="5"/>
  <c r="BE24" i="5"/>
  <c r="BA24" i="5"/>
  <c r="AW24" i="5"/>
  <c r="AS24" i="5"/>
  <c r="AO24" i="5"/>
  <c r="AK24" i="5"/>
  <c r="AG24" i="5"/>
  <c r="T24" i="5"/>
  <c r="J24" i="5"/>
  <c r="BY23" i="5"/>
  <c r="BU23" i="5"/>
  <c r="BQ23" i="5"/>
  <c r="BM23" i="5"/>
  <c r="BI23" i="5"/>
  <c r="BE23" i="5"/>
  <c r="BA23" i="5"/>
  <c r="AW23" i="5"/>
  <c r="AS23" i="5"/>
  <c r="AO23" i="5"/>
  <c r="AK23" i="5"/>
  <c r="AG23" i="5"/>
  <c r="AB23" i="5"/>
  <c r="W23" i="5"/>
  <c r="T23" i="5"/>
  <c r="J23" i="5"/>
  <c r="BY22" i="5"/>
  <c r="BU22" i="5"/>
  <c r="BQ22" i="5"/>
  <c r="BM22" i="5"/>
  <c r="BI22" i="5"/>
  <c r="BE22" i="5"/>
  <c r="BA22" i="5"/>
  <c r="AW22" i="5"/>
  <c r="AS22" i="5"/>
  <c r="AO22" i="5"/>
  <c r="AK22" i="5"/>
  <c r="AG22" i="5"/>
  <c r="AB22" i="5"/>
  <c r="W22" i="5"/>
  <c r="T22" i="5"/>
  <c r="J22" i="5"/>
  <c r="BY21" i="5"/>
  <c r="BU21" i="5"/>
  <c r="BQ21" i="5"/>
  <c r="BM21" i="5"/>
  <c r="BI21" i="5"/>
  <c r="BE21" i="5"/>
  <c r="BA21" i="5"/>
  <c r="AW21" i="5"/>
  <c r="AS21" i="5"/>
  <c r="AO21" i="5"/>
  <c r="AK21" i="5"/>
  <c r="AG21" i="5"/>
  <c r="AB21" i="5"/>
  <c r="W21" i="5"/>
  <c r="T21" i="5"/>
  <c r="J21" i="5"/>
  <c r="BY20" i="5"/>
  <c r="BU20" i="5"/>
  <c r="BQ20" i="5"/>
  <c r="BM20" i="5"/>
  <c r="BI20" i="5"/>
  <c r="BE20" i="5"/>
  <c r="BA20" i="5"/>
  <c r="AW20" i="5"/>
  <c r="AS20" i="5"/>
  <c r="AO20" i="5"/>
  <c r="AK20" i="5"/>
  <c r="AG20" i="5"/>
  <c r="AB20" i="5"/>
  <c r="W20" i="5"/>
  <c r="T20" i="5"/>
  <c r="J20" i="5"/>
  <c r="BY19" i="5"/>
  <c r="BU19" i="5"/>
  <c r="BQ19" i="5"/>
  <c r="BM19" i="5"/>
  <c r="BI19" i="5"/>
  <c r="BE19" i="5"/>
  <c r="BA19" i="5"/>
  <c r="AW19" i="5"/>
  <c r="AS19" i="5"/>
  <c r="AO19" i="5"/>
  <c r="AK19" i="5"/>
  <c r="AG19" i="5"/>
  <c r="AB19" i="5"/>
  <c r="W19" i="5"/>
  <c r="T19" i="5"/>
  <c r="J19" i="5"/>
  <c r="BY18" i="5"/>
  <c r="BU18" i="5"/>
  <c r="BQ18" i="5"/>
  <c r="BM18" i="5"/>
  <c r="BI18" i="5"/>
  <c r="BE18" i="5"/>
  <c r="BA18" i="5"/>
  <c r="AW18" i="5"/>
  <c r="AS18" i="5"/>
  <c r="AO18" i="5"/>
  <c r="AK18" i="5"/>
  <c r="AG18" i="5"/>
  <c r="AB18" i="5"/>
  <c r="W18" i="5"/>
  <c r="T18" i="5"/>
  <c r="J18" i="5"/>
  <c r="BY17" i="5"/>
  <c r="BU17" i="5"/>
  <c r="BQ17" i="5"/>
  <c r="BM17" i="5"/>
  <c r="BI17" i="5"/>
  <c r="BE17" i="5"/>
  <c r="BA17" i="5"/>
  <c r="AW17" i="5"/>
  <c r="AS17" i="5"/>
  <c r="AO17" i="5"/>
  <c r="AK17" i="5"/>
  <c r="AG17" i="5"/>
  <c r="AB17" i="5"/>
  <c r="W17" i="5"/>
  <c r="T17" i="5"/>
  <c r="J17" i="5"/>
  <c r="BY16" i="5"/>
  <c r="BU16" i="5"/>
  <c r="BQ16" i="5"/>
  <c r="BM16" i="5"/>
  <c r="BI16" i="5"/>
  <c r="BE16" i="5"/>
  <c r="BA16" i="5"/>
  <c r="AW16" i="5"/>
  <c r="AS16" i="5"/>
  <c r="AO16" i="5"/>
  <c r="AK16" i="5"/>
  <c r="AG16" i="5"/>
  <c r="AB16" i="5"/>
  <c r="W16" i="5"/>
  <c r="T16" i="5"/>
  <c r="J16" i="5"/>
  <c r="BY15" i="5"/>
  <c r="BU15" i="5"/>
  <c r="BQ15" i="5"/>
  <c r="BM15" i="5"/>
  <c r="BI15" i="5"/>
  <c r="BE15" i="5"/>
  <c r="BA15" i="5"/>
  <c r="AW15" i="5"/>
  <c r="AS15" i="5"/>
  <c r="AO15" i="5"/>
  <c r="AK15" i="5"/>
  <c r="AG15" i="5"/>
  <c r="AB15" i="5"/>
  <c r="W15" i="5"/>
  <c r="T15" i="5"/>
  <c r="J15" i="5"/>
  <c r="BY14" i="5"/>
  <c r="BU14" i="5"/>
  <c r="BQ14" i="5"/>
  <c r="BM14" i="5"/>
  <c r="BI14" i="5"/>
  <c r="BE14" i="5"/>
  <c r="BA14" i="5"/>
  <c r="AW14" i="5"/>
  <c r="AS14" i="5"/>
  <c r="AO14" i="5"/>
  <c r="AK14" i="5"/>
  <c r="AG14" i="5"/>
  <c r="AB14" i="5"/>
  <c r="W14" i="5"/>
  <c r="T14" i="5"/>
  <c r="J14" i="5"/>
  <c r="BY13" i="5"/>
  <c r="BU13" i="5"/>
  <c r="BQ13" i="5"/>
  <c r="BM13" i="5"/>
  <c r="BI13" i="5"/>
  <c r="BE13" i="5"/>
  <c r="BA13" i="5"/>
  <c r="AW13" i="5"/>
  <c r="AS13" i="5"/>
  <c r="AO13" i="5"/>
  <c r="AK13" i="5"/>
  <c r="AG13" i="5"/>
  <c r="AB13" i="5"/>
  <c r="W13" i="5"/>
  <c r="T13" i="5"/>
  <c r="J13" i="5"/>
  <c r="BY12" i="5"/>
  <c r="BU12" i="5"/>
  <c r="BQ12" i="5"/>
  <c r="BM12" i="5"/>
  <c r="BI12" i="5"/>
  <c r="BE12" i="5"/>
  <c r="BA12" i="5"/>
  <c r="AW12" i="5"/>
  <c r="AS12" i="5"/>
  <c r="AO12" i="5"/>
  <c r="AK12" i="5"/>
  <c r="AG12" i="5"/>
  <c r="AB12" i="5"/>
  <c r="W12" i="5"/>
  <c r="T12" i="5"/>
  <c r="J12" i="5"/>
  <c r="BY11" i="5"/>
  <c r="BU11" i="5"/>
  <c r="BQ11" i="5"/>
  <c r="BM11" i="5"/>
  <c r="BI11" i="5"/>
  <c r="BE11" i="5"/>
  <c r="BA11" i="5"/>
  <c r="AW11" i="5"/>
  <c r="AS11" i="5"/>
  <c r="AO11" i="5"/>
  <c r="AK11" i="5"/>
  <c r="AG11" i="5"/>
  <c r="AB11" i="5"/>
  <c r="W11" i="5"/>
  <c r="T11" i="5"/>
  <c r="J11" i="5"/>
  <c r="BY10" i="5"/>
  <c r="BU10" i="5"/>
  <c r="BQ10" i="5"/>
  <c r="BM10" i="5"/>
  <c r="BI10" i="5"/>
  <c r="BE10" i="5"/>
  <c r="BA10" i="5"/>
  <c r="AW10" i="5"/>
  <c r="AS10" i="5"/>
  <c r="AO10" i="5"/>
  <c r="AK10" i="5"/>
  <c r="AG10" i="5"/>
  <c r="AB10" i="5"/>
  <c r="W10" i="5"/>
  <c r="T10" i="5"/>
  <c r="J10" i="5"/>
  <c r="BY9" i="5"/>
  <c r="BU9" i="5"/>
  <c r="BQ9" i="5"/>
  <c r="BM9" i="5"/>
  <c r="BI9" i="5"/>
  <c r="BE9" i="5"/>
  <c r="BA9" i="5"/>
  <c r="AW9" i="5"/>
  <c r="AS9" i="5"/>
  <c r="AO9" i="5"/>
  <c r="AK9" i="5"/>
  <c r="AG9" i="5"/>
  <c r="AB9" i="5"/>
  <c r="W9" i="5"/>
  <c r="T9" i="5"/>
  <c r="J9" i="5"/>
  <c r="BY8" i="5"/>
  <c r="BU8" i="5"/>
  <c r="BQ8" i="5"/>
  <c r="BM8" i="5"/>
  <c r="BI8" i="5"/>
  <c r="BE8" i="5"/>
  <c r="BA8" i="5"/>
  <c r="AW8" i="5"/>
  <c r="AS8" i="5"/>
  <c r="AO8" i="5"/>
  <c r="AK8" i="5"/>
  <c r="AG8" i="5"/>
  <c r="AB8" i="5"/>
  <c r="W8" i="5"/>
  <c r="T8" i="5"/>
  <c r="J8" i="5"/>
  <c r="BY7" i="5"/>
  <c r="BU7" i="5"/>
  <c r="BQ7" i="5"/>
  <c r="BM7" i="5"/>
  <c r="BI7" i="5"/>
  <c r="BE7" i="5"/>
  <c r="BA7" i="5"/>
  <c r="AW7" i="5"/>
  <c r="AS7" i="5"/>
  <c r="AO7" i="5"/>
  <c r="AK7" i="5"/>
  <c r="AG7" i="5"/>
  <c r="AB7" i="5"/>
  <c r="W7" i="5"/>
  <c r="T7" i="5"/>
  <c r="J7" i="5"/>
  <c r="BY6" i="5"/>
  <c r="BU6" i="5"/>
  <c r="BQ6" i="5"/>
  <c r="BM6" i="5"/>
  <c r="BI6" i="5"/>
  <c r="BE6" i="5"/>
  <c r="BA6" i="5"/>
  <c r="AW6" i="5"/>
  <c r="AS6" i="5"/>
  <c r="AO6" i="5"/>
  <c r="AK6" i="5"/>
  <c r="AG6" i="5"/>
  <c r="AB6" i="5"/>
  <c r="W6" i="5"/>
  <c r="T6" i="5"/>
  <c r="J6" i="5"/>
  <c r="BY5" i="5"/>
  <c r="BU5" i="5"/>
  <c r="BQ5" i="5"/>
  <c r="BM5" i="5"/>
  <c r="BI5" i="5"/>
  <c r="BE5" i="5"/>
  <c r="BA5" i="5"/>
  <c r="AW5" i="5"/>
  <c r="AS5" i="5"/>
  <c r="AO5" i="5"/>
  <c r="AK5" i="5"/>
  <c r="AG5" i="5"/>
  <c r="AB5" i="5"/>
  <c r="W5" i="5"/>
  <c r="T5" i="5"/>
  <c r="J5" i="5"/>
  <c r="BY4" i="5"/>
  <c r="BU4" i="5"/>
  <c r="BQ4" i="5"/>
  <c r="BM4" i="5"/>
  <c r="BI4" i="5"/>
  <c r="BE4" i="5"/>
  <c r="BA4" i="5"/>
  <c r="AW4" i="5"/>
  <c r="AS4" i="5"/>
  <c r="AO4" i="5"/>
  <c r="AK4" i="5"/>
  <c r="AG4" i="5"/>
  <c r="AB4" i="5"/>
  <c r="W4" i="5"/>
  <c r="T4" i="5"/>
  <c r="J4" i="5"/>
  <c r="M37" i="4"/>
  <c r="C37" i="4"/>
  <c r="Q31" i="4"/>
  <c r="M31" i="4"/>
  <c r="E31" i="4"/>
  <c r="S30" i="4"/>
  <c r="R30" i="4"/>
  <c r="Q30" i="4"/>
  <c r="P30" i="4"/>
  <c r="O30" i="4"/>
  <c r="N30" i="4"/>
  <c r="M30" i="4"/>
  <c r="I30" i="4"/>
  <c r="H30" i="4"/>
  <c r="G30" i="4"/>
  <c r="F30" i="4"/>
  <c r="E30" i="4"/>
  <c r="D30" i="4"/>
  <c r="C30" i="4"/>
  <c r="R29" i="4"/>
  <c r="R31" i="4" s="1"/>
  <c r="Q29" i="4"/>
  <c r="P29" i="4"/>
  <c r="O29" i="4"/>
  <c r="N29" i="4"/>
  <c r="N31" i="4" s="1"/>
  <c r="M29" i="4"/>
  <c r="H29" i="4"/>
  <c r="G29" i="4"/>
  <c r="F29" i="4"/>
  <c r="F31" i="4" s="1"/>
  <c r="E29" i="4"/>
  <c r="D29" i="4"/>
  <c r="C29" i="4"/>
  <c r="R28" i="4"/>
  <c r="Q28" i="4"/>
  <c r="P28" i="4"/>
  <c r="O28" i="4"/>
  <c r="O31" i="4" s="1"/>
  <c r="N28" i="4"/>
  <c r="M28" i="4"/>
  <c r="H28" i="4"/>
  <c r="H31" i="4" s="1"/>
  <c r="G28" i="4"/>
  <c r="G31" i="4" s="1"/>
  <c r="F28" i="4"/>
  <c r="E28" i="4"/>
  <c r="D28" i="4"/>
  <c r="C28" i="4"/>
  <c r="C31" i="4" s="1"/>
  <c r="BY27" i="4"/>
  <c r="BU27" i="4"/>
  <c r="BQ27" i="4"/>
  <c r="BM27" i="4"/>
  <c r="BI27" i="4"/>
  <c r="BE27" i="4"/>
  <c r="BA27" i="4"/>
  <c r="AW27" i="4"/>
  <c r="AS27" i="4"/>
  <c r="AO27" i="4"/>
  <c r="AK27" i="4"/>
  <c r="AG27" i="4"/>
  <c r="T27" i="4"/>
  <c r="J27" i="4"/>
  <c r="BY26" i="4"/>
  <c r="BU26" i="4"/>
  <c r="BQ26" i="4"/>
  <c r="BM26" i="4"/>
  <c r="BI26" i="4"/>
  <c r="BE26" i="4"/>
  <c r="BA26" i="4"/>
  <c r="AW26" i="4"/>
  <c r="AS26" i="4"/>
  <c r="AO26" i="4"/>
  <c r="AK26" i="4"/>
  <c r="AG26" i="4"/>
  <c r="T26" i="4"/>
  <c r="J26" i="4"/>
  <c r="BY25" i="4"/>
  <c r="BU25" i="4"/>
  <c r="BQ25" i="4"/>
  <c r="BM25" i="4"/>
  <c r="BI25" i="4"/>
  <c r="BE25" i="4"/>
  <c r="BA25" i="4"/>
  <c r="AW25" i="4"/>
  <c r="AS25" i="4"/>
  <c r="AO25" i="4"/>
  <c r="AK25" i="4"/>
  <c r="AG25" i="4"/>
  <c r="T25" i="4"/>
  <c r="J25" i="4"/>
  <c r="BY24" i="4"/>
  <c r="BU24" i="4"/>
  <c r="BQ24" i="4"/>
  <c r="BM24" i="4"/>
  <c r="BI24" i="4"/>
  <c r="BE24" i="4"/>
  <c r="BA24" i="4"/>
  <c r="AW24" i="4"/>
  <c r="AS24" i="4"/>
  <c r="AO24" i="4"/>
  <c r="AK24" i="4"/>
  <c r="AG24" i="4"/>
  <c r="T24" i="4"/>
  <c r="J24" i="4"/>
  <c r="BY23" i="4"/>
  <c r="BU23" i="4"/>
  <c r="BQ23" i="4"/>
  <c r="BM23" i="4"/>
  <c r="BI23" i="4"/>
  <c r="BE23" i="4"/>
  <c r="BA23" i="4"/>
  <c r="AW23" i="4"/>
  <c r="AS23" i="4"/>
  <c r="AO23" i="4"/>
  <c r="AK23" i="4"/>
  <c r="AG23" i="4"/>
  <c r="AB23" i="4"/>
  <c r="W23" i="4"/>
  <c r="T23" i="4"/>
  <c r="J23" i="4"/>
  <c r="BY22" i="4"/>
  <c r="BU22" i="4"/>
  <c r="BQ22" i="4"/>
  <c r="BM22" i="4"/>
  <c r="BI22" i="4"/>
  <c r="BE22" i="4"/>
  <c r="BA22" i="4"/>
  <c r="AW22" i="4"/>
  <c r="AS22" i="4"/>
  <c r="AO22" i="4"/>
  <c r="AK22" i="4"/>
  <c r="AG22" i="4"/>
  <c r="AB22" i="4"/>
  <c r="W22" i="4"/>
  <c r="T22" i="4"/>
  <c r="J22" i="4"/>
  <c r="BY21" i="4"/>
  <c r="BU21" i="4"/>
  <c r="BQ21" i="4"/>
  <c r="BM21" i="4"/>
  <c r="BI21" i="4"/>
  <c r="BE21" i="4"/>
  <c r="BA21" i="4"/>
  <c r="AW21" i="4"/>
  <c r="AS21" i="4"/>
  <c r="AO21" i="4"/>
  <c r="AK21" i="4"/>
  <c r="AG21" i="4"/>
  <c r="AB21" i="4"/>
  <c r="W21" i="4"/>
  <c r="T21" i="4"/>
  <c r="J21" i="4"/>
  <c r="BY20" i="4"/>
  <c r="BU20" i="4"/>
  <c r="BQ20" i="4"/>
  <c r="BM20" i="4"/>
  <c r="BI20" i="4"/>
  <c r="BE20" i="4"/>
  <c r="BA20" i="4"/>
  <c r="AW20" i="4"/>
  <c r="AS20" i="4"/>
  <c r="AO20" i="4"/>
  <c r="AK20" i="4"/>
  <c r="AG20" i="4"/>
  <c r="AB20" i="4"/>
  <c r="W20" i="4"/>
  <c r="T20" i="4"/>
  <c r="J20" i="4"/>
  <c r="BY19" i="4"/>
  <c r="BU19" i="4"/>
  <c r="BQ19" i="4"/>
  <c r="BM19" i="4"/>
  <c r="BI19" i="4"/>
  <c r="BE19" i="4"/>
  <c r="BA19" i="4"/>
  <c r="AW19" i="4"/>
  <c r="AS19" i="4"/>
  <c r="AO19" i="4"/>
  <c r="AK19" i="4"/>
  <c r="AG19" i="4"/>
  <c r="AB19" i="4"/>
  <c r="W19" i="4"/>
  <c r="T19" i="4"/>
  <c r="J19" i="4"/>
  <c r="BY18" i="4"/>
  <c r="BU18" i="4"/>
  <c r="BQ18" i="4"/>
  <c r="BM18" i="4"/>
  <c r="BI18" i="4"/>
  <c r="BE18" i="4"/>
  <c r="BA18" i="4"/>
  <c r="AW18" i="4"/>
  <c r="AS18" i="4"/>
  <c r="AO18" i="4"/>
  <c r="AK18" i="4"/>
  <c r="AG18" i="4"/>
  <c r="AB18" i="4"/>
  <c r="W18" i="4"/>
  <c r="T18" i="4"/>
  <c r="J18" i="4"/>
  <c r="BY17" i="4"/>
  <c r="BU17" i="4"/>
  <c r="BQ17" i="4"/>
  <c r="BM17" i="4"/>
  <c r="BI17" i="4"/>
  <c r="BE17" i="4"/>
  <c r="BA17" i="4"/>
  <c r="AW17" i="4"/>
  <c r="AS17" i="4"/>
  <c r="AO17" i="4"/>
  <c r="AK17" i="4"/>
  <c r="AG17" i="4"/>
  <c r="AB17" i="4"/>
  <c r="W17" i="4"/>
  <c r="T17" i="4"/>
  <c r="J17" i="4"/>
  <c r="BY16" i="4"/>
  <c r="BU16" i="4"/>
  <c r="BQ16" i="4"/>
  <c r="BM16" i="4"/>
  <c r="BI16" i="4"/>
  <c r="BE16" i="4"/>
  <c r="BA16" i="4"/>
  <c r="AW16" i="4"/>
  <c r="AS16" i="4"/>
  <c r="AO16" i="4"/>
  <c r="AK16" i="4"/>
  <c r="AG16" i="4"/>
  <c r="AB16" i="4"/>
  <c r="W16" i="4"/>
  <c r="T16" i="4"/>
  <c r="J16" i="4"/>
  <c r="BY15" i="4"/>
  <c r="BU15" i="4"/>
  <c r="BQ15" i="4"/>
  <c r="BM15" i="4"/>
  <c r="BI15" i="4"/>
  <c r="BE15" i="4"/>
  <c r="BA15" i="4"/>
  <c r="AW15" i="4"/>
  <c r="AS15" i="4"/>
  <c r="AO15" i="4"/>
  <c r="AK15" i="4"/>
  <c r="AG15" i="4"/>
  <c r="AB15" i="4"/>
  <c r="W15" i="4"/>
  <c r="T15" i="4"/>
  <c r="J15" i="4"/>
  <c r="BY14" i="4"/>
  <c r="BU14" i="4"/>
  <c r="BQ14" i="4"/>
  <c r="BM14" i="4"/>
  <c r="BI14" i="4"/>
  <c r="BE14" i="4"/>
  <c r="BA14" i="4"/>
  <c r="AW14" i="4"/>
  <c r="AS14" i="4"/>
  <c r="AO14" i="4"/>
  <c r="AK14" i="4"/>
  <c r="AG14" i="4"/>
  <c r="AB14" i="4"/>
  <c r="W14" i="4"/>
  <c r="T14" i="4"/>
  <c r="J14" i="4"/>
  <c r="BY13" i="4"/>
  <c r="BU13" i="4"/>
  <c r="BQ13" i="4"/>
  <c r="BM13" i="4"/>
  <c r="BI13" i="4"/>
  <c r="BE13" i="4"/>
  <c r="BA13" i="4"/>
  <c r="AW13" i="4"/>
  <c r="AS13" i="4"/>
  <c r="AO13" i="4"/>
  <c r="AK13" i="4"/>
  <c r="AG13" i="4"/>
  <c r="AB13" i="4"/>
  <c r="W13" i="4"/>
  <c r="T13" i="4"/>
  <c r="J13" i="4"/>
  <c r="BY12" i="4"/>
  <c r="BU12" i="4"/>
  <c r="BQ12" i="4"/>
  <c r="BM12" i="4"/>
  <c r="BI12" i="4"/>
  <c r="BE12" i="4"/>
  <c r="BA12" i="4"/>
  <c r="AW12" i="4"/>
  <c r="AS12" i="4"/>
  <c r="AO12" i="4"/>
  <c r="AK12" i="4"/>
  <c r="AG12" i="4"/>
  <c r="AB12" i="4"/>
  <c r="W12" i="4"/>
  <c r="T12" i="4"/>
  <c r="J12" i="4"/>
  <c r="BY11" i="4"/>
  <c r="BU11" i="4"/>
  <c r="BQ11" i="4"/>
  <c r="BM11" i="4"/>
  <c r="BI11" i="4"/>
  <c r="BE11" i="4"/>
  <c r="BA11" i="4"/>
  <c r="AW11" i="4"/>
  <c r="AS11" i="4"/>
  <c r="AO11" i="4"/>
  <c r="AK11" i="4"/>
  <c r="AG11" i="4"/>
  <c r="AB11" i="4"/>
  <c r="W11" i="4"/>
  <c r="T11" i="4"/>
  <c r="J11" i="4"/>
  <c r="BY10" i="4"/>
  <c r="BU10" i="4"/>
  <c r="BQ10" i="4"/>
  <c r="BM10" i="4"/>
  <c r="BI10" i="4"/>
  <c r="BE10" i="4"/>
  <c r="BA10" i="4"/>
  <c r="AW10" i="4"/>
  <c r="AS10" i="4"/>
  <c r="AO10" i="4"/>
  <c r="AK10" i="4"/>
  <c r="AG10" i="4"/>
  <c r="AB10" i="4"/>
  <c r="W10" i="4"/>
  <c r="T10" i="4"/>
  <c r="J10" i="4"/>
  <c r="BY9" i="4"/>
  <c r="BU9" i="4"/>
  <c r="BQ9" i="4"/>
  <c r="BM9" i="4"/>
  <c r="BI9" i="4"/>
  <c r="BE9" i="4"/>
  <c r="BA9" i="4"/>
  <c r="AW9" i="4"/>
  <c r="AS9" i="4"/>
  <c r="AO9" i="4"/>
  <c r="AK9" i="4"/>
  <c r="AG9" i="4"/>
  <c r="AB9" i="4"/>
  <c r="W9" i="4"/>
  <c r="T9" i="4"/>
  <c r="J9" i="4"/>
  <c r="BY8" i="4"/>
  <c r="BU8" i="4"/>
  <c r="BQ8" i="4"/>
  <c r="BM8" i="4"/>
  <c r="BI8" i="4"/>
  <c r="BE8" i="4"/>
  <c r="BA8" i="4"/>
  <c r="AW8" i="4"/>
  <c r="AS8" i="4"/>
  <c r="AO8" i="4"/>
  <c r="AK8" i="4"/>
  <c r="AG8" i="4"/>
  <c r="AB8" i="4"/>
  <c r="W8" i="4"/>
  <c r="T8" i="4"/>
  <c r="J8" i="4"/>
  <c r="BY7" i="4"/>
  <c r="BU7" i="4"/>
  <c r="BQ7" i="4"/>
  <c r="BM7" i="4"/>
  <c r="BI7" i="4"/>
  <c r="BE7" i="4"/>
  <c r="BA7" i="4"/>
  <c r="AW7" i="4"/>
  <c r="AS7" i="4"/>
  <c r="AO7" i="4"/>
  <c r="AK7" i="4"/>
  <c r="AG7" i="4"/>
  <c r="AB7" i="4"/>
  <c r="W7" i="4"/>
  <c r="T7" i="4"/>
  <c r="J7" i="4"/>
  <c r="BY6" i="4"/>
  <c r="BU6" i="4"/>
  <c r="BQ6" i="4"/>
  <c r="BM6" i="4"/>
  <c r="BI6" i="4"/>
  <c r="BE6" i="4"/>
  <c r="BA6" i="4"/>
  <c r="AW6" i="4"/>
  <c r="AS6" i="4"/>
  <c r="AO6" i="4"/>
  <c r="AK6" i="4"/>
  <c r="AG6" i="4"/>
  <c r="AB6" i="4"/>
  <c r="W6" i="4"/>
  <c r="T6" i="4"/>
  <c r="J6" i="4"/>
  <c r="BY5" i="4"/>
  <c r="BU5" i="4"/>
  <c r="BQ5" i="4"/>
  <c r="BM5" i="4"/>
  <c r="BI5" i="4"/>
  <c r="BE5" i="4"/>
  <c r="BA5" i="4"/>
  <c r="AW5" i="4"/>
  <c r="AS5" i="4"/>
  <c r="AO5" i="4"/>
  <c r="AK5" i="4"/>
  <c r="AG5" i="4"/>
  <c r="AB5" i="4"/>
  <c r="W5" i="4"/>
  <c r="T5" i="4"/>
  <c r="J5" i="4"/>
  <c r="BY4" i="4"/>
  <c r="BU4" i="4"/>
  <c r="BQ4" i="4"/>
  <c r="BM4" i="4"/>
  <c r="BI4" i="4"/>
  <c r="BE4" i="4"/>
  <c r="BA4" i="4"/>
  <c r="AW4" i="4"/>
  <c r="AS4" i="4"/>
  <c r="AO4" i="4"/>
  <c r="AK4" i="4"/>
  <c r="AG4" i="4"/>
  <c r="AB4" i="4"/>
  <c r="W4" i="4"/>
  <c r="T4" i="4"/>
  <c r="J4" i="4"/>
  <c r="M37" i="3"/>
  <c r="C37" i="3"/>
  <c r="O31" i="3"/>
  <c r="G31" i="3"/>
  <c r="C31" i="3"/>
  <c r="S30" i="3"/>
  <c r="R30" i="3"/>
  <c r="Q30" i="3"/>
  <c r="P30" i="3"/>
  <c r="O30" i="3"/>
  <c r="N30" i="3"/>
  <c r="M30" i="3"/>
  <c r="I30" i="3"/>
  <c r="H30" i="3"/>
  <c r="G30" i="3"/>
  <c r="F30" i="3"/>
  <c r="E30" i="3"/>
  <c r="D30" i="3"/>
  <c r="C30" i="3"/>
  <c r="R29" i="3"/>
  <c r="Q29" i="3"/>
  <c r="P29" i="3"/>
  <c r="O29" i="3"/>
  <c r="N29" i="3"/>
  <c r="M29" i="3"/>
  <c r="H29" i="3"/>
  <c r="G29" i="3"/>
  <c r="F29" i="3"/>
  <c r="E29" i="3"/>
  <c r="D29" i="3"/>
  <c r="C29" i="3"/>
  <c r="R28" i="3"/>
  <c r="R31" i="3" s="1"/>
  <c r="Q28" i="3"/>
  <c r="Q31" i="3" s="1"/>
  <c r="P28" i="3"/>
  <c r="P31" i="3" s="1"/>
  <c r="O28" i="3"/>
  <c r="N28" i="3"/>
  <c r="N31" i="3" s="1"/>
  <c r="M28" i="3"/>
  <c r="M31" i="3" s="1"/>
  <c r="H28" i="3"/>
  <c r="H31" i="3" s="1"/>
  <c r="G28" i="3"/>
  <c r="F28" i="3"/>
  <c r="F31" i="3" s="1"/>
  <c r="E28" i="3"/>
  <c r="E31" i="3" s="1"/>
  <c r="D28" i="3"/>
  <c r="D31" i="3" s="1"/>
  <c r="C28" i="3"/>
  <c r="BY27" i="3"/>
  <c r="BU27" i="3"/>
  <c r="BQ27" i="3"/>
  <c r="BM27" i="3"/>
  <c r="BI27" i="3"/>
  <c r="BE27" i="3"/>
  <c r="BA27" i="3"/>
  <c r="AW27" i="3"/>
  <c r="AS27" i="3"/>
  <c r="AO27" i="3"/>
  <c r="AK27" i="3"/>
  <c r="AG27" i="3"/>
  <c r="T27" i="3"/>
  <c r="J27" i="3"/>
  <c r="BY26" i="3"/>
  <c r="BU26" i="3"/>
  <c r="BQ26" i="3"/>
  <c r="BM26" i="3"/>
  <c r="BI26" i="3"/>
  <c r="BE26" i="3"/>
  <c r="BA26" i="3"/>
  <c r="AW26" i="3"/>
  <c r="AS26" i="3"/>
  <c r="AO26" i="3"/>
  <c r="AK26" i="3"/>
  <c r="AG26" i="3"/>
  <c r="T26" i="3"/>
  <c r="J26" i="3"/>
  <c r="BY25" i="3"/>
  <c r="BU25" i="3"/>
  <c r="BQ25" i="3"/>
  <c r="BM25" i="3"/>
  <c r="BI25" i="3"/>
  <c r="BE25" i="3"/>
  <c r="BA25" i="3"/>
  <c r="AW25" i="3"/>
  <c r="AS25" i="3"/>
  <c r="AO25" i="3"/>
  <c r="AK25" i="3"/>
  <c r="AG25" i="3"/>
  <c r="T25" i="3"/>
  <c r="J25" i="3"/>
  <c r="BY24" i="3"/>
  <c r="BU24" i="3"/>
  <c r="BQ24" i="3"/>
  <c r="BM24" i="3"/>
  <c r="BI24" i="3"/>
  <c r="BE24" i="3"/>
  <c r="BA24" i="3"/>
  <c r="AW24" i="3"/>
  <c r="AS24" i="3"/>
  <c r="AO24" i="3"/>
  <c r="AK24" i="3"/>
  <c r="AG24" i="3"/>
  <c r="T24" i="3"/>
  <c r="J24" i="3"/>
  <c r="BY23" i="3"/>
  <c r="BU23" i="3"/>
  <c r="BQ23" i="3"/>
  <c r="BM23" i="3"/>
  <c r="BI23" i="3"/>
  <c r="BE23" i="3"/>
  <c r="BA23" i="3"/>
  <c r="AW23" i="3"/>
  <c r="AS23" i="3"/>
  <c r="AO23" i="3"/>
  <c r="AK23" i="3"/>
  <c r="AG23" i="3"/>
  <c r="AB23" i="3"/>
  <c r="W23" i="3"/>
  <c r="T23" i="3"/>
  <c r="J23" i="3"/>
  <c r="BY22" i="3"/>
  <c r="BU22" i="3"/>
  <c r="BQ22" i="3"/>
  <c r="BM22" i="3"/>
  <c r="BI22" i="3"/>
  <c r="BE22" i="3"/>
  <c r="BA22" i="3"/>
  <c r="AW22" i="3"/>
  <c r="AS22" i="3"/>
  <c r="AO22" i="3"/>
  <c r="AK22" i="3"/>
  <c r="AG22" i="3"/>
  <c r="AB22" i="3"/>
  <c r="W22" i="3"/>
  <c r="T22" i="3"/>
  <c r="J22" i="3"/>
  <c r="BY21" i="3"/>
  <c r="BU21" i="3"/>
  <c r="BQ21" i="3"/>
  <c r="BM21" i="3"/>
  <c r="BI21" i="3"/>
  <c r="BE21" i="3"/>
  <c r="BA21" i="3"/>
  <c r="AW21" i="3"/>
  <c r="AS21" i="3"/>
  <c r="AO21" i="3"/>
  <c r="AK21" i="3"/>
  <c r="AG21" i="3"/>
  <c r="AB21" i="3"/>
  <c r="W21" i="3"/>
  <c r="T21" i="3"/>
  <c r="J21" i="3"/>
  <c r="BY20" i="3"/>
  <c r="BU20" i="3"/>
  <c r="BQ20" i="3"/>
  <c r="BM20" i="3"/>
  <c r="BI20" i="3"/>
  <c r="BE20" i="3"/>
  <c r="BA20" i="3"/>
  <c r="AW20" i="3"/>
  <c r="AS20" i="3"/>
  <c r="AO20" i="3"/>
  <c r="AK20" i="3"/>
  <c r="AG20" i="3"/>
  <c r="AB20" i="3"/>
  <c r="W20" i="3"/>
  <c r="T20" i="3"/>
  <c r="J20" i="3"/>
  <c r="BY19" i="3"/>
  <c r="BU19" i="3"/>
  <c r="BQ19" i="3"/>
  <c r="BM19" i="3"/>
  <c r="BI19" i="3"/>
  <c r="BE19" i="3"/>
  <c r="BA19" i="3"/>
  <c r="AW19" i="3"/>
  <c r="AS19" i="3"/>
  <c r="AO19" i="3"/>
  <c r="AK19" i="3"/>
  <c r="AG19" i="3"/>
  <c r="AB19" i="3"/>
  <c r="W19" i="3"/>
  <c r="T19" i="3"/>
  <c r="J19" i="3"/>
  <c r="BY18" i="3"/>
  <c r="BU18" i="3"/>
  <c r="BQ18" i="3"/>
  <c r="BM18" i="3"/>
  <c r="BI18" i="3"/>
  <c r="BE18" i="3"/>
  <c r="BA18" i="3"/>
  <c r="AW18" i="3"/>
  <c r="AS18" i="3"/>
  <c r="AO18" i="3"/>
  <c r="AK18" i="3"/>
  <c r="AG18" i="3"/>
  <c r="AB18" i="3"/>
  <c r="W18" i="3"/>
  <c r="T18" i="3"/>
  <c r="J18" i="3"/>
  <c r="BY17" i="3"/>
  <c r="BU17" i="3"/>
  <c r="BQ17" i="3"/>
  <c r="BM17" i="3"/>
  <c r="BI17" i="3"/>
  <c r="BE17" i="3"/>
  <c r="BA17" i="3"/>
  <c r="AW17" i="3"/>
  <c r="AS17" i="3"/>
  <c r="AO17" i="3"/>
  <c r="AK17" i="3"/>
  <c r="AG17" i="3"/>
  <c r="AB17" i="3"/>
  <c r="W17" i="3"/>
  <c r="T17" i="3"/>
  <c r="J17" i="3"/>
  <c r="BY16" i="3"/>
  <c r="BU16" i="3"/>
  <c r="BQ16" i="3"/>
  <c r="BM16" i="3"/>
  <c r="BI16" i="3"/>
  <c r="BE16" i="3"/>
  <c r="BA16" i="3"/>
  <c r="AW16" i="3"/>
  <c r="AS16" i="3"/>
  <c r="AO16" i="3"/>
  <c r="AK16" i="3"/>
  <c r="AG16" i="3"/>
  <c r="AB16" i="3"/>
  <c r="W16" i="3"/>
  <c r="T16" i="3"/>
  <c r="J16" i="3"/>
  <c r="BY15" i="3"/>
  <c r="BU15" i="3"/>
  <c r="BQ15" i="3"/>
  <c r="BM15" i="3"/>
  <c r="BI15" i="3"/>
  <c r="BE15" i="3"/>
  <c r="BA15" i="3"/>
  <c r="AW15" i="3"/>
  <c r="AS15" i="3"/>
  <c r="AO15" i="3"/>
  <c r="AK15" i="3"/>
  <c r="AG15" i="3"/>
  <c r="AB15" i="3"/>
  <c r="W15" i="3"/>
  <c r="T15" i="3"/>
  <c r="J15" i="3"/>
  <c r="BY14" i="3"/>
  <c r="BU14" i="3"/>
  <c r="BQ14" i="3"/>
  <c r="BM14" i="3"/>
  <c r="BI14" i="3"/>
  <c r="BE14" i="3"/>
  <c r="BA14" i="3"/>
  <c r="AW14" i="3"/>
  <c r="AS14" i="3"/>
  <c r="AO14" i="3"/>
  <c r="AK14" i="3"/>
  <c r="AG14" i="3"/>
  <c r="AB14" i="3"/>
  <c r="W14" i="3"/>
  <c r="T14" i="3"/>
  <c r="J14" i="3"/>
  <c r="BY13" i="3"/>
  <c r="BU13" i="3"/>
  <c r="BQ13" i="3"/>
  <c r="BM13" i="3"/>
  <c r="BI13" i="3"/>
  <c r="BE13" i="3"/>
  <c r="BA13" i="3"/>
  <c r="AW13" i="3"/>
  <c r="AS13" i="3"/>
  <c r="AO13" i="3"/>
  <c r="AK13" i="3"/>
  <c r="AG13" i="3"/>
  <c r="AB13" i="3"/>
  <c r="W13" i="3"/>
  <c r="T13" i="3"/>
  <c r="J13" i="3"/>
  <c r="BY12" i="3"/>
  <c r="BU12" i="3"/>
  <c r="BQ12" i="3"/>
  <c r="BM12" i="3"/>
  <c r="BI12" i="3"/>
  <c r="BE12" i="3"/>
  <c r="BA12" i="3"/>
  <c r="AW12" i="3"/>
  <c r="AS12" i="3"/>
  <c r="AO12" i="3"/>
  <c r="AK12" i="3"/>
  <c r="AG12" i="3"/>
  <c r="AB12" i="3"/>
  <c r="W12" i="3"/>
  <c r="T12" i="3"/>
  <c r="J12" i="3"/>
  <c r="BY11" i="3"/>
  <c r="BU11" i="3"/>
  <c r="BQ11" i="3"/>
  <c r="BM11" i="3"/>
  <c r="BI11" i="3"/>
  <c r="BE11" i="3"/>
  <c r="BA11" i="3"/>
  <c r="AW11" i="3"/>
  <c r="AS11" i="3"/>
  <c r="AO11" i="3"/>
  <c r="AK11" i="3"/>
  <c r="AG11" i="3"/>
  <c r="AB11" i="3"/>
  <c r="W11" i="3"/>
  <c r="T11" i="3"/>
  <c r="J11" i="3"/>
  <c r="BY10" i="3"/>
  <c r="BU10" i="3"/>
  <c r="BQ10" i="3"/>
  <c r="BM10" i="3"/>
  <c r="BI10" i="3"/>
  <c r="BE10" i="3"/>
  <c r="BA10" i="3"/>
  <c r="AW10" i="3"/>
  <c r="AS10" i="3"/>
  <c r="AO10" i="3"/>
  <c r="AK10" i="3"/>
  <c r="AG10" i="3"/>
  <c r="AB10" i="3"/>
  <c r="W10" i="3"/>
  <c r="T10" i="3"/>
  <c r="J10" i="3"/>
  <c r="BY9" i="3"/>
  <c r="BU9" i="3"/>
  <c r="BQ9" i="3"/>
  <c r="BM9" i="3"/>
  <c r="BI9" i="3"/>
  <c r="BE9" i="3"/>
  <c r="BA9" i="3"/>
  <c r="AW9" i="3"/>
  <c r="AS9" i="3"/>
  <c r="AO9" i="3"/>
  <c r="AK9" i="3"/>
  <c r="AG9" i="3"/>
  <c r="AB9" i="3"/>
  <c r="W9" i="3"/>
  <c r="T9" i="3"/>
  <c r="J9" i="3"/>
  <c r="BY8" i="3"/>
  <c r="BU8" i="3"/>
  <c r="BQ8" i="3"/>
  <c r="BM8" i="3"/>
  <c r="BI8" i="3"/>
  <c r="BE8" i="3"/>
  <c r="BA8" i="3"/>
  <c r="AW8" i="3"/>
  <c r="AS8" i="3"/>
  <c r="AO8" i="3"/>
  <c r="AK8" i="3"/>
  <c r="AG8" i="3"/>
  <c r="AB8" i="3"/>
  <c r="W8" i="3"/>
  <c r="T8" i="3"/>
  <c r="J8" i="3"/>
  <c r="BY7" i="3"/>
  <c r="BU7" i="3"/>
  <c r="BQ7" i="3"/>
  <c r="BM7" i="3"/>
  <c r="BI7" i="3"/>
  <c r="BE7" i="3"/>
  <c r="BA7" i="3"/>
  <c r="AW7" i="3"/>
  <c r="AS7" i="3"/>
  <c r="AO7" i="3"/>
  <c r="AK7" i="3"/>
  <c r="AG7" i="3"/>
  <c r="AB7" i="3"/>
  <c r="W7" i="3"/>
  <c r="T7" i="3"/>
  <c r="J7" i="3"/>
  <c r="BY6" i="3"/>
  <c r="BU6" i="3"/>
  <c r="BQ6" i="3"/>
  <c r="BM6" i="3"/>
  <c r="BI6" i="3"/>
  <c r="BE6" i="3"/>
  <c r="BA6" i="3"/>
  <c r="AW6" i="3"/>
  <c r="AS6" i="3"/>
  <c r="AO6" i="3"/>
  <c r="AK6" i="3"/>
  <c r="AG6" i="3"/>
  <c r="AB6" i="3"/>
  <c r="W6" i="3"/>
  <c r="T6" i="3"/>
  <c r="J6" i="3"/>
  <c r="BY5" i="3"/>
  <c r="BU5" i="3"/>
  <c r="BQ5" i="3"/>
  <c r="BM5" i="3"/>
  <c r="BI5" i="3"/>
  <c r="BE5" i="3"/>
  <c r="BA5" i="3"/>
  <c r="AW5" i="3"/>
  <c r="AS5" i="3"/>
  <c r="AO5" i="3"/>
  <c r="AK5" i="3"/>
  <c r="AG5" i="3"/>
  <c r="AB5" i="3"/>
  <c r="W5" i="3"/>
  <c r="T5" i="3"/>
  <c r="J5" i="3"/>
  <c r="BY4" i="3"/>
  <c r="BU4" i="3"/>
  <c r="BQ4" i="3"/>
  <c r="BM4" i="3"/>
  <c r="BI4" i="3"/>
  <c r="BE4" i="3"/>
  <c r="BA4" i="3"/>
  <c r="AW4" i="3"/>
  <c r="AS4" i="3"/>
  <c r="AO4" i="3"/>
  <c r="AK4" i="3"/>
  <c r="AG4" i="3"/>
  <c r="AB4" i="3"/>
  <c r="W4" i="3"/>
  <c r="T4" i="3"/>
  <c r="J4" i="3"/>
  <c r="M37" i="2"/>
  <c r="C37" i="2"/>
  <c r="Q31" i="2"/>
  <c r="M31" i="2"/>
  <c r="E31" i="2"/>
  <c r="S30" i="2"/>
  <c r="R30" i="2"/>
  <c r="Q30" i="2"/>
  <c r="P30" i="2"/>
  <c r="O30" i="2"/>
  <c r="N30" i="2"/>
  <c r="M30" i="2"/>
  <c r="I30" i="2"/>
  <c r="H30" i="2"/>
  <c r="G30" i="2"/>
  <c r="F30" i="2"/>
  <c r="E30" i="2"/>
  <c r="D30" i="2"/>
  <c r="C30" i="2"/>
  <c r="R29" i="2"/>
  <c r="Q29" i="2"/>
  <c r="P29" i="2"/>
  <c r="O29" i="2"/>
  <c r="N29" i="2"/>
  <c r="M29" i="2"/>
  <c r="H29" i="2"/>
  <c r="G29" i="2"/>
  <c r="F29" i="2"/>
  <c r="E29" i="2"/>
  <c r="D29" i="2"/>
  <c r="C29" i="2"/>
  <c r="R28" i="2"/>
  <c r="R31" i="2" s="1"/>
  <c r="Q28" i="2"/>
  <c r="P28" i="2"/>
  <c r="P31" i="2" s="1"/>
  <c r="O28" i="2"/>
  <c r="N28" i="2"/>
  <c r="N31" i="2" s="1"/>
  <c r="M28" i="2"/>
  <c r="H28" i="2"/>
  <c r="H31" i="2" s="1"/>
  <c r="G28" i="2"/>
  <c r="F28" i="2"/>
  <c r="F31" i="2" s="1"/>
  <c r="E28" i="2"/>
  <c r="D28" i="2"/>
  <c r="D31" i="2" s="1"/>
  <c r="C28" i="2"/>
  <c r="BY27" i="2"/>
  <c r="BU27" i="2"/>
  <c r="BQ27" i="2"/>
  <c r="BM27" i="2"/>
  <c r="BI27" i="2"/>
  <c r="BE27" i="2"/>
  <c r="BA27" i="2"/>
  <c r="AW27" i="2"/>
  <c r="AS27" i="2"/>
  <c r="AO27" i="2"/>
  <c r="AK27" i="2"/>
  <c r="AG27" i="2"/>
  <c r="T27" i="2"/>
  <c r="J27" i="2"/>
  <c r="BY26" i="2"/>
  <c r="BU26" i="2"/>
  <c r="BQ26" i="2"/>
  <c r="BM26" i="2"/>
  <c r="BI26" i="2"/>
  <c r="BE26" i="2"/>
  <c r="BA26" i="2"/>
  <c r="AW26" i="2"/>
  <c r="AS26" i="2"/>
  <c r="AO26" i="2"/>
  <c r="AK26" i="2"/>
  <c r="AG26" i="2"/>
  <c r="T26" i="2"/>
  <c r="J26" i="2"/>
  <c r="BY25" i="2"/>
  <c r="BU25" i="2"/>
  <c r="BQ25" i="2"/>
  <c r="BM25" i="2"/>
  <c r="BI25" i="2"/>
  <c r="BE25" i="2"/>
  <c r="BA25" i="2"/>
  <c r="AW25" i="2"/>
  <c r="AS25" i="2"/>
  <c r="AO25" i="2"/>
  <c r="AK25" i="2"/>
  <c r="AG25" i="2"/>
  <c r="T25" i="2"/>
  <c r="J25" i="2"/>
  <c r="BY24" i="2"/>
  <c r="BU24" i="2"/>
  <c r="BQ24" i="2"/>
  <c r="BM24" i="2"/>
  <c r="BI24" i="2"/>
  <c r="BE24" i="2"/>
  <c r="BA24" i="2"/>
  <c r="AW24" i="2"/>
  <c r="AS24" i="2"/>
  <c r="AO24" i="2"/>
  <c r="AK24" i="2"/>
  <c r="AG24" i="2"/>
  <c r="T24" i="2"/>
  <c r="J24" i="2"/>
  <c r="BY23" i="2"/>
  <c r="BU23" i="2"/>
  <c r="BQ23" i="2"/>
  <c r="BM23" i="2"/>
  <c r="BI23" i="2"/>
  <c r="BE23" i="2"/>
  <c r="BA23" i="2"/>
  <c r="AW23" i="2"/>
  <c r="AS23" i="2"/>
  <c r="AO23" i="2"/>
  <c r="AK23" i="2"/>
  <c r="AG23" i="2"/>
  <c r="AB23" i="2"/>
  <c r="W23" i="2"/>
  <c r="T23" i="2"/>
  <c r="J23" i="2"/>
  <c r="BY22" i="2"/>
  <c r="BU22" i="2"/>
  <c r="BQ22" i="2"/>
  <c r="BM22" i="2"/>
  <c r="BI22" i="2"/>
  <c r="BE22" i="2"/>
  <c r="BA22" i="2"/>
  <c r="AW22" i="2"/>
  <c r="AS22" i="2"/>
  <c r="AO22" i="2"/>
  <c r="AK22" i="2"/>
  <c r="AG22" i="2"/>
  <c r="AB22" i="2"/>
  <c r="W22" i="2"/>
  <c r="T22" i="2"/>
  <c r="J22" i="2"/>
  <c r="BY21" i="2"/>
  <c r="BU21" i="2"/>
  <c r="BQ21" i="2"/>
  <c r="BM21" i="2"/>
  <c r="BI21" i="2"/>
  <c r="BE21" i="2"/>
  <c r="BA21" i="2"/>
  <c r="AW21" i="2"/>
  <c r="AS21" i="2"/>
  <c r="AO21" i="2"/>
  <c r="AK21" i="2"/>
  <c r="AG21" i="2"/>
  <c r="AB21" i="2"/>
  <c r="W21" i="2"/>
  <c r="T21" i="2"/>
  <c r="J21" i="2"/>
  <c r="BY20" i="2"/>
  <c r="BU20" i="2"/>
  <c r="BQ20" i="2"/>
  <c r="BM20" i="2"/>
  <c r="BI20" i="2"/>
  <c r="BE20" i="2"/>
  <c r="BA20" i="2"/>
  <c r="AW20" i="2"/>
  <c r="AS20" i="2"/>
  <c r="AO20" i="2"/>
  <c r="AK20" i="2"/>
  <c r="AG20" i="2"/>
  <c r="AB20" i="2"/>
  <c r="W20" i="2"/>
  <c r="T20" i="2"/>
  <c r="J20" i="2"/>
  <c r="BY19" i="2"/>
  <c r="BU19" i="2"/>
  <c r="BQ19" i="2"/>
  <c r="BM19" i="2"/>
  <c r="BI19" i="2"/>
  <c r="BE19" i="2"/>
  <c r="BA19" i="2"/>
  <c r="AW19" i="2"/>
  <c r="AS19" i="2"/>
  <c r="AO19" i="2"/>
  <c r="AK19" i="2"/>
  <c r="AG19" i="2"/>
  <c r="AB19" i="2"/>
  <c r="W19" i="2"/>
  <c r="T19" i="2"/>
  <c r="J19" i="2"/>
  <c r="BY18" i="2"/>
  <c r="BU18" i="2"/>
  <c r="BQ18" i="2"/>
  <c r="BM18" i="2"/>
  <c r="BI18" i="2"/>
  <c r="BE18" i="2"/>
  <c r="BA18" i="2"/>
  <c r="AW18" i="2"/>
  <c r="AS18" i="2"/>
  <c r="AO18" i="2"/>
  <c r="AK18" i="2"/>
  <c r="AG18" i="2"/>
  <c r="AB18" i="2"/>
  <c r="W18" i="2"/>
  <c r="T18" i="2"/>
  <c r="J18" i="2"/>
  <c r="BY17" i="2"/>
  <c r="BU17" i="2"/>
  <c r="BQ17" i="2"/>
  <c r="BM17" i="2"/>
  <c r="BI17" i="2"/>
  <c r="BE17" i="2"/>
  <c r="BA17" i="2"/>
  <c r="AW17" i="2"/>
  <c r="AS17" i="2"/>
  <c r="AO17" i="2"/>
  <c r="AK17" i="2"/>
  <c r="AG17" i="2"/>
  <c r="AB17" i="2"/>
  <c r="W17" i="2"/>
  <c r="T17" i="2"/>
  <c r="J17" i="2"/>
  <c r="BY16" i="2"/>
  <c r="BU16" i="2"/>
  <c r="BQ16" i="2"/>
  <c r="BM16" i="2"/>
  <c r="BI16" i="2"/>
  <c r="BE16" i="2"/>
  <c r="BA16" i="2"/>
  <c r="AW16" i="2"/>
  <c r="AS16" i="2"/>
  <c r="AO16" i="2"/>
  <c r="AK16" i="2"/>
  <c r="AG16" i="2"/>
  <c r="AB16" i="2"/>
  <c r="W16" i="2"/>
  <c r="T16" i="2"/>
  <c r="J16" i="2"/>
  <c r="BY15" i="2"/>
  <c r="BU15" i="2"/>
  <c r="BQ15" i="2"/>
  <c r="BM15" i="2"/>
  <c r="BI15" i="2"/>
  <c r="BE15" i="2"/>
  <c r="BA15" i="2"/>
  <c r="AW15" i="2"/>
  <c r="AS15" i="2"/>
  <c r="AO15" i="2"/>
  <c r="AK15" i="2"/>
  <c r="AG15" i="2"/>
  <c r="AB15" i="2"/>
  <c r="W15" i="2"/>
  <c r="T15" i="2"/>
  <c r="J15" i="2"/>
  <c r="BY14" i="2"/>
  <c r="BU14" i="2"/>
  <c r="BQ14" i="2"/>
  <c r="BM14" i="2"/>
  <c r="BI14" i="2"/>
  <c r="BE14" i="2"/>
  <c r="BA14" i="2"/>
  <c r="AW14" i="2"/>
  <c r="AS14" i="2"/>
  <c r="AO14" i="2"/>
  <c r="AK14" i="2"/>
  <c r="AG14" i="2"/>
  <c r="AB14" i="2"/>
  <c r="W14" i="2"/>
  <c r="T14" i="2"/>
  <c r="J14" i="2"/>
  <c r="BY13" i="2"/>
  <c r="BU13" i="2"/>
  <c r="BQ13" i="2"/>
  <c r="BM13" i="2"/>
  <c r="BI13" i="2"/>
  <c r="BE13" i="2"/>
  <c r="BA13" i="2"/>
  <c r="AW13" i="2"/>
  <c r="AS13" i="2"/>
  <c r="AO13" i="2"/>
  <c r="AK13" i="2"/>
  <c r="AG13" i="2"/>
  <c r="AB13" i="2"/>
  <c r="W13" i="2"/>
  <c r="T13" i="2"/>
  <c r="J13" i="2"/>
  <c r="BY12" i="2"/>
  <c r="BU12" i="2"/>
  <c r="BQ12" i="2"/>
  <c r="BM12" i="2"/>
  <c r="BI12" i="2"/>
  <c r="BE12" i="2"/>
  <c r="BA12" i="2"/>
  <c r="AW12" i="2"/>
  <c r="AS12" i="2"/>
  <c r="AO12" i="2"/>
  <c r="AK12" i="2"/>
  <c r="AG12" i="2"/>
  <c r="AB12" i="2"/>
  <c r="W12" i="2"/>
  <c r="T12" i="2"/>
  <c r="J12" i="2"/>
  <c r="BY11" i="2"/>
  <c r="BU11" i="2"/>
  <c r="BQ11" i="2"/>
  <c r="BM11" i="2"/>
  <c r="BI11" i="2"/>
  <c r="BE11" i="2"/>
  <c r="BA11" i="2"/>
  <c r="AW11" i="2"/>
  <c r="AS11" i="2"/>
  <c r="AO11" i="2"/>
  <c r="AK11" i="2"/>
  <c r="AG11" i="2"/>
  <c r="AB11" i="2"/>
  <c r="W11" i="2"/>
  <c r="T11" i="2"/>
  <c r="J11" i="2"/>
  <c r="BY10" i="2"/>
  <c r="BU10" i="2"/>
  <c r="BQ10" i="2"/>
  <c r="BM10" i="2"/>
  <c r="BI10" i="2"/>
  <c r="BE10" i="2"/>
  <c r="BA10" i="2"/>
  <c r="AW10" i="2"/>
  <c r="AS10" i="2"/>
  <c r="AO10" i="2"/>
  <c r="AK10" i="2"/>
  <c r="AG10" i="2"/>
  <c r="AB10" i="2"/>
  <c r="W10" i="2"/>
  <c r="T10" i="2"/>
  <c r="J10" i="2"/>
  <c r="BY9" i="2"/>
  <c r="BU9" i="2"/>
  <c r="BQ9" i="2"/>
  <c r="BM9" i="2"/>
  <c r="BI9" i="2"/>
  <c r="BE9" i="2"/>
  <c r="BA9" i="2"/>
  <c r="AW9" i="2"/>
  <c r="AS9" i="2"/>
  <c r="AO9" i="2"/>
  <c r="AK9" i="2"/>
  <c r="AG9" i="2"/>
  <c r="AB9" i="2"/>
  <c r="W9" i="2"/>
  <c r="T9" i="2"/>
  <c r="J9" i="2"/>
  <c r="BY8" i="2"/>
  <c r="BU8" i="2"/>
  <c r="BQ8" i="2"/>
  <c r="BM8" i="2"/>
  <c r="BI8" i="2"/>
  <c r="BE8" i="2"/>
  <c r="BA8" i="2"/>
  <c r="AW8" i="2"/>
  <c r="AS8" i="2"/>
  <c r="AO8" i="2"/>
  <c r="AK8" i="2"/>
  <c r="AG8" i="2"/>
  <c r="AB8" i="2"/>
  <c r="W8" i="2"/>
  <c r="T8" i="2"/>
  <c r="J8" i="2"/>
  <c r="BY7" i="2"/>
  <c r="BU7" i="2"/>
  <c r="BQ7" i="2"/>
  <c r="BM7" i="2"/>
  <c r="BI7" i="2"/>
  <c r="BE7" i="2"/>
  <c r="BA7" i="2"/>
  <c r="AW7" i="2"/>
  <c r="AS7" i="2"/>
  <c r="AO7" i="2"/>
  <c r="AK7" i="2"/>
  <c r="AG7" i="2"/>
  <c r="AB7" i="2"/>
  <c r="W7" i="2"/>
  <c r="T7" i="2"/>
  <c r="J7" i="2"/>
  <c r="BY6" i="2"/>
  <c r="BU6" i="2"/>
  <c r="BQ6" i="2"/>
  <c r="BM6" i="2"/>
  <c r="BI6" i="2"/>
  <c r="BE6" i="2"/>
  <c r="BA6" i="2"/>
  <c r="AW6" i="2"/>
  <c r="AS6" i="2"/>
  <c r="AO6" i="2"/>
  <c r="AK6" i="2"/>
  <c r="AG6" i="2"/>
  <c r="AB6" i="2"/>
  <c r="W6" i="2"/>
  <c r="T6" i="2"/>
  <c r="J6" i="2"/>
  <c r="BY5" i="2"/>
  <c r="BU5" i="2"/>
  <c r="BQ5" i="2"/>
  <c r="BM5" i="2"/>
  <c r="BI5" i="2"/>
  <c r="BE5" i="2"/>
  <c r="BA5" i="2"/>
  <c r="AW5" i="2"/>
  <c r="AS5" i="2"/>
  <c r="AO5" i="2"/>
  <c r="AK5" i="2"/>
  <c r="AG5" i="2"/>
  <c r="AB5" i="2"/>
  <c r="W5" i="2"/>
  <c r="T5" i="2"/>
  <c r="J5" i="2"/>
  <c r="BY4" i="2"/>
  <c r="BU4" i="2"/>
  <c r="BQ4" i="2"/>
  <c r="BM4" i="2"/>
  <c r="BI4" i="2"/>
  <c r="BE4" i="2"/>
  <c r="BA4" i="2"/>
  <c r="AW4" i="2"/>
  <c r="AS4" i="2"/>
  <c r="AO4" i="2"/>
  <c r="AK4" i="2"/>
  <c r="AG4" i="2"/>
  <c r="AB4" i="2"/>
  <c r="W4" i="2"/>
  <c r="T4" i="2"/>
  <c r="J4" i="2"/>
  <c r="BM47" i="13"/>
  <c r="BI47" i="13"/>
  <c r="BE47" i="13"/>
  <c r="BA47" i="13"/>
  <c r="AW47" i="13"/>
  <c r="AS47" i="13"/>
  <c r="AO47" i="13"/>
  <c r="AK47" i="13"/>
  <c r="AG47" i="13"/>
  <c r="AC47" i="13"/>
  <c r="Y47" i="13"/>
  <c r="BJ46" i="13"/>
  <c r="BF46" i="13"/>
  <c r="BB46" i="13"/>
  <c r="AX46" i="13"/>
  <c r="AT46" i="13"/>
  <c r="AP46" i="13"/>
  <c r="AL46" i="13"/>
  <c r="AH46" i="13"/>
  <c r="AD46" i="13"/>
  <c r="Z46" i="13"/>
  <c r="BK45" i="13"/>
  <c r="BG45" i="13"/>
  <c r="BC45" i="13"/>
  <c r="AY45" i="13"/>
  <c r="AU45" i="13"/>
  <c r="AQ45" i="13"/>
  <c r="AM45" i="13"/>
  <c r="AI45" i="13"/>
  <c r="AE45" i="13"/>
  <c r="AA45" i="13"/>
  <c r="BL44" i="13"/>
  <c r="BH44" i="13"/>
  <c r="BD44" i="13"/>
  <c r="AZ44" i="13"/>
  <c r="AV44" i="13"/>
  <c r="AR44" i="13"/>
  <c r="AN44" i="13"/>
  <c r="AJ44" i="13"/>
  <c r="AF44" i="13"/>
  <c r="AB44" i="13"/>
  <c r="BM43" i="13"/>
  <c r="BI43" i="13"/>
  <c r="BE43" i="13"/>
  <c r="BA43" i="13"/>
  <c r="AW43" i="13"/>
  <c r="AS43" i="13"/>
  <c r="AO43" i="13"/>
  <c r="AK43" i="13"/>
  <c r="AG43" i="13"/>
  <c r="AC43" i="13"/>
  <c r="Y43" i="13"/>
  <c r="BJ42" i="13"/>
  <c r="BF42" i="13"/>
  <c r="BB42" i="13"/>
  <c r="AX42" i="13"/>
  <c r="AT42" i="13"/>
  <c r="AP42" i="13"/>
  <c r="AL42" i="13"/>
  <c r="AH42" i="13"/>
  <c r="AD42" i="13"/>
  <c r="Z42" i="13"/>
  <c r="BK41" i="13"/>
  <c r="BG41" i="13"/>
  <c r="BC41" i="13"/>
  <c r="AY41" i="13"/>
  <c r="AU41" i="13"/>
  <c r="AQ41" i="13"/>
  <c r="AM41" i="13"/>
  <c r="AI41" i="13"/>
  <c r="AE41" i="13"/>
  <c r="AA41" i="13"/>
  <c r="BL40" i="13"/>
  <c r="BH40" i="13"/>
  <c r="BD40" i="13"/>
  <c r="AZ40" i="13"/>
  <c r="AV40" i="13"/>
  <c r="AR40" i="13"/>
  <c r="AN40" i="13"/>
  <c r="AJ40" i="13"/>
  <c r="AF40" i="13"/>
  <c r="AB40" i="13"/>
  <c r="BM39" i="13"/>
  <c r="BI39" i="13"/>
  <c r="BE39" i="13"/>
  <c r="BA39" i="13"/>
  <c r="AW39" i="13"/>
  <c r="AS39" i="13"/>
  <c r="AO39" i="13"/>
  <c r="AK39" i="13"/>
  <c r="AG39" i="13"/>
  <c r="AC39" i="13"/>
  <c r="Y39" i="13"/>
  <c r="BJ38" i="13"/>
  <c r="BF38" i="13"/>
  <c r="BB38" i="13"/>
  <c r="AX38" i="13"/>
  <c r="AT38" i="13"/>
  <c r="AP38" i="13"/>
  <c r="AL38" i="13"/>
  <c r="AH38" i="13"/>
  <c r="AD38" i="13"/>
  <c r="Z38" i="13"/>
  <c r="BK37" i="13"/>
  <c r="BG37" i="13"/>
  <c r="BC37" i="13"/>
  <c r="AY37" i="13"/>
  <c r="AU37" i="13"/>
  <c r="AQ37" i="13"/>
  <c r="AM37" i="13"/>
  <c r="AI37" i="13"/>
  <c r="AE37" i="13"/>
  <c r="AA37" i="13"/>
  <c r="BL47" i="13"/>
  <c r="BK47" i="13"/>
  <c r="BG47" i="13"/>
  <c r="BC47" i="13"/>
  <c r="AY47" i="13"/>
  <c r="AU47" i="13"/>
  <c r="AQ47" i="13"/>
  <c r="AM47" i="13"/>
  <c r="AI47" i="13"/>
  <c r="AE47" i="13"/>
  <c r="AA47" i="13"/>
  <c r="BL46" i="13"/>
  <c r="BH46" i="13"/>
  <c r="BD46" i="13"/>
  <c r="AZ46" i="13"/>
  <c r="AV46" i="13"/>
  <c r="AR46" i="13"/>
  <c r="AN46" i="13"/>
  <c r="AJ46" i="13"/>
  <c r="AF46" i="13"/>
  <c r="AB46" i="13"/>
  <c r="BM45" i="13"/>
  <c r="BI45" i="13"/>
  <c r="BE45" i="13"/>
  <c r="BA45" i="13"/>
  <c r="AW45" i="13"/>
  <c r="AS45" i="13"/>
  <c r="AO45" i="13"/>
  <c r="AK45" i="13"/>
  <c r="AG45" i="13"/>
  <c r="AC45" i="13"/>
  <c r="Y45" i="13"/>
  <c r="BJ44" i="13"/>
  <c r="BF44" i="13"/>
  <c r="BB44" i="13"/>
  <c r="AX44" i="13"/>
  <c r="AT44" i="13"/>
  <c r="AP44" i="13"/>
  <c r="AL44" i="13"/>
  <c r="AH44" i="13"/>
  <c r="AD44" i="13"/>
  <c r="Z44" i="13"/>
  <c r="BK43" i="13"/>
  <c r="BG43" i="13"/>
  <c r="BC43" i="13"/>
  <c r="AY43" i="13"/>
  <c r="AU43" i="13"/>
  <c r="AQ43" i="13"/>
  <c r="AM43" i="13"/>
  <c r="AI43" i="13"/>
  <c r="AE43" i="13"/>
  <c r="AA43" i="13"/>
  <c r="BL42" i="13"/>
  <c r="BH42" i="13"/>
  <c r="BD42" i="13"/>
  <c r="AZ42" i="13"/>
  <c r="AV42" i="13"/>
  <c r="AR42" i="13"/>
  <c r="AN42" i="13"/>
  <c r="AJ42" i="13"/>
  <c r="AF42" i="13"/>
  <c r="AB42" i="13"/>
  <c r="BM41" i="13"/>
  <c r="BI41" i="13"/>
  <c r="BE41" i="13"/>
  <c r="BA41" i="13"/>
  <c r="AW41" i="13"/>
  <c r="AS41" i="13"/>
  <c r="AO41" i="13"/>
  <c r="AK41" i="13"/>
  <c r="AG41" i="13"/>
  <c r="AC41" i="13"/>
  <c r="Y41" i="13"/>
  <c r="BJ40" i="13"/>
  <c r="BF40" i="13"/>
  <c r="BB40" i="13"/>
  <c r="AX40" i="13"/>
  <c r="AT40" i="13"/>
  <c r="AP40" i="13"/>
  <c r="AL40" i="13"/>
  <c r="AH40" i="13"/>
  <c r="AD40" i="13"/>
  <c r="Z40" i="13"/>
  <c r="BK39" i="13"/>
  <c r="BG39" i="13"/>
  <c r="BC39" i="13"/>
  <c r="AY39" i="13"/>
  <c r="AU39" i="13"/>
  <c r="AQ39" i="13"/>
  <c r="AM39" i="13"/>
  <c r="AI39" i="13"/>
  <c r="AE39" i="13"/>
  <c r="AA39" i="13"/>
  <c r="BL38" i="13"/>
  <c r="BH38" i="13"/>
  <c r="BD38" i="13"/>
  <c r="AZ38" i="13"/>
  <c r="AV38" i="13"/>
  <c r="AR38" i="13"/>
  <c r="AN38" i="13"/>
  <c r="AJ38" i="13"/>
  <c r="AF38" i="13"/>
  <c r="AB38" i="13"/>
  <c r="BM37" i="13"/>
  <c r="BI37" i="13"/>
  <c r="BE37" i="13"/>
  <c r="BA37" i="13"/>
  <c r="AW37" i="13"/>
  <c r="AS37" i="13"/>
  <c r="AO37" i="13"/>
  <c r="AK37" i="13"/>
  <c r="AG37" i="13"/>
  <c r="AC37" i="13"/>
  <c r="Y37" i="13"/>
  <c r="B32" i="13"/>
  <c r="BJ47" i="13"/>
  <c r="BF47" i="13"/>
  <c r="BB47" i="13"/>
  <c r="AX47" i="13"/>
  <c r="AT47" i="13"/>
  <c r="AP47" i="13"/>
  <c r="AL47" i="13"/>
  <c r="AH47" i="13"/>
  <c r="AD47" i="13"/>
  <c r="Z47" i="13"/>
  <c r="BK46" i="13"/>
  <c r="BG46" i="13"/>
  <c r="BC46" i="13"/>
  <c r="AY46" i="13"/>
  <c r="AU46" i="13"/>
  <c r="AQ46" i="13"/>
  <c r="AM46" i="13"/>
  <c r="AI46" i="13"/>
  <c r="AE46" i="13"/>
  <c r="AA46" i="13"/>
  <c r="BL45" i="13"/>
  <c r="BH45" i="13"/>
  <c r="BD45" i="13"/>
  <c r="AZ45" i="13"/>
  <c r="AV45" i="13"/>
  <c r="AR45" i="13"/>
  <c r="AN45" i="13"/>
  <c r="AJ45" i="13"/>
  <c r="AF45" i="13"/>
  <c r="AB45" i="13"/>
  <c r="BM44" i="13"/>
  <c r="BI44" i="13"/>
  <c r="BE44" i="13"/>
  <c r="BA44" i="13"/>
  <c r="AW44" i="13"/>
  <c r="AS44" i="13"/>
  <c r="AO44" i="13"/>
  <c r="AK44" i="13"/>
  <c r="AG44" i="13"/>
  <c r="AC44" i="13"/>
  <c r="Y44" i="13"/>
  <c r="BJ43" i="13"/>
  <c r="BF43" i="13"/>
  <c r="BB43" i="13"/>
  <c r="AX43" i="13"/>
  <c r="AT43" i="13"/>
  <c r="AP43" i="13"/>
  <c r="AL43" i="13"/>
  <c r="AH43" i="13"/>
  <c r="AD43" i="13"/>
  <c r="Z43" i="13"/>
  <c r="BK42" i="13"/>
  <c r="BG42" i="13"/>
  <c r="BC42" i="13"/>
  <c r="AY42" i="13"/>
  <c r="AU42" i="13"/>
  <c r="AQ42" i="13"/>
  <c r="AM42" i="13"/>
  <c r="AI42" i="13"/>
  <c r="AE42" i="13"/>
  <c r="AA42" i="13"/>
  <c r="BL41" i="13"/>
  <c r="BH41" i="13"/>
  <c r="BD41" i="13"/>
  <c r="AZ41" i="13"/>
  <c r="AV41" i="13"/>
  <c r="AR41" i="13"/>
  <c r="AN41" i="13"/>
  <c r="AJ41" i="13"/>
  <c r="AF41" i="13"/>
  <c r="AB41" i="13"/>
  <c r="BM40" i="13"/>
  <c r="BI40" i="13"/>
  <c r="BE40" i="13"/>
  <c r="BA40" i="13"/>
  <c r="AW40" i="13"/>
  <c r="AS40" i="13"/>
  <c r="AO40" i="13"/>
  <c r="AK40" i="13"/>
  <c r="AG40" i="13"/>
  <c r="AC40" i="13"/>
  <c r="Y40" i="13"/>
  <c r="BJ39" i="13"/>
  <c r="BF39" i="13"/>
  <c r="BB39" i="13"/>
  <c r="AX39" i="13"/>
  <c r="AT39" i="13"/>
  <c r="AP39" i="13"/>
  <c r="AL39" i="13"/>
  <c r="AH39" i="13"/>
  <c r="AD39" i="13"/>
  <c r="Z39" i="13"/>
  <c r="BK38" i="13"/>
  <c r="BG38" i="13"/>
  <c r="BC38" i="13"/>
  <c r="AY38" i="13"/>
  <c r="AU38" i="13"/>
  <c r="AQ38" i="13"/>
  <c r="AM38" i="13"/>
  <c r="AI38" i="13"/>
  <c r="AE38" i="13"/>
  <c r="AA38" i="13"/>
  <c r="BL37" i="13"/>
  <c r="BH37" i="13"/>
  <c r="BD37" i="13"/>
  <c r="AZ37" i="13"/>
  <c r="AV37" i="13"/>
  <c r="AR37" i="13"/>
  <c r="AN37" i="13"/>
  <c r="AJ37" i="13"/>
  <c r="AF37" i="13"/>
  <c r="AB37" i="13"/>
  <c r="BZ27" i="13"/>
  <c r="BR27" i="13"/>
  <c r="BJ27" i="13"/>
  <c r="BB27" i="13"/>
  <c r="AT27" i="13"/>
  <c r="AL27" i="13"/>
  <c r="U27" i="13"/>
  <c r="BZ26" i="13"/>
  <c r="BH47" i="13"/>
  <c r="AR47" i="13"/>
  <c r="AB47" i="13"/>
  <c r="BA46" i="13"/>
  <c r="AK46" i="13"/>
  <c r="BJ45" i="13"/>
  <c r="AT45" i="13"/>
  <c r="AD45" i="13"/>
  <c r="BC44" i="13"/>
  <c r="AM44" i="13"/>
  <c r="BL43" i="13"/>
  <c r="AV43" i="13"/>
  <c r="AF43" i="13"/>
  <c r="BE42" i="13"/>
  <c r="AO42" i="13"/>
  <c r="Y42" i="13"/>
  <c r="AX41" i="13"/>
  <c r="AH41" i="13"/>
  <c r="BG40" i="13"/>
  <c r="AQ40" i="13"/>
  <c r="AA40" i="13"/>
  <c r="AZ39" i="13"/>
  <c r="AJ39" i="13"/>
  <c r="BI38" i="13"/>
  <c r="AS38" i="13"/>
  <c r="AC38" i="13"/>
  <c r="BB37" i="13"/>
  <c r="AL37" i="13"/>
  <c r="BN27" i="13"/>
  <c r="AH27" i="13"/>
  <c r="BR26" i="13"/>
  <c r="BJ26" i="13"/>
  <c r="BB26" i="13"/>
  <c r="AT26" i="13"/>
  <c r="AL26" i="13"/>
  <c r="Y26" i="13"/>
  <c r="BD47" i="13"/>
  <c r="AN47" i="13"/>
  <c r="BM46" i="13"/>
  <c r="AW46" i="13"/>
  <c r="AG46" i="13"/>
  <c r="BF45" i="13"/>
  <c r="AP45" i="13"/>
  <c r="Z45" i="13"/>
  <c r="AY44" i="13"/>
  <c r="AI44" i="13"/>
  <c r="BH43" i="13"/>
  <c r="AR43" i="13"/>
  <c r="AB43" i="13"/>
  <c r="BA42" i="13"/>
  <c r="AK42" i="13"/>
  <c r="BJ41" i="13"/>
  <c r="AT41" i="13"/>
  <c r="AD41" i="13"/>
  <c r="BC40" i="13"/>
  <c r="AM40" i="13"/>
  <c r="BL39" i="13"/>
  <c r="AV39" i="13"/>
  <c r="AF39" i="13"/>
  <c r="BE38" i="13"/>
  <c r="AO38" i="13"/>
  <c r="Y38" i="13"/>
  <c r="AX37" i="13"/>
  <c r="AH37" i="13"/>
  <c r="BV27" i="13"/>
  <c r="AP27" i="13"/>
  <c r="U26" i="13"/>
  <c r="BZ25" i="13"/>
  <c r="BR25" i="13"/>
  <c r="BJ25" i="13"/>
  <c r="BB25" i="13"/>
  <c r="AT25" i="13"/>
  <c r="AL25" i="13"/>
  <c r="U25" i="13"/>
  <c r="BZ24" i="13"/>
  <c r="BR24" i="13"/>
  <c r="BJ24" i="13"/>
  <c r="BB24" i="13"/>
  <c r="AT24" i="13"/>
  <c r="AL24" i="13"/>
  <c r="U24" i="13"/>
  <c r="BZ23" i="13"/>
  <c r="BR23" i="13"/>
  <c r="BJ23" i="13"/>
  <c r="BB23" i="13"/>
  <c r="AT23" i="13"/>
  <c r="AL23" i="13"/>
  <c r="AC23" i="13"/>
  <c r="U23" i="13"/>
  <c r="BZ22" i="13"/>
  <c r="BR22" i="13"/>
  <c r="BJ22" i="13"/>
  <c r="BB22" i="13"/>
  <c r="AT22" i="13"/>
  <c r="AL22" i="13"/>
  <c r="AC22" i="13"/>
  <c r="U22" i="13"/>
  <c r="BZ21" i="13"/>
  <c r="BR21" i="13"/>
  <c r="BJ21" i="13"/>
  <c r="BB21" i="13"/>
  <c r="AT21" i="13"/>
  <c r="AL21" i="13"/>
  <c r="AC21" i="13"/>
  <c r="U21" i="13"/>
  <c r="BZ20" i="13"/>
  <c r="BR20" i="13"/>
  <c r="BJ20" i="13"/>
  <c r="BB20" i="13"/>
  <c r="AT20" i="13"/>
  <c r="AL20" i="13"/>
  <c r="AC20" i="13"/>
  <c r="U20" i="13"/>
  <c r="BZ19" i="13"/>
  <c r="BR19" i="13"/>
  <c r="BJ19" i="13"/>
  <c r="BB19" i="13"/>
  <c r="AT19" i="13"/>
  <c r="AL19" i="13"/>
  <c r="AC19" i="13"/>
  <c r="U19" i="13"/>
  <c r="BZ18" i="13"/>
  <c r="BR18" i="13"/>
  <c r="BJ18" i="13"/>
  <c r="BB18" i="13"/>
  <c r="AT18" i="13"/>
  <c r="AL18" i="13"/>
  <c r="AC18" i="13"/>
  <c r="U18" i="13"/>
  <c r="BZ17" i="13"/>
  <c r="BR17" i="13"/>
  <c r="BJ17" i="13"/>
  <c r="BB17" i="13"/>
  <c r="AT17" i="13"/>
  <c r="AL17" i="13"/>
  <c r="AC17" i="13"/>
  <c r="U17" i="13"/>
  <c r="BZ16" i="13"/>
  <c r="BR16" i="13"/>
  <c r="BJ16" i="13"/>
  <c r="BB16" i="13"/>
  <c r="AT16" i="13"/>
  <c r="AL16" i="13"/>
  <c r="AC16" i="13"/>
  <c r="U16" i="13"/>
  <c r="BZ15" i="13"/>
  <c r="BR15" i="13"/>
  <c r="BJ15" i="13"/>
  <c r="BB15" i="13"/>
  <c r="AT15" i="13"/>
  <c r="AL15" i="13"/>
  <c r="AC15" i="13"/>
  <c r="U15" i="13"/>
  <c r="BZ14" i="13"/>
  <c r="BR14" i="13"/>
  <c r="BJ14" i="13"/>
  <c r="BB14" i="13"/>
  <c r="AT14" i="13"/>
  <c r="AL14" i="13"/>
  <c r="AC14" i="13"/>
  <c r="AZ47" i="13"/>
  <c r="BI46" i="13"/>
  <c r="AC46" i="13"/>
  <c r="AL45" i="13"/>
  <c r="AU44" i="13"/>
  <c r="BD43" i="13"/>
  <c r="BM42" i="13"/>
  <c r="AG42" i="13"/>
  <c r="AP41" i="13"/>
  <c r="AY40" i="13"/>
  <c r="BH39" i="13"/>
  <c r="AB39" i="13"/>
  <c r="AK38" i="13"/>
  <c r="AT37" i="13"/>
  <c r="BV26" i="13"/>
  <c r="AP26" i="13"/>
  <c r="BN25" i="13"/>
  <c r="AH25" i="13"/>
  <c r="BF24" i="13"/>
  <c r="K24" i="13"/>
  <c r="AX23" i="13"/>
  <c r="K23" i="13"/>
  <c r="AX22" i="13"/>
  <c r="K22" i="13"/>
  <c r="AX21" i="13"/>
  <c r="K21" i="13"/>
  <c r="AX20" i="13"/>
  <c r="K20" i="13"/>
  <c r="AX19" i="13"/>
  <c r="K19" i="13"/>
  <c r="AX18" i="13"/>
  <c r="K18" i="13"/>
  <c r="AX17" i="13"/>
  <c r="K17" i="13"/>
  <c r="AX16" i="13"/>
  <c r="K16" i="13"/>
  <c r="AX15" i="13"/>
  <c r="K15" i="13"/>
  <c r="AX14" i="13"/>
  <c r="BL47" i="12"/>
  <c r="BH47" i="12"/>
  <c r="BD47" i="12"/>
  <c r="AZ47" i="12"/>
  <c r="AV47" i="12"/>
  <c r="AR47" i="12"/>
  <c r="AN47" i="12"/>
  <c r="AJ47" i="12"/>
  <c r="AF47" i="12"/>
  <c r="AB47" i="12"/>
  <c r="BM46" i="12"/>
  <c r="BI46" i="12"/>
  <c r="BE46" i="12"/>
  <c r="BA46" i="12"/>
  <c r="AW46" i="12"/>
  <c r="AS46" i="12"/>
  <c r="AO46" i="12"/>
  <c r="AK46" i="12"/>
  <c r="AG46" i="12"/>
  <c r="AC46" i="12"/>
  <c r="Y46" i="12"/>
  <c r="BJ45" i="12"/>
  <c r="BF45" i="12"/>
  <c r="BB45" i="12"/>
  <c r="AX45" i="12"/>
  <c r="AT45" i="12"/>
  <c r="AP45" i="12"/>
  <c r="AL45" i="12"/>
  <c r="AH45" i="12"/>
  <c r="AD45" i="12"/>
  <c r="Z45" i="12"/>
  <c r="BK44" i="12"/>
  <c r="BG44" i="12"/>
  <c r="BC44" i="12"/>
  <c r="AY44" i="12"/>
  <c r="AU44" i="12"/>
  <c r="AQ44" i="12"/>
  <c r="AM44" i="12"/>
  <c r="AI44" i="12"/>
  <c r="AE44" i="12"/>
  <c r="AA44" i="12"/>
  <c r="BL43" i="12"/>
  <c r="BH43" i="12"/>
  <c r="BD43" i="12"/>
  <c r="AZ43" i="12"/>
  <c r="AV43" i="12"/>
  <c r="AR43" i="12"/>
  <c r="AN43" i="12"/>
  <c r="AJ43" i="12"/>
  <c r="AF43" i="12"/>
  <c r="AB43" i="12"/>
  <c r="BM42" i="12"/>
  <c r="BI42" i="12"/>
  <c r="BE42" i="12"/>
  <c r="BA42" i="12"/>
  <c r="AW42" i="12"/>
  <c r="AS42" i="12"/>
  <c r="AO42" i="12"/>
  <c r="AK42" i="12"/>
  <c r="AG42" i="12"/>
  <c r="AC42" i="12"/>
  <c r="Y42" i="12"/>
  <c r="BJ41" i="12"/>
  <c r="BF41" i="12"/>
  <c r="BB41" i="12"/>
  <c r="AX41" i="12"/>
  <c r="AT41" i="12"/>
  <c r="AP41" i="12"/>
  <c r="AL41" i="12"/>
  <c r="AH41" i="12"/>
  <c r="AD41" i="12"/>
  <c r="Z41" i="12"/>
  <c r="BK40" i="12"/>
  <c r="BG40" i="12"/>
  <c r="BC40" i="12"/>
  <c r="AY40" i="12"/>
  <c r="AU40" i="12"/>
  <c r="AQ40" i="12"/>
  <c r="AM40" i="12"/>
  <c r="AI40" i="12"/>
  <c r="AE40" i="12"/>
  <c r="AA40" i="12"/>
  <c r="BL39" i="12"/>
  <c r="BH39" i="12"/>
  <c r="BD39" i="12"/>
  <c r="AZ39" i="12"/>
  <c r="AV39" i="12"/>
  <c r="AR39" i="12"/>
  <c r="AV47" i="13"/>
  <c r="BE46" i="13"/>
  <c r="Y46" i="13"/>
  <c r="AH45" i="13"/>
  <c r="AQ44" i="13"/>
  <c r="AZ43" i="13"/>
  <c r="BI42" i="13"/>
  <c r="AC42" i="13"/>
  <c r="AL41" i="13"/>
  <c r="AU40" i="13"/>
  <c r="BD39" i="13"/>
  <c r="BM38" i="13"/>
  <c r="AG38" i="13"/>
  <c r="AP37" i="13"/>
  <c r="K27" i="13"/>
  <c r="AX26" i="13"/>
  <c r="BV25" i="13"/>
  <c r="AP25" i="13"/>
  <c r="BN24" i="13"/>
  <c r="AH24" i="13"/>
  <c r="BF23" i="13"/>
  <c r="X23" i="13"/>
  <c r="BF22" i="13"/>
  <c r="X22" i="13"/>
  <c r="BF21" i="13"/>
  <c r="X21" i="13"/>
  <c r="BF20" i="13"/>
  <c r="X20" i="13"/>
  <c r="BF19" i="13"/>
  <c r="X19" i="13"/>
  <c r="BF18" i="13"/>
  <c r="X18" i="13"/>
  <c r="BF17" i="13"/>
  <c r="X17" i="13"/>
  <c r="BF16" i="13"/>
  <c r="X16" i="13"/>
  <c r="BF15" i="13"/>
  <c r="X15" i="13"/>
  <c r="BF14" i="13"/>
  <c r="X14" i="13"/>
  <c r="K14" i="13"/>
  <c r="BV13" i="13"/>
  <c r="BN13" i="13"/>
  <c r="BF13" i="13"/>
  <c r="AX13" i="13"/>
  <c r="AP13" i="13"/>
  <c r="AH13" i="13"/>
  <c r="X13" i="13"/>
  <c r="K13" i="13"/>
  <c r="BV12" i="13"/>
  <c r="BN12" i="13"/>
  <c r="BF12" i="13"/>
  <c r="AX12" i="13"/>
  <c r="AP12" i="13"/>
  <c r="AH12" i="13"/>
  <c r="X12" i="13"/>
  <c r="K12" i="13"/>
  <c r="BV11" i="13"/>
  <c r="AJ47" i="13"/>
  <c r="BB45" i="13"/>
  <c r="AE44" i="13"/>
  <c r="AW42" i="13"/>
  <c r="Z41" i="13"/>
  <c r="AR39" i="13"/>
  <c r="BJ37" i="13"/>
  <c r="BF26" i="13"/>
  <c r="AX25" i="13"/>
  <c r="AP24" i="13"/>
  <c r="AH23" i="13"/>
  <c r="AH22" i="13"/>
  <c r="AH21" i="13"/>
  <c r="AH20" i="13"/>
  <c r="AH19" i="13"/>
  <c r="AH18" i="13"/>
  <c r="AH17" i="13"/>
  <c r="AH16" i="13"/>
  <c r="AH15" i="13"/>
  <c r="AH14" i="13"/>
  <c r="U14" i="13"/>
  <c r="BB13" i="13"/>
  <c r="U13" i="13"/>
  <c r="BB12" i="13"/>
  <c r="U12" i="13"/>
  <c r="BN11" i="13"/>
  <c r="BF11" i="13"/>
  <c r="AX11" i="13"/>
  <c r="AP11" i="13"/>
  <c r="AH11" i="13"/>
  <c r="X11" i="13"/>
  <c r="K11" i="13"/>
  <c r="BV10" i="13"/>
  <c r="BN10" i="13"/>
  <c r="BF10" i="13"/>
  <c r="AX10" i="13"/>
  <c r="AP10" i="13"/>
  <c r="AH10" i="13"/>
  <c r="X10" i="13"/>
  <c r="K10" i="13"/>
  <c r="BV9" i="13"/>
  <c r="BN9" i="13"/>
  <c r="BF9" i="13"/>
  <c r="AX9" i="13"/>
  <c r="AP9" i="13"/>
  <c r="AH9" i="13"/>
  <c r="X9" i="13"/>
  <c r="K9" i="13"/>
  <c r="BV8" i="13"/>
  <c r="BN8" i="13"/>
  <c r="BF8" i="13"/>
  <c r="AX8" i="13"/>
  <c r="AP8" i="13"/>
  <c r="AH8" i="13"/>
  <c r="X8" i="13"/>
  <c r="K8" i="13"/>
  <c r="BV7" i="13"/>
  <c r="BN7" i="13"/>
  <c r="BF7" i="13"/>
  <c r="AX7" i="13"/>
  <c r="AP7" i="13"/>
  <c r="AH7" i="13"/>
  <c r="X7" i="13"/>
  <c r="K7" i="13"/>
  <c r="BV6" i="13"/>
  <c r="BN6" i="13"/>
  <c r="BF6" i="13"/>
  <c r="AX6" i="13"/>
  <c r="AP6" i="13"/>
  <c r="AH6" i="13"/>
  <c r="X6" i="13"/>
  <c r="K6" i="13"/>
  <c r="BV5" i="13"/>
  <c r="BN5" i="13"/>
  <c r="BF5" i="13"/>
  <c r="AX5" i="13"/>
  <c r="AP5" i="13"/>
  <c r="AH5" i="13"/>
  <c r="X5" i="13"/>
  <c r="K5" i="13"/>
  <c r="BV4" i="13"/>
  <c r="BN4" i="13"/>
  <c r="BF4" i="13"/>
  <c r="AX4" i="13"/>
  <c r="AP4" i="13"/>
  <c r="AH4" i="13"/>
  <c r="X4" i="13"/>
  <c r="K4" i="13"/>
  <c r="BJ47" i="12"/>
  <c r="BE47" i="12"/>
  <c r="AY47" i="12"/>
  <c r="AT47" i="12"/>
  <c r="AO47" i="12"/>
  <c r="AI47" i="12"/>
  <c r="AD47" i="12"/>
  <c r="Y47" i="12"/>
  <c r="BH46" i="12"/>
  <c r="BC46" i="12"/>
  <c r="AX46" i="12"/>
  <c r="AR46" i="12"/>
  <c r="AM46" i="12"/>
  <c r="AH46" i="12"/>
  <c r="AB46" i="12"/>
  <c r="BL45" i="12"/>
  <c r="BG45" i="12"/>
  <c r="BA45" i="12"/>
  <c r="AV45" i="12"/>
  <c r="AQ45" i="12"/>
  <c r="AK45" i="12"/>
  <c r="AF45" i="12"/>
  <c r="AA45" i="12"/>
  <c r="BJ44" i="12"/>
  <c r="BE44" i="12"/>
  <c r="AZ44" i="12"/>
  <c r="AT44" i="12"/>
  <c r="AO44" i="12"/>
  <c r="AJ44" i="12"/>
  <c r="AD44" i="12"/>
  <c r="Y44" i="12"/>
  <c r="BI43" i="12"/>
  <c r="BC43" i="12"/>
  <c r="AX43" i="12"/>
  <c r="AS43" i="12"/>
  <c r="AM43" i="12"/>
  <c r="AH43" i="12"/>
  <c r="AC43" i="12"/>
  <c r="BL42" i="12"/>
  <c r="BG42" i="12"/>
  <c r="BB42" i="12"/>
  <c r="AV42" i="12"/>
  <c r="AQ42" i="12"/>
  <c r="AL42" i="12"/>
  <c r="AF42" i="12"/>
  <c r="AA42" i="12"/>
  <c r="BK41" i="12"/>
  <c r="BE41" i="12"/>
  <c r="AZ41" i="12"/>
  <c r="AU41" i="12"/>
  <c r="AO41" i="12"/>
  <c r="AJ41" i="12"/>
  <c r="AE41" i="12"/>
  <c r="Y41" i="12"/>
  <c r="BI40" i="12"/>
  <c r="BD40" i="12"/>
  <c r="AX40" i="12"/>
  <c r="AS40" i="12"/>
  <c r="AN40" i="12"/>
  <c r="AH40" i="12"/>
  <c r="AC40" i="12"/>
  <c r="BM39" i="12"/>
  <c r="BG39" i="12"/>
  <c r="BB39" i="12"/>
  <c r="AW39" i="12"/>
  <c r="AQ39" i="12"/>
  <c r="AM39" i="12"/>
  <c r="AI39" i="12"/>
  <c r="AE39" i="12"/>
  <c r="AA39" i="12"/>
  <c r="BL38" i="12"/>
  <c r="BH38" i="12"/>
  <c r="BD38" i="12"/>
  <c r="AZ38" i="12"/>
  <c r="AV38" i="12"/>
  <c r="AR38" i="12"/>
  <c r="AN38" i="12"/>
  <c r="AJ38" i="12"/>
  <c r="AF38" i="12"/>
  <c r="AB38" i="12"/>
  <c r="BM37" i="12"/>
  <c r="BI37" i="12"/>
  <c r="BE37" i="12"/>
  <c r="BA37" i="12"/>
  <c r="AW37" i="12"/>
  <c r="AS37" i="12"/>
  <c r="AO37" i="12"/>
  <c r="AK37" i="12"/>
  <c r="AG37" i="12"/>
  <c r="AC37" i="12"/>
  <c r="Y37" i="12"/>
  <c r="B32" i="12"/>
  <c r="K26" i="12"/>
  <c r="BV25" i="12"/>
  <c r="BN25" i="12"/>
  <c r="BF25" i="12"/>
  <c r="AX25" i="12"/>
  <c r="AP25" i="12"/>
  <c r="AH25" i="12"/>
  <c r="K25" i="12"/>
  <c r="BV24" i="12"/>
  <c r="BN24" i="12"/>
  <c r="BF24" i="12"/>
  <c r="AX24" i="12"/>
  <c r="AP24" i="12"/>
  <c r="AH24" i="12"/>
  <c r="K24" i="12"/>
  <c r="BV23" i="12"/>
  <c r="BN23" i="12"/>
  <c r="BF23" i="12"/>
  <c r="AX23" i="12"/>
  <c r="AP23" i="12"/>
  <c r="AH23" i="12"/>
  <c r="X23" i="12"/>
  <c r="K23" i="12"/>
  <c r="BV22" i="12"/>
  <c r="BN22" i="12"/>
  <c r="BF22" i="12"/>
  <c r="AX22" i="12"/>
  <c r="AP22" i="12"/>
  <c r="AH22" i="12"/>
  <c r="X22" i="12"/>
  <c r="K22" i="12"/>
  <c r="BV21" i="12"/>
  <c r="BN21" i="12"/>
  <c r="BF21" i="12"/>
  <c r="AX21" i="12"/>
  <c r="AP21" i="12"/>
  <c r="AH21" i="12"/>
  <c r="X21" i="12"/>
  <c r="K21" i="12"/>
  <c r="BV20" i="12"/>
  <c r="BN20" i="12"/>
  <c r="BF20" i="12"/>
  <c r="AX20" i="12"/>
  <c r="AP20" i="12"/>
  <c r="AH20" i="12"/>
  <c r="X20" i="12"/>
  <c r="K20" i="12"/>
  <c r="BV19" i="12"/>
  <c r="BN19" i="12"/>
  <c r="BF19" i="12"/>
  <c r="AX19" i="12"/>
  <c r="AP19" i="12"/>
  <c r="AH19" i="12"/>
  <c r="X19" i="12"/>
  <c r="K19" i="12"/>
  <c r="BV18" i="12"/>
  <c r="BN18" i="12"/>
  <c r="BF18" i="12"/>
  <c r="AX18" i="12"/>
  <c r="AP18" i="12"/>
  <c r="AH18" i="12"/>
  <c r="X18" i="12"/>
  <c r="K18" i="12"/>
  <c r="BV17" i="12"/>
  <c r="BN17" i="12"/>
  <c r="BF17" i="12"/>
  <c r="AX17" i="12"/>
  <c r="AP17" i="12"/>
  <c r="AH17" i="12"/>
  <c r="X17" i="12"/>
  <c r="K17" i="12"/>
  <c r="AF47" i="13"/>
  <c r="AX45" i="13"/>
  <c r="AA44" i="13"/>
  <c r="AS42" i="13"/>
  <c r="BK40" i="13"/>
  <c r="AN39" i="13"/>
  <c r="BF37" i="13"/>
  <c r="BN26" i="13"/>
  <c r="BF25" i="13"/>
  <c r="AX24" i="13"/>
  <c r="AP23" i="13"/>
  <c r="AP22" i="13"/>
  <c r="AP21" i="13"/>
  <c r="AP20" i="13"/>
  <c r="AP19" i="13"/>
  <c r="AP18" i="13"/>
  <c r="AP17" i="13"/>
  <c r="AP16" i="13"/>
  <c r="AP15" i="13"/>
  <c r="AP14" i="13"/>
  <c r="BJ13" i="13"/>
  <c r="AC13" i="13"/>
  <c r="BJ12" i="13"/>
  <c r="AC12" i="13"/>
  <c r="BI47" i="12"/>
  <c r="BC47" i="12"/>
  <c r="AX47" i="12"/>
  <c r="AS47" i="12"/>
  <c r="AM47" i="12"/>
  <c r="AH47" i="12"/>
  <c r="AC47" i="12"/>
  <c r="BL46" i="12"/>
  <c r="BG46" i="12"/>
  <c r="BB46" i="12"/>
  <c r="AV46" i="12"/>
  <c r="AQ46" i="12"/>
  <c r="AL46" i="12"/>
  <c r="AF46" i="12"/>
  <c r="AA46" i="12"/>
  <c r="BK45" i="12"/>
  <c r="BE45" i="12"/>
  <c r="AZ45" i="12"/>
  <c r="AU45" i="12"/>
  <c r="AO45" i="12"/>
  <c r="AJ45" i="12"/>
  <c r="AE45" i="12"/>
  <c r="Y45" i="12"/>
  <c r="BI44" i="12"/>
  <c r="BD44" i="12"/>
  <c r="AX44" i="12"/>
  <c r="AS44" i="12"/>
  <c r="AN44" i="12"/>
  <c r="AH44" i="12"/>
  <c r="AC44" i="12"/>
  <c r="BM43" i="12"/>
  <c r="BG43" i="12"/>
  <c r="BB43" i="12"/>
  <c r="AW43" i="12"/>
  <c r="AQ43" i="12"/>
  <c r="AL43" i="12"/>
  <c r="AG43" i="12"/>
  <c r="AA43" i="12"/>
  <c r="BK42" i="12"/>
  <c r="BF42" i="12"/>
  <c r="AZ42" i="12"/>
  <c r="AU42" i="12"/>
  <c r="AP42" i="12"/>
  <c r="AJ42" i="12"/>
  <c r="AE42" i="12"/>
  <c r="Z42" i="12"/>
  <c r="BI41" i="12"/>
  <c r="BD41" i="12"/>
  <c r="AY41" i="12"/>
  <c r="AS41" i="12"/>
  <c r="AN41" i="12"/>
  <c r="AI41" i="12"/>
  <c r="AC41" i="12"/>
  <c r="BM40" i="12"/>
  <c r="BH40" i="12"/>
  <c r="BB40" i="12"/>
  <c r="AW40" i="12"/>
  <c r="AR40" i="12"/>
  <c r="AL40" i="12"/>
  <c r="AG40" i="12"/>
  <c r="AB40" i="12"/>
  <c r="BK39" i="12"/>
  <c r="BF39" i="12"/>
  <c r="BA39" i="12"/>
  <c r="AU39" i="12"/>
  <c r="AP39" i="12"/>
  <c r="AL39" i="12"/>
  <c r="AH39" i="12"/>
  <c r="AD39" i="12"/>
  <c r="Z39" i="12"/>
  <c r="BK38" i="12"/>
  <c r="BG38" i="12"/>
  <c r="BC38" i="12"/>
  <c r="AY38" i="12"/>
  <c r="AU38" i="12"/>
  <c r="AQ38" i="12"/>
  <c r="AM38" i="12"/>
  <c r="AI38" i="12"/>
  <c r="AE38" i="12"/>
  <c r="AA38" i="12"/>
  <c r="BL37" i="12"/>
  <c r="BH37" i="12"/>
  <c r="BD37" i="12"/>
  <c r="AZ37" i="12"/>
  <c r="AV37" i="12"/>
  <c r="AR37" i="12"/>
  <c r="AN37" i="12"/>
  <c r="AJ37" i="12"/>
  <c r="AF37" i="12"/>
  <c r="AB37" i="12"/>
  <c r="BZ27" i="12"/>
  <c r="BR27" i="12"/>
  <c r="BJ27" i="12"/>
  <c r="BB27" i="12"/>
  <c r="AT27" i="12"/>
  <c r="AL27" i="12"/>
  <c r="U27" i="12"/>
  <c r="BZ26" i="12"/>
  <c r="BR26" i="12"/>
  <c r="BJ26" i="12"/>
  <c r="BB26" i="12"/>
  <c r="AT26" i="12"/>
  <c r="AL26" i="12"/>
  <c r="Y26" i="12"/>
  <c r="AS46" i="13"/>
  <c r="AN43" i="13"/>
  <c r="AI40" i="13"/>
  <c r="AD37" i="13"/>
  <c r="N32" i="13"/>
  <c r="AX27" i="13"/>
  <c r="BV24" i="13"/>
  <c r="BN22" i="13"/>
  <c r="BN20" i="13"/>
  <c r="BN18" i="13"/>
  <c r="BN16" i="13"/>
  <c r="BN14" i="13"/>
  <c r="AT13" i="13"/>
  <c r="AT12" i="13"/>
  <c r="BJ11" i="13"/>
  <c r="AC11" i="13"/>
  <c r="BJ10" i="13"/>
  <c r="AC10" i="13"/>
  <c r="BJ9" i="13"/>
  <c r="AC9" i="13"/>
  <c r="BJ8" i="13"/>
  <c r="AC8" i="13"/>
  <c r="BJ7" i="13"/>
  <c r="AC7" i="13"/>
  <c r="BJ6" i="13"/>
  <c r="AC6" i="13"/>
  <c r="BJ5" i="13"/>
  <c r="AC5" i="13"/>
  <c r="BJ4" i="13"/>
  <c r="AC4" i="13"/>
  <c r="BG47" i="12"/>
  <c r="AW47" i="12"/>
  <c r="AL47" i="12"/>
  <c r="AA47" i="12"/>
  <c r="BF46" i="12"/>
  <c r="AU46" i="12"/>
  <c r="AJ46" i="12"/>
  <c r="Z46" i="12"/>
  <c r="BD45" i="12"/>
  <c r="AS45" i="12"/>
  <c r="AI45" i="12"/>
  <c r="BM44" i="12"/>
  <c r="BB44" i="12"/>
  <c r="AR44" i="12"/>
  <c r="AG44" i="12"/>
  <c r="BK43" i="12"/>
  <c r="BA43" i="12"/>
  <c r="AP43" i="12"/>
  <c r="AE43" i="12"/>
  <c r="BJ42" i="12"/>
  <c r="AY42" i="12"/>
  <c r="AN42" i="12"/>
  <c r="AD42" i="12"/>
  <c r="BH41" i="12"/>
  <c r="AW41" i="12"/>
  <c r="AM41" i="12"/>
  <c r="AB41" i="12"/>
  <c r="BF40" i="12"/>
  <c r="AV40" i="12"/>
  <c r="AK40" i="12"/>
  <c r="Z40" i="12"/>
  <c r="BE39" i="12"/>
  <c r="AT39" i="12"/>
  <c r="AK39" i="12"/>
  <c r="AC39" i="12"/>
  <c r="BJ38" i="12"/>
  <c r="BB38" i="12"/>
  <c r="AT38" i="12"/>
  <c r="AL38" i="12"/>
  <c r="AD38" i="12"/>
  <c r="BK37" i="12"/>
  <c r="BC37" i="12"/>
  <c r="AU37" i="12"/>
  <c r="AM37" i="12"/>
  <c r="AE37" i="12"/>
  <c r="BV27" i="12"/>
  <c r="AP27" i="12"/>
  <c r="BN26" i="12"/>
  <c r="AH26" i="12"/>
  <c r="BR25" i="12"/>
  <c r="AL25" i="12"/>
  <c r="BJ24" i="12"/>
  <c r="U24" i="12"/>
  <c r="BB23" i="12"/>
  <c r="U23" i="12"/>
  <c r="BB22" i="12"/>
  <c r="U22" i="12"/>
  <c r="BB21" i="12"/>
  <c r="U21" i="12"/>
  <c r="BB20" i="12"/>
  <c r="U20" i="12"/>
  <c r="BB19" i="12"/>
  <c r="U19" i="12"/>
  <c r="BB18" i="12"/>
  <c r="U18" i="12"/>
  <c r="BB17" i="12"/>
  <c r="U17" i="12"/>
  <c r="Y46" i="11"/>
  <c r="Y42" i="11"/>
  <c r="Y38" i="11"/>
  <c r="Y36" i="11"/>
  <c r="Y32" i="11"/>
  <c r="Y30" i="11"/>
  <c r="K27" i="11"/>
  <c r="BV26" i="11"/>
  <c r="AO46" i="13"/>
  <c r="AJ43" i="13"/>
  <c r="AE40" i="13"/>
  <c r="Z37" i="13"/>
  <c r="BF27" i="13"/>
  <c r="K25" i="13"/>
  <c r="BV22" i="13"/>
  <c r="BV20" i="13"/>
  <c r="BV18" i="13"/>
  <c r="BV16" i="13"/>
  <c r="BV14" i="13"/>
  <c r="BR13" i="13"/>
  <c r="BR12" i="13"/>
  <c r="BR11" i="13"/>
  <c r="AL11" i="13"/>
  <c r="BR10" i="13"/>
  <c r="AL10" i="13"/>
  <c r="BR9" i="13"/>
  <c r="AL9" i="13"/>
  <c r="BR8" i="13"/>
  <c r="AL8" i="13"/>
  <c r="BR7" i="13"/>
  <c r="AL7" i="13"/>
  <c r="BR6" i="13"/>
  <c r="AL6" i="13"/>
  <c r="BR5" i="13"/>
  <c r="AL5" i="13"/>
  <c r="BR4" i="13"/>
  <c r="AL4" i="13"/>
  <c r="BF47" i="12"/>
  <c r="AU47" i="12"/>
  <c r="AK47" i="12"/>
  <c r="Z47" i="12"/>
  <c r="BD46" i="12"/>
  <c r="AT46" i="12"/>
  <c r="AI46" i="12"/>
  <c r="BM45" i="12"/>
  <c r="BC45" i="12"/>
  <c r="AR45" i="12"/>
  <c r="AG45" i="12"/>
  <c r="BL44" i="12"/>
  <c r="BA44" i="12"/>
  <c r="AP44" i="12"/>
  <c r="AF44" i="12"/>
  <c r="BJ43" i="12"/>
  <c r="AY43" i="12"/>
  <c r="AO43" i="12"/>
  <c r="AD43" i="12"/>
  <c r="BH42" i="12"/>
  <c r="AX42" i="12"/>
  <c r="AM42" i="12"/>
  <c r="AB42" i="12"/>
  <c r="BG41" i="12"/>
  <c r="AV41" i="12"/>
  <c r="AK41" i="12"/>
  <c r="AA41" i="12"/>
  <c r="BE40" i="12"/>
  <c r="AT40" i="12"/>
  <c r="AJ40" i="12"/>
  <c r="Y40" i="12"/>
  <c r="BC39" i="12"/>
  <c r="AS39" i="12"/>
  <c r="AJ39" i="12"/>
  <c r="AB39" i="12"/>
  <c r="BI38" i="12"/>
  <c r="BA38" i="12"/>
  <c r="AS38" i="12"/>
  <c r="AK38" i="12"/>
  <c r="AC38" i="12"/>
  <c r="BJ37" i="12"/>
  <c r="BB37" i="12"/>
  <c r="AT37" i="12"/>
  <c r="AL37" i="12"/>
  <c r="AD37" i="12"/>
  <c r="AX27" i="12"/>
  <c r="BV26" i="12"/>
  <c r="AP26" i="12"/>
  <c r="BZ25" i="12"/>
  <c r="AT25" i="12"/>
  <c r="BR24" i="12"/>
  <c r="AL24" i="12"/>
  <c r="BJ23" i="12"/>
  <c r="AC23" i="12"/>
  <c r="BJ22" i="12"/>
  <c r="AC22" i="12"/>
  <c r="BJ21" i="12"/>
  <c r="AC21" i="12"/>
  <c r="BJ20" i="12"/>
  <c r="AC20" i="12"/>
  <c r="BJ19" i="12"/>
  <c r="AC19" i="12"/>
  <c r="BJ18" i="12"/>
  <c r="AC18" i="12"/>
  <c r="BJ17" i="12"/>
  <c r="AC17" i="12"/>
  <c r="BV16" i="12"/>
  <c r="BN16" i="12"/>
  <c r="BF16" i="12"/>
  <c r="AX16" i="12"/>
  <c r="AP16" i="12"/>
  <c r="AH16" i="12"/>
  <c r="X16" i="12"/>
  <c r="K16" i="12"/>
  <c r="BV15" i="12"/>
  <c r="BN15" i="12"/>
  <c r="BF15" i="12"/>
  <c r="AX15" i="12"/>
  <c r="AP15" i="12"/>
  <c r="AH15" i="12"/>
  <c r="X15" i="12"/>
  <c r="K15" i="12"/>
  <c r="BV14" i="12"/>
  <c r="BN14" i="12"/>
  <c r="BF14" i="12"/>
  <c r="AX14" i="12"/>
  <c r="AP14" i="12"/>
  <c r="AH14" i="12"/>
  <c r="X14" i="12"/>
  <c r="K14" i="12"/>
  <c r="BV13" i="12"/>
  <c r="BN13" i="12"/>
  <c r="BF13" i="12"/>
  <c r="AX13" i="12"/>
  <c r="AP13" i="12"/>
  <c r="AH13" i="12"/>
  <c r="X13" i="12"/>
  <c r="K13" i="12"/>
  <c r="BV12" i="12"/>
  <c r="BN12" i="12"/>
  <c r="BF12" i="12"/>
  <c r="AX12" i="12"/>
  <c r="AP12" i="12"/>
  <c r="AH12" i="12"/>
  <c r="X12" i="12"/>
  <c r="K12" i="12"/>
  <c r="BV11" i="12"/>
  <c r="BN11" i="12"/>
  <c r="BF11" i="12"/>
  <c r="AX11" i="12"/>
  <c r="AP11" i="12"/>
  <c r="AH11" i="12"/>
  <c r="X11" i="12"/>
  <c r="K11" i="12"/>
  <c r="BV10" i="12"/>
  <c r="BN10" i="12"/>
  <c r="BF10" i="12"/>
  <c r="AX10" i="12"/>
  <c r="AP10" i="12"/>
  <c r="AH10" i="12"/>
  <c r="X10" i="12"/>
  <c r="K10" i="12"/>
  <c r="BV9" i="12"/>
  <c r="BN9" i="12"/>
  <c r="BF9" i="12"/>
  <c r="AX9" i="12"/>
  <c r="AP9" i="12"/>
  <c r="AH9" i="12"/>
  <c r="X9" i="12"/>
  <c r="K9" i="12"/>
  <c r="BV8" i="12"/>
  <c r="BN8" i="12"/>
  <c r="BF8" i="12"/>
  <c r="AX8" i="12"/>
  <c r="AP8" i="12"/>
  <c r="AH8" i="12"/>
  <c r="X8" i="12"/>
  <c r="K8" i="12"/>
  <c r="BV7" i="12"/>
  <c r="BN7" i="12"/>
  <c r="BF7" i="12"/>
  <c r="AX7" i="12"/>
  <c r="AP7" i="12"/>
  <c r="AH7" i="12"/>
  <c r="X7" i="12"/>
  <c r="K7" i="12"/>
  <c r="BV6" i="12"/>
  <c r="BN6" i="12"/>
  <c r="BF6" i="12"/>
  <c r="AX6" i="12"/>
  <c r="AP6" i="12"/>
  <c r="AH6" i="12"/>
  <c r="X6" i="12"/>
  <c r="K6" i="12"/>
  <c r="BV5" i="12"/>
  <c r="BN5" i="12"/>
  <c r="BF5" i="12"/>
  <c r="AX5" i="12"/>
  <c r="AP5" i="12"/>
  <c r="AH5" i="12"/>
  <c r="X5" i="12"/>
  <c r="K5" i="12"/>
  <c r="BV4" i="12"/>
  <c r="BN4" i="12"/>
  <c r="BF4" i="12"/>
  <c r="AX4" i="12"/>
  <c r="AP4" i="12"/>
  <c r="AH4" i="12"/>
  <c r="X4" i="12"/>
  <c r="K4" i="12"/>
  <c r="Y45" i="11"/>
  <c r="Y41" i="11"/>
  <c r="Y37" i="11"/>
  <c r="Y35" i="11"/>
  <c r="N32" i="11"/>
  <c r="Y29" i="11"/>
  <c r="BV27" i="11"/>
  <c r="BP27" i="11"/>
  <c r="BL27" i="11"/>
  <c r="BH27" i="11"/>
  <c r="BB27" i="11"/>
  <c r="AV27" i="11"/>
  <c r="AR27" i="11"/>
  <c r="AN27" i="11"/>
  <c r="AJ27" i="11"/>
  <c r="Y27" i="11"/>
  <c r="BO26" i="11"/>
  <c r="BK26" i="11"/>
  <c r="BG26" i="11"/>
  <c r="AU26" i="11"/>
  <c r="AQ26" i="11"/>
  <c r="AM26" i="11"/>
  <c r="AI26" i="11"/>
  <c r="U26" i="11"/>
  <c r="BZ25" i="11"/>
  <c r="BR25" i="11"/>
  <c r="BN25" i="11"/>
  <c r="BJ25" i="11"/>
  <c r="BF25" i="11"/>
  <c r="AX25" i="11"/>
  <c r="AT25" i="11"/>
  <c r="AP25" i="11"/>
  <c r="AL25" i="11"/>
  <c r="AH25" i="11"/>
  <c r="K25" i="11"/>
  <c r="BV24" i="11"/>
  <c r="BP24" i="11"/>
  <c r="BL24" i="11"/>
  <c r="BH24" i="11"/>
  <c r="BB24" i="11"/>
  <c r="AV24" i="11"/>
  <c r="AR24" i="11"/>
  <c r="AN24" i="11"/>
  <c r="AJ24" i="11"/>
  <c r="U24" i="11"/>
  <c r="BZ23" i="11"/>
  <c r="BR23" i="11"/>
  <c r="BK44" i="13"/>
  <c r="BA38" i="13"/>
  <c r="AH26" i="13"/>
  <c r="BV21" i="13"/>
  <c r="BV17" i="13"/>
  <c r="AL12" i="13"/>
  <c r="U11" i="13"/>
  <c r="U10" i="13"/>
  <c r="U9" i="13"/>
  <c r="U8" i="13"/>
  <c r="U7" i="13"/>
  <c r="U6" i="13"/>
  <c r="U5" i="13"/>
  <c r="U4" i="13"/>
  <c r="BK47" i="12"/>
  <c r="AP47" i="12"/>
  <c r="BJ46" i="12"/>
  <c r="AN46" i="12"/>
  <c r="BH45" i="12"/>
  <c r="AM45" i="12"/>
  <c r="BF44" i="12"/>
  <c r="AK44" i="12"/>
  <c r="BE43" i="12"/>
  <c r="AI43" i="12"/>
  <c r="BC42" i="12"/>
  <c r="AH42" i="12"/>
  <c r="BA41" i="12"/>
  <c r="AF41" i="12"/>
  <c r="AZ40" i="12"/>
  <c r="AD40" i="12"/>
  <c r="AX39" i="12"/>
  <c r="AF39" i="12"/>
  <c r="BE38" i="12"/>
  <c r="AO38" i="12"/>
  <c r="Y38" i="12"/>
  <c r="AX37" i="12"/>
  <c r="AH37" i="12"/>
  <c r="K27" i="12"/>
  <c r="U26" i="12"/>
  <c r="BZ24" i="12"/>
  <c r="BR23" i="12"/>
  <c r="BR22" i="12"/>
  <c r="BR21" i="12"/>
  <c r="BR20" i="12"/>
  <c r="BR19" i="12"/>
  <c r="BR18" i="12"/>
  <c r="BR17" i="12"/>
  <c r="BR16" i="12"/>
  <c r="AL16" i="12"/>
  <c r="BR15" i="12"/>
  <c r="AL15" i="12"/>
  <c r="BR14" i="12"/>
  <c r="AL14" i="12"/>
  <c r="BR13" i="12"/>
  <c r="AL13" i="12"/>
  <c r="BR12" i="12"/>
  <c r="AL12" i="12"/>
  <c r="BR11" i="12"/>
  <c r="AL11" i="12"/>
  <c r="BR10" i="12"/>
  <c r="AL10" i="12"/>
  <c r="BR9" i="12"/>
  <c r="AL9" i="12"/>
  <c r="BR8" i="12"/>
  <c r="AL8" i="12"/>
  <c r="BR7" i="12"/>
  <c r="AL7" i="12"/>
  <c r="BR6" i="12"/>
  <c r="AL6" i="12"/>
  <c r="BR5" i="12"/>
  <c r="AL5" i="12"/>
  <c r="BR4" i="12"/>
  <c r="AL4" i="12"/>
  <c r="Y40" i="11"/>
  <c r="Y34" i="11"/>
  <c r="Y28" i="11"/>
  <c r="BR27" i="11"/>
  <c r="BG27" i="11"/>
  <c r="AX27" i="11"/>
  <c r="AM27" i="11"/>
  <c r="AH27" i="11"/>
  <c r="BR26" i="11"/>
  <c r="BH26" i="11"/>
  <c r="AT26" i="11"/>
  <c r="AJ26" i="11"/>
  <c r="BV25" i="11"/>
  <c r="BO25" i="11"/>
  <c r="BB25" i="11"/>
  <c r="AU25" i="11"/>
  <c r="AJ25" i="11"/>
  <c r="BN24" i="11"/>
  <c r="AT24" i="11"/>
  <c r="AI24" i="11"/>
  <c r="K24" i="11"/>
  <c r="BN23" i="11"/>
  <c r="BF23" i="11"/>
  <c r="AX23" i="11"/>
  <c r="AP23" i="11"/>
  <c r="AH23" i="11"/>
  <c r="AD23" i="11"/>
  <c r="AE22" i="11"/>
  <c r="X22" i="11"/>
  <c r="K22" i="11"/>
  <c r="BV21" i="11"/>
  <c r="BN21" i="11"/>
  <c r="BF21" i="11"/>
  <c r="AX21" i="11"/>
  <c r="AP21" i="11"/>
  <c r="AL21" i="11"/>
  <c r="AC21" i="11"/>
  <c r="Y21" i="11"/>
  <c r="AC20" i="11"/>
  <c r="U20" i="11"/>
  <c r="BZ19" i="11"/>
  <c r="BR19" i="11"/>
  <c r="BL19" i="11"/>
  <c r="BF19" i="11"/>
  <c r="AX19" i="11"/>
  <c r="AP19" i="11"/>
  <c r="AH19" i="11"/>
  <c r="AD19" i="11"/>
  <c r="BO18" i="11"/>
  <c r="AE18" i="11"/>
  <c r="X18" i="11"/>
  <c r="K18" i="11"/>
  <c r="BV17" i="11"/>
  <c r="BP17" i="11"/>
  <c r="BJ17" i="11"/>
  <c r="BB17" i="11"/>
  <c r="AT17" i="11"/>
  <c r="AL17" i="11"/>
  <c r="AF17" i="11"/>
  <c r="BK16" i="11"/>
  <c r="AC16" i="11"/>
  <c r="U16" i="11"/>
  <c r="BZ15" i="11"/>
  <c r="BR15" i="11"/>
  <c r="BN15" i="11"/>
  <c r="BJ15" i="11"/>
  <c r="BF15" i="11"/>
  <c r="AX15" i="11"/>
  <c r="AT15" i="11"/>
  <c r="AP15" i="11"/>
  <c r="AL15" i="11"/>
  <c r="AH15" i="11"/>
  <c r="X15" i="11"/>
  <c r="K15" i="11"/>
  <c r="BV14" i="11"/>
  <c r="BN14" i="11"/>
  <c r="BF14" i="11"/>
  <c r="AX14" i="11"/>
  <c r="AT14" i="11"/>
  <c r="AL14" i="11"/>
  <c r="AC14" i="11"/>
  <c r="Y14" i="11"/>
  <c r="BK13" i="11"/>
  <c r="AC13" i="11"/>
  <c r="U13" i="11"/>
  <c r="BZ12" i="11"/>
  <c r="BR12" i="11"/>
  <c r="BJ12" i="11"/>
  <c r="BB12" i="11"/>
  <c r="AT12" i="11"/>
  <c r="AN12" i="11"/>
  <c r="AH12" i="11"/>
  <c r="AA12" i="11"/>
  <c r="X11" i="11"/>
  <c r="K11" i="11"/>
  <c r="BV10" i="11"/>
  <c r="BN10" i="11"/>
  <c r="AE10" i="11"/>
  <c r="X10" i="11"/>
  <c r="K10" i="11"/>
  <c r="BV9" i="11"/>
  <c r="BN9" i="11"/>
  <c r="BF9" i="11"/>
  <c r="AX9" i="11"/>
  <c r="AP9" i="11"/>
  <c r="AL9" i="11"/>
  <c r="AC9" i="11"/>
  <c r="Y9" i="11"/>
  <c r="Z8" i="11"/>
  <c r="U8" i="11"/>
  <c r="BZ7" i="11"/>
  <c r="BR7" i="11"/>
  <c r="BJ7" i="11"/>
  <c r="BB7" i="11"/>
  <c r="AT7" i="11"/>
  <c r="AN7" i="11"/>
  <c r="AH7" i="11"/>
  <c r="AA7" i="11"/>
  <c r="AH6" i="11"/>
  <c r="AA6" i="11"/>
  <c r="BN5" i="11"/>
  <c r="BF5" i="11"/>
  <c r="AX5" i="11"/>
  <c r="AP5" i="11"/>
  <c r="AH5" i="11"/>
  <c r="AD5" i="11"/>
  <c r="AE4" i="11"/>
  <c r="X4" i="11"/>
  <c r="K4" i="11"/>
  <c r="Y45" i="10"/>
  <c r="Y41" i="10"/>
  <c r="Y37" i="10"/>
  <c r="Y35" i="10"/>
  <c r="N32" i="10"/>
  <c r="Y29" i="10"/>
  <c r="BV27" i="10"/>
  <c r="BR27" i="10"/>
  <c r="BN27" i="10"/>
  <c r="BJ27" i="10"/>
  <c r="BF27" i="10"/>
  <c r="AX27" i="10"/>
  <c r="AT27" i="10"/>
  <c r="AP27" i="10"/>
  <c r="AL27" i="10"/>
  <c r="AH27" i="10"/>
  <c r="BS26" i="10"/>
  <c r="BO26" i="10"/>
  <c r="BK26" i="10"/>
  <c r="BG26" i="10"/>
  <c r="AU26" i="10"/>
  <c r="AQ26" i="10"/>
  <c r="AM26" i="10"/>
  <c r="AI26" i="10"/>
  <c r="U26" i="10"/>
  <c r="BZ25" i="10"/>
  <c r="BT25" i="10"/>
  <c r="BP25" i="10"/>
  <c r="BL25" i="10"/>
  <c r="BH25" i="10"/>
  <c r="BB25" i="10"/>
  <c r="AV25" i="10"/>
  <c r="AR25" i="10"/>
  <c r="AN25" i="10"/>
  <c r="AJ25" i="10"/>
  <c r="U25" i="10"/>
  <c r="BZ24" i="10"/>
  <c r="BT24" i="10"/>
  <c r="BP24" i="10"/>
  <c r="BL24" i="10"/>
  <c r="BH24" i="10"/>
  <c r="BB24" i="10"/>
  <c r="AV24" i="10"/>
  <c r="AR24" i="10"/>
  <c r="AN24" i="10"/>
  <c r="AJ24" i="10"/>
  <c r="U24" i="10"/>
  <c r="BZ23" i="10"/>
  <c r="BR23" i="10"/>
  <c r="BN23" i="10"/>
  <c r="BF23" i="10"/>
  <c r="AX23" i="10"/>
  <c r="AP23" i="10"/>
  <c r="AH23" i="10"/>
  <c r="AD23" i="10"/>
  <c r="X22" i="10"/>
  <c r="K22" i="10"/>
  <c r="BV21" i="10"/>
  <c r="BN21" i="10"/>
  <c r="BF21" i="10"/>
  <c r="AX21" i="10"/>
  <c r="AP21" i="10"/>
  <c r="AL21" i="10"/>
  <c r="AC21" i="10"/>
  <c r="Y21" i="10"/>
  <c r="AC20" i="10"/>
  <c r="U20" i="10"/>
  <c r="BZ19" i="10"/>
  <c r="BR19" i="10"/>
  <c r="BJ19" i="10"/>
  <c r="BB19" i="10"/>
  <c r="AT19" i="10"/>
  <c r="AN19" i="10"/>
  <c r="AH19" i="10"/>
  <c r="AA19" i="10"/>
  <c r="AQ18" i="10"/>
  <c r="X18" i="10"/>
  <c r="K18" i="10"/>
  <c r="BV17" i="10"/>
  <c r="BR17" i="10"/>
  <c r="BJ17" i="10"/>
  <c r="BB17" i="10"/>
  <c r="AT17" i="10"/>
  <c r="AL17" i="10"/>
  <c r="AF17" i="10"/>
  <c r="AC16" i="10"/>
  <c r="U16" i="10"/>
  <c r="BZ15" i="10"/>
  <c r="BT15" i="10"/>
  <c r="BP15" i="10"/>
  <c r="BL15" i="10"/>
  <c r="BH15" i="10"/>
  <c r="BB15" i="10"/>
  <c r="AV15" i="10"/>
  <c r="AR15" i="10"/>
  <c r="AN15" i="10"/>
  <c r="AJ15" i="10"/>
  <c r="AC15" i="10"/>
  <c r="U15" i="10"/>
  <c r="BZ14" i="10"/>
  <c r="BR14" i="10"/>
  <c r="BJ14" i="10"/>
  <c r="AC14" i="10"/>
  <c r="U14" i="10"/>
  <c r="BZ13" i="10"/>
  <c r="BR13" i="10"/>
  <c r="BJ13" i="10"/>
  <c r="BB13" i="10"/>
  <c r="AT13" i="10"/>
  <c r="AP13" i="10"/>
  <c r="AH13" i="10"/>
  <c r="AA13" i="10"/>
  <c r="X12" i="10"/>
  <c r="K12" i="10"/>
  <c r="BV11" i="10"/>
  <c r="BN11" i="10"/>
  <c r="BH11" i="10"/>
  <c r="BB11" i="10"/>
  <c r="AT11" i="10"/>
  <c r="AL11" i="10"/>
  <c r="AF11" i="10"/>
  <c r="AM10" i="10"/>
  <c r="Z10" i="10"/>
  <c r="U10" i="10"/>
  <c r="BZ9" i="10"/>
  <c r="BR9" i="10"/>
  <c r="BJ9" i="10"/>
  <c r="BF9" i="10"/>
  <c r="AX9" i="10"/>
  <c r="AP9" i="10"/>
  <c r="AH9" i="10"/>
  <c r="AD9" i="10"/>
  <c r="BO8" i="10"/>
  <c r="BJ8" i="10"/>
  <c r="AM7" i="10"/>
  <c r="Z7" i="10"/>
  <c r="U7" i="10"/>
  <c r="BZ6" i="10"/>
  <c r="BR6" i="10"/>
  <c r="BJ6" i="10"/>
  <c r="BF6" i="10"/>
  <c r="AX6" i="10"/>
  <c r="AP6" i="10"/>
  <c r="AH6" i="10"/>
  <c r="AD6" i="10"/>
  <c r="X5" i="10"/>
  <c r="K5" i="10"/>
  <c r="BV4" i="10"/>
  <c r="BN4" i="10"/>
  <c r="BF4" i="10"/>
  <c r="AX4" i="10"/>
  <c r="AR4" i="10"/>
  <c r="AL4" i="10"/>
  <c r="AC4" i="10"/>
  <c r="Y4" i="10"/>
  <c r="Y46" i="9"/>
  <c r="Y42" i="9"/>
  <c r="Y38" i="9"/>
  <c r="Y36" i="9"/>
  <c r="Y32" i="9"/>
  <c r="Y30" i="9"/>
  <c r="BS27" i="9"/>
  <c r="BO27" i="9"/>
  <c r="BK27" i="9"/>
  <c r="BG27" i="9"/>
  <c r="AU27" i="9"/>
  <c r="AQ27" i="9"/>
  <c r="AM27" i="9"/>
  <c r="AI27" i="9"/>
  <c r="U27" i="9"/>
  <c r="BZ26" i="9"/>
  <c r="BT26" i="9"/>
  <c r="BP26" i="9"/>
  <c r="BL26" i="9"/>
  <c r="BH26" i="9"/>
  <c r="BB26" i="9"/>
  <c r="AV26" i="9"/>
  <c r="AR26" i="9"/>
  <c r="AN26" i="9"/>
  <c r="AJ26" i="9"/>
  <c r="Y26" i="9"/>
  <c r="AQ23" i="9"/>
  <c r="X23" i="9"/>
  <c r="K23" i="9"/>
  <c r="BV22" i="9"/>
  <c r="BN22" i="9"/>
  <c r="BF22" i="9"/>
  <c r="AX22" i="9"/>
  <c r="AP22" i="9"/>
  <c r="AL22" i="9"/>
  <c r="AC22" i="9"/>
  <c r="Y22" i="9"/>
  <c r="Z21" i="9"/>
  <c r="U21" i="9"/>
  <c r="BZ20" i="9"/>
  <c r="BR20" i="9"/>
  <c r="BJ20" i="9"/>
  <c r="BB20" i="9"/>
  <c r="AT20" i="9"/>
  <c r="AN20" i="9"/>
  <c r="AH20" i="9"/>
  <c r="AA20" i="9"/>
  <c r="X18" i="9"/>
  <c r="K18" i="9"/>
  <c r="BV17" i="9"/>
  <c r="BN17" i="9"/>
  <c r="BF17" i="9"/>
  <c r="AX17" i="9"/>
  <c r="AP17" i="9"/>
  <c r="AJ17" i="9"/>
  <c r="AC17" i="9"/>
  <c r="Y17" i="9"/>
  <c r="AU16" i="9"/>
  <c r="Z16" i="9"/>
  <c r="U16" i="9"/>
  <c r="BZ15" i="9"/>
  <c r="BR15" i="9"/>
  <c r="BL15" i="9"/>
  <c r="BF15" i="9"/>
  <c r="AX15" i="9"/>
  <c r="AP15" i="9"/>
  <c r="AH15" i="9"/>
  <c r="AD15" i="9"/>
  <c r="AQ14" i="9"/>
  <c r="X14" i="9"/>
  <c r="K14" i="9"/>
  <c r="BV13" i="9"/>
  <c r="BN13" i="9"/>
  <c r="BH13" i="9"/>
  <c r="BB13" i="9"/>
  <c r="AT13" i="9"/>
  <c r="AL13" i="9"/>
  <c r="AF13" i="9"/>
  <c r="Z12" i="9"/>
  <c r="U12" i="9"/>
  <c r="BZ11" i="9"/>
  <c r="BT11" i="9"/>
  <c r="BP11" i="9"/>
  <c r="BL11" i="9"/>
  <c r="BH11" i="9"/>
  <c r="BB11" i="9"/>
  <c r="AV11" i="9"/>
  <c r="AR11" i="9"/>
  <c r="AN11" i="9"/>
  <c r="AJ11" i="9"/>
  <c r="AC11" i="9"/>
  <c r="U11" i="9"/>
  <c r="BZ10" i="9"/>
  <c r="BR10" i="9"/>
  <c r="BJ10" i="9"/>
  <c r="BB10" i="9"/>
  <c r="AT10" i="9"/>
  <c r="AP10" i="9"/>
  <c r="AH10" i="9"/>
  <c r="AA10" i="9"/>
  <c r="BG44" i="13"/>
  <c r="AW38" i="13"/>
  <c r="BN23" i="13"/>
  <c r="BN19" i="13"/>
  <c r="BN15" i="13"/>
  <c r="BZ12" i="13"/>
  <c r="AT11" i="13"/>
  <c r="AT10" i="13"/>
  <c r="AT9" i="13"/>
  <c r="AT8" i="13"/>
  <c r="AT7" i="13"/>
  <c r="AT6" i="13"/>
  <c r="AT5" i="13"/>
  <c r="AT4" i="13"/>
  <c r="BB47" i="12"/>
  <c r="AG47" i="12"/>
  <c r="AZ46" i="12"/>
  <c r="AE46" i="12"/>
  <c r="AY45" i="12"/>
  <c r="AC45" i="12"/>
  <c r="AW44" i="12"/>
  <c r="AB44" i="12"/>
  <c r="AU43" i="12"/>
  <c r="Z43" i="12"/>
  <c r="AT42" i="12"/>
  <c r="BM41" i="12"/>
  <c r="AR41" i="12"/>
  <c r="BL40" i="12"/>
  <c r="AP40" i="12"/>
  <c r="BJ39" i="12"/>
  <c r="AO39" i="12"/>
  <c r="Y39" i="12"/>
  <c r="AX38" i="12"/>
  <c r="AH38" i="12"/>
  <c r="BG37" i="12"/>
  <c r="AQ37" i="12"/>
  <c r="AA37" i="12"/>
  <c r="N32" i="12"/>
  <c r="AH27" i="12"/>
  <c r="U25" i="12"/>
  <c r="BZ23" i="12"/>
  <c r="BZ22" i="12"/>
  <c r="BZ21" i="12"/>
  <c r="BZ20" i="12"/>
  <c r="BZ19" i="12"/>
  <c r="BZ18" i="12"/>
  <c r="BZ17" i="12"/>
  <c r="BZ16" i="12"/>
  <c r="AT16" i="12"/>
  <c r="BZ15" i="12"/>
  <c r="AT15" i="12"/>
  <c r="BZ14" i="12"/>
  <c r="AT14" i="12"/>
  <c r="BZ13" i="12"/>
  <c r="AT13" i="12"/>
  <c r="BZ12" i="12"/>
  <c r="AT12" i="12"/>
  <c r="BZ11" i="12"/>
  <c r="AT11" i="12"/>
  <c r="BZ10" i="12"/>
  <c r="AT10" i="12"/>
  <c r="BZ9" i="12"/>
  <c r="AT9" i="12"/>
  <c r="BZ8" i="12"/>
  <c r="AT8" i="12"/>
  <c r="BZ7" i="12"/>
  <c r="AT7" i="12"/>
  <c r="BZ6" i="12"/>
  <c r="AT6" i="12"/>
  <c r="BZ5" i="12"/>
  <c r="AT5" i="12"/>
  <c r="BZ4" i="12"/>
  <c r="AT4" i="12"/>
  <c r="Y47" i="11"/>
  <c r="Y39" i="11"/>
  <c r="Y33" i="11"/>
  <c r="BZ27" i="11"/>
  <c r="BK27" i="11"/>
  <c r="BF27" i="11"/>
  <c r="AQ27" i="11"/>
  <c r="AL27" i="11"/>
  <c r="BZ26" i="11"/>
  <c r="BL26" i="11"/>
  <c r="BF26" i="11"/>
  <c r="AX26" i="11"/>
  <c r="AN26" i="11"/>
  <c r="AH26" i="11"/>
  <c r="K26" i="11"/>
  <c r="BH25" i="11"/>
  <c r="AN25" i="11"/>
  <c r="AI25" i="11"/>
  <c r="BR24" i="11"/>
  <c r="BG24" i="11"/>
  <c r="AX24" i="11"/>
  <c r="AM24" i="11"/>
  <c r="AH24" i="11"/>
  <c r="AC23" i="11"/>
  <c r="U23" i="11"/>
  <c r="BZ22" i="11"/>
  <c r="BR22" i="11"/>
  <c r="BL22" i="11"/>
  <c r="BF22" i="11"/>
  <c r="AX22" i="11"/>
  <c r="AP22" i="11"/>
  <c r="AH22" i="11"/>
  <c r="AD22" i="11"/>
  <c r="X21" i="11"/>
  <c r="K21" i="11"/>
  <c r="BV20" i="11"/>
  <c r="BP20" i="11"/>
  <c r="BJ20" i="11"/>
  <c r="BB20" i="11"/>
  <c r="AT20" i="11"/>
  <c r="AL20" i="11"/>
  <c r="AF20" i="11"/>
  <c r="BK19" i="11"/>
  <c r="AC19" i="11"/>
  <c r="U19" i="11"/>
  <c r="BZ18" i="11"/>
  <c r="BR18" i="11"/>
  <c r="BN18" i="11"/>
  <c r="BF18" i="11"/>
  <c r="AX18" i="11"/>
  <c r="AP18" i="11"/>
  <c r="AH18" i="11"/>
  <c r="AD18" i="11"/>
  <c r="BO17" i="11"/>
  <c r="AE17" i="11"/>
  <c r="X17" i="11"/>
  <c r="K17" i="11"/>
  <c r="BV16" i="11"/>
  <c r="BN16" i="11"/>
  <c r="BJ16" i="11"/>
  <c r="BB16" i="11"/>
  <c r="AT16" i="11"/>
  <c r="AL16" i="11"/>
  <c r="AF16" i="11"/>
  <c r="X14" i="11"/>
  <c r="K14" i="11"/>
  <c r="BV13" i="11"/>
  <c r="BN13" i="11"/>
  <c r="BJ13" i="11"/>
  <c r="BB13" i="11"/>
  <c r="AT13" i="11"/>
  <c r="AL13" i="11"/>
  <c r="AF13" i="11"/>
  <c r="AM12" i="11"/>
  <c r="Z12" i="11"/>
  <c r="U12" i="11"/>
  <c r="BZ11" i="11"/>
  <c r="BR11" i="11"/>
  <c r="BJ11" i="11"/>
  <c r="BB11" i="11"/>
  <c r="AV11" i="11"/>
  <c r="AP11" i="11"/>
  <c r="AH11" i="11"/>
  <c r="AA11" i="11"/>
  <c r="BF10" i="11"/>
  <c r="AX10" i="11"/>
  <c r="AP10" i="11"/>
  <c r="AH10" i="11"/>
  <c r="AD10" i="11"/>
  <c r="X9" i="11"/>
  <c r="K9" i="11"/>
  <c r="BV8" i="11"/>
  <c r="BN8" i="11"/>
  <c r="BF8" i="11"/>
  <c r="AX8" i="11"/>
  <c r="AR8" i="11"/>
  <c r="AL8" i="11"/>
  <c r="AC8" i="11"/>
  <c r="Y8" i="11"/>
  <c r="AM7" i="11"/>
  <c r="Z7" i="11"/>
  <c r="U7" i="11"/>
  <c r="BZ6" i="11"/>
  <c r="BR6" i="11"/>
  <c r="BJ6" i="11"/>
  <c r="BB6" i="11"/>
  <c r="AT6" i="11"/>
  <c r="AM6" i="11"/>
  <c r="Z6" i="11"/>
  <c r="U6" i="11"/>
  <c r="BZ5" i="11"/>
  <c r="BR5" i="11"/>
  <c r="AC5" i="11"/>
  <c r="U5" i="11"/>
  <c r="BZ4" i="11"/>
  <c r="BR4" i="11"/>
  <c r="BL4" i="11"/>
  <c r="BF4" i="11"/>
  <c r="AX4" i="11"/>
  <c r="AP4" i="11"/>
  <c r="AH4" i="11"/>
  <c r="AD4" i="11"/>
  <c r="Y44" i="10"/>
  <c r="Y40" i="10"/>
  <c r="Y34" i="10"/>
  <c r="B32" i="10"/>
  <c r="Y28" i="10"/>
  <c r="K27" i="10"/>
  <c r="BV26" i="10"/>
  <c r="BR26" i="10"/>
  <c r="BN26" i="10"/>
  <c r="BJ26" i="10"/>
  <c r="BF26" i="10"/>
  <c r="AX26" i="10"/>
  <c r="AT26" i="10"/>
  <c r="AP26" i="10"/>
  <c r="AL26" i="10"/>
  <c r="AH26" i="10"/>
  <c r="BS25" i="10"/>
  <c r="BO25" i="10"/>
  <c r="BK25" i="10"/>
  <c r="BG25" i="10"/>
  <c r="AU25" i="10"/>
  <c r="AQ25" i="10"/>
  <c r="AM25" i="10"/>
  <c r="AI25" i="10"/>
  <c r="BS24" i="10"/>
  <c r="BO24" i="10"/>
  <c r="BK24" i="10"/>
  <c r="BG24" i="10"/>
  <c r="AU24" i="10"/>
  <c r="AQ24" i="10"/>
  <c r="AM24" i="10"/>
  <c r="AI24" i="10"/>
  <c r="AC23" i="10"/>
  <c r="U23" i="10"/>
  <c r="BZ22" i="10"/>
  <c r="BR22" i="10"/>
  <c r="BJ22" i="10"/>
  <c r="BB22" i="10"/>
  <c r="AT22" i="10"/>
  <c r="AN22" i="10"/>
  <c r="AH22" i="10"/>
  <c r="AA22" i="10"/>
  <c r="X21" i="10"/>
  <c r="K21" i="10"/>
  <c r="BV20" i="10"/>
  <c r="BN20" i="10"/>
  <c r="BH20" i="10"/>
  <c r="BB20" i="10"/>
  <c r="AT20" i="10"/>
  <c r="AL20" i="10"/>
  <c r="AF20" i="10"/>
  <c r="AM19" i="10"/>
  <c r="Z19" i="10"/>
  <c r="U19" i="10"/>
  <c r="BZ18" i="10"/>
  <c r="BR18" i="10"/>
  <c r="BJ18" i="10"/>
  <c r="BB18" i="10"/>
  <c r="AT18" i="10"/>
  <c r="AP18" i="10"/>
  <c r="AH18" i="10"/>
  <c r="AA18" i="10"/>
  <c r="AE17" i="10"/>
  <c r="X17" i="10"/>
  <c r="K17" i="10"/>
  <c r="BV16" i="10"/>
  <c r="BN16" i="10"/>
  <c r="BH16" i="10"/>
  <c r="BB16" i="10"/>
  <c r="AT16" i="10"/>
  <c r="AL16" i="10"/>
  <c r="AF16" i="10"/>
  <c r="BS15" i="10"/>
  <c r="BO15" i="10"/>
  <c r="BK15" i="10"/>
  <c r="BG15" i="10"/>
  <c r="AU15" i="10"/>
  <c r="AQ15" i="10"/>
  <c r="AM15" i="10"/>
  <c r="AI15" i="10"/>
  <c r="BB14" i="10"/>
  <c r="AT14" i="10"/>
  <c r="AL14" i="10"/>
  <c r="AF14" i="10"/>
  <c r="Z13" i="10"/>
  <c r="U13" i="10"/>
  <c r="BZ12" i="10"/>
  <c r="BR12" i="10"/>
  <c r="BJ12" i="10"/>
  <c r="BB12" i="10"/>
  <c r="AT12" i="10"/>
  <c r="AN12" i="10"/>
  <c r="AH12" i="10"/>
  <c r="AA12" i="10"/>
  <c r="BG11" i="10"/>
  <c r="AE11" i="10"/>
  <c r="X11" i="10"/>
  <c r="K11" i="10"/>
  <c r="BV10" i="10"/>
  <c r="BN10" i="10"/>
  <c r="BF10" i="10"/>
  <c r="AX10" i="10"/>
  <c r="AP10" i="10"/>
  <c r="AL10" i="10"/>
  <c r="AC10" i="10"/>
  <c r="Y10" i="10"/>
  <c r="AC9" i="10"/>
  <c r="U9" i="10"/>
  <c r="BZ8" i="10"/>
  <c r="BS8" i="10"/>
  <c r="BN8" i="10"/>
  <c r="BB8" i="10"/>
  <c r="AV8" i="10"/>
  <c r="AP8" i="10"/>
  <c r="AH8" i="10"/>
  <c r="X8" i="10"/>
  <c r="K8" i="10"/>
  <c r="BV7" i="10"/>
  <c r="BN7" i="10"/>
  <c r="BF7" i="10"/>
  <c r="AX7" i="10"/>
  <c r="AP7" i="10"/>
  <c r="AL7" i="10"/>
  <c r="AC7" i="10"/>
  <c r="Y7" i="10"/>
  <c r="AC6" i="10"/>
  <c r="U6" i="10"/>
  <c r="BZ5" i="10"/>
  <c r="BR5" i="10"/>
  <c r="BJ5" i="10"/>
  <c r="BB5" i="10"/>
  <c r="AV5" i="10"/>
  <c r="AP5" i="10"/>
  <c r="AH5" i="10"/>
  <c r="AA5" i="10"/>
  <c r="AQ4" i="10"/>
  <c r="X4" i="10"/>
  <c r="K4" i="10"/>
  <c r="Y45" i="9"/>
  <c r="Y41" i="9"/>
  <c r="Y37" i="9"/>
  <c r="Y35" i="9"/>
  <c r="N32" i="9"/>
  <c r="Y29" i="9"/>
  <c r="BV27" i="9"/>
  <c r="BR27" i="9"/>
  <c r="BN27" i="9"/>
  <c r="BJ27" i="9"/>
  <c r="BF27" i="9"/>
  <c r="AX27" i="9"/>
  <c r="AT27" i="9"/>
  <c r="AP27" i="9"/>
  <c r="AL27" i="9"/>
  <c r="AH27" i="9"/>
  <c r="BS26" i="9"/>
  <c r="BO26" i="9"/>
  <c r="BK26" i="9"/>
  <c r="BG26" i="9"/>
  <c r="AU26" i="9"/>
  <c r="AQ26" i="9"/>
  <c r="AM26" i="9"/>
  <c r="AI26" i="9"/>
  <c r="U26" i="9"/>
  <c r="BZ25" i="9"/>
  <c r="BT25" i="9"/>
  <c r="BP25" i="9"/>
  <c r="BL25" i="9"/>
  <c r="BH25" i="9"/>
  <c r="BB25" i="9"/>
  <c r="AV25" i="9"/>
  <c r="AR25" i="9"/>
  <c r="AN25" i="9"/>
  <c r="AJ25" i="9"/>
  <c r="U25" i="9"/>
  <c r="BZ24" i="9"/>
  <c r="BT24" i="9"/>
  <c r="BP24" i="9"/>
  <c r="BL24" i="9"/>
  <c r="BH24" i="9"/>
  <c r="BB24" i="9"/>
  <c r="AV24" i="9"/>
  <c r="AR24" i="9"/>
  <c r="AN24" i="9"/>
  <c r="AJ24" i="9"/>
  <c r="U24" i="9"/>
  <c r="BZ23" i="9"/>
  <c r="BR23" i="9"/>
  <c r="BJ23" i="9"/>
  <c r="BB23" i="9"/>
  <c r="AT23" i="9"/>
  <c r="AP23" i="9"/>
  <c r="AH23" i="9"/>
  <c r="AA23" i="9"/>
  <c r="X22" i="9"/>
  <c r="K22" i="9"/>
  <c r="BV21" i="9"/>
  <c r="BN21" i="9"/>
  <c r="BF21" i="9"/>
  <c r="AX21" i="9"/>
  <c r="AR21" i="9"/>
  <c r="AL21" i="9"/>
  <c r="AC21" i="9"/>
  <c r="Y21" i="9"/>
  <c r="AM20" i="9"/>
  <c r="Z20" i="9"/>
  <c r="U20" i="9"/>
  <c r="BZ19" i="9"/>
  <c r="BT19" i="9"/>
  <c r="BP19" i="9"/>
  <c r="BL19" i="9"/>
  <c r="BH19" i="9"/>
  <c r="BB19" i="9"/>
  <c r="AV19" i="9"/>
  <c r="AR19" i="9"/>
  <c r="AN19" i="9"/>
  <c r="AJ19" i="9"/>
  <c r="AC19" i="9"/>
  <c r="U19" i="9"/>
  <c r="BZ18" i="9"/>
  <c r="BR18" i="9"/>
  <c r="BJ18" i="9"/>
  <c r="BB18" i="9"/>
  <c r="AT18" i="9"/>
  <c r="AN18" i="9"/>
  <c r="AH18" i="9"/>
  <c r="AA18" i="9"/>
  <c r="AI17" i="9"/>
  <c r="X17" i="9"/>
  <c r="K17" i="9"/>
  <c r="BV16" i="9"/>
  <c r="BN16" i="9"/>
  <c r="BF16" i="9"/>
  <c r="AX16" i="9"/>
  <c r="AT16" i="9"/>
  <c r="AL16" i="9"/>
  <c r="AC16" i="9"/>
  <c r="Y16" i="9"/>
  <c r="BK15" i="9"/>
  <c r="AC15" i="9"/>
  <c r="U15" i="9"/>
  <c r="BZ14" i="9"/>
  <c r="BR14" i="9"/>
  <c r="BJ14" i="9"/>
  <c r="BB14" i="9"/>
  <c r="AT14" i="9"/>
  <c r="AP14" i="9"/>
  <c r="AH14" i="9"/>
  <c r="AA14" i="9"/>
  <c r="BG13" i="9"/>
  <c r="AE13" i="9"/>
  <c r="X13" i="9"/>
  <c r="K13" i="9"/>
  <c r="BV12" i="9"/>
  <c r="BN12" i="9"/>
  <c r="BF12" i="9"/>
  <c r="AX12" i="9"/>
  <c r="AP12" i="9"/>
  <c r="AJ12" i="9"/>
  <c r="AC12" i="9"/>
  <c r="Y12" i="9"/>
  <c r="BS11" i="9"/>
  <c r="BO11" i="9"/>
  <c r="BK11" i="9"/>
  <c r="BG11" i="9"/>
  <c r="AU11" i="9"/>
  <c r="AQ11" i="9"/>
  <c r="AM11" i="9"/>
  <c r="AI11" i="9"/>
  <c r="Z10" i="9"/>
  <c r="U10" i="9"/>
  <c r="BZ9" i="9"/>
  <c r="BR9" i="9"/>
  <c r="BJ9" i="9"/>
  <c r="BB9" i="9"/>
  <c r="AT9" i="9"/>
  <c r="AL9" i="9"/>
  <c r="AH9" i="9"/>
  <c r="AA9" i="9"/>
  <c r="AQ8" i="9"/>
  <c r="X8" i="9"/>
  <c r="K8" i="9"/>
  <c r="BV7" i="9"/>
  <c r="BN7" i="9"/>
  <c r="BF7" i="9"/>
  <c r="AX7" i="9"/>
  <c r="AP7" i="9"/>
  <c r="AJ7" i="9"/>
  <c r="AC7" i="9"/>
  <c r="Y7" i="9"/>
  <c r="Z6" i="9"/>
  <c r="U6" i="9"/>
  <c r="BZ5" i="9"/>
  <c r="BR5" i="9"/>
  <c r="BJ5" i="9"/>
  <c r="BB5" i="9"/>
  <c r="BF41" i="13"/>
  <c r="BV23" i="13"/>
  <c r="BV19" i="13"/>
  <c r="BV15" i="13"/>
  <c r="AL13" i="13"/>
  <c r="BB11" i="13"/>
  <c r="BB10" i="13"/>
  <c r="BB9" i="13"/>
  <c r="BB8" i="13"/>
  <c r="BB7" i="13"/>
  <c r="BB6" i="13"/>
  <c r="BB5" i="13"/>
  <c r="BB4" i="13"/>
  <c r="BA47" i="12"/>
  <c r="AE47" i="12"/>
  <c r="AY46" i="12"/>
  <c r="AD46" i="12"/>
  <c r="AW45" i="12"/>
  <c r="AB45" i="12"/>
  <c r="AV44" i="12"/>
  <c r="Z44" i="12"/>
  <c r="AT43" i="12"/>
  <c r="Y43" i="12"/>
  <c r="AR42" i="12"/>
  <c r="BL41" i="12"/>
  <c r="AQ41" i="12"/>
  <c r="BJ40" i="12"/>
  <c r="AO40" i="12"/>
  <c r="BI39" i="12"/>
  <c r="AN39" i="12"/>
  <c r="BM38" i="12"/>
  <c r="AW38" i="12"/>
  <c r="AG38" i="12"/>
  <c r="BF37" i="12"/>
  <c r="AP37" i="12"/>
  <c r="Z37" i="12"/>
  <c r="BF27" i="12"/>
  <c r="AX26" i="12"/>
  <c r="BB25" i="12"/>
  <c r="AT24" i="12"/>
  <c r="AL23" i="12"/>
  <c r="AL22" i="12"/>
  <c r="AL21" i="12"/>
  <c r="AL20" i="12"/>
  <c r="AL19" i="12"/>
  <c r="AL18" i="12"/>
  <c r="AL17" i="12"/>
  <c r="BB16" i="12"/>
  <c r="U16" i="12"/>
  <c r="BB15" i="12"/>
  <c r="U15" i="12"/>
  <c r="BB14" i="12"/>
  <c r="U14" i="12"/>
  <c r="BB13" i="12"/>
  <c r="U13" i="12"/>
  <c r="BB12" i="12"/>
  <c r="U12" i="12"/>
  <c r="BB11" i="12"/>
  <c r="U11" i="12"/>
  <c r="BB10" i="12"/>
  <c r="U10" i="12"/>
  <c r="BB9" i="12"/>
  <c r="U9" i="12"/>
  <c r="BB8" i="12"/>
  <c r="U8" i="12"/>
  <c r="BB7" i="12"/>
  <c r="U7" i="12"/>
  <c r="BB6" i="12"/>
  <c r="U6" i="12"/>
  <c r="BB5" i="12"/>
  <c r="U5" i="12"/>
  <c r="BB4" i="12"/>
  <c r="U4" i="12"/>
  <c r="Y44" i="11"/>
  <c r="B32" i="11"/>
  <c r="BB41" i="13"/>
  <c r="BZ9" i="13"/>
  <c r="BZ5" i="13"/>
  <c r="BK46" i="12"/>
  <c r="BH44" i="12"/>
  <c r="BD42" i="12"/>
  <c r="BA40" i="12"/>
  <c r="BF38" i="12"/>
  <c r="AI37" i="12"/>
  <c r="BN27" i="12"/>
  <c r="BB24" i="12"/>
  <c r="AT20" i="12"/>
  <c r="BJ16" i="12"/>
  <c r="BJ14" i="12"/>
  <c r="BJ12" i="12"/>
  <c r="BJ10" i="12"/>
  <c r="BJ8" i="12"/>
  <c r="BJ6" i="12"/>
  <c r="BJ4" i="12"/>
  <c r="BJ27" i="11"/>
  <c r="AP27" i="11"/>
  <c r="BN26" i="11"/>
  <c r="AV26" i="11"/>
  <c r="Y26" i="11"/>
  <c r="BL25" i="11"/>
  <c r="AM25" i="11"/>
  <c r="BK24" i="11"/>
  <c r="AL24" i="11"/>
  <c r="BJ23" i="11"/>
  <c r="AF23" i="11"/>
  <c r="BN22" i="11"/>
  <c r="AL22" i="11"/>
  <c r="AC22" i="11"/>
  <c r="BJ21" i="11"/>
  <c r="AH21" i="11"/>
  <c r="Z21" i="11"/>
  <c r="BR20" i="11"/>
  <c r="AP20" i="11"/>
  <c r="X20" i="11"/>
  <c r="AL19" i="11"/>
  <c r="AE19" i="11"/>
  <c r="BV18" i="11"/>
  <c r="BB18" i="11"/>
  <c r="BZ17" i="11"/>
  <c r="BF17" i="11"/>
  <c r="AC17" i="11"/>
  <c r="BL16" i="11"/>
  <c r="AP16" i="11"/>
  <c r="X16" i="11"/>
  <c r="BL15" i="11"/>
  <c r="BG15" i="11"/>
  <c r="AR15" i="11"/>
  <c r="AM15" i="11"/>
  <c r="U15" i="11"/>
  <c r="BB14" i="11"/>
  <c r="AU14" i="11"/>
  <c r="AA14" i="11"/>
  <c r="BL13" i="11"/>
  <c r="AP13" i="11"/>
  <c r="X13" i="11"/>
  <c r="BF12" i="11"/>
  <c r="AL12" i="11"/>
  <c r="BV11" i="11"/>
  <c r="AT11" i="11"/>
  <c r="Z11" i="11"/>
  <c r="BK10" i="11"/>
  <c r="BB10" i="11"/>
  <c r="BZ9" i="11"/>
  <c r="AT9" i="11"/>
  <c r="AM9" i="11"/>
  <c r="U9" i="11"/>
  <c r="BB8" i="11"/>
  <c r="AA8" i="11"/>
  <c r="K8" i="11"/>
  <c r="AX7" i="11"/>
  <c r="AC7" i="11"/>
  <c r="BN6" i="11"/>
  <c r="Y6" i="11"/>
  <c r="K6" i="11"/>
  <c r="BJ5" i="11"/>
  <c r="AF5" i="11"/>
  <c r="BN4" i="11"/>
  <c r="AL4" i="11"/>
  <c r="AC4" i="11"/>
  <c r="Y43" i="10"/>
  <c r="Y32" i="10"/>
  <c r="Y30" i="10"/>
  <c r="BL27" i="10"/>
  <c r="BG27" i="10"/>
  <c r="AR27" i="10"/>
  <c r="AM27" i="10"/>
  <c r="BT26" i="10"/>
  <c r="BL26" i="10"/>
  <c r="BB26" i="10"/>
  <c r="BV25" i="10"/>
  <c r="BN25" i="10"/>
  <c r="BF25" i="10"/>
  <c r="AX24" i="10"/>
  <c r="AP24" i="10"/>
  <c r="AH24" i="10"/>
  <c r="BJ23" i="10"/>
  <c r="AF23" i="10"/>
  <c r="BN22" i="10"/>
  <c r="AL22" i="10"/>
  <c r="U22" i="10"/>
  <c r="BB21" i="10"/>
  <c r="AA21" i="10"/>
  <c r="BJ20" i="10"/>
  <c r="AH20" i="10"/>
  <c r="K20" i="10"/>
  <c r="AX19" i="10"/>
  <c r="AC19" i="10"/>
  <c r="BN18" i="10"/>
  <c r="Z18" i="10"/>
  <c r="K26" i="13"/>
  <c r="BZ13" i="13"/>
  <c r="BZ8" i="13"/>
  <c r="BZ4" i="13"/>
  <c r="AP46" i="12"/>
  <c r="AL44" i="12"/>
  <c r="AI42" i="12"/>
  <c r="AF40" i="12"/>
  <c r="AP38" i="12"/>
  <c r="BF26" i="12"/>
  <c r="AT23" i="12"/>
  <c r="AT19" i="12"/>
  <c r="AC16" i="12"/>
  <c r="AC14" i="12"/>
  <c r="AC12" i="12"/>
  <c r="AC10" i="12"/>
  <c r="AC8" i="12"/>
  <c r="AC6" i="12"/>
  <c r="AC4" i="12"/>
  <c r="Y31" i="11"/>
  <c r="BO27" i="11"/>
  <c r="AU27" i="11"/>
  <c r="U27" i="11"/>
  <c r="BB26" i="11"/>
  <c r="AL26" i="11"/>
  <c r="BK25" i="11"/>
  <c r="AR25" i="11"/>
  <c r="BJ24" i="11"/>
  <c r="AQ24" i="11"/>
  <c r="BP23" i="11"/>
  <c r="AL23" i="11"/>
  <c r="AE23" i="11"/>
  <c r="BV22" i="11"/>
  <c r="AT22" i="11"/>
  <c r="BR21" i="11"/>
  <c r="AN21" i="11"/>
  <c r="BZ20" i="11"/>
  <c r="AX20" i="11"/>
  <c r="AE20" i="11"/>
  <c r="BN19" i="11"/>
  <c r="AT19" i="11"/>
  <c r="K19" i="11"/>
  <c r="BJ18" i="11"/>
  <c r="AF18" i="11"/>
  <c r="U18" i="11"/>
  <c r="BN17" i="11"/>
  <c r="AH17" i="11"/>
  <c r="BR16" i="11"/>
  <c r="AX16" i="11"/>
  <c r="AE16" i="11"/>
  <c r="BP15" i="11"/>
  <c r="BK15" i="11"/>
  <c r="AV15" i="11"/>
  <c r="AQ15" i="11"/>
  <c r="AC15" i="11"/>
  <c r="BJ14" i="11"/>
  <c r="AH14" i="11"/>
  <c r="Z14" i="11"/>
  <c r="BR13" i="11"/>
  <c r="AX13" i="11"/>
  <c r="AE13" i="11"/>
  <c r="BN12" i="11"/>
  <c r="Y12" i="11"/>
  <c r="K12" i="11"/>
  <c r="AX11" i="11"/>
  <c r="Y11" i="11"/>
  <c r="BR10" i="11"/>
  <c r="BJ10" i="11"/>
  <c r="AF10" i="11"/>
  <c r="U10" i="11"/>
  <c r="BB9" i="11"/>
  <c r="AA9" i="11"/>
  <c r="BJ8" i="11"/>
  <c r="AQ8" i="11"/>
  <c r="AH8" i="11"/>
  <c r="X8" i="11"/>
  <c r="BF7" i="11"/>
  <c r="AL7" i="11"/>
  <c r="BV6" i="11"/>
  <c r="AP6" i="11"/>
  <c r="X6" i="11"/>
  <c r="AL5" i="11"/>
  <c r="AE5" i="11"/>
  <c r="BV4" i="11"/>
  <c r="AT4" i="11"/>
  <c r="Y42" i="10"/>
  <c r="Y31" i="10"/>
  <c r="BN21" i="13"/>
  <c r="BZ11" i="13"/>
  <c r="BZ7" i="13"/>
  <c r="BM47" i="12"/>
  <c r="BI45" i="12"/>
  <c r="BF43" i="12"/>
  <c r="BC41" i="12"/>
  <c r="AY39" i="12"/>
  <c r="Z38" i="12"/>
  <c r="AT22" i="12"/>
  <c r="AT18" i="12"/>
  <c r="BJ15" i="12"/>
  <c r="BJ13" i="12"/>
  <c r="BJ11" i="12"/>
  <c r="BJ9" i="12"/>
  <c r="BJ7" i="12"/>
  <c r="BJ5" i="12"/>
  <c r="Y43" i="11"/>
  <c r="BN27" i="11"/>
  <c r="AT27" i="11"/>
  <c r="BJ26" i="11"/>
  <c r="AR26" i="11"/>
  <c r="BP25" i="11"/>
  <c r="AQ25" i="11"/>
  <c r="BZ24" i="11"/>
  <c r="BO24" i="11"/>
  <c r="AP24" i="11"/>
  <c r="BV23" i="11"/>
  <c r="BO23" i="11"/>
  <c r="AT23" i="11"/>
  <c r="K23" i="11"/>
  <c r="BK22" i="11"/>
  <c r="BB22" i="11"/>
  <c r="BZ21" i="11"/>
  <c r="AT21" i="11"/>
  <c r="AM21" i="11"/>
  <c r="U21" i="11"/>
  <c r="BO20" i="11"/>
  <c r="BF20" i="11"/>
  <c r="AD20" i="11"/>
  <c r="BV19" i="11"/>
  <c r="BB19" i="11"/>
  <c r="X19" i="11"/>
  <c r="AL18" i="11"/>
  <c r="AC18" i="11"/>
  <c r="AP17" i="11"/>
  <c r="BZ16" i="11"/>
  <c r="BF16" i="11"/>
  <c r="AD16" i="11"/>
  <c r="BV15" i="11"/>
  <c r="BO15" i="11"/>
  <c r="BB15" i="11"/>
  <c r="AU15" i="11"/>
  <c r="AJ15" i="11"/>
  <c r="BR14" i="11"/>
  <c r="AP14" i="11"/>
  <c r="BZ13" i="11"/>
  <c r="BF13" i="11"/>
  <c r="AD13" i="11"/>
  <c r="BV12" i="11"/>
  <c r="AP12" i="11"/>
  <c r="X12" i="11"/>
  <c r="BF11" i="11"/>
  <c r="AC11" i="11"/>
  <c r="BZ10" i="11"/>
  <c r="AL10" i="11"/>
  <c r="AC10" i="11"/>
  <c r="BJ9" i="11"/>
  <c r="AH9" i="11"/>
  <c r="Z9" i="11"/>
  <c r="BR8" i="11"/>
  <c r="AP8" i="11"/>
  <c r="BN7" i="11"/>
  <c r="Y7" i="11"/>
  <c r="K7" i="11"/>
  <c r="AX6" i="11"/>
  <c r="AC6" i="11"/>
  <c r="BO5" i="11"/>
  <c r="AT5" i="11"/>
  <c r="K5" i="11"/>
  <c r="BK4" i="11"/>
  <c r="BB4" i="11"/>
  <c r="Y47" i="10"/>
  <c r="Y39" i="10"/>
  <c r="Y36" i="10"/>
  <c r="BT27" i="10"/>
  <c r="BO27" i="10"/>
  <c r="BB27" i="10"/>
  <c r="AU27" i="10"/>
  <c r="AJ27" i="10"/>
  <c r="U27" i="10"/>
  <c r="BP26" i="10"/>
  <c r="BH26" i="10"/>
  <c r="BR25" i="10"/>
  <c r="BJ25" i="10"/>
  <c r="K25" i="10"/>
  <c r="AT24" i="10"/>
  <c r="AL24" i="10"/>
  <c r="BV23" i="10"/>
  <c r="BO23" i="10"/>
  <c r="AT23" i="10"/>
  <c r="K23" i="10"/>
  <c r="AX22" i="10"/>
  <c r="Y22" i="10"/>
  <c r="BR21" i="10"/>
  <c r="AN21" i="10"/>
  <c r="BZ20" i="10"/>
  <c r="BG20" i="10"/>
  <c r="AX20" i="10"/>
  <c r="AE20" i="10"/>
  <c r="BN19" i="10"/>
  <c r="Y19" i="10"/>
  <c r="K19" i="10"/>
  <c r="AX18" i="10"/>
  <c r="AC18" i="10"/>
  <c r="BZ17" i="10"/>
  <c r="BS17" i="10"/>
  <c r="AX17" i="10"/>
  <c r="AD17" i="10"/>
  <c r="U17" i="10"/>
  <c r="BF16" i="10"/>
  <c r="AD16" i="10"/>
  <c r="BV15" i="10"/>
  <c r="BN15" i="10"/>
  <c r="BN17" i="13"/>
  <c r="AQ47" i="12"/>
  <c r="AG39" i="12"/>
  <c r="AT17" i="12"/>
  <c r="AC9" i="12"/>
  <c r="AI27" i="11"/>
  <c r="AF22" i="11"/>
  <c r="BB21" i="11"/>
  <c r="AA21" i="11"/>
  <c r="AH20" i="11"/>
  <c r="AF19" i="11"/>
  <c r="BP18" i="11"/>
  <c r="U17" i="11"/>
  <c r="AN15" i="11"/>
  <c r="BZ14" i="11"/>
  <c r="U14" i="11"/>
  <c r="AX12" i="11"/>
  <c r="AU11" i="11"/>
  <c r="U11" i="11"/>
  <c r="BF6" i="11"/>
  <c r="BB5" i="11"/>
  <c r="X5" i="11"/>
  <c r="BJ4" i="11"/>
  <c r="U4" i="11"/>
  <c r="Y38" i="10"/>
  <c r="BS27" i="10"/>
  <c r="BK27" i="10"/>
  <c r="AQ27" i="10"/>
  <c r="AI27" i="10"/>
  <c r="AR26" i="10"/>
  <c r="AJ26" i="10"/>
  <c r="K26" i="10"/>
  <c r="BR24" i="10"/>
  <c r="BJ24" i="10"/>
  <c r="BP23" i="10"/>
  <c r="BB23" i="10"/>
  <c r="AE23" i="10"/>
  <c r="BF22" i="10"/>
  <c r="Z22" i="10"/>
  <c r="BZ21" i="10"/>
  <c r="U21" i="10"/>
  <c r="X20" i="10"/>
  <c r="AR18" i="10"/>
  <c r="U18" i="10"/>
  <c r="AC17" i="10"/>
  <c r="BR16" i="10"/>
  <c r="AX16" i="10"/>
  <c r="AE16" i="10"/>
  <c r="BJ15" i="10"/>
  <c r="X15" i="10"/>
  <c r="BG14" i="10"/>
  <c r="AX14" i="10"/>
  <c r="AE14" i="10"/>
  <c r="BN13" i="10"/>
  <c r="AL13" i="10"/>
  <c r="BV12" i="10"/>
  <c r="AP12" i="10"/>
  <c r="Z12" i="10"/>
  <c r="BJ11" i="10"/>
  <c r="AP11" i="10"/>
  <c r="BZ10" i="10"/>
  <c r="AT10" i="10"/>
  <c r="AA10" i="10"/>
  <c r="K10" i="10"/>
  <c r="BB9" i="10"/>
  <c r="X9" i="10"/>
  <c r="BR8" i="10"/>
  <c r="AT8" i="10"/>
  <c r="BZ7" i="10"/>
  <c r="AT7" i="10"/>
  <c r="AA7" i="10"/>
  <c r="K7" i="10"/>
  <c r="BB6" i="10"/>
  <c r="X6" i="10"/>
  <c r="BF5" i="10"/>
  <c r="AC5" i="10"/>
  <c r="BZ4" i="10"/>
  <c r="AT4" i="10"/>
  <c r="AA4" i="10"/>
  <c r="Y43" i="9"/>
  <c r="Y31" i="9"/>
  <c r="AV27" i="9"/>
  <c r="AN27" i="9"/>
  <c r="Y27" i="9"/>
  <c r="AX26" i="9"/>
  <c r="AP26" i="9"/>
  <c r="AH26" i="9"/>
  <c r="BS25" i="9"/>
  <c r="BN25" i="9"/>
  <c r="AT25" i="9"/>
  <c r="AI25" i="9"/>
  <c r="K25" i="9"/>
  <c r="BO24" i="9"/>
  <c r="BJ24" i="9"/>
  <c r="AU24" i="9"/>
  <c r="AP24" i="9"/>
  <c r="BV23" i="9"/>
  <c r="AR23" i="9"/>
  <c r="Y23" i="9"/>
  <c r="BR22" i="9"/>
  <c r="AN22" i="9"/>
  <c r="BZ21" i="9"/>
  <c r="AT21" i="9"/>
  <c r="BV20" i="9"/>
  <c r="AP20" i="9"/>
  <c r="X20" i="9"/>
  <c r="BS19" i="9"/>
  <c r="BN19" i="9"/>
  <c r="AT19" i="9"/>
  <c r="AI19" i="9"/>
  <c r="X19" i="9"/>
  <c r="BF18" i="9"/>
  <c r="AM18" i="9"/>
  <c r="AC18" i="9"/>
  <c r="BZ17" i="9"/>
  <c r="AT17" i="9"/>
  <c r="AA17" i="9"/>
  <c r="BJ16" i="9"/>
  <c r="AP16" i="9"/>
  <c r="BN15" i="9"/>
  <c r="AT15" i="9"/>
  <c r="K15" i="9"/>
  <c r="AX14" i="9"/>
  <c r="AC14" i="9"/>
  <c r="BZ13" i="9"/>
  <c r="BF13" i="9"/>
  <c r="AC13" i="9"/>
  <c r="BJ12" i="9"/>
  <c r="AH12" i="9"/>
  <c r="X12" i="9"/>
  <c r="BR11" i="9"/>
  <c r="BJ11" i="9"/>
  <c r="X11" i="9"/>
  <c r="BF10" i="9"/>
  <c r="AC10" i="9"/>
  <c r="BN9" i="9"/>
  <c r="AJ9" i="9"/>
  <c r="AP8" i="9"/>
  <c r="AH8" i="9"/>
  <c r="AA8" i="9"/>
  <c r="U8" i="9"/>
  <c r="BB7" i="9"/>
  <c r="AI7" i="9"/>
  <c r="AA7" i="9"/>
  <c r="U7" i="9"/>
  <c r="BZ6" i="9"/>
  <c r="BR6" i="9"/>
  <c r="BJ6" i="9"/>
  <c r="BB6" i="9"/>
  <c r="AT6" i="9"/>
  <c r="AP6" i="9"/>
  <c r="AH6" i="9"/>
  <c r="AA6" i="9"/>
  <c r="BV5" i="9"/>
  <c r="Z5" i="9"/>
  <c r="U5" i="9"/>
  <c r="BZ4" i="9"/>
  <c r="BR4" i="9"/>
  <c r="BJ4" i="9"/>
  <c r="BB4" i="9"/>
  <c r="AT4" i="9"/>
  <c r="AP4" i="9"/>
  <c r="AH4" i="9"/>
  <c r="AA4" i="9"/>
  <c r="Y44" i="8"/>
  <c r="Y40" i="8"/>
  <c r="Y34" i="8"/>
  <c r="B32" i="8"/>
  <c r="Y28" i="8"/>
  <c r="AY27" i="8"/>
  <c r="AU27" i="8"/>
  <c r="AQ27" i="8"/>
  <c r="AM27" i="8"/>
  <c r="AI27" i="8"/>
  <c r="U27" i="8"/>
  <c r="BZ26" i="8"/>
  <c r="BT26" i="8"/>
  <c r="BP26" i="8"/>
  <c r="BL26" i="8"/>
  <c r="BH26" i="8"/>
  <c r="BB26" i="8"/>
  <c r="AX26" i="8"/>
  <c r="AT26" i="8"/>
  <c r="AP26" i="8"/>
  <c r="AL26" i="8"/>
  <c r="AH26" i="8"/>
  <c r="BS25" i="8"/>
  <c r="BO25" i="8"/>
  <c r="BK25" i="8"/>
  <c r="BG25" i="8"/>
  <c r="AY24" i="8"/>
  <c r="AU24" i="8"/>
  <c r="AQ24" i="8"/>
  <c r="AM24" i="8"/>
  <c r="AI24" i="8"/>
  <c r="AL23" i="8"/>
  <c r="AC23" i="8"/>
  <c r="Y23" i="8"/>
  <c r="AC22" i="8"/>
  <c r="U22" i="8"/>
  <c r="BZ21" i="8"/>
  <c r="BR21" i="8"/>
  <c r="BJ21" i="8"/>
  <c r="BB21" i="8"/>
  <c r="AT21" i="8"/>
  <c r="AM21" i="8"/>
  <c r="Z21" i="8"/>
  <c r="U21" i="8"/>
  <c r="BZ20" i="8"/>
  <c r="BR20" i="8"/>
  <c r="BJ20" i="8"/>
  <c r="BB20" i="8"/>
  <c r="AT20" i="8"/>
  <c r="Z20" i="8"/>
  <c r="U20" i="8"/>
  <c r="BZ19" i="8"/>
  <c r="BR19" i="8"/>
  <c r="BJ19" i="8"/>
  <c r="BB19" i="8"/>
  <c r="AV19" i="8"/>
  <c r="AP19" i="8"/>
  <c r="AH19" i="8"/>
  <c r="AA19" i="8"/>
  <c r="BO18" i="8"/>
  <c r="BJ18" i="8"/>
  <c r="AT17" i="8"/>
  <c r="AL17" i="8"/>
  <c r="AC17" i="8"/>
  <c r="Y17" i="8"/>
  <c r="AT16" i="8"/>
  <c r="AL16" i="8"/>
  <c r="AC16" i="8"/>
  <c r="Y16" i="8"/>
  <c r="AM15" i="8"/>
  <c r="Z15" i="8"/>
  <c r="U15" i="8"/>
  <c r="BZ14" i="8"/>
  <c r="BR14" i="8"/>
  <c r="BJ14" i="8"/>
  <c r="BB14" i="8"/>
  <c r="AV14" i="8"/>
  <c r="AP14" i="8"/>
  <c r="AH14" i="8"/>
  <c r="AA14" i="8"/>
  <c r="X13" i="8"/>
  <c r="K13" i="8"/>
  <c r="BV12" i="8"/>
  <c r="BP12" i="8"/>
  <c r="BJ12" i="8"/>
  <c r="BB12" i="8"/>
  <c r="AT12" i="8"/>
  <c r="AL12" i="8"/>
  <c r="AF12" i="8"/>
  <c r="AN45" i="12"/>
  <c r="AY37" i="12"/>
  <c r="AC15" i="12"/>
  <c r="AC7" i="12"/>
  <c r="BG25" i="11"/>
  <c r="AV25" i="11"/>
  <c r="K20" i="11"/>
  <c r="BR17" i="11"/>
  <c r="AD17" i="11"/>
  <c r="AV14" i="11"/>
  <c r="BV7" i="11"/>
  <c r="AF4" i="11"/>
  <c r="BZ27" i="10"/>
  <c r="BZ26" i="10"/>
  <c r="AX25" i="10"/>
  <c r="AP25" i="10"/>
  <c r="AH25" i="10"/>
  <c r="AL23" i="10"/>
  <c r="AP22" i="10"/>
  <c r="BJ21" i="10"/>
  <c r="AM21" i="10"/>
  <c r="BR20" i="10"/>
  <c r="BF20" i="10"/>
  <c r="BV19" i="10"/>
  <c r="AL19" i="10"/>
  <c r="X19" i="10"/>
  <c r="BT17" i="10"/>
  <c r="BZ16" i="10"/>
  <c r="BG16" i="10"/>
  <c r="K16" i="10"/>
  <c r="BR15" i="10"/>
  <c r="AX15" i="10"/>
  <c r="AP15" i="10"/>
  <c r="AH15" i="10"/>
  <c r="BN14" i="10"/>
  <c r="BF14" i="10"/>
  <c r="AD14" i="10"/>
  <c r="BV13" i="10"/>
  <c r="AR13" i="10"/>
  <c r="Y13" i="10"/>
  <c r="K13" i="10"/>
  <c r="AX12" i="10"/>
  <c r="Y12" i="10"/>
  <c r="BR11" i="10"/>
  <c r="AX11" i="10"/>
  <c r="AD11" i="10"/>
  <c r="U11" i="10"/>
  <c r="BB10" i="10"/>
  <c r="AH10" i="10"/>
  <c r="X10" i="10"/>
  <c r="BH9" i="10"/>
  <c r="AF9" i="10"/>
  <c r="BG8" i="10"/>
  <c r="AX8" i="10"/>
  <c r="U8" i="10"/>
  <c r="BB7" i="10"/>
  <c r="AH7" i="10"/>
  <c r="X7" i="10"/>
  <c r="BH6" i="10"/>
  <c r="AF6" i="10"/>
  <c r="BN5" i="10"/>
  <c r="AU5" i="10"/>
  <c r="AL5" i="10"/>
  <c r="U5" i="10"/>
  <c r="BB4" i="10"/>
  <c r="AH4" i="10"/>
  <c r="Z4" i="10"/>
  <c r="Y40" i="9"/>
  <c r="Y34" i="9"/>
  <c r="Y28" i="9"/>
  <c r="BT27" i="9"/>
  <c r="BL27" i="9"/>
  <c r="BB27" i="9"/>
  <c r="BV26" i="9"/>
  <c r="BN26" i="9"/>
  <c r="BF26" i="9"/>
  <c r="BR25" i="9"/>
  <c r="BG25" i="9"/>
  <c r="AX25" i="9"/>
  <c r="AM25" i="9"/>
  <c r="AH25" i="9"/>
  <c r="BS24" i="9"/>
  <c r="BN24" i="9"/>
  <c r="AT24" i="9"/>
  <c r="AI24" i="9"/>
  <c r="K24" i="9"/>
  <c r="AX23" i="9"/>
  <c r="AC23" i="9"/>
  <c r="BZ22" i="9"/>
  <c r="AT22" i="9"/>
  <c r="AM22" i="9"/>
  <c r="U22" i="9"/>
  <c r="BB21" i="9"/>
  <c r="AA21" i="9"/>
  <c r="K21" i="9"/>
  <c r="AX20" i="9"/>
  <c r="AC20" i="9"/>
  <c r="BR19" i="9"/>
  <c r="BG19" i="9"/>
  <c r="AX19" i="9"/>
  <c r="AM19" i="9"/>
  <c r="AH19" i="9"/>
  <c r="BN18" i="9"/>
  <c r="AL18" i="9"/>
  <c r="U18" i="9"/>
  <c r="BB17" i="9"/>
  <c r="AH17" i="9"/>
  <c r="Z17" i="9"/>
  <c r="BR16" i="9"/>
  <c r="BV15" i="9"/>
  <c r="BB15" i="9"/>
  <c r="X15" i="9"/>
  <c r="BF14" i="9"/>
  <c r="AL14" i="9"/>
  <c r="U14" i="9"/>
  <c r="AH13" i="9"/>
  <c r="BR12" i="9"/>
  <c r="AL12" i="9"/>
  <c r="AX11" i="9"/>
  <c r="AP11" i="9"/>
  <c r="AH11" i="9"/>
  <c r="BN10" i="9"/>
  <c r="AL10" i="9"/>
  <c r="BV9" i="9"/>
  <c r="AP9" i="9"/>
  <c r="AI9" i="9"/>
  <c r="Z9" i="9"/>
  <c r="U9" i="9"/>
  <c r="BZ8" i="9"/>
  <c r="BR8" i="9"/>
  <c r="BJ8" i="9"/>
  <c r="BB8" i="9"/>
  <c r="AT8" i="9"/>
  <c r="Z8" i="9"/>
  <c r="BJ7" i="9"/>
  <c r="AH7" i="9"/>
  <c r="Z7" i="9"/>
  <c r="Y6" i="9"/>
  <c r="K6" i="9"/>
  <c r="AX5" i="9"/>
  <c r="AR5" i="9"/>
  <c r="AL5" i="9"/>
  <c r="AC5" i="9"/>
  <c r="Y5" i="9"/>
  <c r="Z4" i="9"/>
  <c r="U4" i="9"/>
  <c r="Y47" i="8"/>
  <c r="Y43" i="8"/>
  <c r="Y39" i="8"/>
  <c r="Y33" i="8"/>
  <c r="Y31" i="8"/>
  <c r="BZ27" i="8"/>
  <c r="BT27" i="8"/>
  <c r="BP27" i="8"/>
  <c r="BL27" i="8"/>
  <c r="BH27" i="8"/>
  <c r="BB27" i="8"/>
  <c r="AX27" i="8"/>
  <c r="AT27" i="8"/>
  <c r="AP27" i="8"/>
  <c r="AL27" i="8"/>
  <c r="AH27" i="8"/>
  <c r="BS26" i="8"/>
  <c r="BO26" i="8"/>
  <c r="BK26" i="8"/>
  <c r="BG26" i="8"/>
  <c r="K26" i="8"/>
  <c r="BV25" i="8"/>
  <c r="BR25" i="8"/>
  <c r="BN25" i="8"/>
  <c r="BJ25" i="8"/>
  <c r="BF25" i="8"/>
  <c r="AZ25" i="8"/>
  <c r="AV25" i="8"/>
  <c r="AR25" i="8"/>
  <c r="AN25" i="8"/>
  <c r="AJ25" i="8"/>
  <c r="U25" i="8"/>
  <c r="BZ24" i="8"/>
  <c r="BT24" i="8"/>
  <c r="BP24" i="8"/>
  <c r="BL24" i="8"/>
  <c r="BH24" i="8"/>
  <c r="BB24" i="8"/>
  <c r="AX24" i="8"/>
  <c r="AT24" i="8"/>
  <c r="AP24" i="8"/>
  <c r="AL24" i="8"/>
  <c r="AH24" i="8"/>
  <c r="K24" i="8"/>
  <c r="BV23" i="8"/>
  <c r="BN23" i="8"/>
  <c r="BF23" i="8"/>
  <c r="AX23" i="8"/>
  <c r="AP23" i="8"/>
  <c r="X23" i="8"/>
  <c r="K23" i="8"/>
  <c r="BV22" i="8"/>
  <c r="BP22" i="8"/>
  <c r="BJ22" i="8"/>
  <c r="BB22" i="8"/>
  <c r="AT22" i="8"/>
  <c r="AL22" i="8"/>
  <c r="AF22" i="8"/>
  <c r="AL21" i="8"/>
  <c r="AC21" i="8"/>
  <c r="Y21" i="8"/>
  <c r="BZ10" i="13"/>
  <c r="AK43" i="12"/>
  <c r="BJ25" i="12"/>
  <c r="AC13" i="12"/>
  <c r="AC5" i="12"/>
  <c r="AP26" i="11"/>
  <c r="U25" i="11"/>
  <c r="BF24" i="11"/>
  <c r="AU24" i="11"/>
  <c r="AT18" i="11"/>
  <c r="AH16" i="11"/>
  <c r="BH15" i="11"/>
  <c r="AI15" i="11"/>
  <c r="AH13" i="11"/>
  <c r="AC12" i="11"/>
  <c r="BN11" i="11"/>
  <c r="BR9" i="11"/>
  <c r="BZ8" i="11"/>
  <c r="AP7" i="11"/>
  <c r="AL6" i="11"/>
  <c r="BV5" i="11"/>
  <c r="BP27" i="10"/>
  <c r="BH27" i="10"/>
  <c r="AV27" i="10"/>
  <c r="AN27" i="10"/>
  <c r="Y27" i="10"/>
  <c r="AV26" i="10"/>
  <c r="AN26" i="10"/>
  <c r="Y26" i="10"/>
  <c r="BV24" i="10"/>
  <c r="BN24" i="10"/>
  <c r="BF24" i="10"/>
  <c r="X23" i="10"/>
  <c r="AC22" i="10"/>
  <c r="AT21" i="10"/>
  <c r="Z21" i="10"/>
  <c r="AP20" i="10"/>
  <c r="AD20" i="10"/>
  <c r="BF19" i="10"/>
  <c r="BV18" i="10"/>
  <c r="AL18" i="10"/>
  <c r="Y18" i="10"/>
  <c r="BF17" i="10"/>
  <c r="AH17" i="10"/>
  <c r="AH16" i="10"/>
  <c r="X16" i="10"/>
  <c r="BF15" i="10"/>
  <c r="BV14" i="10"/>
  <c r="AH14" i="10"/>
  <c r="K14" i="10"/>
  <c r="AX13" i="10"/>
  <c r="AQ13" i="10"/>
  <c r="X13" i="10"/>
  <c r="BF12" i="10"/>
  <c r="AM12" i="10"/>
  <c r="AC12" i="10"/>
  <c r="BZ11" i="10"/>
  <c r="BF11" i="10"/>
  <c r="AC11" i="10"/>
  <c r="BJ10" i="10"/>
  <c r="BN9" i="10"/>
  <c r="BG9" i="10"/>
  <c r="AL9" i="10"/>
  <c r="AE9" i="10"/>
  <c r="BV8" i="10"/>
  <c r="BF8" i="10"/>
  <c r="AC8" i="10"/>
  <c r="BJ7" i="10"/>
  <c r="BN6" i="10"/>
  <c r="BG6" i="10"/>
  <c r="AL6" i="10"/>
  <c r="AE6" i="10"/>
  <c r="BV5" i="10"/>
  <c r="AT5" i="10"/>
  <c r="Z5" i="10"/>
  <c r="BJ4" i="10"/>
  <c r="AP4" i="10"/>
  <c r="Y47" i="9"/>
  <c r="Y39" i="9"/>
  <c r="Y33" i="9"/>
  <c r="BZ27" i="9"/>
  <c r="AR27" i="9"/>
  <c r="AJ27" i="9"/>
  <c r="K27" i="9"/>
  <c r="AT26" i="9"/>
  <c r="AL26" i="9"/>
  <c r="BV25" i="9"/>
  <c r="BK25" i="9"/>
  <c r="BF25" i="9"/>
  <c r="AQ25" i="9"/>
  <c r="AL25" i="9"/>
  <c r="BR24" i="9"/>
  <c r="BG24" i="9"/>
  <c r="AX24" i="9"/>
  <c r="AM24" i="9"/>
  <c r="AH24" i="9"/>
  <c r="BF23" i="9"/>
  <c r="AL23" i="9"/>
  <c r="U23" i="9"/>
  <c r="BB22" i="9"/>
  <c r="AA22" i="9"/>
  <c r="BJ21" i="9"/>
  <c r="AQ21" i="9"/>
  <c r="AH21" i="9"/>
  <c r="X21" i="9"/>
  <c r="BF20" i="9"/>
  <c r="AL20" i="9"/>
  <c r="BV19" i="9"/>
  <c r="BK19" i="9"/>
  <c r="BF19" i="9"/>
  <c r="AQ19" i="9"/>
  <c r="AL19" i="9"/>
  <c r="BV18" i="9"/>
  <c r="AP18" i="9"/>
  <c r="Z18" i="9"/>
  <c r="BJ17" i="9"/>
  <c r="BZ16" i="9"/>
  <c r="AV16" i="9"/>
  <c r="AA16" i="9"/>
  <c r="K16" i="9"/>
  <c r="BJ15" i="9"/>
  <c r="AF15" i="9"/>
  <c r="BN14" i="9"/>
  <c r="Z14" i="9"/>
  <c r="BJ13" i="9"/>
  <c r="AP13" i="9"/>
  <c r="BZ12" i="9"/>
  <c r="AT12" i="9"/>
  <c r="BV11" i="9"/>
  <c r="BN11" i="9"/>
  <c r="BF11" i="9"/>
  <c r="BV10" i="9"/>
  <c r="AR10" i="9"/>
  <c r="Y10" i="9"/>
  <c r="K10" i="9"/>
  <c r="AX9" i="9"/>
  <c r="Y9" i="9"/>
  <c r="AL8" i="9"/>
  <c r="AC8" i="9"/>
  <c r="Y8" i="9"/>
  <c r="BR7" i="9"/>
  <c r="AL7" i="9"/>
  <c r="X7" i="9"/>
  <c r="K7" i="9"/>
  <c r="BV6" i="9"/>
  <c r="BN6" i="9"/>
  <c r="BF6" i="9"/>
  <c r="AX6" i="9"/>
  <c r="AR6" i="9"/>
  <c r="AL6" i="9"/>
  <c r="AC6" i="9"/>
  <c r="X6" i="9"/>
  <c r="BF5" i="9"/>
  <c r="AQ5" i="9"/>
  <c r="X5" i="9"/>
  <c r="K5" i="9"/>
  <c r="BV4" i="9"/>
  <c r="BN4" i="9"/>
  <c r="BF4" i="9"/>
  <c r="AX4" i="9"/>
  <c r="AR4" i="9"/>
  <c r="AL4" i="9"/>
  <c r="AC4" i="9"/>
  <c r="Y4" i="9"/>
  <c r="Y46" i="8"/>
  <c r="Y42" i="8"/>
  <c r="Y38" i="8"/>
  <c r="Y36" i="8"/>
  <c r="Y32" i="8"/>
  <c r="Y30" i="8"/>
  <c r="BS27" i="8"/>
  <c r="BO27" i="8"/>
  <c r="BK27" i="8"/>
  <c r="BG27" i="8"/>
  <c r="K27" i="8"/>
  <c r="BV26" i="8"/>
  <c r="BR26" i="8"/>
  <c r="BN26" i="8"/>
  <c r="BJ26" i="8"/>
  <c r="BF26" i="8"/>
  <c r="AZ26" i="8"/>
  <c r="AV26" i="8"/>
  <c r="AR26" i="8"/>
  <c r="AN26" i="8"/>
  <c r="AJ26" i="8"/>
  <c r="Y26" i="8"/>
  <c r="AY25" i="8"/>
  <c r="AU25" i="8"/>
  <c r="AQ25" i="8"/>
  <c r="AM25" i="8"/>
  <c r="AI25" i="8"/>
  <c r="BS24" i="8"/>
  <c r="BO24" i="8"/>
  <c r="BK24" i="8"/>
  <c r="BG24" i="8"/>
  <c r="AH23" i="8"/>
  <c r="AA23" i="8"/>
  <c r="BO22" i="8"/>
  <c r="AE22" i="8"/>
  <c r="X22" i="8"/>
  <c r="K22" i="8"/>
  <c r="BV21" i="8"/>
  <c r="BN21" i="8"/>
  <c r="BF21" i="8"/>
  <c r="AX21" i="8"/>
  <c r="AP21" i="8"/>
  <c r="X21" i="8"/>
  <c r="K21" i="8"/>
  <c r="BV20" i="8"/>
  <c r="BN20" i="8"/>
  <c r="BF20" i="8"/>
  <c r="AX20" i="8"/>
  <c r="AQ20" i="8"/>
  <c r="X20" i="8"/>
  <c r="K20" i="8"/>
  <c r="BV19" i="8"/>
  <c r="BN19" i="8"/>
  <c r="BF19" i="8"/>
  <c r="AX19" i="8"/>
  <c r="AT19" i="8"/>
  <c r="AL19" i="8"/>
  <c r="AC19" i="8"/>
  <c r="Y19" i="8"/>
  <c r="BR18" i="8"/>
  <c r="BG18" i="8"/>
  <c r="AM18" i="8"/>
  <c r="AP17" i="8"/>
  <c r="AH17" i="8"/>
  <c r="AA17" i="8"/>
  <c r="AP16" i="8"/>
  <c r="AH16" i="8"/>
  <c r="AA16" i="8"/>
  <c r="X15" i="8"/>
  <c r="K15" i="8"/>
  <c r="BV14" i="8"/>
  <c r="BN14" i="8"/>
  <c r="BF14" i="8"/>
  <c r="AX14" i="8"/>
  <c r="AT14" i="8"/>
  <c r="AL14" i="8"/>
  <c r="AC14" i="8"/>
  <c r="Y14" i="8"/>
  <c r="AC11" i="12"/>
  <c r="BP26" i="11"/>
  <c r="AT8" i="11"/>
  <c r="K24" i="10"/>
  <c r="K15" i="10"/>
  <c r="X14" i="10"/>
  <c r="AH11" i="10"/>
  <c r="BR10" i="10"/>
  <c r="AU8" i="10"/>
  <c r="BR7" i="10"/>
  <c r="U4" i="10"/>
  <c r="BJ26" i="9"/>
  <c r="AP25" i="9"/>
  <c r="AL24" i="9"/>
  <c r="BN23" i="9"/>
  <c r="BR21" i="9"/>
  <c r="AP21" i="9"/>
  <c r="BJ19" i="9"/>
  <c r="BR17" i="9"/>
  <c r="X16" i="9"/>
  <c r="AR14" i="9"/>
  <c r="AA12" i="9"/>
  <c r="AL11" i="9"/>
  <c r="BF9" i="9"/>
  <c r="AC9" i="9"/>
  <c r="BV8" i="9"/>
  <c r="AR8" i="9"/>
  <c r="BZ7" i="9"/>
  <c r="AT5" i="9"/>
  <c r="AA5" i="9"/>
  <c r="Y41" i="8"/>
  <c r="Y35" i="8"/>
  <c r="AV27" i="8"/>
  <c r="AN27" i="8"/>
  <c r="Y27" i="8"/>
  <c r="AU26" i="8"/>
  <c r="AM26" i="8"/>
  <c r="U26" i="8"/>
  <c r="BP25" i="8"/>
  <c r="BH25" i="8"/>
  <c r="AX25" i="8"/>
  <c r="AP25" i="8"/>
  <c r="AH25" i="8"/>
  <c r="BR24" i="8"/>
  <c r="BJ24" i="8"/>
  <c r="BJ23" i="8"/>
  <c r="AP22" i="8"/>
  <c r="AA21" i="8"/>
  <c r="Z19" i="8"/>
  <c r="AL18" i="8"/>
  <c r="AC18" i="8"/>
  <c r="U18" i="8"/>
  <c r="BZ17" i="8"/>
  <c r="BR17" i="8"/>
  <c r="BJ17" i="8"/>
  <c r="BB17" i="8"/>
  <c r="AU17" i="8"/>
  <c r="X16" i="8"/>
  <c r="K16" i="8"/>
  <c r="BV15" i="8"/>
  <c r="BN15" i="8"/>
  <c r="BF15" i="8"/>
  <c r="AX15" i="8"/>
  <c r="AP15" i="8"/>
  <c r="Z14" i="8"/>
  <c r="AM13" i="8"/>
  <c r="Z13" i="8"/>
  <c r="BN12" i="8"/>
  <c r="AH12" i="8"/>
  <c r="AC12" i="8"/>
  <c r="U12" i="8"/>
  <c r="BZ11" i="8"/>
  <c r="BR11" i="8"/>
  <c r="BL11" i="8"/>
  <c r="BF11" i="8"/>
  <c r="AX11" i="8"/>
  <c r="AP11" i="8"/>
  <c r="AH11" i="8"/>
  <c r="AD11" i="8"/>
  <c r="BO10" i="8"/>
  <c r="AE10" i="8"/>
  <c r="X10" i="8"/>
  <c r="K10" i="8"/>
  <c r="BV9" i="8"/>
  <c r="BN9" i="8"/>
  <c r="AE9" i="8"/>
  <c r="X9" i="8"/>
  <c r="K9" i="8"/>
  <c r="BV8" i="8"/>
  <c r="BN8" i="8"/>
  <c r="BH8" i="8"/>
  <c r="BB8" i="8"/>
  <c r="AT8" i="8"/>
  <c r="AL8" i="8"/>
  <c r="AF8" i="8"/>
  <c r="BJ7" i="8"/>
  <c r="BB7" i="8"/>
  <c r="AT7" i="8"/>
  <c r="AL7" i="8"/>
  <c r="AF7" i="8"/>
  <c r="AC6" i="8"/>
  <c r="U6" i="8"/>
  <c r="BZ5" i="8"/>
  <c r="BR5" i="8"/>
  <c r="BJ5" i="8"/>
  <c r="BB5" i="8"/>
  <c r="AV5" i="8"/>
  <c r="AP5" i="8"/>
  <c r="AH5" i="8"/>
  <c r="AA5" i="8"/>
  <c r="X4" i="8"/>
  <c r="K4" i="8"/>
  <c r="Y45" i="7"/>
  <c r="Y41" i="7"/>
  <c r="Y37" i="7"/>
  <c r="Y35" i="7"/>
  <c r="N32" i="7"/>
  <c r="Y29" i="7"/>
  <c r="BV27" i="7"/>
  <c r="BR27" i="7"/>
  <c r="BN27" i="7"/>
  <c r="BJ27" i="7"/>
  <c r="BF27" i="7"/>
  <c r="AX27" i="7"/>
  <c r="AR27" i="7"/>
  <c r="AN27" i="7"/>
  <c r="AJ27" i="7"/>
  <c r="Y27" i="7"/>
  <c r="AQ26" i="7"/>
  <c r="AM26" i="7"/>
  <c r="AI26" i="7"/>
  <c r="U26" i="7"/>
  <c r="BZ25" i="7"/>
  <c r="BT25" i="7"/>
  <c r="BP25" i="7"/>
  <c r="BL25" i="7"/>
  <c r="BH25" i="7"/>
  <c r="BB25" i="7"/>
  <c r="AT25" i="7"/>
  <c r="AP25" i="7"/>
  <c r="AL25" i="7"/>
  <c r="AH25" i="7"/>
  <c r="K25" i="7"/>
  <c r="BV24" i="7"/>
  <c r="BR24" i="7"/>
  <c r="BN24" i="7"/>
  <c r="BJ24" i="7"/>
  <c r="BF24" i="7"/>
  <c r="AX24" i="7"/>
  <c r="AR24" i="7"/>
  <c r="AN24" i="7"/>
  <c r="AJ24" i="7"/>
  <c r="U24" i="7"/>
  <c r="BZ23" i="7"/>
  <c r="BR23" i="7"/>
  <c r="AC23" i="7"/>
  <c r="U23" i="7"/>
  <c r="BZ22" i="7"/>
  <c r="BR22" i="7"/>
  <c r="BK22" i="7"/>
  <c r="AC22" i="7"/>
  <c r="U22" i="7"/>
  <c r="BZ21" i="7"/>
  <c r="BR21" i="7"/>
  <c r="BJ21" i="7"/>
  <c r="BB21" i="7"/>
  <c r="AT21" i="7"/>
  <c r="AL21" i="7"/>
  <c r="Z21" i="7"/>
  <c r="U21" i="7"/>
  <c r="BZ20" i="7"/>
  <c r="BR20" i="7"/>
  <c r="BJ20" i="7"/>
  <c r="BB20" i="7"/>
  <c r="AT20" i="7"/>
  <c r="AP20" i="7"/>
  <c r="AH20" i="7"/>
  <c r="AA20" i="7"/>
  <c r="BF19" i="7"/>
  <c r="AX19" i="7"/>
  <c r="AP19" i="7"/>
  <c r="AH19" i="7"/>
  <c r="AD19" i="7"/>
  <c r="AE18" i="7"/>
  <c r="X18" i="7"/>
  <c r="K18" i="7"/>
  <c r="BV17" i="7"/>
  <c r="BN17" i="7"/>
  <c r="BF17" i="7"/>
  <c r="AX17" i="7"/>
  <c r="AP17" i="7"/>
  <c r="AL17" i="7"/>
  <c r="AC17" i="7"/>
  <c r="Y17" i="7"/>
  <c r="BS16" i="7"/>
  <c r="AC16" i="7"/>
  <c r="U16" i="7"/>
  <c r="BZ15" i="7"/>
  <c r="BR15" i="7"/>
  <c r="AC15" i="7"/>
  <c r="U15" i="7"/>
  <c r="BZ14" i="7"/>
  <c r="BR14" i="7"/>
  <c r="BJ14" i="7"/>
  <c r="BB14" i="7"/>
  <c r="AT14" i="7"/>
  <c r="AL14" i="7"/>
  <c r="AH14" i="7"/>
  <c r="AA14" i="7"/>
  <c r="AQ13" i="7"/>
  <c r="X13" i="7"/>
  <c r="K13" i="7"/>
  <c r="BV12" i="7"/>
  <c r="BN12" i="7"/>
  <c r="BF12" i="7"/>
  <c r="AX12" i="7"/>
  <c r="AR12" i="7"/>
  <c r="AL12" i="7"/>
  <c r="AC12" i="7"/>
  <c r="Y12" i="7"/>
  <c r="Z11" i="7"/>
  <c r="U11" i="7"/>
  <c r="BZ10" i="7"/>
  <c r="BR10" i="7"/>
  <c r="BJ10" i="7"/>
  <c r="BB10" i="7"/>
  <c r="AT10" i="7"/>
  <c r="AL10" i="7"/>
  <c r="AH10" i="7"/>
  <c r="AA10" i="7"/>
  <c r="AI9" i="7"/>
  <c r="X9" i="7"/>
  <c r="K9" i="7"/>
  <c r="BV8" i="7"/>
  <c r="BN8" i="7"/>
  <c r="BF8" i="7"/>
  <c r="AX8" i="7"/>
  <c r="AP8" i="7"/>
  <c r="AJ8" i="7"/>
  <c r="AC8" i="7"/>
  <c r="Y8" i="7"/>
  <c r="Z7" i="7"/>
  <c r="U7" i="7"/>
  <c r="BZ6" i="7"/>
  <c r="BR6" i="7"/>
  <c r="BJ6" i="7"/>
  <c r="BB6" i="7"/>
  <c r="AT6" i="7"/>
  <c r="AL6" i="7"/>
  <c r="AH6" i="7"/>
  <c r="AA6" i="7"/>
  <c r="AE5" i="7"/>
  <c r="X5" i="7"/>
  <c r="K5" i="7"/>
  <c r="BV4" i="7"/>
  <c r="BN4" i="7"/>
  <c r="BF4" i="7"/>
  <c r="AX4" i="7"/>
  <c r="AP4" i="7"/>
  <c r="AL4" i="7"/>
  <c r="AC4" i="7"/>
  <c r="Y4" i="7"/>
  <c r="Y46" i="6"/>
  <c r="Y42" i="6"/>
  <c r="Y38" i="6"/>
  <c r="Y36" i="6"/>
  <c r="Y32" i="6"/>
  <c r="Y30" i="6"/>
  <c r="BS27" i="6"/>
  <c r="BO27" i="6"/>
  <c r="BK27" i="6"/>
  <c r="BG27" i="6"/>
  <c r="K27" i="6"/>
  <c r="BV26" i="6"/>
  <c r="BR26" i="6"/>
  <c r="BN26" i="6"/>
  <c r="BJ26" i="6"/>
  <c r="BF26" i="6"/>
  <c r="AX26" i="6"/>
  <c r="AR26" i="6"/>
  <c r="AN26" i="6"/>
  <c r="AJ26" i="6"/>
  <c r="Y26" i="6"/>
  <c r="AQ25" i="6"/>
  <c r="AM25" i="6"/>
  <c r="AI25" i="6"/>
  <c r="BS24" i="6"/>
  <c r="BO24" i="6"/>
  <c r="BK24" i="6"/>
  <c r="BG24" i="6"/>
  <c r="BO23" i="6"/>
  <c r="AE23" i="6"/>
  <c r="X23" i="6"/>
  <c r="K23" i="6"/>
  <c r="BV22" i="6"/>
  <c r="BN22" i="6"/>
  <c r="BF22" i="6"/>
  <c r="AX22" i="6"/>
  <c r="AR22" i="6"/>
  <c r="AL22" i="6"/>
  <c r="AC22" i="6"/>
  <c r="Y22" i="6"/>
  <c r="BJ21" i="6"/>
  <c r="BB21" i="6"/>
  <c r="AT21" i="6"/>
  <c r="AL21" i="6"/>
  <c r="AF21" i="6"/>
  <c r="AC20" i="6"/>
  <c r="U20" i="6"/>
  <c r="BZ19" i="6"/>
  <c r="BR19" i="6"/>
  <c r="BJ19" i="6"/>
  <c r="BF19" i="6"/>
  <c r="AX19" i="6"/>
  <c r="AP19" i="6"/>
  <c r="AH19" i="6"/>
  <c r="AD19" i="6"/>
  <c r="BF18" i="6"/>
  <c r="AX18" i="6"/>
  <c r="AP18" i="6"/>
  <c r="AH18" i="6"/>
  <c r="AD18" i="6"/>
  <c r="BO17" i="6"/>
  <c r="AE17" i="6"/>
  <c r="X17" i="6"/>
  <c r="K17" i="6"/>
  <c r="BV16" i="6"/>
  <c r="BP16" i="6"/>
  <c r="BJ16" i="6"/>
  <c r="BB16" i="6"/>
  <c r="AT16" i="6"/>
  <c r="AL16" i="6"/>
  <c r="AF16" i="6"/>
  <c r="BS15" i="6"/>
  <c r="AC15" i="6"/>
  <c r="U15" i="6"/>
  <c r="BZ14" i="6"/>
  <c r="BR14" i="6"/>
  <c r="BN14" i="6"/>
  <c r="BF14" i="6"/>
  <c r="AX14" i="6"/>
  <c r="AP14" i="6"/>
  <c r="AH14" i="6"/>
  <c r="AD14" i="6"/>
  <c r="BG13" i="6"/>
  <c r="AE13" i="6"/>
  <c r="X13" i="6"/>
  <c r="K13" i="6"/>
  <c r="BV12" i="6"/>
  <c r="BN12" i="6"/>
  <c r="BH12" i="6"/>
  <c r="BB12" i="6"/>
  <c r="AT12" i="6"/>
  <c r="AL12" i="6"/>
  <c r="AF12" i="6"/>
  <c r="AL11" i="6"/>
  <c r="AC11" i="6"/>
  <c r="Y11" i="6"/>
  <c r="AL10" i="6"/>
  <c r="AC10" i="6"/>
  <c r="Y10" i="6"/>
  <c r="AC9" i="6"/>
  <c r="U9" i="6"/>
  <c r="BZ8" i="6"/>
  <c r="BR8" i="6"/>
  <c r="BJ8" i="6"/>
  <c r="BB8" i="6"/>
  <c r="AT8" i="6"/>
  <c r="AM8" i="6"/>
  <c r="Z8" i="6"/>
  <c r="U8" i="6"/>
  <c r="BZ7" i="6"/>
  <c r="BR7" i="6"/>
  <c r="BJ7" i="6"/>
  <c r="AC7" i="6"/>
  <c r="U7" i="6"/>
  <c r="BZ6" i="6"/>
  <c r="BR6" i="6"/>
  <c r="BL6" i="6"/>
  <c r="BF6" i="6"/>
  <c r="AX6" i="6"/>
  <c r="AP6" i="6"/>
  <c r="AH6" i="6"/>
  <c r="AD6" i="6"/>
  <c r="X5" i="6"/>
  <c r="K5" i="6"/>
  <c r="BV4" i="6"/>
  <c r="BN4" i="6"/>
  <c r="BF4" i="6"/>
  <c r="AX4" i="6"/>
  <c r="AR4" i="6"/>
  <c r="AL4" i="6"/>
  <c r="AC4" i="6"/>
  <c r="Y4" i="6"/>
  <c r="Y46" i="5"/>
  <c r="Y42" i="5"/>
  <c r="Y38" i="5"/>
  <c r="Y36" i="5"/>
  <c r="Y32" i="5"/>
  <c r="Y30" i="5"/>
  <c r="BS27" i="5"/>
  <c r="BO27" i="5"/>
  <c r="BK27" i="5"/>
  <c r="BG27" i="5"/>
  <c r="AU27" i="5"/>
  <c r="AQ27" i="5"/>
  <c r="AM27" i="5"/>
  <c r="AI27" i="5"/>
  <c r="U27" i="5"/>
  <c r="BZ26" i="5"/>
  <c r="BT26" i="5"/>
  <c r="BP26" i="5"/>
  <c r="BL26" i="5"/>
  <c r="BH26" i="5"/>
  <c r="BB26" i="5"/>
  <c r="AV26" i="5"/>
  <c r="AR26" i="5"/>
  <c r="AN26" i="5"/>
  <c r="AJ26" i="5"/>
  <c r="Y26" i="5"/>
  <c r="X23" i="5"/>
  <c r="K23" i="5"/>
  <c r="BV22" i="5"/>
  <c r="BN22" i="5"/>
  <c r="BH22" i="5"/>
  <c r="BB22" i="5"/>
  <c r="AT22" i="5"/>
  <c r="AL22" i="5"/>
  <c r="AF22" i="5"/>
  <c r="AM21" i="5"/>
  <c r="Z21" i="5"/>
  <c r="U21" i="5"/>
  <c r="BZ20" i="5"/>
  <c r="BR20" i="5"/>
  <c r="BJ20" i="5"/>
  <c r="BB20" i="5"/>
  <c r="AT20" i="5"/>
  <c r="AN20" i="5"/>
  <c r="AH20" i="5"/>
  <c r="AA20" i="5"/>
  <c r="X19" i="5"/>
  <c r="K19" i="5"/>
  <c r="BV18" i="5"/>
  <c r="BN18" i="5"/>
  <c r="BH18" i="5"/>
  <c r="BB18" i="5"/>
  <c r="AT18" i="5"/>
  <c r="AL18" i="5"/>
  <c r="AF18" i="5"/>
  <c r="BK17" i="5"/>
  <c r="AQ17" i="5"/>
  <c r="AL17" i="5"/>
  <c r="AI16" i="5"/>
  <c r="X16" i="5"/>
  <c r="K16" i="5"/>
  <c r="BV15" i="5"/>
  <c r="BP15" i="5"/>
  <c r="BJ15" i="5"/>
  <c r="BB15" i="5"/>
  <c r="AU15" i="5"/>
  <c r="AP15" i="5"/>
  <c r="AC15" i="5"/>
  <c r="U15" i="5"/>
  <c r="BZ14" i="5"/>
  <c r="BR14" i="5"/>
  <c r="BJ14" i="5"/>
  <c r="BB14" i="5"/>
  <c r="AT14" i="5"/>
  <c r="AN14" i="5"/>
  <c r="AH14" i="5"/>
  <c r="AA14" i="5"/>
  <c r="AE13" i="5"/>
  <c r="X13" i="5"/>
  <c r="K13" i="5"/>
  <c r="BV12" i="5"/>
  <c r="BN12" i="5"/>
  <c r="BF12" i="5"/>
  <c r="AX12" i="5"/>
  <c r="AP12" i="5"/>
  <c r="BZ6" i="13"/>
  <c r="U22" i="11"/>
  <c r="BJ19" i="11"/>
  <c r="AX17" i="11"/>
  <c r="AN9" i="11"/>
  <c r="Y33" i="10"/>
  <c r="AM22" i="10"/>
  <c r="AP17" i="10"/>
  <c r="BJ16" i="10"/>
  <c r="BF13" i="10"/>
  <c r="AC13" i="10"/>
  <c r="BN12" i="10"/>
  <c r="AL12" i="10"/>
  <c r="AN10" i="10"/>
  <c r="BV9" i="10"/>
  <c r="AT9" i="10"/>
  <c r="K9" i="10"/>
  <c r="AN7" i="10"/>
  <c r="BV6" i="10"/>
  <c r="AT6" i="10"/>
  <c r="K6" i="10"/>
  <c r="Y5" i="10"/>
  <c r="BH27" i="9"/>
  <c r="BR26" i="9"/>
  <c r="BJ25" i="9"/>
  <c r="BF24" i="9"/>
  <c r="K20" i="9"/>
  <c r="AU19" i="9"/>
  <c r="AL17" i="9"/>
  <c r="AH16" i="9"/>
  <c r="AE15" i="9"/>
  <c r="Y14" i="9"/>
  <c r="AX13" i="9"/>
  <c r="AI12" i="9"/>
  <c r="AT11" i="9"/>
  <c r="K9" i="9"/>
  <c r="AX8" i="9"/>
  <c r="AT7" i="9"/>
  <c r="AH5" i="9"/>
  <c r="AQ4" i="9"/>
  <c r="K4" i="9"/>
  <c r="Y37" i="8"/>
  <c r="N32" i="8"/>
  <c r="Y29" i="8"/>
  <c r="BR27" i="8"/>
  <c r="BJ27" i="8"/>
  <c r="AZ24" i="8"/>
  <c r="AR24" i="8"/>
  <c r="AJ24" i="8"/>
  <c r="BR23" i="8"/>
  <c r="AM23" i="8"/>
  <c r="Z23" i="8"/>
  <c r="BR22" i="8"/>
  <c r="AX22" i="8"/>
  <c r="AD22" i="8"/>
  <c r="AH21" i="8"/>
  <c r="AP20" i="8"/>
  <c r="AH20" i="8"/>
  <c r="AA20" i="8"/>
  <c r="X19" i="8"/>
  <c r="K19" i="8"/>
  <c r="BV18" i="8"/>
  <c r="BN18" i="8"/>
  <c r="BF18" i="8"/>
  <c r="AX18" i="8"/>
  <c r="AP18" i="8"/>
  <c r="U17" i="8"/>
  <c r="BZ16" i="8"/>
  <c r="BR16" i="8"/>
  <c r="BJ16" i="8"/>
  <c r="BB16" i="8"/>
  <c r="AU16" i="8"/>
  <c r="AH15" i="8"/>
  <c r="AA15" i="8"/>
  <c r="X14" i="8"/>
  <c r="K14" i="8"/>
  <c r="BV13" i="8"/>
  <c r="BN13" i="8"/>
  <c r="BF13" i="8"/>
  <c r="AX13" i="8"/>
  <c r="AP13" i="8"/>
  <c r="AL13" i="8"/>
  <c r="AC13" i="8"/>
  <c r="Y13" i="8"/>
  <c r="BR12" i="8"/>
  <c r="AP12" i="8"/>
  <c r="BK11" i="8"/>
  <c r="AC11" i="8"/>
  <c r="U11" i="8"/>
  <c r="BZ10" i="8"/>
  <c r="BR10" i="8"/>
  <c r="BN10" i="8"/>
  <c r="BF10" i="8"/>
  <c r="AX10" i="8"/>
  <c r="AP10" i="8"/>
  <c r="AH10" i="8"/>
  <c r="AD10" i="8"/>
  <c r="BF9" i="8"/>
  <c r="AX9" i="8"/>
  <c r="AP9" i="8"/>
  <c r="AH9" i="8"/>
  <c r="AD9" i="8"/>
  <c r="BG8" i="8"/>
  <c r="AE8" i="8"/>
  <c r="X8" i="8"/>
  <c r="K8" i="8"/>
  <c r="BV7" i="8"/>
  <c r="BO7" i="8"/>
  <c r="AE7" i="8"/>
  <c r="X7" i="8"/>
  <c r="K7" i="8"/>
  <c r="BV6" i="8"/>
  <c r="BP6" i="8"/>
  <c r="BJ6" i="8"/>
  <c r="BB6" i="8"/>
  <c r="AT6" i="8"/>
  <c r="AL6" i="8"/>
  <c r="AF6" i="8"/>
  <c r="AU5" i="8"/>
  <c r="Z5" i="8"/>
  <c r="U5" i="8"/>
  <c r="BZ4" i="8"/>
  <c r="BR4" i="8"/>
  <c r="BJ4" i="8"/>
  <c r="BB4" i="8"/>
  <c r="AV4" i="8"/>
  <c r="AP4" i="8"/>
  <c r="AH4" i="8"/>
  <c r="AA4" i="8"/>
  <c r="Y44" i="7"/>
  <c r="Y40" i="7"/>
  <c r="Y34" i="7"/>
  <c r="B32" i="7"/>
  <c r="Y28" i="7"/>
  <c r="AQ27" i="7"/>
  <c r="AM27" i="7"/>
  <c r="AI27" i="7"/>
  <c r="U27" i="7"/>
  <c r="BZ26" i="7"/>
  <c r="BT26" i="7"/>
  <c r="BP26" i="7"/>
  <c r="BL26" i="7"/>
  <c r="BH26" i="7"/>
  <c r="BB26" i="7"/>
  <c r="AT26" i="7"/>
  <c r="AP26" i="7"/>
  <c r="AL26" i="7"/>
  <c r="AH26" i="7"/>
  <c r="BS25" i="7"/>
  <c r="BO25" i="7"/>
  <c r="BK25" i="7"/>
  <c r="BG25" i="7"/>
  <c r="AQ24" i="7"/>
  <c r="AM24" i="7"/>
  <c r="AI24" i="7"/>
  <c r="BJ23" i="7"/>
  <c r="BB23" i="7"/>
  <c r="AT23" i="7"/>
  <c r="AL23" i="7"/>
  <c r="AF23" i="7"/>
  <c r="BJ22" i="7"/>
  <c r="BB22" i="7"/>
  <c r="AT22" i="7"/>
  <c r="AL22" i="7"/>
  <c r="AF22" i="7"/>
  <c r="AC21" i="7"/>
  <c r="Y21" i="7"/>
  <c r="Z20" i="7"/>
  <c r="U20" i="7"/>
  <c r="BZ19" i="7"/>
  <c r="BR19" i="7"/>
  <c r="BK19" i="7"/>
  <c r="AC19" i="7"/>
  <c r="U19" i="7"/>
  <c r="BZ18" i="7"/>
  <c r="BT18" i="7"/>
  <c r="BN18" i="7"/>
  <c r="BF18" i="7"/>
  <c r="AX18" i="7"/>
  <c r="AP18" i="7"/>
  <c r="AH18" i="7"/>
  <c r="AD18" i="7"/>
  <c r="X17" i="7"/>
  <c r="K17" i="7"/>
  <c r="BV16" i="7"/>
  <c r="BR16" i="7"/>
  <c r="BJ16" i="7"/>
  <c r="BB16" i="7"/>
  <c r="AT16" i="7"/>
  <c r="AL16" i="7"/>
  <c r="AF16" i="7"/>
  <c r="BJ15" i="7"/>
  <c r="BB15" i="7"/>
  <c r="AT15" i="7"/>
  <c r="AL15" i="7"/>
  <c r="AF15" i="7"/>
  <c r="Z14" i="7"/>
  <c r="U14" i="7"/>
  <c r="BZ13" i="7"/>
  <c r="BR13" i="7"/>
  <c r="BJ13" i="7"/>
  <c r="BB13" i="7"/>
  <c r="AT13" i="7"/>
  <c r="AP13" i="7"/>
  <c r="AH13" i="7"/>
  <c r="AA13" i="7"/>
  <c r="AQ12" i="7"/>
  <c r="X12" i="7"/>
  <c r="K12" i="7"/>
  <c r="BV11" i="7"/>
  <c r="BN11" i="7"/>
  <c r="BF11" i="7"/>
  <c r="AX11" i="7"/>
  <c r="AP11" i="7"/>
  <c r="AJ11" i="7"/>
  <c r="AC11" i="7"/>
  <c r="Y11" i="7"/>
  <c r="Z10" i="7"/>
  <c r="U10" i="7"/>
  <c r="BZ9" i="7"/>
  <c r="BR9" i="7"/>
  <c r="BJ9" i="7"/>
  <c r="BB9" i="7"/>
  <c r="AT9" i="7"/>
  <c r="AL9" i="7"/>
  <c r="AH9" i="7"/>
  <c r="AA9" i="7"/>
  <c r="AI8" i="7"/>
  <c r="X8" i="7"/>
  <c r="K8" i="7"/>
  <c r="BV7" i="7"/>
  <c r="BN7" i="7"/>
  <c r="BF7" i="7"/>
  <c r="AX7" i="7"/>
  <c r="AR7" i="7"/>
  <c r="AL7" i="7"/>
  <c r="AC7" i="7"/>
  <c r="Y7" i="7"/>
  <c r="Z6" i="7"/>
  <c r="U6" i="7"/>
  <c r="BZ5" i="7"/>
  <c r="BT5" i="7"/>
  <c r="BN5" i="7"/>
  <c r="BF5" i="7"/>
  <c r="AX5" i="7"/>
  <c r="AP5" i="7"/>
  <c r="AH5" i="7"/>
  <c r="AD5" i="7"/>
  <c r="X4" i="7"/>
  <c r="K4" i="7"/>
  <c r="Y45" i="6"/>
  <c r="Y41" i="6"/>
  <c r="Y37" i="6"/>
  <c r="Y35" i="6"/>
  <c r="N32" i="6"/>
  <c r="Y29" i="6"/>
  <c r="BV27" i="6"/>
  <c r="BR27" i="6"/>
  <c r="BN27" i="6"/>
  <c r="BJ27" i="6"/>
  <c r="BF27" i="6"/>
  <c r="AX27" i="6"/>
  <c r="AR27" i="6"/>
  <c r="AN27" i="6"/>
  <c r="AJ27" i="6"/>
  <c r="Y27" i="6"/>
  <c r="AQ26" i="6"/>
  <c r="AM26" i="6"/>
  <c r="AI26" i="6"/>
  <c r="U26" i="6"/>
  <c r="BZ25" i="6"/>
  <c r="BT25" i="6"/>
  <c r="BP25" i="6"/>
  <c r="BL25" i="6"/>
  <c r="BH25" i="6"/>
  <c r="BB25" i="6"/>
  <c r="AT25" i="6"/>
  <c r="AP25" i="6"/>
  <c r="AL25" i="6"/>
  <c r="AH25" i="6"/>
  <c r="K25" i="6"/>
  <c r="BV24" i="6"/>
  <c r="BR24" i="6"/>
  <c r="BN24" i="6"/>
  <c r="BJ24" i="6"/>
  <c r="BF24" i="6"/>
  <c r="AX24" i="6"/>
  <c r="AR24" i="6"/>
  <c r="AN24" i="6"/>
  <c r="AJ24" i="6"/>
  <c r="U24" i="6"/>
  <c r="BZ23" i="6"/>
  <c r="BR23" i="6"/>
  <c r="BN23" i="6"/>
  <c r="BF23" i="6"/>
  <c r="AX23" i="6"/>
  <c r="AP23" i="6"/>
  <c r="AH23" i="6"/>
  <c r="AD23" i="6"/>
  <c r="AQ22" i="6"/>
  <c r="X22" i="6"/>
  <c r="K22" i="6"/>
  <c r="BV21" i="6"/>
  <c r="BO21" i="6"/>
  <c r="AE21" i="6"/>
  <c r="X21" i="6"/>
  <c r="K21" i="6"/>
  <c r="BV20" i="6"/>
  <c r="BP20" i="6"/>
  <c r="BJ20" i="6"/>
  <c r="BB20" i="6"/>
  <c r="AT20" i="6"/>
  <c r="AL20" i="6"/>
  <c r="AF20" i="6"/>
  <c r="AC19" i="6"/>
  <c r="U19" i="6"/>
  <c r="BZ18" i="6"/>
  <c r="BR18" i="6"/>
  <c r="BK18" i="6"/>
  <c r="AC18" i="6"/>
  <c r="U18" i="6"/>
  <c r="BZ17" i="6"/>
  <c r="BR17" i="6"/>
  <c r="BN17" i="6"/>
  <c r="BF17" i="6"/>
  <c r="AX17" i="6"/>
  <c r="AP17" i="6"/>
  <c r="AH17" i="6"/>
  <c r="AD17" i="6"/>
  <c r="BO16" i="6"/>
  <c r="AE16" i="6"/>
  <c r="X16" i="6"/>
  <c r="K16" i="6"/>
  <c r="BV15" i="6"/>
  <c r="BR15" i="6"/>
  <c r="BJ15" i="6"/>
  <c r="BB15" i="6"/>
  <c r="AT15" i="6"/>
  <c r="AL15" i="6"/>
  <c r="AF15" i="6"/>
  <c r="AC14" i="6"/>
  <c r="U14" i="6"/>
  <c r="BZ13" i="6"/>
  <c r="BR13" i="6"/>
  <c r="BJ13" i="6"/>
  <c r="BF13" i="6"/>
  <c r="AX13" i="6"/>
  <c r="AP13" i="6"/>
  <c r="AH13" i="6"/>
  <c r="AD13" i="6"/>
  <c r="AG41" i="12"/>
  <c r="BB23" i="11"/>
  <c r="X23" i="11"/>
  <c r="BJ22" i="11"/>
  <c r="K16" i="11"/>
  <c r="AT10" i="11"/>
  <c r="X7" i="11"/>
  <c r="Y46" i="10"/>
  <c r="AL25" i="10"/>
  <c r="AP19" i="10"/>
  <c r="BN17" i="10"/>
  <c r="AL15" i="10"/>
  <c r="U12" i="10"/>
  <c r="AX5" i="10"/>
  <c r="B32" i="9"/>
  <c r="BP27" i="9"/>
  <c r="K26" i="9"/>
  <c r="AU25" i="9"/>
  <c r="AQ24" i="9"/>
  <c r="Z22" i="9"/>
  <c r="Y20" i="9"/>
  <c r="BO19" i="9"/>
  <c r="K19" i="9"/>
  <c r="Y18" i="9"/>
  <c r="U17" i="9"/>
  <c r="AL15" i="9"/>
  <c r="U13" i="9"/>
  <c r="K11" i="9"/>
  <c r="AQ10" i="9"/>
  <c r="X9" i="9"/>
  <c r="BF8" i="9"/>
  <c r="BN5" i="9"/>
  <c r="AP5" i="9"/>
  <c r="X4" i="9"/>
  <c r="AZ27" i="8"/>
  <c r="AR27" i="8"/>
  <c r="AJ27" i="8"/>
  <c r="AY26" i="8"/>
  <c r="AQ26" i="8"/>
  <c r="AI26" i="8"/>
  <c r="BT25" i="8"/>
  <c r="BL25" i="8"/>
  <c r="BB25" i="8"/>
  <c r="AT25" i="8"/>
  <c r="AL25" i="8"/>
  <c r="BV24" i="8"/>
  <c r="BN24" i="8"/>
  <c r="BF24" i="8"/>
  <c r="BZ23" i="8"/>
  <c r="AT23" i="8"/>
  <c r="BZ22" i="8"/>
  <c r="BF22" i="8"/>
  <c r="Y20" i="8"/>
  <c r="AU19" i="8"/>
  <c r="AH18" i="8"/>
  <c r="X18" i="8"/>
  <c r="K18" i="8"/>
  <c r="BV17" i="8"/>
  <c r="BN17" i="8"/>
  <c r="BF17" i="8"/>
  <c r="AX17" i="8"/>
  <c r="Z17" i="8"/>
  <c r="U16" i="8"/>
  <c r="BZ15" i="8"/>
  <c r="BR15" i="8"/>
  <c r="BJ15" i="8"/>
  <c r="BB15" i="8"/>
  <c r="AT15" i="8"/>
  <c r="AN15" i="8"/>
  <c r="Y15" i="8"/>
  <c r="AU14" i="8"/>
  <c r="BZ12" i="8"/>
  <c r="AX12" i="8"/>
  <c r="AE12" i="8"/>
  <c r="X12" i="8"/>
  <c r="K12" i="8"/>
  <c r="BV11" i="8"/>
  <c r="BN11" i="8"/>
  <c r="BJ11" i="8"/>
  <c r="BB11" i="8"/>
  <c r="AT11" i="8"/>
  <c r="AL11" i="8"/>
  <c r="AF11" i="8"/>
  <c r="AC10" i="8"/>
  <c r="U10" i="8"/>
  <c r="BZ9" i="8"/>
  <c r="BR9" i="8"/>
  <c r="BK9" i="8"/>
  <c r="AC9" i="8"/>
  <c r="U9" i="8"/>
  <c r="BZ8" i="8"/>
  <c r="BR8" i="8"/>
  <c r="BJ8" i="8"/>
  <c r="BF8" i="8"/>
  <c r="AX8" i="8"/>
  <c r="AP8" i="8"/>
  <c r="AH8" i="8"/>
  <c r="AD8" i="8"/>
  <c r="BN7" i="8"/>
  <c r="BF7" i="8"/>
  <c r="AX7" i="8"/>
  <c r="AP7" i="8"/>
  <c r="AH7" i="8"/>
  <c r="AD7" i="8"/>
  <c r="BO6" i="8"/>
  <c r="AE6" i="8"/>
  <c r="X6" i="8"/>
  <c r="K6" i="8"/>
  <c r="BV5" i="8"/>
  <c r="BN5" i="8"/>
  <c r="BF5" i="8"/>
  <c r="AX5" i="8"/>
  <c r="AT5" i="8"/>
  <c r="AL5" i="8"/>
  <c r="AC5" i="8"/>
  <c r="Y5" i="8"/>
  <c r="AU4" i="8"/>
  <c r="Z4" i="8"/>
  <c r="U4" i="8"/>
  <c r="Y47" i="7"/>
  <c r="Y43" i="7"/>
  <c r="Y39" i="7"/>
  <c r="Y33" i="7"/>
  <c r="Y31" i="7"/>
  <c r="BZ27" i="7"/>
  <c r="BT27" i="7"/>
  <c r="BP27" i="7"/>
  <c r="BL27" i="7"/>
  <c r="BH27" i="7"/>
  <c r="BB27" i="7"/>
  <c r="AT27" i="7"/>
  <c r="AP27" i="7"/>
  <c r="AL27" i="7"/>
  <c r="AH27" i="7"/>
  <c r="BS26" i="7"/>
  <c r="BO26" i="7"/>
  <c r="BK26" i="7"/>
  <c r="BG26" i="7"/>
  <c r="K26" i="7"/>
  <c r="BV25" i="7"/>
  <c r="BR25" i="7"/>
  <c r="BN25" i="7"/>
  <c r="BJ25" i="7"/>
  <c r="BF25" i="7"/>
  <c r="AX25" i="7"/>
  <c r="AR25" i="7"/>
  <c r="AN25" i="7"/>
  <c r="AJ25" i="7"/>
  <c r="U25" i="7"/>
  <c r="BZ24" i="7"/>
  <c r="BT24" i="7"/>
  <c r="BP24" i="7"/>
  <c r="BL24" i="7"/>
  <c r="BH24" i="7"/>
  <c r="BB24" i="7"/>
  <c r="AT24" i="7"/>
  <c r="AP24" i="7"/>
  <c r="AL24" i="7"/>
  <c r="AH24" i="7"/>
  <c r="K24" i="7"/>
  <c r="BV23" i="7"/>
  <c r="BO23" i="7"/>
  <c r="AE23" i="7"/>
  <c r="X23" i="7"/>
  <c r="K23" i="7"/>
  <c r="BV22" i="7"/>
  <c r="BN22" i="7"/>
  <c r="AE22" i="7"/>
  <c r="X22" i="7"/>
  <c r="K22" i="7"/>
  <c r="BV21" i="7"/>
  <c r="BN21" i="7"/>
  <c r="BF21" i="7"/>
  <c r="AX21" i="7"/>
  <c r="AP21" i="7"/>
  <c r="AI21" i="7"/>
  <c r="X21" i="7"/>
  <c r="K21" i="7"/>
  <c r="BV20" i="7"/>
  <c r="BN20" i="7"/>
  <c r="BF20" i="7"/>
  <c r="AX20" i="7"/>
  <c r="AR20" i="7"/>
  <c r="AL20" i="7"/>
  <c r="AC20" i="7"/>
  <c r="Y20" i="7"/>
  <c r="BJ19" i="7"/>
  <c r="BB19" i="7"/>
  <c r="AT19" i="7"/>
  <c r="AL19" i="7"/>
  <c r="AF19" i="7"/>
  <c r="BS18" i="7"/>
  <c r="AC18" i="7"/>
  <c r="U18" i="7"/>
  <c r="BZ17" i="7"/>
  <c r="BR17" i="7"/>
  <c r="BJ17" i="7"/>
  <c r="BB17" i="7"/>
  <c r="AT17" i="7"/>
  <c r="AN17" i="7"/>
  <c r="AH17" i="7"/>
  <c r="AA17" i="7"/>
  <c r="AE16" i="7"/>
  <c r="X16" i="7"/>
  <c r="K16" i="7"/>
  <c r="BV15" i="7"/>
  <c r="BO15" i="7"/>
  <c r="AE15" i="7"/>
  <c r="X15" i="7"/>
  <c r="K15" i="7"/>
  <c r="BV14" i="7"/>
  <c r="BN14" i="7"/>
  <c r="BF14" i="7"/>
  <c r="AX14" i="7"/>
  <c r="AP14" i="7"/>
  <c r="AJ14" i="7"/>
  <c r="AC14" i="7"/>
  <c r="Y14" i="7"/>
  <c r="Z13" i="7"/>
  <c r="U13" i="7"/>
  <c r="BZ12" i="7"/>
  <c r="BR12" i="7"/>
  <c r="BJ12" i="7"/>
  <c r="BB12" i="7"/>
  <c r="AT12" i="7"/>
  <c r="AP12" i="7"/>
  <c r="AH12" i="7"/>
  <c r="AA12" i="7"/>
  <c r="AI11" i="7"/>
  <c r="X11" i="7"/>
  <c r="K11" i="7"/>
  <c r="BV10" i="7"/>
  <c r="BN10" i="7"/>
  <c r="BF10" i="7"/>
  <c r="AX10" i="7"/>
  <c r="AP10" i="7"/>
  <c r="AJ10" i="7"/>
  <c r="AC10" i="7"/>
  <c r="Y10" i="7"/>
  <c r="Z9" i="7"/>
  <c r="U9" i="7"/>
  <c r="BZ8" i="7"/>
  <c r="BR8" i="7"/>
  <c r="BJ8" i="7"/>
  <c r="BB8" i="7"/>
  <c r="AT8" i="7"/>
  <c r="AL8" i="7"/>
  <c r="AH8" i="7"/>
  <c r="AA8" i="7"/>
  <c r="AQ7" i="7"/>
  <c r="X7" i="7"/>
  <c r="K7" i="7"/>
  <c r="BV6" i="7"/>
  <c r="BN6" i="7"/>
  <c r="BF6" i="7"/>
  <c r="AX6" i="7"/>
  <c r="AP6" i="7"/>
  <c r="AJ6" i="7"/>
  <c r="AC6" i="7"/>
  <c r="Y6" i="7"/>
  <c r="BS5" i="7"/>
  <c r="AC5" i="7"/>
  <c r="U5" i="7"/>
  <c r="BZ4" i="7"/>
  <c r="BR4" i="7"/>
  <c r="BJ4" i="7"/>
  <c r="BB4" i="7"/>
  <c r="AT4" i="7"/>
  <c r="AN4" i="7"/>
  <c r="AH4" i="7"/>
  <c r="AA4" i="7"/>
  <c r="Y44" i="6"/>
  <c r="Y40" i="6"/>
  <c r="Y34" i="6"/>
  <c r="B32" i="6"/>
  <c r="Y28" i="6"/>
  <c r="AQ27" i="6"/>
  <c r="AM27" i="6"/>
  <c r="AI27" i="6"/>
  <c r="U27" i="6"/>
  <c r="BZ26" i="6"/>
  <c r="BT26" i="6"/>
  <c r="BP26" i="6"/>
  <c r="BL26" i="6"/>
  <c r="BH26" i="6"/>
  <c r="BB26" i="6"/>
  <c r="AT26" i="6"/>
  <c r="AP26" i="6"/>
  <c r="AL26" i="6"/>
  <c r="AH26" i="6"/>
  <c r="BS25" i="6"/>
  <c r="BO25" i="6"/>
  <c r="BK25" i="6"/>
  <c r="BG25" i="6"/>
  <c r="AQ24" i="6"/>
  <c r="AM24" i="6"/>
  <c r="AI24" i="6"/>
  <c r="AC23" i="6"/>
  <c r="U23" i="6"/>
  <c r="BZ22" i="6"/>
  <c r="BR22" i="6"/>
  <c r="BJ22" i="6"/>
  <c r="BB22" i="6"/>
  <c r="AT22" i="6"/>
  <c r="AP22" i="6"/>
  <c r="AH22" i="6"/>
  <c r="AA22" i="6"/>
  <c r="BN21" i="6"/>
  <c r="BF21" i="6"/>
  <c r="AX21" i="6"/>
  <c r="AP21" i="6"/>
  <c r="AH21" i="6"/>
  <c r="AD21" i="6"/>
  <c r="BO20" i="6"/>
  <c r="AE20" i="6"/>
  <c r="X20" i="6"/>
  <c r="K20" i="6"/>
  <c r="BV19" i="6"/>
  <c r="BN19" i="6"/>
  <c r="BH19" i="6"/>
  <c r="BB19" i="6"/>
  <c r="AT19" i="6"/>
  <c r="AL19" i="6"/>
  <c r="AF19" i="6"/>
  <c r="BJ18" i="6"/>
  <c r="BB18" i="6"/>
  <c r="AT18" i="6"/>
  <c r="AL18" i="6"/>
  <c r="AF18" i="6"/>
  <c r="AC17" i="6"/>
  <c r="U17" i="6"/>
  <c r="BZ16" i="6"/>
  <c r="BR16" i="6"/>
  <c r="BN16" i="6"/>
  <c r="BF16" i="6"/>
  <c r="AX16" i="6"/>
  <c r="AP16" i="6"/>
  <c r="AH16" i="6"/>
  <c r="AD16" i="6"/>
  <c r="AE15" i="6"/>
  <c r="X15" i="6"/>
  <c r="K15" i="6"/>
  <c r="BV14" i="6"/>
  <c r="BP14" i="6"/>
  <c r="BJ14" i="6"/>
  <c r="BB14" i="6"/>
  <c r="AT14" i="6"/>
  <c r="AL14" i="6"/>
  <c r="AF14" i="6"/>
  <c r="AC13" i="6"/>
  <c r="U13" i="6"/>
  <c r="BZ12" i="6"/>
  <c r="BR12" i="6"/>
  <c r="BJ12" i="6"/>
  <c r="BF12" i="6"/>
  <c r="AX12" i="6"/>
  <c r="AP12" i="6"/>
  <c r="AH12" i="6"/>
  <c r="AD12" i="6"/>
  <c r="AH11" i="6"/>
  <c r="AA11" i="6"/>
  <c r="AP10" i="6"/>
  <c r="AH10" i="6"/>
  <c r="AA10" i="6"/>
  <c r="BG9" i="6"/>
  <c r="AE9" i="6"/>
  <c r="X9" i="6"/>
  <c r="K9" i="6"/>
  <c r="BV8" i="6"/>
  <c r="BN8" i="6"/>
  <c r="BF8" i="6"/>
  <c r="AX8" i="6"/>
  <c r="AP8" i="6"/>
  <c r="X8" i="6"/>
  <c r="K8" i="6"/>
  <c r="BV7" i="6"/>
  <c r="BN7" i="6"/>
  <c r="BG7" i="6"/>
  <c r="AE7" i="6"/>
  <c r="X7" i="6"/>
  <c r="K7" i="6"/>
  <c r="BV6" i="6"/>
  <c r="BN6" i="6"/>
  <c r="BJ6" i="6"/>
  <c r="BB6" i="6"/>
  <c r="AT6" i="6"/>
  <c r="AL6" i="6"/>
  <c r="AF6" i="6"/>
  <c r="AM5" i="6"/>
  <c r="Z5" i="6"/>
  <c r="U5" i="6"/>
  <c r="BZ4" i="6"/>
  <c r="BR4" i="6"/>
  <c r="BJ4" i="6"/>
  <c r="BB4" i="6"/>
  <c r="AT4" i="6"/>
  <c r="AP4" i="6"/>
  <c r="AH4" i="6"/>
  <c r="AA4" i="6"/>
  <c r="Y44" i="5"/>
  <c r="Y40" i="5"/>
  <c r="Y34" i="5"/>
  <c r="B32" i="5"/>
  <c r="Y28" i="5"/>
  <c r="K27" i="5"/>
  <c r="BV26" i="5"/>
  <c r="BR26" i="5"/>
  <c r="BN26" i="5"/>
  <c r="BJ26" i="5"/>
  <c r="BF26" i="5"/>
  <c r="AX26" i="5"/>
  <c r="AT26" i="5"/>
  <c r="AP26" i="5"/>
  <c r="AL26" i="5"/>
  <c r="AH26" i="5"/>
  <c r="BS25" i="5"/>
  <c r="BO25" i="5"/>
  <c r="BK25" i="5"/>
  <c r="BG25" i="5"/>
  <c r="AU25" i="5"/>
  <c r="AQ25" i="5"/>
  <c r="AM25" i="5"/>
  <c r="AI25" i="5"/>
  <c r="BS24" i="5"/>
  <c r="BO24" i="5"/>
  <c r="BK24" i="5"/>
  <c r="BG24" i="5"/>
  <c r="AU24" i="5"/>
  <c r="AQ24" i="5"/>
  <c r="AM24" i="5"/>
  <c r="AI24" i="5"/>
  <c r="AM23" i="5"/>
  <c r="Z23" i="5"/>
  <c r="U23" i="5"/>
  <c r="BZ22" i="5"/>
  <c r="BR22" i="5"/>
  <c r="BJ22" i="5"/>
  <c r="BF22" i="5"/>
  <c r="AX22" i="5"/>
  <c r="AP22" i="5"/>
  <c r="AH22" i="5"/>
  <c r="AD22" i="5"/>
  <c r="X21" i="5"/>
  <c r="K21" i="5"/>
  <c r="BV20" i="5"/>
  <c r="BN20" i="5"/>
  <c r="BF20" i="5"/>
  <c r="AX20" i="5"/>
  <c r="AP20" i="5"/>
  <c r="AL20" i="5"/>
  <c r="AC20" i="5"/>
  <c r="Y20" i="5"/>
  <c r="AM19" i="5"/>
  <c r="Z19" i="5"/>
  <c r="U19" i="5"/>
  <c r="BZ18" i="5"/>
  <c r="BR18" i="5"/>
  <c r="BJ18" i="5"/>
  <c r="BF18" i="5"/>
  <c r="AX18" i="5"/>
  <c r="AP18" i="5"/>
  <c r="AH18" i="5"/>
  <c r="AD18" i="5"/>
  <c r="AT17" i="5"/>
  <c r="AI17" i="5"/>
  <c r="Z16" i="5"/>
  <c r="U16" i="5"/>
  <c r="BZ15" i="5"/>
  <c r="BR15" i="5"/>
  <c r="BN15" i="5"/>
  <c r="BF15" i="5"/>
  <c r="AX15" i="5"/>
  <c r="AM15" i="5"/>
  <c r="AH15" i="5"/>
  <c r="X15" i="5"/>
  <c r="K15" i="5"/>
  <c r="BV14" i="5"/>
  <c r="BN14" i="5"/>
  <c r="BF14" i="5"/>
  <c r="AX14" i="5"/>
  <c r="AP14" i="5"/>
  <c r="AL14" i="5"/>
  <c r="AC14" i="5"/>
  <c r="Y14" i="5"/>
  <c r="BK13" i="5"/>
  <c r="AC13" i="5"/>
  <c r="U13" i="5"/>
  <c r="BZ12" i="5"/>
  <c r="BR12" i="5"/>
  <c r="BJ12" i="5"/>
  <c r="BB12" i="5"/>
  <c r="AT12" i="5"/>
  <c r="AM12" i="5"/>
  <c r="Z12" i="5"/>
  <c r="U12" i="5"/>
  <c r="K13" i="11"/>
  <c r="AL11" i="11"/>
  <c r="BV22" i="10"/>
  <c r="AL8" i="10"/>
  <c r="Y44" i="9"/>
  <c r="AX10" i="9"/>
  <c r="BF27" i="8"/>
  <c r="BZ25" i="8"/>
  <c r="AV24" i="8"/>
  <c r="U23" i="8"/>
  <c r="BZ18" i="8"/>
  <c r="AT18" i="8"/>
  <c r="BN16" i="8"/>
  <c r="BZ13" i="8"/>
  <c r="AT13" i="8"/>
  <c r="AA13" i="8"/>
  <c r="BO12" i="8"/>
  <c r="AE11" i="8"/>
  <c r="BV10" i="8"/>
  <c r="BB10" i="8"/>
  <c r="AT9" i="8"/>
  <c r="BR7" i="8"/>
  <c r="BR6" i="8"/>
  <c r="AX6" i="8"/>
  <c r="AD6" i="8"/>
  <c r="BV4" i="8"/>
  <c r="Y42" i="7"/>
  <c r="Y36" i="7"/>
  <c r="BO27" i="7"/>
  <c r="BG27" i="7"/>
  <c r="BV26" i="7"/>
  <c r="BN26" i="7"/>
  <c r="BF26" i="7"/>
  <c r="AN26" i="7"/>
  <c r="Y26" i="7"/>
  <c r="AQ25" i="7"/>
  <c r="AI25" i="7"/>
  <c r="BO24" i="7"/>
  <c r="BG24" i="7"/>
  <c r="BF23" i="7"/>
  <c r="AX22" i="7"/>
  <c r="AD22" i="7"/>
  <c r="AH21" i="7"/>
  <c r="AQ20" i="7"/>
  <c r="K20" i="7"/>
  <c r="AE19" i="7"/>
  <c r="BV18" i="7"/>
  <c r="BB18" i="7"/>
  <c r="AM17" i="7"/>
  <c r="Z17" i="7"/>
  <c r="BT16" i="7"/>
  <c r="AX16" i="7"/>
  <c r="AD16" i="7"/>
  <c r="BN15" i="7"/>
  <c r="AH15" i="7"/>
  <c r="K14" i="7"/>
  <c r="AX13" i="7"/>
  <c r="AC13" i="7"/>
  <c r="BZ11" i="7"/>
  <c r="AT11" i="7"/>
  <c r="AA11" i="7"/>
  <c r="BV9" i="7"/>
  <c r="AP9" i="7"/>
  <c r="Z8" i="7"/>
  <c r="BR7" i="7"/>
  <c r="AI6" i="7"/>
  <c r="AT5" i="7"/>
  <c r="Y39" i="6"/>
  <c r="Y31" i="6"/>
  <c r="AT27" i="6"/>
  <c r="AL27" i="6"/>
  <c r="BS26" i="6"/>
  <c r="BK26" i="6"/>
  <c r="BR25" i="6"/>
  <c r="BJ25" i="6"/>
  <c r="AR25" i="6"/>
  <c r="AJ25" i="6"/>
  <c r="BT24" i="6"/>
  <c r="BL24" i="6"/>
  <c r="BB24" i="6"/>
  <c r="K24" i="6"/>
  <c r="BJ23" i="6"/>
  <c r="AF23" i="6"/>
  <c r="U22" i="6"/>
  <c r="U21" i="6"/>
  <c r="BN20" i="6"/>
  <c r="AH20" i="6"/>
  <c r="BG19" i="6"/>
  <c r="AE19" i="6"/>
  <c r="BV18" i="6"/>
  <c r="BP17" i="6"/>
  <c r="AT17" i="6"/>
  <c r="BT15" i="6"/>
  <c r="AX15" i="6"/>
  <c r="AD15" i="6"/>
  <c r="BO14" i="6"/>
  <c r="X14" i="6"/>
  <c r="BH13" i="6"/>
  <c r="AL13" i="6"/>
  <c r="X12" i="6"/>
  <c r="K12" i="6"/>
  <c r="BV11" i="6"/>
  <c r="BN11" i="6"/>
  <c r="BF11" i="6"/>
  <c r="AX11" i="6"/>
  <c r="AP11" i="6"/>
  <c r="Z10" i="6"/>
  <c r="BB9" i="6"/>
  <c r="AT9" i="6"/>
  <c r="AL9" i="6"/>
  <c r="AF9" i="6"/>
  <c r="AL8" i="6"/>
  <c r="AC8" i="6"/>
  <c r="BF7" i="6"/>
  <c r="AX7" i="6"/>
  <c r="AP7" i="6"/>
  <c r="AH7" i="6"/>
  <c r="BK6" i="6"/>
  <c r="X6" i="6"/>
  <c r="K6" i="6"/>
  <c r="BV5" i="6"/>
  <c r="BN5" i="6"/>
  <c r="BF5" i="6"/>
  <c r="AX5" i="6"/>
  <c r="AP5" i="6"/>
  <c r="Z4" i="6"/>
  <c r="Y45" i="5"/>
  <c r="Y37" i="5"/>
  <c r="Y33" i="5"/>
  <c r="BV27" i="5"/>
  <c r="BL27" i="5"/>
  <c r="BF27" i="5"/>
  <c r="AX27" i="5"/>
  <c r="AN27" i="5"/>
  <c r="AH27" i="5"/>
  <c r="BP25" i="5"/>
  <c r="BJ25" i="5"/>
  <c r="AR25" i="5"/>
  <c r="AL25" i="5"/>
  <c r="BP24" i="5"/>
  <c r="BJ24" i="5"/>
  <c r="AR24" i="5"/>
  <c r="AL24" i="5"/>
  <c r="AH23" i="5"/>
  <c r="AA23" i="5"/>
  <c r="AL21" i="5"/>
  <c r="AC21" i="5"/>
  <c r="U20" i="5"/>
  <c r="BZ19" i="5"/>
  <c r="BR19" i="5"/>
  <c r="BJ19" i="5"/>
  <c r="BB19" i="5"/>
  <c r="AT19" i="5"/>
  <c r="AN19" i="5"/>
  <c r="Y19" i="5"/>
  <c r="X18" i="5"/>
  <c r="K18" i="5"/>
  <c r="BV17" i="5"/>
  <c r="BN17" i="5"/>
  <c r="AC16" i="5"/>
  <c r="AT15" i="5"/>
  <c r="AL15" i="5"/>
  <c r="BF13" i="5"/>
  <c r="AX13" i="5"/>
  <c r="AP13" i="5"/>
  <c r="AH13" i="5"/>
  <c r="AH12" i="5"/>
  <c r="AA12" i="5"/>
  <c r="AM11" i="5"/>
  <c r="Z11" i="5"/>
  <c r="U11" i="5"/>
  <c r="BZ10" i="5"/>
  <c r="BR10" i="5"/>
  <c r="BK10" i="5"/>
  <c r="AC10" i="5"/>
  <c r="U10" i="5"/>
  <c r="BZ9" i="5"/>
  <c r="BR9" i="5"/>
  <c r="BJ9" i="5"/>
  <c r="BB9" i="5"/>
  <c r="AT9" i="5"/>
  <c r="AL9" i="5"/>
  <c r="AH9" i="5"/>
  <c r="AA9" i="5"/>
  <c r="X7" i="5"/>
  <c r="K7" i="5"/>
  <c r="BV6" i="5"/>
  <c r="BN6" i="5"/>
  <c r="BF6" i="5"/>
  <c r="AX6" i="5"/>
  <c r="AP6" i="5"/>
  <c r="AL6" i="5"/>
  <c r="AC6" i="5"/>
  <c r="Y6" i="5"/>
  <c r="AM5" i="5"/>
  <c r="Z5" i="5"/>
  <c r="U5" i="5"/>
  <c r="BZ4" i="5"/>
  <c r="BR4" i="5"/>
  <c r="BL4" i="5"/>
  <c r="BF4" i="5"/>
  <c r="AX4" i="5"/>
  <c r="AP4" i="5"/>
  <c r="AH4" i="5"/>
  <c r="AD4" i="5"/>
  <c r="Y44" i="4"/>
  <c r="Y40" i="4"/>
  <c r="Y34" i="4"/>
  <c r="B32" i="4"/>
  <c r="Y28" i="4"/>
  <c r="K27" i="4"/>
  <c r="BV26" i="4"/>
  <c r="BR26" i="4"/>
  <c r="BN26" i="4"/>
  <c r="BJ26" i="4"/>
  <c r="BF26" i="4"/>
  <c r="AX26" i="4"/>
  <c r="AT26" i="4"/>
  <c r="AP26" i="4"/>
  <c r="AL26" i="4"/>
  <c r="AH26" i="4"/>
  <c r="BS25" i="4"/>
  <c r="BO25" i="4"/>
  <c r="BK25" i="4"/>
  <c r="BG25" i="4"/>
  <c r="AU25" i="4"/>
  <c r="AQ25" i="4"/>
  <c r="AM25" i="4"/>
  <c r="AI25" i="4"/>
  <c r="BS24" i="4"/>
  <c r="BO24" i="4"/>
  <c r="BK24" i="4"/>
  <c r="BG24" i="4"/>
  <c r="AU24" i="4"/>
  <c r="AQ24" i="4"/>
  <c r="AM24" i="4"/>
  <c r="AI24" i="4"/>
  <c r="AC23" i="4"/>
  <c r="U23" i="4"/>
  <c r="BZ22" i="4"/>
  <c r="BR22" i="4"/>
  <c r="BJ22" i="4"/>
  <c r="BB22" i="4"/>
  <c r="AT22" i="4"/>
  <c r="AM22" i="4"/>
  <c r="Z22" i="4"/>
  <c r="U22" i="4"/>
  <c r="BZ21" i="4"/>
  <c r="BR21" i="4"/>
  <c r="BL21" i="4"/>
  <c r="BF21" i="4"/>
  <c r="AX21" i="4"/>
  <c r="AP21" i="4"/>
  <c r="AH21" i="4"/>
  <c r="AD21" i="4"/>
  <c r="BO20" i="4"/>
  <c r="AE20" i="4"/>
  <c r="X20" i="4"/>
  <c r="K20" i="4"/>
  <c r="BV19" i="4"/>
  <c r="BN19" i="4"/>
  <c r="BJ19" i="4"/>
  <c r="BB19" i="4"/>
  <c r="AT19" i="4"/>
  <c r="AL19" i="4"/>
  <c r="AF19" i="4"/>
  <c r="AM18" i="4"/>
  <c r="Z18" i="4"/>
  <c r="U18" i="4"/>
  <c r="BZ17" i="4"/>
  <c r="BR17" i="4"/>
  <c r="BJ17" i="4"/>
  <c r="BB17" i="4"/>
  <c r="AT17" i="4"/>
  <c r="AL17" i="4"/>
  <c r="Z17" i="4"/>
  <c r="U17" i="4"/>
  <c r="BZ16" i="4"/>
  <c r="BR16" i="4"/>
  <c r="BJ16" i="4"/>
  <c r="BF16" i="4"/>
  <c r="AX16" i="4"/>
  <c r="AP16" i="4"/>
  <c r="AH16" i="4"/>
  <c r="AD16" i="4"/>
  <c r="BO15" i="4"/>
  <c r="AE15" i="4"/>
  <c r="X15" i="4"/>
  <c r="K15" i="4"/>
  <c r="BV14" i="4"/>
  <c r="BR14" i="4"/>
  <c r="BN14" i="4"/>
  <c r="BJ14" i="4"/>
  <c r="BF14" i="4"/>
  <c r="AX14" i="4"/>
  <c r="AT14" i="4"/>
  <c r="AP14" i="4"/>
  <c r="AL14" i="4"/>
  <c r="AH14" i="4"/>
  <c r="X14" i="4"/>
  <c r="K14" i="4"/>
  <c r="BV13" i="4"/>
  <c r="BN13" i="4"/>
  <c r="BF13" i="4"/>
  <c r="AX13" i="4"/>
  <c r="AT13" i="4"/>
  <c r="AL13" i="4"/>
  <c r="AC13" i="4"/>
  <c r="Y13" i="4"/>
  <c r="AC12" i="4"/>
  <c r="U12" i="4"/>
  <c r="BZ11" i="4"/>
  <c r="BR11" i="4"/>
  <c r="BJ11" i="4"/>
  <c r="BB11" i="4"/>
  <c r="AU11" i="4"/>
  <c r="Z11" i="4"/>
  <c r="U11" i="4"/>
  <c r="BZ10" i="4"/>
  <c r="BR10" i="4"/>
  <c r="BL10" i="4"/>
  <c r="BF10" i="4"/>
  <c r="AX10" i="4"/>
  <c r="AP10" i="4"/>
  <c r="AH10" i="4"/>
  <c r="AD10" i="4"/>
  <c r="BG9" i="4"/>
  <c r="AE9" i="4"/>
  <c r="X9" i="4"/>
  <c r="K9" i="4"/>
  <c r="BV8" i="4"/>
  <c r="BN8" i="4"/>
  <c r="BJ8" i="4"/>
  <c r="BB8" i="4"/>
  <c r="AT8" i="4"/>
  <c r="AL8" i="4"/>
  <c r="AF8" i="4"/>
  <c r="BK7" i="4"/>
  <c r="AC7" i="4"/>
  <c r="U7" i="4"/>
  <c r="BZ6" i="4"/>
  <c r="BR6" i="4"/>
  <c r="BJ6" i="4"/>
  <c r="BF6" i="4"/>
  <c r="AX6" i="4"/>
  <c r="AP6" i="4"/>
  <c r="AH6" i="4"/>
  <c r="AD6" i="4"/>
  <c r="AE5" i="4"/>
  <c r="X5" i="4"/>
  <c r="K5" i="4"/>
  <c r="BV4" i="4"/>
  <c r="BN4" i="4"/>
  <c r="BJ4" i="4"/>
  <c r="BB4" i="4"/>
  <c r="AT4" i="4"/>
  <c r="AL4" i="4"/>
  <c r="AF4" i="4"/>
  <c r="Y46" i="3"/>
  <c r="Y42" i="3"/>
  <c r="Y38" i="3"/>
  <c r="Y36" i="3"/>
  <c r="Y32" i="3"/>
  <c r="Y30" i="3"/>
  <c r="BS27" i="3"/>
  <c r="BO27" i="3"/>
  <c r="BK27" i="3"/>
  <c r="BG27" i="3"/>
  <c r="AU27" i="3"/>
  <c r="AQ27" i="3"/>
  <c r="AM27" i="3"/>
  <c r="AI27" i="3"/>
  <c r="U27" i="3"/>
  <c r="BZ26" i="3"/>
  <c r="BT26" i="3"/>
  <c r="BP26" i="3"/>
  <c r="BL26" i="3"/>
  <c r="BH26" i="3"/>
  <c r="BB26" i="3"/>
  <c r="AV26" i="3"/>
  <c r="AR26" i="3"/>
  <c r="AN26" i="3"/>
  <c r="AJ26" i="3"/>
  <c r="Y26" i="3"/>
  <c r="AE23" i="3"/>
  <c r="X23" i="3"/>
  <c r="K23" i="3"/>
  <c r="BV22" i="3"/>
  <c r="BN22" i="3"/>
  <c r="BJ22" i="3"/>
  <c r="BB22" i="3"/>
  <c r="AT22" i="3"/>
  <c r="AL22" i="3"/>
  <c r="AF22" i="3"/>
  <c r="BJ21" i="3"/>
  <c r="BB21" i="3"/>
  <c r="AT21" i="3"/>
  <c r="AL21" i="3"/>
  <c r="AF21" i="3"/>
  <c r="BJ20" i="3"/>
  <c r="BB20" i="3"/>
  <c r="AT20" i="3"/>
  <c r="AL20" i="3"/>
  <c r="AF20" i="3"/>
  <c r="Z19" i="3"/>
  <c r="U19" i="3"/>
  <c r="BZ18" i="3"/>
  <c r="BR18" i="3"/>
  <c r="BL18" i="3"/>
  <c r="BF18" i="3"/>
  <c r="AX18" i="3"/>
  <c r="AP18" i="3"/>
  <c r="AH18" i="3"/>
  <c r="AD18" i="3"/>
  <c r="AE17" i="3"/>
  <c r="X17" i="3"/>
  <c r="K17" i="3"/>
  <c r="BV16" i="3"/>
  <c r="BR16" i="3"/>
  <c r="BN16" i="3"/>
  <c r="BJ16" i="3"/>
  <c r="BF16" i="3"/>
  <c r="AX16" i="3"/>
  <c r="AT16" i="3"/>
  <c r="AP16" i="3"/>
  <c r="AL16" i="3"/>
  <c r="AH16" i="3"/>
  <c r="X16" i="3"/>
  <c r="K16" i="3"/>
  <c r="BV15" i="3"/>
  <c r="BN15" i="3"/>
  <c r="BF15" i="3"/>
  <c r="AX15" i="3"/>
  <c r="AP15" i="3"/>
  <c r="AJ15" i="3"/>
  <c r="AC15" i="3"/>
  <c r="Y15" i="3"/>
  <c r="AM14" i="3"/>
  <c r="Z14" i="3"/>
  <c r="U14" i="3"/>
  <c r="BZ13" i="3"/>
  <c r="BR13" i="3"/>
  <c r="BJ13" i="3"/>
  <c r="BB13" i="3"/>
  <c r="AT13" i="3"/>
  <c r="AN13" i="3"/>
  <c r="AH13" i="3"/>
  <c r="AA13" i="3"/>
  <c r="X12" i="3"/>
  <c r="K12" i="3"/>
  <c r="BV11" i="3"/>
  <c r="BK11" i="3"/>
  <c r="BF11" i="3"/>
  <c r="AX11" i="3"/>
  <c r="AT11" i="3"/>
  <c r="AL11" i="3"/>
  <c r="AC11" i="3"/>
  <c r="U11" i="3"/>
  <c r="BZ10" i="3"/>
  <c r="BR10" i="3"/>
  <c r="BJ10" i="3"/>
  <c r="BB10" i="3"/>
  <c r="AT10" i="3"/>
  <c r="AN10" i="3"/>
  <c r="AH10" i="3"/>
  <c r="AA10" i="3"/>
  <c r="AH9" i="3"/>
  <c r="AA9" i="3"/>
  <c r="AE7" i="3"/>
  <c r="X7" i="3"/>
  <c r="K7" i="3"/>
  <c r="BV6" i="3"/>
  <c r="BN6" i="3"/>
  <c r="BF6" i="3"/>
  <c r="AX6" i="3"/>
  <c r="AP6" i="3"/>
  <c r="AJ6" i="3"/>
  <c r="AC6" i="3"/>
  <c r="Y6" i="3"/>
  <c r="Z5" i="3"/>
  <c r="U5" i="3"/>
  <c r="BZ4" i="3"/>
  <c r="BR4" i="3"/>
  <c r="BJ4" i="3"/>
  <c r="BB4" i="3"/>
  <c r="AT4" i="3"/>
  <c r="AN4" i="3"/>
  <c r="AH4" i="3"/>
  <c r="AA4" i="3"/>
  <c r="Y44" i="2"/>
  <c r="Y40" i="2"/>
  <c r="Y34" i="2"/>
  <c r="B32" i="2"/>
  <c r="AT21" i="12"/>
  <c r="AP14" i="10"/>
  <c r="BK8" i="10"/>
  <c r="BR4" i="10"/>
  <c r="BO25" i="9"/>
  <c r="AX18" i="9"/>
  <c r="BB16" i="9"/>
  <c r="BV14" i="9"/>
  <c r="BB12" i="9"/>
  <c r="AQ6" i="9"/>
  <c r="Y45" i="8"/>
  <c r="BN27" i="8"/>
  <c r="U19" i="8"/>
  <c r="BB18" i="8"/>
  <c r="BV16" i="8"/>
  <c r="Z16" i="8"/>
  <c r="U14" i="8"/>
  <c r="BB13" i="8"/>
  <c r="AH13" i="8"/>
  <c r="K11" i="8"/>
  <c r="BJ10" i="8"/>
  <c r="AF10" i="8"/>
  <c r="BB9" i="8"/>
  <c r="BZ7" i="8"/>
  <c r="BZ6" i="8"/>
  <c r="BF6" i="8"/>
  <c r="K5" i="8"/>
  <c r="AX4" i="8"/>
  <c r="AC4" i="8"/>
  <c r="Y38" i="7"/>
  <c r="Y32" i="7"/>
  <c r="Y30" i="7"/>
  <c r="K27" i="7"/>
  <c r="BN23" i="7"/>
  <c r="AH23" i="7"/>
  <c r="BF22" i="7"/>
  <c r="X20" i="7"/>
  <c r="K19" i="7"/>
  <c r="BJ18" i="7"/>
  <c r="AF18" i="7"/>
  <c r="BZ16" i="7"/>
  <c r="BF16" i="7"/>
  <c r="AP15" i="7"/>
  <c r="X14" i="7"/>
  <c r="BF13" i="7"/>
  <c r="AL13" i="7"/>
  <c r="U12" i="7"/>
  <c r="BB11" i="7"/>
  <c r="AH11" i="7"/>
  <c r="K10" i="7"/>
  <c r="AX9" i="7"/>
  <c r="AC9" i="7"/>
  <c r="BZ7" i="7"/>
  <c r="AT7" i="7"/>
  <c r="AA7" i="7"/>
  <c r="BV5" i="7"/>
  <c r="BB5" i="7"/>
  <c r="AM4" i="7"/>
  <c r="Z4" i="7"/>
  <c r="BT27" i="6"/>
  <c r="BL27" i="6"/>
  <c r="BB27" i="6"/>
  <c r="AX25" i="6"/>
  <c r="BZ24" i="6"/>
  <c r="AP24" i="6"/>
  <c r="AH24" i="6"/>
  <c r="AL23" i="6"/>
  <c r="AC21" i="6"/>
  <c r="AP20" i="6"/>
  <c r="K19" i="6"/>
  <c r="AE18" i="6"/>
  <c r="BV17" i="6"/>
  <c r="BB17" i="6"/>
  <c r="BZ15" i="6"/>
  <c r="BF15" i="6"/>
  <c r="BN13" i="6"/>
  <c r="AT13" i="6"/>
  <c r="BG12" i="6"/>
  <c r="AE12" i="6"/>
  <c r="U11" i="6"/>
  <c r="BZ10" i="6"/>
  <c r="BR10" i="6"/>
  <c r="BJ10" i="6"/>
  <c r="BB10" i="6"/>
  <c r="AT10" i="6"/>
  <c r="X10" i="6"/>
  <c r="K10" i="6"/>
  <c r="BV9" i="6"/>
  <c r="BN9" i="6"/>
  <c r="BH9" i="6"/>
  <c r="AD9" i="6"/>
  <c r="AE6" i="6"/>
  <c r="AH5" i="6"/>
  <c r="AA5" i="6"/>
  <c r="X4" i="6"/>
  <c r="K4" i="6"/>
  <c r="Y43" i="5"/>
  <c r="N32" i="5"/>
  <c r="Y29" i="5"/>
  <c r="BP27" i="5"/>
  <c r="BJ27" i="5"/>
  <c r="AR27" i="5"/>
  <c r="AL27" i="5"/>
  <c r="BO26" i="5"/>
  <c r="BG26" i="5"/>
  <c r="AU26" i="5"/>
  <c r="AM26" i="5"/>
  <c r="U26" i="5"/>
  <c r="BZ25" i="5"/>
  <c r="BT25" i="5"/>
  <c r="BN25" i="5"/>
  <c r="BB25" i="5"/>
  <c r="AV25" i="5"/>
  <c r="AP25" i="5"/>
  <c r="U25" i="5"/>
  <c r="BZ24" i="5"/>
  <c r="BT24" i="5"/>
  <c r="BN24" i="5"/>
  <c r="BB24" i="5"/>
  <c r="AV24" i="5"/>
  <c r="AP24" i="5"/>
  <c r="U24" i="5"/>
  <c r="BZ23" i="5"/>
  <c r="BR23" i="5"/>
  <c r="BJ23" i="5"/>
  <c r="BB23" i="5"/>
  <c r="AT23" i="5"/>
  <c r="AN23" i="5"/>
  <c r="Y23" i="5"/>
  <c r="X22" i="5"/>
  <c r="K22" i="5"/>
  <c r="BV21" i="5"/>
  <c r="BN21" i="5"/>
  <c r="BF21" i="5"/>
  <c r="AX21" i="5"/>
  <c r="AP21" i="5"/>
  <c r="AM20" i="5"/>
  <c r="Z20" i="5"/>
  <c r="AL19" i="5"/>
  <c r="AC19" i="5"/>
  <c r="BG18" i="5"/>
  <c r="AE18" i="5"/>
  <c r="BF17" i="5"/>
  <c r="AX17" i="5"/>
  <c r="AP17" i="5"/>
  <c r="AH17" i="5"/>
  <c r="X17" i="5"/>
  <c r="K17" i="5"/>
  <c r="BV16" i="5"/>
  <c r="BN16" i="5"/>
  <c r="BF16" i="5"/>
  <c r="AX16" i="5"/>
  <c r="AP16" i="5"/>
  <c r="AJ16" i="5"/>
  <c r="U14" i="5"/>
  <c r="BZ13" i="5"/>
  <c r="BR13" i="5"/>
  <c r="BL13" i="5"/>
  <c r="Y12" i="5"/>
  <c r="K12" i="5"/>
  <c r="BV11" i="5"/>
  <c r="BN11" i="5"/>
  <c r="BF11" i="5"/>
  <c r="AX11" i="5"/>
  <c r="AP11" i="5"/>
  <c r="AL11" i="5"/>
  <c r="AC11" i="5"/>
  <c r="Y11" i="5"/>
  <c r="BJ10" i="5"/>
  <c r="BB10" i="5"/>
  <c r="AT10" i="5"/>
  <c r="AL10" i="5"/>
  <c r="AF10" i="5"/>
  <c r="Z9" i="5"/>
  <c r="U9" i="5"/>
  <c r="BZ8" i="5"/>
  <c r="BT8" i="5"/>
  <c r="BP8" i="5"/>
  <c r="BL8" i="5"/>
  <c r="BH8" i="5"/>
  <c r="BB8" i="5"/>
  <c r="AV8" i="5"/>
  <c r="AR8" i="5"/>
  <c r="AN8" i="5"/>
  <c r="AJ8" i="5"/>
  <c r="AC8" i="5"/>
  <c r="U8" i="5"/>
  <c r="BZ7" i="5"/>
  <c r="BR7" i="5"/>
  <c r="BJ7" i="5"/>
  <c r="BB7" i="5"/>
  <c r="AT7" i="5"/>
  <c r="AN7" i="5"/>
  <c r="AH7" i="5"/>
  <c r="AA7" i="5"/>
  <c r="X6" i="5"/>
  <c r="K6" i="5"/>
  <c r="BV5" i="5"/>
  <c r="BN5" i="5"/>
  <c r="BF5" i="5"/>
  <c r="AX5" i="5"/>
  <c r="AP5" i="5"/>
  <c r="AL5" i="5"/>
  <c r="AC5" i="5"/>
  <c r="Y5" i="5"/>
  <c r="BK4" i="5"/>
  <c r="AC4" i="5"/>
  <c r="U4" i="5"/>
  <c r="Y47" i="4"/>
  <c r="Y43" i="4"/>
  <c r="Y39" i="4"/>
  <c r="Y33" i="4"/>
  <c r="Y31" i="4"/>
  <c r="BZ27" i="4"/>
  <c r="BT27" i="4"/>
  <c r="BP27" i="4"/>
  <c r="BL27" i="4"/>
  <c r="BH27" i="4"/>
  <c r="BB27" i="4"/>
  <c r="AV27" i="4"/>
  <c r="AR27" i="4"/>
  <c r="AN27" i="4"/>
  <c r="AJ27" i="4"/>
  <c r="Y27" i="4"/>
  <c r="K26" i="4"/>
  <c r="BV25" i="4"/>
  <c r="BR25" i="4"/>
  <c r="BN25" i="4"/>
  <c r="BJ25" i="4"/>
  <c r="BF25" i="4"/>
  <c r="AX25" i="4"/>
  <c r="AT25" i="4"/>
  <c r="AP25" i="4"/>
  <c r="AL25" i="4"/>
  <c r="AH25" i="4"/>
  <c r="K25" i="4"/>
  <c r="BV24" i="4"/>
  <c r="BR24" i="4"/>
  <c r="BN24" i="4"/>
  <c r="BJ24" i="4"/>
  <c r="BF24" i="4"/>
  <c r="AX24" i="4"/>
  <c r="AT24" i="4"/>
  <c r="AP24" i="4"/>
  <c r="AL24" i="4"/>
  <c r="AH24" i="4"/>
  <c r="K24" i="4"/>
  <c r="BV23" i="4"/>
  <c r="BN23" i="4"/>
  <c r="BH23" i="4"/>
  <c r="BB23" i="4"/>
  <c r="AT23" i="4"/>
  <c r="AL23" i="4"/>
  <c r="AF23" i="4"/>
  <c r="AL22" i="4"/>
  <c r="AC22" i="4"/>
  <c r="Y22" i="4"/>
  <c r="BK21" i="4"/>
  <c r="AC21" i="4"/>
  <c r="U21" i="4"/>
  <c r="BZ20" i="4"/>
  <c r="BR20" i="4"/>
  <c r="BN20" i="4"/>
  <c r="BF20" i="4"/>
  <c r="AX20" i="4"/>
  <c r="AP20" i="4"/>
  <c r="AH20" i="4"/>
  <c r="AD20" i="4"/>
  <c r="AE19" i="4"/>
  <c r="X19" i="4"/>
  <c r="K19" i="4"/>
  <c r="BV18" i="4"/>
  <c r="BN18" i="4"/>
  <c r="BF18" i="4"/>
  <c r="AX18" i="4"/>
  <c r="AP18" i="4"/>
  <c r="AL18" i="4"/>
  <c r="AC18" i="4"/>
  <c r="Y18" i="4"/>
  <c r="AC17" i="4"/>
  <c r="Y17" i="4"/>
  <c r="AC16" i="4"/>
  <c r="U16" i="4"/>
  <c r="BZ15" i="4"/>
  <c r="BR15" i="4"/>
  <c r="BN15" i="4"/>
  <c r="BF15" i="4"/>
  <c r="AX15" i="4"/>
  <c r="AP15" i="4"/>
  <c r="AH15" i="4"/>
  <c r="AD15" i="4"/>
  <c r="X13" i="4"/>
  <c r="K13" i="4"/>
  <c r="BV12" i="4"/>
  <c r="BN12" i="4"/>
  <c r="BH12" i="4"/>
  <c r="BB12" i="4"/>
  <c r="AT12" i="4"/>
  <c r="AL12" i="4"/>
  <c r="AF12" i="4"/>
  <c r="AT11" i="4"/>
  <c r="AL11" i="4"/>
  <c r="AC11" i="4"/>
  <c r="Y11" i="4"/>
  <c r="BK10" i="4"/>
  <c r="AC10" i="4"/>
  <c r="U10" i="4"/>
  <c r="BZ9" i="4"/>
  <c r="BR9" i="4"/>
  <c r="BJ9" i="4"/>
  <c r="BF9" i="4"/>
  <c r="AX9" i="4"/>
  <c r="AP9" i="4"/>
  <c r="AH9" i="4"/>
  <c r="AD9" i="4"/>
  <c r="AE8" i="4"/>
  <c r="X8" i="4"/>
  <c r="K8" i="4"/>
  <c r="BV7" i="4"/>
  <c r="BN7" i="4"/>
  <c r="BJ7" i="4"/>
  <c r="BB7" i="4"/>
  <c r="AT7" i="4"/>
  <c r="AL7" i="4"/>
  <c r="AF7" i="4"/>
  <c r="AC6" i="4"/>
  <c r="U6" i="4"/>
  <c r="BZ5" i="4"/>
  <c r="BR5" i="4"/>
  <c r="BL5" i="4"/>
  <c r="BF5" i="4"/>
  <c r="AX5" i="4"/>
  <c r="AP5" i="4"/>
  <c r="AH5" i="4"/>
  <c r="AD5" i="4"/>
  <c r="AE4" i="4"/>
  <c r="X4" i="4"/>
  <c r="K4" i="4"/>
  <c r="Y45" i="3"/>
  <c r="Y41" i="3"/>
  <c r="Y37" i="3"/>
  <c r="Y35" i="3"/>
  <c r="N32" i="3"/>
  <c r="Y29" i="3"/>
  <c r="BV27" i="3"/>
  <c r="BR27" i="3"/>
  <c r="BN27" i="3"/>
  <c r="BJ27" i="3"/>
  <c r="BF27" i="3"/>
  <c r="AX27" i="3"/>
  <c r="AT27" i="3"/>
  <c r="AP27" i="3"/>
  <c r="AL27" i="3"/>
  <c r="AH27" i="3"/>
  <c r="BS26" i="3"/>
  <c r="BO26" i="3"/>
  <c r="BK26" i="3"/>
  <c r="BG26" i="3"/>
  <c r="AU26" i="3"/>
  <c r="AQ26" i="3"/>
  <c r="AM26" i="3"/>
  <c r="AI26" i="3"/>
  <c r="U26" i="3"/>
  <c r="BZ25" i="3"/>
  <c r="BT25" i="3"/>
  <c r="BP25" i="3"/>
  <c r="BL25" i="3"/>
  <c r="BH25" i="3"/>
  <c r="BB25" i="3"/>
  <c r="AV25" i="3"/>
  <c r="AR25" i="3"/>
  <c r="AN25" i="3"/>
  <c r="AJ25" i="3"/>
  <c r="U25" i="3"/>
  <c r="BZ24" i="3"/>
  <c r="BT24" i="3"/>
  <c r="BP24" i="3"/>
  <c r="BL24" i="3"/>
  <c r="BH24" i="3"/>
  <c r="BB24" i="3"/>
  <c r="AV24" i="3"/>
  <c r="AR24" i="3"/>
  <c r="AN24" i="3"/>
  <c r="AJ24" i="3"/>
  <c r="U24" i="3"/>
  <c r="BZ23" i="3"/>
  <c r="BR23" i="3"/>
  <c r="BL23" i="3"/>
  <c r="BF23" i="3"/>
  <c r="AX23" i="3"/>
  <c r="AP23" i="3"/>
  <c r="AH23" i="3"/>
  <c r="AD23" i="3"/>
  <c r="AE22" i="3"/>
  <c r="X22" i="3"/>
  <c r="K22" i="3"/>
  <c r="BV21" i="3"/>
  <c r="BO21" i="3"/>
  <c r="AE21" i="3"/>
  <c r="X21" i="3"/>
  <c r="K21" i="3"/>
  <c r="BV20" i="3"/>
  <c r="BN20" i="3"/>
  <c r="AE20" i="3"/>
  <c r="X20" i="3"/>
  <c r="K20" i="3"/>
  <c r="BV19" i="3"/>
  <c r="BN19" i="3"/>
  <c r="BF19" i="3"/>
  <c r="AX19" i="3"/>
  <c r="AP19" i="3"/>
  <c r="AJ19" i="3"/>
  <c r="AC19" i="3"/>
  <c r="Y19" i="3"/>
  <c r="BK18" i="3"/>
  <c r="AC18" i="3"/>
  <c r="U18" i="3"/>
  <c r="BZ17" i="3"/>
  <c r="BT17" i="3"/>
  <c r="BN17" i="3"/>
  <c r="BF17" i="3"/>
  <c r="AX17" i="3"/>
  <c r="AP17" i="3"/>
  <c r="AH17" i="3"/>
  <c r="AD17" i="3"/>
  <c r="AI15" i="3"/>
  <c r="X15" i="3"/>
  <c r="K15" i="3"/>
  <c r="BV14" i="3"/>
  <c r="BN14" i="3"/>
  <c r="BF14" i="3"/>
  <c r="AX14" i="3"/>
  <c r="AP14" i="3"/>
  <c r="AL14" i="3"/>
  <c r="AC14" i="3"/>
  <c r="Y14" i="3"/>
  <c r="AM13" i="3"/>
  <c r="Z13" i="3"/>
  <c r="U13" i="3"/>
  <c r="BZ12" i="3"/>
  <c r="BR12" i="3"/>
  <c r="BJ12" i="3"/>
  <c r="BB12" i="3"/>
  <c r="AT12" i="3"/>
  <c r="AN12" i="3"/>
  <c r="AH12" i="3"/>
  <c r="AA12" i="3"/>
  <c r="BO11" i="3"/>
  <c r="BJ11" i="3"/>
  <c r="AM10" i="3"/>
  <c r="Z10" i="3"/>
  <c r="U10" i="3"/>
  <c r="BZ9" i="3"/>
  <c r="BR9" i="3"/>
  <c r="BJ9" i="3"/>
  <c r="BB9" i="3"/>
  <c r="AT9" i="3"/>
  <c r="AL9" i="3"/>
  <c r="Z9" i="3"/>
  <c r="U9" i="3"/>
  <c r="BZ8" i="3"/>
  <c r="BT8" i="3"/>
  <c r="BP8" i="3"/>
  <c r="BL8" i="3"/>
  <c r="BH8" i="3"/>
  <c r="BB8" i="3"/>
  <c r="AV8" i="3"/>
  <c r="AR8" i="3"/>
  <c r="AN8" i="3"/>
  <c r="AJ8" i="3"/>
  <c r="AC8" i="3"/>
  <c r="U8" i="3"/>
  <c r="BZ7" i="3"/>
  <c r="BR7" i="3"/>
  <c r="BL7" i="3"/>
  <c r="BF7" i="3"/>
  <c r="AX7" i="3"/>
  <c r="AP7" i="3"/>
  <c r="AH7" i="3"/>
  <c r="AD7" i="3"/>
  <c r="AI6" i="3"/>
  <c r="X6" i="3"/>
  <c r="K6" i="3"/>
  <c r="BV5" i="3"/>
  <c r="BN5" i="3"/>
  <c r="BF5" i="3"/>
  <c r="AX5" i="3"/>
  <c r="AP5" i="3"/>
  <c r="AJ5" i="3"/>
  <c r="AC5" i="3"/>
  <c r="Y5" i="3"/>
  <c r="AM4" i="3"/>
  <c r="Z4" i="3"/>
  <c r="U4" i="3"/>
  <c r="Y47" i="2"/>
  <c r="Y43" i="2"/>
  <c r="Y39" i="2"/>
  <c r="Y33" i="2"/>
  <c r="Y31" i="2"/>
  <c r="BZ27" i="2"/>
  <c r="BT27" i="2"/>
  <c r="BP27" i="2"/>
  <c r="BL27" i="2"/>
  <c r="BH27" i="2"/>
  <c r="BB27" i="2"/>
  <c r="AV27" i="2"/>
  <c r="AR27" i="2"/>
  <c r="AN27" i="2"/>
  <c r="AJ27" i="2"/>
  <c r="Y27" i="2"/>
  <c r="K26" i="2"/>
  <c r="BV25" i="2"/>
  <c r="BR25" i="2"/>
  <c r="BN25" i="2"/>
  <c r="BJ25" i="2"/>
  <c r="BF25" i="2"/>
  <c r="AX25" i="2"/>
  <c r="AT25" i="2"/>
  <c r="AP25" i="2"/>
  <c r="AL25" i="2"/>
  <c r="AH25" i="2"/>
  <c r="K25" i="2"/>
  <c r="BV24" i="2"/>
  <c r="BR24" i="2"/>
  <c r="BN24" i="2"/>
  <c r="BJ24" i="2"/>
  <c r="BF24" i="2"/>
  <c r="AX24" i="2"/>
  <c r="AT24" i="2"/>
  <c r="AP24" i="2"/>
  <c r="AL24" i="2"/>
  <c r="AH24" i="2"/>
  <c r="K24" i="2"/>
  <c r="BV23" i="2"/>
  <c r="AE23" i="2"/>
  <c r="X23" i="2"/>
  <c r="K23" i="2"/>
  <c r="BV22" i="2"/>
  <c r="BN22" i="2"/>
  <c r="BF22" i="2"/>
  <c r="AX22" i="2"/>
  <c r="AP22" i="2"/>
  <c r="AJ22" i="2"/>
  <c r="AC22" i="2"/>
  <c r="Y22" i="2"/>
  <c r="Z21" i="2"/>
  <c r="U21" i="2"/>
  <c r="BZ20" i="2"/>
  <c r="BS20" i="2"/>
  <c r="AC20" i="2"/>
  <c r="U20" i="2"/>
  <c r="BZ19" i="2"/>
  <c r="BR19" i="2"/>
  <c r="BJ19" i="2"/>
  <c r="BB19" i="2"/>
  <c r="AT19" i="2"/>
  <c r="AN19" i="2"/>
  <c r="AH19" i="2"/>
  <c r="AA19" i="2"/>
  <c r="X18" i="2"/>
  <c r="K18" i="2"/>
  <c r="BV17" i="2"/>
  <c r="BN17" i="2"/>
  <c r="BJ17" i="2"/>
  <c r="BB17" i="2"/>
  <c r="AT17" i="2"/>
  <c r="AL17" i="2"/>
  <c r="AF17" i="2"/>
  <c r="Z16" i="2"/>
  <c r="U16" i="2"/>
  <c r="BZ15" i="2"/>
  <c r="BR15" i="2"/>
  <c r="BL15" i="2"/>
  <c r="BF15" i="2"/>
  <c r="AX15" i="2"/>
  <c r="AP15" i="2"/>
  <c r="AH15" i="2"/>
  <c r="AD15" i="2"/>
  <c r="AE14" i="2"/>
  <c r="X14" i="2"/>
  <c r="K14" i="2"/>
  <c r="BV13" i="2"/>
  <c r="BN13" i="2"/>
  <c r="BF13" i="2"/>
  <c r="AX13" i="2"/>
  <c r="AP13" i="2"/>
  <c r="X13" i="2"/>
  <c r="K13" i="2"/>
  <c r="BV12" i="2"/>
  <c r="BN12" i="2"/>
  <c r="AE12" i="2"/>
  <c r="X12" i="2"/>
  <c r="K12" i="2"/>
  <c r="BV11" i="2"/>
  <c r="BR11" i="2"/>
  <c r="BN11" i="2"/>
  <c r="BJ11" i="2"/>
  <c r="BF11" i="2"/>
  <c r="AX11" i="2"/>
  <c r="AT11" i="2"/>
  <c r="AP11" i="2"/>
  <c r="AL11" i="2"/>
  <c r="AH11" i="2"/>
  <c r="X11" i="2"/>
  <c r="K11" i="2"/>
  <c r="BV10" i="2"/>
  <c r="BK10" i="2"/>
  <c r="BF10" i="2"/>
  <c r="AX10" i="2"/>
  <c r="AP10" i="2"/>
  <c r="AL10" i="2"/>
  <c r="AC10" i="2"/>
  <c r="U10" i="2"/>
  <c r="BZ9" i="2"/>
  <c r="BR9" i="2"/>
  <c r="BL9" i="2"/>
  <c r="BF9" i="2"/>
  <c r="AX9" i="2"/>
  <c r="AP9" i="2"/>
  <c r="AH9" i="2"/>
  <c r="AD9" i="2"/>
  <c r="AE8" i="2"/>
  <c r="X8" i="2"/>
  <c r="K8" i="2"/>
  <c r="BV7" i="2"/>
  <c r="AE7" i="2"/>
  <c r="X7" i="2"/>
  <c r="K7" i="2"/>
  <c r="BV6" i="2"/>
  <c r="BN6" i="2"/>
  <c r="BF6" i="2"/>
  <c r="AX6" i="2"/>
  <c r="AP6" i="2"/>
  <c r="AL6" i="2"/>
  <c r="AC6" i="2"/>
  <c r="Y6" i="2"/>
  <c r="AM5" i="2"/>
  <c r="Z5" i="2"/>
  <c r="U5" i="2"/>
  <c r="BZ4" i="2"/>
  <c r="BR4" i="2"/>
  <c r="BL4" i="2"/>
  <c r="BF4" i="2"/>
  <c r="AX4" i="2"/>
  <c r="AP4" i="2"/>
  <c r="AH4" i="2"/>
  <c r="AD4" i="2"/>
  <c r="AM133" i="1"/>
  <c r="AI133" i="1"/>
  <c r="AE133" i="1"/>
  <c r="AA133" i="1"/>
  <c r="W133" i="1"/>
  <c r="S133" i="1"/>
  <c r="O133" i="1"/>
  <c r="K133" i="1"/>
  <c r="G133" i="1"/>
  <c r="C133" i="1"/>
  <c r="AO132" i="1"/>
  <c r="AK132" i="1"/>
  <c r="AG132" i="1"/>
  <c r="AC132" i="1"/>
  <c r="Y132" i="1"/>
  <c r="U132" i="1"/>
  <c r="Q132" i="1"/>
  <c r="M132" i="1"/>
  <c r="I132" i="1"/>
  <c r="E132" i="1"/>
  <c r="A132" i="1"/>
  <c r="AM131" i="1"/>
  <c r="AI131" i="1"/>
  <c r="AE131" i="1"/>
  <c r="AA131" i="1"/>
  <c r="W131" i="1"/>
  <c r="S131" i="1"/>
  <c r="O131" i="1"/>
  <c r="K131" i="1"/>
  <c r="G131" i="1"/>
  <c r="C131" i="1"/>
  <c r="AO130" i="1"/>
  <c r="AK130" i="1"/>
  <c r="AG130" i="1"/>
  <c r="AC130" i="1"/>
  <c r="Y130" i="1"/>
  <c r="U130" i="1"/>
  <c r="Q130" i="1"/>
  <c r="M130" i="1"/>
  <c r="I130" i="1"/>
  <c r="E130" i="1"/>
  <c r="A130" i="1"/>
  <c r="AM129" i="1"/>
  <c r="AI129" i="1"/>
  <c r="AE129" i="1"/>
  <c r="AA129" i="1"/>
  <c r="W129" i="1"/>
  <c r="S129" i="1"/>
  <c r="O129" i="1"/>
  <c r="K129" i="1"/>
  <c r="G129" i="1"/>
  <c r="C129" i="1"/>
  <c r="AO128" i="1"/>
  <c r="AK128" i="1"/>
  <c r="AG128" i="1"/>
  <c r="AC128" i="1"/>
  <c r="Y128" i="1"/>
  <c r="U128" i="1"/>
  <c r="Q128" i="1"/>
  <c r="M128" i="1"/>
  <c r="I128" i="1"/>
  <c r="E128" i="1"/>
  <c r="A128" i="1"/>
  <c r="AM127" i="1"/>
  <c r="AI127" i="1"/>
  <c r="AE127" i="1"/>
  <c r="AA127" i="1"/>
  <c r="W127" i="1"/>
  <c r="S127" i="1"/>
  <c r="O127" i="1"/>
  <c r="K127" i="1"/>
  <c r="G127" i="1"/>
  <c r="C127" i="1"/>
  <c r="AO126" i="1"/>
  <c r="AK126" i="1"/>
  <c r="AG126" i="1"/>
  <c r="AC126" i="1"/>
  <c r="Y126" i="1"/>
  <c r="U126" i="1"/>
  <c r="Q126" i="1"/>
  <c r="M126" i="1"/>
  <c r="I126" i="1"/>
  <c r="E126" i="1"/>
  <c r="A126" i="1"/>
  <c r="AM125" i="1"/>
  <c r="AI125" i="1"/>
  <c r="AE125" i="1"/>
  <c r="AA125" i="1"/>
  <c r="W125" i="1"/>
  <c r="S125" i="1"/>
  <c r="O125" i="1"/>
  <c r="K125" i="1"/>
  <c r="G125" i="1"/>
  <c r="C125" i="1"/>
  <c r="AO124" i="1"/>
  <c r="AK124" i="1"/>
  <c r="AG124" i="1"/>
  <c r="AC124" i="1"/>
  <c r="Y124" i="1"/>
  <c r="U124" i="1"/>
  <c r="Q124" i="1"/>
  <c r="M124" i="1"/>
  <c r="I124" i="1"/>
  <c r="E124" i="1"/>
  <c r="A124" i="1"/>
  <c r="AM123" i="1"/>
  <c r="AI123" i="1"/>
  <c r="AE123" i="1"/>
  <c r="AA123" i="1"/>
  <c r="W123" i="1"/>
  <c r="S123" i="1"/>
  <c r="O123" i="1"/>
  <c r="K123" i="1"/>
  <c r="G123" i="1"/>
  <c r="C123" i="1"/>
  <c r="AO122" i="1"/>
  <c r="AK122" i="1"/>
  <c r="AT25" i="10"/>
  <c r="BF18" i="10"/>
  <c r="BV24" i="9"/>
  <c r="BK24" i="9"/>
  <c r="Z23" i="9"/>
  <c r="BJ22" i="9"/>
  <c r="AH22" i="9"/>
  <c r="AP19" i="9"/>
  <c r="AD13" i="9"/>
  <c r="BN8" i="9"/>
  <c r="BV27" i="8"/>
  <c r="K25" i="8"/>
  <c r="U24" i="8"/>
  <c r="BN22" i="8"/>
  <c r="AC20" i="8"/>
  <c r="BK18" i="8"/>
  <c r="K17" i="8"/>
  <c r="AX16" i="8"/>
  <c r="AC15" i="8"/>
  <c r="BJ13" i="8"/>
  <c r="U13" i="8"/>
  <c r="X11" i="8"/>
  <c r="AL10" i="8"/>
  <c r="BJ9" i="8"/>
  <c r="AF9" i="8"/>
  <c r="U8" i="8"/>
  <c r="U7" i="8"/>
  <c r="BN6" i="8"/>
  <c r="AH6" i="8"/>
  <c r="X5" i="8"/>
  <c r="BF4" i="8"/>
  <c r="AL4" i="8"/>
  <c r="BS27" i="7"/>
  <c r="BK27" i="7"/>
  <c r="BR26" i="7"/>
  <c r="BJ26" i="7"/>
  <c r="AR26" i="7"/>
  <c r="AJ26" i="7"/>
  <c r="AM25" i="7"/>
  <c r="BS24" i="7"/>
  <c r="BK24" i="7"/>
  <c r="AP23" i="7"/>
  <c r="AH22" i="7"/>
  <c r="BN19" i="7"/>
  <c r="X19" i="7"/>
  <c r="BR18" i="7"/>
  <c r="AL18" i="7"/>
  <c r="U17" i="7"/>
  <c r="BN16" i="7"/>
  <c r="AH16" i="7"/>
  <c r="AX15" i="7"/>
  <c r="AD15" i="7"/>
  <c r="AI14" i="7"/>
  <c r="BN13" i="7"/>
  <c r="Y13" i="7"/>
  <c r="BJ11" i="7"/>
  <c r="X10" i="7"/>
  <c r="BF9" i="7"/>
  <c r="U8" i="7"/>
  <c r="BB7" i="7"/>
  <c r="AH7" i="7"/>
  <c r="K6" i="7"/>
  <c r="BJ5" i="7"/>
  <c r="AF5" i="7"/>
  <c r="Y47" i="6"/>
  <c r="BZ27" i="6"/>
  <c r="AP27" i="6"/>
  <c r="AH27" i="6"/>
  <c r="BO26" i="6"/>
  <c r="BG26" i="6"/>
  <c r="BV25" i="6"/>
  <c r="BN25" i="6"/>
  <c r="BF25" i="6"/>
  <c r="AN25" i="6"/>
  <c r="U25" i="6"/>
  <c r="BP24" i="6"/>
  <c r="BH24" i="6"/>
  <c r="BP23" i="6"/>
  <c r="AT23" i="6"/>
  <c r="Z22" i="6"/>
  <c r="BR21" i="6"/>
  <c r="BR20" i="6"/>
  <c r="AX20" i="6"/>
  <c r="AD20" i="6"/>
  <c r="X19" i="6"/>
  <c r="K18" i="6"/>
  <c r="BJ17" i="6"/>
  <c r="AF17" i="6"/>
  <c r="U16" i="6"/>
  <c r="BN15" i="6"/>
  <c r="AH15" i="6"/>
  <c r="AE14" i="6"/>
  <c r="BV13" i="6"/>
  <c r="BB13" i="6"/>
  <c r="AC12" i="6"/>
  <c r="U12" i="6"/>
  <c r="BZ11" i="6"/>
  <c r="BR11" i="6"/>
  <c r="BJ11" i="6"/>
  <c r="BB11" i="6"/>
  <c r="AT11" i="6"/>
  <c r="AM11" i="6"/>
  <c r="Z11" i="6"/>
  <c r="BF9" i="6"/>
  <c r="AX9" i="6"/>
  <c r="AP9" i="6"/>
  <c r="AH9" i="6"/>
  <c r="AH8" i="6"/>
  <c r="AA8" i="6"/>
  <c r="BB7" i="6"/>
  <c r="AT7" i="6"/>
  <c r="AL7" i="6"/>
  <c r="AF7" i="6"/>
  <c r="AC6" i="6"/>
  <c r="U6" i="6"/>
  <c r="BZ5" i="6"/>
  <c r="BR5" i="6"/>
  <c r="BJ5" i="6"/>
  <c r="BB5" i="6"/>
  <c r="AT5" i="6"/>
  <c r="AN5" i="6"/>
  <c r="Y5" i="6"/>
  <c r="Y41" i="5"/>
  <c r="Y31" i="5"/>
  <c r="BZ27" i="5"/>
  <c r="BT27" i="5"/>
  <c r="BN27" i="5"/>
  <c r="BB27" i="5"/>
  <c r="AV27" i="5"/>
  <c r="AP27" i="5"/>
  <c r="Y27" i="5"/>
  <c r="BR25" i="5"/>
  <c r="BH25" i="5"/>
  <c r="AT25" i="5"/>
  <c r="AJ25" i="5"/>
  <c r="BR24" i="5"/>
  <c r="BH24" i="5"/>
  <c r="AT24" i="5"/>
  <c r="AJ24" i="5"/>
  <c r="AL23" i="5"/>
  <c r="AC23" i="5"/>
  <c r="BG22" i="5"/>
  <c r="AE22" i="5"/>
  <c r="AH21" i="5"/>
  <c r="AA21" i="5"/>
  <c r="X20" i="5"/>
  <c r="K20" i="5"/>
  <c r="BV19" i="5"/>
  <c r="BN19" i="5"/>
  <c r="BF19" i="5"/>
  <c r="AX19" i="5"/>
  <c r="AP19" i="5"/>
  <c r="AC18" i="5"/>
  <c r="U18" i="5"/>
  <c r="BZ17" i="5"/>
  <c r="BR17" i="5"/>
  <c r="BL17" i="5"/>
  <c r="AH16" i="5"/>
  <c r="AA16" i="5"/>
  <c r="BO15" i="5"/>
  <c r="AQ15" i="5"/>
  <c r="AI15" i="5"/>
  <c r="AM14" i="5"/>
  <c r="Z14" i="5"/>
  <c r="BJ13" i="5"/>
  <c r="BB13" i="5"/>
  <c r="AT13" i="5"/>
  <c r="AL13" i="5"/>
  <c r="AF13" i="5"/>
  <c r="AL12" i="5"/>
  <c r="AC12" i="5"/>
  <c r="X12" i="5"/>
  <c r="X11" i="5"/>
  <c r="K11" i="5"/>
  <c r="BV10" i="5"/>
  <c r="BN10" i="5"/>
  <c r="AE10" i="5"/>
  <c r="X10" i="5"/>
  <c r="K10" i="5"/>
  <c r="BV9" i="5"/>
  <c r="BN9" i="5"/>
  <c r="BF9" i="5"/>
  <c r="AX9" i="5"/>
  <c r="AP9" i="5"/>
  <c r="AJ9" i="5"/>
  <c r="AC9" i="5"/>
  <c r="Y9" i="5"/>
  <c r="BS8" i="5"/>
  <c r="BO8" i="5"/>
  <c r="BK8" i="5"/>
  <c r="BG8" i="5"/>
  <c r="AU8" i="5"/>
  <c r="AQ8" i="5"/>
  <c r="AM8" i="5"/>
  <c r="AI8" i="5"/>
  <c r="AM7" i="5"/>
  <c r="Z7" i="5"/>
  <c r="U7" i="5"/>
  <c r="BZ6" i="5"/>
  <c r="BR6" i="5"/>
  <c r="BJ6" i="5"/>
  <c r="BB6" i="5"/>
  <c r="AT6" i="5"/>
  <c r="AN6" i="5"/>
  <c r="AH6" i="5"/>
  <c r="AA6" i="5"/>
  <c r="X5" i="5"/>
  <c r="K5" i="5"/>
  <c r="BV4" i="5"/>
  <c r="BN4" i="5"/>
  <c r="BJ4" i="5"/>
  <c r="BB4" i="5"/>
  <c r="AT4" i="5"/>
  <c r="AL4" i="5"/>
  <c r="AF4" i="5"/>
  <c r="Y46" i="4"/>
  <c r="Y42" i="4"/>
  <c r="Y38" i="4"/>
  <c r="Y36" i="4"/>
  <c r="Y32" i="4"/>
  <c r="Y30" i="4"/>
  <c r="BS27" i="4"/>
  <c r="BO27" i="4"/>
  <c r="BK27" i="4"/>
  <c r="BG27" i="4"/>
  <c r="AU27" i="4"/>
  <c r="AQ27" i="4"/>
  <c r="AM27" i="4"/>
  <c r="AI27" i="4"/>
  <c r="U27" i="4"/>
  <c r="BZ26" i="4"/>
  <c r="BT26" i="4"/>
  <c r="BP26" i="4"/>
  <c r="BL26" i="4"/>
  <c r="BH26" i="4"/>
  <c r="BB26" i="4"/>
  <c r="AV26" i="4"/>
  <c r="AR26" i="4"/>
  <c r="AN26" i="4"/>
  <c r="AJ26" i="4"/>
  <c r="Y26" i="4"/>
  <c r="BG23" i="4"/>
  <c r="AE23" i="4"/>
  <c r="X23" i="4"/>
  <c r="K23" i="4"/>
  <c r="BV22" i="4"/>
  <c r="BN22" i="4"/>
  <c r="BF22" i="4"/>
  <c r="AX22" i="4"/>
  <c r="AP22" i="4"/>
  <c r="X22" i="4"/>
  <c r="K22" i="4"/>
  <c r="BV21" i="4"/>
  <c r="BN21" i="4"/>
  <c r="BJ21" i="4"/>
  <c r="BB21" i="4"/>
  <c r="AT21" i="4"/>
  <c r="AL21" i="4"/>
  <c r="AF21" i="4"/>
  <c r="AC20" i="4"/>
  <c r="U20" i="4"/>
  <c r="BZ19" i="4"/>
  <c r="BR19" i="4"/>
  <c r="BL19" i="4"/>
  <c r="BF19" i="4"/>
  <c r="AX19" i="4"/>
  <c r="AP19" i="4"/>
  <c r="AH19" i="4"/>
  <c r="AD19" i="4"/>
  <c r="X18" i="4"/>
  <c r="K18" i="4"/>
  <c r="BV17" i="4"/>
  <c r="BN17" i="4"/>
  <c r="BF17" i="4"/>
  <c r="AX17" i="4"/>
  <c r="AP17" i="4"/>
  <c r="AI17" i="4"/>
  <c r="X17" i="4"/>
  <c r="K17" i="4"/>
  <c r="BV16" i="4"/>
  <c r="BN16" i="4"/>
  <c r="BH16" i="4"/>
  <c r="BB16" i="4"/>
  <c r="AT16" i="4"/>
  <c r="AL16" i="4"/>
  <c r="AF16" i="4"/>
  <c r="AC15" i="4"/>
  <c r="U15" i="4"/>
  <c r="BZ14" i="4"/>
  <c r="BT14" i="4"/>
  <c r="BP14" i="4"/>
  <c r="BL14" i="4"/>
  <c r="BH14" i="4"/>
  <c r="BB14" i="4"/>
  <c r="AV14" i="4"/>
  <c r="AR14" i="4"/>
  <c r="AN14" i="4"/>
  <c r="AJ14" i="4"/>
  <c r="AC14" i="4"/>
  <c r="U14" i="4"/>
  <c r="BZ13" i="4"/>
  <c r="BR13" i="4"/>
  <c r="BJ13" i="4"/>
  <c r="BB13" i="4"/>
  <c r="AV13" i="4"/>
  <c r="AP13" i="4"/>
  <c r="AH13" i="4"/>
  <c r="AA13" i="4"/>
  <c r="BG12" i="4"/>
  <c r="AE12" i="4"/>
  <c r="X12" i="4"/>
  <c r="K12" i="4"/>
  <c r="BV11" i="4"/>
  <c r="BN11" i="4"/>
  <c r="BF11" i="4"/>
  <c r="AX11" i="4"/>
  <c r="X11" i="4"/>
  <c r="K11" i="4"/>
  <c r="BV10" i="4"/>
  <c r="BN10" i="4"/>
  <c r="BJ10" i="4"/>
  <c r="BB10" i="4"/>
  <c r="AT10" i="4"/>
  <c r="AL10" i="4"/>
  <c r="AF10" i="4"/>
  <c r="AC9" i="4"/>
  <c r="U9" i="4"/>
  <c r="BZ8" i="4"/>
  <c r="BR8" i="4"/>
  <c r="BL8" i="4"/>
  <c r="BF8" i="4"/>
  <c r="AX8" i="4"/>
  <c r="AP8" i="4"/>
  <c r="AH8" i="4"/>
  <c r="AD8" i="4"/>
  <c r="AE7" i="4"/>
  <c r="X7" i="4"/>
  <c r="K7" i="4"/>
  <c r="BV6" i="4"/>
  <c r="BN6" i="4"/>
  <c r="BH6" i="4"/>
  <c r="BB6" i="4"/>
  <c r="AT6" i="4"/>
  <c r="AL6" i="4"/>
  <c r="AF6" i="4"/>
  <c r="BK5" i="4"/>
  <c r="AC5" i="4"/>
  <c r="U5" i="4"/>
  <c r="BZ4" i="4"/>
  <c r="BR4" i="4"/>
  <c r="BL4" i="4"/>
  <c r="BF4" i="4"/>
  <c r="AX4" i="4"/>
  <c r="AP4" i="4"/>
  <c r="AH4" i="4"/>
  <c r="AD4" i="4"/>
  <c r="Y44" i="3"/>
  <c r="Y40" i="3"/>
  <c r="Y34" i="3"/>
  <c r="B32" i="3"/>
  <c r="Y28" i="3"/>
  <c r="K27" i="3"/>
  <c r="BV26" i="3"/>
  <c r="BR26" i="3"/>
  <c r="BN26" i="3"/>
  <c r="BJ26" i="3"/>
  <c r="BF26" i="3"/>
  <c r="AX26" i="3"/>
  <c r="AT26" i="3"/>
  <c r="AP26" i="3"/>
  <c r="AL26" i="3"/>
  <c r="AH26" i="3"/>
  <c r="BS25" i="3"/>
  <c r="BO25" i="3"/>
  <c r="BK25" i="3"/>
  <c r="BG25" i="3"/>
  <c r="AU25" i="3"/>
  <c r="AQ25" i="3"/>
  <c r="AM25" i="3"/>
  <c r="AI25" i="3"/>
  <c r="BS24" i="3"/>
  <c r="BO24" i="3"/>
  <c r="BK24" i="3"/>
  <c r="BG24" i="3"/>
  <c r="AU24" i="3"/>
  <c r="AQ24" i="3"/>
  <c r="AM24" i="3"/>
  <c r="AI24" i="3"/>
  <c r="BK23" i="3"/>
  <c r="AC23" i="3"/>
  <c r="U23" i="3"/>
  <c r="BZ22" i="3"/>
  <c r="BR22" i="3"/>
  <c r="BL22" i="3"/>
  <c r="BF22" i="3"/>
  <c r="AX22" i="3"/>
  <c r="AP22" i="3"/>
  <c r="AH22" i="3"/>
  <c r="AD22" i="3"/>
  <c r="BN21" i="3"/>
  <c r="BF21" i="3"/>
  <c r="AX21" i="3"/>
  <c r="AP21" i="3"/>
  <c r="AH21" i="3"/>
  <c r="AD21" i="3"/>
  <c r="BF20" i="3"/>
  <c r="AX20" i="3"/>
  <c r="AP20" i="3"/>
  <c r="AH20" i="3"/>
  <c r="AD20" i="3"/>
  <c r="AI19" i="3"/>
  <c r="X19" i="3"/>
  <c r="K19" i="3"/>
  <c r="BV18" i="3"/>
  <c r="BN18" i="3"/>
  <c r="BJ18" i="3"/>
  <c r="BB18" i="3"/>
  <c r="AT18" i="3"/>
  <c r="AL18" i="3"/>
  <c r="AF18" i="3"/>
  <c r="BS17" i="3"/>
  <c r="AC17" i="3"/>
  <c r="U17" i="3"/>
  <c r="BZ16" i="3"/>
  <c r="BT16" i="3"/>
  <c r="BP16" i="3"/>
  <c r="BL16" i="3"/>
  <c r="BH16" i="3"/>
  <c r="BB16" i="3"/>
  <c r="AV16" i="3"/>
  <c r="AR16" i="3"/>
  <c r="AN16" i="3"/>
  <c r="AJ16" i="3"/>
  <c r="AC16" i="3"/>
  <c r="U16" i="3"/>
  <c r="BZ15" i="3"/>
  <c r="BR15" i="3"/>
  <c r="BJ15" i="3"/>
  <c r="BB15" i="3"/>
  <c r="AT15" i="3"/>
  <c r="AL15" i="3"/>
  <c r="AH15" i="3"/>
  <c r="AA15" i="3"/>
  <c r="X14" i="3"/>
  <c r="K14" i="3"/>
  <c r="BV13" i="3"/>
  <c r="BN13" i="3"/>
  <c r="BF13" i="3"/>
  <c r="AX13" i="3"/>
  <c r="AP13" i="3"/>
  <c r="AL13" i="3"/>
  <c r="AC13" i="3"/>
  <c r="Y13" i="3"/>
  <c r="AM12" i="3"/>
  <c r="Z12" i="3"/>
  <c r="U12" i="3"/>
  <c r="BZ11" i="3"/>
  <c r="BS11" i="3"/>
  <c r="BN11" i="3"/>
  <c r="BB11" i="3"/>
  <c r="AV11" i="3"/>
  <c r="AP11" i="3"/>
  <c r="AH11" i="3"/>
  <c r="X11" i="3"/>
  <c r="K11" i="3"/>
  <c r="BV10" i="3"/>
  <c r="BN10" i="3"/>
  <c r="BF10" i="3"/>
  <c r="AX10" i="3"/>
  <c r="AP10" i="3"/>
  <c r="AL10" i="3"/>
  <c r="AC10" i="3"/>
  <c r="Y10" i="3"/>
  <c r="AC9" i="3"/>
  <c r="Y9" i="3"/>
  <c r="BS8" i="3"/>
  <c r="BO8" i="3"/>
  <c r="BK8" i="3"/>
  <c r="BG8" i="3"/>
  <c r="AU8" i="3"/>
  <c r="AQ8" i="3"/>
  <c r="AM8" i="3"/>
  <c r="AI8" i="3"/>
  <c r="BK7" i="3"/>
  <c r="AC7" i="3"/>
  <c r="U7" i="3"/>
  <c r="BZ6" i="3"/>
  <c r="BR6" i="3"/>
  <c r="BJ6" i="3"/>
  <c r="BB6" i="3"/>
  <c r="AT6" i="3"/>
  <c r="AL6" i="3"/>
  <c r="AH6" i="3"/>
  <c r="AA6" i="3"/>
  <c r="AI5" i="3"/>
  <c r="X5" i="3"/>
  <c r="K5" i="3"/>
  <c r="BV4" i="3"/>
  <c r="BN4" i="3"/>
  <c r="BF4" i="3"/>
  <c r="AX4" i="3"/>
  <c r="AP4" i="3"/>
  <c r="AL4" i="3"/>
  <c r="AC4" i="3"/>
  <c r="Y4" i="3"/>
  <c r="Y46" i="2"/>
  <c r="Y42" i="2"/>
  <c r="Y38" i="2"/>
  <c r="Y36" i="2"/>
  <c r="Y32" i="2"/>
  <c r="Y30" i="2"/>
  <c r="BS27" i="2"/>
  <c r="BO27" i="2"/>
  <c r="BK27" i="2"/>
  <c r="BG27" i="2"/>
  <c r="AU27" i="2"/>
  <c r="AQ27" i="2"/>
  <c r="AM27" i="2"/>
  <c r="AI27" i="2"/>
  <c r="U27" i="2"/>
  <c r="BZ26" i="2"/>
  <c r="BT26" i="2"/>
  <c r="BP26" i="2"/>
  <c r="BL26" i="2"/>
  <c r="BH26" i="2"/>
  <c r="BB26" i="2"/>
  <c r="AV26" i="2"/>
  <c r="AR26" i="2"/>
  <c r="AN26" i="2"/>
  <c r="AJ26" i="2"/>
  <c r="Y26" i="2"/>
  <c r="BN23" i="2"/>
  <c r="BF23" i="2"/>
  <c r="AX23" i="2"/>
  <c r="AP23" i="2"/>
  <c r="AH23" i="2"/>
  <c r="AD23" i="2"/>
  <c r="AI22" i="2"/>
  <c r="X22" i="2"/>
  <c r="K22" i="2"/>
  <c r="BV21" i="2"/>
  <c r="BN21" i="2"/>
  <c r="BF21" i="2"/>
  <c r="AX21" i="2"/>
  <c r="AR21" i="2"/>
  <c r="AL21" i="2"/>
  <c r="AC21" i="2"/>
  <c r="Y21" i="2"/>
  <c r="BR20" i="2"/>
  <c r="BJ20" i="2"/>
  <c r="BB20" i="2"/>
  <c r="AT20" i="2"/>
  <c r="AL20" i="2"/>
  <c r="AF20" i="2"/>
  <c r="AM19" i="2"/>
  <c r="Z19" i="2"/>
  <c r="U19" i="2"/>
  <c r="BZ18" i="2"/>
  <c r="BR18" i="2"/>
  <c r="BJ18" i="2"/>
  <c r="BB18" i="2"/>
  <c r="AT18" i="2"/>
  <c r="AN18" i="2"/>
  <c r="AH18" i="2"/>
  <c r="AA18" i="2"/>
  <c r="AE17" i="2"/>
  <c r="X17" i="2"/>
  <c r="K17" i="2"/>
  <c r="BV16" i="2"/>
  <c r="BN16" i="2"/>
  <c r="BF16" i="2"/>
  <c r="AX16" i="2"/>
  <c r="AR16" i="2"/>
  <c r="AL16" i="2"/>
  <c r="AC16" i="2"/>
  <c r="Y16" i="2"/>
  <c r="BK15" i="2"/>
  <c r="AC15" i="2"/>
  <c r="U15" i="2"/>
  <c r="BZ14" i="2"/>
  <c r="BT14" i="2"/>
  <c r="BN14" i="2"/>
  <c r="BF14" i="2"/>
  <c r="AX14" i="2"/>
  <c r="AP14" i="2"/>
  <c r="AH14" i="2"/>
  <c r="AD14" i="2"/>
  <c r="AH13" i="2"/>
  <c r="AA13" i="2"/>
  <c r="BF12" i="2"/>
  <c r="AX12" i="2"/>
  <c r="AP12" i="2"/>
  <c r="AH12" i="2"/>
  <c r="AD12" i="2"/>
  <c r="BO10" i="2"/>
  <c r="BJ10" i="2"/>
  <c r="BK9" i="2"/>
  <c r="AC9" i="2"/>
  <c r="U9" i="2"/>
  <c r="BZ8" i="2"/>
  <c r="BR8" i="2"/>
  <c r="BL8" i="2"/>
  <c r="BF8" i="2"/>
  <c r="AX8" i="2"/>
  <c r="AP8" i="2"/>
  <c r="AH8" i="2"/>
  <c r="AD8" i="2"/>
  <c r="BN7" i="2"/>
  <c r="BF7" i="2"/>
  <c r="AX7" i="2"/>
  <c r="AP7" i="2"/>
  <c r="AH7" i="2"/>
  <c r="AD7" i="2"/>
  <c r="X6" i="2"/>
  <c r="K6" i="2"/>
  <c r="BV5" i="2"/>
  <c r="BN5" i="2"/>
  <c r="BF5" i="2"/>
  <c r="AX5" i="2"/>
  <c r="AP5" i="2"/>
  <c r="AL5" i="2"/>
  <c r="AC5" i="2"/>
  <c r="Y5" i="2"/>
  <c r="BK4" i="2"/>
  <c r="AC4" i="2"/>
  <c r="U4" i="2"/>
  <c r="AP133" i="1"/>
  <c r="AL133" i="1"/>
  <c r="AH133" i="1"/>
  <c r="AD133" i="1"/>
  <c r="Z133" i="1"/>
  <c r="V133" i="1"/>
  <c r="R133" i="1"/>
  <c r="N133" i="1"/>
  <c r="J133" i="1"/>
  <c r="F133" i="1"/>
  <c r="B133" i="1"/>
  <c r="AN132" i="1"/>
  <c r="AJ132" i="1"/>
  <c r="AF132" i="1"/>
  <c r="AB132" i="1"/>
  <c r="X132" i="1"/>
  <c r="T132" i="1"/>
  <c r="P132" i="1"/>
  <c r="L132" i="1"/>
  <c r="H132" i="1"/>
  <c r="D132" i="1"/>
  <c r="AP131" i="1"/>
  <c r="AL131" i="1"/>
  <c r="AH131" i="1"/>
  <c r="AD131" i="1"/>
  <c r="Z131" i="1"/>
  <c r="V131" i="1"/>
  <c r="R131" i="1"/>
  <c r="N131" i="1"/>
  <c r="J131" i="1"/>
  <c r="F131" i="1"/>
  <c r="B131" i="1"/>
  <c r="AN130" i="1"/>
  <c r="AJ130" i="1"/>
  <c r="AF130" i="1"/>
  <c r="AB130" i="1"/>
  <c r="X130" i="1"/>
  <c r="T130" i="1"/>
  <c r="P130" i="1"/>
  <c r="L130" i="1"/>
  <c r="H130" i="1"/>
  <c r="D130" i="1"/>
  <c r="AP129" i="1"/>
  <c r="AL129" i="1"/>
  <c r="AH129" i="1"/>
  <c r="AD129" i="1"/>
  <c r="Z129" i="1"/>
  <c r="V129" i="1"/>
  <c r="R129" i="1"/>
  <c r="N129" i="1"/>
  <c r="J129" i="1"/>
  <c r="F129" i="1"/>
  <c r="B129" i="1"/>
  <c r="AN128" i="1"/>
  <c r="AJ128" i="1"/>
  <c r="AF128" i="1"/>
  <c r="AB128" i="1"/>
  <c r="X128" i="1"/>
  <c r="T128" i="1"/>
  <c r="P128" i="1"/>
  <c r="L128" i="1"/>
  <c r="H128" i="1"/>
  <c r="D128" i="1"/>
  <c r="AP127" i="1"/>
  <c r="AL127" i="1"/>
  <c r="AH127" i="1"/>
  <c r="AD127" i="1"/>
  <c r="Z127" i="1"/>
  <c r="V127" i="1"/>
  <c r="R127" i="1"/>
  <c r="N127" i="1"/>
  <c r="K12" i="9"/>
  <c r="BS18" i="8"/>
  <c r="AL15" i="8"/>
  <c r="AT10" i="8"/>
  <c r="BN4" i="8"/>
  <c r="Y4" i="8"/>
  <c r="Y46" i="7"/>
  <c r="AX23" i="7"/>
  <c r="AP22" i="7"/>
  <c r="AP16" i="7"/>
  <c r="Z12" i="7"/>
  <c r="AP7" i="7"/>
  <c r="AL5" i="7"/>
  <c r="Y43" i="6"/>
  <c r="BP27" i="6"/>
  <c r="BZ21" i="6"/>
  <c r="AP15" i="6"/>
  <c r="BN10" i="6"/>
  <c r="BJ9" i="6"/>
  <c r="AC5" i="6"/>
  <c r="U4" i="6"/>
  <c r="Y39" i="5"/>
  <c r="AQ26" i="5"/>
  <c r="AH25" i="5"/>
  <c r="BF24" i="5"/>
  <c r="K24" i="5"/>
  <c r="AX23" i="5"/>
  <c r="BR21" i="5"/>
  <c r="AN21" i="5"/>
  <c r="Y21" i="5"/>
  <c r="AU17" i="5"/>
  <c r="BZ16" i="5"/>
  <c r="AT16" i="5"/>
  <c r="X14" i="5"/>
  <c r="BZ11" i="5"/>
  <c r="AT11" i="5"/>
  <c r="AA11" i="5"/>
  <c r="AX10" i="5"/>
  <c r="AD10" i="5"/>
  <c r="AI9" i="5"/>
  <c r="AX8" i="5"/>
  <c r="AP8" i="5"/>
  <c r="AH8" i="5"/>
  <c r="BN7" i="5"/>
  <c r="Y7" i="5"/>
  <c r="U6" i="5"/>
  <c r="BB5" i="5"/>
  <c r="AH5" i="5"/>
  <c r="K4" i="5"/>
  <c r="Y37" i="4"/>
  <c r="N32" i="4"/>
  <c r="Y29" i="4"/>
  <c r="BR27" i="4"/>
  <c r="BJ27" i="4"/>
  <c r="BZ25" i="4"/>
  <c r="AR25" i="4"/>
  <c r="AJ25" i="4"/>
  <c r="BT24" i="4"/>
  <c r="BL24" i="4"/>
  <c r="BB24" i="4"/>
  <c r="BJ23" i="4"/>
  <c r="AP23" i="4"/>
  <c r="AA22" i="4"/>
  <c r="AE21" i="4"/>
  <c r="BV20" i="4"/>
  <c r="BB20" i="4"/>
  <c r="BR18" i="4"/>
  <c r="AN18" i="4"/>
  <c r="AH17" i="4"/>
  <c r="BG16" i="4"/>
  <c r="AE16" i="4"/>
  <c r="BV15" i="4"/>
  <c r="BB15" i="4"/>
  <c r="BS14" i="4"/>
  <c r="BK14" i="4"/>
  <c r="AQ14" i="4"/>
  <c r="AI14" i="4"/>
  <c r="Z13" i="4"/>
  <c r="BR12" i="4"/>
  <c r="AX12" i="4"/>
  <c r="AD12" i="4"/>
  <c r="AA11" i="4"/>
  <c r="AE10" i="4"/>
  <c r="BV9" i="4"/>
  <c r="BB9" i="4"/>
  <c r="BR7" i="4"/>
  <c r="AX7" i="4"/>
  <c r="AD7" i="4"/>
  <c r="X6" i="4"/>
  <c r="AL5" i="4"/>
  <c r="BK4" i="4"/>
  <c r="U4" i="4"/>
  <c r="Y43" i="3"/>
  <c r="Y33" i="3"/>
  <c r="BP27" i="3"/>
  <c r="BH27" i="3"/>
  <c r="BV25" i="3"/>
  <c r="BN25" i="3"/>
  <c r="BF25" i="3"/>
  <c r="AX24" i="3"/>
  <c r="AP24" i="3"/>
  <c r="AH24" i="3"/>
  <c r="AL23" i="3"/>
  <c r="BK22" i="3"/>
  <c r="U22" i="3"/>
  <c r="U21" i="3"/>
  <c r="BZ19" i="3"/>
  <c r="AT19" i="3"/>
  <c r="AA19" i="3"/>
  <c r="AE18" i="3"/>
  <c r="BV17" i="3"/>
  <c r="BB17" i="3"/>
  <c r="BS16" i="3"/>
  <c r="BK16" i="3"/>
  <c r="AQ16" i="3"/>
  <c r="AI16" i="3"/>
  <c r="BZ14" i="3"/>
  <c r="AT14" i="3"/>
  <c r="AA14" i="3"/>
  <c r="K13" i="3"/>
  <c r="AX12" i="3"/>
  <c r="AC12" i="3"/>
  <c r="BR11" i="3"/>
  <c r="BG11" i="3"/>
  <c r="AU11" i="3"/>
  <c r="BV9" i="3"/>
  <c r="AP9" i="3"/>
  <c r="BV8" i="3"/>
  <c r="BN8" i="3"/>
  <c r="BF8" i="3"/>
  <c r="BV7" i="3"/>
  <c r="BB7" i="3"/>
  <c r="BZ5" i="3"/>
  <c r="AT5" i="3"/>
  <c r="AA5" i="3"/>
  <c r="K4" i="3"/>
  <c r="Y37" i="2"/>
  <c r="N32" i="2"/>
  <c r="Y29" i="2"/>
  <c r="AT27" i="2"/>
  <c r="AL27" i="2"/>
  <c r="BV26" i="2"/>
  <c r="BK26" i="2"/>
  <c r="BF26" i="2"/>
  <c r="AQ26" i="2"/>
  <c r="AL26" i="2"/>
  <c r="BZ25" i="2"/>
  <c r="BS25" i="2"/>
  <c r="BH25" i="2"/>
  <c r="AN25" i="2"/>
  <c r="AI25" i="2"/>
  <c r="BT24" i="2"/>
  <c r="BO24" i="2"/>
  <c r="BB24" i="2"/>
  <c r="AU24" i="2"/>
  <c r="AJ24" i="2"/>
  <c r="BB23" i="2"/>
  <c r="BZ22" i="2"/>
  <c r="AT22" i="2"/>
  <c r="AA22" i="2"/>
  <c r="BJ21" i="2"/>
  <c r="AQ21" i="2"/>
  <c r="AH21" i="2"/>
  <c r="X21" i="2"/>
  <c r="BF20" i="2"/>
  <c r="AD20" i="2"/>
  <c r="BV19" i="2"/>
  <c r="AP19" i="2"/>
  <c r="X19" i="2"/>
  <c r="BF18" i="2"/>
  <c r="AM18" i="2"/>
  <c r="AC18" i="2"/>
  <c r="BZ17" i="2"/>
  <c r="AX17" i="2"/>
  <c r="AD17" i="2"/>
  <c r="U17" i="2"/>
  <c r="BB16" i="2"/>
  <c r="AA16" i="2"/>
  <c r="K16" i="2"/>
  <c r="BJ15" i="2"/>
  <c r="AF15" i="2"/>
  <c r="BR14" i="2"/>
  <c r="AL14" i="2"/>
  <c r="AC14" i="2"/>
  <c r="BJ13" i="2"/>
  <c r="Y13" i="2"/>
  <c r="BR12" i="2"/>
  <c r="BJ12" i="2"/>
  <c r="AF12" i="2"/>
  <c r="U12" i="2"/>
  <c r="BL11" i="2"/>
  <c r="BG11" i="2"/>
  <c r="AR11" i="2"/>
  <c r="AM11" i="2"/>
  <c r="U11" i="2"/>
  <c r="BG10" i="2"/>
  <c r="AN10" i="2"/>
  <c r="BV9" i="2"/>
  <c r="BB9" i="2"/>
  <c r="X9" i="2"/>
  <c r="BJ8" i="2"/>
  <c r="AF8" i="2"/>
  <c r="U8" i="2"/>
  <c r="AT7" i="2"/>
  <c r="BR6" i="2"/>
  <c r="AN6" i="2"/>
  <c r="BZ5" i="2"/>
  <c r="AT5" i="2"/>
  <c r="AA5" i="2"/>
  <c r="K5" i="2"/>
  <c r="BJ4" i="2"/>
  <c r="AF4" i="2"/>
  <c r="AO133" i="1"/>
  <c r="AG133" i="1"/>
  <c r="Y133" i="1"/>
  <c r="Q133" i="1"/>
  <c r="I133" i="1"/>
  <c r="A133" i="1"/>
  <c r="AI132" i="1"/>
  <c r="AA132" i="1"/>
  <c r="S132" i="1"/>
  <c r="K132" i="1"/>
  <c r="C132" i="1"/>
  <c r="AK131" i="1"/>
  <c r="AC131" i="1"/>
  <c r="U131" i="1"/>
  <c r="M131" i="1"/>
  <c r="E131" i="1"/>
  <c r="AM130" i="1"/>
  <c r="AE130" i="1"/>
  <c r="W130" i="1"/>
  <c r="O130" i="1"/>
  <c r="G130" i="1"/>
  <c r="AO129" i="1"/>
  <c r="AG129" i="1"/>
  <c r="Y129" i="1"/>
  <c r="Q129" i="1"/>
  <c r="I129" i="1"/>
  <c r="A129" i="1"/>
  <c r="AI128" i="1"/>
  <c r="AA128" i="1"/>
  <c r="S128" i="1"/>
  <c r="K128" i="1"/>
  <c r="C128" i="1"/>
  <c r="AK127" i="1"/>
  <c r="AC127" i="1"/>
  <c r="U127" i="1"/>
  <c r="M127" i="1"/>
  <c r="H127" i="1"/>
  <c r="B127" i="1"/>
  <c r="AM126" i="1"/>
  <c r="AH126" i="1"/>
  <c r="AB126" i="1"/>
  <c r="W126" i="1"/>
  <c r="R126" i="1"/>
  <c r="L126" i="1"/>
  <c r="G126" i="1"/>
  <c r="B126" i="1"/>
  <c r="AL125" i="1"/>
  <c r="AG125" i="1"/>
  <c r="AB125" i="1"/>
  <c r="V125" i="1"/>
  <c r="Q125" i="1"/>
  <c r="L125" i="1"/>
  <c r="F125" i="1"/>
  <c r="A125" i="1"/>
  <c r="AL124" i="1"/>
  <c r="AF124" i="1"/>
  <c r="AA124" i="1"/>
  <c r="V124" i="1"/>
  <c r="P124" i="1"/>
  <c r="K124" i="1"/>
  <c r="F124" i="1"/>
  <c r="AP123" i="1"/>
  <c r="AK123" i="1"/>
  <c r="AF123" i="1"/>
  <c r="Z123" i="1"/>
  <c r="U123" i="1"/>
  <c r="P123" i="1"/>
  <c r="J123" i="1"/>
  <c r="E123" i="1"/>
  <c r="AP122" i="1"/>
  <c r="AJ122" i="1"/>
  <c r="AF122" i="1"/>
  <c r="AB122" i="1"/>
  <c r="X122" i="1"/>
  <c r="T122" i="1"/>
  <c r="P122" i="1"/>
  <c r="L122" i="1"/>
  <c r="H122" i="1"/>
  <c r="D122" i="1"/>
  <c r="AP121" i="1"/>
  <c r="AL121" i="1"/>
  <c r="AH121" i="1"/>
  <c r="AD121" i="1"/>
  <c r="Z121" i="1"/>
  <c r="V121" i="1"/>
  <c r="R121" i="1"/>
  <c r="N121" i="1"/>
  <c r="J121" i="1"/>
  <c r="F121" i="1"/>
  <c r="B121" i="1"/>
  <c r="AN120" i="1"/>
  <c r="AJ120" i="1"/>
  <c r="AF120" i="1"/>
  <c r="AB120" i="1"/>
  <c r="X120" i="1"/>
  <c r="T120" i="1"/>
  <c r="P120" i="1"/>
  <c r="L120" i="1"/>
  <c r="H120" i="1"/>
  <c r="D120" i="1"/>
  <c r="AP119" i="1"/>
  <c r="AL119" i="1"/>
  <c r="AH119" i="1"/>
  <c r="AD119" i="1"/>
  <c r="Z119" i="1"/>
  <c r="V119" i="1"/>
  <c r="R119" i="1"/>
  <c r="N119" i="1"/>
  <c r="J119" i="1"/>
  <c r="F119" i="1"/>
  <c r="B119" i="1"/>
  <c r="AN118" i="1"/>
  <c r="AJ118" i="1"/>
  <c r="AF118" i="1"/>
  <c r="AB118" i="1"/>
  <c r="X118" i="1"/>
  <c r="T118" i="1"/>
  <c r="P118" i="1"/>
  <c r="L118" i="1"/>
  <c r="H118" i="1"/>
  <c r="D118" i="1"/>
  <c r="AP117" i="1"/>
  <c r="AL117" i="1"/>
  <c r="AH117" i="1"/>
  <c r="AD117" i="1"/>
  <c r="Z117" i="1"/>
  <c r="V117" i="1"/>
  <c r="R117" i="1"/>
  <c r="N117" i="1"/>
  <c r="J117" i="1"/>
  <c r="F117" i="1"/>
  <c r="B117" i="1"/>
  <c r="AN116" i="1"/>
  <c r="AJ116" i="1"/>
  <c r="AF116" i="1"/>
  <c r="AB116" i="1"/>
  <c r="X116" i="1"/>
  <c r="T116" i="1"/>
  <c r="P116" i="1"/>
  <c r="L116" i="1"/>
  <c r="H116" i="1"/>
  <c r="D116" i="1"/>
  <c r="AP115" i="1"/>
  <c r="AL115" i="1"/>
  <c r="AH115" i="1"/>
  <c r="AD115" i="1"/>
  <c r="Z115" i="1"/>
  <c r="V115" i="1"/>
  <c r="R115" i="1"/>
  <c r="N115" i="1"/>
  <c r="J115" i="1"/>
  <c r="F115" i="1"/>
  <c r="B115" i="1"/>
  <c r="AN114" i="1"/>
  <c r="AJ114" i="1"/>
  <c r="AF114" i="1"/>
  <c r="AB114" i="1"/>
  <c r="X114" i="1"/>
  <c r="T114" i="1"/>
  <c r="P114" i="1"/>
  <c r="L114" i="1"/>
  <c r="H114" i="1"/>
  <c r="D114" i="1"/>
  <c r="AP113" i="1"/>
  <c r="AL113" i="1"/>
  <c r="AH113" i="1"/>
  <c r="AD113" i="1"/>
  <c r="Z113" i="1"/>
  <c r="V113" i="1"/>
  <c r="R113" i="1"/>
  <c r="N113" i="1"/>
  <c r="J113" i="1"/>
  <c r="F113" i="1"/>
  <c r="B113" i="1"/>
  <c r="AN112" i="1"/>
  <c r="AJ112" i="1"/>
  <c r="AF112" i="1"/>
  <c r="AB112" i="1"/>
  <c r="X112" i="1"/>
  <c r="T112" i="1"/>
  <c r="P112" i="1"/>
  <c r="L112" i="1"/>
  <c r="H112" i="1"/>
  <c r="D112" i="1"/>
  <c r="AP111" i="1"/>
  <c r="AL111" i="1"/>
  <c r="AH111" i="1"/>
  <c r="AD111" i="1"/>
  <c r="Z111" i="1"/>
  <c r="V111" i="1"/>
  <c r="R111" i="1"/>
  <c r="N111" i="1"/>
  <c r="J111" i="1"/>
  <c r="F111" i="1"/>
  <c r="B111" i="1"/>
  <c r="AN110" i="1"/>
  <c r="AJ110" i="1"/>
  <c r="AF110" i="1"/>
  <c r="AB110" i="1"/>
  <c r="X110" i="1"/>
  <c r="T110" i="1"/>
  <c r="P110" i="1"/>
  <c r="L110" i="1"/>
  <c r="H110" i="1"/>
  <c r="D110" i="1"/>
  <c r="AP109" i="1"/>
  <c r="AL109" i="1"/>
  <c r="AH109" i="1"/>
  <c r="AD109" i="1"/>
  <c r="Z109" i="1"/>
  <c r="V109" i="1"/>
  <c r="R109" i="1"/>
  <c r="N109" i="1"/>
  <c r="J109" i="1"/>
  <c r="F109" i="1"/>
  <c r="B109" i="1"/>
  <c r="AN108" i="1"/>
  <c r="AJ108" i="1"/>
  <c r="AF108" i="1"/>
  <c r="AB108" i="1"/>
  <c r="X108" i="1"/>
  <c r="T108" i="1"/>
  <c r="P108" i="1"/>
  <c r="L108" i="1"/>
  <c r="H108" i="1"/>
  <c r="D108" i="1"/>
  <c r="AP107" i="1"/>
  <c r="AL107" i="1"/>
  <c r="AH107" i="1"/>
  <c r="AD107" i="1"/>
  <c r="Z107" i="1"/>
  <c r="V107" i="1"/>
  <c r="R107" i="1"/>
  <c r="N107" i="1"/>
  <c r="J107" i="1"/>
  <c r="F107" i="1"/>
  <c r="B107" i="1"/>
  <c r="AN106" i="1"/>
  <c r="AJ106" i="1"/>
  <c r="AF106" i="1"/>
  <c r="AB106" i="1"/>
  <c r="X106" i="1"/>
  <c r="T106" i="1"/>
  <c r="P106" i="1"/>
  <c r="L106" i="1"/>
  <c r="H106" i="1"/>
  <c r="D106" i="1"/>
  <c r="AP105" i="1"/>
  <c r="AL105" i="1"/>
  <c r="AH105" i="1"/>
  <c r="AD105" i="1"/>
  <c r="Z105" i="1"/>
  <c r="V105" i="1"/>
  <c r="R105" i="1"/>
  <c r="N105" i="1"/>
  <c r="J105" i="1"/>
  <c r="F105" i="1"/>
  <c r="B105" i="1"/>
  <c r="AN104" i="1"/>
  <c r="AJ104" i="1"/>
  <c r="AF104" i="1"/>
  <c r="AB104" i="1"/>
  <c r="X104" i="1"/>
  <c r="T104" i="1"/>
  <c r="P104" i="1"/>
  <c r="L104" i="1"/>
  <c r="H104" i="1"/>
  <c r="D104" i="1"/>
  <c r="AP103" i="1"/>
  <c r="AL103" i="1"/>
  <c r="AH103" i="1"/>
  <c r="AD103" i="1"/>
  <c r="Z103" i="1"/>
  <c r="V103" i="1"/>
  <c r="R103" i="1"/>
  <c r="N103" i="1"/>
  <c r="J103" i="1"/>
  <c r="F103" i="1"/>
  <c r="B103" i="1"/>
  <c r="AN102" i="1"/>
  <c r="AJ102" i="1"/>
  <c r="AF102" i="1"/>
  <c r="AB102" i="1"/>
  <c r="X102" i="1"/>
  <c r="T102" i="1"/>
  <c r="P102" i="1"/>
  <c r="L102" i="1"/>
  <c r="H102" i="1"/>
  <c r="D102" i="1"/>
  <c r="AP101" i="1"/>
  <c r="AL101" i="1"/>
  <c r="AH101" i="1"/>
  <c r="AD101" i="1"/>
  <c r="Z101" i="1"/>
  <c r="V101" i="1"/>
  <c r="R101" i="1"/>
  <c r="N101" i="1"/>
  <c r="J101" i="1"/>
  <c r="F101" i="1"/>
  <c r="B101" i="1"/>
  <c r="AN100" i="1"/>
  <c r="AJ100" i="1"/>
  <c r="AF100" i="1"/>
  <c r="AB100" i="1"/>
  <c r="X100" i="1"/>
  <c r="T100" i="1"/>
  <c r="P100" i="1"/>
  <c r="L100" i="1"/>
  <c r="H100" i="1"/>
  <c r="D100" i="1"/>
  <c r="AP99" i="1"/>
  <c r="AL99" i="1"/>
  <c r="AH99" i="1"/>
  <c r="AD99" i="1"/>
  <c r="Z99" i="1"/>
  <c r="V99" i="1"/>
  <c r="R99" i="1"/>
  <c r="N99" i="1"/>
  <c r="J99" i="1"/>
  <c r="F99" i="1"/>
  <c r="B99" i="1"/>
  <c r="AN98" i="1"/>
  <c r="AJ98" i="1"/>
  <c r="AF98" i="1"/>
  <c r="AB98" i="1"/>
  <c r="X98" i="1"/>
  <c r="T98" i="1"/>
  <c r="P98" i="1"/>
  <c r="L98" i="1"/>
  <c r="H98" i="1"/>
  <c r="D98" i="1"/>
  <c r="AP97" i="1"/>
  <c r="AL97" i="1"/>
  <c r="AH97" i="1"/>
  <c r="AD97" i="1"/>
  <c r="Z97" i="1"/>
  <c r="V97" i="1"/>
  <c r="R97" i="1"/>
  <c r="N97" i="1"/>
  <c r="J97" i="1"/>
  <c r="F97" i="1"/>
  <c r="B97" i="1"/>
  <c r="AN96" i="1"/>
  <c r="AJ96" i="1"/>
  <c r="AF96" i="1"/>
  <c r="AB96" i="1"/>
  <c r="X96" i="1"/>
  <c r="T96" i="1"/>
  <c r="P96" i="1"/>
  <c r="L96" i="1"/>
  <c r="H96" i="1"/>
  <c r="D96" i="1"/>
  <c r="AP95" i="1"/>
  <c r="AL95" i="1"/>
  <c r="AH95" i="1"/>
  <c r="AD95" i="1"/>
  <c r="Z95" i="1"/>
  <c r="V95" i="1"/>
  <c r="R95" i="1"/>
  <c r="N95" i="1"/>
  <c r="J95" i="1"/>
  <c r="F95" i="1"/>
  <c r="B95" i="1"/>
  <c r="AN94" i="1"/>
  <c r="AJ94" i="1"/>
  <c r="AF94" i="1"/>
  <c r="AB94" i="1"/>
  <c r="X94" i="1"/>
  <c r="T94" i="1"/>
  <c r="P94" i="1"/>
  <c r="L94" i="1"/>
  <c r="H94" i="1"/>
  <c r="D94" i="1"/>
  <c r="AP93" i="1"/>
  <c r="AL93" i="1"/>
  <c r="AH93" i="1"/>
  <c r="AD93" i="1"/>
  <c r="Z93" i="1"/>
  <c r="V93" i="1"/>
  <c r="R93" i="1"/>
  <c r="N93" i="1"/>
  <c r="J93" i="1"/>
  <c r="F93" i="1"/>
  <c r="B93" i="1"/>
  <c r="AN92" i="1"/>
  <c r="AJ92" i="1"/>
  <c r="AF92" i="1"/>
  <c r="AB92" i="1"/>
  <c r="X92" i="1"/>
  <c r="T92" i="1"/>
  <c r="P92" i="1"/>
  <c r="L92" i="1"/>
  <c r="H92" i="1"/>
  <c r="D92" i="1"/>
  <c r="AP91" i="1"/>
  <c r="AL91" i="1"/>
  <c r="AH91" i="1"/>
  <c r="AD91" i="1"/>
  <c r="Z91" i="1"/>
  <c r="V91" i="1"/>
  <c r="R91" i="1"/>
  <c r="N91" i="1"/>
  <c r="J91" i="1"/>
  <c r="F91" i="1"/>
  <c r="B91" i="1"/>
  <c r="AN90" i="1"/>
  <c r="AJ90" i="1"/>
  <c r="AF90" i="1"/>
  <c r="AB90" i="1"/>
  <c r="X90" i="1"/>
  <c r="T90" i="1"/>
  <c r="P90" i="1"/>
  <c r="L90" i="1"/>
  <c r="H90" i="1"/>
  <c r="D90" i="1"/>
  <c r="AP89" i="1"/>
  <c r="AL89" i="1"/>
  <c r="AH89" i="1"/>
  <c r="AD89" i="1"/>
  <c r="Z89" i="1"/>
  <c r="V89" i="1"/>
  <c r="R89" i="1"/>
  <c r="N89" i="1"/>
  <c r="J89" i="1"/>
  <c r="F89" i="1"/>
  <c r="B89" i="1"/>
  <c r="AN88" i="1"/>
  <c r="AJ88" i="1"/>
  <c r="AF88" i="1"/>
  <c r="AB88" i="1"/>
  <c r="X88" i="1"/>
  <c r="T88" i="1"/>
  <c r="P88" i="1"/>
  <c r="L88" i="1"/>
  <c r="H88" i="1"/>
  <c r="D88" i="1"/>
  <c r="AP87" i="1"/>
  <c r="AL87" i="1"/>
  <c r="AH87" i="1"/>
  <c r="AD87" i="1"/>
  <c r="Z87" i="1"/>
  <c r="V87" i="1"/>
  <c r="R87" i="1"/>
  <c r="N87" i="1"/>
  <c r="J87" i="1"/>
  <c r="F87" i="1"/>
  <c r="B87" i="1"/>
  <c r="AN86" i="1"/>
  <c r="AJ86" i="1"/>
  <c r="AF86" i="1"/>
  <c r="AB86" i="1"/>
  <c r="X86" i="1"/>
  <c r="T86" i="1"/>
  <c r="P86" i="1"/>
  <c r="L86" i="1"/>
  <c r="H86" i="1"/>
  <c r="D86" i="1"/>
  <c r="AP85" i="1"/>
  <c r="AL85" i="1"/>
  <c r="AH85" i="1"/>
  <c r="AD85" i="1"/>
  <c r="Z85" i="1"/>
  <c r="V85" i="1"/>
  <c r="R85" i="1"/>
  <c r="N85" i="1"/>
  <c r="J85" i="1"/>
  <c r="F85" i="1"/>
  <c r="B85" i="1"/>
  <c r="AN84" i="1"/>
  <c r="AJ84" i="1"/>
  <c r="AF84" i="1"/>
  <c r="AB84" i="1"/>
  <c r="X84" i="1"/>
  <c r="T84" i="1"/>
  <c r="P84" i="1"/>
  <c r="L84" i="1"/>
  <c r="H84" i="1"/>
  <c r="D84" i="1"/>
  <c r="AP83" i="1"/>
  <c r="AL83" i="1"/>
  <c r="AH83" i="1"/>
  <c r="AD83" i="1"/>
  <c r="Z83" i="1"/>
  <c r="V83" i="1"/>
  <c r="R83" i="1"/>
  <c r="N83" i="1"/>
  <c r="J83" i="1"/>
  <c r="F83" i="1"/>
  <c r="B83" i="1"/>
  <c r="AN82" i="1"/>
  <c r="AJ82" i="1"/>
  <c r="AF82" i="1"/>
  <c r="AB82" i="1"/>
  <c r="X82" i="1"/>
  <c r="T82" i="1"/>
  <c r="P82" i="1"/>
  <c r="L82" i="1"/>
  <c r="H82" i="1"/>
  <c r="D82" i="1"/>
  <c r="AP81" i="1"/>
  <c r="AL81" i="1"/>
  <c r="AH81" i="1"/>
  <c r="AD81" i="1"/>
  <c r="Z81" i="1"/>
  <c r="V81" i="1"/>
  <c r="R81" i="1"/>
  <c r="N81" i="1"/>
  <c r="J81" i="1"/>
  <c r="F81" i="1"/>
  <c r="B81" i="1"/>
  <c r="AN80" i="1"/>
  <c r="AJ80" i="1"/>
  <c r="AF80" i="1"/>
  <c r="AB80" i="1"/>
  <c r="X80" i="1"/>
  <c r="T80" i="1"/>
  <c r="P80" i="1"/>
  <c r="L80" i="1"/>
  <c r="H80" i="1"/>
  <c r="D80" i="1"/>
  <c r="AP79" i="1"/>
  <c r="AL79" i="1"/>
  <c r="AH79" i="1"/>
  <c r="AD79" i="1"/>
  <c r="Z79" i="1"/>
  <c r="V79" i="1"/>
  <c r="R79" i="1"/>
  <c r="N79" i="1"/>
  <c r="J79" i="1"/>
  <c r="F79" i="1"/>
  <c r="B79" i="1"/>
  <c r="AN78" i="1"/>
  <c r="AJ78" i="1"/>
  <c r="AF78" i="1"/>
  <c r="AB78" i="1"/>
  <c r="X78" i="1"/>
  <c r="T78" i="1"/>
  <c r="P78" i="1"/>
  <c r="L78" i="1"/>
  <c r="H78" i="1"/>
  <c r="D78" i="1"/>
  <c r="AP77" i="1"/>
  <c r="AL77" i="1"/>
  <c r="AH77" i="1"/>
  <c r="AD77" i="1"/>
  <c r="Z77" i="1"/>
  <c r="V77" i="1"/>
  <c r="R77" i="1"/>
  <c r="N77" i="1"/>
  <c r="J77" i="1"/>
  <c r="F77" i="1"/>
  <c r="B77" i="1"/>
  <c r="AN76" i="1"/>
  <c r="AJ76" i="1"/>
  <c r="AF76" i="1"/>
  <c r="AB76" i="1"/>
  <c r="X76" i="1"/>
  <c r="T76" i="1"/>
  <c r="P76" i="1"/>
  <c r="L76" i="1"/>
  <c r="H76" i="1"/>
  <c r="D76" i="1"/>
  <c r="AP75" i="1"/>
  <c r="AL75" i="1"/>
  <c r="AH75" i="1"/>
  <c r="AD75" i="1"/>
  <c r="Z75" i="1"/>
  <c r="V75" i="1"/>
  <c r="R75" i="1"/>
  <c r="N75" i="1"/>
  <c r="J75" i="1"/>
  <c r="F75" i="1"/>
  <c r="B75" i="1"/>
  <c r="AN74" i="1"/>
  <c r="AJ74" i="1"/>
  <c r="AF74" i="1"/>
  <c r="AB74" i="1"/>
  <c r="X74" i="1"/>
  <c r="T74" i="1"/>
  <c r="P74" i="1"/>
  <c r="L74" i="1"/>
  <c r="H74" i="1"/>
  <c r="D74" i="1"/>
  <c r="AP73" i="1"/>
  <c r="AL73" i="1"/>
  <c r="AH73" i="1"/>
  <c r="AD73" i="1"/>
  <c r="Z73" i="1"/>
  <c r="V73" i="1"/>
  <c r="R73" i="1"/>
  <c r="N73" i="1"/>
  <c r="J73" i="1"/>
  <c r="F73" i="1"/>
  <c r="B73" i="1"/>
  <c r="AN72" i="1"/>
  <c r="AJ72" i="1"/>
  <c r="AF72" i="1"/>
  <c r="AB72" i="1"/>
  <c r="X72" i="1"/>
  <c r="T72" i="1"/>
  <c r="P72" i="1"/>
  <c r="L72" i="1"/>
  <c r="H72" i="1"/>
  <c r="D72" i="1"/>
  <c r="AP71" i="1"/>
  <c r="AL71" i="1"/>
  <c r="AH71" i="1"/>
  <c r="AD71" i="1"/>
  <c r="Z71" i="1"/>
  <c r="V71" i="1"/>
  <c r="R71" i="1"/>
  <c r="N71" i="1"/>
  <c r="J71" i="1"/>
  <c r="F71" i="1"/>
  <c r="B71" i="1"/>
  <c r="AN70" i="1"/>
  <c r="AJ70" i="1"/>
  <c r="AF70" i="1"/>
  <c r="AB70" i="1"/>
  <c r="X70" i="1"/>
  <c r="T70" i="1"/>
  <c r="P70" i="1"/>
  <c r="L70" i="1"/>
  <c r="H70" i="1"/>
  <c r="D70" i="1"/>
  <c r="AP69" i="1"/>
  <c r="AL69" i="1"/>
  <c r="AH69" i="1"/>
  <c r="AD69" i="1"/>
  <c r="Z69" i="1"/>
  <c r="V69" i="1"/>
  <c r="R69" i="1"/>
  <c r="N69" i="1"/>
  <c r="J69" i="1"/>
  <c r="F69" i="1"/>
  <c r="B69" i="1"/>
  <c r="AN68" i="1"/>
  <c r="AJ68" i="1"/>
  <c r="AF68" i="1"/>
  <c r="AB68" i="1"/>
  <c r="X68" i="1"/>
  <c r="T68" i="1"/>
  <c r="P68" i="1"/>
  <c r="L68" i="1"/>
  <c r="H68" i="1"/>
  <c r="D68" i="1"/>
  <c r="AP67" i="1"/>
  <c r="AL67" i="1"/>
  <c r="AH67" i="1"/>
  <c r="AD67" i="1"/>
  <c r="Z67" i="1"/>
  <c r="V67" i="1"/>
  <c r="R67" i="1"/>
  <c r="N67" i="1"/>
  <c r="J67" i="1"/>
  <c r="F67" i="1"/>
  <c r="B67" i="1"/>
  <c r="AN66" i="1"/>
  <c r="AJ66" i="1"/>
  <c r="AF66" i="1"/>
  <c r="AB66" i="1"/>
  <c r="X66" i="1"/>
  <c r="T66" i="1"/>
  <c r="P66" i="1"/>
  <c r="L66" i="1"/>
  <c r="H66" i="1"/>
  <c r="D66" i="1"/>
  <c r="AP65" i="1"/>
  <c r="AL65" i="1"/>
  <c r="AH65" i="1"/>
  <c r="AD65" i="1"/>
  <c r="Z65" i="1"/>
  <c r="V65" i="1"/>
  <c r="R65" i="1"/>
  <c r="N65" i="1"/>
  <c r="J65" i="1"/>
  <c r="F65" i="1"/>
  <c r="B65" i="1"/>
  <c r="AN64" i="1"/>
  <c r="AJ64" i="1"/>
  <c r="AF64" i="1"/>
  <c r="AB64" i="1"/>
  <c r="X64" i="1"/>
  <c r="T64" i="1"/>
  <c r="P64" i="1"/>
  <c r="L64" i="1"/>
  <c r="H64" i="1"/>
  <c r="D64" i="1"/>
  <c r="AP63" i="1"/>
  <c r="AL63" i="1"/>
  <c r="AH63" i="1"/>
  <c r="AD63" i="1"/>
  <c r="Z63" i="1"/>
  <c r="V63" i="1"/>
  <c r="R63" i="1"/>
  <c r="N63" i="1"/>
  <c r="J63" i="1"/>
  <c r="F63" i="1"/>
  <c r="B63" i="1"/>
  <c r="AN62" i="1"/>
  <c r="AJ62" i="1"/>
  <c r="AF62" i="1"/>
  <c r="AB62" i="1"/>
  <c r="X62" i="1"/>
  <c r="T62" i="1"/>
  <c r="P62" i="1"/>
  <c r="L62" i="1"/>
  <c r="H62" i="1"/>
  <c r="D62" i="1"/>
  <c r="AP61" i="1"/>
  <c r="AL61" i="1"/>
  <c r="AH61" i="1"/>
  <c r="AD61" i="1"/>
  <c r="Z61" i="1"/>
  <c r="V61" i="1"/>
  <c r="R61" i="1"/>
  <c r="N61" i="1"/>
  <c r="J61" i="1"/>
  <c r="F61" i="1"/>
  <c r="B61" i="1"/>
  <c r="AN60" i="1"/>
  <c r="AJ60" i="1"/>
  <c r="AF60" i="1"/>
  <c r="AB60" i="1"/>
  <c r="X60" i="1"/>
  <c r="T60" i="1"/>
  <c r="P60" i="1"/>
  <c r="L60" i="1"/>
  <c r="H60" i="1"/>
  <c r="D60" i="1"/>
  <c r="AP59" i="1"/>
  <c r="AL59" i="1"/>
  <c r="AH59" i="1"/>
  <c r="AD59" i="1"/>
  <c r="Z59" i="1"/>
  <c r="V59" i="1"/>
  <c r="R59" i="1"/>
  <c r="N59" i="1"/>
  <c r="J59" i="1"/>
  <c r="F59" i="1"/>
  <c r="B59" i="1"/>
  <c r="AN58" i="1"/>
  <c r="AJ58" i="1"/>
  <c r="AF58" i="1"/>
  <c r="AB58" i="1"/>
  <c r="X58" i="1"/>
  <c r="T58" i="1"/>
  <c r="P58" i="1"/>
  <c r="L58" i="1"/>
  <c r="H58" i="1"/>
  <c r="D58" i="1"/>
  <c r="AP57" i="1"/>
  <c r="AL57" i="1"/>
  <c r="AH57" i="1"/>
  <c r="AD57" i="1"/>
  <c r="Z57" i="1"/>
  <c r="V57" i="1"/>
  <c r="R57" i="1"/>
  <c r="N57" i="1"/>
  <c r="J57" i="1"/>
  <c r="F57" i="1"/>
  <c r="B57" i="1"/>
  <c r="AN56" i="1"/>
  <c r="AJ56" i="1"/>
  <c r="AF56" i="1"/>
  <c r="AB56" i="1"/>
  <c r="X56" i="1"/>
  <c r="T56" i="1"/>
  <c r="P56" i="1"/>
  <c r="L56" i="1"/>
  <c r="H56" i="1"/>
  <c r="D56" i="1"/>
  <c r="AP55" i="1"/>
  <c r="AL55" i="1"/>
  <c r="AH55" i="1"/>
  <c r="AD55" i="1"/>
  <c r="Z55" i="1"/>
  <c r="V55" i="1"/>
  <c r="R55" i="1"/>
  <c r="N55" i="1"/>
  <c r="J55" i="1"/>
  <c r="F55" i="1"/>
  <c r="B55" i="1"/>
  <c r="AN54" i="1"/>
  <c r="AJ54" i="1"/>
  <c r="AF54" i="1"/>
  <c r="AB54" i="1"/>
  <c r="X54" i="1"/>
  <c r="T54" i="1"/>
  <c r="P54" i="1"/>
  <c r="L54" i="1"/>
  <c r="H54" i="1"/>
  <c r="D54" i="1"/>
  <c r="AP53" i="1"/>
  <c r="AL53" i="1"/>
  <c r="AH53" i="1"/>
  <c r="AD53" i="1"/>
  <c r="Z53" i="1"/>
  <c r="V53" i="1"/>
  <c r="R53" i="1"/>
  <c r="N53" i="1"/>
  <c r="J53" i="1"/>
  <c r="AP16" i="10"/>
  <c r="AT15" i="10"/>
  <c r="BB23" i="8"/>
  <c r="AN18" i="8"/>
  <c r="X17" i="8"/>
  <c r="BR13" i="8"/>
  <c r="AP6" i="8"/>
  <c r="AX26" i="7"/>
  <c r="AA21" i="7"/>
  <c r="BF15" i="7"/>
  <c r="AI10" i="7"/>
  <c r="X6" i="7"/>
  <c r="U4" i="7"/>
  <c r="AL24" i="6"/>
  <c r="BB23" i="6"/>
  <c r="BZ20" i="6"/>
  <c r="X18" i="6"/>
  <c r="AF13" i="6"/>
  <c r="BV10" i="6"/>
  <c r="AQ10" i="6"/>
  <c r="BR9" i="6"/>
  <c r="AL5" i="6"/>
  <c r="BR27" i="5"/>
  <c r="BH27" i="5"/>
  <c r="AT27" i="5"/>
  <c r="AJ27" i="5"/>
  <c r="BV25" i="5"/>
  <c r="BL25" i="5"/>
  <c r="AH24" i="5"/>
  <c r="BF23" i="5"/>
  <c r="BZ21" i="5"/>
  <c r="AT21" i="5"/>
  <c r="BB17" i="5"/>
  <c r="U17" i="5"/>
  <c r="BB16" i="5"/>
  <c r="BN13" i="5"/>
  <c r="BB11" i="5"/>
  <c r="AH11" i="5"/>
  <c r="BF10" i="5"/>
  <c r="BV8" i="5"/>
  <c r="BN8" i="5"/>
  <c r="BF8" i="5"/>
  <c r="BV7" i="5"/>
  <c r="AP7" i="5"/>
  <c r="BJ5" i="5"/>
  <c r="X4" i="5"/>
  <c r="AX27" i="4"/>
  <c r="AP27" i="4"/>
  <c r="AH27" i="4"/>
  <c r="BO26" i="4"/>
  <c r="BG26" i="4"/>
  <c r="AU26" i="4"/>
  <c r="AM26" i="4"/>
  <c r="U26" i="4"/>
  <c r="BP25" i="4"/>
  <c r="BH25" i="4"/>
  <c r="BZ24" i="4"/>
  <c r="AR24" i="4"/>
  <c r="AJ24" i="4"/>
  <c r="BR23" i="4"/>
  <c r="AX23" i="4"/>
  <c r="AD23" i="4"/>
  <c r="AH22" i="4"/>
  <c r="K21" i="4"/>
  <c r="BJ20" i="4"/>
  <c r="AF20" i="4"/>
  <c r="BZ18" i="4"/>
  <c r="AT18" i="4"/>
  <c r="AA18" i="4"/>
  <c r="K16" i="4"/>
  <c r="BJ15" i="4"/>
  <c r="AF15" i="4"/>
  <c r="BZ12" i="4"/>
  <c r="BF12" i="4"/>
  <c r="AH11" i="4"/>
  <c r="K10" i="4"/>
  <c r="AF9" i="4"/>
  <c r="BZ7" i="4"/>
  <c r="BF7" i="4"/>
  <c r="BN5" i="4"/>
  <c r="AT5" i="4"/>
  <c r="AC4" i="4"/>
  <c r="Y39" i="3"/>
  <c r="Y31" i="3"/>
  <c r="AV27" i="3"/>
  <c r="AN27" i="3"/>
  <c r="Y27" i="3"/>
  <c r="K26" i="3"/>
  <c r="AT25" i="3"/>
  <c r="AL25" i="3"/>
  <c r="BV24" i="3"/>
  <c r="BN24" i="3"/>
  <c r="BF24" i="3"/>
  <c r="BN23" i="3"/>
  <c r="AT23" i="3"/>
  <c r="AC22" i="3"/>
  <c r="AC21" i="3"/>
  <c r="BK20" i="3"/>
  <c r="U20" i="3"/>
  <c r="BB19" i="3"/>
  <c r="AH19" i="3"/>
  <c r="K18" i="3"/>
  <c r="BJ17" i="3"/>
  <c r="AF17" i="3"/>
  <c r="U15" i="3"/>
  <c r="BB14" i="3"/>
  <c r="AH14" i="3"/>
  <c r="X13" i="3"/>
  <c r="BF12" i="3"/>
  <c r="AL12" i="3"/>
  <c r="K10" i="3"/>
  <c r="AX9" i="3"/>
  <c r="K9" i="3"/>
  <c r="AT8" i="3"/>
  <c r="AL8" i="3"/>
  <c r="K8" i="3"/>
  <c r="BJ7" i="3"/>
  <c r="AF7" i="3"/>
  <c r="U6" i="3"/>
  <c r="BB5" i="3"/>
  <c r="AH5" i="3"/>
  <c r="X4" i="3"/>
  <c r="Y28" i="2"/>
  <c r="BR27" i="2"/>
  <c r="BJ27" i="2"/>
  <c r="K27" i="2"/>
  <c r="BO26" i="2"/>
  <c r="BJ26" i="2"/>
  <c r="AU26" i="2"/>
  <c r="AP26" i="2"/>
  <c r="U26" i="2"/>
  <c r="BL25" i="2"/>
  <c r="BG25" i="2"/>
  <c r="AR25" i="2"/>
  <c r="AM25" i="2"/>
  <c r="BZ24" i="2"/>
  <c r="BS24" i="2"/>
  <c r="BH24" i="2"/>
  <c r="AN24" i="2"/>
  <c r="AI24" i="2"/>
  <c r="BS23" i="2"/>
  <c r="BJ23" i="2"/>
  <c r="AF23" i="2"/>
  <c r="U23" i="2"/>
  <c r="BB22" i="2"/>
  <c r="AH22" i="2"/>
  <c r="Z22" i="2"/>
  <c r="BR21" i="2"/>
  <c r="AP21" i="2"/>
  <c r="BN20" i="2"/>
  <c r="AH20" i="2"/>
  <c r="K20" i="2"/>
  <c r="AX19" i="2"/>
  <c r="AC19" i="2"/>
  <c r="BN18" i="2"/>
  <c r="AL18" i="2"/>
  <c r="U18" i="2"/>
  <c r="BF17" i="2"/>
  <c r="AC17" i="2"/>
  <c r="BJ16" i="2"/>
  <c r="AQ16" i="2"/>
  <c r="AH16" i="2"/>
  <c r="X16" i="2"/>
  <c r="AL15" i="2"/>
  <c r="AE15" i="2"/>
  <c r="BV14" i="2"/>
  <c r="AT14" i="2"/>
  <c r="BR13" i="2"/>
  <c r="AM13" i="2"/>
  <c r="AC13" i="2"/>
  <c r="BZ12" i="2"/>
  <c r="AL12" i="2"/>
  <c r="AC12" i="2"/>
  <c r="BP11" i="2"/>
  <c r="BK11" i="2"/>
  <c r="AV11" i="2"/>
  <c r="AQ11" i="2"/>
  <c r="AC11" i="2"/>
  <c r="BN10" i="2"/>
  <c r="AT10" i="2"/>
  <c r="AM10" i="2"/>
  <c r="K10" i="2"/>
  <c r="BJ9" i="2"/>
  <c r="AF9" i="2"/>
  <c r="BN8" i="2"/>
  <c r="AL8" i="2"/>
  <c r="AC8" i="2"/>
  <c r="BB7" i="2"/>
  <c r="BZ6" i="2"/>
  <c r="AT6" i="2"/>
  <c r="AM6" i="2"/>
  <c r="U6" i="2"/>
  <c r="BB5" i="2"/>
  <c r="AH5" i="2"/>
  <c r="X5" i="2"/>
  <c r="AL4" i="2"/>
  <c r="AE4" i="2"/>
  <c r="AN133" i="1"/>
  <c r="AF133" i="1"/>
  <c r="X133" i="1"/>
  <c r="P133" i="1"/>
  <c r="H133" i="1"/>
  <c r="AP132" i="1"/>
  <c r="AH132" i="1"/>
  <c r="Z132" i="1"/>
  <c r="R132" i="1"/>
  <c r="J132" i="1"/>
  <c r="B132" i="1"/>
  <c r="AJ131" i="1"/>
  <c r="AB131" i="1"/>
  <c r="T131" i="1"/>
  <c r="L131" i="1"/>
  <c r="D131" i="1"/>
  <c r="AL130" i="1"/>
  <c r="AD130" i="1"/>
  <c r="V130" i="1"/>
  <c r="N130" i="1"/>
  <c r="F130" i="1"/>
  <c r="AN129" i="1"/>
  <c r="AF129" i="1"/>
  <c r="X129" i="1"/>
  <c r="P129" i="1"/>
  <c r="H129" i="1"/>
  <c r="AP128" i="1"/>
  <c r="AH128" i="1"/>
  <c r="Z128" i="1"/>
  <c r="R128" i="1"/>
  <c r="J128" i="1"/>
  <c r="B128" i="1"/>
  <c r="AJ127" i="1"/>
  <c r="AB127" i="1"/>
  <c r="T127" i="1"/>
  <c r="L127" i="1"/>
  <c r="F127" i="1"/>
  <c r="A127" i="1"/>
  <c r="AL126" i="1"/>
  <c r="AF126" i="1"/>
  <c r="AA126" i="1"/>
  <c r="V126" i="1"/>
  <c r="P126" i="1"/>
  <c r="K126" i="1"/>
  <c r="F126" i="1"/>
  <c r="AP125" i="1"/>
  <c r="AK125" i="1"/>
  <c r="AF125" i="1"/>
  <c r="Z125" i="1"/>
  <c r="U125" i="1"/>
  <c r="P125" i="1"/>
  <c r="J125" i="1"/>
  <c r="E125" i="1"/>
  <c r="AP124" i="1"/>
  <c r="AJ124" i="1"/>
  <c r="AE124" i="1"/>
  <c r="Z124" i="1"/>
  <c r="T124" i="1"/>
  <c r="O124" i="1"/>
  <c r="J124" i="1"/>
  <c r="D124" i="1"/>
  <c r="AO123" i="1"/>
  <c r="AJ123" i="1"/>
  <c r="AD123" i="1"/>
  <c r="Y123" i="1"/>
  <c r="T123" i="1"/>
  <c r="N123" i="1"/>
  <c r="I123" i="1"/>
  <c r="D123" i="1"/>
  <c r="AN122" i="1"/>
  <c r="AI122" i="1"/>
  <c r="AE122" i="1"/>
  <c r="AA122" i="1"/>
  <c r="W122" i="1"/>
  <c r="S122" i="1"/>
  <c r="O122" i="1"/>
  <c r="K122" i="1"/>
  <c r="G122" i="1"/>
  <c r="C122" i="1"/>
  <c r="AO121" i="1"/>
  <c r="AK121" i="1"/>
  <c r="AG121" i="1"/>
  <c r="AC121" i="1"/>
  <c r="Y121" i="1"/>
  <c r="U121" i="1"/>
  <c r="Q121" i="1"/>
  <c r="M121" i="1"/>
  <c r="I121" i="1"/>
  <c r="E121" i="1"/>
  <c r="A121" i="1"/>
  <c r="AM120" i="1"/>
  <c r="AI120" i="1"/>
  <c r="AE120" i="1"/>
  <c r="AA120" i="1"/>
  <c r="W120" i="1"/>
  <c r="S120" i="1"/>
  <c r="O120" i="1"/>
  <c r="K120" i="1"/>
  <c r="G120" i="1"/>
  <c r="C120" i="1"/>
  <c r="AO119" i="1"/>
  <c r="AK119" i="1"/>
  <c r="AG119" i="1"/>
  <c r="AC119" i="1"/>
  <c r="Y119" i="1"/>
  <c r="U119" i="1"/>
  <c r="Q119" i="1"/>
  <c r="M119" i="1"/>
  <c r="I119" i="1"/>
  <c r="E119" i="1"/>
  <c r="A119" i="1"/>
  <c r="AM118" i="1"/>
  <c r="AI118" i="1"/>
  <c r="AE118" i="1"/>
  <c r="AA118" i="1"/>
  <c r="W118" i="1"/>
  <c r="S118" i="1"/>
  <c r="O118" i="1"/>
  <c r="K118" i="1"/>
  <c r="G118" i="1"/>
  <c r="C118" i="1"/>
  <c r="AO117" i="1"/>
  <c r="AK117" i="1"/>
  <c r="AG117" i="1"/>
  <c r="AC117" i="1"/>
  <c r="Y117" i="1"/>
  <c r="U117" i="1"/>
  <c r="Q117" i="1"/>
  <c r="M117" i="1"/>
  <c r="I117" i="1"/>
  <c r="E117" i="1"/>
  <c r="A117" i="1"/>
  <c r="AM116" i="1"/>
  <c r="AI116" i="1"/>
  <c r="AE116" i="1"/>
  <c r="AA116" i="1"/>
  <c r="W116" i="1"/>
  <c r="S116" i="1"/>
  <c r="O116" i="1"/>
  <c r="K116" i="1"/>
  <c r="G116" i="1"/>
  <c r="C116" i="1"/>
  <c r="AO115" i="1"/>
  <c r="AK115" i="1"/>
  <c r="AG115" i="1"/>
  <c r="AC115" i="1"/>
  <c r="Y115" i="1"/>
  <c r="U115" i="1"/>
  <c r="Q115" i="1"/>
  <c r="M115" i="1"/>
  <c r="I115" i="1"/>
  <c r="E115" i="1"/>
  <c r="A115" i="1"/>
  <c r="AM114" i="1"/>
  <c r="AI114" i="1"/>
  <c r="AE114" i="1"/>
  <c r="AA114" i="1"/>
  <c r="W114" i="1"/>
  <c r="S114" i="1"/>
  <c r="O114" i="1"/>
  <c r="K114" i="1"/>
  <c r="G114" i="1"/>
  <c r="C114" i="1"/>
  <c r="AO113" i="1"/>
  <c r="AK113" i="1"/>
  <c r="AG113" i="1"/>
  <c r="AC113" i="1"/>
  <c r="Y113" i="1"/>
  <c r="U113" i="1"/>
  <c r="Q113" i="1"/>
  <c r="M113" i="1"/>
  <c r="I113" i="1"/>
  <c r="E113" i="1"/>
  <c r="A113" i="1"/>
  <c r="AM112" i="1"/>
  <c r="AI112" i="1"/>
  <c r="AE112" i="1"/>
  <c r="AA112" i="1"/>
  <c r="W112" i="1"/>
  <c r="S112" i="1"/>
  <c r="O112" i="1"/>
  <c r="K112" i="1"/>
  <c r="G112" i="1"/>
  <c r="C112" i="1"/>
  <c r="AO111" i="1"/>
  <c r="AK111" i="1"/>
  <c r="AG111" i="1"/>
  <c r="AC111" i="1"/>
  <c r="Y111" i="1"/>
  <c r="U111" i="1"/>
  <c r="Q111" i="1"/>
  <c r="M111" i="1"/>
  <c r="I111" i="1"/>
  <c r="E111" i="1"/>
  <c r="A111" i="1"/>
  <c r="AM110" i="1"/>
  <c r="AI110" i="1"/>
  <c r="AE110" i="1"/>
  <c r="AA110" i="1"/>
  <c r="W110" i="1"/>
  <c r="S110" i="1"/>
  <c r="O110" i="1"/>
  <c r="K110" i="1"/>
  <c r="G110" i="1"/>
  <c r="C110" i="1"/>
  <c r="AO109" i="1"/>
  <c r="AK109" i="1"/>
  <c r="AG109" i="1"/>
  <c r="AC109" i="1"/>
  <c r="Y109" i="1"/>
  <c r="U109" i="1"/>
  <c r="Q109" i="1"/>
  <c r="M109" i="1"/>
  <c r="I109" i="1"/>
  <c r="E109" i="1"/>
  <c r="A109" i="1"/>
  <c r="AM108" i="1"/>
  <c r="AI108" i="1"/>
  <c r="AE108" i="1"/>
  <c r="AA108" i="1"/>
  <c r="W108" i="1"/>
  <c r="S108" i="1"/>
  <c r="O108" i="1"/>
  <c r="K108" i="1"/>
  <c r="G108" i="1"/>
  <c r="C108" i="1"/>
  <c r="AO107" i="1"/>
  <c r="AK107" i="1"/>
  <c r="AG107" i="1"/>
  <c r="AC107" i="1"/>
  <c r="Y107" i="1"/>
  <c r="U107" i="1"/>
  <c r="Q107" i="1"/>
  <c r="M107" i="1"/>
  <c r="I107" i="1"/>
  <c r="E107" i="1"/>
  <c r="A107" i="1"/>
  <c r="AM106" i="1"/>
  <c r="AI106" i="1"/>
  <c r="AE106" i="1"/>
  <c r="AA106" i="1"/>
  <c r="W106" i="1"/>
  <c r="S106" i="1"/>
  <c r="O106" i="1"/>
  <c r="K106" i="1"/>
  <c r="G106" i="1"/>
  <c r="C106" i="1"/>
  <c r="AO105" i="1"/>
  <c r="AK105" i="1"/>
  <c r="AG105" i="1"/>
  <c r="AC105" i="1"/>
  <c r="Y105" i="1"/>
  <c r="U105" i="1"/>
  <c r="Q105" i="1"/>
  <c r="M105" i="1"/>
  <c r="I105" i="1"/>
  <c r="E105" i="1"/>
  <c r="A105" i="1"/>
  <c r="AM104" i="1"/>
  <c r="AI104" i="1"/>
  <c r="AE104" i="1"/>
  <c r="AA104" i="1"/>
  <c r="W104" i="1"/>
  <c r="S104" i="1"/>
  <c r="O104" i="1"/>
  <c r="K104" i="1"/>
  <c r="G104" i="1"/>
  <c r="C104" i="1"/>
  <c r="AO103" i="1"/>
  <c r="AK103" i="1"/>
  <c r="AG103" i="1"/>
  <c r="AC103" i="1"/>
  <c r="Y103" i="1"/>
  <c r="U103" i="1"/>
  <c r="Q103" i="1"/>
  <c r="M103" i="1"/>
  <c r="I103" i="1"/>
  <c r="E103" i="1"/>
  <c r="A103" i="1"/>
  <c r="AM102" i="1"/>
  <c r="AI102" i="1"/>
  <c r="AE102" i="1"/>
  <c r="AA102" i="1"/>
  <c r="W102" i="1"/>
  <c r="S102" i="1"/>
  <c r="O102" i="1"/>
  <c r="K102" i="1"/>
  <c r="G102" i="1"/>
  <c r="C102" i="1"/>
  <c r="AO101" i="1"/>
  <c r="AK101" i="1"/>
  <c r="AG101" i="1"/>
  <c r="AC101" i="1"/>
  <c r="Y101" i="1"/>
  <c r="U101" i="1"/>
  <c r="Q101" i="1"/>
  <c r="M101" i="1"/>
  <c r="I101" i="1"/>
  <c r="E101" i="1"/>
  <c r="A101" i="1"/>
  <c r="AM100" i="1"/>
  <c r="AI100" i="1"/>
  <c r="AE100" i="1"/>
  <c r="AA100" i="1"/>
  <c r="W100" i="1"/>
  <c r="S100" i="1"/>
  <c r="O100" i="1"/>
  <c r="K100" i="1"/>
  <c r="G100" i="1"/>
  <c r="C100" i="1"/>
  <c r="AO99" i="1"/>
  <c r="AK99" i="1"/>
  <c r="AG99" i="1"/>
  <c r="AC99" i="1"/>
  <c r="Y99" i="1"/>
  <c r="U99" i="1"/>
  <c r="Q99" i="1"/>
  <c r="M99" i="1"/>
  <c r="I99" i="1"/>
  <c r="E99" i="1"/>
  <c r="A99" i="1"/>
  <c r="AM98" i="1"/>
  <c r="AI98" i="1"/>
  <c r="AE98" i="1"/>
  <c r="AA98" i="1"/>
  <c r="W98" i="1"/>
  <c r="S98" i="1"/>
  <c r="O98" i="1"/>
  <c r="K98" i="1"/>
  <c r="G98" i="1"/>
  <c r="C98" i="1"/>
  <c r="AO97" i="1"/>
  <c r="AK97" i="1"/>
  <c r="AG97" i="1"/>
  <c r="AC97" i="1"/>
  <c r="Y97" i="1"/>
  <c r="U97" i="1"/>
  <c r="Q97" i="1"/>
  <c r="M97" i="1"/>
  <c r="I97" i="1"/>
  <c r="E97" i="1"/>
  <c r="A97" i="1"/>
  <c r="AM96" i="1"/>
  <c r="AI96" i="1"/>
  <c r="AE96" i="1"/>
  <c r="AA96" i="1"/>
  <c r="W96" i="1"/>
  <c r="S96" i="1"/>
  <c r="O96" i="1"/>
  <c r="K96" i="1"/>
  <c r="G96" i="1"/>
  <c r="C96" i="1"/>
  <c r="AO95" i="1"/>
  <c r="AK95" i="1"/>
  <c r="AG95" i="1"/>
  <c r="AC95" i="1"/>
  <c r="Y95" i="1"/>
  <c r="U95" i="1"/>
  <c r="Q95" i="1"/>
  <c r="M95" i="1"/>
  <c r="I95" i="1"/>
  <c r="E95" i="1"/>
  <c r="A95" i="1"/>
  <c r="AM94" i="1"/>
  <c r="AI94" i="1"/>
  <c r="AE94" i="1"/>
  <c r="AA94" i="1"/>
  <c r="W94" i="1"/>
  <c r="S94" i="1"/>
  <c r="O94" i="1"/>
  <c r="K94" i="1"/>
  <c r="G94" i="1"/>
  <c r="C94" i="1"/>
  <c r="AO93" i="1"/>
  <c r="AK93" i="1"/>
  <c r="AG93" i="1"/>
  <c r="AC93" i="1"/>
  <c r="Y93" i="1"/>
  <c r="U93" i="1"/>
  <c r="Q93" i="1"/>
  <c r="M93" i="1"/>
  <c r="I93" i="1"/>
  <c r="E93" i="1"/>
  <c r="A93" i="1"/>
  <c r="AM92" i="1"/>
  <c r="AI92" i="1"/>
  <c r="AE92" i="1"/>
  <c r="AA92" i="1"/>
  <c r="W92" i="1"/>
  <c r="S92" i="1"/>
  <c r="O92" i="1"/>
  <c r="K92" i="1"/>
  <c r="G92" i="1"/>
  <c r="C92" i="1"/>
  <c r="AO91" i="1"/>
  <c r="AK91" i="1"/>
  <c r="AG91" i="1"/>
  <c r="AC91" i="1"/>
  <c r="Y91" i="1"/>
  <c r="U91" i="1"/>
  <c r="Q91" i="1"/>
  <c r="M91" i="1"/>
  <c r="I91" i="1"/>
  <c r="E91" i="1"/>
  <c r="A91" i="1"/>
  <c r="AM90" i="1"/>
  <c r="AI90" i="1"/>
  <c r="AE90" i="1"/>
  <c r="AA90" i="1"/>
  <c r="W90" i="1"/>
  <c r="S90" i="1"/>
  <c r="O90" i="1"/>
  <c r="K90" i="1"/>
  <c r="G90" i="1"/>
  <c r="C90" i="1"/>
  <c r="AO89" i="1"/>
  <c r="AK89" i="1"/>
  <c r="AG89" i="1"/>
  <c r="AC89" i="1"/>
  <c r="Y89" i="1"/>
  <c r="U89" i="1"/>
  <c r="Q89" i="1"/>
  <c r="M89" i="1"/>
  <c r="I89" i="1"/>
  <c r="E89" i="1"/>
  <c r="A89" i="1"/>
  <c r="AM88" i="1"/>
  <c r="AI88" i="1"/>
  <c r="AE88" i="1"/>
  <c r="AA88" i="1"/>
  <c r="W88" i="1"/>
  <c r="S88" i="1"/>
  <c r="O88" i="1"/>
  <c r="K88" i="1"/>
  <c r="G88" i="1"/>
  <c r="C88" i="1"/>
  <c r="AO87" i="1"/>
  <c r="AK87" i="1"/>
  <c r="AG87" i="1"/>
  <c r="AC87" i="1"/>
  <c r="Y87" i="1"/>
  <c r="U87" i="1"/>
  <c r="Q87" i="1"/>
  <c r="M87" i="1"/>
  <c r="I87" i="1"/>
  <c r="E87" i="1"/>
  <c r="A87" i="1"/>
  <c r="AM86" i="1"/>
  <c r="AI86" i="1"/>
  <c r="AE86" i="1"/>
  <c r="AA86" i="1"/>
  <c r="W86" i="1"/>
  <c r="S86" i="1"/>
  <c r="O86" i="1"/>
  <c r="K86" i="1"/>
  <c r="G86" i="1"/>
  <c r="C86" i="1"/>
  <c r="AO85" i="1"/>
  <c r="AK85" i="1"/>
  <c r="AG85" i="1"/>
  <c r="AC85" i="1"/>
  <c r="Y85" i="1"/>
  <c r="U85" i="1"/>
  <c r="Q85" i="1"/>
  <c r="M85" i="1"/>
  <c r="I85" i="1"/>
  <c r="E85" i="1"/>
  <c r="A85" i="1"/>
  <c r="AM84" i="1"/>
  <c r="AI84" i="1"/>
  <c r="AE84" i="1"/>
  <c r="AA84" i="1"/>
  <c r="W84" i="1"/>
  <c r="S84" i="1"/>
  <c r="O84" i="1"/>
  <c r="K84" i="1"/>
  <c r="G84" i="1"/>
  <c r="C84" i="1"/>
  <c r="AO83" i="1"/>
  <c r="AK83" i="1"/>
  <c r="AG83" i="1"/>
  <c r="AC83" i="1"/>
  <c r="Y83" i="1"/>
  <c r="U83" i="1"/>
  <c r="Q83" i="1"/>
  <c r="M83" i="1"/>
  <c r="I83" i="1"/>
  <c r="E83" i="1"/>
  <c r="A83" i="1"/>
  <c r="AM82" i="1"/>
  <c r="AI82" i="1"/>
  <c r="AE82" i="1"/>
  <c r="AA82" i="1"/>
  <c r="W82" i="1"/>
  <c r="S82" i="1"/>
  <c r="O82" i="1"/>
  <c r="K82" i="1"/>
  <c r="G82" i="1"/>
  <c r="C82" i="1"/>
  <c r="AO81" i="1"/>
  <c r="AK81" i="1"/>
  <c r="AG81" i="1"/>
  <c r="AC81" i="1"/>
  <c r="Y81" i="1"/>
  <c r="U81" i="1"/>
  <c r="Q81" i="1"/>
  <c r="M81" i="1"/>
  <c r="I81" i="1"/>
  <c r="E81" i="1"/>
  <c r="A81" i="1"/>
  <c r="AM80" i="1"/>
  <c r="AI80" i="1"/>
  <c r="AE80" i="1"/>
  <c r="AA80" i="1"/>
  <c r="W80" i="1"/>
  <c r="S80" i="1"/>
  <c r="O80" i="1"/>
  <c r="K80" i="1"/>
  <c r="G80" i="1"/>
  <c r="C80" i="1"/>
  <c r="AO79" i="1"/>
  <c r="AK79" i="1"/>
  <c r="AG79" i="1"/>
  <c r="AC79" i="1"/>
  <c r="Y79" i="1"/>
  <c r="U79" i="1"/>
  <c r="Q79" i="1"/>
  <c r="M79" i="1"/>
  <c r="I79" i="1"/>
  <c r="E79" i="1"/>
  <c r="A79" i="1"/>
  <c r="AM78" i="1"/>
  <c r="AI78" i="1"/>
  <c r="AE78" i="1"/>
  <c r="AA78" i="1"/>
  <c r="W78" i="1"/>
  <c r="S78" i="1"/>
  <c r="O78" i="1"/>
  <c r="K78" i="1"/>
  <c r="G78" i="1"/>
  <c r="C78" i="1"/>
  <c r="AO77" i="1"/>
  <c r="AK77" i="1"/>
  <c r="AG77" i="1"/>
  <c r="AC77" i="1"/>
  <c r="Y77" i="1"/>
  <c r="U77" i="1"/>
  <c r="Q77" i="1"/>
  <c r="M77" i="1"/>
  <c r="I77" i="1"/>
  <c r="E77" i="1"/>
  <c r="A77" i="1"/>
  <c r="AM76" i="1"/>
  <c r="AI76" i="1"/>
  <c r="AE76" i="1"/>
  <c r="AA76" i="1"/>
  <c r="W76" i="1"/>
  <c r="S76" i="1"/>
  <c r="O76" i="1"/>
  <c r="K76" i="1"/>
  <c r="G76" i="1"/>
  <c r="C76" i="1"/>
  <c r="AO75" i="1"/>
  <c r="AK75" i="1"/>
  <c r="AG75" i="1"/>
  <c r="AC75" i="1"/>
  <c r="Y75" i="1"/>
  <c r="U75" i="1"/>
  <c r="Q75" i="1"/>
  <c r="M75" i="1"/>
  <c r="I75" i="1"/>
  <c r="E75" i="1"/>
  <c r="A75" i="1"/>
  <c r="AM74" i="1"/>
  <c r="AI74" i="1"/>
  <c r="AE74" i="1"/>
  <c r="AA74" i="1"/>
  <c r="W74" i="1"/>
  <c r="S74" i="1"/>
  <c r="O74" i="1"/>
  <c r="K74" i="1"/>
  <c r="G74" i="1"/>
  <c r="C74" i="1"/>
  <c r="AO73" i="1"/>
  <c r="AK73" i="1"/>
  <c r="AG73" i="1"/>
  <c r="AC73" i="1"/>
  <c r="Y73" i="1"/>
  <c r="U73" i="1"/>
  <c r="Q73" i="1"/>
  <c r="M73" i="1"/>
  <c r="I73" i="1"/>
  <c r="E73" i="1"/>
  <c r="A73" i="1"/>
  <c r="AM72" i="1"/>
  <c r="AI72" i="1"/>
  <c r="AE72" i="1"/>
  <c r="AA72" i="1"/>
  <c r="W72" i="1"/>
  <c r="S72" i="1"/>
  <c r="O72" i="1"/>
  <c r="K72" i="1"/>
  <c r="G72" i="1"/>
  <c r="C72" i="1"/>
  <c r="AO71" i="1"/>
  <c r="AK71" i="1"/>
  <c r="AG71" i="1"/>
  <c r="AC71" i="1"/>
  <c r="Y71" i="1"/>
  <c r="U71" i="1"/>
  <c r="Q71" i="1"/>
  <c r="M71" i="1"/>
  <c r="I71" i="1"/>
  <c r="E71" i="1"/>
  <c r="A71" i="1"/>
  <c r="AM70" i="1"/>
  <c r="AI70" i="1"/>
  <c r="AE70" i="1"/>
  <c r="AA70" i="1"/>
  <c r="W70" i="1"/>
  <c r="S70" i="1"/>
  <c r="O70" i="1"/>
  <c r="K70" i="1"/>
  <c r="G70" i="1"/>
  <c r="C70" i="1"/>
  <c r="AO69" i="1"/>
  <c r="AK69" i="1"/>
  <c r="AG69" i="1"/>
  <c r="AC69" i="1"/>
  <c r="Y69" i="1"/>
  <c r="U69" i="1"/>
  <c r="Q69" i="1"/>
  <c r="M69" i="1"/>
  <c r="I69" i="1"/>
  <c r="E69" i="1"/>
  <c r="A69" i="1"/>
  <c r="AM68" i="1"/>
  <c r="AI68" i="1"/>
  <c r="AE68" i="1"/>
  <c r="AA68" i="1"/>
  <c r="W68" i="1"/>
  <c r="S68" i="1"/>
  <c r="O68" i="1"/>
  <c r="K68" i="1"/>
  <c r="G68" i="1"/>
  <c r="C68" i="1"/>
  <c r="AO67" i="1"/>
  <c r="AK67" i="1"/>
  <c r="AG67" i="1"/>
  <c r="AC67" i="1"/>
  <c r="Y67" i="1"/>
  <c r="U67" i="1"/>
  <c r="Q67" i="1"/>
  <c r="M67" i="1"/>
  <c r="I67" i="1"/>
  <c r="E67" i="1"/>
  <c r="A67" i="1"/>
  <c r="AM66" i="1"/>
  <c r="AI66" i="1"/>
  <c r="AE66" i="1"/>
  <c r="AA66" i="1"/>
  <c r="W66" i="1"/>
  <c r="S66" i="1"/>
  <c r="O66" i="1"/>
  <c r="K66" i="1"/>
  <c r="G66" i="1"/>
  <c r="C66" i="1"/>
  <c r="AO65" i="1"/>
  <c r="AK65" i="1"/>
  <c r="AG65" i="1"/>
  <c r="AC65" i="1"/>
  <c r="Y65" i="1"/>
  <c r="U65" i="1"/>
  <c r="Q65" i="1"/>
  <c r="M65" i="1"/>
  <c r="I65" i="1"/>
  <c r="E65" i="1"/>
  <c r="A65" i="1"/>
  <c r="AM64" i="1"/>
  <c r="AI64" i="1"/>
  <c r="AE64" i="1"/>
  <c r="AA64" i="1"/>
  <c r="W64" i="1"/>
  <c r="S64" i="1"/>
  <c r="O64" i="1"/>
  <c r="K64" i="1"/>
  <c r="G64" i="1"/>
  <c r="C64" i="1"/>
  <c r="AO63" i="1"/>
  <c r="AK63" i="1"/>
  <c r="AG63" i="1"/>
  <c r="AC63" i="1"/>
  <c r="Y63" i="1"/>
  <c r="U63" i="1"/>
  <c r="Q63" i="1"/>
  <c r="M63" i="1"/>
  <c r="I63" i="1"/>
  <c r="E63" i="1"/>
  <c r="A63" i="1"/>
  <c r="AM62" i="1"/>
  <c r="AI62" i="1"/>
  <c r="AE62" i="1"/>
  <c r="AA62" i="1"/>
  <c r="W62" i="1"/>
  <c r="S62" i="1"/>
  <c r="O62" i="1"/>
  <c r="K62" i="1"/>
  <c r="G62" i="1"/>
  <c r="C62" i="1"/>
  <c r="AO61" i="1"/>
  <c r="AK61" i="1"/>
  <c r="BN20" i="11"/>
  <c r="AH21" i="10"/>
  <c r="BN20" i="9"/>
  <c r="BR13" i="9"/>
  <c r="AN24" i="8"/>
  <c r="BF16" i="8"/>
  <c r="AN13" i="8"/>
  <c r="BF12" i="8"/>
  <c r="AD12" i="8"/>
  <c r="BP10" i="8"/>
  <c r="AC8" i="8"/>
  <c r="AT4" i="8"/>
  <c r="AD23" i="7"/>
  <c r="BV19" i="7"/>
  <c r="AT18" i="7"/>
  <c r="BV13" i="7"/>
  <c r="BR11" i="7"/>
  <c r="BN9" i="7"/>
  <c r="Y9" i="7"/>
  <c r="BJ7" i="7"/>
  <c r="K26" i="6"/>
  <c r="AT24" i="6"/>
  <c r="BN18" i="6"/>
  <c r="AC16" i="6"/>
  <c r="K11" i="6"/>
  <c r="AX10" i="6"/>
  <c r="BZ9" i="6"/>
  <c r="Y8" i="6"/>
  <c r="AD7" i="6"/>
  <c r="AQ4" i="6"/>
  <c r="BK26" i="5"/>
  <c r="K26" i="5"/>
  <c r="AX25" i="5"/>
  <c r="AN25" i="5"/>
  <c r="BV24" i="5"/>
  <c r="BL24" i="5"/>
  <c r="BN23" i="5"/>
  <c r="U22" i="5"/>
  <c r="BB21" i="5"/>
  <c r="AA19" i="5"/>
  <c r="BJ17" i="5"/>
  <c r="AC17" i="5"/>
  <c r="BJ16" i="5"/>
  <c r="BV13" i="5"/>
  <c r="BJ11" i="5"/>
  <c r="AH10" i="5"/>
  <c r="K9" i="5"/>
  <c r="AT8" i="5"/>
  <c r="AL8" i="5"/>
  <c r="K8" i="5"/>
  <c r="AX7" i="5"/>
  <c r="AC7" i="5"/>
  <c r="AM6" i="5"/>
  <c r="Z6" i="5"/>
  <c r="BR5" i="5"/>
  <c r="AN5" i="5"/>
  <c r="Y45" i="4"/>
  <c r="BV27" i="4"/>
  <c r="BN27" i="4"/>
  <c r="BF27" i="4"/>
  <c r="AV25" i="4"/>
  <c r="AN25" i="4"/>
  <c r="U25" i="4"/>
  <c r="BP24" i="4"/>
  <c r="BH24" i="4"/>
  <c r="BZ23" i="4"/>
  <c r="BF23" i="4"/>
  <c r="X21" i="4"/>
  <c r="AL20" i="4"/>
  <c r="BK19" i="4"/>
  <c r="U19" i="4"/>
  <c r="BB18" i="4"/>
  <c r="AH18" i="4"/>
  <c r="X16" i="4"/>
  <c r="AL15" i="4"/>
  <c r="BO14" i="4"/>
  <c r="BG14" i="4"/>
  <c r="AU14" i="4"/>
  <c r="AM14" i="4"/>
  <c r="AU13" i="4"/>
  <c r="U13" i="4"/>
  <c r="AH12" i="4"/>
  <c r="AP11" i="4"/>
  <c r="X10" i="4"/>
  <c r="BH9" i="4"/>
  <c r="AL9" i="4"/>
  <c r="BK8" i="4"/>
  <c r="U8" i="4"/>
  <c r="AH7" i="4"/>
  <c r="BG6" i="4"/>
  <c r="AE6" i="4"/>
  <c r="BV5" i="4"/>
  <c r="BB5" i="4"/>
  <c r="BT27" i="3"/>
  <c r="BL27" i="3"/>
  <c r="BB27" i="3"/>
  <c r="BR25" i="3"/>
  <c r="BJ25" i="3"/>
  <c r="K25" i="3"/>
  <c r="AT24" i="3"/>
  <c r="AL24" i="3"/>
  <c r="BV23" i="3"/>
  <c r="BB23" i="3"/>
  <c r="BR21" i="3"/>
  <c r="BR20" i="3"/>
  <c r="AC20" i="3"/>
  <c r="BJ19" i="3"/>
  <c r="X18" i="3"/>
  <c r="BR17" i="3"/>
  <c r="AL17" i="3"/>
  <c r="BO16" i="3"/>
  <c r="BG16" i="3"/>
  <c r="AU16" i="3"/>
  <c r="AM16" i="3"/>
  <c r="BJ14" i="3"/>
  <c r="BN12" i="3"/>
  <c r="Y12" i="3"/>
  <c r="X10" i="3"/>
  <c r="BF9" i="3"/>
  <c r="X9" i="3"/>
  <c r="BR8" i="3"/>
  <c r="BJ8" i="3"/>
  <c r="X8" i="3"/>
  <c r="AL7" i="3"/>
  <c r="BJ5" i="3"/>
  <c r="Y45" i="2"/>
  <c r="AX27" i="2"/>
  <c r="AP27" i="2"/>
  <c r="AH27" i="2"/>
  <c r="BS26" i="2"/>
  <c r="BN26" i="2"/>
  <c r="AT26" i="2"/>
  <c r="AI26" i="2"/>
  <c r="BP25" i="2"/>
  <c r="BK25" i="2"/>
  <c r="AV25" i="2"/>
  <c r="AQ25" i="2"/>
  <c r="U25" i="2"/>
  <c r="BL24" i="2"/>
  <c r="BG24" i="2"/>
  <c r="AR24" i="2"/>
  <c r="AM24" i="2"/>
  <c r="BZ23" i="2"/>
  <c r="BR23" i="2"/>
  <c r="AL23" i="2"/>
  <c r="AC23" i="2"/>
  <c r="BJ22" i="2"/>
  <c r="BZ21" i="2"/>
  <c r="AT21" i="2"/>
  <c r="BV20" i="2"/>
  <c r="AP20" i="2"/>
  <c r="X20" i="2"/>
  <c r="BF19" i="2"/>
  <c r="AL19" i="2"/>
  <c r="BV18" i="2"/>
  <c r="AP18" i="2"/>
  <c r="Z18" i="2"/>
  <c r="BL17" i="2"/>
  <c r="AH17" i="2"/>
  <c r="BR16" i="2"/>
  <c r="AP16" i="2"/>
  <c r="BN15" i="2"/>
  <c r="AT15" i="2"/>
  <c r="K15" i="2"/>
  <c r="BB14" i="2"/>
  <c r="BZ13" i="2"/>
  <c r="AT13" i="2"/>
  <c r="AL13" i="2"/>
  <c r="U13" i="2"/>
  <c r="AT12" i="2"/>
  <c r="BT11" i="2"/>
  <c r="BO11" i="2"/>
  <c r="BB11" i="2"/>
  <c r="AU11" i="2"/>
  <c r="AJ11" i="2"/>
  <c r="BS10" i="2"/>
  <c r="BB10" i="2"/>
  <c r="X10" i="2"/>
  <c r="AL9" i="2"/>
  <c r="AE9" i="2"/>
  <c r="BV8" i="2"/>
  <c r="AT8" i="2"/>
  <c r="BS7" i="2"/>
  <c r="BJ7" i="2"/>
  <c r="AF7" i="2"/>
  <c r="U7" i="2"/>
  <c r="BB6" i="2"/>
  <c r="AA6" i="2"/>
  <c r="BJ5" i="2"/>
  <c r="BN4" i="2"/>
  <c r="AT4" i="2"/>
  <c r="K4" i="2"/>
  <c r="AK133" i="1"/>
  <c r="AC133" i="1"/>
  <c r="U133" i="1"/>
  <c r="M133" i="1"/>
  <c r="E133" i="1"/>
  <c r="AM132" i="1"/>
  <c r="AE132" i="1"/>
  <c r="W132" i="1"/>
  <c r="O132" i="1"/>
  <c r="G132" i="1"/>
  <c r="AO131" i="1"/>
  <c r="AG131" i="1"/>
  <c r="Y131" i="1"/>
  <c r="Q131" i="1"/>
  <c r="I131" i="1"/>
  <c r="A131" i="1"/>
  <c r="AI130" i="1"/>
  <c r="AA130" i="1"/>
  <c r="S130" i="1"/>
  <c r="K130" i="1"/>
  <c r="C130" i="1"/>
  <c r="AK129" i="1"/>
  <c r="AC129" i="1"/>
  <c r="U129" i="1"/>
  <c r="M129" i="1"/>
  <c r="E129" i="1"/>
  <c r="AM128" i="1"/>
  <c r="AE128" i="1"/>
  <c r="W128" i="1"/>
  <c r="O128" i="1"/>
  <c r="G128" i="1"/>
  <c r="AO127" i="1"/>
  <c r="AG127" i="1"/>
  <c r="Y127" i="1"/>
  <c r="Q127" i="1"/>
  <c r="J127" i="1"/>
  <c r="E127" i="1"/>
  <c r="AP126" i="1"/>
  <c r="AJ126" i="1"/>
  <c r="AE126" i="1"/>
  <c r="Z126" i="1"/>
  <c r="T126" i="1"/>
  <c r="O126" i="1"/>
  <c r="J126" i="1"/>
  <c r="D126" i="1"/>
  <c r="AO125" i="1"/>
  <c r="AJ125" i="1"/>
  <c r="AD125" i="1"/>
  <c r="Y125" i="1"/>
  <c r="T125" i="1"/>
  <c r="N125" i="1"/>
  <c r="I125" i="1"/>
  <c r="D125" i="1"/>
  <c r="AN124" i="1"/>
  <c r="AI124" i="1"/>
  <c r="AD124" i="1"/>
  <c r="X124" i="1"/>
  <c r="S124" i="1"/>
  <c r="N124" i="1"/>
  <c r="H124" i="1"/>
  <c r="C124" i="1"/>
  <c r="AN123" i="1"/>
  <c r="AH123" i="1"/>
  <c r="AC123" i="1"/>
  <c r="X123" i="1"/>
  <c r="R123" i="1"/>
  <c r="M123" i="1"/>
  <c r="H123" i="1"/>
  <c r="B123" i="1"/>
  <c r="AM122" i="1"/>
  <c r="AH122" i="1"/>
  <c r="AD122" i="1"/>
  <c r="Z122" i="1"/>
  <c r="V122" i="1"/>
  <c r="R122" i="1"/>
  <c r="N122" i="1"/>
  <c r="J122" i="1"/>
  <c r="F122" i="1"/>
  <c r="B122" i="1"/>
  <c r="AN121" i="1"/>
  <c r="AJ121" i="1"/>
  <c r="AF121" i="1"/>
  <c r="AB121" i="1"/>
  <c r="X121" i="1"/>
  <c r="T121" i="1"/>
  <c r="P121" i="1"/>
  <c r="L121" i="1"/>
  <c r="H121" i="1"/>
  <c r="D121" i="1"/>
  <c r="AP120" i="1"/>
  <c r="AL120" i="1"/>
  <c r="AH120" i="1"/>
  <c r="AD120" i="1"/>
  <c r="Z120" i="1"/>
  <c r="V120" i="1"/>
  <c r="R120" i="1"/>
  <c r="N120" i="1"/>
  <c r="J120" i="1"/>
  <c r="F120" i="1"/>
  <c r="B120" i="1"/>
  <c r="AN119" i="1"/>
  <c r="AJ119" i="1"/>
  <c r="AF119" i="1"/>
  <c r="AB119" i="1"/>
  <c r="X119" i="1"/>
  <c r="T119" i="1"/>
  <c r="P119" i="1"/>
  <c r="L119" i="1"/>
  <c r="H119" i="1"/>
  <c r="D119" i="1"/>
  <c r="AP118" i="1"/>
  <c r="AL118" i="1"/>
  <c r="AH118" i="1"/>
  <c r="AD118" i="1"/>
  <c r="Z118" i="1"/>
  <c r="V118" i="1"/>
  <c r="R118" i="1"/>
  <c r="N118" i="1"/>
  <c r="J118" i="1"/>
  <c r="F118" i="1"/>
  <c r="B118" i="1"/>
  <c r="AN117" i="1"/>
  <c r="AJ117" i="1"/>
  <c r="AF117" i="1"/>
  <c r="AB117" i="1"/>
  <c r="X117" i="1"/>
  <c r="T117" i="1"/>
  <c r="P117" i="1"/>
  <c r="L117" i="1"/>
  <c r="H117" i="1"/>
  <c r="D117" i="1"/>
  <c r="AP116" i="1"/>
  <c r="AL116" i="1"/>
  <c r="AH116" i="1"/>
  <c r="AD116" i="1"/>
  <c r="Z116" i="1"/>
  <c r="V116" i="1"/>
  <c r="R116" i="1"/>
  <c r="N116" i="1"/>
  <c r="J116" i="1"/>
  <c r="F116" i="1"/>
  <c r="B116" i="1"/>
  <c r="AN115" i="1"/>
  <c r="AJ115" i="1"/>
  <c r="AF115" i="1"/>
  <c r="AB115" i="1"/>
  <c r="X115" i="1"/>
  <c r="T115" i="1"/>
  <c r="P115" i="1"/>
  <c r="L115" i="1"/>
  <c r="H115" i="1"/>
  <c r="D115" i="1"/>
  <c r="AP114" i="1"/>
  <c r="AL114" i="1"/>
  <c r="AH114" i="1"/>
  <c r="AD114" i="1"/>
  <c r="Z114" i="1"/>
  <c r="V114" i="1"/>
  <c r="R114" i="1"/>
  <c r="N114" i="1"/>
  <c r="J114" i="1"/>
  <c r="F114" i="1"/>
  <c r="B114" i="1"/>
  <c r="AN113" i="1"/>
  <c r="AJ113" i="1"/>
  <c r="AF113" i="1"/>
  <c r="AB113" i="1"/>
  <c r="X113" i="1"/>
  <c r="T113" i="1"/>
  <c r="P113" i="1"/>
  <c r="L113" i="1"/>
  <c r="H113" i="1"/>
  <c r="D113" i="1"/>
  <c r="AP112" i="1"/>
  <c r="AL112" i="1"/>
  <c r="AH112" i="1"/>
  <c r="AD112" i="1"/>
  <c r="Z112" i="1"/>
  <c r="V112" i="1"/>
  <c r="R112" i="1"/>
  <c r="N112" i="1"/>
  <c r="J112" i="1"/>
  <c r="F112" i="1"/>
  <c r="B112" i="1"/>
  <c r="AN111" i="1"/>
  <c r="AJ111" i="1"/>
  <c r="AF111" i="1"/>
  <c r="AB111" i="1"/>
  <c r="X111" i="1"/>
  <c r="T111" i="1"/>
  <c r="P111" i="1"/>
  <c r="L111" i="1"/>
  <c r="H111" i="1"/>
  <c r="D111" i="1"/>
  <c r="AP110" i="1"/>
  <c r="AL110" i="1"/>
  <c r="AH110" i="1"/>
  <c r="AD110" i="1"/>
  <c r="Z110" i="1"/>
  <c r="V110" i="1"/>
  <c r="R110" i="1"/>
  <c r="N110" i="1"/>
  <c r="J110" i="1"/>
  <c r="F110" i="1"/>
  <c r="B110" i="1"/>
  <c r="AN109" i="1"/>
  <c r="AJ109" i="1"/>
  <c r="AF109" i="1"/>
  <c r="AB109" i="1"/>
  <c r="X109" i="1"/>
  <c r="T109" i="1"/>
  <c r="P109" i="1"/>
  <c r="L109" i="1"/>
  <c r="H109" i="1"/>
  <c r="D109" i="1"/>
  <c r="AP108" i="1"/>
  <c r="AL108" i="1"/>
  <c r="AH108" i="1"/>
  <c r="AD108" i="1"/>
  <c r="Z108" i="1"/>
  <c r="V108" i="1"/>
  <c r="R108" i="1"/>
  <c r="N108" i="1"/>
  <c r="J108" i="1"/>
  <c r="F108" i="1"/>
  <c r="B108" i="1"/>
  <c r="AN107" i="1"/>
  <c r="AJ107" i="1"/>
  <c r="AF107" i="1"/>
  <c r="AB107" i="1"/>
  <c r="X107" i="1"/>
  <c r="T107" i="1"/>
  <c r="P107" i="1"/>
  <c r="L107" i="1"/>
  <c r="H107" i="1"/>
  <c r="D107" i="1"/>
  <c r="AP106" i="1"/>
  <c r="AL106" i="1"/>
  <c r="AH106" i="1"/>
  <c r="AD106" i="1"/>
  <c r="Z106" i="1"/>
  <c r="V106" i="1"/>
  <c r="R106" i="1"/>
  <c r="N106" i="1"/>
  <c r="J106" i="1"/>
  <c r="F106" i="1"/>
  <c r="B106" i="1"/>
  <c r="AN105" i="1"/>
  <c r="AJ105" i="1"/>
  <c r="AF105" i="1"/>
  <c r="AB105" i="1"/>
  <c r="X105" i="1"/>
  <c r="T105" i="1"/>
  <c r="P105" i="1"/>
  <c r="L105" i="1"/>
  <c r="H105" i="1"/>
  <c r="D105" i="1"/>
  <c r="AP104" i="1"/>
  <c r="AL104" i="1"/>
  <c r="AH104" i="1"/>
  <c r="AD104" i="1"/>
  <c r="Z104" i="1"/>
  <c r="V104" i="1"/>
  <c r="R104" i="1"/>
  <c r="N104" i="1"/>
  <c r="J104" i="1"/>
  <c r="F104" i="1"/>
  <c r="B104" i="1"/>
  <c r="AN103" i="1"/>
  <c r="AJ103" i="1"/>
  <c r="AF103" i="1"/>
  <c r="AB103" i="1"/>
  <c r="X103" i="1"/>
  <c r="T103" i="1"/>
  <c r="P103" i="1"/>
  <c r="L103" i="1"/>
  <c r="H103" i="1"/>
  <c r="D103" i="1"/>
  <c r="AP102" i="1"/>
  <c r="AL102" i="1"/>
  <c r="AH102" i="1"/>
  <c r="AD102" i="1"/>
  <c r="Z102" i="1"/>
  <c r="V102" i="1"/>
  <c r="R102" i="1"/>
  <c r="N102" i="1"/>
  <c r="J102" i="1"/>
  <c r="F102" i="1"/>
  <c r="B102" i="1"/>
  <c r="AN101" i="1"/>
  <c r="AJ101" i="1"/>
  <c r="AF101" i="1"/>
  <c r="AB101" i="1"/>
  <c r="X101" i="1"/>
  <c r="T101" i="1"/>
  <c r="P101" i="1"/>
  <c r="L101" i="1"/>
  <c r="H101" i="1"/>
  <c r="D101" i="1"/>
  <c r="AP100" i="1"/>
  <c r="AL100" i="1"/>
  <c r="AH100" i="1"/>
  <c r="AD100" i="1"/>
  <c r="Z100" i="1"/>
  <c r="V100" i="1"/>
  <c r="R100" i="1"/>
  <c r="N100" i="1"/>
  <c r="J100" i="1"/>
  <c r="F100" i="1"/>
  <c r="B100" i="1"/>
  <c r="AN99" i="1"/>
  <c r="AJ99" i="1"/>
  <c r="AF99" i="1"/>
  <c r="AB99" i="1"/>
  <c r="X99" i="1"/>
  <c r="T99" i="1"/>
  <c r="P99" i="1"/>
  <c r="L99" i="1"/>
  <c r="H99" i="1"/>
  <c r="D99" i="1"/>
  <c r="AP98" i="1"/>
  <c r="AL98" i="1"/>
  <c r="AH98" i="1"/>
  <c r="AD98" i="1"/>
  <c r="Z98" i="1"/>
  <c r="V98" i="1"/>
  <c r="R98" i="1"/>
  <c r="N98" i="1"/>
  <c r="J98" i="1"/>
  <c r="F98" i="1"/>
  <c r="B98" i="1"/>
  <c r="AN97" i="1"/>
  <c r="AJ97" i="1"/>
  <c r="AF97" i="1"/>
  <c r="AB97" i="1"/>
  <c r="X97" i="1"/>
  <c r="T97" i="1"/>
  <c r="P97" i="1"/>
  <c r="L97" i="1"/>
  <c r="H97" i="1"/>
  <c r="D97" i="1"/>
  <c r="AP96" i="1"/>
  <c r="AL96" i="1"/>
  <c r="AH96" i="1"/>
  <c r="AD96" i="1"/>
  <c r="Z96" i="1"/>
  <c r="V96" i="1"/>
  <c r="R96" i="1"/>
  <c r="N96" i="1"/>
  <c r="J96" i="1"/>
  <c r="F96" i="1"/>
  <c r="B96" i="1"/>
  <c r="AN95" i="1"/>
  <c r="AJ95" i="1"/>
  <c r="AF95" i="1"/>
  <c r="AB95" i="1"/>
  <c r="X95" i="1"/>
  <c r="T95" i="1"/>
  <c r="P95" i="1"/>
  <c r="L95" i="1"/>
  <c r="H95" i="1"/>
  <c r="D95" i="1"/>
  <c r="AP94" i="1"/>
  <c r="AL94" i="1"/>
  <c r="AH94" i="1"/>
  <c r="AD94" i="1"/>
  <c r="Z94" i="1"/>
  <c r="V94" i="1"/>
  <c r="R94" i="1"/>
  <c r="N94" i="1"/>
  <c r="J94" i="1"/>
  <c r="F94" i="1"/>
  <c r="B94" i="1"/>
  <c r="AN93" i="1"/>
  <c r="AJ93" i="1"/>
  <c r="AF93" i="1"/>
  <c r="AB93" i="1"/>
  <c r="X93" i="1"/>
  <c r="T93" i="1"/>
  <c r="P93" i="1"/>
  <c r="L93" i="1"/>
  <c r="H93" i="1"/>
  <c r="D93" i="1"/>
  <c r="AP92" i="1"/>
  <c r="AL92" i="1"/>
  <c r="AH92" i="1"/>
  <c r="AD92" i="1"/>
  <c r="Z92" i="1"/>
  <c r="V92" i="1"/>
  <c r="R92" i="1"/>
  <c r="N92" i="1"/>
  <c r="J92" i="1"/>
  <c r="F92" i="1"/>
  <c r="B92" i="1"/>
  <c r="AN91" i="1"/>
  <c r="AJ91" i="1"/>
  <c r="AF91" i="1"/>
  <c r="AB91" i="1"/>
  <c r="X91" i="1"/>
  <c r="T91" i="1"/>
  <c r="P91" i="1"/>
  <c r="L91" i="1"/>
  <c r="H91" i="1"/>
  <c r="D91" i="1"/>
  <c r="AP90" i="1"/>
  <c r="AL90" i="1"/>
  <c r="AH90" i="1"/>
  <c r="AD90" i="1"/>
  <c r="Z90" i="1"/>
  <c r="V90" i="1"/>
  <c r="R90" i="1"/>
  <c r="N90" i="1"/>
  <c r="J90" i="1"/>
  <c r="F90" i="1"/>
  <c r="B90" i="1"/>
  <c r="AN89" i="1"/>
  <c r="AJ89" i="1"/>
  <c r="AF89" i="1"/>
  <c r="AB89" i="1"/>
  <c r="X89" i="1"/>
  <c r="T89" i="1"/>
  <c r="P89" i="1"/>
  <c r="L89" i="1"/>
  <c r="H89" i="1"/>
  <c r="D89" i="1"/>
  <c r="AP88" i="1"/>
  <c r="AL88" i="1"/>
  <c r="AH88" i="1"/>
  <c r="AD88" i="1"/>
  <c r="Z88" i="1"/>
  <c r="V88" i="1"/>
  <c r="R88" i="1"/>
  <c r="N88" i="1"/>
  <c r="J88" i="1"/>
  <c r="F88" i="1"/>
  <c r="B88" i="1"/>
  <c r="AN87" i="1"/>
  <c r="AJ87" i="1"/>
  <c r="AF87" i="1"/>
  <c r="AB87" i="1"/>
  <c r="X87" i="1"/>
  <c r="T87" i="1"/>
  <c r="P87" i="1"/>
  <c r="L87" i="1"/>
  <c r="H87" i="1"/>
  <c r="D87" i="1"/>
  <c r="AP86" i="1"/>
  <c r="AL86" i="1"/>
  <c r="AH86" i="1"/>
  <c r="AD86" i="1"/>
  <c r="Z86" i="1"/>
  <c r="V86" i="1"/>
  <c r="R86" i="1"/>
  <c r="N86" i="1"/>
  <c r="J86" i="1"/>
  <c r="F86" i="1"/>
  <c r="B86" i="1"/>
  <c r="AN85" i="1"/>
  <c r="AJ85" i="1"/>
  <c r="AF85" i="1"/>
  <c r="AB85" i="1"/>
  <c r="X85" i="1"/>
  <c r="T85" i="1"/>
  <c r="P85" i="1"/>
  <c r="L85" i="1"/>
  <c r="H85" i="1"/>
  <c r="D85" i="1"/>
  <c r="AP84" i="1"/>
  <c r="AL84" i="1"/>
  <c r="AH84" i="1"/>
  <c r="AD84" i="1"/>
  <c r="Z84" i="1"/>
  <c r="V84" i="1"/>
  <c r="R84" i="1"/>
  <c r="N84" i="1"/>
  <c r="J84" i="1"/>
  <c r="F84" i="1"/>
  <c r="B84" i="1"/>
  <c r="AN83" i="1"/>
  <c r="AJ83" i="1"/>
  <c r="AF83" i="1"/>
  <c r="AB83" i="1"/>
  <c r="X83" i="1"/>
  <c r="T83" i="1"/>
  <c r="P83" i="1"/>
  <c r="L83" i="1"/>
  <c r="H83" i="1"/>
  <c r="D83" i="1"/>
  <c r="AP82" i="1"/>
  <c r="AL82" i="1"/>
  <c r="AH82" i="1"/>
  <c r="AD82" i="1"/>
  <c r="Z82" i="1"/>
  <c r="V82" i="1"/>
  <c r="R82" i="1"/>
  <c r="N82" i="1"/>
  <c r="J82" i="1"/>
  <c r="F82" i="1"/>
  <c r="B82" i="1"/>
  <c r="AN81" i="1"/>
  <c r="AJ81" i="1"/>
  <c r="AF81" i="1"/>
  <c r="AB81" i="1"/>
  <c r="X81" i="1"/>
  <c r="T81" i="1"/>
  <c r="P81" i="1"/>
  <c r="L81" i="1"/>
  <c r="H81" i="1"/>
  <c r="D81" i="1"/>
  <c r="AP80" i="1"/>
  <c r="AL80" i="1"/>
  <c r="AH80" i="1"/>
  <c r="AD80" i="1"/>
  <c r="Z80" i="1"/>
  <c r="V80" i="1"/>
  <c r="R80" i="1"/>
  <c r="N80" i="1"/>
  <c r="J80" i="1"/>
  <c r="F80" i="1"/>
  <c r="B80" i="1"/>
  <c r="AN79" i="1"/>
  <c r="AJ79" i="1"/>
  <c r="AF79" i="1"/>
  <c r="AB79" i="1"/>
  <c r="X79" i="1"/>
  <c r="T79" i="1"/>
  <c r="P79" i="1"/>
  <c r="L79" i="1"/>
  <c r="H79" i="1"/>
  <c r="D79" i="1"/>
  <c r="AP78" i="1"/>
  <c r="AL78" i="1"/>
  <c r="AH78" i="1"/>
  <c r="AD78" i="1"/>
  <c r="Z78" i="1"/>
  <c r="V78" i="1"/>
  <c r="R78" i="1"/>
  <c r="N78" i="1"/>
  <c r="J78" i="1"/>
  <c r="F78" i="1"/>
  <c r="B78" i="1"/>
  <c r="AN77" i="1"/>
  <c r="AJ77" i="1"/>
  <c r="AF77" i="1"/>
  <c r="AB77" i="1"/>
  <c r="X77" i="1"/>
  <c r="T77" i="1"/>
  <c r="P77" i="1"/>
  <c r="L77" i="1"/>
  <c r="H77" i="1"/>
  <c r="D77" i="1"/>
  <c r="AP76" i="1"/>
  <c r="AL76" i="1"/>
  <c r="AH76" i="1"/>
  <c r="AD76" i="1"/>
  <c r="Z76" i="1"/>
  <c r="V76" i="1"/>
  <c r="R76" i="1"/>
  <c r="N76" i="1"/>
  <c r="J76" i="1"/>
  <c r="F76" i="1"/>
  <c r="B76" i="1"/>
  <c r="AN75" i="1"/>
  <c r="AJ75" i="1"/>
  <c r="AF75" i="1"/>
  <c r="AB75" i="1"/>
  <c r="X75" i="1"/>
  <c r="T75" i="1"/>
  <c r="P75" i="1"/>
  <c r="L75" i="1"/>
  <c r="H75" i="1"/>
  <c r="D75" i="1"/>
  <c r="AP74" i="1"/>
  <c r="AL74" i="1"/>
  <c r="AH74" i="1"/>
  <c r="AD74" i="1"/>
  <c r="Z74" i="1"/>
  <c r="V74" i="1"/>
  <c r="R74" i="1"/>
  <c r="N74" i="1"/>
  <c r="J74" i="1"/>
  <c r="F74" i="1"/>
  <c r="B74" i="1"/>
  <c r="AN73" i="1"/>
  <c r="AJ73" i="1"/>
  <c r="AF73" i="1"/>
  <c r="AB73" i="1"/>
  <c r="X73" i="1"/>
  <c r="T73" i="1"/>
  <c r="P73" i="1"/>
  <c r="L73" i="1"/>
  <c r="H73" i="1"/>
  <c r="D73" i="1"/>
  <c r="AP72" i="1"/>
  <c r="AL72" i="1"/>
  <c r="AH72" i="1"/>
  <c r="AD72" i="1"/>
  <c r="Z72" i="1"/>
  <c r="V72" i="1"/>
  <c r="R72" i="1"/>
  <c r="N72" i="1"/>
  <c r="J72" i="1"/>
  <c r="F72" i="1"/>
  <c r="B72" i="1"/>
  <c r="AN71" i="1"/>
  <c r="AJ71" i="1"/>
  <c r="AF71" i="1"/>
  <c r="AB71" i="1"/>
  <c r="X71" i="1"/>
  <c r="T71" i="1"/>
  <c r="P71" i="1"/>
  <c r="L71" i="1"/>
  <c r="H71" i="1"/>
  <c r="D71" i="1"/>
  <c r="AP70" i="1"/>
  <c r="AL70" i="1"/>
  <c r="AH70" i="1"/>
  <c r="AD70" i="1"/>
  <c r="Z70" i="1"/>
  <c r="V70" i="1"/>
  <c r="R70" i="1"/>
  <c r="N70" i="1"/>
  <c r="J70" i="1"/>
  <c r="F70" i="1"/>
  <c r="B70" i="1"/>
  <c r="AN69" i="1"/>
  <c r="AJ69" i="1"/>
  <c r="AF69" i="1"/>
  <c r="AB69" i="1"/>
  <c r="X69" i="1"/>
  <c r="T69" i="1"/>
  <c r="P69" i="1"/>
  <c r="L69" i="1"/>
  <c r="H69" i="1"/>
  <c r="D69" i="1"/>
  <c r="AP68" i="1"/>
  <c r="AL68" i="1"/>
  <c r="AH68" i="1"/>
  <c r="AD68" i="1"/>
  <c r="Z68" i="1"/>
  <c r="V68" i="1"/>
  <c r="R68" i="1"/>
  <c r="N68" i="1"/>
  <c r="J68" i="1"/>
  <c r="F68" i="1"/>
  <c r="B68" i="1"/>
  <c r="AN67" i="1"/>
  <c r="AJ67" i="1"/>
  <c r="AF67" i="1"/>
  <c r="AB67" i="1"/>
  <c r="X67" i="1"/>
  <c r="T67" i="1"/>
  <c r="P67" i="1"/>
  <c r="L67" i="1"/>
  <c r="H67" i="1"/>
  <c r="D67" i="1"/>
  <c r="AP66" i="1"/>
  <c r="AL66" i="1"/>
  <c r="AH66" i="1"/>
  <c r="AD66" i="1"/>
  <c r="Z66" i="1"/>
  <c r="V66" i="1"/>
  <c r="R66" i="1"/>
  <c r="N66" i="1"/>
  <c r="J66" i="1"/>
  <c r="F66" i="1"/>
  <c r="B66" i="1"/>
  <c r="AN65" i="1"/>
  <c r="AJ65" i="1"/>
  <c r="AF65" i="1"/>
  <c r="AB65" i="1"/>
  <c r="X65" i="1"/>
  <c r="T65" i="1"/>
  <c r="P65" i="1"/>
  <c r="L65" i="1"/>
  <c r="H65" i="1"/>
  <c r="D65" i="1"/>
  <c r="AP64" i="1"/>
  <c r="AL64" i="1"/>
  <c r="AH64" i="1"/>
  <c r="AD64" i="1"/>
  <c r="Z64" i="1"/>
  <c r="V64" i="1"/>
  <c r="R64" i="1"/>
  <c r="N64" i="1"/>
  <c r="J64" i="1"/>
  <c r="F64" i="1"/>
  <c r="B64" i="1"/>
  <c r="AN63" i="1"/>
  <c r="AJ63" i="1"/>
  <c r="AF63" i="1"/>
  <c r="AB63" i="1"/>
  <c r="X63" i="1"/>
  <c r="T63" i="1"/>
  <c r="P63" i="1"/>
  <c r="L63" i="1"/>
  <c r="H63" i="1"/>
  <c r="D63" i="1"/>
  <c r="AP62" i="1"/>
  <c r="AL62" i="1"/>
  <c r="AH62" i="1"/>
  <c r="AD62" i="1"/>
  <c r="Z62" i="1"/>
  <c r="V62" i="1"/>
  <c r="R62" i="1"/>
  <c r="N62" i="1"/>
  <c r="J62" i="1"/>
  <c r="F62" i="1"/>
  <c r="B62" i="1"/>
  <c r="AN61" i="1"/>
  <c r="AJ61" i="1"/>
  <c r="AF61" i="1"/>
  <c r="AB61" i="1"/>
  <c r="X61" i="1"/>
  <c r="T61" i="1"/>
  <c r="P61" i="1"/>
  <c r="L61" i="1"/>
  <c r="X10" i="9"/>
  <c r="Y33" i="6"/>
  <c r="BV23" i="6"/>
  <c r="X11" i="6"/>
  <c r="BS26" i="5"/>
  <c r="K25" i="5"/>
  <c r="AP23" i="5"/>
  <c r="AC22" i="5"/>
  <c r="AD13" i="5"/>
  <c r="AN11" i="5"/>
  <c r="AP10" i="5"/>
  <c r="X8" i="5"/>
  <c r="BK26" i="4"/>
  <c r="U24" i="4"/>
  <c r="BP15" i="4"/>
  <c r="BN9" i="4"/>
  <c r="BL7" i="4"/>
  <c r="AF5" i="4"/>
  <c r="K24" i="3"/>
  <c r="BZ21" i="3"/>
  <c r="BR19" i="3"/>
  <c r="AT17" i="3"/>
  <c r="BR14" i="3"/>
  <c r="AT7" i="3"/>
  <c r="BR5" i="3"/>
  <c r="Y41" i="2"/>
  <c r="BF27" i="2"/>
  <c r="BR26" i="2"/>
  <c r="BG26" i="2"/>
  <c r="AU25" i="2"/>
  <c r="AJ25" i="2"/>
  <c r="AQ24" i="2"/>
  <c r="U24" i="2"/>
  <c r="U22" i="2"/>
  <c r="K21" i="2"/>
  <c r="AP17" i="2"/>
  <c r="BZ16" i="2"/>
  <c r="BS11" i="2"/>
  <c r="BH11" i="2"/>
  <c r="AI11" i="2"/>
  <c r="BN9" i="2"/>
  <c r="BK8" i="2"/>
  <c r="AN5" i="2"/>
  <c r="BV4" i="2"/>
  <c r="T133" i="1"/>
  <c r="AD132" i="1"/>
  <c r="AN131" i="1"/>
  <c r="H131" i="1"/>
  <c r="R130" i="1"/>
  <c r="AB129" i="1"/>
  <c r="AL128" i="1"/>
  <c r="F128" i="1"/>
  <c r="P127" i="1"/>
  <c r="AI126" i="1"/>
  <c r="N126" i="1"/>
  <c r="AH125" i="1"/>
  <c r="M125" i="1"/>
  <c r="AH124" i="1"/>
  <c r="L124" i="1"/>
  <c r="AG123" i="1"/>
  <c r="L123" i="1"/>
  <c r="AG122" i="1"/>
  <c r="Q122" i="1"/>
  <c r="A122" i="1"/>
  <c r="AA121" i="1"/>
  <c r="K121" i="1"/>
  <c r="AK120" i="1"/>
  <c r="U120" i="1"/>
  <c r="E120" i="1"/>
  <c r="AE119" i="1"/>
  <c r="O119" i="1"/>
  <c r="AO118" i="1"/>
  <c r="Y118" i="1"/>
  <c r="I118" i="1"/>
  <c r="AI117" i="1"/>
  <c r="S117" i="1"/>
  <c r="C117" i="1"/>
  <c r="AC116" i="1"/>
  <c r="M116" i="1"/>
  <c r="AM115" i="1"/>
  <c r="W115" i="1"/>
  <c r="G115" i="1"/>
  <c r="AG114" i="1"/>
  <c r="Q114" i="1"/>
  <c r="A114" i="1"/>
  <c r="AA113" i="1"/>
  <c r="K113" i="1"/>
  <c r="AK112" i="1"/>
  <c r="U112" i="1"/>
  <c r="E112" i="1"/>
  <c r="AE111" i="1"/>
  <c r="O111" i="1"/>
  <c r="AO110" i="1"/>
  <c r="Y110" i="1"/>
  <c r="I110" i="1"/>
  <c r="AI109" i="1"/>
  <c r="S109" i="1"/>
  <c r="C109" i="1"/>
  <c r="AC108" i="1"/>
  <c r="M108" i="1"/>
  <c r="AM107" i="1"/>
  <c r="W107" i="1"/>
  <c r="G107" i="1"/>
  <c r="AG106" i="1"/>
  <c r="Q106" i="1"/>
  <c r="A106" i="1"/>
  <c r="AA105" i="1"/>
  <c r="K105" i="1"/>
  <c r="AK104" i="1"/>
  <c r="U104" i="1"/>
  <c r="E104" i="1"/>
  <c r="AE103" i="1"/>
  <c r="O103" i="1"/>
  <c r="AO102" i="1"/>
  <c r="Y102" i="1"/>
  <c r="I102" i="1"/>
  <c r="AI101" i="1"/>
  <c r="S101" i="1"/>
  <c r="C101" i="1"/>
  <c r="AC100" i="1"/>
  <c r="M100" i="1"/>
  <c r="AM99" i="1"/>
  <c r="W99" i="1"/>
  <c r="G99" i="1"/>
  <c r="AG98" i="1"/>
  <c r="Q98" i="1"/>
  <c r="A98" i="1"/>
  <c r="AA97" i="1"/>
  <c r="K97" i="1"/>
  <c r="AK96" i="1"/>
  <c r="U96" i="1"/>
  <c r="E96" i="1"/>
  <c r="AE95" i="1"/>
  <c r="O95" i="1"/>
  <c r="AO94" i="1"/>
  <c r="Y94" i="1"/>
  <c r="I94" i="1"/>
  <c r="AI93" i="1"/>
  <c r="S93" i="1"/>
  <c r="C93" i="1"/>
  <c r="AC92" i="1"/>
  <c r="M92" i="1"/>
  <c r="AM91" i="1"/>
  <c r="W91" i="1"/>
  <c r="G91" i="1"/>
  <c r="AG90" i="1"/>
  <c r="Q90" i="1"/>
  <c r="A90" i="1"/>
  <c r="AA89" i="1"/>
  <c r="K89" i="1"/>
  <c r="AK88" i="1"/>
  <c r="U88" i="1"/>
  <c r="E88" i="1"/>
  <c r="AE87" i="1"/>
  <c r="O87" i="1"/>
  <c r="AO86" i="1"/>
  <c r="Y86" i="1"/>
  <c r="I86" i="1"/>
  <c r="AI85" i="1"/>
  <c r="S85" i="1"/>
  <c r="C85" i="1"/>
  <c r="AC84" i="1"/>
  <c r="M84" i="1"/>
  <c r="AM83" i="1"/>
  <c r="W83" i="1"/>
  <c r="G83" i="1"/>
  <c r="AG82" i="1"/>
  <c r="Q82" i="1"/>
  <c r="A82" i="1"/>
  <c r="AA81" i="1"/>
  <c r="K81" i="1"/>
  <c r="AK80" i="1"/>
  <c r="U80" i="1"/>
  <c r="E80" i="1"/>
  <c r="AE79" i="1"/>
  <c r="O79" i="1"/>
  <c r="AO78" i="1"/>
  <c r="Y78" i="1"/>
  <c r="I78" i="1"/>
  <c r="AI77" i="1"/>
  <c r="S77" i="1"/>
  <c r="C77" i="1"/>
  <c r="AC76" i="1"/>
  <c r="M76" i="1"/>
  <c r="AM75" i="1"/>
  <c r="W75" i="1"/>
  <c r="G75" i="1"/>
  <c r="AG74" i="1"/>
  <c r="Q74" i="1"/>
  <c r="A74" i="1"/>
  <c r="AA73" i="1"/>
  <c r="K73" i="1"/>
  <c r="AK72" i="1"/>
  <c r="U72" i="1"/>
  <c r="E72" i="1"/>
  <c r="AE71" i="1"/>
  <c r="O71" i="1"/>
  <c r="AO70" i="1"/>
  <c r="Y70" i="1"/>
  <c r="I70" i="1"/>
  <c r="AI69" i="1"/>
  <c r="S69" i="1"/>
  <c r="C69" i="1"/>
  <c r="AC68" i="1"/>
  <c r="M68" i="1"/>
  <c r="AM67" i="1"/>
  <c r="W67" i="1"/>
  <c r="G67" i="1"/>
  <c r="AG66" i="1"/>
  <c r="Q66" i="1"/>
  <c r="A66" i="1"/>
  <c r="AA65" i="1"/>
  <c r="K65" i="1"/>
  <c r="AK64" i="1"/>
  <c r="U64" i="1"/>
  <c r="E64" i="1"/>
  <c r="AE63" i="1"/>
  <c r="O63" i="1"/>
  <c r="AO62" i="1"/>
  <c r="Y62" i="1"/>
  <c r="I62" i="1"/>
  <c r="AI61" i="1"/>
  <c r="AA61" i="1"/>
  <c r="S61" i="1"/>
  <c r="K61" i="1"/>
  <c r="E61" i="1"/>
  <c r="AP60" i="1"/>
  <c r="AK60" i="1"/>
  <c r="AE60" i="1"/>
  <c r="Z60" i="1"/>
  <c r="U60" i="1"/>
  <c r="O60" i="1"/>
  <c r="J60" i="1"/>
  <c r="E60" i="1"/>
  <c r="AO59" i="1"/>
  <c r="AJ59" i="1"/>
  <c r="AE59" i="1"/>
  <c r="Y59" i="1"/>
  <c r="T59" i="1"/>
  <c r="O59" i="1"/>
  <c r="I59" i="1"/>
  <c r="D59" i="1"/>
  <c r="AO58" i="1"/>
  <c r="AI58" i="1"/>
  <c r="AD58" i="1"/>
  <c r="Y58" i="1"/>
  <c r="S58" i="1"/>
  <c r="N58" i="1"/>
  <c r="I58" i="1"/>
  <c r="C58" i="1"/>
  <c r="AN57" i="1"/>
  <c r="AI57" i="1"/>
  <c r="AC57" i="1"/>
  <c r="X57" i="1"/>
  <c r="S57" i="1"/>
  <c r="M57" i="1"/>
  <c r="H57" i="1"/>
  <c r="C57" i="1"/>
  <c r="AM56" i="1"/>
  <c r="AH56" i="1"/>
  <c r="AC56" i="1"/>
  <c r="W56" i="1"/>
  <c r="R56" i="1"/>
  <c r="M56" i="1"/>
  <c r="G56" i="1"/>
  <c r="B56" i="1"/>
  <c r="AM55" i="1"/>
  <c r="AG55" i="1"/>
  <c r="AB55" i="1"/>
  <c r="W55" i="1"/>
  <c r="Q55" i="1"/>
  <c r="L55" i="1"/>
  <c r="G55" i="1"/>
  <c r="A55" i="1"/>
  <c r="AL54" i="1"/>
  <c r="AG54" i="1"/>
  <c r="AA54" i="1"/>
  <c r="V54" i="1"/>
  <c r="Q54" i="1"/>
  <c r="K54" i="1"/>
  <c r="F54" i="1"/>
  <c r="A54" i="1"/>
  <c r="AK53" i="1"/>
  <c r="AF53" i="1"/>
  <c r="AA53" i="1"/>
  <c r="U53" i="1"/>
  <c r="P53" i="1"/>
  <c r="K53" i="1"/>
  <c r="F53" i="1"/>
  <c r="B53" i="1"/>
  <c r="AN52" i="1"/>
  <c r="AJ52" i="1"/>
  <c r="AF52" i="1"/>
  <c r="AB52" i="1"/>
  <c r="X52" i="1"/>
  <c r="T52" i="1"/>
  <c r="P52" i="1"/>
  <c r="L52" i="1"/>
  <c r="H52" i="1"/>
  <c r="D52" i="1"/>
  <c r="AP51" i="1"/>
  <c r="AL51" i="1"/>
  <c r="AH51" i="1"/>
  <c r="AD51" i="1"/>
  <c r="Z51" i="1"/>
  <c r="V51" i="1"/>
  <c r="R51" i="1"/>
  <c r="N51" i="1"/>
  <c r="J51" i="1"/>
  <c r="F51" i="1"/>
  <c r="B51" i="1"/>
  <c r="AN50" i="1"/>
  <c r="AJ50" i="1"/>
  <c r="AF50" i="1"/>
  <c r="AB50" i="1"/>
  <c r="X50" i="1"/>
  <c r="T50" i="1"/>
  <c r="P50" i="1"/>
  <c r="L50" i="1"/>
  <c r="H50" i="1"/>
  <c r="D50" i="1"/>
  <c r="AP49" i="1"/>
  <c r="AL49" i="1"/>
  <c r="AH49" i="1"/>
  <c r="AD49" i="1"/>
  <c r="Z49" i="1"/>
  <c r="V49" i="1"/>
  <c r="R49" i="1"/>
  <c r="N49" i="1"/>
  <c r="J49" i="1"/>
  <c r="F49" i="1"/>
  <c r="B49" i="1"/>
  <c r="AN48" i="1"/>
  <c r="AJ48" i="1"/>
  <c r="AF48" i="1"/>
  <c r="AB48" i="1"/>
  <c r="X48" i="1"/>
  <c r="T48" i="1"/>
  <c r="P48" i="1"/>
  <c r="L48" i="1"/>
  <c r="H48" i="1"/>
  <c r="D48" i="1"/>
  <c r="AP47" i="1"/>
  <c r="AL47" i="1"/>
  <c r="AH47" i="1"/>
  <c r="AD47" i="1"/>
  <c r="Z47" i="1"/>
  <c r="V47" i="1"/>
  <c r="R47" i="1"/>
  <c r="N47" i="1"/>
  <c r="J47" i="1"/>
  <c r="F47" i="1"/>
  <c r="B47" i="1"/>
  <c r="AN46" i="1"/>
  <c r="AJ46" i="1"/>
  <c r="AF46" i="1"/>
  <c r="AB46" i="1"/>
  <c r="X46" i="1"/>
  <c r="T46" i="1"/>
  <c r="P46" i="1"/>
  <c r="L46" i="1"/>
  <c r="H46" i="1"/>
  <c r="D46" i="1"/>
  <c r="AP45" i="1"/>
  <c r="AL45" i="1"/>
  <c r="AH45" i="1"/>
  <c r="AD45" i="1"/>
  <c r="Z45" i="1"/>
  <c r="V45" i="1"/>
  <c r="R45" i="1"/>
  <c r="N45" i="1"/>
  <c r="J45" i="1"/>
  <c r="F45" i="1"/>
  <c r="B45" i="1"/>
  <c r="AN44" i="1"/>
  <c r="AJ44" i="1"/>
  <c r="AF44" i="1"/>
  <c r="AB44" i="1"/>
  <c r="X44" i="1"/>
  <c r="T44" i="1"/>
  <c r="P44" i="1"/>
  <c r="L44" i="1"/>
  <c r="H44" i="1"/>
  <c r="D44" i="1"/>
  <c r="AP43" i="1"/>
  <c r="AL43" i="1"/>
  <c r="AH43" i="1"/>
  <c r="AD43" i="1"/>
  <c r="Z43" i="1"/>
  <c r="V43" i="1"/>
  <c r="R43" i="1"/>
  <c r="N43" i="1"/>
  <c r="J43" i="1"/>
  <c r="F43" i="1"/>
  <c r="B43" i="1"/>
  <c r="AN42" i="1"/>
  <c r="AJ42" i="1"/>
  <c r="AF42" i="1"/>
  <c r="AB42" i="1"/>
  <c r="X42" i="1"/>
  <c r="T42" i="1"/>
  <c r="P42" i="1"/>
  <c r="L42" i="1"/>
  <c r="H42" i="1"/>
  <c r="D42" i="1"/>
  <c r="AP41" i="1"/>
  <c r="AL41" i="1"/>
  <c r="AH41" i="1"/>
  <c r="AD41" i="1"/>
  <c r="Z41" i="1"/>
  <c r="V41" i="1"/>
  <c r="R41" i="1"/>
  <c r="N41" i="1"/>
  <c r="J41" i="1"/>
  <c r="F41" i="1"/>
  <c r="B41" i="1"/>
  <c r="AN40" i="1"/>
  <c r="AJ40" i="1"/>
  <c r="AF40" i="1"/>
  <c r="AB40" i="1"/>
  <c r="X40" i="1"/>
  <c r="T40" i="1"/>
  <c r="P40" i="1"/>
  <c r="L40" i="1"/>
  <c r="H40" i="1"/>
  <c r="D40" i="1"/>
  <c r="AP39" i="1"/>
  <c r="AL39" i="1"/>
  <c r="AH39" i="1"/>
  <c r="AD39" i="1"/>
  <c r="Z39" i="1"/>
  <c r="V39" i="1"/>
  <c r="R39" i="1"/>
  <c r="N39" i="1"/>
  <c r="J39" i="1"/>
  <c r="F39" i="1"/>
  <c r="B39" i="1"/>
  <c r="AN38" i="1"/>
  <c r="AJ38" i="1"/>
  <c r="AF38" i="1"/>
  <c r="AB38" i="1"/>
  <c r="X38" i="1"/>
  <c r="T38" i="1"/>
  <c r="P38" i="1"/>
  <c r="L38" i="1"/>
  <c r="H38" i="1"/>
  <c r="D38" i="1"/>
  <c r="AP37" i="1"/>
  <c r="AL37" i="1"/>
  <c r="AH37" i="1"/>
  <c r="AD37" i="1"/>
  <c r="Z37" i="1"/>
  <c r="V37" i="1"/>
  <c r="R37" i="1"/>
  <c r="N37" i="1"/>
  <c r="J37" i="1"/>
  <c r="F37" i="1"/>
  <c r="B37" i="1"/>
  <c r="AN36" i="1"/>
  <c r="AJ36" i="1"/>
  <c r="AF36" i="1"/>
  <c r="AB36" i="1"/>
  <c r="X36" i="1"/>
  <c r="T36" i="1"/>
  <c r="P36" i="1"/>
  <c r="L36" i="1"/>
  <c r="H36" i="1"/>
  <c r="D36" i="1"/>
  <c r="AP35" i="1"/>
  <c r="AL35" i="1"/>
  <c r="AH35" i="1"/>
  <c r="AD35" i="1"/>
  <c r="Z35" i="1"/>
  <c r="V35" i="1"/>
  <c r="R35" i="1"/>
  <c r="N35" i="1"/>
  <c r="J35" i="1"/>
  <c r="F35" i="1"/>
  <c r="B35" i="1"/>
  <c r="AN34" i="1"/>
  <c r="AJ34" i="1"/>
  <c r="AF34" i="1"/>
  <c r="AB34" i="1"/>
  <c r="X34" i="1"/>
  <c r="T34" i="1"/>
  <c r="P34" i="1"/>
  <c r="L34" i="1"/>
  <c r="H34" i="1"/>
  <c r="D34" i="1"/>
  <c r="AG64" i="1"/>
  <c r="AO60" i="1"/>
  <c r="AD60" i="1"/>
  <c r="S60" i="1"/>
  <c r="I60" i="1"/>
  <c r="C60" i="1"/>
  <c r="AI59" i="1"/>
  <c r="X59" i="1"/>
  <c r="S59" i="1"/>
  <c r="H59" i="1"/>
  <c r="AM58" i="1"/>
  <c r="AH58" i="1"/>
  <c r="W58" i="1"/>
  <c r="R58" i="1"/>
  <c r="G58" i="1"/>
  <c r="AM57" i="1"/>
  <c r="AG57" i="1"/>
  <c r="W57" i="1"/>
  <c r="Q57" i="1"/>
  <c r="G57" i="1"/>
  <c r="A57" i="1"/>
  <c r="AG56" i="1"/>
  <c r="AA56" i="1"/>
  <c r="Q56" i="1"/>
  <c r="K56" i="1"/>
  <c r="A56" i="1"/>
  <c r="AF55" i="1"/>
  <c r="U55" i="1"/>
  <c r="P55" i="1"/>
  <c r="E55" i="1"/>
  <c r="AK54" i="1"/>
  <c r="AE54" i="1"/>
  <c r="U54" i="1"/>
  <c r="O54" i="1"/>
  <c r="E54" i="1"/>
  <c r="AO53" i="1"/>
  <c r="AE53" i="1"/>
  <c r="T53" i="1"/>
  <c r="O53" i="1"/>
  <c r="E53" i="1"/>
  <c r="AM52" i="1"/>
  <c r="AI52" i="1"/>
  <c r="AA52" i="1"/>
  <c r="S52" i="1"/>
  <c r="O52" i="1"/>
  <c r="G52" i="1"/>
  <c r="AO51" i="1"/>
  <c r="AK51" i="1"/>
  <c r="AC51" i="1"/>
  <c r="U51" i="1"/>
  <c r="Q51" i="1"/>
  <c r="I51" i="1"/>
  <c r="A51" i="1"/>
  <c r="AM50" i="1"/>
  <c r="AE50" i="1"/>
  <c r="W50" i="1"/>
  <c r="O50" i="1"/>
  <c r="K50" i="1"/>
  <c r="C50" i="1"/>
  <c r="AK49" i="1"/>
  <c r="AC49" i="1"/>
  <c r="Y49" i="1"/>
  <c r="Q49" i="1"/>
  <c r="M49" i="1"/>
  <c r="E49" i="1"/>
  <c r="A49" i="1"/>
  <c r="AI48" i="1"/>
  <c r="AE48" i="1"/>
  <c r="W48" i="1"/>
  <c r="O48" i="1"/>
  <c r="G48" i="1"/>
  <c r="C48" i="1"/>
  <c r="AK47" i="1"/>
  <c r="AG47" i="1"/>
  <c r="Y47" i="1"/>
  <c r="U47" i="1"/>
  <c r="M47" i="1"/>
  <c r="E47" i="1"/>
  <c r="A47" i="1"/>
  <c r="AI46" i="1"/>
  <c r="AA46" i="1"/>
  <c r="W46" i="1"/>
  <c r="O46" i="1"/>
  <c r="K46" i="1"/>
  <c r="C46" i="1"/>
  <c r="AO45" i="1"/>
  <c r="AG45" i="1"/>
  <c r="Y45" i="1"/>
  <c r="U45" i="1"/>
  <c r="M45" i="1"/>
  <c r="E45" i="1"/>
  <c r="AM44" i="1"/>
  <c r="AI44" i="1"/>
  <c r="AA44" i="1"/>
  <c r="S44" i="1"/>
  <c r="K44" i="1"/>
  <c r="G44" i="1"/>
  <c r="AO43" i="1"/>
  <c r="AG43" i="1"/>
  <c r="Y43" i="1"/>
  <c r="Q43" i="1"/>
  <c r="I43" i="1"/>
  <c r="E43" i="1"/>
  <c r="AM42" i="1"/>
  <c r="AE42" i="1"/>
  <c r="W42" i="1"/>
  <c r="S42" i="1"/>
  <c r="K42" i="1"/>
  <c r="C42" i="1"/>
  <c r="AK41" i="1"/>
  <c r="AG41" i="1"/>
  <c r="Y41" i="1"/>
  <c r="Q41" i="1"/>
  <c r="I41" i="1"/>
  <c r="E41" i="1"/>
  <c r="AM40" i="1"/>
  <c r="AE40" i="1"/>
  <c r="AA40" i="1"/>
  <c r="S40" i="1"/>
  <c r="K40" i="1"/>
  <c r="G40" i="1"/>
  <c r="AO39" i="1"/>
  <c r="AK39" i="1"/>
  <c r="AC39" i="1"/>
  <c r="U39" i="1"/>
  <c r="M39" i="1"/>
  <c r="I39" i="1"/>
  <c r="A39" i="1"/>
  <c r="AI38" i="1"/>
  <c r="AA38" i="1"/>
  <c r="W38" i="1"/>
  <c r="O38" i="1"/>
  <c r="G38" i="1"/>
  <c r="C38" i="1"/>
  <c r="AK37" i="1"/>
  <c r="AC37" i="1"/>
  <c r="Y37" i="1"/>
  <c r="Q37" i="1"/>
  <c r="I37" i="1"/>
  <c r="A37" i="1"/>
  <c r="AM36" i="1"/>
  <c r="AE36" i="1"/>
  <c r="W36" i="1"/>
  <c r="S36" i="1"/>
  <c r="K36" i="1"/>
  <c r="C36" i="1"/>
  <c r="AO35" i="1"/>
  <c r="AG35" i="1"/>
  <c r="AC35" i="1"/>
  <c r="U35" i="1"/>
  <c r="M35" i="1"/>
  <c r="I35" i="1"/>
  <c r="A35" i="1"/>
  <c r="AM34" i="1"/>
  <c r="AE34" i="1"/>
  <c r="W34" i="1"/>
  <c r="S34" i="1"/>
  <c r="K34" i="1"/>
  <c r="G34" i="1"/>
  <c r="BP24" i="2"/>
  <c r="AT23" i="2"/>
  <c r="AE20" i="2"/>
  <c r="BR17" i="2"/>
  <c r="BV15" i="2"/>
  <c r="AF14" i="2"/>
  <c r="Z13" i="2"/>
  <c r="AH10" i="2"/>
  <c r="BB8" i="2"/>
  <c r="BR5" i="2"/>
  <c r="F132" i="1"/>
  <c r="AJ129" i="1"/>
  <c r="N128" i="1"/>
  <c r="S126" i="1"/>
  <c r="R125" i="1"/>
  <c r="AL123" i="1"/>
  <c r="AL122" i="1"/>
  <c r="AE121" i="1"/>
  <c r="AO120" i="1"/>
  <c r="I120" i="1"/>
  <c r="C119" i="1"/>
  <c r="M118" i="1"/>
  <c r="G117" i="1"/>
  <c r="Q116" i="1"/>
  <c r="K115" i="1"/>
  <c r="U114" i="1"/>
  <c r="AE113" i="1"/>
  <c r="Y112" i="1"/>
  <c r="AI111" i="1"/>
  <c r="AC110" i="1"/>
  <c r="AM109" i="1"/>
  <c r="AG108" i="1"/>
  <c r="A108" i="1"/>
  <c r="AK106" i="1"/>
  <c r="E106" i="1"/>
  <c r="O105" i="1"/>
  <c r="I104" i="1"/>
  <c r="S103" i="1"/>
  <c r="M102" i="1"/>
  <c r="W101" i="1"/>
  <c r="Q100" i="1"/>
  <c r="AA99" i="1"/>
  <c r="U98" i="1"/>
  <c r="AE97" i="1"/>
  <c r="AO96" i="1"/>
  <c r="S95" i="1"/>
  <c r="AC94" i="1"/>
  <c r="AM93" i="1"/>
  <c r="AG92" i="1"/>
  <c r="A92" i="1"/>
  <c r="AK90" i="1"/>
  <c r="E90" i="1"/>
  <c r="O89" i="1"/>
  <c r="I88" i="1"/>
  <c r="S87" i="1"/>
  <c r="M86" i="1"/>
  <c r="W85" i="1"/>
  <c r="Q84" i="1"/>
  <c r="AA83" i="1"/>
  <c r="AK82" i="1"/>
  <c r="AE81" i="1"/>
  <c r="AO80" i="1"/>
  <c r="AI79" i="1"/>
  <c r="AC78" i="1"/>
  <c r="W77" i="1"/>
  <c r="AG76" i="1"/>
  <c r="A76" i="1"/>
  <c r="AK74" i="1"/>
  <c r="E74" i="1"/>
  <c r="AO72" i="1"/>
  <c r="I72" i="1"/>
  <c r="S71" i="1"/>
  <c r="M70" i="1"/>
  <c r="W69" i="1"/>
  <c r="Q68" i="1"/>
  <c r="AA67" i="1"/>
  <c r="AK66" i="1"/>
  <c r="AE65" i="1"/>
  <c r="AO64" i="1"/>
  <c r="AI63" i="1"/>
  <c r="C63" i="1"/>
  <c r="M62" i="1"/>
  <c r="U61" i="1"/>
  <c r="G61" i="1"/>
  <c r="AL60" i="1"/>
  <c r="V60" i="1"/>
  <c r="K60" i="1"/>
  <c r="AK59" i="1"/>
  <c r="AA59" i="1"/>
  <c r="K59" i="1"/>
  <c r="AP58" i="1"/>
  <c r="Z58" i="1"/>
  <c r="O58" i="1"/>
  <c r="AO57" i="1"/>
  <c r="AE57" i="1"/>
  <c r="O57" i="1"/>
  <c r="D57" i="1"/>
  <c r="AD56" i="1"/>
  <c r="S56" i="1"/>
  <c r="C56" i="1"/>
  <c r="AI55" i="1"/>
  <c r="S55" i="1"/>
  <c r="M55" i="1"/>
  <c r="AH54" i="1"/>
  <c r="AC54" i="1"/>
  <c r="G54" i="1"/>
  <c r="AM53" i="1"/>
  <c r="W53" i="1"/>
  <c r="G53" i="1"/>
  <c r="AO52" i="1"/>
  <c r="AG52" i="1"/>
  <c r="U52" i="1"/>
  <c r="M52" i="1"/>
  <c r="A52" i="1"/>
  <c r="AI51" i="1"/>
  <c r="AA51" i="1"/>
  <c r="O51" i="1"/>
  <c r="C51" i="1"/>
  <c r="AO50" i="1"/>
  <c r="Y50" i="1"/>
  <c r="Q50" i="1"/>
  <c r="E50" i="1"/>
  <c r="AM49" i="1"/>
  <c r="AE49" i="1"/>
  <c r="S49" i="1"/>
  <c r="K49" i="1"/>
  <c r="AO48" i="1"/>
  <c r="AG48" i="1"/>
  <c r="Y48" i="1"/>
  <c r="M48" i="1"/>
  <c r="I48" i="1"/>
  <c r="AI47" i="1"/>
  <c r="AA47" i="1"/>
  <c r="S47" i="1"/>
  <c r="G47" i="1"/>
  <c r="AO46" i="1"/>
  <c r="AC46" i="1"/>
  <c r="U46" i="1"/>
  <c r="I46" i="1"/>
  <c r="AI45" i="1"/>
  <c r="AA45" i="1"/>
  <c r="O45" i="1"/>
  <c r="G45" i="1"/>
  <c r="AK44" i="1"/>
  <c r="AC44" i="1"/>
  <c r="AK42" i="1"/>
  <c r="Q42" i="1"/>
  <c r="I42" i="1"/>
  <c r="AM41" i="1"/>
  <c r="AE41" i="1"/>
  <c r="S41" i="1"/>
  <c r="K41" i="1"/>
  <c r="AO40" i="1"/>
  <c r="AK40" i="1"/>
  <c r="U40" i="1"/>
  <c r="Q40" i="1"/>
  <c r="A40" i="1"/>
  <c r="AE39" i="1"/>
  <c r="W39" i="1"/>
  <c r="K39" i="1"/>
  <c r="C39" i="1"/>
  <c r="AG38" i="1"/>
  <c r="U38" i="1"/>
  <c r="M38" i="1"/>
  <c r="A38" i="1"/>
  <c r="AI37" i="1"/>
  <c r="W37" i="1"/>
  <c r="O37" i="1"/>
  <c r="G37" i="1"/>
  <c r="AK36" i="1"/>
  <c r="AC36" i="1"/>
  <c r="Q36" i="1"/>
  <c r="I36" i="1"/>
  <c r="AM35" i="1"/>
  <c r="AE35" i="1"/>
  <c r="W35" i="1"/>
  <c r="K35" i="1"/>
  <c r="C35" i="1"/>
  <c r="AG34" i="1"/>
  <c r="AC34" i="1"/>
  <c r="Q34" i="1"/>
  <c r="I34" i="1"/>
  <c r="A34" i="1"/>
  <c r="AL11" i="7"/>
  <c r="BF20" i="6"/>
  <c r="K14" i="6"/>
  <c r="BF10" i="6"/>
  <c r="Y35" i="5"/>
  <c r="AX24" i="5"/>
  <c r="AN24" i="5"/>
  <c r="BJ21" i="5"/>
  <c r="AH19" i="5"/>
  <c r="AM17" i="5"/>
  <c r="X9" i="5"/>
  <c r="BF7" i="5"/>
  <c r="AA5" i="5"/>
  <c r="AE4" i="5"/>
  <c r="Y35" i="4"/>
  <c r="BS26" i="4"/>
  <c r="AI26" i="4"/>
  <c r="BB25" i="4"/>
  <c r="AN24" i="4"/>
  <c r="AT20" i="4"/>
  <c r="AA17" i="4"/>
  <c r="AP12" i="4"/>
  <c r="K6" i="4"/>
  <c r="Y47" i="3"/>
  <c r="BZ27" i="3"/>
  <c r="AH25" i="3"/>
  <c r="BZ20" i="3"/>
  <c r="AL19" i="3"/>
  <c r="AN14" i="3"/>
  <c r="BV12" i="3"/>
  <c r="BN9" i="3"/>
  <c r="AH8" i="3"/>
  <c r="AL5" i="3"/>
  <c r="BN27" i="2"/>
  <c r="AH26" i="2"/>
  <c r="BO25" i="2"/>
  <c r="BB25" i="2"/>
  <c r="BK24" i="2"/>
  <c r="BB21" i="2"/>
  <c r="AA21" i="2"/>
  <c r="AX20" i="2"/>
  <c r="K19" i="2"/>
  <c r="Y18" i="2"/>
  <c r="AT16" i="2"/>
  <c r="BB15" i="2"/>
  <c r="X15" i="2"/>
  <c r="BZ11" i="2"/>
  <c r="BR10" i="2"/>
  <c r="BR7" i="2"/>
  <c r="AC7" i="2"/>
  <c r="Z6" i="2"/>
  <c r="L133" i="1"/>
  <c r="V132" i="1"/>
  <c r="AF131" i="1"/>
  <c r="AP130" i="1"/>
  <c r="J130" i="1"/>
  <c r="T129" i="1"/>
  <c r="AD128" i="1"/>
  <c r="AN127" i="1"/>
  <c r="I127" i="1"/>
  <c r="AD126" i="1"/>
  <c r="H126" i="1"/>
  <c r="AC125" i="1"/>
  <c r="H125" i="1"/>
  <c r="AB124" i="1"/>
  <c r="G124" i="1"/>
  <c r="AB123" i="1"/>
  <c r="F123" i="1"/>
  <c r="AC122" i="1"/>
  <c r="M122" i="1"/>
  <c r="AM121" i="1"/>
  <c r="W121" i="1"/>
  <c r="G121" i="1"/>
  <c r="AG120" i="1"/>
  <c r="Q120" i="1"/>
  <c r="A120" i="1"/>
  <c r="AA119" i="1"/>
  <c r="K119" i="1"/>
  <c r="AK118" i="1"/>
  <c r="U118" i="1"/>
  <c r="E118" i="1"/>
  <c r="AE117" i="1"/>
  <c r="O117" i="1"/>
  <c r="AO116" i="1"/>
  <c r="Y116" i="1"/>
  <c r="I116" i="1"/>
  <c r="AI115" i="1"/>
  <c r="S115" i="1"/>
  <c r="C115" i="1"/>
  <c r="AC114" i="1"/>
  <c r="M114" i="1"/>
  <c r="AM113" i="1"/>
  <c r="W113" i="1"/>
  <c r="G113" i="1"/>
  <c r="AG112" i="1"/>
  <c r="Q112" i="1"/>
  <c r="A112" i="1"/>
  <c r="AA111" i="1"/>
  <c r="K111" i="1"/>
  <c r="AK110" i="1"/>
  <c r="U110" i="1"/>
  <c r="E110" i="1"/>
  <c r="AE109" i="1"/>
  <c r="O109" i="1"/>
  <c r="AO108" i="1"/>
  <c r="Y108" i="1"/>
  <c r="I108" i="1"/>
  <c r="AI107" i="1"/>
  <c r="S107" i="1"/>
  <c r="C107" i="1"/>
  <c r="AC106" i="1"/>
  <c r="M106" i="1"/>
  <c r="AM105" i="1"/>
  <c r="W105" i="1"/>
  <c r="G105" i="1"/>
  <c r="AG104" i="1"/>
  <c r="Q104" i="1"/>
  <c r="A104" i="1"/>
  <c r="AA103" i="1"/>
  <c r="K103" i="1"/>
  <c r="AK102" i="1"/>
  <c r="U102" i="1"/>
  <c r="E102" i="1"/>
  <c r="AE101" i="1"/>
  <c r="O101" i="1"/>
  <c r="AO100" i="1"/>
  <c r="Y100" i="1"/>
  <c r="I100" i="1"/>
  <c r="AI99" i="1"/>
  <c r="S99" i="1"/>
  <c r="C99" i="1"/>
  <c r="AC98" i="1"/>
  <c r="M98" i="1"/>
  <c r="AM97" i="1"/>
  <c r="W97" i="1"/>
  <c r="G97" i="1"/>
  <c r="AG96" i="1"/>
  <c r="Q96" i="1"/>
  <c r="A96" i="1"/>
  <c r="AA95" i="1"/>
  <c r="K95" i="1"/>
  <c r="AK94" i="1"/>
  <c r="U94" i="1"/>
  <c r="E94" i="1"/>
  <c r="AE93" i="1"/>
  <c r="O93" i="1"/>
  <c r="AO92" i="1"/>
  <c r="Y92" i="1"/>
  <c r="I92" i="1"/>
  <c r="AI91" i="1"/>
  <c r="S91" i="1"/>
  <c r="C91" i="1"/>
  <c r="AC90" i="1"/>
  <c r="M90" i="1"/>
  <c r="AM89" i="1"/>
  <c r="W89" i="1"/>
  <c r="G89" i="1"/>
  <c r="AG88" i="1"/>
  <c r="Q88" i="1"/>
  <c r="A88" i="1"/>
  <c r="AA87" i="1"/>
  <c r="K87" i="1"/>
  <c r="AK86" i="1"/>
  <c r="U86" i="1"/>
  <c r="E86" i="1"/>
  <c r="AE85" i="1"/>
  <c r="O85" i="1"/>
  <c r="AO84" i="1"/>
  <c r="Y84" i="1"/>
  <c r="I84" i="1"/>
  <c r="AI83" i="1"/>
  <c r="S83" i="1"/>
  <c r="C83" i="1"/>
  <c r="AC82" i="1"/>
  <c r="M82" i="1"/>
  <c r="AM81" i="1"/>
  <c r="W81" i="1"/>
  <c r="G81" i="1"/>
  <c r="AG80" i="1"/>
  <c r="Q80" i="1"/>
  <c r="A80" i="1"/>
  <c r="AA79" i="1"/>
  <c r="K79" i="1"/>
  <c r="AK78" i="1"/>
  <c r="U78" i="1"/>
  <c r="E78" i="1"/>
  <c r="AE77" i="1"/>
  <c r="O77" i="1"/>
  <c r="AO76" i="1"/>
  <c r="Y76" i="1"/>
  <c r="I76" i="1"/>
  <c r="AI75" i="1"/>
  <c r="S75" i="1"/>
  <c r="C75" i="1"/>
  <c r="AC74" i="1"/>
  <c r="M74" i="1"/>
  <c r="AM73" i="1"/>
  <c r="W73" i="1"/>
  <c r="G73" i="1"/>
  <c r="AG72" i="1"/>
  <c r="Q72" i="1"/>
  <c r="A72" i="1"/>
  <c r="AA71" i="1"/>
  <c r="K71" i="1"/>
  <c r="AK70" i="1"/>
  <c r="U70" i="1"/>
  <c r="E70" i="1"/>
  <c r="AE69" i="1"/>
  <c r="O69" i="1"/>
  <c r="AO68" i="1"/>
  <c r="Y68" i="1"/>
  <c r="I68" i="1"/>
  <c r="AI67" i="1"/>
  <c r="S67" i="1"/>
  <c r="C67" i="1"/>
  <c r="AC66" i="1"/>
  <c r="M66" i="1"/>
  <c r="AM65" i="1"/>
  <c r="W65" i="1"/>
  <c r="G65" i="1"/>
  <c r="Q64" i="1"/>
  <c r="A64" i="1"/>
  <c r="AA63" i="1"/>
  <c r="K63" i="1"/>
  <c r="AK62" i="1"/>
  <c r="U62" i="1"/>
  <c r="E62" i="1"/>
  <c r="AG61" i="1"/>
  <c r="Y61" i="1"/>
  <c r="Q61" i="1"/>
  <c r="I61" i="1"/>
  <c r="D61" i="1"/>
  <c r="AI60" i="1"/>
  <c r="Y60" i="1"/>
  <c r="N60" i="1"/>
  <c r="AN59" i="1"/>
  <c r="AC59" i="1"/>
  <c r="M59" i="1"/>
  <c r="C59" i="1"/>
  <c r="AC58" i="1"/>
  <c r="M58" i="1"/>
  <c r="B58" i="1"/>
  <c r="AB57" i="1"/>
  <c r="L57" i="1"/>
  <c r="AL56" i="1"/>
  <c r="V56" i="1"/>
  <c r="F56" i="1"/>
  <c r="AK55" i="1"/>
  <c r="AA55" i="1"/>
  <c r="K55" i="1"/>
  <c r="AP54" i="1"/>
  <c r="Z54" i="1"/>
  <c r="J54" i="1"/>
  <c r="AJ53" i="1"/>
  <c r="Y53" i="1"/>
  <c r="I53" i="1"/>
  <c r="A53" i="1"/>
  <c r="AE52" i="1"/>
  <c r="W52" i="1"/>
  <c r="K52" i="1"/>
  <c r="C52" i="1"/>
  <c r="AG51" i="1"/>
  <c r="Y51" i="1"/>
  <c r="M51" i="1"/>
  <c r="E51" i="1"/>
  <c r="AI50" i="1"/>
  <c r="AA50" i="1"/>
  <c r="S50" i="1"/>
  <c r="G50" i="1"/>
  <c r="AO49" i="1"/>
  <c r="AG49" i="1"/>
  <c r="U49" i="1"/>
  <c r="I49" i="1"/>
  <c r="AM48" i="1"/>
  <c r="AA48" i="1"/>
  <c r="S48" i="1"/>
  <c r="K48" i="1"/>
  <c r="AO47" i="1"/>
  <c r="AC47" i="1"/>
  <c r="Q47" i="1"/>
  <c r="I47" i="1"/>
  <c r="AM46" i="1"/>
  <c r="AE46" i="1"/>
  <c r="S46" i="1"/>
  <c r="G46" i="1"/>
  <c r="AK45" i="1"/>
  <c r="AC45" i="1"/>
  <c r="Q45" i="1"/>
  <c r="I45" i="1"/>
  <c r="A45" i="1"/>
  <c r="AE44" i="1"/>
  <c r="W44" i="1"/>
  <c r="O44" i="1"/>
  <c r="C44" i="1"/>
  <c r="AK43" i="1"/>
  <c r="AC43" i="1"/>
  <c r="U43" i="1"/>
  <c r="M43" i="1"/>
  <c r="A43" i="1"/>
  <c r="AI42" i="1"/>
  <c r="AA42" i="1"/>
  <c r="O42" i="1"/>
  <c r="G42" i="1"/>
  <c r="AO41" i="1"/>
  <c r="AC41" i="1"/>
  <c r="U41" i="1"/>
  <c r="M41" i="1"/>
  <c r="A41" i="1"/>
  <c r="AI40" i="1"/>
  <c r="W40" i="1"/>
  <c r="O40" i="1"/>
  <c r="C40" i="1"/>
  <c r="AG39" i="1"/>
  <c r="Y39" i="1"/>
  <c r="Q39" i="1"/>
  <c r="E39" i="1"/>
  <c r="AM38" i="1"/>
  <c r="AE38" i="1"/>
  <c r="S38" i="1"/>
  <c r="K38" i="1"/>
  <c r="AO37" i="1"/>
  <c r="AG37" i="1"/>
  <c r="U37" i="1"/>
  <c r="M37" i="1"/>
  <c r="E37" i="1"/>
  <c r="AI36" i="1"/>
  <c r="AA36" i="1"/>
  <c r="O36" i="1"/>
  <c r="G36" i="1"/>
  <c r="AK35" i="1"/>
  <c r="Y35" i="1"/>
  <c r="Q35" i="1"/>
  <c r="E35" i="1"/>
  <c r="AI34" i="1"/>
  <c r="AA34" i="1"/>
  <c r="O34" i="1"/>
  <c r="C34" i="1"/>
  <c r="AL22" i="2"/>
  <c r="AB133" i="1"/>
  <c r="Z130" i="1"/>
  <c r="X127" i="1"/>
  <c r="AM124" i="1"/>
  <c r="E122" i="1"/>
  <c r="AI119" i="1"/>
  <c r="AM117" i="1"/>
  <c r="AA115" i="1"/>
  <c r="O113" i="1"/>
  <c r="C111" i="1"/>
  <c r="G109" i="1"/>
  <c r="K107" i="1"/>
  <c r="AO104" i="1"/>
  <c r="AC102" i="1"/>
  <c r="AG100" i="1"/>
  <c r="AK98" i="1"/>
  <c r="I96" i="1"/>
  <c r="W93" i="1"/>
  <c r="K91" i="1"/>
  <c r="AO88" i="1"/>
  <c r="C87" i="1"/>
  <c r="AG84" i="1"/>
  <c r="E82" i="1"/>
  <c r="I80" i="1"/>
  <c r="AM77" i="1"/>
  <c r="AA75" i="1"/>
  <c r="O73" i="1"/>
  <c r="C71" i="1"/>
  <c r="AG68" i="1"/>
  <c r="U66" i="1"/>
  <c r="I64" i="1"/>
  <c r="AM61" i="1"/>
  <c r="AG60" i="1"/>
  <c r="F60" i="1"/>
  <c r="U59" i="1"/>
  <c r="AK58" i="1"/>
  <c r="J58" i="1"/>
  <c r="Y57" i="1"/>
  <c r="AO56" i="1"/>
  <c r="N56" i="1"/>
  <c r="AC55" i="1"/>
  <c r="C55" i="1"/>
  <c r="R54" i="1"/>
  <c r="AG53" i="1"/>
  <c r="L53" i="1"/>
  <c r="AC52" i="1"/>
  <c r="E52" i="1"/>
  <c r="AE51" i="1"/>
  <c r="K51" i="1"/>
  <c r="AG50" i="1"/>
  <c r="I50" i="1"/>
  <c r="AA49" i="1"/>
  <c r="G49" i="1"/>
  <c r="U48" i="1"/>
  <c r="A48" i="1"/>
  <c r="O47" i="1"/>
  <c r="AG46" i="1"/>
  <c r="M46" i="1"/>
  <c r="A46" i="1"/>
  <c r="W45" i="1"/>
  <c r="C45" i="1"/>
  <c r="Y44" i="1"/>
  <c r="M44" i="1"/>
  <c r="A44" i="1"/>
  <c r="AI43" i="1"/>
  <c r="AA43" i="1"/>
  <c r="S43" i="1"/>
  <c r="K43" i="1"/>
  <c r="C43" i="1"/>
  <c r="AG42" i="1"/>
  <c r="Y42" i="1"/>
  <c r="E42" i="1"/>
  <c r="AA41" i="1"/>
  <c r="G41" i="1"/>
  <c r="AC40" i="1"/>
  <c r="I40" i="1"/>
  <c r="AI39" i="1"/>
  <c r="O39" i="1"/>
  <c r="AK38" i="1"/>
  <c r="Y38" i="1"/>
  <c r="E38" i="1"/>
  <c r="AA37" i="1"/>
  <c r="C37" i="1"/>
  <c r="U36" i="1"/>
  <c r="A36" i="1"/>
  <c r="S35" i="1"/>
  <c r="AO34" i="1"/>
  <c r="U34" i="1"/>
  <c r="AH22" i="8"/>
  <c r="AL20" i="8"/>
  <c r="AC7" i="8"/>
  <c r="Y47" i="5"/>
  <c r="AI26" i="5"/>
  <c r="BR16" i="5"/>
  <c r="K14" i="5"/>
  <c r="BJ8" i="5"/>
  <c r="BZ5" i="5"/>
  <c r="Y41" i="4"/>
  <c r="AL27" i="4"/>
  <c r="AQ26" i="4"/>
  <c r="BL25" i="4"/>
  <c r="AV24" i="4"/>
  <c r="AH23" i="4"/>
  <c r="AC19" i="4"/>
  <c r="AT15" i="4"/>
  <c r="AT9" i="4"/>
  <c r="AP7" i="4"/>
  <c r="AJ27" i="3"/>
  <c r="AP25" i="3"/>
  <c r="BJ24" i="3"/>
  <c r="BJ23" i="3"/>
  <c r="Z15" i="3"/>
  <c r="AP12" i="3"/>
  <c r="AI9" i="3"/>
  <c r="AP8" i="3"/>
  <c r="BN7" i="3"/>
  <c r="Z6" i="3"/>
  <c r="BV27" i="2"/>
  <c r="AV24" i="2"/>
  <c r="BR22" i="2"/>
  <c r="Y19" i="2"/>
  <c r="AX18" i="2"/>
  <c r="BK17" i="2"/>
  <c r="BJ14" i="2"/>
  <c r="U14" i="2"/>
  <c r="BB12" i="2"/>
  <c r="AN11" i="2"/>
  <c r="BZ10" i="2"/>
  <c r="AT9" i="2"/>
  <c r="K9" i="2"/>
  <c r="BZ7" i="2"/>
  <c r="AL7" i="2"/>
  <c r="BJ6" i="2"/>
  <c r="AH6" i="2"/>
  <c r="BB4" i="2"/>
  <c r="X4" i="2"/>
  <c r="AJ133" i="1"/>
  <c r="D133" i="1"/>
  <c r="N132" i="1"/>
  <c r="X131" i="1"/>
  <c r="AH130" i="1"/>
  <c r="B130" i="1"/>
  <c r="L129" i="1"/>
  <c r="V128" i="1"/>
  <c r="AF127" i="1"/>
  <c r="D127" i="1"/>
  <c r="X126" i="1"/>
  <c r="C126" i="1"/>
  <c r="X125" i="1"/>
  <c r="B125" i="1"/>
  <c r="W124" i="1"/>
  <c r="B124" i="1"/>
  <c r="V123" i="1"/>
  <c r="A123" i="1"/>
  <c r="Y122" i="1"/>
  <c r="I122" i="1"/>
  <c r="AI121" i="1"/>
  <c r="S121" i="1"/>
  <c r="C121" i="1"/>
  <c r="AC120" i="1"/>
  <c r="M120" i="1"/>
  <c r="AM119" i="1"/>
  <c r="W119" i="1"/>
  <c r="G119" i="1"/>
  <c r="AG118" i="1"/>
  <c r="Q118" i="1"/>
  <c r="A118" i="1"/>
  <c r="AA117" i="1"/>
  <c r="K117" i="1"/>
  <c r="AK116" i="1"/>
  <c r="U116" i="1"/>
  <c r="E116" i="1"/>
  <c r="AE115" i="1"/>
  <c r="O115" i="1"/>
  <c r="AO114" i="1"/>
  <c r="Y114" i="1"/>
  <c r="I114" i="1"/>
  <c r="AI113" i="1"/>
  <c r="S113" i="1"/>
  <c r="C113" i="1"/>
  <c r="AC112" i="1"/>
  <c r="M112" i="1"/>
  <c r="AM111" i="1"/>
  <c r="W111" i="1"/>
  <c r="G111" i="1"/>
  <c r="AG110" i="1"/>
  <c r="Q110" i="1"/>
  <c r="A110" i="1"/>
  <c r="AA109" i="1"/>
  <c r="K109" i="1"/>
  <c r="AK108" i="1"/>
  <c r="U108" i="1"/>
  <c r="E108" i="1"/>
  <c r="AE107" i="1"/>
  <c r="O107" i="1"/>
  <c r="AO106" i="1"/>
  <c r="Y106" i="1"/>
  <c r="I106" i="1"/>
  <c r="AI105" i="1"/>
  <c r="S105" i="1"/>
  <c r="C105" i="1"/>
  <c r="AC104" i="1"/>
  <c r="M104" i="1"/>
  <c r="AM103" i="1"/>
  <c r="W103" i="1"/>
  <c r="G103" i="1"/>
  <c r="AG102" i="1"/>
  <c r="Q102" i="1"/>
  <c r="A102" i="1"/>
  <c r="AA101" i="1"/>
  <c r="K101" i="1"/>
  <c r="AK100" i="1"/>
  <c r="U100" i="1"/>
  <c r="E100" i="1"/>
  <c r="AE99" i="1"/>
  <c r="O99" i="1"/>
  <c r="AO98" i="1"/>
  <c r="Y98" i="1"/>
  <c r="I98" i="1"/>
  <c r="AI97" i="1"/>
  <c r="S97" i="1"/>
  <c r="C97" i="1"/>
  <c r="AC96" i="1"/>
  <c r="M96" i="1"/>
  <c r="AM95" i="1"/>
  <c r="W95" i="1"/>
  <c r="G95" i="1"/>
  <c r="AG94" i="1"/>
  <c r="Q94" i="1"/>
  <c r="A94" i="1"/>
  <c r="AA93" i="1"/>
  <c r="K93" i="1"/>
  <c r="AK92" i="1"/>
  <c r="U92" i="1"/>
  <c r="E92" i="1"/>
  <c r="AE91" i="1"/>
  <c r="O91" i="1"/>
  <c r="AO90" i="1"/>
  <c r="Y90" i="1"/>
  <c r="I90" i="1"/>
  <c r="AI89" i="1"/>
  <c r="S89" i="1"/>
  <c r="C89" i="1"/>
  <c r="AC88" i="1"/>
  <c r="M88" i="1"/>
  <c r="AM87" i="1"/>
  <c r="W87" i="1"/>
  <c r="G87" i="1"/>
  <c r="AG86" i="1"/>
  <c r="Q86" i="1"/>
  <c r="A86" i="1"/>
  <c r="AA85" i="1"/>
  <c r="K85" i="1"/>
  <c r="AK84" i="1"/>
  <c r="U84" i="1"/>
  <c r="E84" i="1"/>
  <c r="AE83" i="1"/>
  <c r="O83" i="1"/>
  <c r="AO82" i="1"/>
  <c r="Y82" i="1"/>
  <c r="I82" i="1"/>
  <c r="AI81" i="1"/>
  <c r="S81" i="1"/>
  <c r="C81" i="1"/>
  <c r="AC80" i="1"/>
  <c r="M80" i="1"/>
  <c r="AM79" i="1"/>
  <c r="W79" i="1"/>
  <c r="G79" i="1"/>
  <c r="AG78" i="1"/>
  <c r="Q78" i="1"/>
  <c r="A78" i="1"/>
  <c r="AA77" i="1"/>
  <c r="K77" i="1"/>
  <c r="AK76" i="1"/>
  <c r="U76" i="1"/>
  <c r="E76" i="1"/>
  <c r="AE75" i="1"/>
  <c r="O75" i="1"/>
  <c r="AO74" i="1"/>
  <c r="Y74" i="1"/>
  <c r="I74" i="1"/>
  <c r="AI73" i="1"/>
  <c r="S73" i="1"/>
  <c r="C73" i="1"/>
  <c r="AC72" i="1"/>
  <c r="M72" i="1"/>
  <c r="AM71" i="1"/>
  <c r="W71" i="1"/>
  <c r="G71" i="1"/>
  <c r="AG70" i="1"/>
  <c r="Q70" i="1"/>
  <c r="A70" i="1"/>
  <c r="AA69" i="1"/>
  <c r="K69" i="1"/>
  <c r="AK68" i="1"/>
  <c r="U68" i="1"/>
  <c r="E68" i="1"/>
  <c r="AE67" i="1"/>
  <c r="O67" i="1"/>
  <c r="AO66" i="1"/>
  <c r="Y66" i="1"/>
  <c r="I66" i="1"/>
  <c r="AI65" i="1"/>
  <c r="S65" i="1"/>
  <c r="C65" i="1"/>
  <c r="AC64" i="1"/>
  <c r="M64" i="1"/>
  <c r="AM63" i="1"/>
  <c r="W63" i="1"/>
  <c r="G63" i="1"/>
  <c r="AG62" i="1"/>
  <c r="Q62" i="1"/>
  <c r="A62" i="1"/>
  <c r="AE61" i="1"/>
  <c r="W61" i="1"/>
  <c r="O61" i="1"/>
  <c r="H61" i="1"/>
  <c r="C61" i="1"/>
  <c r="AM60" i="1"/>
  <c r="AH60" i="1"/>
  <c r="AC60" i="1"/>
  <c r="W60" i="1"/>
  <c r="R60" i="1"/>
  <c r="M60" i="1"/>
  <c r="G60" i="1"/>
  <c r="B60" i="1"/>
  <c r="AM59" i="1"/>
  <c r="AG59" i="1"/>
  <c r="AB59" i="1"/>
  <c r="W59" i="1"/>
  <c r="Q59" i="1"/>
  <c r="L59" i="1"/>
  <c r="G59" i="1"/>
  <c r="A59" i="1"/>
  <c r="AL58" i="1"/>
  <c r="AG58" i="1"/>
  <c r="AA58" i="1"/>
  <c r="V58" i="1"/>
  <c r="Q58" i="1"/>
  <c r="K58" i="1"/>
  <c r="F58" i="1"/>
  <c r="A58" i="1"/>
  <c r="AK57" i="1"/>
  <c r="AF57" i="1"/>
  <c r="AA57" i="1"/>
  <c r="U57" i="1"/>
  <c r="P57" i="1"/>
  <c r="K57" i="1"/>
  <c r="E57" i="1"/>
  <c r="AP56" i="1"/>
  <c r="AK56" i="1"/>
  <c r="AE56" i="1"/>
  <c r="Z56" i="1"/>
  <c r="U56" i="1"/>
  <c r="O56" i="1"/>
  <c r="J56" i="1"/>
  <c r="E56" i="1"/>
  <c r="AO55" i="1"/>
  <c r="AJ55" i="1"/>
  <c r="AE55" i="1"/>
  <c r="Y55" i="1"/>
  <c r="T55" i="1"/>
  <c r="O55" i="1"/>
  <c r="I55" i="1"/>
  <c r="D55" i="1"/>
  <c r="AO54" i="1"/>
  <c r="AI54" i="1"/>
  <c r="AD54" i="1"/>
  <c r="Y54" i="1"/>
  <c r="S54" i="1"/>
  <c r="N54" i="1"/>
  <c r="I54" i="1"/>
  <c r="C54" i="1"/>
  <c r="AN53" i="1"/>
  <c r="AI53" i="1"/>
  <c r="AC53" i="1"/>
  <c r="X53" i="1"/>
  <c r="S53" i="1"/>
  <c r="M53" i="1"/>
  <c r="H53" i="1"/>
  <c r="D53" i="1"/>
  <c r="AP52" i="1"/>
  <c r="AL52" i="1"/>
  <c r="AH52" i="1"/>
  <c r="AD52" i="1"/>
  <c r="Z52" i="1"/>
  <c r="V52" i="1"/>
  <c r="R52" i="1"/>
  <c r="N52" i="1"/>
  <c r="J52" i="1"/>
  <c r="F52" i="1"/>
  <c r="B52" i="1"/>
  <c r="AN51" i="1"/>
  <c r="AJ51" i="1"/>
  <c r="AF51" i="1"/>
  <c r="AB51" i="1"/>
  <c r="X51" i="1"/>
  <c r="T51" i="1"/>
  <c r="P51" i="1"/>
  <c r="L51" i="1"/>
  <c r="H51" i="1"/>
  <c r="D51" i="1"/>
  <c r="AP50" i="1"/>
  <c r="AL50" i="1"/>
  <c r="AH50" i="1"/>
  <c r="AD50" i="1"/>
  <c r="Z50" i="1"/>
  <c r="V50" i="1"/>
  <c r="R50" i="1"/>
  <c r="N50" i="1"/>
  <c r="J50" i="1"/>
  <c r="F50" i="1"/>
  <c r="B50" i="1"/>
  <c r="AN49" i="1"/>
  <c r="AJ49" i="1"/>
  <c r="AF49" i="1"/>
  <c r="AB49" i="1"/>
  <c r="X49" i="1"/>
  <c r="T49" i="1"/>
  <c r="P49" i="1"/>
  <c r="L49" i="1"/>
  <c r="H49" i="1"/>
  <c r="D49" i="1"/>
  <c r="AP48" i="1"/>
  <c r="AL48" i="1"/>
  <c r="AH48" i="1"/>
  <c r="AD48" i="1"/>
  <c r="Z48" i="1"/>
  <c r="V48" i="1"/>
  <c r="R48" i="1"/>
  <c r="N48" i="1"/>
  <c r="J48" i="1"/>
  <c r="F48" i="1"/>
  <c r="B48" i="1"/>
  <c r="AN47" i="1"/>
  <c r="AJ47" i="1"/>
  <c r="AF47" i="1"/>
  <c r="AB47" i="1"/>
  <c r="X47" i="1"/>
  <c r="T47" i="1"/>
  <c r="P47" i="1"/>
  <c r="L47" i="1"/>
  <c r="H47" i="1"/>
  <c r="D47" i="1"/>
  <c r="AP46" i="1"/>
  <c r="AL46" i="1"/>
  <c r="AH46" i="1"/>
  <c r="AD46" i="1"/>
  <c r="Z46" i="1"/>
  <c r="V46" i="1"/>
  <c r="R46" i="1"/>
  <c r="N46" i="1"/>
  <c r="J46" i="1"/>
  <c r="F46" i="1"/>
  <c r="B46" i="1"/>
  <c r="AN45" i="1"/>
  <c r="AJ45" i="1"/>
  <c r="AF45" i="1"/>
  <c r="AB45" i="1"/>
  <c r="X45" i="1"/>
  <c r="T45" i="1"/>
  <c r="P45" i="1"/>
  <c r="L45" i="1"/>
  <c r="H45" i="1"/>
  <c r="D45" i="1"/>
  <c r="AP44" i="1"/>
  <c r="AL44" i="1"/>
  <c r="AH44" i="1"/>
  <c r="AD44" i="1"/>
  <c r="Z44" i="1"/>
  <c r="V44" i="1"/>
  <c r="R44" i="1"/>
  <c r="N44" i="1"/>
  <c r="J44" i="1"/>
  <c r="F44" i="1"/>
  <c r="B44" i="1"/>
  <c r="AN43" i="1"/>
  <c r="AJ43" i="1"/>
  <c r="AF43" i="1"/>
  <c r="AB43" i="1"/>
  <c r="X43" i="1"/>
  <c r="T43" i="1"/>
  <c r="P43" i="1"/>
  <c r="L43" i="1"/>
  <c r="H43" i="1"/>
  <c r="D43" i="1"/>
  <c r="AP42" i="1"/>
  <c r="AL42" i="1"/>
  <c r="AH42" i="1"/>
  <c r="AD42" i="1"/>
  <c r="Z42" i="1"/>
  <c r="V42" i="1"/>
  <c r="R42" i="1"/>
  <c r="N42" i="1"/>
  <c r="J42" i="1"/>
  <c r="F42" i="1"/>
  <c r="B42" i="1"/>
  <c r="AN41" i="1"/>
  <c r="AJ41" i="1"/>
  <c r="AF41" i="1"/>
  <c r="AB41" i="1"/>
  <c r="X41" i="1"/>
  <c r="T41" i="1"/>
  <c r="P41" i="1"/>
  <c r="L41" i="1"/>
  <c r="H41" i="1"/>
  <c r="D41" i="1"/>
  <c r="AP40" i="1"/>
  <c r="AL40" i="1"/>
  <c r="AH40" i="1"/>
  <c r="AD40" i="1"/>
  <c r="Z40" i="1"/>
  <c r="V40" i="1"/>
  <c r="R40" i="1"/>
  <c r="N40" i="1"/>
  <c r="J40" i="1"/>
  <c r="F40" i="1"/>
  <c r="B40" i="1"/>
  <c r="AN39" i="1"/>
  <c r="AJ39" i="1"/>
  <c r="AF39" i="1"/>
  <c r="AB39" i="1"/>
  <c r="X39" i="1"/>
  <c r="T39" i="1"/>
  <c r="P39" i="1"/>
  <c r="L39" i="1"/>
  <c r="H39" i="1"/>
  <c r="D39" i="1"/>
  <c r="AP38" i="1"/>
  <c r="AL38" i="1"/>
  <c r="AH38" i="1"/>
  <c r="AD38" i="1"/>
  <c r="Z38" i="1"/>
  <c r="V38" i="1"/>
  <c r="R38" i="1"/>
  <c r="N38" i="1"/>
  <c r="J38" i="1"/>
  <c r="F38" i="1"/>
  <c r="B38" i="1"/>
  <c r="AN37" i="1"/>
  <c r="AJ37" i="1"/>
  <c r="AF37" i="1"/>
  <c r="AB37" i="1"/>
  <c r="X37" i="1"/>
  <c r="T37" i="1"/>
  <c r="P37" i="1"/>
  <c r="L37" i="1"/>
  <c r="H37" i="1"/>
  <c r="D37" i="1"/>
  <c r="AP36" i="1"/>
  <c r="AL36" i="1"/>
  <c r="AH36" i="1"/>
  <c r="AD36" i="1"/>
  <c r="Z36" i="1"/>
  <c r="V36" i="1"/>
  <c r="R36" i="1"/>
  <c r="N36" i="1"/>
  <c r="J36" i="1"/>
  <c r="F36" i="1"/>
  <c r="B36" i="1"/>
  <c r="AN35" i="1"/>
  <c r="AJ35" i="1"/>
  <c r="AF35" i="1"/>
  <c r="AB35" i="1"/>
  <c r="X35" i="1"/>
  <c r="T35" i="1"/>
  <c r="P35" i="1"/>
  <c r="L35" i="1"/>
  <c r="H35" i="1"/>
  <c r="D35" i="1"/>
  <c r="AP34" i="1"/>
  <c r="AL34" i="1"/>
  <c r="AH34" i="1"/>
  <c r="AD34" i="1"/>
  <c r="Z34" i="1"/>
  <c r="V34" i="1"/>
  <c r="R34" i="1"/>
  <c r="N34" i="1"/>
  <c r="J34" i="1"/>
  <c r="F34" i="1"/>
  <c r="B34" i="1"/>
  <c r="AL9" i="8"/>
  <c r="AR13" i="7"/>
  <c r="AJ9" i="7"/>
  <c r="BR5" i="7"/>
  <c r="BH27" i="6"/>
  <c r="AL17" i="6"/>
  <c r="U10" i="6"/>
  <c r="BF25" i="5"/>
  <c r="BV23" i="5"/>
  <c r="AL16" i="5"/>
  <c r="Y16" i="5"/>
  <c r="BR11" i="5"/>
  <c r="BR8" i="5"/>
  <c r="AL7" i="5"/>
  <c r="AT5" i="5"/>
  <c r="AT27" i="4"/>
  <c r="BT25" i="4"/>
  <c r="BP20" i="4"/>
  <c r="BJ18" i="4"/>
  <c r="BJ12" i="4"/>
  <c r="AC8" i="4"/>
  <c r="BJ5" i="4"/>
  <c r="AR27" i="3"/>
  <c r="AX25" i="3"/>
  <c r="BR24" i="3"/>
  <c r="AF23" i="3"/>
  <c r="AX8" i="3"/>
  <c r="Y35" i="2"/>
  <c r="AX26" i="2"/>
  <c r="AM26" i="2"/>
  <c r="BT25" i="2"/>
  <c r="BN19" i="2"/>
  <c r="BS14" i="2"/>
  <c r="BB13" i="2"/>
  <c r="BK12" i="2"/>
  <c r="AL132" i="1"/>
  <c r="P131" i="1"/>
  <c r="D129" i="1"/>
  <c r="AN126" i="1"/>
  <c r="AN125" i="1"/>
  <c r="R124" i="1"/>
  <c r="Q123" i="1"/>
  <c r="U122" i="1"/>
  <c r="O121" i="1"/>
  <c r="Y120" i="1"/>
  <c r="S119" i="1"/>
  <c r="AC118" i="1"/>
  <c r="W117" i="1"/>
  <c r="AG116" i="1"/>
  <c r="A116" i="1"/>
  <c r="AK114" i="1"/>
  <c r="E114" i="1"/>
  <c r="AO112" i="1"/>
  <c r="I112" i="1"/>
  <c r="S111" i="1"/>
  <c r="M110" i="1"/>
  <c r="W109" i="1"/>
  <c r="Q108" i="1"/>
  <c r="AA107" i="1"/>
  <c r="U106" i="1"/>
  <c r="AE105" i="1"/>
  <c r="Y104" i="1"/>
  <c r="AI103" i="1"/>
  <c r="C103" i="1"/>
  <c r="AM101" i="1"/>
  <c r="G101" i="1"/>
  <c r="A100" i="1"/>
  <c r="K99" i="1"/>
  <c r="E98" i="1"/>
  <c r="O97" i="1"/>
  <c r="Y96" i="1"/>
  <c r="AI95" i="1"/>
  <c r="C95" i="1"/>
  <c r="M94" i="1"/>
  <c r="G93" i="1"/>
  <c r="Q92" i="1"/>
  <c r="AA91" i="1"/>
  <c r="U90" i="1"/>
  <c r="AE89" i="1"/>
  <c r="Y88" i="1"/>
  <c r="AI87" i="1"/>
  <c r="AC86" i="1"/>
  <c r="AM85" i="1"/>
  <c r="G85" i="1"/>
  <c r="A84" i="1"/>
  <c r="K83" i="1"/>
  <c r="U82" i="1"/>
  <c r="O81" i="1"/>
  <c r="Y80" i="1"/>
  <c r="S79" i="1"/>
  <c r="C79" i="1"/>
  <c r="M78" i="1"/>
  <c r="G77" i="1"/>
  <c r="Q76" i="1"/>
  <c r="K75" i="1"/>
  <c r="U74" i="1"/>
  <c r="AE73" i="1"/>
  <c r="Y72" i="1"/>
  <c r="AI71" i="1"/>
  <c r="AC70" i="1"/>
  <c r="AM69" i="1"/>
  <c r="G69" i="1"/>
  <c r="A68" i="1"/>
  <c r="K67" i="1"/>
  <c r="E66" i="1"/>
  <c r="O65" i="1"/>
  <c r="Y64" i="1"/>
  <c r="S63" i="1"/>
  <c r="AC62" i="1"/>
  <c r="AC61" i="1"/>
  <c r="M61" i="1"/>
  <c r="A61" i="1"/>
  <c r="AA60" i="1"/>
  <c r="Q60" i="1"/>
  <c r="A60" i="1"/>
  <c r="AF59" i="1"/>
  <c r="P59" i="1"/>
  <c r="E59" i="1"/>
  <c r="AE58" i="1"/>
  <c r="U58" i="1"/>
  <c r="E58" i="1"/>
  <c r="AJ57" i="1"/>
  <c r="T57" i="1"/>
  <c r="I57" i="1"/>
  <c r="AI56" i="1"/>
  <c r="Y56" i="1"/>
  <c r="I56" i="1"/>
  <c r="AN55" i="1"/>
  <c r="X55" i="1"/>
  <c r="H55" i="1"/>
  <c r="AM54" i="1"/>
  <c r="W54" i="1"/>
  <c r="M54" i="1"/>
  <c r="B54" i="1"/>
  <c r="AB53" i="1"/>
  <c r="Q53" i="1"/>
  <c r="C53" i="1"/>
  <c r="AK52" i="1"/>
  <c r="Y52" i="1"/>
  <c r="Q52" i="1"/>
  <c r="I52" i="1"/>
  <c r="AM51" i="1"/>
  <c r="W51" i="1"/>
  <c r="S51" i="1"/>
  <c r="G51" i="1"/>
  <c r="AK50" i="1"/>
  <c r="AC50" i="1"/>
  <c r="U50" i="1"/>
  <c r="M50" i="1"/>
  <c r="A50" i="1"/>
  <c r="AI49" i="1"/>
  <c r="W49" i="1"/>
  <c r="O49" i="1"/>
  <c r="C49" i="1"/>
  <c r="AK48" i="1"/>
  <c r="AC48" i="1"/>
  <c r="Q48" i="1"/>
  <c r="E48" i="1"/>
  <c r="AM47" i="1"/>
  <c r="AE47" i="1"/>
  <c r="W47" i="1"/>
  <c r="K47" i="1"/>
  <c r="C47" i="1"/>
  <c r="AK46" i="1"/>
  <c r="Y46" i="1"/>
  <c r="Q46" i="1"/>
  <c r="E46" i="1"/>
  <c r="AM45" i="1"/>
  <c r="AE45" i="1"/>
  <c r="S45" i="1"/>
  <c r="K45" i="1"/>
  <c r="AO44" i="1"/>
  <c r="AG44" i="1"/>
  <c r="U44" i="1"/>
  <c r="Q44" i="1"/>
  <c r="I44" i="1"/>
  <c r="E44" i="1"/>
  <c r="AM43" i="1"/>
  <c r="AE43" i="1"/>
  <c r="W43" i="1"/>
  <c r="O43" i="1"/>
  <c r="G43" i="1"/>
  <c r="AO42" i="1"/>
  <c r="AC42" i="1"/>
  <c r="U42" i="1"/>
  <c r="M42" i="1"/>
  <c r="A42" i="1"/>
  <c r="AI41" i="1"/>
  <c r="W41" i="1"/>
  <c r="O41" i="1"/>
  <c r="C41" i="1"/>
  <c r="AG40" i="1"/>
  <c r="Y40" i="1"/>
  <c r="M40" i="1"/>
  <c r="E40" i="1"/>
  <c r="AM39" i="1"/>
  <c r="AA39" i="1"/>
  <c r="S39" i="1"/>
  <c r="G39" i="1"/>
  <c r="AO38" i="1"/>
  <c r="AC38" i="1"/>
  <c r="Q38" i="1"/>
  <c r="I38" i="1"/>
  <c r="AM37" i="1"/>
  <c r="AE37" i="1"/>
  <c r="S37" i="1"/>
  <c r="K37" i="1"/>
  <c r="AO36" i="1"/>
  <c r="AG36" i="1"/>
  <c r="Y36" i="1"/>
  <c r="M36" i="1"/>
  <c r="E36" i="1"/>
  <c r="AI35" i="1"/>
  <c r="AA35" i="1"/>
  <c r="O35" i="1"/>
  <c r="G35" i="1"/>
  <c r="AK34" i="1"/>
  <c r="Y34" i="1"/>
  <c r="M34" i="1"/>
  <c r="E34" i="1"/>
  <c r="D31" i="4" l="1"/>
  <c r="K30" i="4"/>
  <c r="P31" i="4"/>
  <c r="U30" i="4"/>
  <c r="C31" i="2"/>
  <c r="G31" i="2"/>
  <c r="O31" i="2"/>
  <c r="U30" i="3"/>
  <c r="K30" i="2"/>
  <c r="U30" i="2"/>
  <c r="K30" i="3"/>
  <c r="N31" i="5"/>
  <c r="R31" i="5"/>
  <c r="N31" i="6"/>
  <c r="U30" i="6"/>
  <c r="U30" i="7"/>
  <c r="U30" i="5"/>
  <c r="M31" i="7"/>
  <c r="Q31" i="7"/>
  <c r="K30" i="7"/>
  <c r="D31" i="5"/>
  <c r="H31" i="5"/>
  <c r="K30" i="6"/>
  <c r="D31" i="6"/>
  <c r="F31" i="8"/>
  <c r="O31" i="9"/>
  <c r="K30" i="8"/>
  <c r="U30" i="8"/>
  <c r="P31" i="8"/>
  <c r="F31" i="9"/>
  <c r="N31" i="9"/>
  <c r="R31" i="9"/>
  <c r="K30" i="9"/>
  <c r="M31" i="10"/>
  <c r="U30" i="10"/>
  <c r="Q31" i="10"/>
  <c r="D31" i="10"/>
  <c r="F31" i="11"/>
  <c r="N31" i="11"/>
  <c r="R31" i="11"/>
  <c r="K30" i="11"/>
  <c r="N31" i="12"/>
  <c r="R31" i="12"/>
  <c r="U30" i="12"/>
  <c r="K30" i="12"/>
  <c r="M31" i="13"/>
  <c r="U30" i="13"/>
  <c r="K30" i="13"/>
  <c r="N31" i="13"/>
  <c r="R31" i="13"/>
</calcChain>
</file>

<file path=xl/sharedStrings.xml><?xml version="1.0" encoding="utf-8"?>
<sst xmlns="http://schemas.openxmlformats.org/spreadsheetml/2006/main" count="416" uniqueCount="93">
  <si>
    <t>INSTRUCTIONS: PLEASE READ</t>
  </si>
  <si>
    <t>ROUND 2</t>
  </si>
  <si>
    <t>ROUND 1</t>
  </si>
  <si>
    <t>Each sheet (bottom) corresponds to one round.</t>
  </si>
  <si>
    <t xml:space="preserve">1. Click the little arrow on the right side of each team's box and select the team that is playing.  </t>
  </si>
  <si>
    <t>2. Click the arrow inside each player's box and select the active players</t>
  </si>
  <si>
    <t>GEORGETOWN DAY A</t>
  </si>
  <si>
    <t>RICHARD MONTGOMERY C</t>
  </si>
  <si>
    <t xml:space="preserve">3. Once a bonus is entered, the row will turn dark (to help prevent you from double-entering any questions).  </t>
  </si>
  <si>
    <t>TU NO.</t>
  </si>
  <si>
    <t xml:space="preserve">     If a question goes dead, put a "0" in one of the bonus columns so you won't accidentally put the next tossup in the wrong row.</t>
  </si>
  <si>
    <t>BENJAMIN BANNEKER B</t>
  </si>
  <si>
    <t>4. There are two ways to input points.  You can type the point values into each cell, or you can click the small arrow inside</t>
  </si>
  <si>
    <t>Pierce DeCain</t>
  </si>
  <si>
    <t>David Louis</t>
  </si>
  <si>
    <t xml:space="preserve">    each box and select the appropriate point value.  If you're typing, be sure to hit "enter" after you're done to save the points.</t>
  </si>
  <si>
    <t>Lyra Gemmill-Nexon</t>
  </si>
  <si>
    <t>Saahil Rao</t>
  </si>
  <si>
    <t xml:space="preserve">    To delete accidentally inputted points, click the cell once and hit "delete/backspace."  Do not click twice, do not try anything else.</t>
  </si>
  <si>
    <t>Leo Cooper</t>
  </si>
  <si>
    <t>Hank Schwabacher</t>
  </si>
  <si>
    <t>BONUS</t>
  </si>
  <si>
    <t>T+B</t>
  </si>
  <si>
    <t xml:space="preserve">5. IMPORTANT: If a substitution occurs, click the coresponding "Add Substitution" button and fill out the form. </t>
  </si>
  <si>
    <t>Kyle Nguyen</t>
  </si>
  <si>
    <t>Karen Li</t>
  </si>
  <si>
    <t>SUM</t>
  </si>
  <si>
    <t>Yenair Yusuf</t>
  </si>
  <si>
    <t>Mareleny Cruz</t>
  </si>
  <si>
    <t xml:space="preserve">    Please grant authorization to Script by clicking "Add Subtitution" -&gt; Sign in -&gt; Advanced -&gt; Go to Script -&gt; Allow.</t>
  </si>
  <si>
    <t>Krithi Tamarappoo</t>
  </si>
  <si>
    <t>Nicolai Beckle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</si>
  <si>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</si>
  <si>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</si>
  <si>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</si>
  <si>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</si>
  <si>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</si>
  <si>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</si>
  <si>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</si>
  <si>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</si>
  <si>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</si>
  <si>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ROUND 3</t>
  </si>
  <si>
    <t>NANSEMOND RIVER B</t>
  </si>
  <si>
    <t>MONTGOMERY BLAIR A</t>
  </si>
  <si>
    <t>Arpan Sathiabalan</t>
  </si>
  <si>
    <t>Ellie Sammons</t>
  </si>
  <si>
    <t>Zoe Newton</t>
  </si>
  <si>
    <t>Tony Vitullo</t>
  </si>
  <si>
    <t>Caleb Zhao</t>
  </si>
  <si>
    <t>Henry Ren</t>
  </si>
  <si>
    <t>Martin Brandenburg</t>
  </si>
  <si>
    <t>Will Lankenau</t>
  </si>
  <si>
    <t>BONUS TOTAL</t>
  </si>
  <si>
    <t>PPB</t>
  </si>
  <si>
    <t>PPG</t>
  </si>
  <si>
    <t>FINAL SCORES</t>
  </si>
  <si>
    <t>Notes (protests, moderating mistakes, etc.)</t>
  </si>
  <si>
    <t>ROUND 4</t>
  </si>
  <si>
    <t>ROUND 5</t>
  </si>
  <si>
    <t>BURLEIGH MANOR A</t>
  </si>
  <si>
    <t>Karis Lee</t>
  </si>
  <si>
    <t>Lizzie Sedor</t>
  </si>
  <si>
    <t>Ryan Zou</t>
  </si>
  <si>
    <t>ROUND 6</t>
  </si>
  <si>
    <t>Grant Robertson</t>
  </si>
  <si>
    <t>ROUND 7</t>
  </si>
  <si>
    <t>LONGFELLOW B</t>
  </si>
  <si>
    <t>CENTENNIAL C</t>
  </si>
  <si>
    <t>Aileesh Amatya</t>
  </si>
  <si>
    <t>Ryan McKenzie</t>
  </si>
  <si>
    <t>Jacob Schildkraut</t>
  </si>
  <si>
    <t>Carter Pisocky</t>
  </si>
  <si>
    <t>Chris Jia</t>
  </si>
  <si>
    <t>Aadarsh Govada</t>
  </si>
  <si>
    <t>Ryan Yu</t>
  </si>
  <si>
    <t>Adhithyaa Nair</t>
  </si>
  <si>
    <t>Alex Yang</t>
  </si>
  <si>
    <t>ROUND 8</t>
  </si>
  <si>
    <t>QUINCE ORCHARD A</t>
  </si>
  <si>
    <t>Davis Yewell</t>
  </si>
  <si>
    <t>Vivian Cao</t>
  </si>
  <si>
    <t>Jeffrey Prator</t>
  </si>
  <si>
    <t>Fiona Feingold</t>
  </si>
  <si>
    <t>10: Chris Jia/Aileesh Amatya</t>
  </si>
  <si>
    <t>ROUND 9</t>
  </si>
  <si>
    <t>ROUND 10</t>
  </si>
  <si>
    <t>WOODSON</t>
  </si>
  <si>
    <t>Samik Bhinge</t>
  </si>
  <si>
    <t>Ethan Lee</t>
  </si>
  <si>
    <t>Markus Smith</t>
  </si>
  <si>
    <t>Rohil Bhinge</t>
  </si>
  <si>
    <t>ROUND 11</t>
  </si>
  <si>
    <t>ROUND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</si>
</sst>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b/>
      <sz val="12"/>
      <name val="Trebuchet MS"/>
    </font>
    <font>
      <sz val="10"/>
      <name val="Trebuchet MS"/>
    </font>
    <font>
      <b/>
      <sz val="12"/>
      <color rgb="FFFFFFFF"/>
      <name val="Trebuchet MS"/>
    </font>
    <font>
      <b/>
      <sz val="14"/>
      <color rgb="FF000000"/>
      <name val="Trebuchet MS"/>
    </font>
    <font>
      <sz val="11"/>
      <name val="Trebuchet MS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1"/>
      <color rgb="FF000000"/>
      <name val="Trebuchet MS"/>
    </font>
    <font>
      <sz val="10"/>
      <name val="Arial"/>
    </font>
    <font>
      <b/>
      <sz val="11"/>
      <name val="Trebuchet MS"/>
    </font>
    <font>
      <b/>
      <i/>
      <sz val="11"/>
      <name val="Trebuchet MS"/>
    </font>
    <font>
      <b/>
      <sz val="10"/>
      <name val="Trebuchet MS"/>
    </font>
    <font>
      <sz val="10"/>
      <color rgb="FFFFFFFF"/>
      <name val="Trebuchet MS"/>
    </font>
    <font>
      <sz val="10"/>
      <name val="Trebuchet MS"/>
    </font>
    <font>
      <sz val="11"/>
      <color rgb="FFFFFFFF"/>
      <name val="Trebuchet MS"/>
    </font>
    <font>
      <sz val="8"/>
      <name val="Trebuchet MS"/>
    </font>
    <font>
      <b/>
      <sz val="10"/>
      <name val="Trebuchet MS"/>
    </font>
    <font>
      <b/>
      <sz val="18"/>
      <name val="Trebuchet MS"/>
    </font>
    <font>
      <b/>
      <sz val="36"/>
      <color rgb="FFFFFFFF"/>
      <name val="Trebuchet MS"/>
    </font>
    <font>
      <b/>
      <sz val="24"/>
      <name val="Trebuchet MS"/>
    </font>
    <font>
      <b/>
      <sz val="10"/>
      <color rgb="FF000000"/>
      <name val="Trebuchet MS"/>
    </font>
    <font>
      <b/>
      <sz val="10"/>
      <color rgb="FF000000"/>
      <name val="Trebuchet MS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/>
    <xf numFmtId="0" fontId="5" fillId="0" borderId="1" xfId="0" applyFont="1" applyBorder="1" applyAlignment="1"/>
    <xf numFmtId="0" fontId="9" fillId="2" borderId="1" xfId="0" applyFont="1" applyFill="1" applyBorder="1" applyAlignment="1"/>
    <xf numFmtId="0" fontId="5" fillId="0" borderId="1" xfId="0" applyFont="1" applyBorder="1" applyAlignment="1"/>
    <xf numFmtId="0" fontId="11" fillId="6" borderId="6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2" fillId="0" borderId="1" xfId="0" applyFont="1" applyBorder="1" applyAlignment="1"/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2" fillId="0" borderId="1" xfId="0" applyFont="1" applyBorder="1" applyAlignment="1"/>
    <xf numFmtId="0" fontId="11" fillId="10" borderId="6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left"/>
    </xf>
    <xf numFmtId="0" fontId="12" fillId="0" borderId="0" xfId="0" applyFont="1" applyAlignment="1"/>
    <xf numFmtId="0" fontId="2" fillId="0" borderId="0" xfId="0" applyFont="1" applyAlignment="1"/>
    <xf numFmtId="0" fontId="2" fillId="7" borderId="6" xfId="0" applyFont="1" applyFill="1" applyBorder="1" applyAlignment="1"/>
    <xf numFmtId="0" fontId="12" fillId="0" borderId="0" xfId="0" applyFont="1" applyAlignment="1"/>
    <xf numFmtId="0" fontId="2" fillId="2" borderId="6" xfId="0" applyFont="1" applyFill="1" applyBorder="1" applyAlignment="1"/>
    <xf numFmtId="0" fontId="2" fillId="12" borderId="6" xfId="0" applyFont="1" applyFill="1" applyBorder="1" applyAlignment="1"/>
    <xf numFmtId="0" fontId="5" fillId="0" borderId="1" xfId="0" applyFont="1" applyBorder="1" applyAlignment="1"/>
    <xf numFmtId="0" fontId="2" fillId="12" borderId="6" xfId="0" applyFont="1" applyFill="1" applyBorder="1" applyAlignment="1"/>
    <xf numFmtId="0" fontId="13" fillId="13" borderId="6" xfId="0" applyFont="1" applyFill="1" applyBorder="1" applyAlignment="1">
      <alignment horizontal="center"/>
    </xf>
    <xf numFmtId="0" fontId="2" fillId="11" borderId="6" xfId="0" applyFont="1" applyFill="1" applyBorder="1" applyAlignment="1"/>
    <xf numFmtId="0" fontId="2" fillId="2" borderId="6" xfId="0" applyFont="1" applyFill="1" applyBorder="1" applyAlignment="1"/>
    <xf numFmtId="0" fontId="14" fillId="0" borderId="1" xfId="0" applyFont="1" applyBorder="1" applyAlignment="1"/>
    <xf numFmtId="0" fontId="14" fillId="0" borderId="1" xfId="0" applyFont="1" applyBorder="1" applyAlignment="1"/>
    <xf numFmtId="0" fontId="2" fillId="12" borderId="6" xfId="0" applyFont="1" applyFill="1" applyBorder="1"/>
    <xf numFmtId="0" fontId="14" fillId="2" borderId="0" xfId="0" applyFont="1" applyFill="1"/>
    <xf numFmtId="0" fontId="14" fillId="0" borderId="0" xfId="0" applyFont="1" applyAlignment="1"/>
    <xf numFmtId="0" fontId="14" fillId="0" borderId="1" xfId="0" applyFont="1" applyBorder="1" applyAlignment="1"/>
    <xf numFmtId="0" fontId="14" fillId="0" borderId="0" xfId="0" applyFont="1"/>
    <xf numFmtId="0" fontId="8" fillId="0" borderId="0" xfId="0" applyFont="1" applyAlignment="1"/>
    <xf numFmtId="0" fontId="15" fillId="0" borderId="1" xfId="0" applyFont="1" applyBorder="1" applyAlignment="1"/>
    <xf numFmtId="0" fontId="15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16" fillId="0" borderId="0" xfId="0" applyFont="1" applyAlignment="1"/>
    <xf numFmtId="0" fontId="7" fillId="0" borderId="0" xfId="0" applyFont="1" applyAlignment="1"/>
    <xf numFmtId="0" fontId="16" fillId="0" borderId="0" xfId="0" applyFont="1" applyAlignment="1"/>
    <xf numFmtId="0" fontId="2" fillId="2" borderId="8" xfId="0" applyFont="1" applyFill="1" applyBorder="1" applyAlignment="1"/>
    <xf numFmtId="0" fontId="2" fillId="11" borderId="6" xfId="0" applyFont="1" applyFill="1" applyBorder="1"/>
    <xf numFmtId="0" fontId="2" fillId="2" borderId="8" xfId="0" applyFont="1" applyFill="1" applyBorder="1" applyAlignment="1"/>
    <xf numFmtId="0" fontId="2" fillId="7" borderId="6" xfId="0" applyFont="1" applyFill="1" applyBorder="1"/>
    <xf numFmtId="0" fontId="2" fillId="2" borderId="6" xfId="0" applyFont="1" applyFill="1" applyBorder="1"/>
    <xf numFmtId="0" fontId="2" fillId="14" borderId="6" xfId="0" applyFont="1" applyFill="1" applyBorder="1" applyAlignment="1"/>
    <xf numFmtId="0" fontId="2" fillId="13" borderId="6" xfId="0" applyFont="1" applyFill="1" applyBorder="1" applyAlignment="1"/>
    <xf numFmtId="0" fontId="2" fillId="14" borderId="6" xfId="0" applyFont="1" applyFill="1" applyBorder="1"/>
    <xf numFmtId="0" fontId="2" fillId="9" borderId="6" xfId="0" applyFont="1" applyFill="1" applyBorder="1" applyAlignment="1"/>
    <xf numFmtId="0" fontId="2" fillId="9" borderId="6" xfId="0" applyFont="1" applyFill="1" applyBorder="1"/>
    <xf numFmtId="0" fontId="13" fillId="15" borderId="6" xfId="0" applyFont="1" applyFill="1" applyBorder="1" applyAlignment="1">
      <alignment horizontal="center"/>
    </xf>
    <xf numFmtId="0" fontId="2" fillId="16" borderId="6" xfId="0" applyFont="1" applyFill="1" applyBorder="1" applyAlignment="1"/>
    <xf numFmtId="0" fontId="2" fillId="16" borderId="6" xfId="0" applyFont="1" applyFill="1" applyBorder="1"/>
    <xf numFmtId="0" fontId="2" fillId="13" borderId="8" xfId="0" applyFont="1" applyFill="1" applyBorder="1" applyAlignment="1"/>
    <xf numFmtId="0" fontId="2" fillId="13" borderId="8" xfId="0" applyFont="1" applyFill="1" applyBorder="1" applyAlignment="1"/>
    <xf numFmtId="0" fontId="2" fillId="13" borderId="6" xfId="0" applyFont="1" applyFill="1" applyBorder="1"/>
    <xf numFmtId="0" fontId="2" fillId="12" borderId="6" xfId="0" applyFont="1" applyFill="1" applyBorder="1" applyAlignment="1">
      <alignment horizontal="right"/>
    </xf>
    <xf numFmtId="0" fontId="14" fillId="2" borderId="0" xfId="0" applyFont="1" applyFill="1" applyAlignment="1"/>
    <xf numFmtId="0" fontId="15" fillId="17" borderId="9" xfId="0" applyFont="1" applyFill="1" applyBorder="1" applyAlignment="1"/>
    <xf numFmtId="0" fontId="15" fillId="14" borderId="10" xfId="0" applyFont="1" applyFill="1" applyBorder="1"/>
    <xf numFmtId="0" fontId="15" fillId="13" borderId="10" xfId="0" applyFont="1" applyFill="1" applyBorder="1"/>
    <xf numFmtId="0" fontId="15" fillId="17" borderId="10" xfId="0" applyFont="1" applyFill="1" applyBorder="1" applyAlignment="1"/>
    <xf numFmtId="0" fontId="15" fillId="16" borderId="10" xfId="0" applyFont="1" applyFill="1" applyBorder="1"/>
    <xf numFmtId="0" fontId="15" fillId="18" borderId="10" xfId="0" applyFont="1" applyFill="1" applyBorder="1"/>
    <xf numFmtId="0" fontId="15" fillId="17" borderId="12" xfId="0" applyFont="1" applyFill="1" applyBorder="1" applyAlignment="1"/>
    <xf numFmtId="0" fontId="8" fillId="14" borderId="0" xfId="0" applyFont="1" applyFill="1"/>
    <xf numFmtId="0" fontId="8" fillId="13" borderId="0" xfId="0" applyFont="1" applyFill="1"/>
    <xf numFmtId="0" fontId="15" fillId="17" borderId="0" xfId="0" applyFont="1" applyFill="1" applyAlignment="1"/>
    <xf numFmtId="0" fontId="8" fillId="16" borderId="0" xfId="0" applyFont="1" applyFill="1"/>
    <xf numFmtId="0" fontId="8" fillId="18" borderId="0" xfId="0" applyFont="1" applyFill="1"/>
    <xf numFmtId="0" fontId="15" fillId="14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18" borderId="0" xfId="0" applyFont="1" applyFill="1"/>
    <xf numFmtId="0" fontId="18" fillId="17" borderId="14" xfId="0" applyFont="1" applyFill="1" applyBorder="1" applyAlignment="1">
      <alignment horizontal="right"/>
    </xf>
    <xf numFmtId="0" fontId="18" fillId="14" borderId="15" xfId="0" applyFont="1" applyFill="1" applyBorder="1"/>
    <xf numFmtId="0" fontId="18" fillId="13" borderId="15" xfId="0" applyFont="1" applyFill="1" applyBorder="1"/>
    <xf numFmtId="0" fontId="18" fillId="17" borderId="15" xfId="0" applyFont="1" applyFill="1" applyBorder="1" applyAlignment="1">
      <alignment horizontal="right"/>
    </xf>
    <xf numFmtId="0" fontId="18" fillId="16" borderId="15" xfId="0" applyFont="1" applyFill="1" applyBorder="1"/>
    <xf numFmtId="0" fontId="13" fillId="0" borderId="0" xfId="0" applyFont="1" applyAlignment="1"/>
    <xf numFmtId="0" fontId="17" fillId="13" borderId="5" xfId="0" applyFont="1" applyFill="1" applyBorder="1" applyAlignment="1">
      <alignment horizontal="center" wrapText="1"/>
    </xf>
    <xf numFmtId="0" fontId="10" fillId="0" borderId="7" xfId="0" applyFont="1" applyBorder="1"/>
    <xf numFmtId="0" fontId="10" fillId="0" borderId="8" xfId="0" applyFont="1" applyBorder="1"/>
    <xf numFmtId="0" fontId="18" fillId="6" borderId="9" xfId="0" applyFont="1" applyFill="1" applyBorder="1" applyAlignment="1">
      <alignment horizontal="center" wrapText="1"/>
    </xf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8" fillId="6" borderId="5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/>
    <xf numFmtId="0" fontId="14" fillId="2" borderId="0" xfId="0" applyFont="1" applyFill="1" applyAlignment="1"/>
    <xf numFmtId="0" fontId="23" fillId="2" borderId="0" xfId="0" applyFont="1" applyFill="1" applyAlignment="1"/>
    <xf numFmtId="0" fontId="8" fillId="2" borderId="0" xfId="0" applyFont="1" applyFill="1" applyAlignment="1"/>
    <xf numFmtId="0" fontId="21" fillId="0" borderId="9" xfId="0" applyFont="1" applyBorder="1" applyAlignment="1">
      <alignment horizontal="center"/>
    </xf>
    <xf numFmtId="0" fontId="10" fillId="0" borderId="10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9" fillId="7" borderId="7" xfId="0" applyFont="1" applyFill="1" applyBorder="1" applyAlignment="1">
      <alignment horizontal="center"/>
    </xf>
    <xf numFmtId="0" fontId="19" fillId="20" borderId="12" xfId="0" applyFont="1" applyFill="1" applyBorder="1" applyAlignment="1">
      <alignment horizontal="center"/>
    </xf>
    <xf numFmtId="0" fontId="19" fillId="20" borderId="7" xfId="0" applyFont="1" applyFill="1" applyBorder="1" applyAlignment="1">
      <alignment horizontal="center"/>
    </xf>
    <xf numFmtId="0" fontId="18" fillId="19" borderId="9" xfId="0" applyFont="1" applyFill="1" applyBorder="1" applyAlignment="1">
      <alignment horizontal="center" wrapText="1"/>
    </xf>
    <xf numFmtId="0" fontId="13" fillId="19" borderId="5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5" borderId="9" xfId="0" applyFont="1" applyFill="1" applyBorder="1" applyAlignment="1">
      <alignment horizontal="center"/>
    </xf>
    <xf numFmtId="0" fontId="3" fillId="5" borderId="2" xfId="0" applyFont="1" applyFill="1" applyBorder="1" applyAlignment="1"/>
    <xf numFmtId="0" fontId="10" fillId="0" borderId="3" xfId="0" applyFont="1" applyBorder="1"/>
    <xf numFmtId="0" fontId="10" fillId="0" borderId="4" xfId="0" applyFont="1" applyBorder="1"/>
    <xf numFmtId="0" fontId="4" fillId="2" borderId="0" xfId="0" applyFont="1" applyFill="1" applyAlignment="1">
      <alignment horizontal="center"/>
    </xf>
    <xf numFmtId="0" fontId="3" fillId="3" borderId="2" xfId="0" applyFont="1" applyFill="1" applyBorder="1" applyAlignment="1"/>
    <xf numFmtId="0" fontId="11" fillId="4" borderId="5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</cellXfs>
  <cellStyles count="1">
    <cellStyle name="Normal" xfId="0" builtinId="0"/>
  </cellStyles>
  <dxfs count="3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2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2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23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23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3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2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2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27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27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3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28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28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29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29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3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3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3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34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34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3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6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6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1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4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4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1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7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7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2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8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8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9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9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2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1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1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1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1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1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1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1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16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16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3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1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1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18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18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26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2" name="image19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3" name="image19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4" name="image20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5" name="image20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6" name="image3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D547"/>
  <sheetViews>
    <sheetView showGridLines="0" workbookViewId="0"/>
  </sheetViews>
  <sheetFormatPr defaultColWidth="14.40625" defaultRowHeight="15.75" customHeight="1" x14ac:dyDescent="0.5"/>
  <sheetData>
    <row r="1" spans="1:82" ht="15.75" customHeight="1" x14ac:dyDescent="0.7">
      <c r="A1" s="1" t="s">
        <v>0</v>
      </c>
      <c r="B1" s="3"/>
      <c r="C1" s="4"/>
      <c r="D1" s="5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 spans="1:82" ht="15.75" customHeight="1" x14ac:dyDescent="0.55000000000000004">
      <c r="A2" s="4"/>
      <c r="B2" s="4"/>
      <c r="C2" s="4"/>
      <c r="D2" s="4"/>
      <c r="E2" s="4"/>
      <c r="F2" s="4"/>
      <c r="G2" s="4"/>
      <c r="H2" s="7"/>
      <c r="I2" s="3"/>
      <c r="J2" s="4"/>
      <c r="K2" s="4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 spans="1:82" x14ac:dyDescent="0.65">
      <c r="A3" s="8" t="s">
        <v>3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82" x14ac:dyDescent="0.65">
      <c r="A4" s="8" t="s">
        <v>4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x14ac:dyDescent="0.65">
      <c r="A5" s="12" t="s">
        <v>5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 spans="1:82" x14ac:dyDescent="0.65">
      <c r="A6" s="13" t="s">
        <v>8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 spans="1:82" x14ac:dyDescent="0.65">
      <c r="A7" s="14" t="s">
        <v>10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 spans="1:82" x14ac:dyDescent="0.65">
      <c r="A8" s="15" t="s">
        <v>12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 spans="1:82" x14ac:dyDescent="0.65">
      <c r="A9" s="14" t="s">
        <v>15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 spans="1:82" x14ac:dyDescent="0.65">
      <c r="A10" s="15" t="s">
        <v>18</v>
      </c>
      <c r="B10" s="3"/>
      <c r="C10" s="3"/>
      <c r="D10" s="3"/>
      <c r="E10" s="3"/>
      <c r="F10" s="18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 spans="1:82" x14ac:dyDescent="0.65">
      <c r="A11" s="21" t="s">
        <v>23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 spans="1:82" x14ac:dyDescent="0.65">
      <c r="A12" s="24" t="s">
        <v>29</v>
      </c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 spans="1:82" x14ac:dyDescent="0.65">
      <c r="A13" s="24" t="s">
        <v>32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 spans="1:82" x14ac:dyDescent="0.65">
      <c r="A14" s="27" t="s">
        <v>33</v>
      </c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 spans="1:82" ht="15.75" customHeight="1" x14ac:dyDescent="0.55000000000000004">
      <c r="A15" s="2"/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 spans="1:82" x14ac:dyDescent="0.65">
      <c r="A16" s="30" t="s">
        <v>34</v>
      </c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 spans="1:82" x14ac:dyDescent="0.65">
      <c r="A17" s="8" t="s">
        <v>35</v>
      </c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 spans="1:82" x14ac:dyDescent="0.65">
      <c r="A18" s="8" t="s">
        <v>36</v>
      </c>
      <c r="B18" s="3"/>
      <c r="C18" s="3"/>
      <c r="D18" s="3"/>
      <c r="E18" s="3"/>
      <c r="F18" s="2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 spans="1:82" x14ac:dyDescent="0.65">
      <c r="A19" s="8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 spans="1:82" x14ac:dyDescent="0.65">
      <c r="A20" s="8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 spans="1:82" ht="15.75" customHeight="1" x14ac:dyDescent="0.55000000000000004">
      <c r="A21" s="2"/>
      <c r="B21" s="3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 spans="1:82" ht="15.75" customHeight="1" x14ac:dyDescent="0.55000000000000004">
      <c r="A22" s="9"/>
      <c r="B22" s="3"/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 spans="1:82" ht="15.75" customHeight="1" x14ac:dyDescent="0.55000000000000004">
      <c r="A23" s="35">
        <v>0</v>
      </c>
      <c r="B23" s="36">
        <v>10</v>
      </c>
      <c r="C23" s="36">
        <v>20</v>
      </c>
      <c r="D23" s="36">
        <v>30</v>
      </c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 spans="1:82" ht="12.75" x14ac:dyDescent="0.55000000000000004">
      <c r="A24" s="39">
        <v>-5</v>
      </c>
      <c r="B24" s="36">
        <v>10</v>
      </c>
      <c r="C24" s="36">
        <v>15</v>
      </c>
      <c r="D24" s="40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 spans="1:82" ht="12.75" x14ac:dyDescent="0.55000000000000004">
      <c r="A25" s="42"/>
      <c r="B25" s="43"/>
      <c r="C25" s="43"/>
      <c r="D25" s="4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 spans="1:82" ht="12.75" x14ac:dyDescent="0.55000000000000004">
      <c r="A26" s="42"/>
      <c r="B26" s="36"/>
      <c r="C26" s="43"/>
      <c r="D26" s="4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 spans="1:82" ht="12.75" x14ac:dyDescent="0.55000000000000004">
      <c r="A27" s="45"/>
      <c r="B27" s="4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 spans="1:82" ht="12.75" x14ac:dyDescent="0.55000000000000004">
      <c r="A28" s="45"/>
      <c r="B28" s="4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 spans="1:82" ht="12.75" x14ac:dyDescent="0.55000000000000004">
      <c r="A29" s="10"/>
      <c r="B29" s="4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 spans="1:82" ht="14.25" x14ac:dyDescent="0.65">
      <c r="A30" s="10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</row>
    <row r="31" spans="1:82" ht="14.25" x14ac:dyDescent="0.65">
      <c r="A31" s="48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</row>
    <row r="32" spans="1:82" ht="14.25" x14ac:dyDescent="0.65">
      <c r="A32" s="48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</row>
    <row r="33" spans="1:82" ht="14.25" x14ac:dyDescent="0.65">
      <c r="A33" s="47" t="s">
        <v>37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</row>
    <row r="34" spans="1:82" ht="14.25" x14ac:dyDescent="0.65">
      <c r="A34" s="48" t="str">
        <f ca="1">IFERROR(__xludf.DUMMYFUNCTION("IMPORTRANGE(""https://docs.google.com/spreadsheets/d/14rKua5GFaFRI-9-hMrEEnNmSG7bksOq4pdfe_s6heBo/edit#gid=0"", ""Sheet1!A1:ZZ100"")"),"")</f>
        <v/>
      </c>
      <c r="B34" s="47" t="str">
        <f ca="1">IFERROR(__xludf.DUMMYFUNCTION("""COMPUTED_VALUE"""),"BASIS MCLEAN A")</f>
        <v>BASIS MCLEAN A</v>
      </c>
      <c r="C34" s="47" t="str">
        <f ca="1">IFERROR(__xludf.DUMMYFUNCTION("""COMPUTED_VALUE"""),"BASIS MCLEAN B")</f>
        <v>BASIS MCLEAN B</v>
      </c>
      <c r="D34" s="47" t="str">
        <f ca="1">IFERROR(__xludf.DUMMYFUNCTION("""COMPUTED_VALUE"""),"BENJAMIN BANNEKER A")</f>
        <v>BENJAMIN BANNEKER A</v>
      </c>
      <c r="E34" s="47" t="str">
        <f ca="1">IFERROR(__xludf.DUMMYFUNCTION("""COMPUTED_VALUE"""),"BENJAMIN BANNEKER B")</f>
        <v>BENJAMIN BANNEKER B</v>
      </c>
      <c r="F34" s="47" t="str">
        <f ca="1">IFERROR(__xludf.DUMMYFUNCTION("""COMPUTED_VALUE"""),"BURLEIGH MANOR A")</f>
        <v>BURLEIGH MANOR A</v>
      </c>
      <c r="G34" s="47" t="str">
        <f ca="1">IFERROR(__xludf.DUMMYFUNCTION("""COMPUTED_VALUE"""),"BURLEIGH MANOR B")</f>
        <v>BURLEIGH MANOR B</v>
      </c>
      <c r="H34" s="47" t="str">
        <f ca="1">IFERROR(__xludf.DUMMYFUNCTION("""COMPUTED_VALUE"""),"BURLEIGH MANOR C")</f>
        <v>BURLEIGH MANOR C</v>
      </c>
      <c r="I34" s="47" t="str">
        <f ca="1">IFERROR(__xludf.DUMMYFUNCTION("""COMPUTED_VALUE"""),"CENTENNIAL A")</f>
        <v>CENTENNIAL A</v>
      </c>
      <c r="J34" s="47" t="str">
        <f ca="1">IFERROR(__xludf.DUMMYFUNCTION("""COMPUTED_VALUE"""),"CENTENNIAL B")</f>
        <v>CENTENNIAL B</v>
      </c>
      <c r="K34" s="47" t="str">
        <f ca="1">IFERROR(__xludf.DUMMYFUNCTION("""COMPUTED_VALUE"""),"CENTENNIAL C")</f>
        <v>CENTENNIAL C</v>
      </c>
      <c r="L34" s="47" t="str">
        <f ca="1">IFERROR(__xludf.DUMMYFUNCTION("""COMPUTED_VALUE"""),"CENTENNIAL LANE A")</f>
        <v>CENTENNIAL LANE A</v>
      </c>
      <c r="M34" s="47" t="str">
        <f ca="1">IFERROR(__xludf.DUMMYFUNCTION("""COMPUTED_VALUE"""),"CENTENNIAL LANE B")</f>
        <v>CENTENNIAL LANE B</v>
      </c>
      <c r="N34" s="47" t="str">
        <f ca="1">IFERROR(__xludf.DUMMYFUNCTION("""COMPUTED_VALUE"""),"COOPER A")</f>
        <v>COOPER A</v>
      </c>
      <c r="O34" s="47" t="str">
        <f ca="1">IFERROR(__xludf.DUMMYFUNCTION("""COMPUTED_VALUE"""),"COOPER B")</f>
        <v>COOPER B</v>
      </c>
      <c r="P34" s="47" t="str">
        <f ca="1">IFERROR(__xludf.DUMMYFUNCTION("""COMPUTED_VALUE"""),"GEORGETOWN DAY A")</f>
        <v>GEORGETOWN DAY A</v>
      </c>
      <c r="Q34" s="47" t="str">
        <f ca="1">IFERROR(__xludf.DUMMYFUNCTION("""COMPUTED_VALUE"""),"GEORGETOWN DAY B")</f>
        <v>GEORGETOWN DAY B</v>
      </c>
      <c r="R34" s="47" t="str">
        <f ca="1">IFERROR(__xludf.DUMMYFUNCTION("""COMPUTED_VALUE"""),"KNIGHT MINDS A")</f>
        <v>KNIGHT MINDS A</v>
      </c>
      <c r="S34" s="47" t="str">
        <f ca="1">IFERROR(__xludf.DUMMYFUNCTION("""COMPUTED_VALUE"""),"KNIGHT MINDS B")</f>
        <v>KNIGHT MINDS B</v>
      </c>
      <c r="T34" s="47" t="str">
        <f ca="1">IFERROR(__xludf.DUMMYFUNCTION("""COMPUTED_VALUE"""),"KNIGHT MINDS C")</f>
        <v>KNIGHT MINDS C</v>
      </c>
      <c r="U34" s="47" t="str">
        <f ca="1">IFERROR(__xludf.DUMMYFUNCTION("""COMPUTED_VALUE"""),"LAKE BRADDOCK")</f>
        <v>LAKE BRADDOCK</v>
      </c>
      <c r="V34" s="47" t="str">
        <f ca="1">IFERROR(__xludf.DUMMYFUNCTION("""COMPUTED_VALUE"""),"LONGFELLOW A")</f>
        <v>LONGFELLOW A</v>
      </c>
      <c r="W34" s="47" t="str">
        <f ca="1">IFERROR(__xludf.DUMMYFUNCTION("""COMPUTED_VALUE"""),"LONGFELLOW B")</f>
        <v>LONGFELLOW B</v>
      </c>
      <c r="X34" s="47" t="str">
        <f ca="1">IFERROR(__xludf.DUMMYFUNCTION("""COMPUTED_VALUE"""),"MCLEAN A")</f>
        <v>MCLEAN A</v>
      </c>
      <c r="Y34" s="47" t="str">
        <f ca="1">IFERROR(__xludf.DUMMYFUNCTION("""COMPUTED_VALUE"""),"MCLEAN B")</f>
        <v>MCLEAN B</v>
      </c>
      <c r="Z34" s="48" t="str">
        <f ca="1">IFERROR(__xludf.DUMMYFUNCTION("""COMPUTED_VALUE"""),"MENCHVILLE")</f>
        <v>MENCHVILLE</v>
      </c>
      <c r="AA34" s="48" t="str">
        <f ca="1">IFERROR(__xludf.DUMMYFUNCTION("""COMPUTED_VALUE"""),"MONTGOMERY BLAIR A")</f>
        <v>MONTGOMERY BLAIR A</v>
      </c>
      <c r="AB34" s="48" t="str">
        <f ca="1">IFERROR(__xludf.DUMMYFUNCTION("""COMPUTED_VALUE"""),"MONTGOMERY BLAIR B")</f>
        <v>MONTGOMERY BLAIR B</v>
      </c>
      <c r="AC34" s="48" t="str">
        <f ca="1">IFERROR(__xludf.DUMMYFUNCTION("""COMPUTED_VALUE"""),"MOUNTAIN VISTA")</f>
        <v>MOUNTAIN VISTA</v>
      </c>
      <c r="AD34" s="48" t="str">
        <f ca="1">IFERROR(__xludf.DUMMYFUNCTION("""COMPUTED_VALUE"""),"NANSEMOND RIVER A")</f>
        <v>NANSEMOND RIVER A</v>
      </c>
      <c r="AE34" s="48" t="str">
        <f ca="1">IFERROR(__xludf.DUMMYFUNCTION("""COMPUTED_VALUE"""),"NANSEMOND RIVER B")</f>
        <v>NANSEMOND RIVER B</v>
      </c>
      <c r="AF34" s="48" t="str">
        <f ca="1">IFERROR(__xludf.DUMMYFUNCTION("""COMPUTED_VALUE"""),"NANSEMOND-SUFFOLK")</f>
        <v>NANSEMOND-SUFFOLK</v>
      </c>
      <c r="AG34" s="48" t="str">
        <f ca="1">IFERROR(__xludf.DUMMYFUNCTION("""COMPUTED_VALUE"""),"QUINCE ORCHARD A")</f>
        <v>QUINCE ORCHARD A</v>
      </c>
      <c r="AH34" s="48" t="str">
        <f ca="1">IFERROR(__xludf.DUMMYFUNCTION("""COMPUTED_VALUE"""),"QUINCE ORCHARD B")</f>
        <v>QUINCE ORCHARD B</v>
      </c>
      <c r="AI34" s="48" t="str">
        <f ca="1">IFERROR(__xludf.DUMMYFUNCTION("""COMPUTED_VALUE"""),"RICHARD MONTGOMERY A")</f>
        <v>RICHARD MONTGOMERY A</v>
      </c>
      <c r="AJ34" s="48" t="str">
        <f ca="1">IFERROR(__xludf.DUMMYFUNCTION("""COMPUTED_VALUE"""),"RICHARD MONTGOMERY B")</f>
        <v>RICHARD MONTGOMERY B</v>
      </c>
      <c r="AK34" s="48" t="str">
        <f ca="1">IFERROR(__xludf.DUMMYFUNCTION("""COMPUTED_VALUE"""),"RICHARD MONTGOMERY C")</f>
        <v>RICHARD MONTGOMERY C</v>
      </c>
      <c r="AL34" s="48" t="str">
        <f ca="1">IFERROR(__xludf.DUMMYFUNCTION("""COMPUTED_VALUE"""),"RICHARD MONTGOMERY D")</f>
        <v>RICHARD MONTGOMERY D</v>
      </c>
      <c r="AM34" s="48" t="str">
        <f ca="1">IFERROR(__xludf.DUMMYFUNCTION("""COMPUTED_VALUE"""),"WEEPING ROSE")</f>
        <v>WEEPING ROSE</v>
      </c>
      <c r="AN34" s="48" t="str">
        <f ca="1">IFERROR(__xludf.DUMMYFUNCTION("""COMPUTED_VALUE"""),"WOODSON")</f>
        <v>WOODSON</v>
      </c>
      <c r="AO34" s="48" t="str">
        <f ca="1">IFERROR(__xludf.DUMMYFUNCTION("""COMPUTED_VALUE"""),"WINSTON CHURCHILL")</f>
        <v>WINSTON CHURCHILL</v>
      </c>
      <c r="AP34" s="48" t="str">
        <f ca="1">IFERROR(__xludf.DUMMYFUNCTION("""COMPUTED_VALUE"""),"")</f>
        <v/>
      </c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</row>
    <row r="35" spans="1:82" ht="14.25" x14ac:dyDescent="0.65">
      <c r="A35" s="48" t="str">
        <f ca="1">IFERROR(__xludf.DUMMYFUNCTION("""COMPUTED_VALUE"""),"")</f>
        <v/>
      </c>
      <c r="B35" s="47" t="str">
        <f ca="1">IFERROR(__xludf.DUMMYFUNCTION("""COMPUTED_VALUE"""),"Nathan Hart-Hodgson")</f>
        <v>Nathan Hart-Hodgson</v>
      </c>
      <c r="C35" s="49" t="str">
        <f ca="1">IFERROR(__xludf.DUMMYFUNCTION("""COMPUTED_VALUE"""),"Elizabeth DeMartino")</f>
        <v>Elizabeth DeMartino</v>
      </c>
      <c r="D35" s="47" t="str">
        <f ca="1">IFERROR(__xludf.DUMMYFUNCTION("""COMPUTED_VALUE"""),"Cristian Cardona")</f>
        <v>Cristian Cardona</v>
      </c>
      <c r="E35" s="47" t="str">
        <f ca="1">IFERROR(__xludf.DUMMYFUNCTION("""COMPUTED_VALUE"""),"Henry Addison")</f>
        <v>Henry Addison</v>
      </c>
      <c r="F35" s="47" t="str">
        <f ca="1">IFERROR(__xludf.DUMMYFUNCTION("""COMPUTED_VALUE"""),"Karis Lee")</f>
        <v>Karis Lee</v>
      </c>
      <c r="G35" s="47" t="str">
        <f ca="1">IFERROR(__xludf.DUMMYFUNCTION("""COMPUTED_VALUE"""),"Peter Chen")</f>
        <v>Peter Chen</v>
      </c>
      <c r="H35" s="47" t="str">
        <f ca="1">IFERROR(__xludf.DUMMYFUNCTION("""COMPUTED_VALUE"""),"Albert Cao")</f>
        <v>Albert Cao</v>
      </c>
      <c r="I35" s="47" t="str">
        <f ca="1">IFERROR(__xludf.DUMMYFUNCTION("""COMPUTED_VALUE"""),"Mikhail Labar")</f>
        <v>Mikhail Labar</v>
      </c>
      <c r="J35" s="47" t="str">
        <f ca="1">IFERROR(__xludf.DUMMYFUNCTION("""COMPUTED_VALUE"""),"Jay Kline")</f>
        <v>Jay Kline</v>
      </c>
      <c r="K35" s="47" t="str">
        <f ca="1">IFERROR(__xludf.DUMMYFUNCTION("""COMPUTED_VALUE"""),"Aadarsh Govada")</f>
        <v>Aadarsh Govada</v>
      </c>
      <c r="L35" s="47" t="str">
        <f ca="1">IFERROR(__xludf.DUMMYFUNCTION("""COMPUTED_VALUE"""),"Satvik Jain")</f>
        <v>Satvik Jain</v>
      </c>
      <c r="M35" s="47" t="str">
        <f ca="1">IFERROR(__xludf.DUMMYFUNCTION("""COMPUTED_VALUE"""),"Joe Li")</f>
        <v>Joe Li</v>
      </c>
      <c r="N35" s="47" t="str">
        <f ca="1">IFERROR(__xludf.DUMMYFUNCTION("""COMPUTED_VALUE"""),"Luke Gormsen")</f>
        <v>Luke Gormsen</v>
      </c>
      <c r="O35" s="47" t="str">
        <f ca="1">IFERROR(__xludf.DUMMYFUNCTION("""COMPUTED_VALUE"""),"Claire Guo")</f>
        <v>Claire Guo</v>
      </c>
      <c r="P35" s="47" t="str">
        <f ca="1">IFERROR(__xludf.DUMMYFUNCTION("""COMPUTED_VALUE"""),"Leo Cooper")</f>
        <v>Leo Cooper</v>
      </c>
      <c r="Q35" s="47" t="str">
        <f ca="1">IFERROR(__xludf.DUMMYFUNCTION("""COMPUTED_VALUE"""),"Ben Meyer")</f>
        <v>Ben Meyer</v>
      </c>
      <c r="R35" s="47" t="str">
        <f ca="1">IFERROR(__xludf.DUMMYFUNCTION("""COMPUTED_VALUE"""),"Elithia Arif")</f>
        <v>Elithia Arif</v>
      </c>
      <c r="S35" s="47" t="str">
        <f ca="1">IFERROR(__xludf.DUMMYFUNCTION("""COMPUTED_VALUE"""),"Cecilia McFadden")</f>
        <v>Cecilia McFadden</v>
      </c>
      <c r="T35" s="47" t="str">
        <f ca="1">IFERROR(__xludf.DUMMYFUNCTION("""COMPUTED_VALUE"""),"Daniel Aucoin")</f>
        <v>Daniel Aucoin</v>
      </c>
      <c r="U35" s="47" t="str">
        <f ca="1">IFERROR(__xludf.DUMMYFUNCTION("""COMPUTED_VALUE"""),"Jack Bradecamp")</f>
        <v>Jack Bradecamp</v>
      </c>
      <c r="V35" s="47" t="str">
        <f ca="1">IFERROR(__xludf.DUMMYFUNCTION("""COMPUTED_VALUE"""),"Nathaniel Godrey")</f>
        <v>Nathaniel Godrey</v>
      </c>
      <c r="W35" s="47" t="str">
        <f ca="1">IFERROR(__xludf.DUMMYFUNCTION("""COMPUTED_VALUE"""),"Aileesh Amatya")</f>
        <v>Aileesh Amatya</v>
      </c>
      <c r="X35" s="47" t="str">
        <f ca="1">IFERROR(__xludf.DUMMYFUNCTION("""COMPUTED_VALUE"""),"Jackson Chadwick")</f>
        <v>Jackson Chadwick</v>
      </c>
      <c r="Y35" s="47" t="str">
        <f ca="1">IFERROR(__xludf.DUMMYFUNCTION("""COMPUTED_VALUE"""),"Paul Kim")</f>
        <v>Paul Kim</v>
      </c>
      <c r="Z35" s="48" t="str">
        <f ca="1">IFERROR(__xludf.DUMMYFUNCTION("""COMPUTED_VALUE"""),"Laura Madler")</f>
        <v>Laura Madler</v>
      </c>
      <c r="AA35" s="48" t="str">
        <f ca="1">IFERROR(__xludf.DUMMYFUNCTION("""COMPUTED_VALUE"""),"Martin Brandenburg")</f>
        <v>Martin Brandenburg</v>
      </c>
      <c r="AB35" s="48" t="str">
        <f ca="1">IFERROR(__xludf.DUMMYFUNCTION("""COMPUTED_VALUE"""),"Abhiram Kidambi")</f>
        <v>Abhiram Kidambi</v>
      </c>
      <c r="AC35" s="48" t="str">
        <f ca="1">IFERROR(__xludf.DUMMYFUNCTION("""COMPUTED_VALUE"""),"Ethan Buckner")</f>
        <v>Ethan Buckner</v>
      </c>
      <c r="AD35" s="48" t="str">
        <f ca="1">IFERROR(__xludf.DUMMYFUNCTION("""COMPUTED_VALUE"""),"Seth Bissette")</f>
        <v>Seth Bissette</v>
      </c>
      <c r="AE35" s="48" t="str">
        <f ca="1">IFERROR(__xludf.DUMMYFUNCTION("""COMPUTED_VALUE"""),"Zoe Newton")</f>
        <v>Zoe Newton</v>
      </c>
      <c r="AF35" s="48" t="str">
        <f ca="1">IFERROR(__xludf.DUMMYFUNCTION("""COMPUTED_VALUE"""),"Bradley Friedman")</f>
        <v>Bradley Friedman</v>
      </c>
      <c r="AG35" s="48" t="str">
        <f ca="1">IFERROR(__xludf.DUMMYFUNCTION("""COMPUTED_VALUE"""),"Vivian Cao")</f>
        <v>Vivian Cao</v>
      </c>
      <c r="AH35" s="48" t="str">
        <f ca="1">IFERROR(__xludf.DUMMYFUNCTION("""COMPUTED_VALUE"""),"Noor Deify")</f>
        <v>Noor Deify</v>
      </c>
      <c r="AI35" s="48" t="str">
        <f ca="1">IFERROR(__xludf.DUMMYFUNCTION("""COMPUTED_VALUE"""),"Sagar Castleman")</f>
        <v>Sagar Castleman</v>
      </c>
      <c r="AJ35" s="48" t="str">
        <f ca="1">IFERROR(__xludf.DUMMYFUNCTION("""COMPUTED_VALUE"""),"Owen Higgs")</f>
        <v>Owen Higgs</v>
      </c>
      <c r="AK35" s="48" t="str">
        <f ca="1">IFERROR(__xludf.DUMMYFUNCTION("""COMPUTED_VALUE"""),"Karen Li")</f>
        <v>Karen Li</v>
      </c>
      <c r="AL35" s="48" t="str">
        <f ca="1">IFERROR(__xludf.DUMMYFUNCTION("""COMPUTED_VALUE"""),"Nishan Abeywardena")</f>
        <v>Nishan Abeywardena</v>
      </c>
      <c r="AM35" s="48" t="str">
        <f ca="1">IFERROR(__xludf.DUMMYFUNCTION("""COMPUTED_VALUE"""),"Ivy Chen")</f>
        <v>Ivy Chen</v>
      </c>
      <c r="AN35" s="48" t="str">
        <f ca="1">IFERROR(__xludf.DUMMYFUNCTION("""COMPUTED_VALUE"""),"Evan Bainer")</f>
        <v>Evan Bainer</v>
      </c>
      <c r="AO35" s="48" t="str">
        <f ca="1">IFERROR(__xludf.DUMMYFUNCTION("""COMPUTED_VALUE"""),"Anand Kalla")</f>
        <v>Anand Kalla</v>
      </c>
      <c r="AP35" s="48" t="str">
        <f ca="1">IFERROR(__xludf.DUMMYFUNCTION("""COMPUTED_VALUE"""),"")</f>
        <v/>
      </c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</row>
    <row r="36" spans="1:82" ht="14.25" x14ac:dyDescent="0.65">
      <c r="A36" s="46" t="str">
        <f ca="1">IFERROR(__xludf.DUMMYFUNCTION("""COMPUTED_VALUE"""),"")</f>
        <v/>
      </c>
      <c r="B36" s="47" t="str">
        <f ca="1">IFERROR(__xludf.DUMMYFUNCTION("""COMPUTED_VALUE"""),"Rithik Puli")</f>
        <v>Rithik Puli</v>
      </c>
      <c r="C36" s="47" t="str">
        <f ca="1">IFERROR(__xludf.DUMMYFUNCTION("""COMPUTED_VALUE"""),"Abhiram Gaddam")</f>
        <v>Abhiram Gaddam</v>
      </c>
      <c r="D36" s="47" t="str">
        <f ca="1">IFERROR(__xludf.DUMMYFUNCTION("""COMPUTED_VALUE"""),"Jason Craft")</f>
        <v>Jason Craft</v>
      </c>
      <c r="E36" s="47" t="str">
        <f ca="1">IFERROR(__xludf.DUMMYFUNCTION("""COMPUTED_VALUE"""),"Nicolai Beckle")</f>
        <v>Nicolai Beckle</v>
      </c>
      <c r="F36" s="47" t="str">
        <f ca="1">IFERROR(__xludf.DUMMYFUNCTION("""COMPUTED_VALUE"""),"Lizzie Sedor")</f>
        <v>Lizzie Sedor</v>
      </c>
      <c r="G36" s="47" t="str">
        <f ca="1">IFERROR(__xludf.DUMMYFUNCTION("""COMPUTED_VALUE"""),"Nithya Parepally")</f>
        <v>Nithya Parepally</v>
      </c>
      <c r="H36" s="47" t="str">
        <f ca="1">IFERROR(__xludf.DUMMYFUNCTION("""COMPUTED_VALUE"""),"Brad Cao")</f>
        <v>Brad Cao</v>
      </c>
      <c r="I36" s="47" t="str">
        <f ca="1">IFERROR(__xludf.DUMMYFUNCTION("""COMPUTED_VALUE"""),"Utkarsh Tannan")</f>
        <v>Utkarsh Tannan</v>
      </c>
      <c r="J36" s="47" t="str">
        <f ca="1">IFERROR(__xludf.DUMMYFUNCTION("""COMPUTED_VALUE"""),"Charles Lu")</f>
        <v>Charles Lu</v>
      </c>
      <c r="K36" s="47" t="str">
        <f ca="1">IFERROR(__xludf.DUMMYFUNCTION("""COMPUTED_VALUE"""),"Adhithyaa Nair")</f>
        <v>Adhithyaa Nair</v>
      </c>
      <c r="L36" s="47" t="str">
        <f ca="1">IFERROR(__xludf.DUMMYFUNCTION("""COMPUTED_VALUE"""),"Jeremy Yang")</f>
        <v>Jeremy Yang</v>
      </c>
      <c r="M36" s="47" t="str">
        <f ca="1">IFERROR(__xludf.DUMMYFUNCTION("""COMPUTED_VALUE"""),"Jonah Newgent")</f>
        <v>Jonah Newgent</v>
      </c>
      <c r="N36" s="47" t="str">
        <f ca="1">IFERROR(__xludf.DUMMYFUNCTION("""COMPUTED_VALUE"""),"Gavin Wang")</f>
        <v>Gavin Wang</v>
      </c>
      <c r="O36" s="47" t="str">
        <f ca="1">IFERROR(__xludf.DUMMYFUNCTION("""COMPUTED_VALUE"""),"Amy Key")</f>
        <v>Amy Key</v>
      </c>
      <c r="P36" s="47" t="str">
        <f ca="1">IFERROR(__xludf.DUMMYFUNCTION("""COMPUTED_VALUE"""),"Pierce DeCain")</f>
        <v>Pierce DeCain</v>
      </c>
      <c r="Q36" s="47" t="str">
        <f ca="1">IFERROR(__xludf.DUMMYFUNCTION("""COMPUTED_VALUE"""),"Ashok Tate")</f>
        <v>Ashok Tate</v>
      </c>
      <c r="R36" s="47" t="str">
        <f ca="1">IFERROR(__xludf.DUMMYFUNCTION("""COMPUTED_VALUE"""),"Andriko Bilaniuk")</f>
        <v>Andriko Bilaniuk</v>
      </c>
      <c r="S36" s="47" t="str">
        <f ca="1">IFERROR(__xludf.DUMMYFUNCTION("""COMPUTED_VALUE"""),"Christopher Mendell")</f>
        <v>Christopher Mendell</v>
      </c>
      <c r="T36" s="47" t="str">
        <f ca="1">IFERROR(__xludf.DUMMYFUNCTION("""COMPUTED_VALUE"""),"Georgia Hoffman")</f>
        <v>Georgia Hoffman</v>
      </c>
      <c r="U36" s="47" t="str">
        <f ca="1">IFERROR(__xludf.DUMMYFUNCTION("""COMPUTED_VALUE"""),"Sarah Cutler")</f>
        <v>Sarah Cutler</v>
      </c>
      <c r="V36" s="47" t="str">
        <f ca="1">IFERROR(__xludf.DUMMYFUNCTION("""COMPUTED_VALUE"""),"Abigail Lee")</f>
        <v>Abigail Lee</v>
      </c>
      <c r="W36" s="47" t="str">
        <f ca="1">IFERROR(__xludf.DUMMYFUNCTION("""COMPUTED_VALUE"""),"Chris Jia")</f>
        <v>Chris Jia</v>
      </c>
      <c r="X36" s="47" t="str">
        <f ca="1">IFERROR(__xludf.DUMMYFUNCTION("""COMPUTED_VALUE"""),"Nathan Ho")</f>
        <v>Nathan Ho</v>
      </c>
      <c r="Y36" s="47" t="str">
        <f ca="1">IFERROR(__xludf.DUMMYFUNCTION("""COMPUTED_VALUE"""),"Jay Shin")</f>
        <v>Jay Shin</v>
      </c>
      <c r="Z36" s="48" t="str">
        <f ca="1">IFERROR(__xludf.DUMMYFUNCTION("""COMPUTED_VALUE"""),"Jay Richardson")</f>
        <v>Jay Richardson</v>
      </c>
      <c r="AA36" s="48" t="str">
        <f ca="1">IFERROR(__xludf.DUMMYFUNCTION("""COMPUTED_VALUE"""),"Will Lankenau")</f>
        <v>Will Lankenau</v>
      </c>
      <c r="AB36" s="48" t="str">
        <f ca="1">IFERROR(__xludf.DUMMYFUNCTION("""COMPUTED_VALUE"""),"Vinay Raman")</f>
        <v>Vinay Raman</v>
      </c>
      <c r="AC36" s="48" t="str">
        <f ca="1">IFERROR(__xludf.DUMMYFUNCTION("""COMPUTED_VALUE"""),"Brenna Gelormine")</f>
        <v>Brenna Gelormine</v>
      </c>
      <c r="AD36" s="48" t="str">
        <f ca="1">IFERROR(__xludf.DUMMYFUNCTION("""COMPUTED_VALUE"""),"Jaysen Dildy")</f>
        <v>Jaysen Dildy</v>
      </c>
      <c r="AE36" s="48" t="str">
        <f ca="1">IFERROR(__xludf.DUMMYFUNCTION("""COMPUTED_VALUE"""),"Grant Robertson")</f>
        <v>Grant Robertson</v>
      </c>
      <c r="AF36" s="48" t="str">
        <f ca="1">IFERROR(__xludf.DUMMYFUNCTION("""COMPUTED_VALUE"""),"")</f>
        <v/>
      </c>
      <c r="AG36" s="48" t="str">
        <f ca="1">IFERROR(__xludf.DUMMYFUNCTION("""COMPUTED_VALUE"""),"Jeffrey Prator")</f>
        <v>Jeffrey Prator</v>
      </c>
      <c r="AH36" s="48" t="str">
        <f ca="1">IFERROR(__xludf.DUMMYFUNCTION("""COMPUTED_VALUE"""),"Eric Price")</f>
        <v>Eric Price</v>
      </c>
      <c r="AI36" s="48" t="str">
        <f ca="1">IFERROR(__xludf.DUMMYFUNCTION("""COMPUTED_VALUE"""),"Josh Goozman")</f>
        <v>Josh Goozman</v>
      </c>
      <c r="AJ36" s="48" t="str">
        <f ca="1">IFERROR(__xludf.DUMMYFUNCTION("""COMPUTED_VALUE"""),"Cas Nguyen")</f>
        <v>Cas Nguyen</v>
      </c>
      <c r="AK36" s="48" t="str">
        <f ca="1">IFERROR(__xludf.DUMMYFUNCTION("""COMPUTED_VALUE"""),"David Louis")</f>
        <v>David Louis</v>
      </c>
      <c r="AL36" s="48" t="str">
        <f ca="1">IFERROR(__xludf.DUMMYFUNCTION("""COMPUTED_VALUE"""),"Shubhang Eruventi")</f>
        <v>Shubhang Eruventi</v>
      </c>
      <c r="AM36" s="48" t="str">
        <f ca="1">IFERROR(__xludf.DUMMYFUNCTION("""COMPUTED_VALUE"""),"Kacy Lee")</f>
        <v>Kacy Lee</v>
      </c>
      <c r="AN36" s="48" t="str">
        <f ca="1">IFERROR(__xludf.DUMMYFUNCTION("""COMPUTED_VALUE"""),"Rohil Bhinge")</f>
        <v>Rohil Bhinge</v>
      </c>
      <c r="AO36" s="48" t="str">
        <f ca="1">IFERROR(__xludf.DUMMYFUNCTION("""COMPUTED_VALUE"""),"Stevie Miller")</f>
        <v>Stevie Miller</v>
      </c>
      <c r="AP36" s="48" t="str">
        <f ca="1">IFERROR(__xludf.DUMMYFUNCTION("""COMPUTED_VALUE"""),"")</f>
        <v/>
      </c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</row>
    <row r="37" spans="1:82" ht="14.25" x14ac:dyDescent="0.65">
      <c r="A37" s="48" t="str">
        <f ca="1">IFERROR(__xludf.DUMMYFUNCTION("""COMPUTED_VALUE"""),"")</f>
        <v/>
      </c>
      <c r="B37" s="47" t="str">
        <f ca="1">IFERROR(__xludf.DUMMYFUNCTION("""COMPUTED_VALUE"""),"William Shi")</f>
        <v>William Shi</v>
      </c>
      <c r="C37" s="47" t="str">
        <f ca="1">IFERROR(__xludf.DUMMYFUNCTION("""COMPUTED_VALUE"""),"Mohan Parthasarathy")</f>
        <v>Mohan Parthasarathy</v>
      </c>
      <c r="D37" s="47" t="str">
        <f ca="1">IFERROR(__xludf.DUMMYFUNCTION("""COMPUTED_VALUE"""),"Rosemary Hartless")</f>
        <v>Rosemary Hartless</v>
      </c>
      <c r="E37" s="47" t="str">
        <f ca="1">IFERROR(__xludf.DUMMYFUNCTION("""COMPUTED_VALUE"""),"Mareleny Cruz")</f>
        <v>Mareleny Cruz</v>
      </c>
      <c r="F37" s="47" t="str">
        <f ca="1">IFERROR(__xludf.DUMMYFUNCTION("""COMPUTED_VALUE"""),"Ryan Zou")</f>
        <v>Ryan Zou</v>
      </c>
      <c r="G37" s="47" t="str">
        <f ca="1">IFERROR(__xludf.DUMMYFUNCTION("""COMPUTED_VALUE"""),"Pratham Sethia")</f>
        <v>Pratham Sethia</v>
      </c>
      <c r="H37" s="47" t="str">
        <f ca="1">IFERROR(__xludf.DUMMYFUNCTION("""COMPUTED_VALUE"""),"Milie Singh")</f>
        <v>Milie Singh</v>
      </c>
      <c r="I37" s="47" t="str">
        <f ca="1">IFERROR(__xludf.DUMMYFUNCTION("""COMPUTED_VALUE"""),"Chris Wu")</f>
        <v>Chris Wu</v>
      </c>
      <c r="J37" s="47" t="str">
        <f ca="1">IFERROR(__xludf.DUMMYFUNCTION("""COMPUTED_VALUE"""),"Eddy Qiu")</f>
        <v>Eddy Qiu</v>
      </c>
      <c r="K37" s="47" t="str">
        <f ca="1">IFERROR(__xludf.DUMMYFUNCTION("""COMPUTED_VALUE"""),"Alex Yang")</f>
        <v>Alex Yang</v>
      </c>
      <c r="L37" s="47" t="str">
        <f ca="1">IFERROR(__xludf.DUMMYFUNCTION("""COMPUTED_VALUE"""),"Matthew Yang")</f>
        <v>Matthew Yang</v>
      </c>
      <c r="M37" s="47" t="str">
        <f ca="1">IFERROR(__xludf.DUMMYFUNCTION("""COMPUTED_VALUE"""),"Sahil Prasad")</f>
        <v>Sahil Prasad</v>
      </c>
      <c r="N37" s="47" t="str">
        <f ca="1">IFERROR(__xludf.DUMMYFUNCTION("""COMPUTED_VALUE"""),"Anthony Xu")</f>
        <v>Anthony Xu</v>
      </c>
      <c r="O37" s="47" t="str">
        <f ca="1">IFERROR(__xludf.DUMMYFUNCTION("""COMPUTED_VALUE"""),"Ian Liao")</f>
        <v>Ian Liao</v>
      </c>
      <c r="P37" s="47" t="str">
        <f ca="1">IFERROR(__xludf.DUMMYFUNCTION("""COMPUTED_VALUE"""),"Lyra Gemmill-Nexon")</f>
        <v>Lyra Gemmill-Nexon</v>
      </c>
      <c r="Q37" s="47" t="str">
        <f ca="1">IFERROR(__xludf.DUMMYFUNCTION("""COMPUTED_VALUE"""),"Ethan Wolin")</f>
        <v>Ethan Wolin</v>
      </c>
      <c r="R37" s="47" t="str">
        <f ca="1">IFERROR(__xludf.DUMMYFUNCTION("""COMPUTED_VALUE"""),"Jared Cooper")</f>
        <v>Jared Cooper</v>
      </c>
      <c r="S37" s="47" t="str">
        <f ca="1">IFERROR(__xludf.DUMMYFUNCTION("""COMPUTED_VALUE"""),"Nurianna Stevens")</f>
        <v>Nurianna Stevens</v>
      </c>
      <c r="T37" s="47" t="str">
        <f ca="1">IFERROR(__xludf.DUMMYFUNCTION("""COMPUTED_VALUE"""),"Alissa Keegan")</f>
        <v>Alissa Keegan</v>
      </c>
      <c r="U37" s="47" t="str">
        <f ca="1">IFERROR(__xludf.DUMMYFUNCTION("""COMPUTED_VALUE"""),"Delaney Hingst")</f>
        <v>Delaney Hingst</v>
      </c>
      <c r="V37" s="47" t="str">
        <f ca="1">IFERROR(__xludf.DUMMYFUNCTION("""COMPUTED_VALUE"""),"Deven Hagen")</f>
        <v>Deven Hagen</v>
      </c>
      <c r="W37" s="47" t="str">
        <f ca="1">IFERROR(__xludf.DUMMYFUNCTION("""COMPUTED_VALUE"""),"Ryan McKenzie")</f>
        <v>Ryan McKenzie</v>
      </c>
      <c r="X37" s="47" t="str">
        <f ca="1">IFERROR(__xludf.DUMMYFUNCTION("""COMPUTED_VALUE"""),"Benicio Paz")</f>
        <v>Benicio Paz</v>
      </c>
      <c r="Y37" s="47" t="str">
        <f ca="1">IFERROR(__xludf.DUMMYFUNCTION("""COMPUTED_VALUE"""),"Aryan Tiwari")</f>
        <v>Aryan Tiwari</v>
      </c>
      <c r="Z37" s="48" t="str">
        <f ca="1">IFERROR(__xludf.DUMMYFUNCTION("""COMPUTED_VALUE"""),"Karan Singh")</f>
        <v>Karan Singh</v>
      </c>
      <c r="AA37" s="48" t="str">
        <f ca="1">IFERROR(__xludf.DUMMYFUNCTION("""COMPUTED_VALUE"""),"Henry Ren")</f>
        <v>Henry Ren</v>
      </c>
      <c r="AB37" s="48" t="str">
        <f ca="1">IFERROR(__xludf.DUMMYFUNCTION("""COMPUTED_VALUE"""),"Eric Wang")</f>
        <v>Eric Wang</v>
      </c>
      <c r="AC37" s="48" t="str">
        <f ca="1">IFERROR(__xludf.DUMMYFUNCTION("""COMPUTED_VALUE"""),"Connor Lothrop")</f>
        <v>Connor Lothrop</v>
      </c>
      <c r="AD37" s="48" t="str">
        <f ca="1">IFERROR(__xludf.DUMMYFUNCTION("""COMPUTED_VALUE"""),"Sean McClure")</f>
        <v>Sean McClure</v>
      </c>
      <c r="AE37" s="48" t="str">
        <f ca="1">IFERROR(__xludf.DUMMYFUNCTION("""COMPUTED_VALUE"""),"Ellie Sammons")</f>
        <v>Ellie Sammons</v>
      </c>
      <c r="AF37" s="48" t="str">
        <f ca="1">IFERROR(__xludf.DUMMYFUNCTION("""COMPUTED_VALUE"""),"")</f>
        <v/>
      </c>
      <c r="AG37" s="48" t="str">
        <f ca="1">IFERROR(__xludf.DUMMYFUNCTION("""COMPUTED_VALUE"""),"Davis Yewell")</f>
        <v>Davis Yewell</v>
      </c>
      <c r="AH37" s="48" t="str">
        <f ca="1">IFERROR(__xludf.DUMMYFUNCTION("""COMPUTED_VALUE"""),"Malachi Ray")</f>
        <v>Malachi Ray</v>
      </c>
      <c r="AI37" s="48" t="str">
        <f ca="1">IFERROR(__xludf.DUMMYFUNCTION("""COMPUTED_VALUE"""),"Corrigan Peters")</f>
        <v>Corrigan Peters</v>
      </c>
      <c r="AJ37" s="48" t="str">
        <f ca="1">IFERROR(__xludf.DUMMYFUNCTION("""COMPUTED_VALUE"""),"Brian Siegel")</f>
        <v>Brian Siegel</v>
      </c>
      <c r="AK37" s="48" t="str">
        <f ca="1">IFERROR(__xludf.DUMMYFUNCTION("""COMPUTED_VALUE"""),"Kyle Nguyen")</f>
        <v>Kyle Nguyen</v>
      </c>
      <c r="AL37" s="48" t="str">
        <f ca="1">IFERROR(__xludf.DUMMYFUNCTION("""COMPUTED_VALUE"""),"Adithya Kidambi")</f>
        <v>Adithya Kidambi</v>
      </c>
      <c r="AM37" s="48" t="str">
        <f ca="1">IFERROR(__xludf.DUMMYFUNCTION("""COMPUTED_VALUE"""),"Aidan Nguyen")</f>
        <v>Aidan Nguyen</v>
      </c>
      <c r="AN37" s="48" t="str">
        <f ca="1">IFERROR(__xludf.DUMMYFUNCTION("""COMPUTED_VALUE"""),"Samik Bhinge")</f>
        <v>Samik Bhinge</v>
      </c>
      <c r="AO37" s="48" t="str">
        <f ca="1">IFERROR(__xludf.DUMMYFUNCTION("""COMPUTED_VALUE"""),"Suyoag Patwardhan")</f>
        <v>Suyoag Patwardhan</v>
      </c>
      <c r="AP37" s="48" t="str">
        <f ca="1">IFERROR(__xludf.DUMMYFUNCTION("""COMPUTED_VALUE"""),"")</f>
        <v/>
      </c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</row>
    <row r="38" spans="1:82" ht="14.25" x14ac:dyDescent="0.65">
      <c r="A38" s="48" t="str">
        <f ca="1">IFERROR(__xludf.DUMMYFUNCTION("""COMPUTED_VALUE"""),"")</f>
        <v/>
      </c>
      <c r="B38" s="47" t="str">
        <f ca="1">IFERROR(__xludf.DUMMYFUNCTION("""COMPUTED_VALUE"""),"Raleigh White")</f>
        <v>Raleigh White</v>
      </c>
      <c r="C38" s="47" t="str">
        <f ca="1">IFERROR(__xludf.DUMMYFUNCTION("""COMPUTED_VALUE"""),"Lillian Su")</f>
        <v>Lillian Su</v>
      </c>
      <c r="D38" s="47" t="str">
        <f ca="1">IFERROR(__xludf.DUMMYFUNCTION("""COMPUTED_VALUE"""),"Enoch Omosule")</f>
        <v>Enoch Omosule</v>
      </c>
      <c r="E38" s="47" t="str">
        <f ca="1">IFERROR(__xludf.DUMMYFUNCTION("""COMPUTED_VALUE"""),"Krithi Tamarappoo")</f>
        <v>Krithi Tamarappoo</v>
      </c>
      <c r="F38" s="47" t="str">
        <f ca="1">IFERROR(__xludf.DUMMYFUNCTION("""COMPUTED_VALUE"""),"")</f>
        <v/>
      </c>
      <c r="G38" s="47" t="str">
        <f ca="1">IFERROR(__xludf.DUMMYFUNCTION("""COMPUTED_VALUE"""),"Arif Vempalle")</f>
        <v>Arif Vempalle</v>
      </c>
      <c r="H38" s="47" t="str">
        <f ca="1">IFERROR(__xludf.DUMMYFUNCTION("""COMPUTED_VALUE"""),"")</f>
        <v/>
      </c>
      <c r="I38" s="47" t="str">
        <f ca="1">IFERROR(__xludf.DUMMYFUNCTION("""COMPUTED_VALUE"""),"Allen Yang")</f>
        <v>Allen Yang</v>
      </c>
      <c r="J38" s="47" t="str">
        <f ca="1">IFERROR(__xludf.DUMMYFUNCTION("""COMPUTED_VALUE"""),"Danylo Voloshyn")</f>
        <v>Danylo Voloshyn</v>
      </c>
      <c r="K38" s="47" t="str">
        <f ca="1">IFERROR(__xludf.DUMMYFUNCTION("""COMPUTED_VALUE"""),"Ryan Yu")</f>
        <v>Ryan Yu</v>
      </c>
      <c r="L38" s="47" t="str">
        <f ca="1">IFERROR(__xludf.DUMMYFUNCTION("""COMPUTED_VALUE"""),"Shravan Yoagentharan")</f>
        <v>Shravan Yoagentharan</v>
      </c>
      <c r="M38" s="47" t="str">
        <f ca="1">IFERROR(__xludf.DUMMYFUNCTION("""COMPUTED_VALUE"""),"Ari Rosenthal")</f>
        <v>Ari Rosenthal</v>
      </c>
      <c r="N38" s="47" t="str">
        <f ca="1">IFERROR(__xludf.DUMMYFUNCTION("""COMPUTED_VALUE"""),"")</f>
        <v/>
      </c>
      <c r="O38" s="47" t="str">
        <f ca="1">IFERROR(__xludf.DUMMYFUNCTION("""COMPUTED_VALUE"""),"Andrew Wang")</f>
        <v>Andrew Wang</v>
      </c>
      <c r="P38" s="47" t="str">
        <f ca="1">IFERROR(__xludf.DUMMYFUNCTION("""COMPUTED_VALUE"""),"Hank Schwabacher")</f>
        <v>Hank Schwabacher</v>
      </c>
      <c r="Q38" s="47" t="str">
        <f ca="1">IFERROR(__xludf.DUMMYFUNCTION("""COMPUTED_VALUE"""),"")</f>
        <v/>
      </c>
      <c r="R38" s="47" t="str">
        <f ca="1">IFERROR(__xludf.DUMMYFUNCTION("""COMPUTED_VALUE"""),"Brendon Himes")</f>
        <v>Brendon Himes</v>
      </c>
      <c r="S38" s="47" t="str">
        <f ca="1">IFERROR(__xludf.DUMMYFUNCTION("""COMPUTED_VALUE"""),"Patrick Wilcox")</f>
        <v>Patrick Wilcox</v>
      </c>
      <c r="T38" s="47" t="str">
        <f ca="1">IFERROR(__xludf.DUMMYFUNCTION("""COMPUTED_VALUE"""),"Alait Mesfune")</f>
        <v>Alait Mesfune</v>
      </c>
      <c r="U38" s="47" t="str">
        <f ca="1">IFERROR(__xludf.DUMMYFUNCTION("""COMPUTED_VALUE"""),"Sadie Jacobs")</f>
        <v>Sadie Jacobs</v>
      </c>
      <c r="V38" s="47" t="str">
        <f ca="1">IFERROR(__xludf.DUMMYFUNCTION("""COMPUTED_VALUE"""),"Patrick Shi")</f>
        <v>Patrick Shi</v>
      </c>
      <c r="W38" s="47" t="str">
        <f ca="1">IFERROR(__xludf.DUMMYFUNCTION("""COMPUTED_VALUE"""),"Carter Pisocky")</f>
        <v>Carter Pisocky</v>
      </c>
      <c r="X38" s="47" t="str">
        <f ca="1">IFERROR(__xludf.DUMMYFUNCTION("""COMPUTED_VALUE"""),"Calix Tran-Luu")</f>
        <v>Calix Tran-Luu</v>
      </c>
      <c r="Y38" s="47" t="str">
        <f ca="1">IFERROR(__xludf.DUMMYFUNCTION("""COMPUTED_VALUE"""),"Daniel Yoon")</f>
        <v>Daniel Yoon</v>
      </c>
      <c r="Z38" s="48" t="str">
        <f ca="1">IFERROR(__xludf.DUMMYFUNCTION("""COMPUTED_VALUE"""),"Cameron Tomaino")</f>
        <v>Cameron Tomaino</v>
      </c>
      <c r="AA38" s="48" t="str">
        <f ca="1">IFERROR(__xludf.DUMMYFUNCTION("""COMPUTED_VALUE"""),"Caleb Zhao")</f>
        <v>Caleb Zhao</v>
      </c>
      <c r="AB38" s="48" t="str">
        <f ca="1">IFERROR(__xludf.DUMMYFUNCTION("""COMPUTED_VALUE"""),"Patrick Zhang")</f>
        <v>Patrick Zhang</v>
      </c>
      <c r="AC38" s="48" t="str">
        <f ca="1">IFERROR(__xludf.DUMMYFUNCTION("""COMPUTED_VALUE"""),"Joseph Sabol")</f>
        <v>Joseph Sabol</v>
      </c>
      <c r="AD38" s="48" t="str">
        <f ca="1">IFERROR(__xludf.DUMMYFUNCTION("""COMPUTED_VALUE"""),"Jim Topping")</f>
        <v>Jim Topping</v>
      </c>
      <c r="AE38" s="48" t="str">
        <f ca="1">IFERROR(__xludf.DUMMYFUNCTION("""COMPUTED_VALUE"""),"Arpan Sathiabalan")</f>
        <v>Arpan Sathiabalan</v>
      </c>
      <c r="AF38" s="48" t="str">
        <f ca="1">IFERROR(__xludf.DUMMYFUNCTION("""COMPUTED_VALUE"""),"")</f>
        <v/>
      </c>
      <c r="AG38" s="48" t="str">
        <f ca="1">IFERROR(__xludf.DUMMYFUNCTION("""COMPUTED_VALUE"""),"Fiona Feingold")</f>
        <v>Fiona Feingold</v>
      </c>
      <c r="AH38" s="48" t="str">
        <f ca="1">IFERROR(__xludf.DUMMYFUNCTION("""COMPUTED_VALUE"""),"Marvin Romero")</f>
        <v>Marvin Romero</v>
      </c>
      <c r="AI38" s="48" t="str">
        <f ca="1">IFERROR(__xludf.DUMMYFUNCTION("""COMPUTED_VALUE"""),"Emily Wu")</f>
        <v>Emily Wu</v>
      </c>
      <c r="AJ38" s="48" t="str">
        <f ca="1">IFERROR(__xludf.DUMMYFUNCTION("""COMPUTED_VALUE"""),"Vincent Tsai")</f>
        <v>Vincent Tsai</v>
      </c>
      <c r="AK38" s="48" t="str">
        <f ca="1">IFERROR(__xludf.DUMMYFUNCTION("""COMPUTED_VALUE"""),"Saahil Rao")</f>
        <v>Saahil Rao</v>
      </c>
      <c r="AL38" s="48" t="str">
        <f ca="1">IFERROR(__xludf.DUMMYFUNCTION("""COMPUTED_VALUE"""),"Hrishita Mareddy")</f>
        <v>Hrishita Mareddy</v>
      </c>
      <c r="AM38" s="48" t="str">
        <f ca="1">IFERROR(__xludf.DUMMYFUNCTION("""COMPUTED_VALUE"""),"Theresa Ryan")</f>
        <v>Theresa Ryan</v>
      </c>
      <c r="AN38" s="48" t="str">
        <f ca="1">IFERROR(__xludf.DUMMYFUNCTION("""COMPUTED_VALUE"""),"Ethan Lee")</f>
        <v>Ethan Lee</v>
      </c>
      <c r="AO38" s="48" t="str">
        <f ca="1">IFERROR(__xludf.DUMMYFUNCTION("""COMPUTED_VALUE"""),"Mwila Bweupe")</f>
        <v>Mwila Bweupe</v>
      </c>
      <c r="AP38" s="48" t="str">
        <f ca="1">IFERROR(__xludf.DUMMYFUNCTION("""COMPUTED_VALUE"""),"")</f>
        <v/>
      </c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</row>
    <row r="39" spans="1:82" ht="12.75" x14ac:dyDescent="0.55000000000000004">
      <c r="A39" s="48" t="str">
        <f ca="1">IFERROR(__xludf.DUMMYFUNCTION("""COMPUTED_VALUE"""),"")</f>
        <v/>
      </c>
      <c r="B39" s="48" t="str">
        <f ca="1">IFERROR(__xludf.DUMMYFUNCTION("""COMPUTED_VALUE"""),"")</f>
        <v/>
      </c>
      <c r="C39" s="48" t="str">
        <f ca="1">IFERROR(__xludf.DUMMYFUNCTION("""COMPUTED_VALUE"""),"")</f>
        <v/>
      </c>
      <c r="D39" s="48" t="str">
        <f ca="1">IFERROR(__xludf.DUMMYFUNCTION("""COMPUTED_VALUE"""),"")</f>
        <v/>
      </c>
      <c r="E39" s="48" t="str">
        <f ca="1">IFERROR(__xludf.DUMMYFUNCTION("""COMPUTED_VALUE"""),"Yenair Yusuf")</f>
        <v>Yenair Yusuf</v>
      </c>
      <c r="F39" s="48" t="str">
        <f ca="1">IFERROR(__xludf.DUMMYFUNCTION("""COMPUTED_VALUE"""),"")</f>
        <v/>
      </c>
      <c r="G39" s="48" t="str">
        <f ca="1">IFERROR(__xludf.DUMMYFUNCTION("""COMPUTED_VALUE"""),"")</f>
        <v/>
      </c>
      <c r="H39" s="48" t="str">
        <f ca="1">IFERROR(__xludf.DUMMYFUNCTION("""COMPUTED_VALUE"""),"")</f>
        <v/>
      </c>
      <c r="I39" s="48" t="str">
        <f ca="1">IFERROR(__xludf.DUMMYFUNCTION("""COMPUTED_VALUE"""),"")</f>
        <v/>
      </c>
      <c r="J39" s="48" t="str">
        <f ca="1">IFERROR(__xludf.DUMMYFUNCTION("""COMPUTED_VALUE"""),"")</f>
        <v/>
      </c>
      <c r="K39" s="48" t="str">
        <f ca="1">IFERROR(__xludf.DUMMYFUNCTION("""COMPUTED_VALUE"""),"")</f>
        <v/>
      </c>
      <c r="L39" s="48" t="str">
        <f ca="1">IFERROR(__xludf.DUMMYFUNCTION("""COMPUTED_VALUE"""),"")</f>
        <v/>
      </c>
      <c r="M39" s="48" t="str">
        <f ca="1">IFERROR(__xludf.DUMMYFUNCTION("""COMPUTED_VALUE"""),"")</f>
        <v/>
      </c>
      <c r="N39" s="48" t="str">
        <f ca="1">IFERROR(__xludf.DUMMYFUNCTION("""COMPUTED_VALUE"""),"")</f>
        <v/>
      </c>
      <c r="O39" s="48" t="str">
        <f ca="1">IFERROR(__xludf.DUMMYFUNCTION("""COMPUTED_VALUE"""),"")</f>
        <v/>
      </c>
      <c r="P39" s="48" t="str">
        <f ca="1">IFERROR(__xludf.DUMMYFUNCTION("""COMPUTED_VALUE"""),"")</f>
        <v/>
      </c>
      <c r="Q39" s="48" t="str">
        <f ca="1">IFERROR(__xludf.DUMMYFUNCTION("""COMPUTED_VALUE"""),"")</f>
        <v/>
      </c>
      <c r="R39" s="48" t="str">
        <f ca="1">IFERROR(__xludf.DUMMYFUNCTION("""COMPUTED_VALUE"""),"")</f>
        <v/>
      </c>
      <c r="S39" s="48" t="str">
        <f ca="1">IFERROR(__xludf.DUMMYFUNCTION("""COMPUTED_VALUE"""),"")</f>
        <v/>
      </c>
      <c r="T39" s="48" t="str">
        <f ca="1">IFERROR(__xludf.DUMMYFUNCTION("""COMPUTED_VALUE"""),"")</f>
        <v/>
      </c>
      <c r="U39" s="48" t="str">
        <f ca="1">IFERROR(__xludf.DUMMYFUNCTION("""COMPUTED_VALUE"""),"")</f>
        <v/>
      </c>
      <c r="V39" s="48" t="str">
        <f ca="1">IFERROR(__xludf.DUMMYFUNCTION("""COMPUTED_VALUE"""),"")</f>
        <v/>
      </c>
      <c r="W39" s="48" t="str">
        <f ca="1">IFERROR(__xludf.DUMMYFUNCTION("""COMPUTED_VALUE"""),"Jacob Schildkraut")</f>
        <v>Jacob Schildkraut</v>
      </c>
      <c r="X39" s="48" t="str">
        <f ca="1">IFERROR(__xludf.DUMMYFUNCTION("""COMPUTED_VALUE"""),"")</f>
        <v/>
      </c>
      <c r="Y39" s="48" t="str">
        <f ca="1">IFERROR(__xludf.DUMMYFUNCTION("""COMPUTED_VALUE"""),"")</f>
        <v/>
      </c>
      <c r="Z39" s="48" t="str">
        <f ca="1">IFERROR(__xludf.DUMMYFUNCTION("""COMPUTED_VALUE"""),"Shelby Woodward")</f>
        <v>Shelby Woodward</v>
      </c>
      <c r="AA39" s="48" t="str">
        <f ca="1">IFERROR(__xludf.DUMMYFUNCTION("""COMPUTED_VALUE"""),"")</f>
        <v/>
      </c>
      <c r="AB39" s="48" t="str">
        <f ca="1">IFERROR(__xludf.DUMMYFUNCTION("""COMPUTED_VALUE"""),"NuAmen Audema")</f>
        <v>NuAmen Audema</v>
      </c>
      <c r="AC39" s="48" t="str">
        <f ca="1">IFERROR(__xludf.DUMMYFUNCTION("""COMPUTED_VALUE"""),"Gabriel Smith")</f>
        <v>Gabriel Smith</v>
      </c>
      <c r="AD39" s="48" t="str">
        <f ca="1">IFERROR(__xludf.DUMMYFUNCTION("""COMPUTED_VALUE"""),"Dylan Wyer")</f>
        <v>Dylan Wyer</v>
      </c>
      <c r="AE39" s="48" t="str">
        <f ca="1">IFERROR(__xludf.DUMMYFUNCTION("""COMPUTED_VALUE"""),"Tony Vitullo")</f>
        <v>Tony Vitullo</v>
      </c>
      <c r="AF39" s="48" t="str">
        <f ca="1">IFERROR(__xludf.DUMMYFUNCTION("""COMPUTED_VALUE"""),"")</f>
        <v/>
      </c>
      <c r="AG39" s="48" t="str">
        <f ca="1">IFERROR(__xludf.DUMMYFUNCTION("""COMPUTED_VALUE"""),"")</f>
        <v/>
      </c>
      <c r="AH39" s="48" t="str">
        <f ca="1">IFERROR(__xludf.DUMMYFUNCTION("""COMPUTED_VALUE"""),"Sara Klemow")</f>
        <v>Sara Klemow</v>
      </c>
      <c r="AI39" s="48" t="str">
        <f ca="1">IFERROR(__xludf.DUMMYFUNCTION("""COMPUTED_VALUE"""),"")</f>
        <v/>
      </c>
      <c r="AJ39" s="48" t="str">
        <f ca="1">IFERROR(__xludf.DUMMYFUNCTION("""COMPUTED_VALUE"""),"")</f>
        <v/>
      </c>
      <c r="AK39" s="48" t="str">
        <f ca="1">IFERROR(__xludf.DUMMYFUNCTION("""COMPUTED_VALUE"""),"")</f>
        <v/>
      </c>
      <c r="AL39" s="48" t="str">
        <f ca="1">IFERROR(__xludf.DUMMYFUNCTION("""COMPUTED_VALUE"""),"")</f>
        <v/>
      </c>
      <c r="AM39" s="48" t="str">
        <f ca="1">IFERROR(__xludf.DUMMYFUNCTION("""COMPUTED_VALUE"""),"")</f>
        <v/>
      </c>
      <c r="AN39" s="48" t="str">
        <f ca="1">IFERROR(__xludf.DUMMYFUNCTION("""COMPUTED_VALUE"""),"Cole Leffler")</f>
        <v>Cole Leffler</v>
      </c>
      <c r="AO39" s="48" t="str">
        <f ca="1">IFERROR(__xludf.DUMMYFUNCTION("""COMPUTED_VALUE"""),"")</f>
        <v/>
      </c>
      <c r="AP39" s="48" t="str">
        <f ca="1">IFERROR(__xludf.DUMMYFUNCTION("""COMPUTED_VALUE"""),"")</f>
        <v/>
      </c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</row>
    <row r="40" spans="1:82" ht="12.75" x14ac:dyDescent="0.55000000000000004">
      <c r="A40" s="48" t="str">
        <f ca="1">IFERROR(__xludf.DUMMYFUNCTION("""COMPUTED_VALUE"""),"")</f>
        <v/>
      </c>
      <c r="B40" s="48" t="str">
        <f ca="1">IFERROR(__xludf.DUMMYFUNCTION("""COMPUTED_VALUE"""),"")</f>
        <v/>
      </c>
      <c r="C40" s="48" t="str">
        <f ca="1">IFERROR(__xludf.DUMMYFUNCTION("""COMPUTED_VALUE"""),"")</f>
        <v/>
      </c>
      <c r="D40" s="48" t="str">
        <f ca="1">IFERROR(__xludf.DUMMYFUNCTION("""COMPUTED_VALUE"""),"")</f>
        <v/>
      </c>
      <c r="E40" s="48" t="str">
        <f ca="1">IFERROR(__xludf.DUMMYFUNCTION("""COMPUTED_VALUE"""),"")</f>
        <v/>
      </c>
      <c r="F40" s="48" t="str">
        <f ca="1">IFERROR(__xludf.DUMMYFUNCTION("""COMPUTED_VALUE"""),"")</f>
        <v/>
      </c>
      <c r="G40" s="48" t="str">
        <f ca="1">IFERROR(__xludf.DUMMYFUNCTION("""COMPUTED_VALUE"""),"")</f>
        <v/>
      </c>
      <c r="H40" s="48" t="str">
        <f ca="1">IFERROR(__xludf.DUMMYFUNCTION("""COMPUTED_VALUE"""),"")</f>
        <v/>
      </c>
      <c r="I40" s="48" t="str">
        <f ca="1">IFERROR(__xludf.DUMMYFUNCTION("""COMPUTED_VALUE"""),"")</f>
        <v/>
      </c>
      <c r="J40" s="48" t="str">
        <f ca="1">IFERROR(__xludf.DUMMYFUNCTION("""COMPUTED_VALUE"""),"")</f>
        <v/>
      </c>
      <c r="K40" s="48" t="str">
        <f ca="1">IFERROR(__xludf.DUMMYFUNCTION("""COMPUTED_VALUE"""),"")</f>
        <v/>
      </c>
      <c r="L40" s="48" t="str">
        <f ca="1">IFERROR(__xludf.DUMMYFUNCTION("""COMPUTED_VALUE"""),"")</f>
        <v/>
      </c>
      <c r="M40" s="48" t="str">
        <f ca="1">IFERROR(__xludf.DUMMYFUNCTION("""COMPUTED_VALUE"""),"")</f>
        <v/>
      </c>
      <c r="N40" s="48" t="str">
        <f ca="1">IFERROR(__xludf.DUMMYFUNCTION("""COMPUTED_VALUE"""),"")</f>
        <v/>
      </c>
      <c r="O40" s="48" t="str">
        <f ca="1">IFERROR(__xludf.DUMMYFUNCTION("""COMPUTED_VALUE"""),"")</f>
        <v/>
      </c>
      <c r="P40" s="48" t="str">
        <f ca="1">IFERROR(__xludf.DUMMYFUNCTION("""COMPUTED_VALUE"""),"")</f>
        <v/>
      </c>
      <c r="Q40" s="48" t="str">
        <f ca="1">IFERROR(__xludf.DUMMYFUNCTION("""COMPUTED_VALUE"""),"")</f>
        <v/>
      </c>
      <c r="R40" s="48" t="str">
        <f ca="1">IFERROR(__xludf.DUMMYFUNCTION("""COMPUTED_VALUE"""),"")</f>
        <v/>
      </c>
      <c r="S40" s="48" t="str">
        <f ca="1">IFERROR(__xludf.DUMMYFUNCTION("""COMPUTED_VALUE"""),"")</f>
        <v/>
      </c>
      <c r="T40" s="48" t="str">
        <f ca="1">IFERROR(__xludf.DUMMYFUNCTION("""COMPUTED_VALUE"""),"")</f>
        <v/>
      </c>
      <c r="U40" s="48" t="str">
        <f ca="1">IFERROR(__xludf.DUMMYFUNCTION("""COMPUTED_VALUE"""),"")</f>
        <v/>
      </c>
      <c r="V40" s="48" t="str">
        <f ca="1">IFERROR(__xludf.DUMMYFUNCTION("""COMPUTED_VALUE"""),"")</f>
        <v/>
      </c>
      <c r="W40" s="48" t="str">
        <f ca="1">IFERROR(__xludf.DUMMYFUNCTION("""COMPUTED_VALUE"""),"")</f>
        <v/>
      </c>
      <c r="X40" s="48" t="str">
        <f ca="1">IFERROR(__xludf.DUMMYFUNCTION("""COMPUTED_VALUE"""),"")</f>
        <v/>
      </c>
      <c r="Y40" s="48" t="str">
        <f ca="1">IFERROR(__xludf.DUMMYFUNCTION("""COMPUTED_VALUE"""),"")</f>
        <v/>
      </c>
      <c r="Z40" s="48" t="str">
        <f ca="1">IFERROR(__xludf.DUMMYFUNCTION("""COMPUTED_VALUE"""),"")</f>
        <v/>
      </c>
      <c r="AA40" s="48" t="str">
        <f ca="1">IFERROR(__xludf.DUMMYFUNCTION("""COMPUTED_VALUE"""),"")</f>
        <v/>
      </c>
      <c r="AB40" s="48" t="str">
        <f ca="1">IFERROR(__xludf.DUMMYFUNCTION("""COMPUTED_VALUE"""),"")</f>
        <v/>
      </c>
      <c r="AC40" s="48" t="str">
        <f ca="1">IFERROR(__xludf.DUMMYFUNCTION("""COMPUTED_VALUE"""),"Jenna Stanley")</f>
        <v>Jenna Stanley</v>
      </c>
      <c r="AD40" s="48" t="str">
        <f ca="1">IFERROR(__xludf.DUMMYFUNCTION("""COMPUTED_VALUE"""),"")</f>
        <v/>
      </c>
      <c r="AE40" s="48" t="str">
        <f ca="1">IFERROR(__xludf.DUMMYFUNCTION("""COMPUTED_VALUE"""),"")</f>
        <v/>
      </c>
      <c r="AF40" s="48" t="str">
        <f ca="1">IFERROR(__xludf.DUMMYFUNCTION("""COMPUTED_VALUE"""),"")</f>
        <v/>
      </c>
      <c r="AG40" s="48" t="str">
        <f ca="1">IFERROR(__xludf.DUMMYFUNCTION("""COMPUTED_VALUE"""),"")</f>
        <v/>
      </c>
      <c r="AH40" s="48" t="str">
        <f ca="1">IFERROR(__xludf.DUMMYFUNCTION("""COMPUTED_VALUE"""),"")</f>
        <v/>
      </c>
      <c r="AI40" s="48" t="str">
        <f ca="1">IFERROR(__xludf.DUMMYFUNCTION("""COMPUTED_VALUE"""),"")</f>
        <v/>
      </c>
      <c r="AJ40" s="48" t="str">
        <f ca="1">IFERROR(__xludf.DUMMYFUNCTION("""COMPUTED_VALUE"""),"")</f>
        <v/>
      </c>
      <c r="AK40" s="48" t="str">
        <f ca="1">IFERROR(__xludf.DUMMYFUNCTION("""COMPUTED_VALUE"""),"")</f>
        <v/>
      </c>
      <c r="AL40" s="48" t="str">
        <f ca="1">IFERROR(__xludf.DUMMYFUNCTION("""COMPUTED_VALUE"""),"")</f>
        <v/>
      </c>
      <c r="AM40" s="48" t="str">
        <f ca="1">IFERROR(__xludf.DUMMYFUNCTION("""COMPUTED_VALUE"""),"")</f>
        <v/>
      </c>
      <c r="AN40" s="48" t="str">
        <f ca="1">IFERROR(__xludf.DUMMYFUNCTION("""COMPUTED_VALUE"""),"Markus Smith")</f>
        <v>Markus Smith</v>
      </c>
      <c r="AO40" s="48" t="str">
        <f ca="1">IFERROR(__xludf.DUMMYFUNCTION("""COMPUTED_VALUE"""),"")</f>
        <v/>
      </c>
      <c r="AP40" s="48" t="str">
        <f ca="1">IFERROR(__xludf.DUMMYFUNCTION("""COMPUTED_VALUE"""),"")</f>
        <v/>
      </c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</row>
    <row r="41" spans="1:82" ht="12.75" x14ac:dyDescent="0.55000000000000004">
      <c r="A41" s="48" t="str">
        <f ca="1">IFERROR(__xludf.DUMMYFUNCTION("""COMPUTED_VALUE"""),"")</f>
        <v/>
      </c>
      <c r="B41" s="48" t="str">
        <f ca="1">IFERROR(__xludf.DUMMYFUNCTION("""COMPUTED_VALUE"""),"")</f>
        <v/>
      </c>
      <c r="C41" s="48" t="str">
        <f ca="1">IFERROR(__xludf.DUMMYFUNCTION("""COMPUTED_VALUE"""),"")</f>
        <v/>
      </c>
      <c r="D41" s="48" t="str">
        <f ca="1">IFERROR(__xludf.DUMMYFUNCTION("""COMPUTED_VALUE"""),"")</f>
        <v/>
      </c>
      <c r="E41" s="48" t="str">
        <f ca="1">IFERROR(__xludf.DUMMYFUNCTION("""COMPUTED_VALUE"""),"")</f>
        <v/>
      </c>
      <c r="F41" s="48" t="str">
        <f ca="1">IFERROR(__xludf.DUMMYFUNCTION("""COMPUTED_VALUE"""),"")</f>
        <v/>
      </c>
      <c r="G41" s="48" t="str">
        <f ca="1">IFERROR(__xludf.DUMMYFUNCTION("""COMPUTED_VALUE"""),"")</f>
        <v/>
      </c>
      <c r="H41" s="48" t="str">
        <f ca="1">IFERROR(__xludf.DUMMYFUNCTION("""COMPUTED_VALUE"""),"")</f>
        <v/>
      </c>
      <c r="I41" s="48" t="str">
        <f ca="1">IFERROR(__xludf.DUMMYFUNCTION("""COMPUTED_VALUE"""),"")</f>
        <v/>
      </c>
      <c r="J41" s="48" t="str">
        <f ca="1">IFERROR(__xludf.DUMMYFUNCTION("""COMPUTED_VALUE"""),"")</f>
        <v/>
      </c>
      <c r="K41" s="48" t="str">
        <f ca="1">IFERROR(__xludf.DUMMYFUNCTION("""COMPUTED_VALUE"""),"")</f>
        <v/>
      </c>
      <c r="L41" s="48" t="str">
        <f ca="1">IFERROR(__xludf.DUMMYFUNCTION("""COMPUTED_VALUE"""),"")</f>
        <v/>
      </c>
      <c r="M41" s="48" t="str">
        <f ca="1">IFERROR(__xludf.DUMMYFUNCTION("""COMPUTED_VALUE"""),"")</f>
        <v/>
      </c>
      <c r="N41" s="48" t="str">
        <f ca="1">IFERROR(__xludf.DUMMYFUNCTION("""COMPUTED_VALUE"""),"")</f>
        <v/>
      </c>
      <c r="O41" s="48" t="str">
        <f ca="1">IFERROR(__xludf.DUMMYFUNCTION("""COMPUTED_VALUE"""),"")</f>
        <v/>
      </c>
      <c r="P41" s="48" t="str">
        <f ca="1">IFERROR(__xludf.DUMMYFUNCTION("""COMPUTED_VALUE"""),"")</f>
        <v/>
      </c>
      <c r="Q41" s="48" t="str">
        <f ca="1">IFERROR(__xludf.DUMMYFUNCTION("""COMPUTED_VALUE"""),"")</f>
        <v/>
      </c>
      <c r="R41" s="48" t="str">
        <f ca="1">IFERROR(__xludf.DUMMYFUNCTION("""COMPUTED_VALUE"""),"")</f>
        <v/>
      </c>
      <c r="S41" s="48" t="str">
        <f ca="1">IFERROR(__xludf.DUMMYFUNCTION("""COMPUTED_VALUE"""),"")</f>
        <v/>
      </c>
      <c r="T41" s="48" t="str">
        <f ca="1">IFERROR(__xludf.DUMMYFUNCTION("""COMPUTED_VALUE"""),"")</f>
        <v/>
      </c>
      <c r="U41" s="48" t="str">
        <f ca="1">IFERROR(__xludf.DUMMYFUNCTION("""COMPUTED_VALUE"""),"")</f>
        <v/>
      </c>
      <c r="V41" s="48" t="str">
        <f ca="1">IFERROR(__xludf.DUMMYFUNCTION("""COMPUTED_VALUE"""),"")</f>
        <v/>
      </c>
      <c r="W41" s="48" t="str">
        <f ca="1">IFERROR(__xludf.DUMMYFUNCTION("""COMPUTED_VALUE"""),"")</f>
        <v/>
      </c>
      <c r="X41" s="48" t="str">
        <f ca="1">IFERROR(__xludf.DUMMYFUNCTION("""COMPUTED_VALUE"""),"")</f>
        <v/>
      </c>
      <c r="Y41" s="48" t="str">
        <f ca="1">IFERROR(__xludf.DUMMYFUNCTION("""COMPUTED_VALUE"""),"")</f>
        <v/>
      </c>
      <c r="Z41" s="48" t="str">
        <f ca="1">IFERROR(__xludf.DUMMYFUNCTION("""COMPUTED_VALUE"""),"")</f>
        <v/>
      </c>
      <c r="AA41" s="48" t="str">
        <f ca="1">IFERROR(__xludf.DUMMYFUNCTION("""COMPUTED_VALUE"""),"")</f>
        <v/>
      </c>
      <c r="AB41" s="48" t="str">
        <f ca="1">IFERROR(__xludf.DUMMYFUNCTION("""COMPUTED_VALUE"""),"")</f>
        <v/>
      </c>
      <c r="AC41" s="48" t="str">
        <f ca="1">IFERROR(__xludf.DUMMYFUNCTION("""COMPUTED_VALUE"""),"")</f>
        <v/>
      </c>
      <c r="AD41" s="48" t="str">
        <f ca="1">IFERROR(__xludf.DUMMYFUNCTION("""COMPUTED_VALUE"""),"")</f>
        <v/>
      </c>
      <c r="AE41" s="48" t="str">
        <f ca="1">IFERROR(__xludf.DUMMYFUNCTION("""COMPUTED_VALUE"""),"")</f>
        <v/>
      </c>
      <c r="AF41" s="48" t="str">
        <f ca="1">IFERROR(__xludf.DUMMYFUNCTION("""COMPUTED_VALUE"""),"")</f>
        <v/>
      </c>
      <c r="AG41" s="48" t="str">
        <f ca="1">IFERROR(__xludf.DUMMYFUNCTION("""COMPUTED_VALUE"""),"")</f>
        <v/>
      </c>
      <c r="AH41" s="48" t="str">
        <f ca="1">IFERROR(__xludf.DUMMYFUNCTION("""COMPUTED_VALUE"""),"")</f>
        <v/>
      </c>
      <c r="AI41" s="48" t="str">
        <f ca="1">IFERROR(__xludf.DUMMYFUNCTION("""COMPUTED_VALUE"""),"")</f>
        <v/>
      </c>
      <c r="AJ41" s="48" t="str">
        <f ca="1">IFERROR(__xludf.DUMMYFUNCTION("""COMPUTED_VALUE"""),"")</f>
        <v/>
      </c>
      <c r="AK41" s="48" t="str">
        <f ca="1">IFERROR(__xludf.DUMMYFUNCTION("""COMPUTED_VALUE"""),"")</f>
        <v/>
      </c>
      <c r="AL41" s="48" t="str">
        <f ca="1">IFERROR(__xludf.DUMMYFUNCTION("""COMPUTED_VALUE"""),"")</f>
        <v/>
      </c>
      <c r="AM41" s="48" t="str">
        <f ca="1">IFERROR(__xludf.DUMMYFUNCTION("""COMPUTED_VALUE"""),"")</f>
        <v/>
      </c>
      <c r="AN41" s="48" t="str">
        <f ca="1">IFERROR(__xludf.DUMMYFUNCTION("""COMPUTED_VALUE"""),"")</f>
        <v/>
      </c>
      <c r="AO41" s="48" t="str">
        <f ca="1">IFERROR(__xludf.DUMMYFUNCTION("""COMPUTED_VALUE"""),"")</f>
        <v/>
      </c>
      <c r="AP41" s="48" t="str">
        <f ca="1">IFERROR(__xludf.DUMMYFUNCTION("""COMPUTED_VALUE"""),"")</f>
        <v/>
      </c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</row>
    <row r="42" spans="1:82" ht="12.75" x14ac:dyDescent="0.55000000000000004">
      <c r="A42" s="48" t="str">
        <f ca="1">IFERROR(__xludf.DUMMYFUNCTION("""COMPUTED_VALUE"""),"")</f>
        <v/>
      </c>
      <c r="B42" s="48" t="str">
        <f ca="1">IFERROR(__xludf.DUMMYFUNCTION("""COMPUTED_VALUE"""),"")</f>
        <v/>
      </c>
      <c r="C42" s="48" t="str">
        <f ca="1">IFERROR(__xludf.DUMMYFUNCTION("""COMPUTED_VALUE"""),"")</f>
        <v/>
      </c>
      <c r="D42" s="48" t="str">
        <f ca="1">IFERROR(__xludf.DUMMYFUNCTION("""COMPUTED_VALUE"""),"")</f>
        <v/>
      </c>
      <c r="E42" s="48" t="str">
        <f ca="1">IFERROR(__xludf.DUMMYFUNCTION("""COMPUTED_VALUE"""),"")</f>
        <v/>
      </c>
      <c r="F42" s="48" t="str">
        <f ca="1">IFERROR(__xludf.DUMMYFUNCTION("""COMPUTED_VALUE"""),"")</f>
        <v/>
      </c>
      <c r="G42" s="48" t="str">
        <f ca="1">IFERROR(__xludf.DUMMYFUNCTION("""COMPUTED_VALUE"""),"")</f>
        <v/>
      </c>
      <c r="H42" s="48" t="str">
        <f ca="1">IFERROR(__xludf.DUMMYFUNCTION("""COMPUTED_VALUE"""),"")</f>
        <v/>
      </c>
      <c r="I42" s="48" t="str">
        <f ca="1">IFERROR(__xludf.DUMMYFUNCTION("""COMPUTED_VALUE"""),"")</f>
        <v/>
      </c>
      <c r="J42" s="48" t="str">
        <f ca="1">IFERROR(__xludf.DUMMYFUNCTION("""COMPUTED_VALUE"""),"")</f>
        <v/>
      </c>
      <c r="K42" s="48" t="str">
        <f ca="1">IFERROR(__xludf.DUMMYFUNCTION("""COMPUTED_VALUE"""),"")</f>
        <v/>
      </c>
      <c r="L42" s="48" t="str">
        <f ca="1">IFERROR(__xludf.DUMMYFUNCTION("""COMPUTED_VALUE"""),"")</f>
        <v/>
      </c>
      <c r="M42" s="48" t="str">
        <f ca="1">IFERROR(__xludf.DUMMYFUNCTION("""COMPUTED_VALUE"""),"")</f>
        <v/>
      </c>
      <c r="N42" s="48" t="str">
        <f ca="1">IFERROR(__xludf.DUMMYFUNCTION("""COMPUTED_VALUE"""),"")</f>
        <v/>
      </c>
      <c r="O42" s="48" t="str">
        <f ca="1">IFERROR(__xludf.DUMMYFUNCTION("""COMPUTED_VALUE"""),"")</f>
        <v/>
      </c>
      <c r="P42" s="48" t="str">
        <f ca="1">IFERROR(__xludf.DUMMYFUNCTION("""COMPUTED_VALUE"""),"")</f>
        <v/>
      </c>
      <c r="Q42" s="48" t="str">
        <f ca="1">IFERROR(__xludf.DUMMYFUNCTION("""COMPUTED_VALUE"""),"")</f>
        <v/>
      </c>
      <c r="R42" s="48" t="str">
        <f ca="1">IFERROR(__xludf.DUMMYFUNCTION("""COMPUTED_VALUE"""),"")</f>
        <v/>
      </c>
      <c r="S42" s="48" t="str">
        <f ca="1">IFERROR(__xludf.DUMMYFUNCTION("""COMPUTED_VALUE"""),"")</f>
        <v/>
      </c>
      <c r="T42" s="48" t="str">
        <f ca="1">IFERROR(__xludf.DUMMYFUNCTION("""COMPUTED_VALUE"""),"")</f>
        <v/>
      </c>
      <c r="U42" s="48" t="str">
        <f ca="1">IFERROR(__xludf.DUMMYFUNCTION("""COMPUTED_VALUE"""),"")</f>
        <v/>
      </c>
      <c r="V42" s="48" t="str">
        <f ca="1">IFERROR(__xludf.DUMMYFUNCTION("""COMPUTED_VALUE"""),"")</f>
        <v/>
      </c>
      <c r="W42" s="48" t="str">
        <f ca="1">IFERROR(__xludf.DUMMYFUNCTION("""COMPUTED_VALUE"""),"")</f>
        <v/>
      </c>
      <c r="X42" s="48" t="str">
        <f ca="1">IFERROR(__xludf.DUMMYFUNCTION("""COMPUTED_VALUE"""),"")</f>
        <v/>
      </c>
      <c r="Y42" s="48" t="str">
        <f ca="1">IFERROR(__xludf.DUMMYFUNCTION("""COMPUTED_VALUE"""),"")</f>
        <v/>
      </c>
      <c r="Z42" s="48" t="str">
        <f ca="1">IFERROR(__xludf.DUMMYFUNCTION("""COMPUTED_VALUE"""),"")</f>
        <v/>
      </c>
      <c r="AA42" s="48" t="str">
        <f ca="1">IFERROR(__xludf.DUMMYFUNCTION("""COMPUTED_VALUE"""),"")</f>
        <v/>
      </c>
      <c r="AB42" s="48" t="str">
        <f ca="1">IFERROR(__xludf.DUMMYFUNCTION("""COMPUTED_VALUE"""),"")</f>
        <v/>
      </c>
      <c r="AC42" s="48" t="str">
        <f ca="1">IFERROR(__xludf.DUMMYFUNCTION("""COMPUTED_VALUE"""),"")</f>
        <v/>
      </c>
      <c r="AD42" s="48" t="str">
        <f ca="1">IFERROR(__xludf.DUMMYFUNCTION("""COMPUTED_VALUE"""),"")</f>
        <v/>
      </c>
      <c r="AE42" s="48" t="str">
        <f ca="1">IFERROR(__xludf.DUMMYFUNCTION("""COMPUTED_VALUE"""),"")</f>
        <v/>
      </c>
      <c r="AF42" s="48" t="str">
        <f ca="1">IFERROR(__xludf.DUMMYFUNCTION("""COMPUTED_VALUE"""),"")</f>
        <v/>
      </c>
      <c r="AG42" s="48" t="str">
        <f ca="1">IFERROR(__xludf.DUMMYFUNCTION("""COMPUTED_VALUE"""),"")</f>
        <v/>
      </c>
      <c r="AH42" s="48" t="str">
        <f ca="1">IFERROR(__xludf.DUMMYFUNCTION("""COMPUTED_VALUE"""),"")</f>
        <v/>
      </c>
      <c r="AI42" s="48" t="str">
        <f ca="1">IFERROR(__xludf.DUMMYFUNCTION("""COMPUTED_VALUE"""),"")</f>
        <v/>
      </c>
      <c r="AJ42" s="48" t="str">
        <f ca="1">IFERROR(__xludf.DUMMYFUNCTION("""COMPUTED_VALUE"""),"")</f>
        <v/>
      </c>
      <c r="AK42" s="48" t="str">
        <f ca="1">IFERROR(__xludf.DUMMYFUNCTION("""COMPUTED_VALUE"""),"")</f>
        <v/>
      </c>
      <c r="AL42" s="48" t="str">
        <f ca="1">IFERROR(__xludf.DUMMYFUNCTION("""COMPUTED_VALUE"""),"")</f>
        <v/>
      </c>
      <c r="AM42" s="48" t="str">
        <f ca="1">IFERROR(__xludf.DUMMYFUNCTION("""COMPUTED_VALUE"""),"")</f>
        <v/>
      </c>
      <c r="AN42" s="48" t="str">
        <f ca="1">IFERROR(__xludf.DUMMYFUNCTION("""COMPUTED_VALUE"""),"")</f>
        <v/>
      </c>
      <c r="AO42" s="48" t="str">
        <f ca="1">IFERROR(__xludf.DUMMYFUNCTION("""COMPUTED_VALUE"""),"")</f>
        <v/>
      </c>
      <c r="AP42" s="48" t="str">
        <f ca="1">IFERROR(__xludf.DUMMYFUNCTION("""COMPUTED_VALUE"""),"")</f>
        <v/>
      </c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</row>
    <row r="43" spans="1:82" ht="12.75" x14ac:dyDescent="0.55000000000000004">
      <c r="A43" s="48" t="str">
        <f ca="1">IFERROR(__xludf.DUMMYFUNCTION("""COMPUTED_VALUE"""),"")</f>
        <v/>
      </c>
      <c r="B43" s="48" t="str">
        <f ca="1">IFERROR(__xludf.DUMMYFUNCTION("""COMPUTED_VALUE"""),"")</f>
        <v/>
      </c>
      <c r="C43" s="48" t="str">
        <f ca="1">IFERROR(__xludf.DUMMYFUNCTION("""COMPUTED_VALUE"""),"")</f>
        <v/>
      </c>
      <c r="D43" s="48" t="str">
        <f ca="1">IFERROR(__xludf.DUMMYFUNCTION("""COMPUTED_VALUE"""),"")</f>
        <v/>
      </c>
      <c r="E43" s="48" t="str">
        <f ca="1">IFERROR(__xludf.DUMMYFUNCTION("""COMPUTED_VALUE"""),"")</f>
        <v/>
      </c>
      <c r="F43" s="48" t="str">
        <f ca="1">IFERROR(__xludf.DUMMYFUNCTION("""COMPUTED_VALUE"""),"")</f>
        <v/>
      </c>
      <c r="G43" s="48" t="str">
        <f ca="1">IFERROR(__xludf.DUMMYFUNCTION("""COMPUTED_VALUE"""),"")</f>
        <v/>
      </c>
      <c r="H43" s="48" t="str">
        <f ca="1">IFERROR(__xludf.DUMMYFUNCTION("""COMPUTED_VALUE"""),"")</f>
        <v/>
      </c>
      <c r="I43" s="48" t="str">
        <f ca="1">IFERROR(__xludf.DUMMYFUNCTION("""COMPUTED_VALUE"""),"")</f>
        <v/>
      </c>
      <c r="J43" s="48" t="str">
        <f ca="1">IFERROR(__xludf.DUMMYFUNCTION("""COMPUTED_VALUE"""),"")</f>
        <v/>
      </c>
      <c r="K43" s="48" t="str">
        <f ca="1">IFERROR(__xludf.DUMMYFUNCTION("""COMPUTED_VALUE"""),"")</f>
        <v/>
      </c>
      <c r="L43" s="48" t="str">
        <f ca="1">IFERROR(__xludf.DUMMYFUNCTION("""COMPUTED_VALUE"""),"")</f>
        <v/>
      </c>
      <c r="M43" s="48" t="str">
        <f ca="1">IFERROR(__xludf.DUMMYFUNCTION("""COMPUTED_VALUE"""),"")</f>
        <v/>
      </c>
      <c r="N43" s="48" t="str">
        <f ca="1">IFERROR(__xludf.DUMMYFUNCTION("""COMPUTED_VALUE"""),"")</f>
        <v/>
      </c>
      <c r="O43" s="48" t="str">
        <f ca="1">IFERROR(__xludf.DUMMYFUNCTION("""COMPUTED_VALUE"""),"")</f>
        <v/>
      </c>
      <c r="P43" s="48" t="str">
        <f ca="1">IFERROR(__xludf.DUMMYFUNCTION("""COMPUTED_VALUE"""),"")</f>
        <v/>
      </c>
      <c r="Q43" s="48" t="str">
        <f ca="1">IFERROR(__xludf.DUMMYFUNCTION("""COMPUTED_VALUE"""),"")</f>
        <v/>
      </c>
      <c r="R43" s="48" t="str">
        <f ca="1">IFERROR(__xludf.DUMMYFUNCTION("""COMPUTED_VALUE"""),"")</f>
        <v/>
      </c>
      <c r="S43" s="48" t="str">
        <f ca="1">IFERROR(__xludf.DUMMYFUNCTION("""COMPUTED_VALUE"""),"")</f>
        <v/>
      </c>
      <c r="T43" s="48" t="str">
        <f ca="1">IFERROR(__xludf.DUMMYFUNCTION("""COMPUTED_VALUE"""),"")</f>
        <v/>
      </c>
      <c r="U43" s="48" t="str">
        <f ca="1">IFERROR(__xludf.DUMMYFUNCTION("""COMPUTED_VALUE"""),"")</f>
        <v/>
      </c>
      <c r="V43" s="48" t="str">
        <f ca="1">IFERROR(__xludf.DUMMYFUNCTION("""COMPUTED_VALUE"""),"")</f>
        <v/>
      </c>
      <c r="W43" s="48" t="str">
        <f ca="1">IFERROR(__xludf.DUMMYFUNCTION("""COMPUTED_VALUE"""),"")</f>
        <v/>
      </c>
      <c r="X43" s="48" t="str">
        <f ca="1">IFERROR(__xludf.DUMMYFUNCTION("""COMPUTED_VALUE"""),"")</f>
        <v/>
      </c>
      <c r="Y43" s="48" t="str">
        <f ca="1">IFERROR(__xludf.DUMMYFUNCTION("""COMPUTED_VALUE"""),"")</f>
        <v/>
      </c>
      <c r="Z43" s="48" t="str">
        <f ca="1">IFERROR(__xludf.DUMMYFUNCTION("""COMPUTED_VALUE"""),"")</f>
        <v/>
      </c>
      <c r="AA43" s="48" t="str">
        <f ca="1">IFERROR(__xludf.DUMMYFUNCTION("""COMPUTED_VALUE"""),"")</f>
        <v/>
      </c>
      <c r="AB43" s="48" t="str">
        <f ca="1">IFERROR(__xludf.DUMMYFUNCTION("""COMPUTED_VALUE"""),"")</f>
        <v/>
      </c>
      <c r="AC43" s="48" t="str">
        <f ca="1">IFERROR(__xludf.DUMMYFUNCTION("""COMPUTED_VALUE"""),"")</f>
        <v/>
      </c>
      <c r="AD43" s="48" t="str">
        <f ca="1">IFERROR(__xludf.DUMMYFUNCTION("""COMPUTED_VALUE"""),"")</f>
        <v/>
      </c>
      <c r="AE43" s="48" t="str">
        <f ca="1">IFERROR(__xludf.DUMMYFUNCTION("""COMPUTED_VALUE"""),"")</f>
        <v/>
      </c>
      <c r="AF43" s="48" t="str">
        <f ca="1">IFERROR(__xludf.DUMMYFUNCTION("""COMPUTED_VALUE"""),"")</f>
        <v/>
      </c>
      <c r="AG43" s="48" t="str">
        <f ca="1">IFERROR(__xludf.DUMMYFUNCTION("""COMPUTED_VALUE"""),"")</f>
        <v/>
      </c>
      <c r="AH43" s="48" t="str">
        <f ca="1">IFERROR(__xludf.DUMMYFUNCTION("""COMPUTED_VALUE"""),"")</f>
        <v/>
      </c>
      <c r="AI43" s="48" t="str">
        <f ca="1">IFERROR(__xludf.DUMMYFUNCTION("""COMPUTED_VALUE"""),"")</f>
        <v/>
      </c>
      <c r="AJ43" s="48" t="str">
        <f ca="1">IFERROR(__xludf.DUMMYFUNCTION("""COMPUTED_VALUE"""),"")</f>
        <v/>
      </c>
      <c r="AK43" s="48" t="str">
        <f ca="1">IFERROR(__xludf.DUMMYFUNCTION("""COMPUTED_VALUE"""),"")</f>
        <v/>
      </c>
      <c r="AL43" s="48" t="str">
        <f ca="1">IFERROR(__xludf.DUMMYFUNCTION("""COMPUTED_VALUE"""),"")</f>
        <v/>
      </c>
      <c r="AM43" s="48" t="str">
        <f ca="1">IFERROR(__xludf.DUMMYFUNCTION("""COMPUTED_VALUE"""),"")</f>
        <v/>
      </c>
      <c r="AN43" s="48" t="str">
        <f ca="1">IFERROR(__xludf.DUMMYFUNCTION("""COMPUTED_VALUE"""),"")</f>
        <v/>
      </c>
      <c r="AO43" s="48" t="str">
        <f ca="1">IFERROR(__xludf.DUMMYFUNCTION("""COMPUTED_VALUE"""),"")</f>
        <v/>
      </c>
      <c r="AP43" s="48" t="str">
        <f ca="1">IFERROR(__xludf.DUMMYFUNCTION("""COMPUTED_VALUE"""),"")</f>
        <v/>
      </c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</row>
    <row r="44" spans="1:82" ht="12.75" x14ac:dyDescent="0.55000000000000004">
      <c r="A44" s="48" t="str">
        <f ca="1">IFERROR(__xludf.DUMMYFUNCTION("""COMPUTED_VALUE"""),"")</f>
        <v/>
      </c>
      <c r="B44" s="48" t="str">
        <f ca="1">IFERROR(__xludf.DUMMYFUNCTION("""COMPUTED_VALUE"""),"")</f>
        <v/>
      </c>
      <c r="C44" s="48" t="str">
        <f ca="1">IFERROR(__xludf.DUMMYFUNCTION("""COMPUTED_VALUE"""),"")</f>
        <v/>
      </c>
      <c r="D44" s="48" t="str">
        <f ca="1">IFERROR(__xludf.DUMMYFUNCTION("""COMPUTED_VALUE"""),"")</f>
        <v/>
      </c>
      <c r="E44" s="48" t="str">
        <f ca="1">IFERROR(__xludf.DUMMYFUNCTION("""COMPUTED_VALUE"""),"")</f>
        <v/>
      </c>
      <c r="F44" s="48" t="str">
        <f ca="1">IFERROR(__xludf.DUMMYFUNCTION("""COMPUTED_VALUE"""),"")</f>
        <v/>
      </c>
      <c r="G44" s="48" t="str">
        <f ca="1">IFERROR(__xludf.DUMMYFUNCTION("""COMPUTED_VALUE"""),"")</f>
        <v/>
      </c>
      <c r="H44" s="48" t="str">
        <f ca="1">IFERROR(__xludf.DUMMYFUNCTION("""COMPUTED_VALUE"""),"")</f>
        <v/>
      </c>
      <c r="I44" s="48" t="str">
        <f ca="1">IFERROR(__xludf.DUMMYFUNCTION("""COMPUTED_VALUE"""),"")</f>
        <v/>
      </c>
      <c r="J44" s="48" t="str">
        <f ca="1">IFERROR(__xludf.DUMMYFUNCTION("""COMPUTED_VALUE"""),"")</f>
        <v/>
      </c>
      <c r="K44" s="48" t="str">
        <f ca="1">IFERROR(__xludf.DUMMYFUNCTION("""COMPUTED_VALUE"""),"")</f>
        <v/>
      </c>
      <c r="L44" s="48" t="str">
        <f ca="1">IFERROR(__xludf.DUMMYFUNCTION("""COMPUTED_VALUE"""),"")</f>
        <v/>
      </c>
      <c r="M44" s="48" t="str">
        <f ca="1">IFERROR(__xludf.DUMMYFUNCTION("""COMPUTED_VALUE"""),"")</f>
        <v/>
      </c>
      <c r="N44" s="48" t="str">
        <f ca="1">IFERROR(__xludf.DUMMYFUNCTION("""COMPUTED_VALUE"""),"")</f>
        <v/>
      </c>
      <c r="O44" s="48" t="str">
        <f ca="1">IFERROR(__xludf.DUMMYFUNCTION("""COMPUTED_VALUE"""),"")</f>
        <v/>
      </c>
      <c r="P44" s="48" t="str">
        <f ca="1">IFERROR(__xludf.DUMMYFUNCTION("""COMPUTED_VALUE"""),"")</f>
        <v/>
      </c>
      <c r="Q44" s="48" t="str">
        <f ca="1">IFERROR(__xludf.DUMMYFUNCTION("""COMPUTED_VALUE"""),"")</f>
        <v/>
      </c>
      <c r="R44" s="48" t="str">
        <f ca="1">IFERROR(__xludf.DUMMYFUNCTION("""COMPUTED_VALUE"""),"")</f>
        <v/>
      </c>
      <c r="S44" s="48" t="str">
        <f ca="1">IFERROR(__xludf.DUMMYFUNCTION("""COMPUTED_VALUE"""),"")</f>
        <v/>
      </c>
      <c r="T44" s="48" t="str">
        <f ca="1">IFERROR(__xludf.DUMMYFUNCTION("""COMPUTED_VALUE"""),"")</f>
        <v/>
      </c>
      <c r="U44" s="48" t="str">
        <f ca="1">IFERROR(__xludf.DUMMYFUNCTION("""COMPUTED_VALUE"""),"")</f>
        <v/>
      </c>
      <c r="V44" s="48" t="str">
        <f ca="1">IFERROR(__xludf.DUMMYFUNCTION("""COMPUTED_VALUE"""),"")</f>
        <v/>
      </c>
      <c r="W44" s="48" t="str">
        <f ca="1">IFERROR(__xludf.DUMMYFUNCTION("""COMPUTED_VALUE"""),"")</f>
        <v/>
      </c>
      <c r="X44" s="48" t="str">
        <f ca="1">IFERROR(__xludf.DUMMYFUNCTION("""COMPUTED_VALUE"""),"")</f>
        <v/>
      </c>
      <c r="Y44" s="48" t="str">
        <f ca="1">IFERROR(__xludf.DUMMYFUNCTION("""COMPUTED_VALUE"""),"")</f>
        <v/>
      </c>
      <c r="Z44" s="48" t="str">
        <f ca="1">IFERROR(__xludf.DUMMYFUNCTION("""COMPUTED_VALUE"""),"")</f>
        <v/>
      </c>
      <c r="AA44" s="48" t="str">
        <f ca="1">IFERROR(__xludf.DUMMYFUNCTION("""COMPUTED_VALUE"""),"")</f>
        <v/>
      </c>
      <c r="AB44" s="48" t="str">
        <f ca="1">IFERROR(__xludf.DUMMYFUNCTION("""COMPUTED_VALUE"""),"")</f>
        <v/>
      </c>
      <c r="AC44" s="48" t="str">
        <f ca="1">IFERROR(__xludf.DUMMYFUNCTION("""COMPUTED_VALUE"""),"")</f>
        <v/>
      </c>
      <c r="AD44" s="48" t="str">
        <f ca="1">IFERROR(__xludf.DUMMYFUNCTION("""COMPUTED_VALUE"""),"")</f>
        <v/>
      </c>
      <c r="AE44" s="48" t="str">
        <f ca="1">IFERROR(__xludf.DUMMYFUNCTION("""COMPUTED_VALUE"""),"")</f>
        <v/>
      </c>
      <c r="AF44" s="48" t="str">
        <f ca="1">IFERROR(__xludf.DUMMYFUNCTION("""COMPUTED_VALUE"""),"")</f>
        <v/>
      </c>
      <c r="AG44" s="48" t="str">
        <f ca="1">IFERROR(__xludf.DUMMYFUNCTION("""COMPUTED_VALUE"""),"")</f>
        <v/>
      </c>
      <c r="AH44" s="48" t="str">
        <f ca="1">IFERROR(__xludf.DUMMYFUNCTION("""COMPUTED_VALUE"""),"")</f>
        <v/>
      </c>
      <c r="AI44" s="48" t="str">
        <f ca="1">IFERROR(__xludf.DUMMYFUNCTION("""COMPUTED_VALUE"""),"")</f>
        <v/>
      </c>
      <c r="AJ44" s="48" t="str">
        <f ca="1">IFERROR(__xludf.DUMMYFUNCTION("""COMPUTED_VALUE"""),"")</f>
        <v/>
      </c>
      <c r="AK44" s="48" t="str">
        <f ca="1">IFERROR(__xludf.DUMMYFUNCTION("""COMPUTED_VALUE"""),"")</f>
        <v/>
      </c>
      <c r="AL44" s="48" t="str">
        <f ca="1">IFERROR(__xludf.DUMMYFUNCTION("""COMPUTED_VALUE"""),"")</f>
        <v/>
      </c>
      <c r="AM44" s="48" t="str">
        <f ca="1">IFERROR(__xludf.DUMMYFUNCTION("""COMPUTED_VALUE"""),"")</f>
        <v/>
      </c>
      <c r="AN44" s="48" t="str">
        <f ca="1">IFERROR(__xludf.DUMMYFUNCTION("""COMPUTED_VALUE"""),"")</f>
        <v/>
      </c>
      <c r="AO44" s="48" t="str">
        <f ca="1">IFERROR(__xludf.DUMMYFUNCTION("""COMPUTED_VALUE"""),"")</f>
        <v/>
      </c>
      <c r="AP44" s="48" t="str">
        <f ca="1">IFERROR(__xludf.DUMMYFUNCTION("""COMPUTED_VALUE"""),"")</f>
        <v/>
      </c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</row>
    <row r="45" spans="1:82" ht="12.75" x14ac:dyDescent="0.55000000000000004">
      <c r="A45" s="48" t="str">
        <f ca="1">IFERROR(__xludf.DUMMYFUNCTION("""COMPUTED_VALUE"""),"")</f>
        <v/>
      </c>
      <c r="B45" s="48" t="str">
        <f ca="1">IFERROR(__xludf.DUMMYFUNCTION("""COMPUTED_VALUE"""),"")</f>
        <v/>
      </c>
      <c r="C45" s="48" t="str">
        <f ca="1">IFERROR(__xludf.DUMMYFUNCTION("""COMPUTED_VALUE"""),"")</f>
        <v/>
      </c>
      <c r="D45" s="48" t="str">
        <f ca="1">IFERROR(__xludf.DUMMYFUNCTION("""COMPUTED_VALUE"""),"")</f>
        <v/>
      </c>
      <c r="E45" s="48" t="str">
        <f ca="1">IFERROR(__xludf.DUMMYFUNCTION("""COMPUTED_VALUE"""),"")</f>
        <v/>
      </c>
      <c r="F45" s="48" t="str">
        <f ca="1">IFERROR(__xludf.DUMMYFUNCTION("""COMPUTED_VALUE"""),"")</f>
        <v/>
      </c>
      <c r="G45" s="48" t="str">
        <f ca="1">IFERROR(__xludf.DUMMYFUNCTION("""COMPUTED_VALUE"""),"")</f>
        <v/>
      </c>
      <c r="H45" s="48" t="str">
        <f ca="1">IFERROR(__xludf.DUMMYFUNCTION("""COMPUTED_VALUE"""),"")</f>
        <v/>
      </c>
      <c r="I45" s="48" t="str">
        <f ca="1">IFERROR(__xludf.DUMMYFUNCTION("""COMPUTED_VALUE"""),"")</f>
        <v/>
      </c>
      <c r="J45" s="48" t="str">
        <f ca="1">IFERROR(__xludf.DUMMYFUNCTION("""COMPUTED_VALUE"""),"")</f>
        <v/>
      </c>
      <c r="K45" s="48" t="str">
        <f ca="1">IFERROR(__xludf.DUMMYFUNCTION("""COMPUTED_VALUE"""),"")</f>
        <v/>
      </c>
      <c r="L45" s="48" t="str">
        <f ca="1">IFERROR(__xludf.DUMMYFUNCTION("""COMPUTED_VALUE"""),"")</f>
        <v/>
      </c>
      <c r="M45" s="48" t="str">
        <f ca="1">IFERROR(__xludf.DUMMYFUNCTION("""COMPUTED_VALUE"""),"")</f>
        <v/>
      </c>
      <c r="N45" s="48" t="str">
        <f ca="1">IFERROR(__xludf.DUMMYFUNCTION("""COMPUTED_VALUE"""),"")</f>
        <v/>
      </c>
      <c r="O45" s="48" t="str">
        <f ca="1">IFERROR(__xludf.DUMMYFUNCTION("""COMPUTED_VALUE"""),"")</f>
        <v/>
      </c>
      <c r="P45" s="48" t="str">
        <f ca="1">IFERROR(__xludf.DUMMYFUNCTION("""COMPUTED_VALUE"""),"")</f>
        <v/>
      </c>
      <c r="Q45" s="48" t="str">
        <f ca="1">IFERROR(__xludf.DUMMYFUNCTION("""COMPUTED_VALUE"""),"")</f>
        <v/>
      </c>
      <c r="R45" s="48" t="str">
        <f ca="1">IFERROR(__xludf.DUMMYFUNCTION("""COMPUTED_VALUE"""),"")</f>
        <v/>
      </c>
      <c r="S45" s="48" t="str">
        <f ca="1">IFERROR(__xludf.DUMMYFUNCTION("""COMPUTED_VALUE"""),"")</f>
        <v/>
      </c>
      <c r="T45" s="48" t="str">
        <f ca="1">IFERROR(__xludf.DUMMYFUNCTION("""COMPUTED_VALUE"""),"")</f>
        <v/>
      </c>
      <c r="U45" s="48" t="str">
        <f ca="1">IFERROR(__xludf.DUMMYFUNCTION("""COMPUTED_VALUE"""),"")</f>
        <v/>
      </c>
      <c r="V45" s="48" t="str">
        <f ca="1">IFERROR(__xludf.DUMMYFUNCTION("""COMPUTED_VALUE"""),"")</f>
        <v/>
      </c>
      <c r="W45" s="48" t="str">
        <f ca="1">IFERROR(__xludf.DUMMYFUNCTION("""COMPUTED_VALUE"""),"")</f>
        <v/>
      </c>
      <c r="X45" s="48" t="str">
        <f ca="1">IFERROR(__xludf.DUMMYFUNCTION("""COMPUTED_VALUE"""),"")</f>
        <v/>
      </c>
      <c r="Y45" s="48" t="str">
        <f ca="1">IFERROR(__xludf.DUMMYFUNCTION("""COMPUTED_VALUE"""),"")</f>
        <v/>
      </c>
      <c r="Z45" s="48" t="str">
        <f ca="1">IFERROR(__xludf.DUMMYFUNCTION("""COMPUTED_VALUE"""),"")</f>
        <v/>
      </c>
      <c r="AA45" s="48" t="str">
        <f ca="1">IFERROR(__xludf.DUMMYFUNCTION("""COMPUTED_VALUE"""),"")</f>
        <v/>
      </c>
      <c r="AB45" s="48" t="str">
        <f ca="1">IFERROR(__xludf.DUMMYFUNCTION("""COMPUTED_VALUE"""),"")</f>
        <v/>
      </c>
      <c r="AC45" s="48" t="str">
        <f ca="1">IFERROR(__xludf.DUMMYFUNCTION("""COMPUTED_VALUE"""),"")</f>
        <v/>
      </c>
      <c r="AD45" s="48" t="str">
        <f ca="1">IFERROR(__xludf.DUMMYFUNCTION("""COMPUTED_VALUE"""),"")</f>
        <v/>
      </c>
      <c r="AE45" s="48" t="str">
        <f ca="1">IFERROR(__xludf.DUMMYFUNCTION("""COMPUTED_VALUE"""),"")</f>
        <v/>
      </c>
      <c r="AF45" s="48" t="str">
        <f ca="1">IFERROR(__xludf.DUMMYFUNCTION("""COMPUTED_VALUE"""),"")</f>
        <v/>
      </c>
      <c r="AG45" s="48" t="str">
        <f ca="1">IFERROR(__xludf.DUMMYFUNCTION("""COMPUTED_VALUE"""),"")</f>
        <v/>
      </c>
      <c r="AH45" s="48" t="str">
        <f ca="1">IFERROR(__xludf.DUMMYFUNCTION("""COMPUTED_VALUE"""),"")</f>
        <v/>
      </c>
      <c r="AI45" s="48" t="str">
        <f ca="1">IFERROR(__xludf.DUMMYFUNCTION("""COMPUTED_VALUE"""),"")</f>
        <v/>
      </c>
      <c r="AJ45" s="48" t="str">
        <f ca="1">IFERROR(__xludf.DUMMYFUNCTION("""COMPUTED_VALUE"""),"")</f>
        <v/>
      </c>
      <c r="AK45" s="48" t="str">
        <f ca="1">IFERROR(__xludf.DUMMYFUNCTION("""COMPUTED_VALUE"""),"")</f>
        <v/>
      </c>
      <c r="AL45" s="48" t="str">
        <f ca="1">IFERROR(__xludf.DUMMYFUNCTION("""COMPUTED_VALUE"""),"")</f>
        <v/>
      </c>
      <c r="AM45" s="48" t="str">
        <f ca="1">IFERROR(__xludf.DUMMYFUNCTION("""COMPUTED_VALUE"""),"")</f>
        <v/>
      </c>
      <c r="AN45" s="48" t="str">
        <f ca="1">IFERROR(__xludf.DUMMYFUNCTION("""COMPUTED_VALUE"""),"")</f>
        <v/>
      </c>
      <c r="AO45" s="48" t="str">
        <f ca="1">IFERROR(__xludf.DUMMYFUNCTION("""COMPUTED_VALUE"""),"")</f>
        <v/>
      </c>
      <c r="AP45" s="48" t="str">
        <f ca="1">IFERROR(__xludf.DUMMYFUNCTION("""COMPUTED_VALUE"""),"")</f>
        <v/>
      </c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</row>
    <row r="46" spans="1:82" ht="12.75" x14ac:dyDescent="0.55000000000000004">
      <c r="A46" s="48" t="str">
        <f ca="1">IFERROR(__xludf.DUMMYFUNCTION("""COMPUTED_VALUE"""),"")</f>
        <v/>
      </c>
      <c r="B46" s="48" t="str">
        <f ca="1">IFERROR(__xludf.DUMMYFUNCTION("""COMPUTED_VALUE"""),"")</f>
        <v/>
      </c>
      <c r="C46" s="48" t="str">
        <f ca="1">IFERROR(__xludf.DUMMYFUNCTION("""COMPUTED_VALUE"""),"")</f>
        <v/>
      </c>
      <c r="D46" s="48" t="str">
        <f ca="1">IFERROR(__xludf.DUMMYFUNCTION("""COMPUTED_VALUE"""),"")</f>
        <v/>
      </c>
      <c r="E46" s="48" t="str">
        <f ca="1">IFERROR(__xludf.DUMMYFUNCTION("""COMPUTED_VALUE"""),"")</f>
        <v/>
      </c>
      <c r="F46" s="48" t="str">
        <f ca="1">IFERROR(__xludf.DUMMYFUNCTION("""COMPUTED_VALUE"""),"")</f>
        <v/>
      </c>
      <c r="G46" s="48" t="str">
        <f ca="1">IFERROR(__xludf.DUMMYFUNCTION("""COMPUTED_VALUE"""),"")</f>
        <v/>
      </c>
      <c r="H46" s="48" t="str">
        <f ca="1">IFERROR(__xludf.DUMMYFUNCTION("""COMPUTED_VALUE"""),"")</f>
        <v/>
      </c>
      <c r="I46" s="48" t="str">
        <f ca="1">IFERROR(__xludf.DUMMYFUNCTION("""COMPUTED_VALUE"""),"")</f>
        <v/>
      </c>
      <c r="J46" s="48" t="str">
        <f ca="1">IFERROR(__xludf.DUMMYFUNCTION("""COMPUTED_VALUE"""),"")</f>
        <v/>
      </c>
      <c r="K46" s="48" t="str">
        <f ca="1">IFERROR(__xludf.DUMMYFUNCTION("""COMPUTED_VALUE"""),"")</f>
        <v/>
      </c>
      <c r="L46" s="48" t="str">
        <f ca="1">IFERROR(__xludf.DUMMYFUNCTION("""COMPUTED_VALUE"""),"")</f>
        <v/>
      </c>
      <c r="M46" s="48" t="str">
        <f ca="1">IFERROR(__xludf.DUMMYFUNCTION("""COMPUTED_VALUE"""),"")</f>
        <v/>
      </c>
      <c r="N46" s="48" t="str">
        <f ca="1">IFERROR(__xludf.DUMMYFUNCTION("""COMPUTED_VALUE"""),"")</f>
        <v/>
      </c>
      <c r="O46" s="48" t="str">
        <f ca="1">IFERROR(__xludf.DUMMYFUNCTION("""COMPUTED_VALUE"""),"")</f>
        <v/>
      </c>
      <c r="P46" s="48" t="str">
        <f ca="1">IFERROR(__xludf.DUMMYFUNCTION("""COMPUTED_VALUE"""),"")</f>
        <v/>
      </c>
      <c r="Q46" s="48" t="str">
        <f ca="1">IFERROR(__xludf.DUMMYFUNCTION("""COMPUTED_VALUE"""),"")</f>
        <v/>
      </c>
      <c r="R46" s="48" t="str">
        <f ca="1">IFERROR(__xludf.DUMMYFUNCTION("""COMPUTED_VALUE"""),"")</f>
        <v/>
      </c>
      <c r="S46" s="48" t="str">
        <f ca="1">IFERROR(__xludf.DUMMYFUNCTION("""COMPUTED_VALUE"""),"")</f>
        <v/>
      </c>
      <c r="T46" s="48" t="str">
        <f ca="1">IFERROR(__xludf.DUMMYFUNCTION("""COMPUTED_VALUE"""),"")</f>
        <v/>
      </c>
      <c r="U46" s="48" t="str">
        <f ca="1">IFERROR(__xludf.DUMMYFUNCTION("""COMPUTED_VALUE"""),"")</f>
        <v/>
      </c>
      <c r="V46" s="48" t="str">
        <f ca="1">IFERROR(__xludf.DUMMYFUNCTION("""COMPUTED_VALUE"""),"")</f>
        <v/>
      </c>
      <c r="W46" s="48" t="str">
        <f ca="1">IFERROR(__xludf.DUMMYFUNCTION("""COMPUTED_VALUE"""),"")</f>
        <v/>
      </c>
      <c r="X46" s="48" t="str">
        <f ca="1">IFERROR(__xludf.DUMMYFUNCTION("""COMPUTED_VALUE"""),"")</f>
        <v/>
      </c>
      <c r="Y46" s="48" t="str">
        <f ca="1">IFERROR(__xludf.DUMMYFUNCTION("""COMPUTED_VALUE"""),"")</f>
        <v/>
      </c>
      <c r="Z46" s="48" t="str">
        <f ca="1">IFERROR(__xludf.DUMMYFUNCTION("""COMPUTED_VALUE"""),"")</f>
        <v/>
      </c>
      <c r="AA46" s="48" t="str">
        <f ca="1">IFERROR(__xludf.DUMMYFUNCTION("""COMPUTED_VALUE"""),"")</f>
        <v/>
      </c>
      <c r="AB46" s="48" t="str">
        <f ca="1">IFERROR(__xludf.DUMMYFUNCTION("""COMPUTED_VALUE"""),"")</f>
        <v/>
      </c>
      <c r="AC46" s="48" t="str">
        <f ca="1">IFERROR(__xludf.DUMMYFUNCTION("""COMPUTED_VALUE"""),"")</f>
        <v/>
      </c>
      <c r="AD46" s="48" t="str">
        <f ca="1">IFERROR(__xludf.DUMMYFUNCTION("""COMPUTED_VALUE"""),"")</f>
        <v/>
      </c>
      <c r="AE46" s="48" t="str">
        <f ca="1">IFERROR(__xludf.DUMMYFUNCTION("""COMPUTED_VALUE"""),"")</f>
        <v/>
      </c>
      <c r="AF46" s="48" t="str">
        <f ca="1">IFERROR(__xludf.DUMMYFUNCTION("""COMPUTED_VALUE"""),"")</f>
        <v/>
      </c>
      <c r="AG46" s="48" t="str">
        <f ca="1">IFERROR(__xludf.DUMMYFUNCTION("""COMPUTED_VALUE"""),"")</f>
        <v/>
      </c>
      <c r="AH46" s="48" t="str">
        <f ca="1">IFERROR(__xludf.DUMMYFUNCTION("""COMPUTED_VALUE"""),"")</f>
        <v/>
      </c>
      <c r="AI46" s="48" t="str">
        <f ca="1">IFERROR(__xludf.DUMMYFUNCTION("""COMPUTED_VALUE"""),"")</f>
        <v/>
      </c>
      <c r="AJ46" s="48" t="str">
        <f ca="1">IFERROR(__xludf.DUMMYFUNCTION("""COMPUTED_VALUE"""),"")</f>
        <v/>
      </c>
      <c r="AK46" s="48" t="str">
        <f ca="1">IFERROR(__xludf.DUMMYFUNCTION("""COMPUTED_VALUE"""),"")</f>
        <v/>
      </c>
      <c r="AL46" s="48" t="str">
        <f ca="1">IFERROR(__xludf.DUMMYFUNCTION("""COMPUTED_VALUE"""),"")</f>
        <v/>
      </c>
      <c r="AM46" s="48" t="str">
        <f ca="1">IFERROR(__xludf.DUMMYFUNCTION("""COMPUTED_VALUE"""),"")</f>
        <v/>
      </c>
      <c r="AN46" s="48" t="str">
        <f ca="1">IFERROR(__xludf.DUMMYFUNCTION("""COMPUTED_VALUE"""),"")</f>
        <v/>
      </c>
      <c r="AO46" s="48" t="str">
        <f ca="1">IFERROR(__xludf.DUMMYFUNCTION("""COMPUTED_VALUE"""),"")</f>
        <v/>
      </c>
      <c r="AP46" s="48" t="str">
        <f ca="1">IFERROR(__xludf.DUMMYFUNCTION("""COMPUTED_VALUE"""),"")</f>
        <v/>
      </c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</row>
    <row r="47" spans="1:82" ht="12.75" x14ac:dyDescent="0.55000000000000004">
      <c r="A47" s="48" t="str">
        <f ca="1">IFERROR(__xludf.DUMMYFUNCTION("""COMPUTED_VALUE"""),"")</f>
        <v/>
      </c>
      <c r="B47" s="48" t="str">
        <f ca="1">IFERROR(__xludf.DUMMYFUNCTION("""COMPUTED_VALUE"""),"")</f>
        <v/>
      </c>
      <c r="C47" s="48" t="str">
        <f ca="1">IFERROR(__xludf.DUMMYFUNCTION("""COMPUTED_VALUE"""),"")</f>
        <v/>
      </c>
      <c r="D47" s="48" t="str">
        <f ca="1">IFERROR(__xludf.DUMMYFUNCTION("""COMPUTED_VALUE"""),"")</f>
        <v/>
      </c>
      <c r="E47" s="48" t="str">
        <f ca="1">IFERROR(__xludf.DUMMYFUNCTION("""COMPUTED_VALUE"""),"")</f>
        <v/>
      </c>
      <c r="F47" s="48" t="str">
        <f ca="1">IFERROR(__xludf.DUMMYFUNCTION("""COMPUTED_VALUE"""),"")</f>
        <v/>
      </c>
      <c r="G47" s="48" t="str">
        <f ca="1">IFERROR(__xludf.DUMMYFUNCTION("""COMPUTED_VALUE"""),"")</f>
        <v/>
      </c>
      <c r="H47" s="48" t="str">
        <f ca="1">IFERROR(__xludf.DUMMYFUNCTION("""COMPUTED_VALUE"""),"")</f>
        <v/>
      </c>
      <c r="I47" s="48" t="str">
        <f ca="1">IFERROR(__xludf.DUMMYFUNCTION("""COMPUTED_VALUE"""),"")</f>
        <v/>
      </c>
      <c r="J47" s="48" t="str">
        <f ca="1">IFERROR(__xludf.DUMMYFUNCTION("""COMPUTED_VALUE"""),"")</f>
        <v/>
      </c>
      <c r="K47" s="48" t="str">
        <f ca="1">IFERROR(__xludf.DUMMYFUNCTION("""COMPUTED_VALUE"""),"")</f>
        <v/>
      </c>
      <c r="L47" s="48" t="str">
        <f ca="1">IFERROR(__xludf.DUMMYFUNCTION("""COMPUTED_VALUE"""),"")</f>
        <v/>
      </c>
      <c r="M47" s="48" t="str">
        <f ca="1">IFERROR(__xludf.DUMMYFUNCTION("""COMPUTED_VALUE"""),"")</f>
        <v/>
      </c>
      <c r="N47" s="48" t="str">
        <f ca="1">IFERROR(__xludf.DUMMYFUNCTION("""COMPUTED_VALUE"""),"")</f>
        <v/>
      </c>
      <c r="O47" s="48" t="str">
        <f ca="1">IFERROR(__xludf.DUMMYFUNCTION("""COMPUTED_VALUE"""),"")</f>
        <v/>
      </c>
      <c r="P47" s="48" t="str">
        <f ca="1">IFERROR(__xludf.DUMMYFUNCTION("""COMPUTED_VALUE"""),"")</f>
        <v/>
      </c>
      <c r="Q47" s="48" t="str">
        <f ca="1">IFERROR(__xludf.DUMMYFUNCTION("""COMPUTED_VALUE"""),"")</f>
        <v/>
      </c>
      <c r="R47" s="48" t="str">
        <f ca="1">IFERROR(__xludf.DUMMYFUNCTION("""COMPUTED_VALUE"""),"")</f>
        <v/>
      </c>
      <c r="S47" s="48" t="str">
        <f ca="1">IFERROR(__xludf.DUMMYFUNCTION("""COMPUTED_VALUE"""),"")</f>
        <v/>
      </c>
      <c r="T47" s="48" t="str">
        <f ca="1">IFERROR(__xludf.DUMMYFUNCTION("""COMPUTED_VALUE"""),"")</f>
        <v/>
      </c>
      <c r="U47" s="48" t="str">
        <f ca="1">IFERROR(__xludf.DUMMYFUNCTION("""COMPUTED_VALUE"""),"")</f>
        <v/>
      </c>
      <c r="V47" s="48" t="str">
        <f ca="1">IFERROR(__xludf.DUMMYFUNCTION("""COMPUTED_VALUE"""),"")</f>
        <v/>
      </c>
      <c r="W47" s="48" t="str">
        <f ca="1">IFERROR(__xludf.DUMMYFUNCTION("""COMPUTED_VALUE"""),"")</f>
        <v/>
      </c>
      <c r="X47" s="48" t="str">
        <f ca="1">IFERROR(__xludf.DUMMYFUNCTION("""COMPUTED_VALUE"""),"")</f>
        <v/>
      </c>
      <c r="Y47" s="48" t="str">
        <f ca="1">IFERROR(__xludf.DUMMYFUNCTION("""COMPUTED_VALUE"""),"")</f>
        <v/>
      </c>
      <c r="Z47" s="48" t="str">
        <f ca="1">IFERROR(__xludf.DUMMYFUNCTION("""COMPUTED_VALUE"""),"")</f>
        <v/>
      </c>
      <c r="AA47" s="48" t="str">
        <f ca="1">IFERROR(__xludf.DUMMYFUNCTION("""COMPUTED_VALUE"""),"")</f>
        <v/>
      </c>
      <c r="AB47" s="48" t="str">
        <f ca="1">IFERROR(__xludf.DUMMYFUNCTION("""COMPUTED_VALUE"""),"")</f>
        <v/>
      </c>
      <c r="AC47" s="48" t="str">
        <f ca="1">IFERROR(__xludf.DUMMYFUNCTION("""COMPUTED_VALUE"""),"")</f>
        <v/>
      </c>
      <c r="AD47" s="48" t="str">
        <f ca="1">IFERROR(__xludf.DUMMYFUNCTION("""COMPUTED_VALUE"""),"")</f>
        <v/>
      </c>
      <c r="AE47" s="48" t="str">
        <f ca="1">IFERROR(__xludf.DUMMYFUNCTION("""COMPUTED_VALUE"""),"")</f>
        <v/>
      </c>
      <c r="AF47" s="48" t="str">
        <f ca="1">IFERROR(__xludf.DUMMYFUNCTION("""COMPUTED_VALUE"""),"")</f>
        <v/>
      </c>
      <c r="AG47" s="48" t="str">
        <f ca="1">IFERROR(__xludf.DUMMYFUNCTION("""COMPUTED_VALUE"""),"")</f>
        <v/>
      </c>
      <c r="AH47" s="48" t="str">
        <f ca="1">IFERROR(__xludf.DUMMYFUNCTION("""COMPUTED_VALUE"""),"")</f>
        <v/>
      </c>
      <c r="AI47" s="48" t="str">
        <f ca="1">IFERROR(__xludf.DUMMYFUNCTION("""COMPUTED_VALUE"""),"")</f>
        <v/>
      </c>
      <c r="AJ47" s="48" t="str">
        <f ca="1">IFERROR(__xludf.DUMMYFUNCTION("""COMPUTED_VALUE"""),"")</f>
        <v/>
      </c>
      <c r="AK47" s="48" t="str">
        <f ca="1">IFERROR(__xludf.DUMMYFUNCTION("""COMPUTED_VALUE"""),"")</f>
        <v/>
      </c>
      <c r="AL47" s="48" t="str">
        <f ca="1">IFERROR(__xludf.DUMMYFUNCTION("""COMPUTED_VALUE"""),"")</f>
        <v/>
      </c>
      <c r="AM47" s="48" t="str">
        <f ca="1">IFERROR(__xludf.DUMMYFUNCTION("""COMPUTED_VALUE"""),"")</f>
        <v/>
      </c>
      <c r="AN47" s="48" t="str">
        <f ca="1">IFERROR(__xludf.DUMMYFUNCTION("""COMPUTED_VALUE"""),"")</f>
        <v/>
      </c>
      <c r="AO47" s="48" t="str">
        <f ca="1">IFERROR(__xludf.DUMMYFUNCTION("""COMPUTED_VALUE"""),"")</f>
        <v/>
      </c>
      <c r="AP47" s="48" t="str">
        <f ca="1">IFERROR(__xludf.DUMMYFUNCTION("""COMPUTED_VALUE"""),"")</f>
        <v/>
      </c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</row>
    <row r="48" spans="1:82" ht="12.75" x14ac:dyDescent="0.55000000000000004">
      <c r="A48" s="48" t="str">
        <f ca="1">IFERROR(__xludf.DUMMYFUNCTION("""COMPUTED_VALUE"""),"")</f>
        <v/>
      </c>
      <c r="B48" s="48" t="str">
        <f ca="1">IFERROR(__xludf.DUMMYFUNCTION("""COMPUTED_VALUE"""),"")</f>
        <v/>
      </c>
      <c r="C48" s="48" t="str">
        <f ca="1">IFERROR(__xludf.DUMMYFUNCTION("""COMPUTED_VALUE"""),"")</f>
        <v/>
      </c>
      <c r="D48" s="48" t="str">
        <f ca="1">IFERROR(__xludf.DUMMYFUNCTION("""COMPUTED_VALUE"""),"")</f>
        <v/>
      </c>
      <c r="E48" s="48" t="str">
        <f ca="1">IFERROR(__xludf.DUMMYFUNCTION("""COMPUTED_VALUE"""),"")</f>
        <v/>
      </c>
      <c r="F48" s="48" t="str">
        <f ca="1">IFERROR(__xludf.DUMMYFUNCTION("""COMPUTED_VALUE"""),"")</f>
        <v/>
      </c>
      <c r="G48" s="48" t="str">
        <f ca="1">IFERROR(__xludf.DUMMYFUNCTION("""COMPUTED_VALUE"""),"")</f>
        <v/>
      </c>
      <c r="H48" s="48" t="str">
        <f ca="1">IFERROR(__xludf.DUMMYFUNCTION("""COMPUTED_VALUE"""),"")</f>
        <v/>
      </c>
      <c r="I48" s="48" t="str">
        <f ca="1">IFERROR(__xludf.DUMMYFUNCTION("""COMPUTED_VALUE"""),"")</f>
        <v/>
      </c>
      <c r="J48" s="48" t="str">
        <f ca="1">IFERROR(__xludf.DUMMYFUNCTION("""COMPUTED_VALUE"""),"")</f>
        <v/>
      </c>
      <c r="K48" s="48" t="str">
        <f ca="1">IFERROR(__xludf.DUMMYFUNCTION("""COMPUTED_VALUE"""),"")</f>
        <v/>
      </c>
      <c r="L48" s="48" t="str">
        <f ca="1">IFERROR(__xludf.DUMMYFUNCTION("""COMPUTED_VALUE"""),"")</f>
        <v/>
      </c>
      <c r="M48" s="48" t="str">
        <f ca="1">IFERROR(__xludf.DUMMYFUNCTION("""COMPUTED_VALUE"""),"")</f>
        <v/>
      </c>
      <c r="N48" s="48" t="str">
        <f ca="1">IFERROR(__xludf.DUMMYFUNCTION("""COMPUTED_VALUE"""),"")</f>
        <v/>
      </c>
      <c r="O48" s="48" t="str">
        <f ca="1">IFERROR(__xludf.DUMMYFUNCTION("""COMPUTED_VALUE"""),"")</f>
        <v/>
      </c>
      <c r="P48" s="48" t="str">
        <f ca="1">IFERROR(__xludf.DUMMYFUNCTION("""COMPUTED_VALUE"""),"")</f>
        <v/>
      </c>
      <c r="Q48" s="48" t="str">
        <f ca="1">IFERROR(__xludf.DUMMYFUNCTION("""COMPUTED_VALUE"""),"")</f>
        <v/>
      </c>
      <c r="R48" s="48" t="str">
        <f ca="1">IFERROR(__xludf.DUMMYFUNCTION("""COMPUTED_VALUE"""),"")</f>
        <v/>
      </c>
      <c r="S48" s="48" t="str">
        <f ca="1">IFERROR(__xludf.DUMMYFUNCTION("""COMPUTED_VALUE"""),"")</f>
        <v/>
      </c>
      <c r="T48" s="48" t="str">
        <f ca="1">IFERROR(__xludf.DUMMYFUNCTION("""COMPUTED_VALUE"""),"")</f>
        <v/>
      </c>
      <c r="U48" s="48" t="str">
        <f ca="1">IFERROR(__xludf.DUMMYFUNCTION("""COMPUTED_VALUE"""),"")</f>
        <v/>
      </c>
      <c r="V48" s="48" t="str">
        <f ca="1">IFERROR(__xludf.DUMMYFUNCTION("""COMPUTED_VALUE"""),"")</f>
        <v/>
      </c>
      <c r="W48" s="48" t="str">
        <f ca="1">IFERROR(__xludf.DUMMYFUNCTION("""COMPUTED_VALUE"""),"")</f>
        <v/>
      </c>
      <c r="X48" s="48" t="str">
        <f ca="1">IFERROR(__xludf.DUMMYFUNCTION("""COMPUTED_VALUE"""),"")</f>
        <v/>
      </c>
      <c r="Y48" s="48" t="str">
        <f ca="1">IFERROR(__xludf.DUMMYFUNCTION("""COMPUTED_VALUE"""),"")</f>
        <v/>
      </c>
      <c r="Z48" s="48" t="str">
        <f ca="1">IFERROR(__xludf.DUMMYFUNCTION("""COMPUTED_VALUE"""),"")</f>
        <v/>
      </c>
      <c r="AA48" s="48" t="str">
        <f ca="1">IFERROR(__xludf.DUMMYFUNCTION("""COMPUTED_VALUE"""),"")</f>
        <v/>
      </c>
      <c r="AB48" s="48" t="str">
        <f ca="1">IFERROR(__xludf.DUMMYFUNCTION("""COMPUTED_VALUE"""),"")</f>
        <v/>
      </c>
      <c r="AC48" s="48" t="str">
        <f ca="1">IFERROR(__xludf.DUMMYFUNCTION("""COMPUTED_VALUE"""),"")</f>
        <v/>
      </c>
      <c r="AD48" s="48" t="str">
        <f ca="1">IFERROR(__xludf.DUMMYFUNCTION("""COMPUTED_VALUE"""),"")</f>
        <v/>
      </c>
      <c r="AE48" s="48" t="str">
        <f ca="1">IFERROR(__xludf.DUMMYFUNCTION("""COMPUTED_VALUE"""),"")</f>
        <v/>
      </c>
      <c r="AF48" s="48" t="str">
        <f ca="1">IFERROR(__xludf.DUMMYFUNCTION("""COMPUTED_VALUE"""),"")</f>
        <v/>
      </c>
      <c r="AG48" s="48" t="str">
        <f ca="1">IFERROR(__xludf.DUMMYFUNCTION("""COMPUTED_VALUE"""),"")</f>
        <v/>
      </c>
      <c r="AH48" s="48" t="str">
        <f ca="1">IFERROR(__xludf.DUMMYFUNCTION("""COMPUTED_VALUE"""),"")</f>
        <v/>
      </c>
      <c r="AI48" s="48" t="str">
        <f ca="1">IFERROR(__xludf.DUMMYFUNCTION("""COMPUTED_VALUE"""),"")</f>
        <v/>
      </c>
      <c r="AJ48" s="48" t="str">
        <f ca="1">IFERROR(__xludf.DUMMYFUNCTION("""COMPUTED_VALUE"""),"")</f>
        <v/>
      </c>
      <c r="AK48" s="48" t="str">
        <f ca="1">IFERROR(__xludf.DUMMYFUNCTION("""COMPUTED_VALUE"""),"")</f>
        <v/>
      </c>
      <c r="AL48" s="48" t="str">
        <f ca="1">IFERROR(__xludf.DUMMYFUNCTION("""COMPUTED_VALUE"""),"")</f>
        <v/>
      </c>
      <c r="AM48" s="48" t="str">
        <f ca="1">IFERROR(__xludf.DUMMYFUNCTION("""COMPUTED_VALUE"""),"")</f>
        <v/>
      </c>
      <c r="AN48" s="48" t="str">
        <f ca="1">IFERROR(__xludf.DUMMYFUNCTION("""COMPUTED_VALUE"""),"")</f>
        <v/>
      </c>
      <c r="AO48" s="48" t="str">
        <f ca="1">IFERROR(__xludf.DUMMYFUNCTION("""COMPUTED_VALUE"""),"")</f>
        <v/>
      </c>
      <c r="AP48" s="48" t="str">
        <f ca="1">IFERROR(__xludf.DUMMYFUNCTION("""COMPUTED_VALUE"""),"")</f>
        <v/>
      </c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</row>
    <row r="49" spans="1:82" ht="12.75" x14ac:dyDescent="0.55000000000000004">
      <c r="A49" s="48" t="str">
        <f ca="1">IFERROR(__xludf.DUMMYFUNCTION("""COMPUTED_VALUE"""),"")</f>
        <v/>
      </c>
      <c r="B49" s="48" t="str">
        <f ca="1">IFERROR(__xludf.DUMMYFUNCTION("""COMPUTED_VALUE"""),"")</f>
        <v/>
      </c>
      <c r="C49" s="48" t="str">
        <f ca="1">IFERROR(__xludf.DUMMYFUNCTION("""COMPUTED_VALUE"""),"")</f>
        <v/>
      </c>
      <c r="D49" s="48" t="str">
        <f ca="1">IFERROR(__xludf.DUMMYFUNCTION("""COMPUTED_VALUE"""),"")</f>
        <v/>
      </c>
      <c r="E49" s="48" t="str">
        <f ca="1">IFERROR(__xludf.DUMMYFUNCTION("""COMPUTED_VALUE"""),"")</f>
        <v/>
      </c>
      <c r="F49" s="48" t="str">
        <f ca="1">IFERROR(__xludf.DUMMYFUNCTION("""COMPUTED_VALUE"""),"")</f>
        <v/>
      </c>
      <c r="G49" s="48" t="str">
        <f ca="1">IFERROR(__xludf.DUMMYFUNCTION("""COMPUTED_VALUE"""),"")</f>
        <v/>
      </c>
      <c r="H49" s="48" t="str">
        <f ca="1">IFERROR(__xludf.DUMMYFUNCTION("""COMPUTED_VALUE"""),"")</f>
        <v/>
      </c>
      <c r="I49" s="48" t="str">
        <f ca="1">IFERROR(__xludf.DUMMYFUNCTION("""COMPUTED_VALUE"""),"")</f>
        <v/>
      </c>
      <c r="J49" s="48" t="str">
        <f ca="1">IFERROR(__xludf.DUMMYFUNCTION("""COMPUTED_VALUE"""),"")</f>
        <v/>
      </c>
      <c r="K49" s="48" t="str">
        <f ca="1">IFERROR(__xludf.DUMMYFUNCTION("""COMPUTED_VALUE"""),"")</f>
        <v/>
      </c>
      <c r="L49" s="48" t="str">
        <f ca="1">IFERROR(__xludf.DUMMYFUNCTION("""COMPUTED_VALUE"""),"")</f>
        <v/>
      </c>
      <c r="M49" s="48" t="str">
        <f ca="1">IFERROR(__xludf.DUMMYFUNCTION("""COMPUTED_VALUE"""),"")</f>
        <v/>
      </c>
      <c r="N49" s="48" t="str">
        <f ca="1">IFERROR(__xludf.DUMMYFUNCTION("""COMPUTED_VALUE"""),"")</f>
        <v/>
      </c>
      <c r="O49" s="48" t="str">
        <f ca="1">IFERROR(__xludf.DUMMYFUNCTION("""COMPUTED_VALUE"""),"")</f>
        <v/>
      </c>
      <c r="P49" s="48" t="str">
        <f ca="1">IFERROR(__xludf.DUMMYFUNCTION("""COMPUTED_VALUE"""),"")</f>
        <v/>
      </c>
      <c r="Q49" s="48" t="str">
        <f ca="1">IFERROR(__xludf.DUMMYFUNCTION("""COMPUTED_VALUE"""),"")</f>
        <v/>
      </c>
      <c r="R49" s="48" t="str">
        <f ca="1">IFERROR(__xludf.DUMMYFUNCTION("""COMPUTED_VALUE"""),"")</f>
        <v/>
      </c>
      <c r="S49" s="48" t="str">
        <f ca="1">IFERROR(__xludf.DUMMYFUNCTION("""COMPUTED_VALUE"""),"")</f>
        <v/>
      </c>
      <c r="T49" s="48" t="str">
        <f ca="1">IFERROR(__xludf.DUMMYFUNCTION("""COMPUTED_VALUE"""),"")</f>
        <v/>
      </c>
      <c r="U49" s="48" t="str">
        <f ca="1">IFERROR(__xludf.DUMMYFUNCTION("""COMPUTED_VALUE"""),"")</f>
        <v/>
      </c>
      <c r="V49" s="48" t="str">
        <f ca="1">IFERROR(__xludf.DUMMYFUNCTION("""COMPUTED_VALUE"""),"")</f>
        <v/>
      </c>
      <c r="W49" s="48" t="str">
        <f ca="1">IFERROR(__xludf.DUMMYFUNCTION("""COMPUTED_VALUE"""),"")</f>
        <v/>
      </c>
      <c r="X49" s="48" t="str">
        <f ca="1">IFERROR(__xludf.DUMMYFUNCTION("""COMPUTED_VALUE"""),"")</f>
        <v/>
      </c>
      <c r="Y49" s="48" t="str">
        <f ca="1">IFERROR(__xludf.DUMMYFUNCTION("""COMPUTED_VALUE"""),"")</f>
        <v/>
      </c>
      <c r="Z49" s="48" t="str">
        <f ca="1">IFERROR(__xludf.DUMMYFUNCTION("""COMPUTED_VALUE"""),"")</f>
        <v/>
      </c>
      <c r="AA49" s="48" t="str">
        <f ca="1">IFERROR(__xludf.DUMMYFUNCTION("""COMPUTED_VALUE"""),"")</f>
        <v/>
      </c>
      <c r="AB49" s="48" t="str">
        <f ca="1">IFERROR(__xludf.DUMMYFUNCTION("""COMPUTED_VALUE"""),"")</f>
        <v/>
      </c>
      <c r="AC49" s="48" t="str">
        <f ca="1">IFERROR(__xludf.DUMMYFUNCTION("""COMPUTED_VALUE"""),"")</f>
        <v/>
      </c>
      <c r="AD49" s="48" t="str">
        <f ca="1">IFERROR(__xludf.DUMMYFUNCTION("""COMPUTED_VALUE"""),"")</f>
        <v/>
      </c>
      <c r="AE49" s="48" t="str">
        <f ca="1">IFERROR(__xludf.DUMMYFUNCTION("""COMPUTED_VALUE"""),"")</f>
        <v/>
      </c>
      <c r="AF49" s="48" t="str">
        <f ca="1">IFERROR(__xludf.DUMMYFUNCTION("""COMPUTED_VALUE"""),"")</f>
        <v/>
      </c>
      <c r="AG49" s="48" t="str">
        <f ca="1">IFERROR(__xludf.DUMMYFUNCTION("""COMPUTED_VALUE"""),"")</f>
        <v/>
      </c>
      <c r="AH49" s="48" t="str">
        <f ca="1">IFERROR(__xludf.DUMMYFUNCTION("""COMPUTED_VALUE"""),"")</f>
        <v/>
      </c>
      <c r="AI49" s="48" t="str">
        <f ca="1">IFERROR(__xludf.DUMMYFUNCTION("""COMPUTED_VALUE"""),"")</f>
        <v/>
      </c>
      <c r="AJ49" s="48" t="str">
        <f ca="1">IFERROR(__xludf.DUMMYFUNCTION("""COMPUTED_VALUE"""),"")</f>
        <v/>
      </c>
      <c r="AK49" s="48" t="str">
        <f ca="1">IFERROR(__xludf.DUMMYFUNCTION("""COMPUTED_VALUE"""),"")</f>
        <v/>
      </c>
      <c r="AL49" s="48" t="str">
        <f ca="1">IFERROR(__xludf.DUMMYFUNCTION("""COMPUTED_VALUE"""),"")</f>
        <v/>
      </c>
      <c r="AM49" s="48" t="str">
        <f ca="1">IFERROR(__xludf.DUMMYFUNCTION("""COMPUTED_VALUE"""),"")</f>
        <v/>
      </c>
      <c r="AN49" s="48" t="str">
        <f ca="1">IFERROR(__xludf.DUMMYFUNCTION("""COMPUTED_VALUE"""),"")</f>
        <v/>
      </c>
      <c r="AO49" s="48" t="str">
        <f ca="1">IFERROR(__xludf.DUMMYFUNCTION("""COMPUTED_VALUE"""),"")</f>
        <v/>
      </c>
      <c r="AP49" s="48" t="str">
        <f ca="1">IFERROR(__xludf.DUMMYFUNCTION("""COMPUTED_VALUE"""),"")</f>
        <v/>
      </c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</row>
    <row r="50" spans="1:82" ht="12.75" x14ac:dyDescent="0.55000000000000004">
      <c r="A50" s="48" t="str">
        <f ca="1">IFERROR(__xludf.DUMMYFUNCTION("""COMPUTED_VALUE"""),"")</f>
        <v/>
      </c>
      <c r="B50" s="48" t="str">
        <f ca="1">IFERROR(__xludf.DUMMYFUNCTION("""COMPUTED_VALUE"""),"")</f>
        <v/>
      </c>
      <c r="C50" s="48" t="str">
        <f ca="1">IFERROR(__xludf.DUMMYFUNCTION("""COMPUTED_VALUE"""),"")</f>
        <v/>
      </c>
      <c r="D50" s="48" t="str">
        <f ca="1">IFERROR(__xludf.DUMMYFUNCTION("""COMPUTED_VALUE"""),"")</f>
        <v/>
      </c>
      <c r="E50" s="48" t="str">
        <f ca="1">IFERROR(__xludf.DUMMYFUNCTION("""COMPUTED_VALUE"""),"")</f>
        <v/>
      </c>
      <c r="F50" s="48" t="str">
        <f ca="1">IFERROR(__xludf.DUMMYFUNCTION("""COMPUTED_VALUE"""),"")</f>
        <v/>
      </c>
      <c r="G50" s="48" t="str">
        <f ca="1">IFERROR(__xludf.DUMMYFUNCTION("""COMPUTED_VALUE"""),"")</f>
        <v/>
      </c>
      <c r="H50" s="48" t="str">
        <f ca="1">IFERROR(__xludf.DUMMYFUNCTION("""COMPUTED_VALUE"""),"")</f>
        <v/>
      </c>
      <c r="I50" s="48" t="str">
        <f ca="1">IFERROR(__xludf.DUMMYFUNCTION("""COMPUTED_VALUE"""),"")</f>
        <v/>
      </c>
      <c r="J50" s="48" t="str">
        <f ca="1">IFERROR(__xludf.DUMMYFUNCTION("""COMPUTED_VALUE"""),"")</f>
        <v/>
      </c>
      <c r="K50" s="48" t="str">
        <f ca="1">IFERROR(__xludf.DUMMYFUNCTION("""COMPUTED_VALUE"""),"")</f>
        <v/>
      </c>
      <c r="L50" s="48" t="str">
        <f ca="1">IFERROR(__xludf.DUMMYFUNCTION("""COMPUTED_VALUE"""),"")</f>
        <v/>
      </c>
      <c r="M50" s="48" t="str">
        <f ca="1">IFERROR(__xludf.DUMMYFUNCTION("""COMPUTED_VALUE"""),"")</f>
        <v/>
      </c>
      <c r="N50" s="48" t="str">
        <f ca="1">IFERROR(__xludf.DUMMYFUNCTION("""COMPUTED_VALUE"""),"")</f>
        <v/>
      </c>
      <c r="O50" s="48" t="str">
        <f ca="1">IFERROR(__xludf.DUMMYFUNCTION("""COMPUTED_VALUE"""),"")</f>
        <v/>
      </c>
      <c r="P50" s="48" t="str">
        <f ca="1">IFERROR(__xludf.DUMMYFUNCTION("""COMPUTED_VALUE"""),"")</f>
        <v/>
      </c>
      <c r="Q50" s="48" t="str">
        <f ca="1">IFERROR(__xludf.DUMMYFUNCTION("""COMPUTED_VALUE"""),"")</f>
        <v/>
      </c>
      <c r="R50" s="48" t="str">
        <f ca="1">IFERROR(__xludf.DUMMYFUNCTION("""COMPUTED_VALUE"""),"")</f>
        <v/>
      </c>
      <c r="S50" s="48" t="str">
        <f ca="1">IFERROR(__xludf.DUMMYFUNCTION("""COMPUTED_VALUE"""),"")</f>
        <v/>
      </c>
      <c r="T50" s="48" t="str">
        <f ca="1">IFERROR(__xludf.DUMMYFUNCTION("""COMPUTED_VALUE"""),"")</f>
        <v/>
      </c>
      <c r="U50" s="48" t="str">
        <f ca="1">IFERROR(__xludf.DUMMYFUNCTION("""COMPUTED_VALUE"""),"")</f>
        <v/>
      </c>
      <c r="V50" s="48" t="str">
        <f ca="1">IFERROR(__xludf.DUMMYFUNCTION("""COMPUTED_VALUE"""),"")</f>
        <v/>
      </c>
      <c r="W50" s="48" t="str">
        <f ca="1">IFERROR(__xludf.DUMMYFUNCTION("""COMPUTED_VALUE"""),"")</f>
        <v/>
      </c>
      <c r="X50" s="48" t="str">
        <f ca="1">IFERROR(__xludf.DUMMYFUNCTION("""COMPUTED_VALUE"""),"")</f>
        <v/>
      </c>
      <c r="Y50" s="48" t="str">
        <f ca="1">IFERROR(__xludf.DUMMYFUNCTION("""COMPUTED_VALUE"""),"")</f>
        <v/>
      </c>
      <c r="Z50" s="48" t="str">
        <f ca="1">IFERROR(__xludf.DUMMYFUNCTION("""COMPUTED_VALUE"""),"")</f>
        <v/>
      </c>
      <c r="AA50" s="48" t="str">
        <f ca="1">IFERROR(__xludf.DUMMYFUNCTION("""COMPUTED_VALUE"""),"")</f>
        <v/>
      </c>
      <c r="AB50" s="48" t="str">
        <f ca="1">IFERROR(__xludf.DUMMYFUNCTION("""COMPUTED_VALUE"""),"")</f>
        <v/>
      </c>
      <c r="AC50" s="48" t="str">
        <f ca="1">IFERROR(__xludf.DUMMYFUNCTION("""COMPUTED_VALUE"""),"")</f>
        <v/>
      </c>
      <c r="AD50" s="48" t="str">
        <f ca="1">IFERROR(__xludf.DUMMYFUNCTION("""COMPUTED_VALUE"""),"")</f>
        <v/>
      </c>
      <c r="AE50" s="48" t="str">
        <f ca="1">IFERROR(__xludf.DUMMYFUNCTION("""COMPUTED_VALUE"""),"")</f>
        <v/>
      </c>
      <c r="AF50" s="48" t="str">
        <f ca="1">IFERROR(__xludf.DUMMYFUNCTION("""COMPUTED_VALUE"""),"")</f>
        <v/>
      </c>
      <c r="AG50" s="48" t="str">
        <f ca="1">IFERROR(__xludf.DUMMYFUNCTION("""COMPUTED_VALUE"""),"")</f>
        <v/>
      </c>
      <c r="AH50" s="48" t="str">
        <f ca="1">IFERROR(__xludf.DUMMYFUNCTION("""COMPUTED_VALUE"""),"")</f>
        <v/>
      </c>
      <c r="AI50" s="48" t="str">
        <f ca="1">IFERROR(__xludf.DUMMYFUNCTION("""COMPUTED_VALUE"""),"")</f>
        <v/>
      </c>
      <c r="AJ50" s="48" t="str">
        <f ca="1">IFERROR(__xludf.DUMMYFUNCTION("""COMPUTED_VALUE"""),"")</f>
        <v/>
      </c>
      <c r="AK50" s="48" t="str">
        <f ca="1">IFERROR(__xludf.DUMMYFUNCTION("""COMPUTED_VALUE"""),"")</f>
        <v/>
      </c>
      <c r="AL50" s="48" t="str">
        <f ca="1">IFERROR(__xludf.DUMMYFUNCTION("""COMPUTED_VALUE"""),"")</f>
        <v/>
      </c>
      <c r="AM50" s="48" t="str">
        <f ca="1">IFERROR(__xludf.DUMMYFUNCTION("""COMPUTED_VALUE"""),"")</f>
        <v/>
      </c>
      <c r="AN50" s="48" t="str">
        <f ca="1">IFERROR(__xludf.DUMMYFUNCTION("""COMPUTED_VALUE"""),"")</f>
        <v/>
      </c>
      <c r="AO50" s="48" t="str">
        <f ca="1">IFERROR(__xludf.DUMMYFUNCTION("""COMPUTED_VALUE"""),"")</f>
        <v/>
      </c>
      <c r="AP50" s="48" t="str">
        <f ca="1">IFERROR(__xludf.DUMMYFUNCTION("""COMPUTED_VALUE"""),"")</f>
        <v/>
      </c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</row>
    <row r="51" spans="1:82" ht="12.75" x14ac:dyDescent="0.55000000000000004">
      <c r="A51" s="48" t="str">
        <f ca="1">IFERROR(__xludf.DUMMYFUNCTION("""COMPUTED_VALUE"""),"")</f>
        <v/>
      </c>
      <c r="B51" s="48" t="str">
        <f ca="1">IFERROR(__xludf.DUMMYFUNCTION("""COMPUTED_VALUE"""),"")</f>
        <v/>
      </c>
      <c r="C51" s="48" t="str">
        <f ca="1">IFERROR(__xludf.DUMMYFUNCTION("""COMPUTED_VALUE"""),"")</f>
        <v/>
      </c>
      <c r="D51" s="48" t="str">
        <f ca="1">IFERROR(__xludf.DUMMYFUNCTION("""COMPUTED_VALUE"""),"")</f>
        <v/>
      </c>
      <c r="E51" s="48" t="str">
        <f ca="1">IFERROR(__xludf.DUMMYFUNCTION("""COMPUTED_VALUE"""),"")</f>
        <v/>
      </c>
      <c r="F51" s="48" t="str">
        <f ca="1">IFERROR(__xludf.DUMMYFUNCTION("""COMPUTED_VALUE"""),"")</f>
        <v/>
      </c>
      <c r="G51" s="48" t="str">
        <f ca="1">IFERROR(__xludf.DUMMYFUNCTION("""COMPUTED_VALUE"""),"")</f>
        <v/>
      </c>
      <c r="H51" s="48" t="str">
        <f ca="1">IFERROR(__xludf.DUMMYFUNCTION("""COMPUTED_VALUE"""),"")</f>
        <v/>
      </c>
      <c r="I51" s="48" t="str">
        <f ca="1">IFERROR(__xludf.DUMMYFUNCTION("""COMPUTED_VALUE"""),"")</f>
        <v/>
      </c>
      <c r="J51" s="48" t="str">
        <f ca="1">IFERROR(__xludf.DUMMYFUNCTION("""COMPUTED_VALUE"""),"")</f>
        <v/>
      </c>
      <c r="K51" s="48" t="str">
        <f ca="1">IFERROR(__xludf.DUMMYFUNCTION("""COMPUTED_VALUE"""),"")</f>
        <v/>
      </c>
      <c r="L51" s="48" t="str">
        <f ca="1">IFERROR(__xludf.DUMMYFUNCTION("""COMPUTED_VALUE"""),"")</f>
        <v/>
      </c>
      <c r="M51" s="48" t="str">
        <f ca="1">IFERROR(__xludf.DUMMYFUNCTION("""COMPUTED_VALUE"""),"")</f>
        <v/>
      </c>
      <c r="N51" s="48" t="str">
        <f ca="1">IFERROR(__xludf.DUMMYFUNCTION("""COMPUTED_VALUE"""),"")</f>
        <v/>
      </c>
      <c r="O51" s="48" t="str">
        <f ca="1">IFERROR(__xludf.DUMMYFUNCTION("""COMPUTED_VALUE"""),"")</f>
        <v/>
      </c>
      <c r="P51" s="48" t="str">
        <f ca="1">IFERROR(__xludf.DUMMYFUNCTION("""COMPUTED_VALUE"""),"")</f>
        <v/>
      </c>
      <c r="Q51" s="48" t="str">
        <f ca="1">IFERROR(__xludf.DUMMYFUNCTION("""COMPUTED_VALUE"""),"")</f>
        <v/>
      </c>
      <c r="R51" s="48" t="str">
        <f ca="1">IFERROR(__xludf.DUMMYFUNCTION("""COMPUTED_VALUE"""),"")</f>
        <v/>
      </c>
      <c r="S51" s="48" t="str">
        <f ca="1">IFERROR(__xludf.DUMMYFUNCTION("""COMPUTED_VALUE"""),"")</f>
        <v/>
      </c>
      <c r="T51" s="48" t="str">
        <f ca="1">IFERROR(__xludf.DUMMYFUNCTION("""COMPUTED_VALUE"""),"")</f>
        <v/>
      </c>
      <c r="U51" s="48" t="str">
        <f ca="1">IFERROR(__xludf.DUMMYFUNCTION("""COMPUTED_VALUE"""),"")</f>
        <v/>
      </c>
      <c r="V51" s="48" t="str">
        <f ca="1">IFERROR(__xludf.DUMMYFUNCTION("""COMPUTED_VALUE"""),"")</f>
        <v/>
      </c>
      <c r="W51" s="48" t="str">
        <f ca="1">IFERROR(__xludf.DUMMYFUNCTION("""COMPUTED_VALUE"""),"")</f>
        <v/>
      </c>
      <c r="X51" s="48" t="str">
        <f ca="1">IFERROR(__xludf.DUMMYFUNCTION("""COMPUTED_VALUE"""),"")</f>
        <v/>
      </c>
      <c r="Y51" s="48" t="str">
        <f ca="1">IFERROR(__xludf.DUMMYFUNCTION("""COMPUTED_VALUE"""),"")</f>
        <v/>
      </c>
      <c r="Z51" s="48" t="str">
        <f ca="1">IFERROR(__xludf.DUMMYFUNCTION("""COMPUTED_VALUE"""),"")</f>
        <v/>
      </c>
      <c r="AA51" s="48" t="str">
        <f ca="1">IFERROR(__xludf.DUMMYFUNCTION("""COMPUTED_VALUE"""),"")</f>
        <v/>
      </c>
      <c r="AB51" s="48" t="str">
        <f ca="1">IFERROR(__xludf.DUMMYFUNCTION("""COMPUTED_VALUE"""),"")</f>
        <v/>
      </c>
      <c r="AC51" s="48" t="str">
        <f ca="1">IFERROR(__xludf.DUMMYFUNCTION("""COMPUTED_VALUE"""),"")</f>
        <v/>
      </c>
      <c r="AD51" s="48" t="str">
        <f ca="1">IFERROR(__xludf.DUMMYFUNCTION("""COMPUTED_VALUE"""),"")</f>
        <v/>
      </c>
      <c r="AE51" s="48" t="str">
        <f ca="1">IFERROR(__xludf.DUMMYFUNCTION("""COMPUTED_VALUE"""),"")</f>
        <v/>
      </c>
      <c r="AF51" s="48" t="str">
        <f ca="1">IFERROR(__xludf.DUMMYFUNCTION("""COMPUTED_VALUE"""),"")</f>
        <v/>
      </c>
      <c r="AG51" s="48" t="str">
        <f ca="1">IFERROR(__xludf.DUMMYFUNCTION("""COMPUTED_VALUE"""),"")</f>
        <v/>
      </c>
      <c r="AH51" s="48" t="str">
        <f ca="1">IFERROR(__xludf.DUMMYFUNCTION("""COMPUTED_VALUE"""),"")</f>
        <v/>
      </c>
      <c r="AI51" s="48" t="str">
        <f ca="1">IFERROR(__xludf.DUMMYFUNCTION("""COMPUTED_VALUE"""),"")</f>
        <v/>
      </c>
      <c r="AJ51" s="48" t="str">
        <f ca="1">IFERROR(__xludf.DUMMYFUNCTION("""COMPUTED_VALUE"""),"")</f>
        <v/>
      </c>
      <c r="AK51" s="48" t="str">
        <f ca="1">IFERROR(__xludf.DUMMYFUNCTION("""COMPUTED_VALUE"""),"")</f>
        <v/>
      </c>
      <c r="AL51" s="48" t="str">
        <f ca="1">IFERROR(__xludf.DUMMYFUNCTION("""COMPUTED_VALUE"""),"")</f>
        <v/>
      </c>
      <c r="AM51" s="48" t="str">
        <f ca="1">IFERROR(__xludf.DUMMYFUNCTION("""COMPUTED_VALUE"""),"")</f>
        <v/>
      </c>
      <c r="AN51" s="48" t="str">
        <f ca="1">IFERROR(__xludf.DUMMYFUNCTION("""COMPUTED_VALUE"""),"")</f>
        <v/>
      </c>
      <c r="AO51" s="48" t="str">
        <f ca="1">IFERROR(__xludf.DUMMYFUNCTION("""COMPUTED_VALUE"""),"")</f>
        <v/>
      </c>
      <c r="AP51" s="48" t="str">
        <f ca="1">IFERROR(__xludf.DUMMYFUNCTION("""COMPUTED_VALUE"""),"")</f>
        <v/>
      </c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</row>
    <row r="52" spans="1:82" ht="12.75" x14ac:dyDescent="0.55000000000000004">
      <c r="A52" s="48" t="str">
        <f ca="1">IFERROR(__xludf.DUMMYFUNCTION("""COMPUTED_VALUE"""),"")</f>
        <v/>
      </c>
      <c r="B52" s="48" t="str">
        <f ca="1">IFERROR(__xludf.DUMMYFUNCTION("""COMPUTED_VALUE"""),"")</f>
        <v/>
      </c>
      <c r="C52" s="48" t="str">
        <f ca="1">IFERROR(__xludf.DUMMYFUNCTION("""COMPUTED_VALUE"""),"")</f>
        <v/>
      </c>
      <c r="D52" s="48" t="str">
        <f ca="1">IFERROR(__xludf.DUMMYFUNCTION("""COMPUTED_VALUE"""),"")</f>
        <v/>
      </c>
      <c r="E52" s="48" t="str">
        <f ca="1">IFERROR(__xludf.DUMMYFUNCTION("""COMPUTED_VALUE"""),"")</f>
        <v/>
      </c>
      <c r="F52" s="48" t="str">
        <f ca="1">IFERROR(__xludf.DUMMYFUNCTION("""COMPUTED_VALUE"""),"")</f>
        <v/>
      </c>
      <c r="G52" s="48" t="str">
        <f ca="1">IFERROR(__xludf.DUMMYFUNCTION("""COMPUTED_VALUE"""),"")</f>
        <v/>
      </c>
      <c r="H52" s="48" t="str">
        <f ca="1">IFERROR(__xludf.DUMMYFUNCTION("""COMPUTED_VALUE"""),"")</f>
        <v/>
      </c>
      <c r="I52" s="48" t="str">
        <f ca="1">IFERROR(__xludf.DUMMYFUNCTION("""COMPUTED_VALUE"""),"")</f>
        <v/>
      </c>
      <c r="J52" s="48" t="str">
        <f ca="1">IFERROR(__xludf.DUMMYFUNCTION("""COMPUTED_VALUE"""),"")</f>
        <v/>
      </c>
      <c r="K52" s="48" t="str">
        <f ca="1">IFERROR(__xludf.DUMMYFUNCTION("""COMPUTED_VALUE"""),"")</f>
        <v/>
      </c>
      <c r="L52" s="48" t="str">
        <f ca="1">IFERROR(__xludf.DUMMYFUNCTION("""COMPUTED_VALUE"""),"")</f>
        <v/>
      </c>
      <c r="M52" s="48" t="str">
        <f ca="1">IFERROR(__xludf.DUMMYFUNCTION("""COMPUTED_VALUE"""),"")</f>
        <v/>
      </c>
      <c r="N52" s="48" t="str">
        <f ca="1">IFERROR(__xludf.DUMMYFUNCTION("""COMPUTED_VALUE"""),"")</f>
        <v/>
      </c>
      <c r="O52" s="48" t="str">
        <f ca="1">IFERROR(__xludf.DUMMYFUNCTION("""COMPUTED_VALUE"""),"")</f>
        <v/>
      </c>
      <c r="P52" s="48" t="str">
        <f ca="1">IFERROR(__xludf.DUMMYFUNCTION("""COMPUTED_VALUE"""),"")</f>
        <v/>
      </c>
      <c r="Q52" s="48" t="str">
        <f ca="1">IFERROR(__xludf.DUMMYFUNCTION("""COMPUTED_VALUE"""),"")</f>
        <v/>
      </c>
      <c r="R52" s="48" t="str">
        <f ca="1">IFERROR(__xludf.DUMMYFUNCTION("""COMPUTED_VALUE"""),"")</f>
        <v/>
      </c>
      <c r="S52" s="48" t="str">
        <f ca="1">IFERROR(__xludf.DUMMYFUNCTION("""COMPUTED_VALUE"""),"")</f>
        <v/>
      </c>
      <c r="T52" s="48" t="str">
        <f ca="1">IFERROR(__xludf.DUMMYFUNCTION("""COMPUTED_VALUE"""),"")</f>
        <v/>
      </c>
      <c r="U52" s="48" t="str">
        <f ca="1">IFERROR(__xludf.DUMMYFUNCTION("""COMPUTED_VALUE"""),"")</f>
        <v/>
      </c>
      <c r="V52" s="48" t="str">
        <f ca="1">IFERROR(__xludf.DUMMYFUNCTION("""COMPUTED_VALUE"""),"")</f>
        <v/>
      </c>
      <c r="W52" s="48" t="str">
        <f ca="1">IFERROR(__xludf.DUMMYFUNCTION("""COMPUTED_VALUE"""),"")</f>
        <v/>
      </c>
      <c r="X52" s="48" t="str">
        <f ca="1">IFERROR(__xludf.DUMMYFUNCTION("""COMPUTED_VALUE"""),"")</f>
        <v/>
      </c>
      <c r="Y52" s="48" t="str">
        <f ca="1">IFERROR(__xludf.DUMMYFUNCTION("""COMPUTED_VALUE"""),"")</f>
        <v/>
      </c>
      <c r="Z52" s="48" t="str">
        <f ca="1">IFERROR(__xludf.DUMMYFUNCTION("""COMPUTED_VALUE"""),"")</f>
        <v/>
      </c>
      <c r="AA52" s="48" t="str">
        <f ca="1">IFERROR(__xludf.DUMMYFUNCTION("""COMPUTED_VALUE"""),"")</f>
        <v/>
      </c>
      <c r="AB52" s="48" t="str">
        <f ca="1">IFERROR(__xludf.DUMMYFUNCTION("""COMPUTED_VALUE"""),"")</f>
        <v/>
      </c>
      <c r="AC52" s="48" t="str">
        <f ca="1">IFERROR(__xludf.DUMMYFUNCTION("""COMPUTED_VALUE"""),"")</f>
        <v/>
      </c>
      <c r="AD52" s="48" t="str">
        <f ca="1">IFERROR(__xludf.DUMMYFUNCTION("""COMPUTED_VALUE"""),"")</f>
        <v/>
      </c>
      <c r="AE52" s="48" t="str">
        <f ca="1">IFERROR(__xludf.DUMMYFUNCTION("""COMPUTED_VALUE"""),"")</f>
        <v/>
      </c>
      <c r="AF52" s="48" t="str">
        <f ca="1">IFERROR(__xludf.DUMMYFUNCTION("""COMPUTED_VALUE"""),"")</f>
        <v/>
      </c>
      <c r="AG52" s="48" t="str">
        <f ca="1">IFERROR(__xludf.DUMMYFUNCTION("""COMPUTED_VALUE"""),"")</f>
        <v/>
      </c>
      <c r="AH52" s="48" t="str">
        <f ca="1">IFERROR(__xludf.DUMMYFUNCTION("""COMPUTED_VALUE"""),"")</f>
        <v/>
      </c>
      <c r="AI52" s="48" t="str">
        <f ca="1">IFERROR(__xludf.DUMMYFUNCTION("""COMPUTED_VALUE"""),"")</f>
        <v/>
      </c>
      <c r="AJ52" s="48" t="str">
        <f ca="1">IFERROR(__xludf.DUMMYFUNCTION("""COMPUTED_VALUE"""),"")</f>
        <v/>
      </c>
      <c r="AK52" s="48" t="str">
        <f ca="1">IFERROR(__xludf.DUMMYFUNCTION("""COMPUTED_VALUE"""),"")</f>
        <v/>
      </c>
      <c r="AL52" s="48" t="str">
        <f ca="1">IFERROR(__xludf.DUMMYFUNCTION("""COMPUTED_VALUE"""),"")</f>
        <v/>
      </c>
      <c r="AM52" s="48" t="str">
        <f ca="1">IFERROR(__xludf.DUMMYFUNCTION("""COMPUTED_VALUE"""),"")</f>
        <v/>
      </c>
      <c r="AN52" s="48" t="str">
        <f ca="1">IFERROR(__xludf.DUMMYFUNCTION("""COMPUTED_VALUE"""),"")</f>
        <v/>
      </c>
      <c r="AO52" s="48" t="str">
        <f ca="1">IFERROR(__xludf.DUMMYFUNCTION("""COMPUTED_VALUE"""),"")</f>
        <v/>
      </c>
      <c r="AP52" s="48" t="str">
        <f ca="1">IFERROR(__xludf.DUMMYFUNCTION("""COMPUTED_VALUE"""),"")</f>
        <v/>
      </c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</row>
    <row r="53" spans="1:82" ht="12.75" x14ac:dyDescent="0.55000000000000004">
      <c r="A53" s="48" t="str">
        <f ca="1">IFERROR(__xludf.DUMMYFUNCTION("""COMPUTED_VALUE"""),"")</f>
        <v/>
      </c>
      <c r="B53" s="48" t="str">
        <f ca="1">IFERROR(__xludf.DUMMYFUNCTION("""COMPUTED_VALUE"""),"")</f>
        <v/>
      </c>
      <c r="C53" s="48" t="str">
        <f ca="1">IFERROR(__xludf.DUMMYFUNCTION("""COMPUTED_VALUE"""),"")</f>
        <v/>
      </c>
      <c r="D53" s="48" t="str">
        <f ca="1">IFERROR(__xludf.DUMMYFUNCTION("""COMPUTED_VALUE"""),"")</f>
        <v/>
      </c>
      <c r="E53" s="48" t="str">
        <f ca="1">IFERROR(__xludf.DUMMYFUNCTION("""COMPUTED_VALUE"""),"")</f>
        <v/>
      </c>
      <c r="F53" s="48" t="str">
        <f ca="1">IFERROR(__xludf.DUMMYFUNCTION("""COMPUTED_VALUE"""),"")</f>
        <v/>
      </c>
      <c r="G53" s="48" t="str">
        <f ca="1">IFERROR(__xludf.DUMMYFUNCTION("""COMPUTED_VALUE"""),"")</f>
        <v/>
      </c>
      <c r="H53" s="48" t="str">
        <f ca="1">IFERROR(__xludf.DUMMYFUNCTION("""COMPUTED_VALUE"""),"")</f>
        <v/>
      </c>
      <c r="I53" s="48" t="str">
        <f ca="1">IFERROR(__xludf.DUMMYFUNCTION("""COMPUTED_VALUE"""),"")</f>
        <v/>
      </c>
      <c r="J53" s="48" t="str">
        <f ca="1">IFERROR(__xludf.DUMMYFUNCTION("""COMPUTED_VALUE"""),"")</f>
        <v/>
      </c>
      <c r="K53" s="48" t="str">
        <f ca="1">IFERROR(__xludf.DUMMYFUNCTION("""COMPUTED_VALUE"""),"")</f>
        <v/>
      </c>
      <c r="L53" s="48" t="str">
        <f ca="1">IFERROR(__xludf.DUMMYFUNCTION("""COMPUTED_VALUE"""),"")</f>
        <v/>
      </c>
      <c r="M53" s="48" t="str">
        <f ca="1">IFERROR(__xludf.DUMMYFUNCTION("""COMPUTED_VALUE"""),"")</f>
        <v/>
      </c>
      <c r="N53" s="48" t="str">
        <f ca="1">IFERROR(__xludf.DUMMYFUNCTION("""COMPUTED_VALUE"""),"")</f>
        <v/>
      </c>
      <c r="O53" s="48" t="str">
        <f ca="1">IFERROR(__xludf.DUMMYFUNCTION("""COMPUTED_VALUE"""),"")</f>
        <v/>
      </c>
      <c r="P53" s="48" t="str">
        <f ca="1">IFERROR(__xludf.DUMMYFUNCTION("""COMPUTED_VALUE"""),"")</f>
        <v/>
      </c>
      <c r="Q53" s="48" t="str">
        <f ca="1">IFERROR(__xludf.DUMMYFUNCTION("""COMPUTED_VALUE"""),"")</f>
        <v/>
      </c>
      <c r="R53" s="48" t="str">
        <f ca="1">IFERROR(__xludf.DUMMYFUNCTION("""COMPUTED_VALUE"""),"")</f>
        <v/>
      </c>
      <c r="S53" s="48" t="str">
        <f ca="1">IFERROR(__xludf.DUMMYFUNCTION("""COMPUTED_VALUE"""),"")</f>
        <v/>
      </c>
      <c r="T53" s="48" t="str">
        <f ca="1">IFERROR(__xludf.DUMMYFUNCTION("""COMPUTED_VALUE"""),"")</f>
        <v/>
      </c>
      <c r="U53" s="48" t="str">
        <f ca="1">IFERROR(__xludf.DUMMYFUNCTION("""COMPUTED_VALUE"""),"")</f>
        <v/>
      </c>
      <c r="V53" s="48" t="str">
        <f ca="1">IFERROR(__xludf.DUMMYFUNCTION("""COMPUTED_VALUE"""),"")</f>
        <v/>
      </c>
      <c r="W53" s="48" t="str">
        <f ca="1">IFERROR(__xludf.DUMMYFUNCTION("""COMPUTED_VALUE"""),"")</f>
        <v/>
      </c>
      <c r="X53" s="48" t="str">
        <f ca="1">IFERROR(__xludf.DUMMYFUNCTION("""COMPUTED_VALUE"""),"")</f>
        <v/>
      </c>
      <c r="Y53" s="48" t="str">
        <f ca="1">IFERROR(__xludf.DUMMYFUNCTION("""COMPUTED_VALUE"""),"")</f>
        <v/>
      </c>
      <c r="Z53" s="48" t="str">
        <f ca="1">IFERROR(__xludf.DUMMYFUNCTION("""COMPUTED_VALUE"""),"")</f>
        <v/>
      </c>
      <c r="AA53" s="48" t="str">
        <f ca="1">IFERROR(__xludf.DUMMYFUNCTION("""COMPUTED_VALUE"""),"")</f>
        <v/>
      </c>
      <c r="AB53" s="48" t="str">
        <f ca="1">IFERROR(__xludf.DUMMYFUNCTION("""COMPUTED_VALUE"""),"")</f>
        <v/>
      </c>
      <c r="AC53" s="48" t="str">
        <f ca="1">IFERROR(__xludf.DUMMYFUNCTION("""COMPUTED_VALUE"""),"")</f>
        <v/>
      </c>
      <c r="AD53" s="48" t="str">
        <f ca="1">IFERROR(__xludf.DUMMYFUNCTION("""COMPUTED_VALUE"""),"")</f>
        <v/>
      </c>
      <c r="AE53" s="48" t="str">
        <f ca="1">IFERROR(__xludf.DUMMYFUNCTION("""COMPUTED_VALUE"""),"")</f>
        <v/>
      </c>
      <c r="AF53" s="48" t="str">
        <f ca="1">IFERROR(__xludf.DUMMYFUNCTION("""COMPUTED_VALUE"""),"")</f>
        <v/>
      </c>
      <c r="AG53" s="48" t="str">
        <f ca="1">IFERROR(__xludf.DUMMYFUNCTION("""COMPUTED_VALUE"""),"")</f>
        <v/>
      </c>
      <c r="AH53" s="48" t="str">
        <f ca="1">IFERROR(__xludf.DUMMYFUNCTION("""COMPUTED_VALUE"""),"")</f>
        <v/>
      </c>
      <c r="AI53" s="48" t="str">
        <f ca="1">IFERROR(__xludf.DUMMYFUNCTION("""COMPUTED_VALUE"""),"")</f>
        <v/>
      </c>
      <c r="AJ53" s="48" t="str">
        <f ca="1">IFERROR(__xludf.DUMMYFUNCTION("""COMPUTED_VALUE"""),"")</f>
        <v/>
      </c>
      <c r="AK53" s="48" t="str">
        <f ca="1">IFERROR(__xludf.DUMMYFUNCTION("""COMPUTED_VALUE"""),"")</f>
        <v/>
      </c>
      <c r="AL53" s="48" t="str">
        <f ca="1">IFERROR(__xludf.DUMMYFUNCTION("""COMPUTED_VALUE"""),"")</f>
        <v/>
      </c>
      <c r="AM53" s="48" t="str">
        <f ca="1">IFERROR(__xludf.DUMMYFUNCTION("""COMPUTED_VALUE"""),"")</f>
        <v/>
      </c>
      <c r="AN53" s="48" t="str">
        <f ca="1">IFERROR(__xludf.DUMMYFUNCTION("""COMPUTED_VALUE"""),"")</f>
        <v/>
      </c>
      <c r="AO53" s="48" t="str">
        <f ca="1">IFERROR(__xludf.DUMMYFUNCTION("""COMPUTED_VALUE"""),"")</f>
        <v/>
      </c>
      <c r="AP53" s="48" t="str">
        <f ca="1">IFERROR(__xludf.DUMMYFUNCTION("""COMPUTED_VALUE"""),"")</f>
        <v/>
      </c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</row>
    <row r="54" spans="1:82" ht="12.75" x14ac:dyDescent="0.55000000000000004">
      <c r="A54" s="48" t="str">
        <f ca="1">IFERROR(__xludf.DUMMYFUNCTION("""COMPUTED_VALUE"""),"")</f>
        <v/>
      </c>
      <c r="B54" s="48" t="str">
        <f ca="1">IFERROR(__xludf.DUMMYFUNCTION("""COMPUTED_VALUE"""),"")</f>
        <v/>
      </c>
      <c r="C54" s="48" t="str">
        <f ca="1">IFERROR(__xludf.DUMMYFUNCTION("""COMPUTED_VALUE"""),"")</f>
        <v/>
      </c>
      <c r="D54" s="48" t="str">
        <f ca="1">IFERROR(__xludf.DUMMYFUNCTION("""COMPUTED_VALUE"""),"")</f>
        <v/>
      </c>
      <c r="E54" s="48" t="str">
        <f ca="1">IFERROR(__xludf.DUMMYFUNCTION("""COMPUTED_VALUE"""),"")</f>
        <v/>
      </c>
      <c r="F54" s="48" t="str">
        <f ca="1">IFERROR(__xludf.DUMMYFUNCTION("""COMPUTED_VALUE"""),"")</f>
        <v/>
      </c>
      <c r="G54" s="48" t="str">
        <f ca="1">IFERROR(__xludf.DUMMYFUNCTION("""COMPUTED_VALUE"""),"")</f>
        <v/>
      </c>
      <c r="H54" s="48" t="str">
        <f ca="1">IFERROR(__xludf.DUMMYFUNCTION("""COMPUTED_VALUE"""),"")</f>
        <v/>
      </c>
      <c r="I54" s="48" t="str">
        <f ca="1">IFERROR(__xludf.DUMMYFUNCTION("""COMPUTED_VALUE"""),"")</f>
        <v/>
      </c>
      <c r="J54" s="48" t="str">
        <f ca="1">IFERROR(__xludf.DUMMYFUNCTION("""COMPUTED_VALUE"""),"")</f>
        <v/>
      </c>
      <c r="K54" s="48" t="str">
        <f ca="1">IFERROR(__xludf.DUMMYFUNCTION("""COMPUTED_VALUE"""),"")</f>
        <v/>
      </c>
      <c r="L54" s="48" t="str">
        <f ca="1">IFERROR(__xludf.DUMMYFUNCTION("""COMPUTED_VALUE"""),"")</f>
        <v/>
      </c>
      <c r="M54" s="48" t="str">
        <f ca="1">IFERROR(__xludf.DUMMYFUNCTION("""COMPUTED_VALUE"""),"")</f>
        <v/>
      </c>
      <c r="N54" s="48" t="str">
        <f ca="1">IFERROR(__xludf.DUMMYFUNCTION("""COMPUTED_VALUE"""),"")</f>
        <v/>
      </c>
      <c r="O54" s="48" t="str">
        <f ca="1">IFERROR(__xludf.DUMMYFUNCTION("""COMPUTED_VALUE"""),"")</f>
        <v/>
      </c>
      <c r="P54" s="48" t="str">
        <f ca="1">IFERROR(__xludf.DUMMYFUNCTION("""COMPUTED_VALUE"""),"")</f>
        <v/>
      </c>
      <c r="Q54" s="48" t="str">
        <f ca="1">IFERROR(__xludf.DUMMYFUNCTION("""COMPUTED_VALUE"""),"")</f>
        <v/>
      </c>
      <c r="R54" s="48" t="str">
        <f ca="1">IFERROR(__xludf.DUMMYFUNCTION("""COMPUTED_VALUE"""),"")</f>
        <v/>
      </c>
      <c r="S54" s="48" t="str">
        <f ca="1">IFERROR(__xludf.DUMMYFUNCTION("""COMPUTED_VALUE"""),"")</f>
        <v/>
      </c>
      <c r="T54" s="48" t="str">
        <f ca="1">IFERROR(__xludf.DUMMYFUNCTION("""COMPUTED_VALUE"""),"")</f>
        <v/>
      </c>
      <c r="U54" s="48" t="str">
        <f ca="1">IFERROR(__xludf.DUMMYFUNCTION("""COMPUTED_VALUE"""),"")</f>
        <v/>
      </c>
      <c r="V54" s="48" t="str">
        <f ca="1">IFERROR(__xludf.DUMMYFUNCTION("""COMPUTED_VALUE"""),"")</f>
        <v/>
      </c>
      <c r="W54" s="48" t="str">
        <f ca="1">IFERROR(__xludf.DUMMYFUNCTION("""COMPUTED_VALUE"""),"")</f>
        <v/>
      </c>
      <c r="X54" s="48" t="str">
        <f ca="1">IFERROR(__xludf.DUMMYFUNCTION("""COMPUTED_VALUE"""),"")</f>
        <v/>
      </c>
      <c r="Y54" s="48" t="str">
        <f ca="1">IFERROR(__xludf.DUMMYFUNCTION("""COMPUTED_VALUE"""),"")</f>
        <v/>
      </c>
      <c r="Z54" s="48" t="str">
        <f ca="1">IFERROR(__xludf.DUMMYFUNCTION("""COMPUTED_VALUE"""),"")</f>
        <v/>
      </c>
      <c r="AA54" s="48" t="str">
        <f ca="1">IFERROR(__xludf.DUMMYFUNCTION("""COMPUTED_VALUE"""),"")</f>
        <v/>
      </c>
      <c r="AB54" s="48" t="str">
        <f ca="1">IFERROR(__xludf.DUMMYFUNCTION("""COMPUTED_VALUE"""),"")</f>
        <v/>
      </c>
      <c r="AC54" s="48" t="str">
        <f ca="1">IFERROR(__xludf.DUMMYFUNCTION("""COMPUTED_VALUE"""),"")</f>
        <v/>
      </c>
      <c r="AD54" s="48" t="str">
        <f ca="1">IFERROR(__xludf.DUMMYFUNCTION("""COMPUTED_VALUE"""),"")</f>
        <v/>
      </c>
      <c r="AE54" s="48" t="str">
        <f ca="1">IFERROR(__xludf.DUMMYFUNCTION("""COMPUTED_VALUE"""),"")</f>
        <v/>
      </c>
      <c r="AF54" s="48" t="str">
        <f ca="1">IFERROR(__xludf.DUMMYFUNCTION("""COMPUTED_VALUE"""),"")</f>
        <v/>
      </c>
      <c r="AG54" s="48" t="str">
        <f ca="1">IFERROR(__xludf.DUMMYFUNCTION("""COMPUTED_VALUE"""),"")</f>
        <v/>
      </c>
      <c r="AH54" s="48" t="str">
        <f ca="1">IFERROR(__xludf.DUMMYFUNCTION("""COMPUTED_VALUE"""),"")</f>
        <v/>
      </c>
      <c r="AI54" s="48" t="str">
        <f ca="1">IFERROR(__xludf.DUMMYFUNCTION("""COMPUTED_VALUE"""),"")</f>
        <v/>
      </c>
      <c r="AJ54" s="48" t="str">
        <f ca="1">IFERROR(__xludf.DUMMYFUNCTION("""COMPUTED_VALUE"""),"")</f>
        <v/>
      </c>
      <c r="AK54" s="48" t="str">
        <f ca="1">IFERROR(__xludf.DUMMYFUNCTION("""COMPUTED_VALUE"""),"")</f>
        <v/>
      </c>
      <c r="AL54" s="48" t="str">
        <f ca="1">IFERROR(__xludf.DUMMYFUNCTION("""COMPUTED_VALUE"""),"")</f>
        <v/>
      </c>
      <c r="AM54" s="48" t="str">
        <f ca="1">IFERROR(__xludf.DUMMYFUNCTION("""COMPUTED_VALUE"""),"")</f>
        <v/>
      </c>
      <c r="AN54" s="48" t="str">
        <f ca="1">IFERROR(__xludf.DUMMYFUNCTION("""COMPUTED_VALUE"""),"")</f>
        <v/>
      </c>
      <c r="AO54" s="48" t="str">
        <f ca="1">IFERROR(__xludf.DUMMYFUNCTION("""COMPUTED_VALUE"""),"")</f>
        <v/>
      </c>
      <c r="AP54" s="48" t="str">
        <f ca="1">IFERROR(__xludf.DUMMYFUNCTION("""COMPUTED_VALUE"""),"")</f>
        <v/>
      </c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</row>
    <row r="55" spans="1:82" ht="12.75" x14ac:dyDescent="0.55000000000000004">
      <c r="A55" s="4" t="str">
        <f ca="1">IFERROR(__xludf.DUMMYFUNCTION("""COMPUTED_VALUE"""),"")</f>
        <v/>
      </c>
      <c r="B55" s="4" t="str">
        <f ca="1">IFERROR(__xludf.DUMMYFUNCTION("""COMPUTED_VALUE"""),"")</f>
        <v/>
      </c>
      <c r="C55" s="4" t="str">
        <f ca="1">IFERROR(__xludf.DUMMYFUNCTION("""COMPUTED_VALUE"""),"")</f>
        <v/>
      </c>
      <c r="D55" s="4" t="str">
        <f ca="1">IFERROR(__xludf.DUMMYFUNCTION("""COMPUTED_VALUE"""),"")</f>
        <v/>
      </c>
      <c r="E55" s="4" t="str">
        <f ca="1">IFERROR(__xludf.DUMMYFUNCTION("""COMPUTED_VALUE"""),"")</f>
        <v/>
      </c>
      <c r="F55" s="4" t="str">
        <f ca="1">IFERROR(__xludf.DUMMYFUNCTION("""COMPUTED_VALUE"""),"")</f>
        <v/>
      </c>
      <c r="G55" s="4" t="str">
        <f ca="1">IFERROR(__xludf.DUMMYFUNCTION("""COMPUTED_VALUE"""),"")</f>
        <v/>
      </c>
      <c r="H55" s="4" t="str">
        <f ca="1">IFERROR(__xludf.DUMMYFUNCTION("""COMPUTED_VALUE"""),"")</f>
        <v/>
      </c>
      <c r="I55" s="4" t="str">
        <f ca="1">IFERROR(__xludf.DUMMYFUNCTION("""COMPUTED_VALUE"""),"")</f>
        <v/>
      </c>
      <c r="J55" s="4" t="str">
        <f ca="1">IFERROR(__xludf.DUMMYFUNCTION("""COMPUTED_VALUE"""),"")</f>
        <v/>
      </c>
      <c r="K55" s="4" t="str">
        <f ca="1">IFERROR(__xludf.DUMMYFUNCTION("""COMPUTED_VALUE"""),"")</f>
        <v/>
      </c>
      <c r="L55" s="4" t="str">
        <f ca="1">IFERROR(__xludf.DUMMYFUNCTION("""COMPUTED_VALUE"""),"")</f>
        <v/>
      </c>
      <c r="M55" s="4" t="str">
        <f ca="1">IFERROR(__xludf.DUMMYFUNCTION("""COMPUTED_VALUE"""),"")</f>
        <v/>
      </c>
      <c r="N55" s="4" t="str">
        <f ca="1">IFERROR(__xludf.DUMMYFUNCTION("""COMPUTED_VALUE"""),"")</f>
        <v/>
      </c>
      <c r="O55" s="4" t="str">
        <f ca="1">IFERROR(__xludf.DUMMYFUNCTION("""COMPUTED_VALUE"""),"")</f>
        <v/>
      </c>
      <c r="P55" s="4" t="str">
        <f ca="1">IFERROR(__xludf.DUMMYFUNCTION("""COMPUTED_VALUE"""),"")</f>
        <v/>
      </c>
      <c r="Q55" s="4" t="str">
        <f ca="1">IFERROR(__xludf.DUMMYFUNCTION("""COMPUTED_VALUE"""),"")</f>
        <v/>
      </c>
      <c r="R55" s="4" t="str">
        <f ca="1">IFERROR(__xludf.DUMMYFUNCTION("""COMPUTED_VALUE"""),"")</f>
        <v/>
      </c>
      <c r="S55" s="4" t="str">
        <f ca="1">IFERROR(__xludf.DUMMYFUNCTION("""COMPUTED_VALUE"""),"")</f>
        <v/>
      </c>
      <c r="T55" s="4" t="str">
        <f ca="1">IFERROR(__xludf.DUMMYFUNCTION("""COMPUTED_VALUE"""),"")</f>
        <v/>
      </c>
      <c r="U55" s="4" t="str">
        <f ca="1">IFERROR(__xludf.DUMMYFUNCTION("""COMPUTED_VALUE"""),"")</f>
        <v/>
      </c>
      <c r="V55" s="4" t="str">
        <f ca="1">IFERROR(__xludf.DUMMYFUNCTION("""COMPUTED_VALUE"""),"")</f>
        <v/>
      </c>
      <c r="W55" s="4" t="str">
        <f ca="1">IFERROR(__xludf.DUMMYFUNCTION("""COMPUTED_VALUE"""),"")</f>
        <v/>
      </c>
      <c r="X55" s="4" t="str">
        <f ca="1">IFERROR(__xludf.DUMMYFUNCTION("""COMPUTED_VALUE"""),"")</f>
        <v/>
      </c>
      <c r="Y55" s="4" t="str">
        <f ca="1">IFERROR(__xludf.DUMMYFUNCTION("""COMPUTED_VALUE"""),"")</f>
        <v/>
      </c>
      <c r="Z55" s="4" t="str">
        <f ca="1">IFERROR(__xludf.DUMMYFUNCTION("""COMPUTED_VALUE"""),"")</f>
        <v/>
      </c>
      <c r="AA55" s="4" t="str">
        <f ca="1">IFERROR(__xludf.DUMMYFUNCTION("""COMPUTED_VALUE"""),"")</f>
        <v/>
      </c>
      <c r="AB55" s="4" t="str">
        <f ca="1">IFERROR(__xludf.DUMMYFUNCTION("""COMPUTED_VALUE"""),"")</f>
        <v/>
      </c>
      <c r="AC55" s="4" t="str">
        <f ca="1">IFERROR(__xludf.DUMMYFUNCTION("""COMPUTED_VALUE"""),"")</f>
        <v/>
      </c>
      <c r="AD55" s="4" t="str">
        <f ca="1">IFERROR(__xludf.DUMMYFUNCTION("""COMPUTED_VALUE"""),"")</f>
        <v/>
      </c>
      <c r="AE55" s="4" t="str">
        <f ca="1">IFERROR(__xludf.DUMMYFUNCTION("""COMPUTED_VALUE"""),"")</f>
        <v/>
      </c>
      <c r="AF55" s="4" t="str">
        <f ca="1">IFERROR(__xludf.DUMMYFUNCTION("""COMPUTED_VALUE"""),"")</f>
        <v/>
      </c>
      <c r="AG55" s="4" t="str">
        <f ca="1">IFERROR(__xludf.DUMMYFUNCTION("""COMPUTED_VALUE"""),"")</f>
        <v/>
      </c>
      <c r="AH55" s="4" t="str">
        <f ca="1">IFERROR(__xludf.DUMMYFUNCTION("""COMPUTED_VALUE"""),"")</f>
        <v/>
      </c>
      <c r="AI55" s="4" t="str">
        <f ca="1">IFERROR(__xludf.DUMMYFUNCTION("""COMPUTED_VALUE"""),"")</f>
        <v/>
      </c>
      <c r="AJ55" s="4" t="str">
        <f ca="1">IFERROR(__xludf.DUMMYFUNCTION("""COMPUTED_VALUE"""),"")</f>
        <v/>
      </c>
      <c r="AK55" s="4" t="str">
        <f ca="1">IFERROR(__xludf.DUMMYFUNCTION("""COMPUTED_VALUE"""),"")</f>
        <v/>
      </c>
      <c r="AL55" s="4" t="str">
        <f ca="1">IFERROR(__xludf.DUMMYFUNCTION("""COMPUTED_VALUE"""),"")</f>
        <v/>
      </c>
      <c r="AM55" s="4" t="str">
        <f ca="1">IFERROR(__xludf.DUMMYFUNCTION("""COMPUTED_VALUE"""),"")</f>
        <v/>
      </c>
      <c r="AN55" s="4" t="str">
        <f ca="1">IFERROR(__xludf.DUMMYFUNCTION("""COMPUTED_VALUE"""),"")</f>
        <v/>
      </c>
      <c r="AO55" s="4" t="str">
        <f ca="1">IFERROR(__xludf.DUMMYFUNCTION("""COMPUTED_VALUE"""),"")</f>
        <v/>
      </c>
      <c r="AP55" s="4" t="str">
        <f ca="1">IFERROR(__xludf.DUMMYFUNCTION("""COMPUTED_VALUE"""),"")</f>
        <v/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</row>
    <row r="56" spans="1:82" ht="12.75" x14ac:dyDescent="0.55000000000000004">
      <c r="A56" s="4" t="str">
        <f ca="1">IFERROR(__xludf.DUMMYFUNCTION("""COMPUTED_VALUE"""),"")</f>
        <v/>
      </c>
      <c r="B56" s="4" t="str">
        <f ca="1">IFERROR(__xludf.DUMMYFUNCTION("""COMPUTED_VALUE"""),"")</f>
        <v/>
      </c>
      <c r="C56" s="4" t="str">
        <f ca="1">IFERROR(__xludf.DUMMYFUNCTION("""COMPUTED_VALUE"""),"")</f>
        <v/>
      </c>
      <c r="D56" s="4" t="str">
        <f ca="1">IFERROR(__xludf.DUMMYFUNCTION("""COMPUTED_VALUE"""),"")</f>
        <v/>
      </c>
      <c r="E56" s="4" t="str">
        <f ca="1">IFERROR(__xludf.DUMMYFUNCTION("""COMPUTED_VALUE"""),"")</f>
        <v/>
      </c>
      <c r="F56" s="4" t="str">
        <f ca="1">IFERROR(__xludf.DUMMYFUNCTION("""COMPUTED_VALUE"""),"")</f>
        <v/>
      </c>
      <c r="G56" s="4" t="str">
        <f ca="1">IFERROR(__xludf.DUMMYFUNCTION("""COMPUTED_VALUE"""),"")</f>
        <v/>
      </c>
      <c r="H56" s="4" t="str">
        <f ca="1">IFERROR(__xludf.DUMMYFUNCTION("""COMPUTED_VALUE"""),"")</f>
        <v/>
      </c>
      <c r="I56" s="4" t="str">
        <f ca="1">IFERROR(__xludf.DUMMYFUNCTION("""COMPUTED_VALUE"""),"")</f>
        <v/>
      </c>
      <c r="J56" s="4" t="str">
        <f ca="1">IFERROR(__xludf.DUMMYFUNCTION("""COMPUTED_VALUE"""),"")</f>
        <v/>
      </c>
      <c r="K56" s="4" t="str">
        <f ca="1">IFERROR(__xludf.DUMMYFUNCTION("""COMPUTED_VALUE"""),"")</f>
        <v/>
      </c>
      <c r="L56" s="4" t="str">
        <f ca="1">IFERROR(__xludf.DUMMYFUNCTION("""COMPUTED_VALUE"""),"")</f>
        <v/>
      </c>
      <c r="M56" s="4" t="str">
        <f ca="1">IFERROR(__xludf.DUMMYFUNCTION("""COMPUTED_VALUE"""),"")</f>
        <v/>
      </c>
      <c r="N56" s="4" t="str">
        <f ca="1">IFERROR(__xludf.DUMMYFUNCTION("""COMPUTED_VALUE"""),"")</f>
        <v/>
      </c>
      <c r="O56" s="4" t="str">
        <f ca="1">IFERROR(__xludf.DUMMYFUNCTION("""COMPUTED_VALUE"""),"")</f>
        <v/>
      </c>
      <c r="P56" s="4" t="str">
        <f ca="1">IFERROR(__xludf.DUMMYFUNCTION("""COMPUTED_VALUE"""),"")</f>
        <v/>
      </c>
      <c r="Q56" s="4" t="str">
        <f ca="1">IFERROR(__xludf.DUMMYFUNCTION("""COMPUTED_VALUE"""),"")</f>
        <v/>
      </c>
      <c r="R56" s="4" t="str">
        <f ca="1">IFERROR(__xludf.DUMMYFUNCTION("""COMPUTED_VALUE"""),"")</f>
        <v/>
      </c>
      <c r="S56" s="4" t="str">
        <f ca="1">IFERROR(__xludf.DUMMYFUNCTION("""COMPUTED_VALUE"""),"")</f>
        <v/>
      </c>
      <c r="T56" s="4" t="str">
        <f ca="1">IFERROR(__xludf.DUMMYFUNCTION("""COMPUTED_VALUE"""),"")</f>
        <v/>
      </c>
      <c r="U56" s="4" t="str">
        <f ca="1">IFERROR(__xludf.DUMMYFUNCTION("""COMPUTED_VALUE"""),"")</f>
        <v/>
      </c>
      <c r="V56" s="4" t="str">
        <f ca="1">IFERROR(__xludf.DUMMYFUNCTION("""COMPUTED_VALUE"""),"")</f>
        <v/>
      </c>
      <c r="W56" s="4" t="str">
        <f ca="1">IFERROR(__xludf.DUMMYFUNCTION("""COMPUTED_VALUE"""),"")</f>
        <v/>
      </c>
      <c r="X56" s="4" t="str">
        <f ca="1">IFERROR(__xludf.DUMMYFUNCTION("""COMPUTED_VALUE"""),"")</f>
        <v/>
      </c>
      <c r="Y56" s="4" t="str">
        <f ca="1">IFERROR(__xludf.DUMMYFUNCTION("""COMPUTED_VALUE"""),"")</f>
        <v/>
      </c>
      <c r="Z56" s="4" t="str">
        <f ca="1">IFERROR(__xludf.DUMMYFUNCTION("""COMPUTED_VALUE"""),"")</f>
        <v/>
      </c>
      <c r="AA56" s="4" t="str">
        <f ca="1">IFERROR(__xludf.DUMMYFUNCTION("""COMPUTED_VALUE"""),"")</f>
        <v/>
      </c>
      <c r="AB56" s="4" t="str">
        <f ca="1">IFERROR(__xludf.DUMMYFUNCTION("""COMPUTED_VALUE"""),"")</f>
        <v/>
      </c>
      <c r="AC56" s="4" t="str">
        <f ca="1">IFERROR(__xludf.DUMMYFUNCTION("""COMPUTED_VALUE"""),"")</f>
        <v/>
      </c>
      <c r="AD56" s="4" t="str">
        <f ca="1">IFERROR(__xludf.DUMMYFUNCTION("""COMPUTED_VALUE"""),"")</f>
        <v/>
      </c>
      <c r="AE56" s="4" t="str">
        <f ca="1">IFERROR(__xludf.DUMMYFUNCTION("""COMPUTED_VALUE"""),"")</f>
        <v/>
      </c>
      <c r="AF56" s="4" t="str">
        <f ca="1">IFERROR(__xludf.DUMMYFUNCTION("""COMPUTED_VALUE"""),"")</f>
        <v/>
      </c>
      <c r="AG56" s="4" t="str">
        <f ca="1">IFERROR(__xludf.DUMMYFUNCTION("""COMPUTED_VALUE"""),"")</f>
        <v/>
      </c>
      <c r="AH56" s="4" t="str">
        <f ca="1">IFERROR(__xludf.DUMMYFUNCTION("""COMPUTED_VALUE"""),"")</f>
        <v/>
      </c>
      <c r="AI56" s="4" t="str">
        <f ca="1">IFERROR(__xludf.DUMMYFUNCTION("""COMPUTED_VALUE"""),"")</f>
        <v/>
      </c>
      <c r="AJ56" s="4" t="str">
        <f ca="1">IFERROR(__xludf.DUMMYFUNCTION("""COMPUTED_VALUE"""),"")</f>
        <v/>
      </c>
      <c r="AK56" s="4" t="str">
        <f ca="1">IFERROR(__xludf.DUMMYFUNCTION("""COMPUTED_VALUE"""),"")</f>
        <v/>
      </c>
      <c r="AL56" s="4" t="str">
        <f ca="1">IFERROR(__xludf.DUMMYFUNCTION("""COMPUTED_VALUE"""),"")</f>
        <v/>
      </c>
      <c r="AM56" s="4" t="str">
        <f ca="1">IFERROR(__xludf.DUMMYFUNCTION("""COMPUTED_VALUE"""),"")</f>
        <v/>
      </c>
      <c r="AN56" s="4" t="str">
        <f ca="1">IFERROR(__xludf.DUMMYFUNCTION("""COMPUTED_VALUE"""),"")</f>
        <v/>
      </c>
      <c r="AO56" s="4" t="str">
        <f ca="1">IFERROR(__xludf.DUMMYFUNCTION("""COMPUTED_VALUE"""),"")</f>
        <v/>
      </c>
      <c r="AP56" s="4" t="str">
        <f ca="1">IFERROR(__xludf.DUMMYFUNCTION("""COMPUTED_VALUE"""),"")</f>
        <v/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</row>
    <row r="57" spans="1:82" ht="12.75" x14ac:dyDescent="0.55000000000000004">
      <c r="A57" s="4" t="str">
        <f ca="1">IFERROR(__xludf.DUMMYFUNCTION("""COMPUTED_VALUE"""),"")</f>
        <v/>
      </c>
      <c r="B57" s="4" t="str">
        <f ca="1">IFERROR(__xludf.DUMMYFUNCTION("""COMPUTED_VALUE"""),"")</f>
        <v/>
      </c>
      <c r="C57" s="4" t="str">
        <f ca="1">IFERROR(__xludf.DUMMYFUNCTION("""COMPUTED_VALUE"""),"")</f>
        <v/>
      </c>
      <c r="D57" s="4" t="str">
        <f ca="1">IFERROR(__xludf.DUMMYFUNCTION("""COMPUTED_VALUE"""),"")</f>
        <v/>
      </c>
      <c r="E57" s="4" t="str">
        <f ca="1">IFERROR(__xludf.DUMMYFUNCTION("""COMPUTED_VALUE"""),"")</f>
        <v/>
      </c>
      <c r="F57" s="4" t="str">
        <f ca="1">IFERROR(__xludf.DUMMYFUNCTION("""COMPUTED_VALUE"""),"")</f>
        <v/>
      </c>
      <c r="G57" s="4" t="str">
        <f ca="1">IFERROR(__xludf.DUMMYFUNCTION("""COMPUTED_VALUE"""),"")</f>
        <v/>
      </c>
      <c r="H57" s="4" t="str">
        <f ca="1">IFERROR(__xludf.DUMMYFUNCTION("""COMPUTED_VALUE"""),"")</f>
        <v/>
      </c>
      <c r="I57" s="4" t="str">
        <f ca="1">IFERROR(__xludf.DUMMYFUNCTION("""COMPUTED_VALUE"""),"")</f>
        <v/>
      </c>
      <c r="J57" s="4" t="str">
        <f ca="1">IFERROR(__xludf.DUMMYFUNCTION("""COMPUTED_VALUE"""),"")</f>
        <v/>
      </c>
      <c r="K57" s="4" t="str">
        <f ca="1">IFERROR(__xludf.DUMMYFUNCTION("""COMPUTED_VALUE"""),"")</f>
        <v/>
      </c>
      <c r="L57" s="4" t="str">
        <f ca="1">IFERROR(__xludf.DUMMYFUNCTION("""COMPUTED_VALUE"""),"")</f>
        <v/>
      </c>
      <c r="M57" s="4" t="str">
        <f ca="1">IFERROR(__xludf.DUMMYFUNCTION("""COMPUTED_VALUE"""),"")</f>
        <v/>
      </c>
      <c r="N57" s="4" t="str">
        <f ca="1">IFERROR(__xludf.DUMMYFUNCTION("""COMPUTED_VALUE"""),"")</f>
        <v/>
      </c>
      <c r="O57" s="4" t="str">
        <f ca="1">IFERROR(__xludf.DUMMYFUNCTION("""COMPUTED_VALUE"""),"")</f>
        <v/>
      </c>
      <c r="P57" s="4" t="str">
        <f ca="1">IFERROR(__xludf.DUMMYFUNCTION("""COMPUTED_VALUE"""),"")</f>
        <v/>
      </c>
      <c r="Q57" s="4" t="str">
        <f ca="1">IFERROR(__xludf.DUMMYFUNCTION("""COMPUTED_VALUE"""),"")</f>
        <v/>
      </c>
      <c r="R57" s="4" t="str">
        <f ca="1">IFERROR(__xludf.DUMMYFUNCTION("""COMPUTED_VALUE"""),"")</f>
        <v/>
      </c>
      <c r="S57" s="4" t="str">
        <f ca="1">IFERROR(__xludf.DUMMYFUNCTION("""COMPUTED_VALUE"""),"")</f>
        <v/>
      </c>
      <c r="T57" s="4" t="str">
        <f ca="1">IFERROR(__xludf.DUMMYFUNCTION("""COMPUTED_VALUE"""),"")</f>
        <v/>
      </c>
      <c r="U57" s="4" t="str">
        <f ca="1">IFERROR(__xludf.DUMMYFUNCTION("""COMPUTED_VALUE"""),"")</f>
        <v/>
      </c>
      <c r="V57" s="4" t="str">
        <f ca="1">IFERROR(__xludf.DUMMYFUNCTION("""COMPUTED_VALUE"""),"")</f>
        <v/>
      </c>
      <c r="W57" s="4" t="str">
        <f ca="1">IFERROR(__xludf.DUMMYFUNCTION("""COMPUTED_VALUE"""),"")</f>
        <v/>
      </c>
      <c r="X57" s="4" t="str">
        <f ca="1">IFERROR(__xludf.DUMMYFUNCTION("""COMPUTED_VALUE"""),"")</f>
        <v/>
      </c>
      <c r="Y57" s="4" t="str">
        <f ca="1">IFERROR(__xludf.DUMMYFUNCTION("""COMPUTED_VALUE"""),"")</f>
        <v/>
      </c>
      <c r="Z57" s="4" t="str">
        <f ca="1">IFERROR(__xludf.DUMMYFUNCTION("""COMPUTED_VALUE"""),"")</f>
        <v/>
      </c>
      <c r="AA57" s="4" t="str">
        <f ca="1">IFERROR(__xludf.DUMMYFUNCTION("""COMPUTED_VALUE"""),"")</f>
        <v/>
      </c>
      <c r="AB57" s="4" t="str">
        <f ca="1">IFERROR(__xludf.DUMMYFUNCTION("""COMPUTED_VALUE"""),"")</f>
        <v/>
      </c>
      <c r="AC57" s="4" t="str">
        <f ca="1">IFERROR(__xludf.DUMMYFUNCTION("""COMPUTED_VALUE"""),"")</f>
        <v/>
      </c>
      <c r="AD57" s="4" t="str">
        <f ca="1">IFERROR(__xludf.DUMMYFUNCTION("""COMPUTED_VALUE"""),"")</f>
        <v/>
      </c>
      <c r="AE57" s="4" t="str">
        <f ca="1">IFERROR(__xludf.DUMMYFUNCTION("""COMPUTED_VALUE"""),"")</f>
        <v/>
      </c>
      <c r="AF57" s="4" t="str">
        <f ca="1">IFERROR(__xludf.DUMMYFUNCTION("""COMPUTED_VALUE"""),"")</f>
        <v/>
      </c>
      <c r="AG57" s="4" t="str">
        <f ca="1">IFERROR(__xludf.DUMMYFUNCTION("""COMPUTED_VALUE"""),"")</f>
        <v/>
      </c>
      <c r="AH57" s="4" t="str">
        <f ca="1">IFERROR(__xludf.DUMMYFUNCTION("""COMPUTED_VALUE"""),"")</f>
        <v/>
      </c>
      <c r="AI57" s="4" t="str">
        <f ca="1">IFERROR(__xludf.DUMMYFUNCTION("""COMPUTED_VALUE"""),"")</f>
        <v/>
      </c>
      <c r="AJ57" s="4" t="str">
        <f ca="1">IFERROR(__xludf.DUMMYFUNCTION("""COMPUTED_VALUE"""),"")</f>
        <v/>
      </c>
      <c r="AK57" s="4" t="str">
        <f ca="1">IFERROR(__xludf.DUMMYFUNCTION("""COMPUTED_VALUE"""),"")</f>
        <v/>
      </c>
      <c r="AL57" s="4" t="str">
        <f ca="1">IFERROR(__xludf.DUMMYFUNCTION("""COMPUTED_VALUE"""),"")</f>
        <v/>
      </c>
      <c r="AM57" s="4" t="str">
        <f ca="1">IFERROR(__xludf.DUMMYFUNCTION("""COMPUTED_VALUE"""),"")</f>
        <v/>
      </c>
      <c r="AN57" s="4" t="str">
        <f ca="1">IFERROR(__xludf.DUMMYFUNCTION("""COMPUTED_VALUE"""),"")</f>
        <v/>
      </c>
      <c r="AO57" s="4" t="str">
        <f ca="1">IFERROR(__xludf.DUMMYFUNCTION("""COMPUTED_VALUE"""),"")</f>
        <v/>
      </c>
      <c r="AP57" s="4" t="str">
        <f ca="1">IFERROR(__xludf.DUMMYFUNCTION("""COMPUTED_VALUE"""),"")</f>
        <v/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</row>
    <row r="58" spans="1:82" ht="12.75" x14ac:dyDescent="0.55000000000000004">
      <c r="A58" s="4" t="str">
        <f ca="1">IFERROR(__xludf.DUMMYFUNCTION("""COMPUTED_VALUE"""),"")</f>
        <v/>
      </c>
      <c r="B58" s="4" t="str">
        <f ca="1">IFERROR(__xludf.DUMMYFUNCTION("""COMPUTED_VALUE"""),"")</f>
        <v/>
      </c>
      <c r="C58" s="4" t="str">
        <f ca="1">IFERROR(__xludf.DUMMYFUNCTION("""COMPUTED_VALUE"""),"")</f>
        <v/>
      </c>
      <c r="D58" s="4" t="str">
        <f ca="1">IFERROR(__xludf.DUMMYFUNCTION("""COMPUTED_VALUE"""),"")</f>
        <v/>
      </c>
      <c r="E58" s="4" t="str">
        <f ca="1">IFERROR(__xludf.DUMMYFUNCTION("""COMPUTED_VALUE"""),"")</f>
        <v/>
      </c>
      <c r="F58" s="4" t="str">
        <f ca="1">IFERROR(__xludf.DUMMYFUNCTION("""COMPUTED_VALUE"""),"")</f>
        <v/>
      </c>
      <c r="G58" s="4" t="str">
        <f ca="1">IFERROR(__xludf.DUMMYFUNCTION("""COMPUTED_VALUE"""),"")</f>
        <v/>
      </c>
      <c r="H58" s="4" t="str">
        <f ca="1">IFERROR(__xludf.DUMMYFUNCTION("""COMPUTED_VALUE"""),"")</f>
        <v/>
      </c>
      <c r="I58" s="4" t="str">
        <f ca="1">IFERROR(__xludf.DUMMYFUNCTION("""COMPUTED_VALUE"""),"")</f>
        <v/>
      </c>
      <c r="J58" s="4" t="str">
        <f ca="1">IFERROR(__xludf.DUMMYFUNCTION("""COMPUTED_VALUE"""),"")</f>
        <v/>
      </c>
      <c r="K58" s="4" t="str">
        <f ca="1">IFERROR(__xludf.DUMMYFUNCTION("""COMPUTED_VALUE"""),"")</f>
        <v/>
      </c>
      <c r="L58" s="4" t="str">
        <f ca="1">IFERROR(__xludf.DUMMYFUNCTION("""COMPUTED_VALUE"""),"")</f>
        <v/>
      </c>
      <c r="M58" s="4" t="str">
        <f ca="1">IFERROR(__xludf.DUMMYFUNCTION("""COMPUTED_VALUE"""),"")</f>
        <v/>
      </c>
      <c r="N58" s="4" t="str">
        <f ca="1">IFERROR(__xludf.DUMMYFUNCTION("""COMPUTED_VALUE"""),"")</f>
        <v/>
      </c>
      <c r="O58" s="4" t="str">
        <f ca="1">IFERROR(__xludf.DUMMYFUNCTION("""COMPUTED_VALUE"""),"")</f>
        <v/>
      </c>
      <c r="P58" s="4" t="str">
        <f ca="1">IFERROR(__xludf.DUMMYFUNCTION("""COMPUTED_VALUE"""),"")</f>
        <v/>
      </c>
      <c r="Q58" s="4" t="str">
        <f ca="1">IFERROR(__xludf.DUMMYFUNCTION("""COMPUTED_VALUE"""),"")</f>
        <v/>
      </c>
      <c r="R58" s="4" t="str">
        <f ca="1">IFERROR(__xludf.DUMMYFUNCTION("""COMPUTED_VALUE"""),"")</f>
        <v/>
      </c>
      <c r="S58" s="4" t="str">
        <f ca="1">IFERROR(__xludf.DUMMYFUNCTION("""COMPUTED_VALUE"""),"")</f>
        <v/>
      </c>
      <c r="T58" s="4" t="str">
        <f ca="1">IFERROR(__xludf.DUMMYFUNCTION("""COMPUTED_VALUE"""),"")</f>
        <v/>
      </c>
      <c r="U58" s="4" t="str">
        <f ca="1">IFERROR(__xludf.DUMMYFUNCTION("""COMPUTED_VALUE"""),"")</f>
        <v/>
      </c>
      <c r="V58" s="4" t="str">
        <f ca="1">IFERROR(__xludf.DUMMYFUNCTION("""COMPUTED_VALUE"""),"")</f>
        <v/>
      </c>
      <c r="W58" s="4" t="str">
        <f ca="1">IFERROR(__xludf.DUMMYFUNCTION("""COMPUTED_VALUE"""),"")</f>
        <v/>
      </c>
      <c r="X58" s="4" t="str">
        <f ca="1">IFERROR(__xludf.DUMMYFUNCTION("""COMPUTED_VALUE"""),"")</f>
        <v/>
      </c>
      <c r="Y58" s="4" t="str">
        <f ca="1">IFERROR(__xludf.DUMMYFUNCTION("""COMPUTED_VALUE"""),"")</f>
        <v/>
      </c>
      <c r="Z58" s="4" t="str">
        <f ca="1">IFERROR(__xludf.DUMMYFUNCTION("""COMPUTED_VALUE"""),"")</f>
        <v/>
      </c>
      <c r="AA58" s="4" t="str">
        <f ca="1">IFERROR(__xludf.DUMMYFUNCTION("""COMPUTED_VALUE"""),"")</f>
        <v/>
      </c>
      <c r="AB58" s="4" t="str">
        <f ca="1">IFERROR(__xludf.DUMMYFUNCTION("""COMPUTED_VALUE"""),"")</f>
        <v/>
      </c>
      <c r="AC58" s="4" t="str">
        <f ca="1">IFERROR(__xludf.DUMMYFUNCTION("""COMPUTED_VALUE"""),"")</f>
        <v/>
      </c>
      <c r="AD58" s="4" t="str">
        <f ca="1">IFERROR(__xludf.DUMMYFUNCTION("""COMPUTED_VALUE"""),"")</f>
        <v/>
      </c>
      <c r="AE58" s="4" t="str">
        <f ca="1">IFERROR(__xludf.DUMMYFUNCTION("""COMPUTED_VALUE"""),"")</f>
        <v/>
      </c>
      <c r="AF58" s="4" t="str">
        <f ca="1">IFERROR(__xludf.DUMMYFUNCTION("""COMPUTED_VALUE"""),"")</f>
        <v/>
      </c>
      <c r="AG58" s="4" t="str">
        <f ca="1">IFERROR(__xludf.DUMMYFUNCTION("""COMPUTED_VALUE"""),"")</f>
        <v/>
      </c>
      <c r="AH58" s="4" t="str">
        <f ca="1">IFERROR(__xludf.DUMMYFUNCTION("""COMPUTED_VALUE"""),"")</f>
        <v/>
      </c>
      <c r="AI58" s="4" t="str">
        <f ca="1">IFERROR(__xludf.DUMMYFUNCTION("""COMPUTED_VALUE"""),"")</f>
        <v/>
      </c>
      <c r="AJ58" s="4" t="str">
        <f ca="1">IFERROR(__xludf.DUMMYFUNCTION("""COMPUTED_VALUE"""),"")</f>
        <v/>
      </c>
      <c r="AK58" s="4" t="str">
        <f ca="1">IFERROR(__xludf.DUMMYFUNCTION("""COMPUTED_VALUE"""),"")</f>
        <v/>
      </c>
      <c r="AL58" s="4" t="str">
        <f ca="1">IFERROR(__xludf.DUMMYFUNCTION("""COMPUTED_VALUE"""),"")</f>
        <v/>
      </c>
      <c r="AM58" s="4" t="str">
        <f ca="1">IFERROR(__xludf.DUMMYFUNCTION("""COMPUTED_VALUE"""),"")</f>
        <v/>
      </c>
      <c r="AN58" s="4" t="str">
        <f ca="1">IFERROR(__xludf.DUMMYFUNCTION("""COMPUTED_VALUE"""),"")</f>
        <v/>
      </c>
      <c r="AO58" s="4" t="str">
        <f ca="1">IFERROR(__xludf.DUMMYFUNCTION("""COMPUTED_VALUE"""),"")</f>
        <v/>
      </c>
      <c r="AP58" s="4" t="str">
        <f ca="1">IFERROR(__xludf.DUMMYFUNCTION("""COMPUTED_VALUE"""),"")</f>
        <v/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</row>
    <row r="59" spans="1:82" ht="12.75" x14ac:dyDescent="0.55000000000000004">
      <c r="A59" s="4" t="str">
        <f ca="1">IFERROR(__xludf.DUMMYFUNCTION("""COMPUTED_VALUE"""),"")</f>
        <v/>
      </c>
      <c r="B59" s="4" t="str">
        <f ca="1">IFERROR(__xludf.DUMMYFUNCTION("""COMPUTED_VALUE"""),"")</f>
        <v/>
      </c>
      <c r="C59" s="4" t="str">
        <f ca="1">IFERROR(__xludf.DUMMYFUNCTION("""COMPUTED_VALUE"""),"")</f>
        <v/>
      </c>
      <c r="D59" s="4" t="str">
        <f ca="1">IFERROR(__xludf.DUMMYFUNCTION("""COMPUTED_VALUE"""),"")</f>
        <v/>
      </c>
      <c r="E59" s="4" t="str">
        <f ca="1">IFERROR(__xludf.DUMMYFUNCTION("""COMPUTED_VALUE"""),"")</f>
        <v/>
      </c>
      <c r="F59" s="4" t="str">
        <f ca="1">IFERROR(__xludf.DUMMYFUNCTION("""COMPUTED_VALUE"""),"")</f>
        <v/>
      </c>
      <c r="G59" s="4" t="str">
        <f ca="1">IFERROR(__xludf.DUMMYFUNCTION("""COMPUTED_VALUE"""),"")</f>
        <v/>
      </c>
      <c r="H59" s="4" t="str">
        <f ca="1">IFERROR(__xludf.DUMMYFUNCTION("""COMPUTED_VALUE"""),"")</f>
        <v/>
      </c>
      <c r="I59" s="4" t="str">
        <f ca="1">IFERROR(__xludf.DUMMYFUNCTION("""COMPUTED_VALUE"""),"")</f>
        <v/>
      </c>
      <c r="J59" s="4" t="str">
        <f ca="1">IFERROR(__xludf.DUMMYFUNCTION("""COMPUTED_VALUE"""),"")</f>
        <v/>
      </c>
      <c r="K59" s="4" t="str">
        <f ca="1">IFERROR(__xludf.DUMMYFUNCTION("""COMPUTED_VALUE"""),"")</f>
        <v/>
      </c>
      <c r="L59" s="4" t="str">
        <f ca="1">IFERROR(__xludf.DUMMYFUNCTION("""COMPUTED_VALUE"""),"")</f>
        <v/>
      </c>
      <c r="M59" s="4" t="str">
        <f ca="1">IFERROR(__xludf.DUMMYFUNCTION("""COMPUTED_VALUE"""),"")</f>
        <v/>
      </c>
      <c r="N59" s="4" t="str">
        <f ca="1">IFERROR(__xludf.DUMMYFUNCTION("""COMPUTED_VALUE"""),"")</f>
        <v/>
      </c>
      <c r="O59" s="4" t="str">
        <f ca="1">IFERROR(__xludf.DUMMYFUNCTION("""COMPUTED_VALUE"""),"")</f>
        <v/>
      </c>
      <c r="P59" s="4" t="str">
        <f ca="1">IFERROR(__xludf.DUMMYFUNCTION("""COMPUTED_VALUE"""),"")</f>
        <v/>
      </c>
      <c r="Q59" s="4" t="str">
        <f ca="1">IFERROR(__xludf.DUMMYFUNCTION("""COMPUTED_VALUE"""),"")</f>
        <v/>
      </c>
      <c r="R59" s="4" t="str">
        <f ca="1">IFERROR(__xludf.DUMMYFUNCTION("""COMPUTED_VALUE"""),"")</f>
        <v/>
      </c>
      <c r="S59" s="4" t="str">
        <f ca="1">IFERROR(__xludf.DUMMYFUNCTION("""COMPUTED_VALUE"""),"")</f>
        <v/>
      </c>
      <c r="T59" s="4" t="str">
        <f ca="1">IFERROR(__xludf.DUMMYFUNCTION("""COMPUTED_VALUE"""),"")</f>
        <v/>
      </c>
      <c r="U59" s="4" t="str">
        <f ca="1">IFERROR(__xludf.DUMMYFUNCTION("""COMPUTED_VALUE"""),"")</f>
        <v/>
      </c>
      <c r="V59" s="4" t="str">
        <f ca="1">IFERROR(__xludf.DUMMYFUNCTION("""COMPUTED_VALUE"""),"")</f>
        <v/>
      </c>
      <c r="W59" s="4" t="str">
        <f ca="1">IFERROR(__xludf.DUMMYFUNCTION("""COMPUTED_VALUE"""),"")</f>
        <v/>
      </c>
      <c r="X59" s="4" t="str">
        <f ca="1">IFERROR(__xludf.DUMMYFUNCTION("""COMPUTED_VALUE"""),"")</f>
        <v/>
      </c>
      <c r="Y59" s="4" t="str">
        <f ca="1">IFERROR(__xludf.DUMMYFUNCTION("""COMPUTED_VALUE"""),"")</f>
        <v/>
      </c>
      <c r="Z59" s="4" t="str">
        <f ca="1">IFERROR(__xludf.DUMMYFUNCTION("""COMPUTED_VALUE"""),"")</f>
        <v/>
      </c>
      <c r="AA59" s="4" t="str">
        <f ca="1">IFERROR(__xludf.DUMMYFUNCTION("""COMPUTED_VALUE"""),"")</f>
        <v/>
      </c>
      <c r="AB59" s="4" t="str">
        <f ca="1">IFERROR(__xludf.DUMMYFUNCTION("""COMPUTED_VALUE"""),"")</f>
        <v/>
      </c>
      <c r="AC59" s="4" t="str">
        <f ca="1">IFERROR(__xludf.DUMMYFUNCTION("""COMPUTED_VALUE"""),"")</f>
        <v/>
      </c>
      <c r="AD59" s="4" t="str">
        <f ca="1">IFERROR(__xludf.DUMMYFUNCTION("""COMPUTED_VALUE"""),"")</f>
        <v/>
      </c>
      <c r="AE59" s="4" t="str">
        <f ca="1">IFERROR(__xludf.DUMMYFUNCTION("""COMPUTED_VALUE"""),"")</f>
        <v/>
      </c>
      <c r="AF59" s="4" t="str">
        <f ca="1">IFERROR(__xludf.DUMMYFUNCTION("""COMPUTED_VALUE"""),"")</f>
        <v/>
      </c>
      <c r="AG59" s="4" t="str">
        <f ca="1">IFERROR(__xludf.DUMMYFUNCTION("""COMPUTED_VALUE"""),"")</f>
        <v/>
      </c>
      <c r="AH59" s="4" t="str">
        <f ca="1">IFERROR(__xludf.DUMMYFUNCTION("""COMPUTED_VALUE"""),"")</f>
        <v/>
      </c>
      <c r="AI59" s="4" t="str">
        <f ca="1">IFERROR(__xludf.DUMMYFUNCTION("""COMPUTED_VALUE"""),"")</f>
        <v/>
      </c>
      <c r="AJ59" s="4" t="str">
        <f ca="1">IFERROR(__xludf.DUMMYFUNCTION("""COMPUTED_VALUE"""),"")</f>
        <v/>
      </c>
      <c r="AK59" s="4" t="str">
        <f ca="1">IFERROR(__xludf.DUMMYFUNCTION("""COMPUTED_VALUE"""),"")</f>
        <v/>
      </c>
      <c r="AL59" s="4" t="str">
        <f ca="1">IFERROR(__xludf.DUMMYFUNCTION("""COMPUTED_VALUE"""),"")</f>
        <v/>
      </c>
      <c r="AM59" s="4" t="str">
        <f ca="1">IFERROR(__xludf.DUMMYFUNCTION("""COMPUTED_VALUE"""),"")</f>
        <v/>
      </c>
      <c r="AN59" s="4" t="str">
        <f ca="1">IFERROR(__xludf.DUMMYFUNCTION("""COMPUTED_VALUE"""),"")</f>
        <v/>
      </c>
      <c r="AO59" s="4" t="str">
        <f ca="1">IFERROR(__xludf.DUMMYFUNCTION("""COMPUTED_VALUE"""),"")</f>
        <v/>
      </c>
      <c r="AP59" s="4" t="str">
        <f ca="1">IFERROR(__xludf.DUMMYFUNCTION("""COMPUTED_VALUE"""),"")</f>
        <v/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</row>
    <row r="60" spans="1:82" ht="12.75" x14ac:dyDescent="0.55000000000000004">
      <c r="A60" s="4" t="str">
        <f ca="1">IFERROR(__xludf.DUMMYFUNCTION("""COMPUTED_VALUE"""),"")</f>
        <v/>
      </c>
      <c r="B60" s="4" t="str">
        <f ca="1">IFERROR(__xludf.DUMMYFUNCTION("""COMPUTED_VALUE"""),"")</f>
        <v/>
      </c>
      <c r="C60" s="4" t="str">
        <f ca="1">IFERROR(__xludf.DUMMYFUNCTION("""COMPUTED_VALUE"""),"")</f>
        <v/>
      </c>
      <c r="D60" s="4" t="str">
        <f ca="1">IFERROR(__xludf.DUMMYFUNCTION("""COMPUTED_VALUE"""),"")</f>
        <v/>
      </c>
      <c r="E60" s="4" t="str">
        <f ca="1">IFERROR(__xludf.DUMMYFUNCTION("""COMPUTED_VALUE"""),"")</f>
        <v/>
      </c>
      <c r="F60" s="4" t="str">
        <f ca="1">IFERROR(__xludf.DUMMYFUNCTION("""COMPUTED_VALUE"""),"")</f>
        <v/>
      </c>
      <c r="G60" s="4" t="str">
        <f ca="1">IFERROR(__xludf.DUMMYFUNCTION("""COMPUTED_VALUE"""),"")</f>
        <v/>
      </c>
      <c r="H60" s="4" t="str">
        <f ca="1">IFERROR(__xludf.DUMMYFUNCTION("""COMPUTED_VALUE"""),"")</f>
        <v/>
      </c>
      <c r="I60" s="4" t="str">
        <f ca="1">IFERROR(__xludf.DUMMYFUNCTION("""COMPUTED_VALUE"""),"")</f>
        <v/>
      </c>
      <c r="J60" s="4" t="str">
        <f ca="1">IFERROR(__xludf.DUMMYFUNCTION("""COMPUTED_VALUE"""),"")</f>
        <v/>
      </c>
      <c r="K60" s="4" t="str">
        <f ca="1">IFERROR(__xludf.DUMMYFUNCTION("""COMPUTED_VALUE"""),"")</f>
        <v/>
      </c>
      <c r="L60" s="4" t="str">
        <f ca="1">IFERROR(__xludf.DUMMYFUNCTION("""COMPUTED_VALUE"""),"")</f>
        <v/>
      </c>
      <c r="M60" s="4" t="str">
        <f ca="1">IFERROR(__xludf.DUMMYFUNCTION("""COMPUTED_VALUE"""),"")</f>
        <v/>
      </c>
      <c r="N60" s="4" t="str">
        <f ca="1">IFERROR(__xludf.DUMMYFUNCTION("""COMPUTED_VALUE"""),"")</f>
        <v/>
      </c>
      <c r="O60" s="4" t="str">
        <f ca="1">IFERROR(__xludf.DUMMYFUNCTION("""COMPUTED_VALUE"""),"")</f>
        <v/>
      </c>
      <c r="P60" s="4" t="str">
        <f ca="1">IFERROR(__xludf.DUMMYFUNCTION("""COMPUTED_VALUE"""),"")</f>
        <v/>
      </c>
      <c r="Q60" s="4" t="str">
        <f ca="1">IFERROR(__xludf.DUMMYFUNCTION("""COMPUTED_VALUE"""),"")</f>
        <v/>
      </c>
      <c r="R60" s="4" t="str">
        <f ca="1">IFERROR(__xludf.DUMMYFUNCTION("""COMPUTED_VALUE"""),"")</f>
        <v/>
      </c>
      <c r="S60" s="4" t="str">
        <f ca="1">IFERROR(__xludf.DUMMYFUNCTION("""COMPUTED_VALUE"""),"")</f>
        <v/>
      </c>
      <c r="T60" s="4" t="str">
        <f ca="1">IFERROR(__xludf.DUMMYFUNCTION("""COMPUTED_VALUE"""),"")</f>
        <v/>
      </c>
      <c r="U60" s="4" t="str">
        <f ca="1">IFERROR(__xludf.DUMMYFUNCTION("""COMPUTED_VALUE"""),"")</f>
        <v/>
      </c>
      <c r="V60" s="4" t="str">
        <f ca="1">IFERROR(__xludf.DUMMYFUNCTION("""COMPUTED_VALUE"""),"")</f>
        <v/>
      </c>
      <c r="W60" s="4" t="str">
        <f ca="1">IFERROR(__xludf.DUMMYFUNCTION("""COMPUTED_VALUE"""),"")</f>
        <v/>
      </c>
      <c r="X60" s="4" t="str">
        <f ca="1">IFERROR(__xludf.DUMMYFUNCTION("""COMPUTED_VALUE"""),"")</f>
        <v/>
      </c>
      <c r="Y60" s="4" t="str">
        <f ca="1">IFERROR(__xludf.DUMMYFUNCTION("""COMPUTED_VALUE"""),"")</f>
        <v/>
      </c>
      <c r="Z60" s="4" t="str">
        <f ca="1">IFERROR(__xludf.DUMMYFUNCTION("""COMPUTED_VALUE"""),"")</f>
        <v/>
      </c>
      <c r="AA60" s="4" t="str">
        <f ca="1">IFERROR(__xludf.DUMMYFUNCTION("""COMPUTED_VALUE"""),"")</f>
        <v/>
      </c>
      <c r="AB60" s="4" t="str">
        <f ca="1">IFERROR(__xludf.DUMMYFUNCTION("""COMPUTED_VALUE"""),"")</f>
        <v/>
      </c>
      <c r="AC60" s="4" t="str">
        <f ca="1">IFERROR(__xludf.DUMMYFUNCTION("""COMPUTED_VALUE"""),"")</f>
        <v/>
      </c>
      <c r="AD60" s="4" t="str">
        <f ca="1">IFERROR(__xludf.DUMMYFUNCTION("""COMPUTED_VALUE"""),"")</f>
        <v/>
      </c>
      <c r="AE60" s="4" t="str">
        <f ca="1">IFERROR(__xludf.DUMMYFUNCTION("""COMPUTED_VALUE"""),"")</f>
        <v/>
      </c>
      <c r="AF60" s="4" t="str">
        <f ca="1">IFERROR(__xludf.DUMMYFUNCTION("""COMPUTED_VALUE"""),"")</f>
        <v/>
      </c>
      <c r="AG60" s="4" t="str">
        <f ca="1">IFERROR(__xludf.DUMMYFUNCTION("""COMPUTED_VALUE"""),"")</f>
        <v/>
      </c>
      <c r="AH60" s="4" t="str">
        <f ca="1">IFERROR(__xludf.DUMMYFUNCTION("""COMPUTED_VALUE"""),"")</f>
        <v/>
      </c>
      <c r="AI60" s="4" t="str">
        <f ca="1">IFERROR(__xludf.DUMMYFUNCTION("""COMPUTED_VALUE"""),"")</f>
        <v/>
      </c>
      <c r="AJ60" s="4" t="str">
        <f ca="1">IFERROR(__xludf.DUMMYFUNCTION("""COMPUTED_VALUE"""),"")</f>
        <v/>
      </c>
      <c r="AK60" s="4" t="str">
        <f ca="1">IFERROR(__xludf.DUMMYFUNCTION("""COMPUTED_VALUE"""),"")</f>
        <v/>
      </c>
      <c r="AL60" s="4" t="str">
        <f ca="1">IFERROR(__xludf.DUMMYFUNCTION("""COMPUTED_VALUE"""),"")</f>
        <v/>
      </c>
      <c r="AM60" s="4" t="str">
        <f ca="1">IFERROR(__xludf.DUMMYFUNCTION("""COMPUTED_VALUE"""),"")</f>
        <v/>
      </c>
      <c r="AN60" s="4" t="str">
        <f ca="1">IFERROR(__xludf.DUMMYFUNCTION("""COMPUTED_VALUE"""),"")</f>
        <v/>
      </c>
      <c r="AO60" s="4" t="str">
        <f ca="1">IFERROR(__xludf.DUMMYFUNCTION("""COMPUTED_VALUE"""),"")</f>
        <v/>
      </c>
      <c r="AP60" s="4" t="str">
        <f ca="1">IFERROR(__xludf.DUMMYFUNCTION("""COMPUTED_VALUE"""),"")</f>
        <v/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</row>
    <row r="61" spans="1:82" ht="12.75" x14ac:dyDescent="0.55000000000000004">
      <c r="A61" s="4" t="str">
        <f ca="1">IFERROR(__xludf.DUMMYFUNCTION("""COMPUTED_VALUE"""),"")</f>
        <v/>
      </c>
      <c r="B61" s="4" t="str">
        <f ca="1">IFERROR(__xludf.DUMMYFUNCTION("""COMPUTED_VALUE"""),"")</f>
        <v/>
      </c>
      <c r="C61" s="4" t="str">
        <f ca="1">IFERROR(__xludf.DUMMYFUNCTION("""COMPUTED_VALUE"""),"")</f>
        <v/>
      </c>
      <c r="D61" s="4" t="str">
        <f ca="1">IFERROR(__xludf.DUMMYFUNCTION("""COMPUTED_VALUE"""),"")</f>
        <v/>
      </c>
      <c r="E61" s="4" t="str">
        <f ca="1">IFERROR(__xludf.DUMMYFUNCTION("""COMPUTED_VALUE"""),"")</f>
        <v/>
      </c>
      <c r="F61" s="4" t="str">
        <f ca="1">IFERROR(__xludf.DUMMYFUNCTION("""COMPUTED_VALUE"""),"")</f>
        <v/>
      </c>
      <c r="G61" s="4" t="str">
        <f ca="1">IFERROR(__xludf.DUMMYFUNCTION("""COMPUTED_VALUE"""),"")</f>
        <v/>
      </c>
      <c r="H61" s="4" t="str">
        <f ca="1">IFERROR(__xludf.DUMMYFUNCTION("""COMPUTED_VALUE"""),"")</f>
        <v/>
      </c>
      <c r="I61" s="4" t="str">
        <f ca="1">IFERROR(__xludf.DUMMYFUNCTION("""COMPUTED_VALUE"""),"")</f>
        <v/>
      </c>
      <c r="J61" s="4" t="str">
        <f ca="1">IFERROR(__xludf.DUMMYFUNCTION("""COMPUTED_VALUE"""),"")</f>
        <v/>
      </c>
      <c r="K61" s="4" t="str">
        <f ca="1">IFERROR(__xludf.DUMMYFUNCTION("""COMPUTED_VALUE"""),"")</f>
        <v/>
      </c>
      <c r="L61" s="4" t="str">
        <f ca="1">IFERROR(__xludf.DUMMYFUNCTION("""COMPUTED_VALUE"""),"")</f>
        <v/>
      </c>
      <c r="M61" s="4" t="str">
        <f ca="1">IFERROR(__xludf.DUMMYFUNCTION("""COMPUTED_VALUE"""),"")</f>
        <v/>
      </c>
      <c r="N61" s="4" t="str">
        <f ca="1">IFERROR(__xludf.DUMMYFUNCTION("""COMPUTED_VALUE"""),"")</f>
        <v/>
      </c>
      <c r="O61" s="4" t="str">
        <f ca="1">IFERROR(__xludf.DUMMYFUNCTION("""COMPUTED_VALUE"""),"")</f>
        <v/>
      </c>
      <c r="P61" s="4" t="str">
        <f ca="1">IFERROR(__xludf.DUMMYFUNCTION("""COMPUTED_VALUE"""),"")</f>
        <v/>
      </c>
      <c r="Q61" s="4" t="str">
        <f ca="1">IFERROR(__xludf.DUMMYFUNCTION("""COMPUTED_VALUE"""),"")</f>
        <v/>
      </c>
      <c r="R61" s="4" t="str">
        <f ca="1">IFERROR(__xludf.DUMMYFUNCTION("""COMPUTED_VALUE"""),"")</f>
        <v/>
      </c>
      <c r="S61" s="4" t="str">
        <f ca="1">IFERROR(__xludf.DUMMYFUNCTION("""COMPUTED_VALUE"""),"")</f>
        <v/>
      </c>
      <c r="T61" s="4" t="str">
        <f ca="1">IFERROR(__xludf.DUMMYFUNCTION("""COMPUTED_VALUE"""),"")</f>
        <v/>
      </c>
      <c r="U61" s="4" t="str">
        <f ca="1">IFERROR(__xludf.DUMMYFUNCTION("""COMPUTED_VALUE"""),"")</f>
        <v/>
      </c>
      <c r="V61" s="4" t="str">
        <f ca="1">IFERROR(__xludf.DUMMYFUNCTION("""COMPUTED_VALUE"""),"")</f>
        <v/>
      </c>
      <c r="W61" s="4" t="str">
        <f ca="1">IFERROR(__xludf.DUMMYFUNCTION("""COMPUTED_VALUE"""),"")</f>
        <v/>
      </c>
      <c r="X61" s="4" t="str">
        <f ca="1">IFERROR(__xludf.DUMMYFUNCTION("""COMPUTED_VALUE"""),"")</f>
        <v/>
      </c>
      <c r="Y61" s="4" t="str">
        <f ca="1">IFERROR(__xludf.DUMMYFUNCTION("""COMPUTED_VALUE"""),"")</f>
        <v/>
      </c>
      <c r="Z61" s="4" t="str">
        <f ca="1">IFERROR(__xludf.DUMMYFUNCTION("""COMPUTED_VALUE"""),"")</f>
        <v/>
      </c>
      <c r="AA61" s="4" t="str">
        <f ca="1">IFERROR(__xludf.DUMMYFUNCTION("""COMPUTED_VALUE"""),"")</f>
        <v/>
      </c>
      <c r="AB61" s="4" t="str">
        <f ca="1">IFERROR(__xludf.DUMMYFUNCTION("""COMPUTED_VALUE"""),"")</f>
        <v/>
      </c>
      <c r="AC61" s="4" t="str">
        <f ca="1">IFERROR(__xludf.DUMMYFUNCTION("""COMPUTED_VALUE"""),"")</f>
        <v/>
      </c>
      <c r="AD61" s="4" t="str">
        <f ca="1">IFERROR(__xludf.DUMMYFUNCTION("""COMPUTED_VALUE"""),"")</f>
        <v/>
      </c>
      <c r="AE61" s="4" t="str">
        <f ca="1">IFERROR(__xludf.DUMMYFUNCTION("""COMPUTED_VALUE"""),"")</f>
        <v/>
      </c>
      <c r="AF61" s="4" t="str">
        <f ca="1">IFERROR(__xludf.DUMMYFUNCTION("""COMPUTED_VALUE"""),"")</f>
        <v/>
      </c>
      <c r="AG61" s="4" t="str">
        <f ca="1">IFERROR(__xludf.DUMMYFUNCTION("""COMPUTED_VALUE"""),"")</f>
        <v/>
      </c>
      <c r="AH61" s="4" t="str">
        <f ca="1">IFERROR(__xludf.DUMMYFUNCTION("""COMPUTED_VALUE"""),"")</f>
        <v/>
      </c>
      <c r="AI61" s="4" t="str">
        <f ca="1">IFERROR(__xludf.DUMMYFUNCTION("""COMPUTED_VALUE"""),"")</f>
        <v/>
      </c>
      <c r="AJ61" s="4" t="str">
        <f ca="1">IFERROR(__xludf.DUMMYFUNCTION("""COMPUTED_VALUE"""),"")</f>
        <v/>
      </c>
      <c r="AK61" s="4" t="str">
        <f ca="1">IFERROR(__xludf.DUMMYFUNCTION("""COMPUTED_VALUE"""),"")</f>
        <v/>
      </c>
      <c r="AL61" s="4" t="str">
        <f ca="1">IFERROR(__xludf.DUMMYFUNCTION("""COMPUTED_VALUE"""),"")</f>
        <v/>
      </c>
      <c r="AM61" s="4" t="str">
        <f ca="1">IFERROR(__xludf.DUMMYFUNCTION("""COMPUTED_VALUE"""),"")</f>
        <v/>
      </c>
      <c r="AN61" s="4" t="str">
        <f ca="1">IFERROR(__xludf.DUMMYFUNCTION("""COMPUTED_VALUE"""),"")</f>
        <v/>
      </c>
      <c r="AO61" s="4" t="str">
        <f ca="1">IFERROR(__xludf.DUMMYFUNCTION("""COMPUTED_VALUE"""),"")</f>
        <v/>
      </c>
      <c r="AP61" s="4" t="str">
        <f ca="1">IFERROR(__xludf.DUMMYFUNCTION("""COMPUTED_VALUE"""),"")</f>
        <v/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</row>
    <row r="62" spans="1:82" ht="12.75" x14ac:dyDescent="0.55000000000000004">
      <c r="A62" s="4" t="str">
        <f ca="1">IFERROR(__xludf.DUMMYFUNCTION("""COMPUTED_VALUE"""),"")</f>
        <v/>
      </c>
      <c r="B62" s="4" t="str">
        <f ca="1">IFERROR(__xludf.DUMMYFUNCTION("""COMPUTED_VALUE"""),"")</f>
        <v/>
      </c>
      <c r="C62" s="4" t="str">
        <f ca="1">IFERROR(__xludf.DUMMYFUNCTION("""COMPUTED_VALUE"""),"")</f>
        <v/>
      </c>
      <c r="D62" s="4" t="str">
        <f ca="1">IFERROR(__xludf.DUMMYFUNCTION("""COMPUTED_VALUE"""),"")</f>
        <v/>
      </c>
      <c r="E62" s="4" t="str">
        <f ca="1">IFERROR(__xludf.DUMMYFUNCTION("""COMPUTED_VALUE"""),"")</f>
        <v/>
      </c>
      <c r="F62" s="4" t="str">
        <f ca="1">IFERROR(__xludf.DUMMYFUNCTION("""COMPUTED_VALUE"""),"")</f>
        <v/>
      </c>
      <c r="G62" s="4" t="str">
        <f ca="1">IFERROR(__xludf.DUMMYFUNCTION("""COMPUTED_VALUE"""),"")</f>
        <v/>
      </c>
      <c r="H62" s="4" t="str">
        <f ca="1">IFERROR(__xludf.DUMMYFUNCTION("""COMPUTED_VALUE"""),"")</f>
        <v/>
      </c>
      <c r="I62" s="4" t="str">
        <f ca="1">IFERROR(__xludf.DUMMYFUNCTION("""COMPUTED_VALUE"""),"")</f>
        <v/>
      </c>
      <c r="J62" s="4" t="str">
        <f ca="1">IFERROR(__xludf.DUMMYFUNCTION("""COMPUTED_VALUE"""),"")</f>
        <v/>
      </c>
      <c r="K62" s="4" t="str">
        <f ca="1">IFERROR(__xludf.DUMMYFUNCTION("""COMPUTED_VALUE"""),"")</f>
        <v/>
      </c>
      <c r="L62" s="4" t="str">
        <f ca="1">IFERROR(__xludf.DUMMYFUNCTION("""COMPUTED_VALUE"""),"")</f>
        <v/>
      </c>
      <c r="M62" s="4" t="str">
        <f ca="1">IFERROR(__xludf.DUMMYFUNCTION("""COMPUTED_VALUE"""),"")</f>
        <v/>
      </c>
      <c r="N62" s="4" t="str">
        <f ca="1">IFERROR(__xludf.DUMMYFUNCTION("""COMPUTED_VALUE"""),"")</f>
        <v/>
      </c>
      <c r="O62" s="4" t="str">
        <f ca="1">IFERROR(__xludf.DUMMYFUNCTION("""COMPUTED_VALUE"""),"")</f>
        <v/>
      </c>
      <c r="P62" s="4" t="str">
        <f ca="1">IFERROR(__xludf.DUMMYFUNCTION("""COMPUTED_VALUE"""),"")</f>
        <v/>
      </c>
      <c r="Q62" s="4" t="str">
        <f ca="1">IFERROR(__xludf.DUMMYFUNCTION("""COMPUTED_VALUE"""),"")</f>
        <v/>
      </c>
      <c r="R62" s="4" t="str">
        <f ca="1">IFERROR(__xludf.DUMMYFUNCTION("""COMPUTED_VALUE"""),"")</f>
        <v/>
      </c>
      <c r="S62" s="4" t="str">
        <f ca="1">IFERROR(__xludf.DUMMYFUNCTION("""COMPUTED_VALUE"""),"")</f>
        <v/>
      </c>
      <c r="T62" s="4" t="str">
        <f ca="1">IFERROR(__xludf.DUMMYFUNCTION("""COMPUTED_VALUE"""),"")</f>
        <v/>
      </c>
      <c r="U62" s="4" t="str">
        <f ca="1">IFERROR(__xludf.DUMMYFUNCTION("""COMPUTED_VALUE"""),"")</f>
        <v/>
      </c>
      <c r="V62" s="4" t="str">
        <f ca="1">IFERROR(__xludf.DUMMYFUNCTION("""COMPUTED_VALUE"""),"")</f>
        <v/>
      </c>
      <c r="W62" s="4" t="str">
        <f ca="1">IFERROR(__xludf.DUMMYFUNCTION("""COMPUTED_VALUE"""),"")</f>
        <v/>
      </c>
      <c r="X62" s="4" t="str">
        <f ca="1">IFERROR(__xludf.DUMMYFUNCTION("""COMPUTED_VALUE"""),"")</f>
        <v/>
      </c>
      <c r="Y62" s="4" t="str">
        <f ca="1">IFERROR(__xludf.DUMMYFUNCTION("""COMPUTED_VALUE"""),"")</f>
        <v/>
      </c>
      <c r="Z62" s="4" t="str">
        <f ca="1">IFERROR(__xludf.DUMMYFUNCTION("""COMPUTED_VALUE"""),"")</f>
        <v/>
      </c>
      <c r="AA62" s="4" t="str">
        <f ca="1">IFERROR(__xludf.DUMMYFUNCTION("""COMPUTED_VALUE"""),"")</f>
        <v/>
      </c>
      <c r="AB62" s="4" t="str">
        <f ca="1">IFERROR(__xludf.DUMMYFUNCTION("""COMPUTED_VALUE"""),"")</f>
        <v/>
      </c>
      <c r="AC62" s="4" t="str">
        <f ca="1">IFERROR(__xludf.DUMMYFUNCTION("""COMPUTED_VALUE"""),"")</f>
        <v/>
      </c>
      <c r="AD62" s="4" t="str">
        <f ca="1">IFERROR(__xludf.DUMMYFUNCTION("""COMPUTED_VALUE"""),"")</f>
        <v/>
      </c>
      <c r="AE62" s="4" t="str">
        <f ca="1">IFERROR(__xludf.DUMMYFUNCTION("""COMPUTED_VALUE"""),"")</f>
        <v/>
      </c>
      <c r="AF62" s="4" t="str">
        <f ca="1">IFERROR(__xludf.DUMMYFUNCTION("""COMPUTED_VALUE"""),"")</f>
        <v/>
      </c>
      <c r="AG62" s="4" t="str">
        <f ca="1">IFERROR(__xludf.DUMMYFUNCTION("""COMPUTED_VALUE"""),"")</f>
        <v/>
      </c>
      <c r="AH62" s="4" t="str">
        <f ca="1">IFERROR(__xludf.DUMMYFUNCTION("""COMPUTED_VALUE"""),"")</f>
        <v/>
      </c>
      <c r="AI62" s="4" t="str">
        <f ca="1">IFERROR(__xludf.DUMMYFUNCTION("""COMPUTED_VALUE"""),"")</f>
        <v/>
      </c>
      <c r="AJ62" s="4" t="str">
        <f ca="1">IFERROR(__xludf.DUMMYFUNCTION("""COMPUTED_VALUE"""),"")</f>
        <v/>
      </c>
      <c r="AK62" s="4" t="str">
        <f ca="1">IFERROR(__xludf.DUMMYFUNCTION("""COMPUTED_VALUE"""),"")</f>
        <v/>
      </c>
      <c r="AL62" s="4" t="str">
        <f ca="1">IFERROR(__xludf.DUMMYFUNCTION("""COMPUTED_VALUE"""),"")</f>
        <v/>
      </c>
      <c r="AM62" s="4" t="str">
        <f ca="1">IFERROR(__xludf.DUMMYFUNCTION("""COMPUTED_VALUE"""),"")</f>
        <v/>
      </c>
      <c r="AN62" s="4" t="str">
        <f ca="1">IFERROR(__xludf.DUMMYFUNCTION("""COMPUTED_VALUE"""),"")</f>
        <v/>
      </c>
      <c r="AO62" s="4" t="str">
        <f ca="1">IFERROR(__xludf.DUMMYFUNCTION("""COMPUTED_VALUE"""),"")</f>
        <v/>
      </c>
      <c r="AP62" s="4" t="str">
        <f ca="1">IFERROR(__xludf.DUMMYFUNCTION("""COMPUTED_VALUE"""),"")</f>
        <v/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</row>
    <row r="63" spans="1:82" ht="12.75" x14ac:dyDescent="0.55000000000000004">
      <c r="A63" s="4" t="str">
        <f ca="1">IFERROR(__xludf.DUMMYFUNCTION("""COMPUTED_VALUE"""),"")</f>
        <v/>
      </c>
      <c r="B63" s="4" t="str">
        <f ca="1">IFERROR(__xludf.DUMMYFUNCTION("""COMPUTED_VALUE"""),"")</f>
        <v/>
      </c>
      <c r="C63" s="4" t="str">
        <f ca="1">IFERROR(__xludf.DUMMYFUNCTION("""COMPUTED_VALUE"""),"")</f>
        <v/>
      </c>
      <c r="D63" s="4" t="str">
        <f ca="1">IFERROR(__xludf.DUMMYFUNCTION("""COMPUTED_VALUE"""),"")</f>
        <v/>
      </c>
      <c r="E63" s="4" t="str">
        <f ca="1">IFERROR(__xludf.DUMMYFUNCTION("""COMPUTED_VALUE"""),"")</f>
        <v/>
      </c>
      <c r="F63" s="4" t="str">
        <f ca="1">IFERROR(__xludf.DUMMYFUNCTION("""COMPUTED_VALUE"""),"")</f>
        <v/>
      </c>
      <c r="G63" s="4" t="str">
        <f ca="1">IFERROR(__xludf.DUMMYFUNCTION("""COMPUTED_VALUE"""),"")</f>
        <v/>
      </c>
      <c r="H63" s="4" t="str">
        <f ca="1">IFERROR(__xludf.DUMMYFUNCTION("""COMPUTED_VALUE"""),"")</f>
        <v/>
      </c>
      <c r="I63" s="4" t="str">
        <f ca="1">IFERROR(__xludf.DUMMYFUNCTION("""COMPUTED_VALUE"""),"")</f>
        <v/>
      </c>
      <c r="J63" s="4" t="str">
        <f ca="1">IFERROR(__xludf.DUMMYFUNCTION("""COMPUTED_VALUE"""),"")</f>
        <v/>
      </c>
      <c r="K63" s="4" t="str">
        <f ca="1">IFERROR(__xludf.DUMMYFUNCTION("""COMPUTED_VALUE"""),"")</f>
        <v/>
      </c>
      <c r="L63" s="4" t="str">
        <f ca="1">IFERROR(__xludf.DUMMYFUNCTION("""COMPUTED_VALUE"""),"")</f>
        <v/>
      </c>
      <c r="M63" s="4" t="str">
        <f ca="1">IFERROR(__xludf.DUMMYFUNCTION("""COMPUTED_VALUE"""),"")</f>
        <v/>
      </c>
      <c r="N63" s="4" t="str">
        <f ca="1">IFERROR(__xludf.DUMMYFUNCTION("""COMPUTED_VALUE"""),"")</f>
        <v/>
      </c>
      <c r="O63" s="4" t="str">
        <f ca="1">IFERROR(__xludf.DUMMYFUNCTION("""COMPUTED_VALUE"""),"")</f>
        <v/>
      </c>
      <c r="P63" s="4" t="str">
        <f ca="1">IFERROR(__xludf.DUMMYFUNCTION("""COMPUTED_VALUE"""),"")</f>
        <v/>
      </c>
      <c r="Q63" s="4" t="str">
        <f ca="1">IFERROR(__xludf.DUMMYFUNCTION("""COMPUTED_VALUE"""),"")</f>
        <v/>
      </c>
      <c r="R63" s="4" t="str">
        <f ca="1">IFERROR(__xludf.DUMMYFUNCTION("""COMPUTED_VALUE"""),"")</f>
        <v/>
      </c>
      <c r="S63" s="4" t="str">
        <f ca="1">IFERROR(__xludf.DUMMYFUNCTION("""COMPUTED_VALUE"""),"")</f>
        <v/>
      </c>
      <c r="T63" s="4" t="str">
        <f ca="1">IFERROR(__xludf.DUMMYFUNCTION("""COMPUTED_VALUE"""),"")</f>
        <v/>
      </c>
      <c r="U63" s="4" t="str">
        <f ca="1">IFERROR(__xludf.DUMMYFUNCTION("""COMPUTED_VALUE"""),"")</f>
        <v/>
      </c>
      <c r="V63" s="4" t="str">
        <f ca="1">IFERROR(__xludf.DUMMYFUNCTION("""COMPUTED_VALUE"""),"")</f>
        <v/>
      </c>
      <c r="W63" s="4" t="str">
        <f ca="1">IFERROR(__xludf.DUMMYFUNCTION("""COMPUTED_VALUE"""),"")</f>
        <v/>
      </c>
      <c r="X63" s="4" t="str">
        <f ca="1">IFERROR(__xludf.DUMMYFUNCTION("""COMPUTED_VALUE"""),"")</f>
        <v/>
      </c>
      <c r="Y63" s="4" t="str">
        <f ca="1">IFERROR(__xludf.DUMMYFUNCTION("""COMPUTED_VALUE"""),"")</f>
        <v/>
      </c>
      <c r="Z63" s="4" t="str">
        <f ca="1">IFERROR(__xludf.DUMMYFUNCTION("""COMPUTED_VALUE"""),"")</f>
        <v/>
      </c>
      <c r="AA63" s="4" t="str">
        <f ca="1">IFERROR(__xludf.DUMMYFUNCTION("""COMPUTED_VALUE"""),"")</f>
        <v/>
      </c>
      <c r="AB63" s="4" t="str">
        <f ca="1">IFERROR(__xludf.DUMMYFUNCTION("""COMPUTED_VALUE"""),"")</f>
        <v/>
      </c>
      <c r="AC63" s="4" t="str">
        <f ca="1">IFERROR(__xludf.DUMMYFUNCTION("""COMPUTED_VALUE"""),"")</f>
        <v/>
      </c>
      <c r="AD63" s="4" t="str">
        <f ca="1">IFERROR(__xludf.DUMMYFUNCTION("""COMPUTED_VALUE"""),"")</f>
        <v/>
      </c>
      <c r="AE63" s="4" t="str">
        <f ca="1">IFERROR(__xludf.DUMMYFUNCTION("""COMPUTED_VALUE"""),"")</f>
        <v/>
      </c>
      <c r="AF63" s="4" t="str">
        <f ca="1">IFERROR(__xludf.DUMMYFUNCTION("""COMPUTED_VALUE"""),"")</f>
        <v/>
      </c>
      <c r="AG63" s="4" t="str">
        <f ca="1">IFERROR(__xludf.DUMMYFUNCTION("""COMPUTED_VALUE"""),"")</f>
        <v/>
      </c>
      <c r="AH63" s="4" t="str">
        <f ca="1">IFERROR(__xludf.DUMMYFUNCTION("""COMPUTED_VALUE"""),"")</f>
        <v/>
      </c>
      <c r="AI63" s="4" t="str">
        <f ca="1">IFERROR(__xludf.DUMMYFUNCTION("""COMPUTED_VALUE"""),"")</f>
        <v/>
      </c>
      <c r="AJ63" s="4" t="str">
        <f ca="1">IFERROR(__xludf.DUMMYFUNCTION("""COMPUTED_VALUE"""),"")</f>
        <v/>
      </c>
      <c r="AK63" s="4" t="str">
        <f ca="1">IFERROR(__xludf.DUMMYFUNCTION("""COMPUTED_VALUE"""),"")</f>
        <v/>
      </c>
      <c r="AL63" s="4" t="str">
        <f ca="1">IFERROR(__xludf.DUMMYFUNCTION("""COMPUTED_VALUE"""),"")</f>
        <v/>
      </c>
      <c r="AM63" s="4" t="str">
        <f ca="1">IFERROR(__xludf.DUMMYFUNCTION("""COMPUTED_VALUE"""),"")</f>
        <v/>
      </c>
      <c r="AN63" s="4" t="str">
        <f ca="1">IFERROR(__xludf.DUMMYFUNCTION("""COMPUTED_VALUE"""),"")</f>
        <v/>
      </c>
      <c r="AO63" s="4" t="str">
        <f ca="1">IFERROR(__xludf.DUMMYFUNCTION("""COMPUTED_VALUE"""),"")</f>
        <v/>
      </c>
      <c r="AP63" s="4" t="str">
        <f ca="1">IFERROR(__xludf.DUMMYFUNCTION("""COMPUTED_VALUE"""),"")</f>
        <v/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</row>
    <row r="64" spans="1:82" ht="12.75" x14ac:dyDescent="0.55000000000000004">
      <c r="A64" s="4" t="str">
        <f ca="1">IFERROR(__xludf.DUMMYFUNCTION("""COMPUTED_VALUE"""),"")</f>
        <v/>
      </c>
      <c r="B64" s="4" t="str">
        <f ca="1">IFERROR(__xludf.DUMMYFUNCTION("""COMPUTED_VALUE"""),"")</f>
        <v/>
      </c>
      <c r="C64" s="4" t="str">
        <f ca="1">IFERROR(__xludf.DUMMYFUNCTION("""COMPUTED_VALUE"""),"")</f>
        <v/>
      </c>
      <c r="D64" s="4" t="str">
        <f ca="1">IFERROR(__xludf.DUMMYFUNCTION("""COMPUTED_VALUE"""),"")</f>
        <v/>
      </c>
      <c r="E64" s="4" t="str">
        <f ca="1">IFERROR(__xludf.DUMMYFUNCTION("""COMPUTED_VALUE"""),"")</f>
        <v/>
      </c>
      <c r="F64" s="4" t="str">
        <f ca="1">IFERROR(__xludf.DUMMYFUNCTION("""COMPUTED_VALUE"""),"")</f>
        <v/>
      </c>
      <c r="G64" s="4" t="str">
        <f ca="1">IFERROR(__xludf.DUMMYFUNCTION("""COMPUTED_VALUE"""),"")</f>
        <v/>
      </c>
      <c r="H64" s="4" t="str">
        <f ca="1">IFERROR(__xludf.DUMMYFUNCTION("""COMPUTED_VALUE"""),"")</f>
        <v/>
      </c>
      <c r="I64" s="4" t="str">
        <f ca="1">IFERROR(__xludf.DUMMYFUNCTION("""COMPUTED_VALUE"""),"")</f>
        <v/>
      </c>
      <c r="J64" s="4" t="str">
        <f ca="1">IFERROR(__xludf.DUMMYFUNCTION("""COMPUTED_VALUE"""),"")</f>
        <v/>
      </c>
      <c r="K64" s="4" t="str">
        <f ca="1">IFERROR(__xludf.DUMMYFUNCTION("""COMPUTED_VALUE"""),"")</f>
        <v/>
      </c>
      <c r="L64" s="4" t="str">
        <f ca="1">IFERROR(__xludf.DUMMYFUNCTION("""COMPUTED_VALUE"""),"")</f>
        <v/>
      </c>
      <c r="M64" s="4" t="str">
        <f ca="1">IFERROR(__xludf.DUMMYFUNCTION("""COMPUTED_VALUE"""),"")</f>
        <v/>
      </c>
      <c r="N64" s="4" t="str">
        <f ca="1">IFERROR(__xludf.DUMMYFUNCTION("""COMPUTED_VALUE"""),"")</f>
        <v/>
      </c>
      <c r="O64" s="4" t="str">
        <f ca="1">IFERROR(__xludf.DUMMYFUNCTION("""COMPUTED_VALUE"""),"")</f>
        <v/>
      </c>
      <c r="P64" s="4" t="str">
        <f ca="1">IFERROR(__xludf.DUMMYFUNCTION("""COMPUTED_VALUE"""),"")</f>
        <v/>
      </c>
      <c r="Q64" s="4" t="str">
        <f ca="1">IFERROR(__xludf.DUMMYFUNCTION("""COMPUTED_VALUE"""),"")</f>
        <v/>
      </c>
      <c r="R64" s="4" t="str">
        <f ca="1">IFERROR(__xludf.DUMMYFUNCTION("""COMPUTED_VALUE"""),"")</f>
        <v/>
      </c>
      <c r="S64" s="4" t="str">
        <f ca="1">IFERROR(__xludf.DUMMYFUNCTION("""COMPUTED_VALUE"""),"")</f>
        <v/>
      </c>
      <c r="T64" s="4" t="str">
        <f ca="1">IFERROR(__xludf.DUMMYFUNCTION("""COMPUTED_VALUE"""),"")</f>
        <v/>
      </c>
      <c r="U64" s="4" t="str">
        <f ca="1">IFERROR(__xludf.DUMMYFUNCTION("""COMPUTED_VALUE"""),"")</f>
        <v/>
      </c>
      <c r="V64" s="4" t="str">
        <f ca="1">IFERROR(__xludf.DUMMYFUNCTION("""COMPUTED_VALUE"""),"")</f>
        <v/>
      </c>
      <c r="W64" s="4" t="str">
        <f ca="1">IFERROR(__xludf.DUMMYFUNCTION("""COMPUTED_VALUE"""),"")</f>
        <v/>
      </c>
      <c r="X64" s="4" t="str">
        <f ca="1">IFERROR(__xludf.DUMMYFUNCTION("""COMPUTED_VALUE"""),"")</f>
        <v/>
      </c>
      <c r="Y64" s="4" t="str">
        <f ca="1">IFERROR(__xludf.DUMMYFUNCTION("""COMPUTED_VALUE"""),"")</f>
        <v/>
      </c>
      <c r="Z64" s="4" t="str">
        <f ca="1">IFERROR(__xludf.DUMMYFUNCTION("""COMPUTED_VALUE"""),"")</f>
        <v/>
      </c>
      <c r="AA64" s="4" t="str">
        <f ca="1">IFERROR(__xludf.DUMMYFUNCTION("""COMPUTED_VALUE"""),"")</f>
        <v/>
      </c>
      <c r="AB64" s="4" t="str">
        <f ca="1">IFERROR(__xludf.DUMMYFUNCTION("""COMPUTED_VALUE"""),"")</f>
        <v/>
      </c>
      <c r="AC64" s="4" t="str">
        <f ca="1">IFERROR(__xludf.DUMMYFUNCTION("""COMPUTED_VALUE"""),"")</f>
        <v/>
      </c>
      <c r="AD64" s="4" t="str">
        <f ca="1">IFERROR(__xludf.DUMMYFUNCTION("""COMPUTED_VALUE"""),"")</f>
        <v/>
      </c>
      <c r="AE64" s="4" t="str">
        <f ca="1">IFERROR(__xludf.DUMMYFUNCTION("""COMPUTED_VALUE"""),"")</f>
        <v/>
      </c>
      <c r="AF64" s="4" t="str">
        <f ca="1">IFERROR(__xludf.DUMMYFUNCTION("""COMPUTED_VALUE"""),"")</f>
        <v/>
      </c>
      <c r="AG64" s="4" t="str">
        <f ca="1">IFERROR(__xludf.DUMMYFUNCTION("""COMPUTED_VALUE"""),"")</f>
        <v/>
      </c>
      <c r="AH64" s="4" t="str">
        <f ca="1">IFERROR(__xludf.DUMMYFUNCTION("""COMPUTED_VALUE"""),"")</f>
        <v/>
      </c>
      <c r="AI64" s="4" t="str">
        <f ca="1">IFERROR(__xludf.DUMMYFUNCTION("""COMPUTED_VALUE"""),"")</f>
        <v/>
      </c>
      <c r="AJ64" s="4" t="str">
        <f ca="1">IFERROR(__xludf.DUMMYFUNCTION("""COMPUTED_VALUE"""),"")</f>
        <v/>
      </c>
      <c r="AK64" s="4" t="str">
        <f ca="1">IFERROR(__xludf.DUMMYFUNCTION("""COMPUTED_VALUE"""),"")</f>
        <v/>
      </c>
      <c r="AL64" s="4" t="str">
        <f ca="1">IFERROR(__xludf.DUMMYFUNCTION("""COMPUTED_VALUE"""),"")</f>
        <v/>
      </c>
      <c r="AM64" s="4" t="str">
        <f ca="1">IFERROR(__xludf.DUMMYFUNCTION("""COMPUTED_VALUE"""),"")</f>
        <v/>
      </c>
      <c r="AN64" s="4" t="str">
        <f ca="1">IFERROR(__xludf.DUMMYFUNCTION("""COMPUTED_VALUE"""),"")</f>
        <v/>
      </c>
      <c r="AO64" s="4" t="str">
        <f ca="1">IFERROR(__xludf.DUMMYFUNCTION("""COMPUTED_VALUE"""),"")</f>
        <v/>
      </c>
      <c r="AP64" s="4" t="str">
        <f ca="1">IFERROR(__xludf.DUMMYFUNCTION("""COMPUTED_VALUE"""),"")</f>
        <v/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</row>
    <row r="65" spans="1:82" ht="12.75" x14ac:dyDescent="0.55000000000000004">
      <c r="A65" s="4" t="str">
        <f ca="1">IFERROR(__xludf.DUMMYFUNCTION("""COMPUTED_VALUE"""),"")</f>
        <v/>
      </c>
      <c r="B65" s="4" t="str">
        <f ca="1">IFERROR(__xludf.DUMMYFUNCTION("""COMPUTED_VALUE"""),"")</f>
        <v/>
      </c>
      <c r="C65" s="4" t="str">
        <f ca="1">IFERROR(__xludf.DUMMYFUNCTION("""COMPUTED_VALUE"""),"")</f>
        <v/>
      </c>
      <c r="D65" s="4" t="str">
        <f ca="1">IFERROR(__xludf.DUMMYFUNCTION("""COMPUTED_VALUE"""),"")</f>
        <v/>
      </c>
      <c r="E65" s="4" t="str">
        <f ca="1">IFERROR(__xludf.DUMMYFUNCTION("""COMPUTED_VALUE"""),"")</f>
        <v/>
      </c>
      <c r="F65" s="4" t="str">
        <f ca="1">IFERROR(__xludf.DUMMYFUNCTION("""COMPUTED_VALUE"""),"")</f>
        <v/>
      </c>
      <c r="G65" s="4" t="str">
        <f ca="1">IFERROR(__xludf.DUMMYFUNCTION("""COMPUTED_VALUE"""),"")</f>
        <v/>
      </c>
      <c r="H65" s="4" t="str">
        <f ca="1">IFERROR(__xludf.DUMMYFUNCTION("""COMPUTED_VALUE"""),"")</f>
        <v/>
      </c>
      <c r="I65" s="4" t="str">
        <f ca="1">IFERROR(__xludf.DUMMYFUNCTION("""COMPUTED_VALUE"""),"")</f>
        <v/>
      </c>
      <c r="J65" s="4" t="str">
        <f ca="1">IFERROR(__xludf.DUMMYFUNCTION("""COMPUTED_VALUE"""),"")</f>
        <v/>
      </c>
      <c r="K65" s="4" t="str">
        <f ca="1">IFERROR(__xludf.DUMMYFUNCTION("""COMPUTED_VALUE"""),"")</f>
        <v/>
      </c>
      <c r="L65" s="4" t="str">
        <f ca="1">IFERROR(__xludf.DUMMYFUNCTION("""COMPUTED_VALUE"""),"")</f>
        <v/>
      </c>
      <c r="M65" s="4" t="str">
        <f ca="1">IFERROR(__xludf.DUMMYFUNCTION("""COMPUTED_VALUE"""),"")</f>
        <v/>
      </c>
      <c r="N65" s="4" t="str">
        <f ca="1">IFERROR(__xludf.DUMMYFUNCTION("""COMPUTED_VALUE"""),"")</f>
        <v/>
      </c>
      <c r="O65" s="4" t="str">
        <f ca="1">IFERROR(__xludf.DUMMYFUNCTION("""COMPUTED_VALUE"""),"")</f>
        <v/>
      </c>
      <c r="P65" s="4" t="str">
        <f ca="1">IFERROR(__xludf.DUMMYFUNCTION("""COMPUTED_VALUE"""),"")</f>
        <v/>
      </c>
      <c r="Q65" s="4" t="str">
        <f ca="1">IFERROR(__xludf.DUMMYFUNCTION("""COMPUTED_VALUE"""),"")</f>
        <v/>
      </c>
      <c r="R65" s="4" t="str">
        <f ca="1">IFERROR(__xludf.DUMMYFUNCTION("""COMPUTED_VALUE"""),"")</f>
        <v/>
      </c>
      <c r="S65" s="4" t="str">
        <f ca="1">IFERROR(__xludf.DUMMYFUNCTION("""COMPUTED_VALUE"""),"")</f>
        <v/>
      </c>
      <c r="T65" s="4" t="str">
        <f ca="1">IFERROR(__xludf.DUMMYFUNCTION("""COMPUTED_VALUE"""),"")</f>
        <v/>
      </c>
      <c r="U65" s="4" t="str">
        <f ca="1">IFERROR(__xludf.DUMMYFUNCTION("""COMPUTED_VALUE"""),"")</f>
        <v/>
      </c>
      <c r="V65" s="4" t="str">
        <f ca="1">IFERROR(__xludf.DUMMYFUNCTION("""COMPUTED_VALUE"""),"")</f>
        <v/>
      </c>
      <c r="W65" s="4" t="str">
        <f ca="1">IFERROR(__xludf.DUMMYFUNCTION("""COMPUTED_VALUE"""),"")</f>
        <v/>
      </c>
      <c r="X65" s="4" t="str">
        <f ca="1">IFERROR(__xludf.DUMMYFUNCTION("""COMPUTED_VALUE"""),"")</f>
        <v/>
      </c>
      <c r="Y65" s="4" t="str">
        <f ca="1">IFERROR(__xludf.DUMMYFUNCTION("""COMPUTED_VALUE"""),"")</f>
        <v/>
      </c>
      <c r="Z65" s="4" t="str">
        <f ca="1">IFERROR(__xludf.DUMMYFUNCTION("""COMPUTED_VALUE"""),"")</f>
        <v/>
      </c>
      <c r="AA65" s="4" t="str">
        <f ca="1">IFERROR(__xludf.DUMMYFUNCTION("""COMPUTED_VALUE"""),"")</f>
        <v/>
      </c>
      <c r="AB65" s="4" t="str">
        <f ca="1">IFERROR(__xludf.DUMMYFUNCTION("""COMPUTED_VALUE"""),"")</f>
        <v/>
      </c>
      <c r="AC65" s="4" t="str">
        <f ca="1">IFERROR(__xludf.DUMMYFUNCTION("""COMPUTED_VALUE"""),"")</f>
        <v/>
      </c>
      <c r="AD65" s="4" t="str">
        <f ca="1">IFERROR(__xludf.DUMMYFUNCTION("""COMPUTED_VALUE"""),"")</f>
        <v/>
      </c>
      <c r="AE65" s="4" t="str">
        <f ca="1">IFERROR(__xludf.DUMMYFUNCTION("""COMPUTED_VALUE"""),"")</f>
        <v/>
      </c>
      <c r="AF65" s="4" t="str">
        <f ca="1">IFERROR(__xludf.DUMMYFUNCTION("""COMPUTED_VALUE"""),"")</f>
        <v/>
      </c>
      <c r="AG65" s="4" t="str">
        <f ca="1">IFERROR(__xludf.DUMMYFUNCTION("""COMPUTED_VALUE"""),"")</f>
        <v/>
      </c>
      <c r="AH65" s="4" t="str">
        <f ca="1">IFERROR(__xludf.DUMMYFUNCTION("""COMPUTED_VALUE"""),"")</f>
        <v/>
      </c>
      <c r="AI65" s="4" t="str">
        <f ca="1">IFERROR(__xludf.DUMMYFUNCTION("""COMPUTED_VALUE"""),"")</f>
        <v/>
      </c>
      <c r="AJ65" s="4" t="str">
        <f ca="1">IFERROR(__xludf.DUMMYFUNCTION("""COMPUTED_VALUE"""),"")</f>
        <v/>
      </c>
      <c r="AK65" s="4" t="str">
        <f ca="1">IFERROR(__xludf.DUMMYFUNCTION("""COMPUTED_VALUE"""),"")</f>
        <v/>
      </c>
      <c r="AL65" s="4" t="str">
        <f ca="1">IFERROR(__xludf.DUMMYFUNCTION("""COMPUTED_VALUE"""),"")</f>
        <v/>
      </c>
      <c r="AM65" s="4" t="str">
        <f ca="1">IFERROR(__xludf.DUMMYFUNCTION("""COMPUTED_VALUE"""),"")</f>
        <v/>
      </c>
      <c r="AN65" s="4" t="str">
        <f ca="1">IFERROR(__xludf.DUMMYFUNCTION("""COMPUTED_VALUE"""),"")</f>
        <v/>
      </c>
      <c r="AO65" s="4" t="str">
        <f ca="1">IFERROR(__xludf.DUMMYFUNCTION("""COMPUTED_VALUE"""),"")</f>
        <v/>
      </c>
      <c r="AP65" s="4" t="str">
        <f ca="1">IFERROR(__xludf.DUMMYFUNCTION("""COMPUTED_VALUE"""),"")</f>
        <v/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</row>
    <row r="66" spans="1:82" ht="12.75" x14ac:dyDescent="0.55000000000000004">
      <c r="A66" s="4" t="str">
        <f ca="1">IFERROR(__xludf.DUMMYFUNCTION("""COMPUTED_VALUE"""),"")</f>
        <v/>
      </c>
      <c r="B66" s="4" t="str">
        <f ca="1">IFERROR(__xludf.DUMMYFUNCTION("""COMPUTED_VALUE"""),"")</f>
        <v/>
      </c>
      <c r="C66" s="4" t="str">
        <f ca="1">IFERROR(__xludf.DUMMYFUNCTION("""COMPUTED_VALUE"""),"")</f>
        <v/>
      </c>
      <c r="D66" s="4" t="str">
        <f ca="1">IFERROR(__xludf.DUMMYFUNCTION("""COMPUTED_VALUE"""),"")</f>
        <v/>
      </c>
      <c r="E66" s="4" t="str">
        <f ca="1">IFERROR(__xludf.DUMMYFUNCTION("""COMPUTED_VALUE"""),"")</f>
        <v/>
      </c>
      <c r="F66" s="4" t="str">
        <f ca="1">IFERROR(__xludf.DUMMYFUNCTION("""COMPUTED_VALUE"""),"")</f>
        <v/>
      </c>
      <c r="G66" s="4" t="str">
        <f ca="1">IFERROR(__xludf.DUMMYFUNCTION("""COMPUTED_VALUE"""),"")</f>
        <v/>
      </c>
      <c r="H66" s="4" t="str">
        <f ca="1">IFERROR(__xludf.DUMMYFUNCTION("""COMPUTED_VALUE"""),"")</f>
        <v/>
      </c>
      <c r="I66" s="4" t="str">
        <f ca="1">IFERROR(__xludf.DUMMYFUNCTION("""COMPUTED_VALUE"""),"")</f>
        <v/>
      </c>
      <c r="J66" s="4" t="str">
        <f ca="1">IFERROR(__xludf.DUMMYFUNCTION("""COMPUTED_VALUE"""),"")</f>
        <v/>
      </c>
      <c r="K66" s="4" t="str">
        <f ca="1">IFERROR(__xludf.DUMMYFUNCTION("""COMPUTED_VALUE"""),"")</f>
        <v/>
      </c>
      <c r="L66" s="4" t="str">
        <f ca="1">IFERROR(__xludf.DUMMYFUNCTION("""COMPUTED_VALUE"""),"")</f>
        <v/>
      </c>
      <c r="M66" s="4" t="str">
        <f ca="1">IFERROR(__xludf.DUMMYFUNCTION("""COMPUTED_VALUE"""),"")</f>
        <v/>
      </c>
      <c r="N66" s="4" t="str">
        <f ca="1">IFERROR(__xludf.DUMMYFUNCTION("""COMPUTED_VALUE"""),"")</f>
        <v/>
      </c>
      <c r="O66" s="4" t="str">
        <f ca="1">IFERROR(__xludf.DUMMYFUNCTION("""COMPUTED_VALUE"""),"")</f>
        <v/>
      </c>
      <c r="P66" s="4" t="str">
        <f ca="1">IFERROR(__xludf.DUMMYFUNCTION("""COMPUTED_VALUE"""),"")</f>
        <v/>
      </c>
      <c r="Q66" s="4" t="str">
        <f ca="1">IFERROR(__xludf.DUMMYFUNCTION("""COMPUTED_VALUE"""),"")</f>
        <v/>
      </c>
      <c r="R66" s="4" t="str">
        <f ca="1">IFERROR(__xludf.DUMMYFUNCTION("""COMPUTED_VALUE"""),"")</f>
        <v/>
      </c>
      <c r="S66" s="4" t="str">
        <f ca="1">IFERROR(__xludf.DUMMYFUNCTION("""COMPUTED_VALUE"""),"")</f>
        <v/>
      </c>
      <c r="T66" s="4" t="str">
        <f ca="1">IFERROR(__xludf.DUMMYFUNCTION("""COMPUTED_VALUE"""),"")</f>
        <v/>
      </c>
      <c r="U66" s="4" t="str">
        <f ca="1">IFERROR(__xludf.DUMMYFUNCTION("""COMPUTED_VALUE"""),"")</f>
        <v/>
      </c>
      <c r="V66" s="4" t="str">
        <f ca="1">IFERROR(__xludf.DUMMYFUNCTION("""COMPUTED_VALUE"""),"")</f>
        <v/>
      </c>
      <c r="W66" s="4" t="str">
        <f ca="1">IFERROR(__xludf.DUMMYFUNCTION("""COMPUTED_VALUE"""),"")</f>
        <v/>
      </c>
      <c r="X66" s="4" t="str">
        <f ca="1">IFERROR(__xludf.DUMMYFUNCTION("""COMPUTED_VALUE"""),"")</f>
        <v/>
      </c>
      <c r="Y66" s="4" t="str">
        <f ca="1">IFERROR(__xludf.DUMMYFUNCTION("""COMPUTED_VALUE"""),"")</f>
        <v/>
      </c>
      <c r="Z66" s="4" t="str">
        <f ca="1">IFERROR(__xludf.DUMMYFUNCTION("""COMPUTED_VALUE"""),"")</f>
        <v/>
      </c>
      <c r="AA66" s="4" t="str">
        <f ca="1">IFERROR(__xludf.DUMMYFUNCTION("""COMPUTED_VALUE"""),"")</f>
        <v/>
      </c>
      <c r="AB66" s="4" t="str">
        <f ca="1">IFERROR(__xludf.DUMMYFUNCTION("""COMPUTED_VALUE"""),"")</f>
        <v/>
      </c>
      <c r="AC66" s="4" t="str">
        <f ca="1">IFERROR(__xludf.DUMMYFUNCTION("""COMPUTED_VALUE"""),"")</f>
        <v/>
      </c>
      <c r="AD66" s="4" t="str">
        <f ca="1">IFERROR(__xludf.DUMMYFUNCTION("""COMPUTED_VALUE"""),"")</f>
        <v/>
      </c>
      <c r="AE66" s="4" t="str">
        <f ca="1">IFERROR(__xludf.DUMMYFUNCTION("""COMPUTED_VALUE"""),"")</f>
        <v/>
      </c>
      <c r="AF66" s="4" t="str">
        <f ca="1">IFERROR(__xludf.DUMMYFUNCTION("""COMPUTED_VALUE"""),"")</f>
        <v/>
      </c>
      <c r="AG66" s="4" t="str">
        <f ca="1">IFERROR(__xludf.DUMMYFUNCTION("""COMPUTED_VALUE"""),"")</f>
        <v/>
      </c>
      <c r="AH66" s="4" t="str">
        <f ca="1">IFERROR(__xludf.DUMMYFUNCTION("""COMPUTED_VALUE"""),"")</f>
        <v/>
      </c>
      <c r="AI66" s="4" t="str">
        <f ca="1">IFERROR(__xludf.DUMMYFUNCTION("""COMPUTED_VALUE"""),"")</f>
        <v/>
      </c>
      <c r="AJ66" s="4" t="str">
        <f ca="1">IFERROR(__xludf.DUMMYFUNCTION("""COMPUTED_VALUE"""),"")</f>
        <v/>
      </c>
      <c r="AK66" s="4" t="str">
        <f ca="1">IFERROR(__xludf.DUMMYFUNCTION("""COMPUTED_VALUE"""),"")</f>
        <v/>
      </c>
      <c r="AL66" s="4" t="str">
        <f ca="1">IFERROR(__xludf.DUMMYFUNCTION("""COMPUTED_VALUE"""),"")</f>
        <v/>
      </c>
      <c r="AM66" s="4" t="str">
        <f ca="1">IFERROR(__xludf.DUMMYFUNCTION("""COMPUTED_VALUE"""),"")</f>
        <v/>
      </c>
      <c r="AN66" s="4" t="str">
        <f ca="1">IFERROR(__xludf.DUMMYFUNCTION("""COMPUTED_VALUE"""),"")</f>
        <v/>
      </c>
      <c r="AO66" s="4" t="str">
        <f ca="1">IFERROR(__xludf.DUMMYFUNCTION("""COMPUTED_VALUE"""),"")</f>
        <v/>
      </c>
      <c r="AP66" s="4" t="str">
        <f ca="1">IFERROR(__xludf.DUMMYFUNCTION("""COMPUTED_VALUE"""),"")</f>
        <v/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</row>
    <row r="67" spans="1:82" ht="12.75" x14ac:dyDescent="0.55000000000000004">
      <c r="A67" s="4" t="str">
        <f ca="1">IFERROR(__xludf.DUMMYFUNCTION("""COMPUTED_VALUE"""),"")</f>
        <v/>
      </c>
      <c r="B67" s="4" t="str">
        <f ca="1">IFERROR(__xludf.DUMMYFUNCTION("""COMPUTED_VALUE"""),"")</f>
        <v/>
      </c>
      <c r="C67" s="4" t="str">
        <f ca="1">IFERROR(__xludf.DUMMYFUNCTION("""COMPUTED_VALUE"""),"")</f>
        <v/>
      </c>
      <c r="D67" s="4" t="str">
        <f ca="1">IFERROR(__xludf.DUMMYFUNCTION("""COMPUTED_VALUE"""),"")</f>
        <v/>
      </c>
      <c r="E67" s="4" t="str">
        <f ca="1">IFERROR(__xludf.DUMMYFUNCTION("""COMPUTED_VALUE"""),"")</f>
        <v/>
      </c>
      <c r="F67" s="4" t="str">
        <f ca="1">IFERROR(__xludf.DUMMYFUNCTION("""COMPUTED_VALUE"""),"")</f>
        <v/>
      </c>
      <c r="G67" s="4" t="str">
        <f ca="1">IFERROR(__xludf.DUMMYFUNCTION("""COMPUTED_VALUE"""),"")</f>
        <v/>
      </c>
      <c r="H67" s="4" t="str">
        <f ca="1">IFERROR(__xludf.DUMMYFUNCTION("""COMPUTED_VALUE"""),"")</f>
        <v/>
      </c>
      <c r="I67" s="4" t="str">
        <f ca="1">IFERROR(__xludf.DUMMYFUNCTION("""COMPUTED_VALUE"""),"")</f>
        <v/>
      </c>
      <c r="J67" s="4" t="str">
        <f ca="1">IFERROR(__xludf.DUMMYFUNCTION("""COMPUTED_VALUE"""),"")</f>
        <v/>
      </c>
      <c r="K67" s="4" t="str">
        <f ca="1">IFERROR(__xludf.DUMMYFUNCTION("""COMPUTED_VALUE"""),"")</f>
        <v/>
      </c>
      <c r="L67" s="4" t="str">
        <f ca="1">IFERROR(__xludf.DUMMYFUNCTION("""COMPUTED_VALUE"""),"")</f>
        <v/>
      </c>
      <c r="M67" s="4" t="str">
        <f ca="1">IFERROR(__xludf.DUMMYFUNCTION("""COMPUTED_VALUE"""),"")</f>
        <v/>
      </c>
      <c r="N67" s="4" t="str">
        <f ca="1">IFERROR(__xludf.DUMMYFUNCTION("""COMPUTED_VALUE"""),"")</f>
        <v/>
      </c>
      <c r="O67" s="4" t="str">
        <f ca="1">IFERROR(__xludf.DUMMYFUNCTION("""COMPUTED_VALUE"""),"")</f>
        <v/>
      </c>
      <c r="P67" s="4" t="str">
        <f ca="1">IFERROR(__xludf.DUMMYFUNCTION("""COMPUTED_VALUE"""),"")</f>
        <v/>
      </c>
      <c r="Q67" s="4" t="str">
        <f ca="1">IFERROR(__xludf.DUMMYFUNCTION("""COMPUTED_VALUE"""),"")</f>
        <v/>
      </c>
      <c r="R67" s="4" t="str">
        <f ca="1">IFERROR(__xludf.DUMMYFUNCTION("""COMPUTED_VALUE"""),"")</f>
        <v/>
      </c>
      <c r="S67" s="4" t="str">
        <f ca="1">IFERROR(__xludf.DUMMYFUNCTION("""COMPUTED_VALUE"""),"")</f>
        <v/>
      </c>
      <c r="T67" s="4" t="str">
        <f ca="1">IFERROR(__xludf.DUMMYFUNCTION("""COMPUTED_VALUE"""),"")</f>
        <v/>
      </c>
      <c r="U67" s="4" t="str">
        <f ca="1">IFERROR(__xludf.DUMMYFUNCTION("""COMPUTED_VALUE"""),"")</f>
        <v/>
      </c>
      <c r="V67" s="4" t="str">
        <f ca="1">IFERROR(__xludf.DUMMYFUNCTION("""COMPUTED_VALUE"""),"")</f>
        <v/>
      </c>
      <c r="W67" s="4" t="str">
        <f ca="1">IFERROR(__xludf.DUMMYFUNCTION("""COMPUTED_VALUE"""),"")</f>
        <v/>
      </c>
      <c r="X67" s="4" t="str">
        <f ca="1">IFERROR(__xludf.DUMMYFUNCTION("""COMPUTED_VALUE"""),"")</f>
        <v/>
      </c>
      <c r="Y67" s="4" t="str">
        <f ca="1">IFERROR(__xludf.DUMMYFUNCTION("""COMPUTED_VALUE"""),"")</f>
        <v/>
      </c>
      <c r="Z67" s="4" t="str">
        <f ca="1">IFERROR(__xludf.DUMMYFUNCTION("""COMPUTED_VALUE"""),"")</f>
        <v/>
      </c>
      <c r="AA67" s="4" t="str">
        <f ca="1">IFERROR(__xludf.DUMMYFUNCTION("""COMPUTED_VALUE"""),"")</f>
        <v/>
      </c>
      <c r="AB67" s="4" t="str">
        <f ca="1">IFERROR(__xludf.DUMMYFUNCTION("""COMPUTED_VALUE"""),"")</f>
        <v/>
      </c>
      <c r="AC67" s="4" t="str">
        <f ca="1">IFERROR(__xludf.DUMMYFUNCTION("""COMPUTED_VALUE"""),"")</f>
        <v/>
      </c>
      <c r="AD67" s="4" t="str">
        <f ca="1">IFERROR(__xludf.DUMMYFUNCTION("""COMPUTED_VALUE"""),"")</f>
        <v/>
      </c>
      <c r="AE67" s="4" t="str">
        <f ca="1">IFERROR(__xludf.DUMMYFUNCTION("""COMPUTED_VALUE"""),"")</f>
        <v/>
      </c>
      <c r="AF67" s="4" t="str">
        <f ca="1">IFERROR(__xludf.DUMMYFUNCTION("""COMPUTED_VALUE"""),"")</f>
        <v/>
      </c>
      <c r="AG67" s="4" t="str">
        <f ca="1">IFERROR(__xludf.DUMMYFUNCTION("""COMPUTED_VALUE"""),"")</f>
        <v/>
      </c>
      <c r="AH67" s="4" t="str">
        <f ca="1">IFERROR(__xludf.DUMMYFUNCTION("""COMPUTED_VALUE"""),"")</f>
        <v/>
      </c>
      <c r="AI67" s="4" t="str">
        <f ca="1">IFERROR(__xludf.DUMMYFUNCTION("""COMPUTED_VALUE"""),"")</f>
        <v/>
      </c>
      <c r="AJ67" s="4" t="str">
        <f ca="1">IFERROR(__xludf.DUMMYFUNCTION("""COMPUTED_VALUE"""),"")</f>
        <v/>
      </c>
      <c r="AK67" s="4" t="str">
        <f ca="1">IFERROR(__xludf.DUMMYFUNCTION("""COMPUTED_VALUE"""),"")</f>
        <v/>
      </c>
      <c r="AL67" s="4" t="str">
        <f ca="1">IFERROR(__xludf.DUMMYFUNCTION("""COMPUTED_VALUE"""),"")</f>
        <v/>
      </c>
      <c r="AM67" s="4" t="str">
        <f ca="1">IFERROR(__xludf.DUMMYFUNCTION("""COMPUTED_VALUE"""),"")</f>
        <v/>
      </c>
      <c r="AN67" s="4" t="str">
        <f ca="1">IFERROR(__xludf.DUMMYFUNCTION("""COMPUTED_VALUE"""),"")</f>
        <v/>
      </c>
      <c r="AO67" s="4" t="str">
        <f ca="1">IFERROR(__xludf.DUMMYFUNCTION("""COMPUTED_VALUE"""),"")</f>
        <v/>
      </c>
      <c r="AP67" s="4" t="str">
        <f ca="1">IFERROR(__xludf.DUMMYFUNCTION("""COMPUTED_VALUE"""),"")</f>
        <v/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</row>
    <row r="68" spans="1:82" ht="12.75" x14ac:dyDescent="0.55000000000000004">
      <c r="A68" s="4" t="str">
        <f ca="1">IFERROR(__xludf.DUMMYFUNCTION("""COMPUTED_VALUE"""),"")</f>
        <v/>
      </c>
      <c r="B68" s="4" t="str">
        <f ca="1">IFERROR(__xludf.DUMMYFUNCTION("""COMPUTED_VALUE"""),"")</f>
        <v/>
      </c>
      <c r="C68" s="4" t="str">
        <f ca="1">IFERROR(__xludf.DUMMYFUNCTION("""COMPUTED_VALUE"""),"")</f>
        <v/>
      </c>
      <c r="D68" s="4" t="str">
        <f ca="1">IFERROR(__xludf.DUMMYFUNCTION("""COMPUTED_VALUE"""),"")</f>
        <v/>
      </c>
      <c r="E68" s="4" t="str">
        <f ca="1">IFERROR(__xludf.DUMMYFUNCTION("""COMPUTED_VALUE"""),"")</f>
        <v/>
      </c>
      <c r="F68" s="4" t="str">
        <f ca="1">IFERROR(__xludf.DUMMYFUNCTION("""COMPUTED_VALUE"""),"")</f>
        <v/>
      </c>
      <c r="G68" s="4" t="str">
        <f ca="1">IFERROR(__xludf.DUMMYFUNCTION("""COMPUTED_VALUE"""),"")</f>
        <v/>
      </c>
      <c r="H68" s="4" t="str">
        <f ca="1">IFERROR(__xludf.DUMMYFUNCTION("""COMPUTED_VALUE"""),"")</f>
        <v/>
      </c>
      <c r="I68" s="4" t="str">
        <f ca="1">IFERROR(__xludf.DUMMYFUNCTION("""COMPUTED_VALUE"""),"")</f>
        <v/>
      </c>
      <c r="J68" s="4" t="str">
        <f ca="1">IFERROR(__xludf.DUMMYFUNCTION("""COMPUTED_VALUE"""),"")</f>
        <v/>
      </c>
      <c r="K68" s="4" t="str">
        <f ca="1">IFERROR(__xludf.DUMMYFUNCTION("""COMPUTED_VALUE"""),"")</f>
        <v/>
      </c>
      <c r="L68" s="4" t="str">
        <f ca="1">IFERROR(__xludf.DUMMYFUNCTION("""COMPUTED_VALUE"""),"")</f>
        <v/>
      </c>
      <c r="M68" s="4" t="str">
        <f ca="1">IFERROR(__xludf.DUMMYFUNCTION("""COMPUTED_VALUE"""),"")</f>
        <v/>
      </c>
      <c r="N68" s="4" t="str">
        <f ca="1">IFERROR(__xludf.DUMMYFUNCTION("""COMPUTED_VALUE"""),"")</f>
        <v/>
      </c>
      <c r="O68" s="4" t="str">
        <f ca="1">IFERROR(__xludf.DUMMYFUNCTION("""COMPUTED_VALUE"""),"")</f>
        <v/>
      </c>
      <c r="P68" s="4" t="str">
        <f ca="1">IFERROR(__xludf.DUMMYFUNCTION("""COMPUTED_VALUE"""),"")</f>
        <v/>
      </c>
      <c r="Q68" s="4" t="str">
        <f ca="1">IFERROR(__xludf.DUMMYFUNCTION("""COMPUTED_VALUE"""),"")</f>
        <v/>
      </c>
      <c r="R68" s="4" t="str">
        <f ca="1">IFERROR(__xludf.DUMMYFUNCTION("""COMPUTED_VALUE"""),"")</f>
        <v/>
      </c>
      <c r="S68" s="4" t="str">
        <f ca="1">IFERROR(__xludf.DUMMYFUNCTION("""COMPUTED_VALUE"""),"")</f>
        <v/>
      </c>
      <c r="T68" s="4" t="str">
        <f ca="1">IFERROR(__xludf.DUMMYFUNCTION("""COMPUTED_VALUE"""),"")</f>
        <v/>
      </c>
      <c r="U68" s="4" t="str">
        <f ca="1">IFERROR(__xludf.DUMMYFUNCTION("""COMPUTED_VALUE"""),"")</f>
        <v/>
      </c>
      <c r="V68" s="4" t="str">
        <f ca="1">IFERROR(__xludf.DUMMYFUNCTION("""COMPUTED_VALUE"""),"")</f>
        <v/>
      </c>
      <c r="W68" s="4" t="str">
        <f ca="1">IFERROR(__xludf.DUMMYFUNCTION("""COMPUTED_VALUE"""),"")</f>
        <v/>
      </c>
      <c r="X68" s="4" t="str">
        <f ca="1">IFERROR(__xludf.DUMMYFUNCTION("""COMPUTED_VALUE"""),"")</f>
        <v/>
      </c>
      <c r="Y68" s="4" t="str">
        <f ca="1">IFERROR(__xludf.DUMMYFUNCTION("""COMPUTED_VALUE"""),"")</f>
        <v/>
      </c>
      <c r="Z68" s="4" t="str">
        <f ca="1">IFERROR(__xludf.DUMMYFUNCTION("""COMPUTED_VALUE"""),"")</f>
        <v/>
      </c>
      <c r="AA68" s="4" t="str">
        <f ca="1">IFERROR(__xludf.DUMMYFUNCTION("""COMPUTED_VALUE"""),"")</f>
        <v/>
      </c>
      <c r="AB68" s="4" t="str">
        <f ca="1">IFERROR(__xludf.DUMMYFUNCTION("""COMPUTED_VALUE"""),"")</f>
        <v/>
      </c>
      <c r="AC68" s="4" t="str">
        <f ca="1">IFERROR(__xludf.DUMMYFUNCTION("""COMPUTED_VALUE"""),"")</f>
        <v/>
      </c>
      <c r="AD68" s="4" t="str">
        <f ca="1">IFERROR(__xludf.DUMMYFUNCTION("""COMPUTED_VALUE"""),"")</f>
        <v/>
      </c>
      <c r="AE68" s="4" t="str">
        <f ca="1">IFERROR(__xludf.DUMMYFUNCTION("""COMPUTED_VALUE"""),"")</f>
        <v/>
      </c>
      <c r="AF68" s="4" t="str">
        <f ca="1">IFERROR(__xludf.DUMMYFUNCTION("""COMPUTED_VALUE"""),"")</f>
        <v/>
      </c>
      <c r="AG68" s="4" t="str">
        <f ca="1">IFERROR(__xludf.DUMMYFUNCTION("""COMPUTED_VALUE"""),"")</f>
        <v/>
      </c>
      <c r="AH68" s="4" t="str">
        <f ca="1">IFERROR(__xludf.DUMMYFUNCTION("""COMPUTED_VALUE"""),"")</f>
        <v/>
      </c>
      <c r="AI68" s="4" t="str">
        <f ca="1">IFERROR(__xludf.DUMMYFUNCTION("""COMPUTED_VALUE"""),"")</f>
        <v/>
      </c>
      <c r="AJ68" s="4" t="str">
        <f ca="1">IFERROR(__xludf.DUMMYFUNCTION("""COMPUTED_VALUE"""),"")</f>
        <v/>
      </c>
      <c r="AK68" s="4" t="str">
        <f ca="1">IFERROR(__xludf.DUMMYFUNCTION("""COMPUTED_VALUE"""),"")</f>
        <v/>
      </c>
      <c r="AL68" s="4" t="str">
        <f ca="1">IFERROR(__xludf.DUMMYFUNCTION("""COMPUTED_VALUE"""),"")</f>
        <v/>
      </c>
      <c r="AM68" s="4" t="str">
        <f ca="1">IFERROR(__xludf.DUMMYFUNCTION("""COMPUTED_VALUE"""),"")</f>
        <v/>
      </c>
      <c r="AN68" s="4" t="str">
        <f ca="1">IFERROR(__xludf.DUMMYFUNCTION("""COMPUTED_VALUE"""),"")</f>
        <v/>
      </c>
      <c r="AO68" s="4" t="str">
        <f ca="1">IFERROR(__xludf.DUMMYFUNCTION("""COMPUTED_VALUE"""),"")</f>
        <v/>
      </c>
      <c r="AP68" s="4" t="str">
        <f ca="1">IFERROR(__xludf.DUMMYFUNCTION("""COMPUTED_VALUE"""),"")</f>
        <v/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</row>
    <row r="69" spans="1:82" ht="12.75" x14ac:dyDescent="0.55000000000000004">
      <c r="A69" s="4" t="str">
        <f ca="1">IFERROR(__xludf.DUMMYFUNCTION("""COMPUTED_VALUE"""),"")</f>
        <v/>
      </c>
      <c r="B69" s="4" t="str">
        <f ca="1">IFERROR(__xludf.DUMMYFUNCTION("""COMPUTED_VALUE"""),"")</f>
        <v/>
      </c>
      <c r="C69" s="4" t="str">
        <f ca="1">IFERROR(__xludf.DUMMYFUNCTION("""COMPUTED_VALUE"""),"")</f>
        <v/>
      </c>
      <c r="D69" s="4" t="str">
        <f ca="1">IFERROR(__xludf.DUMMYFUNCTION("""COMPUTED_VALUE"""),"")</f>
        <v/>
      </c>
      <c r="E69" s="4" t="str">
        <f ca="1">IFERROR(__xludf.DUMMYFUNCTION("""COMPUTED_VALUE"""),"")</f>
        <v/>
      </c>
      <c r="F69" s="4" t="str">
        <f ca="1">IFERROR(__xludf.DUMMYFUNCTION("""COMPUTED_VALUE"""),"")</f>
        <v/>
      </c>
      <c r="G69" s="4" t="str">
        <f ca="1">IFERROR(__xludf.DUMMYFUNCTION("""COMPUTED_VALUE"""),"")</f>
        <v/>
      </c>
      <c r="H69" s="4" t="str">
        <f ca="1">IFERROR(__xludf.DUMMYFUNCTION("""COMPUTED_VALUE"""),"")</f>
        <v/>
      </c>
      <c r="I69" s="4" t="str">
        <f ca="1">IFERROR(__xludf.DUMMYFUNCTION("""COMPUTED_VALUE"""),"")</f>
        <v/>
      </c>
      <c r="J69" s="4" t="str">
        <f ca="1">IFERROR(__xludf.DUMMYFUNCTION("""COMPUTED_VALUE"""),"")</f>
        <v/>
      </c>
      <c r="K69" s="4" t="str">
        <f ca="1">IFERROR(__xludf.DUMMYFUNCTION("""COMPUTED_VALUE"""),"")</f>
        <v/>
      </c>
      <c r="L69" s="4" t="str">
        <f ca="1">IFERROR(__xludf.DUMMYFUNCTION("""COMPUTED_VALUE"""),"")</f>
        <v/>
      </c>
      <c r="M69" s="4" t="str">
        <f ca="1">IFERROR(__xludf.DUMMYFUNCTION("""COMPUTED_VALUE"""),"")</f>
        <v/>
      </c>
      <c r="N69" s="4" t="str">
        <f ca="1">IFERROR(__xludf.DUMMYFUNCTION("""COMPUTED_VALUE"""),"")</f>
        <v/>
      </c>
      <c r="O69" s="4" t="str">
        <f ca="1">IFERROR(__xludf.DUMMYFUNCTION("""COMPUTED_VALUE"""),"")</f>
        <v/>
      </c>
      <c r="P69" s="4" t="str">
        <f ca="1">IFERROR(__xludf.DUMMYFUNCTION("""COMPUTED_VALUE"""),"")</f>
        <v/>
      </c>
      <c r="Q69" s="4" t="str">
        <f ca="1">IFERROR(__xludf.DUMMYFUNCTION("""COMPUTED_VALUE"""),"")</f>
        <v/>
      </c>
      <c r="R69" s="4" t="str">
        <f ca="1">IFERROR(__xludf.DUMMYFUNCTION("""COMPUTED_VALUE"""),"")</f>
        <v/>
      </c>
      <c r="S69" s="4" t="str">
        <f ca="1">IFERROR(__xludf.DUMMYFUNCTION("""COMPUTED_VALUE"""),"")</f>
        <v/>
      </c>
      <c r="T69" s="4" t="str">
        <f ca="1">IFERROR(__xludf.DUMMYFUNCTION("""COMPUTED_VALUE"""),"")</f>
        <v/>
      </c>
      <c r="U69" s="4" t="str">
        <f ca="1">IFERROR(__xludf.DUMMYFUNCTION("""COMPUTED_VALUE"""),"")</f>
        <v/>
      </c>
      <c r="V69" s="4" t="str">
        <f ca="1">IFERROR(__xludf.DUMMYFUNCTION("""COMPUTED_VALUE"""),"")</f>
        <v/>
      </c>
      <c r="W69" s="4" t="str">
        <f ca="1">IFERROR(__xludf.DUMMYFUNCTION("""COMPUTED_VALUE"""),"")</f>
        <v/>
      </c>
      <c r="X69" s="4" t="str">
        <f ca="1">IFERROR(__xludf.DUMMYFUNCTION("""COMPUTED_VALUE"""),"")</f>
        <v/>
      </c>
      <c r="Y69" s="4" t="str">
        <f ca="1">IFERROR(__xludf.DUMMYFUNCTION("""COMPUTED_VALUE"""),"")</f>
        <v/>
      </c>
      <c r="Z69" s="4" t="str">
        <f ca="1">IFERROR(__xludf.DUMMYFUNCTION("""COMPUTED_VALUE"""),"")</f>
        <v/>
      </c>
      <c r="AA69" s="4" t="str">
        <f ca="1">IFERROR(__xludf.DUMMYFUNCTION("""COMPUTED_VALUE"""),"")</f>
        <v/>
      </c>
      <c r="AB69" s="4" t="str">
        <f ca="1">IFERROR(__xludf.DUMMYFUNCTION("""COMPUTED_VALUE"""),"")</f>
        <v/>
      </c>
      <c r="AC69" s="4" t="str">
        <f ca="1">IFERROR(__xludf.DUMMYFUNCTION("""COMPUTED_VALUE"""),"")</f>
        <v/>
      </c>
      <c r="AD69" s="4" t="str">
        <f ca="1">IFERROR(__xludf.DUMMYFUNCTION("""COMPUTED_VALUE"""),"")</f>
        <v/>
      </c>
      <c r="AE69" s="4" t="str">
        <f ca="1">IFERROR(__xludf.DUMMYFUNCTION("""COMPUTED_VALUE"""),"")</f>
        <v/>
      </c>
      <c r="AF69" s="4" t="str">
        <f ca="1">IFERROR(__xludf.DUMMYFUNCTION("""COMPUTED_VALUE"""),"")</f>
        <v/>
      </c>
      <c r="AG69" s="4" t="str">
        <f ca="1">IFERROR(__xludf.DUMMYFUNCTION("""COMPUTED_VALUE"""),"")</f>
        <v/>
      </c>
      <c r="AH69" s="4" t="str">
        <f ca="1">IFERROR(__xludf.DUMMYFUNCTION("""COMPUTED_VALUE"""),"")</f>
        <v/>
      </c>
      <c r="AI69" s="4" t="str">
        <f ca="1">IFERROR(__xludf.DUMMYFUNCTION("""COMPUTED_VALUE"""),"")</f>
        <v/>
      </c>
      <c r="AJ69" s="4" t="str">
        <f ca="1">IFERROR(__xludf.DUMMYFUNCTION("""COMPUTED_VALUE"""),"")</f>
        <v/>
      </c>
      <c r="AK69" s="4" t="str">
        <f ca="1">IFERROR(__xludf.DUMMYFUNCTION("""COMPUTED_VALUE"""),"")</f>
        <v/>
      </c>
      <c r="AL69" s="4" t="str">
        <f ca="1">IFERROR(__xludf.DUMMYFUNCTION("""COMPUTED_VALUE"""),"")</f>
        <v/>
      </c>
      <c r="AM69" s="4" t="str">
        <f ca="1">IFERROR(__xludf.DUMMYFUNCTION("""COMPUTED_VALUE"""),"")</f>
        <v/>
      </c>
      <c r="AN69" s="4" t="str">
        <f ca="1">IFERROR(__xludf.DUMMYFUNCTION("""COMPUTED_VALUE"""),"")</f>
        <v/>
      </c>
      <c r="AO69" s="4" t="str">
        <f ca="1">IFERROR(__xludf.DUMMYFUNCTION("""COMPUTED_VALUE"""),"")</f>
        <v/>
      </c>
      <c r="AP69" s="4" t="str">
        <f ca="1">IFERROR(__xludf.DUMMYFUNCTION("""COMPUTED_VALUE"""),"")</f>
        <v/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</row>
    <row r="70" spans="1:82" ht="12.75" x14ac:dyDescent="0.55000000000000004">
      <c r="A70" s="4" t="str">
        <f ca="1">IFERROR(__xludf.DUMMYFUNCTION("""COMPUTED_VALUE"""),"")</f>
        <v/>
      </c>
      <c r="B70" s="4" t="str">
        <f ca="1">IFERROR(__xludf.DUMMYFUNCTION("""COMPUTED_VALUE"""),"")</f>
        <v/>
      </c>
      <c r="C70" s="4" t="str">
        <f ca="1">IFERROR(__xludf.DUMMYFUNCTION("""COMPUTED_VALUE"""),"")</f>
        <v/>
      </c>
      <c r="D70" s="4" t="str">
        <f ca="1">IFERROR(__xludf.DUMMYFUNCTION("""COMPUTED_VALUE"""),"")</f>
        <v/>
      </c>
      <c r="E70" s="4" t="str">
        <f ca="1">IFERROR(__xludf.DUMMYFUNCTION("""COMPUTED_VALUE"""),"")</f>
        <v/>
      </c>
      <c r="F70" s="4" t="str">
        <f ca="1">IFERROR(__xludf.DUMMYFUNCTION("""COMPUTED_VALUE"""),"")</f>
        <v/>
      </c>
      <c r="G70" s="4" t="str">
        <f ca="1">IFERROR(__xludf.DUMMYFUNCTION("""COMPUTED_VALUE"""),"")</f>
        <v/>
      </c>
      <c r="H70" s="4" t="str">
        <f ca="1">IFERROR(__xludf.DUMMYFUNCTION("""COMPUTED_VALUE"""),"")</f>
        <v/>
      </c>
      <c r="I70" s="4" t="str">
        <f ca="1">IFERROR(__xludf.DUMMYFUNCTION("""COMPUTED_VALUE"""),"")</f>
        <v/>
      </c>
      <c r="J70" s="4" t="str">
        <f ca="1">IFERROR(__xludf.DUMMYFUNCTION("""COMPUTED_VALUE"""),"")</f>
        <v/>
      </c>
      <c r="K70" s="4" t="str">
        <f ca="1">IFERROR(__xludf.DUMMYFUNCTION("""COMPUTED_VALUE"""),"")</f>
        <v/>
      </c>
      <c r="L70" s="4" t="str">
        <f ca="1">IFERROR(__xludf.DUMMYFUNCTION("""COMPUTED_VALUE"""),"")</f>
        <v/>
      </c>
      <c r="M70" s="4" t="str">
        <f ca="1">IFERROR(__xludf.DUMMYFUNCTION("""COMPUTED_VALUE"""),"")</f>
        <v/>
      </c>
      <c r="N70" s="4" t="str">
        <f ca="1">IFERROR(__xludf.DUMMYFUNCTION("""COMPUTED_VALUE"""),"")</f>
        <v/>
      </c>
      <c r="O70" s="4" t="str">
        <f ca="1">IFERROR(__xludf.DUMMYFUNCTION("""COMPUTED_VALUE"""),"")</f>
        <v/>
      </c>
      <c r="P70" s="4" t="str">
        <f ca="1">IFERROR(__xludf.DUMMYFUNCTION("""COMPUTED_VALUE"""),"")</f>
        <v/>
      </c>
      <c r="Q70" s="4" t="str">
        <f ca="1">IFERROR(__xludf.DUMMYFUNCTION("""COMPUTED_VALUE"""),"")</f>
        <v/>
      </c>
      <c r="R70" s="4" t="str">
        <f ca="1">IFERROR(__xludf.DUMMYFUNCTION("""COMPUTED_VALUE"""),"")</f>
        <v/>
      </c>
      <c r="S70" s="4" t="str">
        <f ca="1">IFERROR(__xludf.DUMMYFUNCTION("""COMPUTED_VALUE"""),"")</f>
        <v/>
      </c>
      <c r="T70" s="4" t="str">
        <f ca="1">IFERROR(__xludf.DUMMYFUNCTION("""COMPUTED_VALUE"""),"")</f>
        <v/>
      </c>
      <c r="U70" s="4" t="str">
        <f ca="1">IFERROR(__xludf.DUMMYFUNCTION("""COMPUTED_VALUE"""),"")</f>
        <v/>
      </c>
      <c r="V70" s="4" t="str">
        <f ca="1">IFERROR(__xludf.DUMMYFUNCTION("""COMPUTED_VALUE"""),"")</f>
        <v/>
      </c>
      <c r="W70" s="4" t="str">
        <f ca="1">IFERROR(__xludf.DUMMYFUNCTION("""COMPUTED_VALUE"""),"")</f>
        <v/>
      </c>
      <c r="X70" s="4" t="str">
        <f ca="1">IFERROR(__xludf.DUMMYFUNCTION("""COMPUTED_VALUE"""),"")</f>
        <v/>
      </c>
      <c r="Y70" s="4" t="str">
        <f ca="1">IFERROR(__xludf.DUMMYFUNCTION("""COMPUTED_VALUE"""),"")</f>
        <v/>
      </c>
      <c r="Z70" s="4" t="str">
        <f ca="1">IFERROR(__xludf.DUMMYFUNCTION("""COMPUTED_VALUE"""),"")</f>
        <v/>
      </c>
      <c r="AA70" s="4" t="str">
        <f ca="1">IFERROR(__xludf.DUMMYFUNCTION("""COMPUTED_VALUE"""),"")</f>
        <v/>
      </c>
      <c r="AB70" s="4" t="str">
        <f ca="1">IFERROR(__xludf.DUMMYFUNCTION("""COMPUTED_VALUE"""),"")</f>
        <v/>
      </c>
      <c r="AC70" s="4" t="str">
        <f ca="1">IFERROR(__xludf.DUMMYFUNCTION("""COMPUTED_VALUE"""),"")</f>
        <v/>
      </c>
      <c r="AD70" s="4" t="str">
        <f ca="1">IFERROR(__xludf.DUMMYFUNCTION("""COMPUTED_VALUE"""),"")</f>
        <v/>
      </c>
      <c r="AE70" s="4" t="str">
        <f ca="1">IFERROR(__xludf.DUMMYFUNCTION("""COMPUTED_VALUE"""),"")</f>
        <v/>
      </c>
      <c r="AF70" s="4" t="str">
        <f ca="1">IFERROR(__xludf.DUMMYFUNCTION("""COMPUTED_VALUE"""),"")</f>
        <v/>
      </c>
      <c r="AG70" s="4" t="str">
        <f ca="1">IFERROR(__xludf.DUMMYFUNCTION("""COMPUTED_VALUE"""),"")</f>
        <v/>
      </c>
      <c r="AH70" s="4" t="str">
        <f ca="1">IFERROR(__xludf.DUMMYFUNCTION("""COMPUTED_VALUE"""),"")</f>
        <v/>
      </c>
      <c r="AI70" s="4" t="str">
        <f ca="1">IFERROR(__xludf.DUMMYFUNCTION("""COMPUTED_VALUE"""),"")</f>
        <v/>
      </c>
      <c r="AJ70" s="4" t="str">
        <f ca="1">IFERROR(__xludf.DUMMYFUNCTION("""COMPUTED_VALUE"""),"")</f>
        <v/>
      </c>
      <c r="AK70" s="4" t="str">
        <f ca="1">IFERROR(__xludf.DUMMYFUNCTION("""COMPUTED_VALUE"""),"")</f>
        <v/>
      </c>
      <c r="AL70" s="4" t="str">
        <f ca="1">IFERROR(__xludf.DUMMYFUNCTION("""COMPUTED_VALUE"""),"")</f>
        <v/>
      </c>
      <c r="AM70" s="4" t="str">
        <f ca="1">IFERROR(__xludf.DUMMYFUNCTION("""COMPUTED_VALUE"""),"")</f>
        <v/>
      </c>
      <c r="AN70" s="4" t="str">
        <f ca="1">IFERROR(__xludf.DUMMYFUNCTION("""COMPUTED_VALUE"""),"")</f>
        <v/>
      </c>
      <c r="AO70" s="4" t="str">
        <f ca="1">IFERROR(__xludf.DUMMYFUNCTION("""COMPUTED_VALUE"""),"")</f>
        <v/>
      </c>
      <c r="AP70" s="4" t="str">
        <f ca="1">IFERROR(__xludf.DUMMYFUNCTION("""COMPUTED_VALUE"""),"")</f>
        <v/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</row>
    <row r="71" spans="1:82" ht="12.75" x14ac:dyDescent="0.55000000000000004">
      <c r="A71" s="4" t="str">
        <f ca="1">IFERROR(__xludf.DUMMYFUNCTION("""COMPUTED_VALUE"""),"")</f>
        <v/>
      </c>
      <c r="B71" s="4" t="str">
        <f ca="1">IFERROR(__xludf.DUMMYFUNCTION("""COMPUTED_VALUE"""),"")</f>
        <v/>
      </c>
      <c r="C71" s="4" t="str">
        <f ca="1">IFERROR(__xludf.DUMMYFUNCTION("""COMPUTED_VALUE"""),"")</f>
        <v/>
      </c>
      <c r="D71" s="4" t="str">
        <f ca="1">IFERROR(__xludf.DUMMYFUNCTION("""COMPUTED_VALUE"""),"")</f>
        <v/>
      </c>
      <c r="E71" s="4" t="str">
        <f ca="1">IFERROR(__xludf.DUMMYFUNCTION("""COMPUTED_VALUE"""),"")</f>
        <v/>
      </c>
      <c r="F71" s="4" t="str">
        <f ca="1">IFERROR(__xludf.DUMMYFUNCTION("""COMPUTED_VALUE"""),"")</f>
        <v/>
      </c>
      <c r="G71" s="4" t="str">
        <f ca="1">IFERROR(__xludf.DUMMYFUNCTION("""COMPUTED_VALUE"""),"")</f>
        <v/>
      </c>
      <c r="H71" s="4" t="str">
        <f ca="1">IFERROR(__xludf.DUMMYFUNCTION("""COMPUTED_VALUE"""),"")</f>
        <v/>
      </c>
      <c r="I71" s="4" t="str">
        <f ca="1">IFERROR(__xludf.DUMMYFUNCTION("""COMPUTED_VALUE"""),"")</f>
        <v/>
      </c>
      <c r="J71" s="4" t="str">
        <f ca="1">IFERROR(__xludf.DUMMYFUNCTION("""COMPUTED_VALUE"""),"")</f>
        <v/>
      </c>
      <c r="K71" s="4" t="str">
        <f ca="1">IFERROR(__xludf.DUMMYFUNCTION("""COMPUTED_VALUE"""),"")</f>
        <v/>
      </c>
      <c r="L71" s="4" t="str">
        <f ca="1">IFERROR(__xludf.DUMMYFUNCTION("""COMPUTED_VALUE"""),"")</f>
        <v/>
      </c>
      <c r="M71" s="4" t="str">
        <f ca="1">IFERROR(__xludf.DUMMYFUNCTION("""COMPUTED_VALUE"""),"")</f>
        <v/>
      </c>
      <c r="N71" s="4" t="str">
        <f ca="1">IFERROR(__xludf.DUMMYFUNCTION("""COMPUTED_VALUE"""),"")</f>
        <v/>
      </c>
      <c r="O71" s="4" t="str">
        <f ca="1">IFERROR(__xludf.DUMMYFUNCTION("""COMPUTED_VALUE"""),"")</f>
        <v/>
      </c>
      <c r="P71" s="4" t="str">
        <f ca="1">IFERROR(__xludf.DUMMYFUNCTION("""COMPUTED_VALUE"""),"")</f>
        <v/>
      </c>
      <c r="Q71" s="4" t="str">
        <f ca="1">IFERROR(__xludf.DUMMYFUNCTION("""COMPUTED_VALUE"""),"")</f>
        <v/>
      </c>
      <c r="R71" s="4" t="str">
        <f ca="1">IFERROR(__xludf.DUMMYFUNCTION("""COMPUTED_VALUE"""),"")</f>
        <v/>
      </c>
      <c r="S71" s="4" t="str">
        <f ca="1">IFERROR(__xludf.DUMMYFUNCTION("""COMPUTED_VALUE"""),"")</f>
        <v/>
      </c>
      <c r="T71" s="4" t="str">
        <f ca="1">IFERROR(__xludf.DUMMYFUNCTION("""COMPUTED_VALUE"""),"")</f>
        <v/>
      </c>
      <c r="U71" s="4" t="str">
        <f ca="1">IFERROR(__xludf.DUMMYFUNCTION("""COMPUTED_VALUE"""),"")</f>
        <v/>
      </c>
      <c r="V71" s="4" t="str">
        <f ca="1">IFERROR(__xludf.DUMMYFUNCTION("""COMPUTED_VALUE"""),"")</f>
        <v/>
      </c>
      <c r="W71" s="4" t="str">
        <f ca="1">IFERROR(__xludf.DUMMYFUNCTION("""COMPUTED_VALUE"""),"")</f>
        <v/>
      </c>
      <c r="X71" s="4" t="str">
        <f ca="1">IFERROR(__xludf.DUMMYFUNCTION("""COMPUTED_VALUE"""),"")</f>
        <v/>
      </c>
      <c r="Y71" s="4" t="str">
        <f ca="1">IFERROR(__xludf.DUMMYFUNCTION("""COMPUTED_VALUE"""),"")</f>
        <v/>
      </c>
      <c r="Z71" s="4" t="str">
        <f ca="1">IFERROR(__xludf.DUMMYFUNCTION("""COMPUTED_VALUE"""),"")</f>
        <v/>
      </c>
      <c r="AA71" s="4" t="str">
        <f ca="1">IFERROR(__xludf.DUMMYFUNCTION("""COMPUTED_VALUE"""),"")</f>
        <v/>
      </c>
      <c r="AB71" s="4" t="str">
        <f ca="1">IFERROR(__xludf.DUMMYFUNCTION("""COMPUTED_VALUE"""),"")</f>
        <v/>
      </c>
      <c r="AC71" s="4" t="str">
        <f ca="1">IFERROR(__xludf.DUMMYFUNCTION("""COMPUTED_VALUE"""),"")</f>
        <v/>
      </c>
      <c r="AD71" s="4" t="str">
        <f ca="1">IFERROR(__xludf.DUMMYFUNCTION("""COMPUTED_VALUE"""),"")</f>
        <v/>
      </c>
      <c r="AE71" s="4" t="str">
        <f ca="1">IFERROR(__xludf.DUMMYFUNCTION("""COMPUTED_VALUE"""),"")</f>
        <v/>
      </c>
      <c r="AF71" s="4" t="str">
        <f ca="1">IFERROR(__xludf.DUMMYFUNCTION("""COMPUTED_VALUE"""),"")</f>
        <v/>
      </c>
      <c r="AG71" s="4" t="str">
        <f ca="1">IFERROR(__xludf.DUMMYFUNCTION("""COMPUTED_VALUE"""),"")</f>
        <v/>
      </c>
      <c r="AH71" s="4" t="str">
        <f ca="1">IFERROR(__xludf.DUMMYFUNCTION("""COMPUTED_VALUE"""),"")</f>
        <v/>
      </c>
      <c r="AI71" s="4" t="str">
        <f ca="1">IFERROR(__xludf.DUMMYFUNCTION("""COMPUTED_VALUE"""),"")</f>
        <v/>
      </c>
      <c r="AJ71" s="4" t="str">
        <f ca="1">IFERROR(__xludf.DUMMYFUNCTION("""COMPUTED_VALUE"""),"")</f>
        <v/>
      </c>
      <c r="AK71" s="4" t="str">
        <f ca="1">IFERROR(__xludf.DUMMYFUNCTION("""COMPUTED_VALUE"""),"")</f>
        <v/>
      </c>
      <c r="AL71" s="4" t="str">
        <f ca="1">IFERROR(__xludf.DUMMYFUNCTION("""COMPUTED_VALUE"""),"")</f>
        <v/>
      </c>
      <c r="AM71" s="4" t="str">
        <f ca="1">IFERROR(__xludf.DUMMYFUNCTION("""COMPUTED_VALUE"""),"")</f>
        <v/>
      </c>
      <c r="AN71" s="4" t="str">
        <f ca="1">IFERROR(__xludf.DUMMYFUNCTION("""COMPUTED_VALUE"""),"")</f>
        <v/>
      </c>
      <c r="AO71" s="4" t="str">
        <f ca="1">IFERROR(__xludf.DUMMYFUNCTION("""COMPUTED_VALUE"""),"")</f>
        <v/>
      </c>
      <c r="AP71" s="4" t="str">
        <f ca="1">IFERROR(__xludf.DUMMYFUNCTION("""COMPUTED_VALUE"""),"")</f>
        <v/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</row>
    <row r="72" spans="1:82" ht="12.75" x14ac:dyDescent="0.55000000000000004">
      <c r="A72" s="4" t="str">
        <f ca="1">IFERROR(__xludf.DUMMYFUNCTION("""COMPUTED_VALUE"""),"")</f>
        <v/>
      </c>
      <c r="B72" s="4" t="str">
        <f ca="1">IFERROR(__xludf.DUMMYFUNCTION("""COMPUTED_VALUE"""),"")</f>
        <v/>
      </c>
      <c r="C72" s="4" t="str">
        <f ca="1">IFERROR(__xludf.DUMMYFUNCTION("""COMPUTED_VALUE"""),"")</f>
        <v/>
      </c>
      <c r="D72" s="4" t="str">
        <f ca="1">IFERROR(__xludf.DUMMYFUNCTION("""COMPUTED_VALUE"""),"")</f>
        <v/>
      </c>
      <c r="E72" s="4" t="str">
        <f ca="1">IFERROR(__xludf.DUMMYFUNCTION("""COMPUTED_VALUE"""),"")</f>
        <v/>
      </c>
      <c r="F72" s="4" t="str">
        <f ca="1">IFERROR(__xludf.DUMMYFUNCTION("""COMPUTED_VALUE"""),"")</f>
        <v/>
      </c>
      <c r="G72" s="4" t="str">
        <f ca="1">IFERROR(__xludf.DUMMYFUNCTION("""COMPUTED_VALUE"""),"")</f>
        <v/>
      </c>
      <c r="H72" s="4" t="str">
        <f ca="1">IFERROR(__xludf.DUMMYFUNCTION("""COMPUTED_VALUE"""),"")</f>
        <v/>
      </c>
      <c r="I72" s="4" t="str">
        <f ca="1">IFERROR(__xludf.DUMMYFUNCTION("""COMPUTED_VALUE"""),"")</f>
        <v/>
      </c>
      <c r="J72" s="4" t="str">
        <f ca="1">IFERROR(__xludf.DUMMYFUNCTION("""COMPUTED_VALUE"""),"")</f>
        <v/>
      </c>
      <c r="K72" s="4" t="str">
        <f ca="1">IFERROR(__xludf.DUMMYFUNCTION("""COMPUTED_VALUE"""),"")</f>
        <v/>
      </c>
      <c r="L72" s="4" t="str">
        <f ca="1">IFERROR(__xludf.DUMMYFUNCTION("""COMPUTED_VALUE"""),"")</f>
        <v/>
      </c>
      <c r="M72" s="4" t="str">
        <f ca="1">IFERROR(__xludf.DUMMYFUNCTION("""COMPUTED_VALUE"""),"")</f>
        <v/>
      </c>
      <c r="N72" s="4" t="str">
        <f ca="1">IFERROR(__xludf.DUMMYFUNCTION("""COMPUTED_VALUE"""),"")</f>
        <v/>
      </c>
      <c r="O72" s="4" t="str">
        <f ca="1">IFERROR(__xludf.DUMMYFUNCTION("""COMPUTED_VALUE"""),"")</f>
        <v/>
      </c>
      <c r="P72" s="4" t="str">
        <f ca="1">IFERROR(__xludf.DUMMYFUNCTION("""COMPUTED_VALUE"""),"")</f>
        <v/>
      </c>
      <c r="Q72" s="4" t="str">
        <f ca="1">IFERROR(__xludf.DUMMYFUNCTION("""COMPUTED_VALUE"""),"")</f>
        <v/>
      </c>
      <c r="R72" s="4" t="str">
        <f ca="1">IFERROR(__xludf.DUMMYFUNCTION("""COMPUTED_VALUE"""),"")</f>
        <v/>
      </c>
      <c r="S72" s="4" t="str">
        <f ca="1">IFERROR(__xludf.DUMMYFUNCTION("""COMPUTED_VALUE"""),"")</f>
        <v/>
      </c>
      <c r="T72" s="4" t="str">
        <f ca="1">IFERROR(__xludf.DUMMYFUNCTION("""COMPUTED_VALUE"""),"")</f>
        <v/>
      </c>
      <c r="U72" s="4" t="str">
        <f ca="1">IFERROR(__xludf.DUMMYFUNCTION("""COMPUTED_VALUE"""),"")</f>
        <v/>
      </c>
      <c r="V72" s="4" t="str">
        <f ca="1">IFERROR(__xludf.DUMMYFUNCTION("""COMPUTED_VALUE"""),"")</f>
        <v/>
      </c>
      <c r="W72" s="4" t="str">
        <f ca="1">IFERROR(__xludf.DUMMYFUNCTION("""COMPUTED_VALUE"""),"")</f>
        <v/>
      </c>
      <c r="X72" s="4" t="str">
        <f ca="1">IFERROR(__xludf.DUMMYFUNCTION("""COMPUTED_VALUE"""),"")</f>
        <v/>
      </c>
      <c r="Y72" s="4" t="str">
        <f ca="1">IFERROR(__xludf.DUMMYFUNCTION("""COMPUTED_VALUE"""),"")</f>
        <v/>
      </c>
      <c r="Z72" s="4" t="str">
        <f ca="1">IFERROR(__xludf.DUMMYFUNCTION("""COMPUTED_VALUE"""),"")</f>
        <v/>
      </c>
      <c r="AA72" s="4" t="str">
        <f ca="1">IFERROR(__xludf.DUMMYFUNCTION("""COMPUTED_VALUE"""),"")</f>
        <v/>
      </c>
      <c r="AB72" s="4" t="str">
        <f ca="1">IFERROR(__xludf.DUMMYFUNCTION("""COMPUTED_VALUE"""),"")</f>
        <v/>
      </c>
      <c r="AC72" s="4" t="str">
        <f ca="1">IFERROR(__xludf.DUMMYFUNCTION("""COMPUTED_VALUE"""),"")</f>
        <v/>
      </c>
      <c r="AD72" s="4" t="str">
        <f ca="1">IFERROR(__xludf.DUMMYFUNCTION("""COMPUTED_VALUE"""),"")</f>
        <v/>
      </c>
      <c r="AE72" s="4" t="str">
        <f ca="1">IFERROR(__xludf.DUMMYFUNCTION("""COMPUTED_VALUE"""),"")</f>
        <v/>
      </c>
      <c r="AF72" s="4" t="str">
        <f ca="1">IFERROR(__xludf.DUMMYFUNCTION("""COMPUTED_VALUE"""),"")</f>
        <v/>
      </c>
      <c r="AG72" s="4" t="str">
        <f ca="1">IFERROR(__xludf.DUMMYFUNCTION("""COMPUTED_VALUE"""),"")</f>
        <v/>
      </c>
      <c r="AH72" s="4" t="str">
        <f ca="1">IFERROR(__xludf.DUMMYFUNCTION("""COMPUTED_VALUE"""),"")</f>
        <v/>
      </c>
      <c r="AI72" s="4" t="str">
        <f ca="1">IFERROR(__xludf.DUMMYFUNCTION("""COMPUTED_VALUE"""),"")</f>
        <v/>
      </c>
      <c r="AJ72" s="4" t="str">
        <f ca="1">IFERROR(__xludf.DUMMYFUNCTION("""COMPUTED_VALUE"""),"")</f>
        <v/>
      </c>
      <c r="AK72" s="4" t="str">
        <f ca="1">IFERROR(__xludf.DUMMYFUNCTION("""COMPUTED_VALUE"""),"")</f>
        <v/>
      </c>
      <c r="AL72" s="4" t="str">
        <f ca="1">IFERROR(__xludf.DUMMYFUNCTION("""COMPUTED_VALUE"""),"")</f>
        <v/>
      </c>
      <c r="AM72" s="4" t="str">
        <f ca="1">IFERROR(__xludf.DUMMYFUNCTION("""COMPUTED_VALUE"""),"")</f>
        <v/>
      </c>
      <c r="AN72" s="4" t="str">
        <f ca="1">IFERROR(__xludf.DUMMYFUNCTION("""COMPUTED_VALUE"""),"")</f>
        <v/>
      </c>
      <c r="AO72" s="4" t="str">
        <f ca="1">IFERROR(__xludf.DUMMYFUNCTION("""COMPUTED_VALUE"""),"")</f>
        <v/>
      </c>
      <c r="AP72" s="4" t="str">
        <f ca="1">IFERROR(__xludf.DUMMYFUNCTION("""COMPUTED_VALUE"""),"")</f>
        <v/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</row>
    <row r="73" spans="1:82" ht="12.75" x14ac:dyDescent="0.55000000000000004">
      <c r="A73" s="4" t="str">
        <f ca="1">IFERROR(__xludf.DUMMYFUNCTION("""COMPUTED_VALUE"""),"")</f>
        <v/>
      </c>
      <c r="B73" s="4" t="str">
        <f ca="1">IFERROR(__xludf.DUMMYFUNCTION("""COMPUTED_VALUE"""),"")</f>
        <v/>
      </c>
      <c r="C73" s="4" t="str">
        <f ca="1">IFERROR(__xludf.DUMMYFUNCTION("""COMPUTED_VALUE"""),"")</f>
        <v/>
      </c>
      <c r="D73" s="4" t="str">
        <f ca="1">IFERROR(__xludf.DUMMYFUNCTION("""COMPUTED_VALUE"""),"")</f>
        <v/>
      </c>
      <c r="E73" s="4" t="str">
        <f ca="1">IFERROR(__xludf.DUMMYFUNCTION("""COMPUTED_VALUE"""),"")</f>
        <v/>
      </c>
      <c r="F73" s="4" t="str">
        <f ca="1">IFERROR(__xludf.DUMMYFUNCTION("""COMPUTED_VALUE"""),"")</f>
        <v/>
      </c>
      <c r="G73" s="4" t="str">
        <f ca="1">IFERROR(__xludf.DUMMYFUNCTION("""COMPUTED_VALUE"""),"")</f>
        <v/>
      </c>
      <c r="H73" s="4" t="str">
        <f ca="1">IFERROR(__xludf.DUMMYFUNCTION("""COMPUTED_VALUE"""),"")</f>
        <v/>
      </c>
      <c r="I73" s="4" t="str">
        <f ca="1">IFERROR(__xludf.DUMMYFUNCTION("""COMPUTED_VALUE"""),"")</f>
        <v/>
      </c>
      <c r="J73" s="4" t="str">
        <f ca="1">IFERROR(__xludf.DUMMYFUNCTION("""COMPUTED_VALUE"""),"")</f>
        <v/>
      </c>
      <c r="K73" s="4" t="str">
        <f ca="1">IFERROR(__xludf.DUMMYFUNCTION("""COMPUTED_VALUE"""),"")</f>
        <v/>
      </c>
      <c r="L73" s="4" t="str">
        <f ca="1">IFERROR(__xludf.DUMMYFUNCTION("""COMPUTED_VALUE"""),"")</f>
        <v/>
      </c>
      <c r="M73" s="4" t="str">
        <f ca="1">IFERROR(__xludf.DUMMYFUNCTION("""COMPUTED_VALUE"""),"")</f>
        <v/>
      </c>
      <c r="N73" s="4" t="str">
        <f ca="1">IFERROR(__xludf.DUMMYFUNCTION("""COMPUTED_VALUE"""),"")</f>
        <v/>
      </c>
      <c r="O73" s="4" t="str">
        <f ca="1">IFERROR(__xludf.DUMMYFUNCTION("""COMPUTED_VALUE"""),"")</f>
        <v/>
      </c>
      <c r="P73" s="4" t="str">
        <f ca="1">IFERROR(__xludf.DUMMYFUNCTION("""COMPUTED_VALUE"""),"")</f>
        <v/>
      </c>
      <c r="Q73" s="4" t="str">
        <f ca="1">IFERROR(__xludf.DUMMYFUNCTION("""COMPUTED_VALUE"""),"")</f>
        <v/>
      </c>
      <c r="R73" s="4" t="str">
        <f ca="1">IFERROR(__xludf.DUMMYFUNCTION("""COMPUTED_VALUE"""),"")</f>
        <v/>
      </c>
      <c r="S73" s="4" t="str">
        <f ca="1">IFERROR(__xludf.DUMMYFUNCTION("""COMPUTED_VALUE"""),"")</f>
        <v/>
      </c>
      <c r="T73" s="4" t="str">
        <f ca="1">IFERROR(__xludf.DUMMYFUNCTION("""COMPUTED_VALUE"""),"")</f>
        <v/>
      </c>
      <c r="U73" s="4" t="str">
        <f ca="1">IFERROR(__xludf.DUMMYFUNCTION("""COMPUTED_VALUE"""),"")</f>
        <v/>
      </c>
      <c r="V73" s="4" t="str">
        <f ca="1">IFERROR(__xludf.DUMMYFUNCTION("""COMPUTED_VALUE"""),"")</f>
        <v/>
      </c>
      <c r="W73" s="4" t="str">
        <f ca="1">IFERROR(__xludf.DUMMYFUNCTION("""COMPUTED_VALUE"""),"")</f>
        <v/>
      </c>
      <c r="X73" s="4" t="str">
        <f ca="1">IFERROR(__xludf.DUMMYFUNCTION("""COMPUTED_VALUE"""),"")</f>
        <v/>
      </c>
      <c r="Y73" s="4" t="str">
        <f ca="1">IFERROR(__xludf.DUMMYFUNCTION("""COMPUTED_VALUE"""),"")</f>
        <v/>
      </c>
      <c r="Z73" s="4" t="str">
        <f ca="1">IFERROR(__xludf.DUMMYFUNCTION("""COMPUTED_VALUE"""),"")</f>
        <v/>
      </c>
      <c r="AA73" s="4" t="str">
        <f ca="1">IFERROR(__xludf.DUMMYFUNCTION("""COMPUTED_VALUE"""),"")</f>
        <v/>
      </c>
      <c r="AB73" s="4" t="str">
        <f ca="1">IFERROR(__xludf.DUMMYFUNCTION("""COMPUTED_VALUE"""),"")</f>
        <v/>
      </c>
      <c r="AC73" s="4" t="str">
        <f ca="1">IFERROR(__xludf.DUMMYFUNCTION("""COMPUTED_VALUE"""),"")</f>
        <v/>
      </c>
      <c r="AD73" s="4" t="str">
        <f ca="1">IFERROR(__xludf.DUMMYFUNCTION("""COMPUTED_VALUE"""),"")</f>
        <v/>
      </c>
      <c r="AE73" s="4" t="str">
        <f ca="1">IFERROR(__xludf.DUMMYFUNCTION("""COMPUTED_VALUE"""),"")</f>
        <v/>
      </c>
      <c r="AF73" s="4" t="str">
        <f ca="1">IFERROR(__xludf.DUMMYFUNCTION("""COMPUTED_VALUE"""),"")</f>
        <v/>
      </c>
      <c r="AG73" s="4" t="str">
        <f ca="1">IFERROR(__xludf.DUMMYFUNCTION("""COMPUTED_VALUE"""),"")</f>
        <v/>
      </c>
      <c r="AH73" s="4" t="str">
        <f ca="1">IFERROR(__xludf.DUMMYFUNCTION("""COMPUTED_VALUE"""),"")</f>
        <v/>
      </c>
      <c r="AI73" s="4" t="str">
        <f ca="1">IFERROR(__xludf.DUMMYFUNCTION("""COMPUTED_VALUE"""),"")</f>
        <v/>
      </c>
      <c r="AJ73" s="4" t="str">
        <f ca="1">IFERROR(__xludf.DUMMYFUNCTION("""COMPUTED_VALUE"""),"")</f>
        <v/>
      </c>
      <c r="AK73" s="4" t="str">
        <f ca="1">IFERROR(__xludf.DUMMYFUNCTION("""COMPUTED_VALUE"""),"")</f>
        <v/>
      </c>
      <c r="AL73" s="4" t="str">
        <f ca="1">IFERROR(__xludf.DUMMYFUNCTION("""COMPUTED_VALUE"""),"")</f>
        <v/>
      </c>
      <c r="AM73" s="4" t="str">
        <f ca="1">IFERROR(__xludf.DUMMYFUNCTION("""COMPUTED_VALUE"""),"")</f>
        <v/>
      </c>
      <c r="AN73" s="4" t="str">
        <f ca="1">IFERROR(__xludf.DUMMYFUNCTION("""COMPUTED_VALUE"""),"")</f>
        <v/>
      </c>
      <c r="AO73" s="4" t="str">
        <f ca="1">IFERROR(__xludf.DUMMYFUNCTION("""COMPUTED_VALUE"""),"")</f>
        <v/>
      </c>
      <c r="AP73" s="4" t="str">
        <f ca="1">IFERROR(__xludf.DUMMYFUNCTION("""COMPUTED_VALUE"""),"")</f>
        <v/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</row>
    <row r="74" spans="1:82" ht="12.75" x14ac:dyDescent="0.55000000000000004">
      <c r="A74" s="4" t="str">
        <f ca="1">IFERROR(__xludf.DUMMYFUNCTION("""COMPUTED_VALUE"""),"")</f>
        <v/>
      </c>
      <c r="B74" s="4" t="str">
        <f ca="1">IFERROR(__xludf.DUMMYFUNCTION("""COMPUTED_VALUE"""),"")</f>
        <v/>
      </c>
      <c r="C74" s="4" t="str">
        <f ca="1">IFERROR(__xludf.DUMMYFUNCTION("""COMPUTED_VALUE"""),"")</f>
        <v/>
      </c>
      <c r="D74" s="4" t="str">
        <f ca="1">IFERROR(__xludf.DUMMYFUNCTION("""COMPUTED_VALUE"""),"")</f>
        <v/>
      </c>
      <c r="E74" s="4" t="str">
        <f ca="1">IFERROR(__xludf.DUMMYFUNCTION("""COMPUTED_VALUE"""),"")</f>
        <v/>
      </c>
      <c r="F74" s="4" t="str">
        <f ca="1">IFERROR(__xludf.DUMMYFUNCTION("""COMPUTED_VALUE"""),"")</f>
        <v/>
      </c>
      <c r="G74" s="4" t="str">
        <f ca="1">IFERROR(__xludf.DUMMYFUNCTION("""COMPUTED_VALUE"""),"")</f>
        <v/>
      </c>
      <c r="H74" s="4" t="str">
        <f ca="1">IFERROR(__xludf.DUMMYFUNCTION("""COMPUTED_VALUE"""),"")</f>
        <v/>
      </c>
      <c r="I74" s="4" t="str">
        <f ca="1">IFERROR(__xludf.DUMMYFUNCTION("""COMPUTED_VALUE"""),"")</f>
        <v/>
      </c>
      <c r="J74" s="4" t="str">
        <f ca="1">IFERROR(__xludf.DUMMYFUNCTION("""COMPUTED_VALUE"""),"")</f>
        <v/>
      </c>
      <c r="K74" s="4" t="str">
        <f ca="1">IFERROR(__xludf.DUMMYFUNCTION("""COMPUTED_VALUE"""),"")</f>
        <v/>
      </c>
      <c r="L74" s="4" t="str">
        <f ca="1">IFERROR(__xludf.DUMMYFUNCTION("""COMPUTED_VALUE"""),"")</f>
        <v/>
      </c>
      <c r="M74" s="4" t="str">
        <f ca="1">IFERROR(__xludf.DUMMYFUNCTION("""COMPUTED_VALUE"""),"")</f>
        <v/>
      </c>
      <c r="N74" s="4" t="str">
        <f ca="1">IFERROR(__xludf.DUMMYFUNCTION("""COMPUTED_VALUE"""),"")</f>
        <v/>
      </c>
      <c r="O74" s="4" t="str">
        <f ca="1">IFERROR(__xludf.DUMMYFUNCTION("""COMPUTED_VALUE"""),"")</f>
        <v/>
      </c>
      <c r="P74" s="4" t="str">
        <f ca="1">IFERROR(__xludf.DUMMYFUNCTION("""COMPUTED_VALUE"""),"")</f>
        <v/>
      </c>
      <c r="Q74" s="4" t="str">
        <f ca="1">IFERROR(__xludf.DUMMYFUNCTION("""COMPUTED_VALUE"""),"")</f>
        <v/>
      </c>
      <c r="R74" s="4" t="str">
        <f ca="1">IFERROR(__xludf.DUMMYFUNCTION("""COMPUTED_VALUE"""),"")</f>
        <v/>
      </c>
      <c r="S74" s="4" t="str">
        <f ca="1">IFERROR(__xludf.DUMMYFUNCTION("""COMPUTED_VALUE"""),"")</f>
        <v/>
      </c>
      <c r="T74" s="4" t="str">
        <f ca="1">IFERROR(__xludf.DUMMYFUNCTION("""COMPUTED_VALUE"""),"")</f>
        <v/>
      </c>
      <c r="U74" s="4" t="str">
        <f ca="1">IFERROR(__xludf.DUMMYFUNCTION("""COMPUTED_VALUE"""),"")</f>
        <v/>
      </c>
      <c r="V74" s="4" t="str">
        <f ca="1">IFERROR(__xludf.DUMMYFUNCTION("""COMPUTED_VALUE"""),"")</f>
        <v/>
      </c>
      <c r="W74" s="4" t="str">
        <f ca="1">IFERROR(__xludf.DUMMYFUNCTION("""COMPUTED_VALUE"""),"")</f>
        <v/>
      </c>
      <c r="X74" s="4" t="str">
        <f ca="1">IFERROR(__xludf.DUMMYFUNCTION("""COMPUTED_VALUE"""),"")</f>
        <v/>
      </c>
      <c r="Y74" s="4" t="str">
        <f ca="1">IFERROR(__xludf.DUMMYFUNCTION("""COMPUTED_VALUE"""),"")</f>
        <v/>
      </c>
      <c r="Z74" s="4" t="str">
        <f ca="1">IFERROR(__xludf.DUMMYFUNCTION("""COMPUTED_VALUE"""),"")</f>
        <v/>
      </c>
      <c r="AA74" s="4" t="str">
        <f ca="1">IFERROR(__xludf.DUMMYFUNCTION("""COMPUTED_VALUE"""),"")</f>
        <v/>
      </c>
      <c r="AB74" s="4" t="str">
        <f ca="1">IFERROR(__xludf.DUMMYFUNCTION("""COMPUTED_VALUE"""),"")</f>
        <v/>
      </c>
      <c r="AC74" s="4" t="str">
        <f ca="1">IFERROR(__xludf.DUMMYFUNCTION("""COMPUTED_VALUE"""),"")</f>
        <v/>
      </c>
      <c r="AD74" s="4" t="str">
        <f ca="1">IFERROR(__xludf.DUMMYFUNCTION("""COMPUTED_VALUE"""),"")</f>
        <v/>
      </c>
      <c r="AE74" s="4" t="str">
        <f ca="1">IFERROR(__xludf.DUMMYFUNCTION("""COMPUTED_VALUE"""),"")</f>
        <v/>
      </c>
      <c r="AF74" s="4" t="str">
        <f ca="1">IFERROR(__xludf.DUMMYFUNCTION("""COMPUTED_VALUE"""),"")</f>
        <v/>
      </c>
      <c r="AG74" s="4" t="str">
        <f ca="1">IFERROR(__xludf.DUMMYFUNCTION("""COMPUTED_VALUE"""),"")</f>
        <v/>
      </c>
      <c r="AH74" s="4" t="str">
        <f ca="1">IFERROR(__xludf.DUMMYFUNCTION("""COMPUTED_VALUE"""),"")</f>
        <v/>
      </c>
      <c r="AI74" s="4" t="str">
        <f ca="1">IFERROR(__xludf.DUMMYFUNCTION("""COMPUTED_VALUE"""),"")</f>
        <v/>
      </c>
      <c r="AJ74" s="4" t="str">
        <f ca="1">IFERROR(__xludf.DUMMYFUNCTION("""COMPUTED_VALUE"""),"")</f>
        <v/>
      </c>
      <c r="AK74" s="4" t="str">
        <f ca="1">IFERROR(__xludf.DUMMYFUNCTION("""COMPUTED_VALUE"""),"")</f>
        <v/>
      </c>
      <c r="AL74" s="4" t="str">
        <f ca="1">IFERROR(__xludf.DUMMYFUNCTION("""COMPUTED_VALUE"""),"")</f>
        <v/>
      </c>
      <c r="AM74" s="4" t="str">
        <f ca="1">IFERROR(__xludf.DUMMYFUNCTION("""COMPUTED_VALUE"""),"")</f>
        <v/>
      </c>
      <c r="AN74" s="4" t="str">
        <f ca="1">IFERROR(__xludf.DUMMYFUNCTION("""COMPUTED_VALUE"""),"")</f>
        <v/>
      </c>
      <c r="AO74" s="4" t="str">
        <f ca="1">IFERROR(__xludf.DUMMYFUNCTION("""COMPUTED_VALUE"""),"")</f>
        <v/>
      </c>
      <c r="AP74" s="4" t="str">
        <f ca="1">IFERROR(__xludf.DUMMYFUNCTION("""COMPUTED_VALUE"""),"")</f>
        <v/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</row>
    <row r="75" spans="1:82" ht="12.75" x14ac:dyDescent="0.55000000000000004">
      <c r="A75" s="4" t="str">
        <f ca="1">IFERROR(__xludf.DUMMYFUNCTION("""COMPUTED_VALUE"""),"")</f>
        <v/>
      </c>
      <c r="B75" s="4" t="str">
        <f ca="1">IFERROR(__xludf.DUMMYFUNCTION("""COMPUTED_VALUE"""),"")</f>
        <v/>
      </c>
      <c r="C75" s="4" t="str">
        <f ca="1">IFERROR(__xludf.DUMMYFUNCTION("""COMPUTED_VALUE"""),"")</f>
        <v/>
      </c>
      <c r="D75" s="4" t="str">
        <f ca="1">IFERROR(__xludf.DUMMYFUNCTION("""COMPUTED_VALUE"""),"")</f>
        <v/>
      </c>
      <c r="E75" s="4" t="str">
        <f ca="1">IFERROR(__xludf.DUMMYFUNCTION("""COMPUTED_VALUE"""),"")</f>
        <v/>
      </c>
      <c r="F75" s="4" t="str">
        <f ca="1">IFERROR(__xludf.DUMMYFUNCTION("""COMPUTED_VALUE"""),"")</f>
        <v/>
      </c>
      <c r="G75" s="4" t="str">
        <f ca="1">IFERROR(__xludf.DUMMYFUNCTION("""COMPUTED_VALUE"""),"")</f>
        <v/>
      </c>
      <c r="H75" s="4" t="str">
        <f ca="1">IFERROR(__xludf.DUMMYFUNCTION("""COMPUTED_VALUE"""),"")</f>
        <v/>
      </c>
      <c r="I75" s="4" t="str">
        <f ca="1">IFERROR(__xludf.DUMMYFUNCTION("""COMPUTED_VALUE"""),"")</f>
        <v/>
      </c>
      <c r="J75" s="4" t="str">
        <f ca="1">IFERROR(__xludf.DUMMYFUNCTION("""COMPUTED_VALUE"""),"")</f>
        <v/>
      </c>
      <c r="K75" s="4" t="str">
        <f ca="1">IFERROR(__xludf.DUMMYFUNCTION("""COMPUTED_VALUE"""),"")</f>
        <v/>
      </c>
      <c r="L75" s="4" t="str">
        <f ca="1">IFERROR(__xludf.DUMMYFUNCTION("""COMPUTED_VALUE"""),"")</f>
        <v/>
      </c>
      <c r="M75" s="4" t="str">
        <f ca="1">IFERROR(__xludf.DUMMYFUNCTION("""COMPUTED_VALUE"""),"")</f>
        <v/>
      </c>
      <c r="N75" s="4" t="str">
        <f ca="1">IFERROR(__xludf.DUMMYFUNCTION("""COMPUTED_VALUE"""),"")</f>
        <v/>
      </c>
      <c r="O75" s="4" t="str">
        <f ca="1">IFERROR(__xludf.DUMMYFUNCTION("""COMPUTED_VALUE"""),"")</f>
        <v/>
      </c>
      <c r="P75" s="4" t="str">
        <f ca="1">IFERROR(__xludf.DUMMYFUNCTION("""COMPUTED_VALUE"""),"")</f>
        <v/>
      </c>
      <c r="Q75" s="4" t="str">
        <f ca="1">IFERROR(__xludf.DUMMYFUNCTION("""COMPUTED_VALUE"""),"")</f>
        <v/>
      </c>
      <c r="R75" s="4" t="str">
        <f ca="1">IFERROR(__xludf.DUMMYFUNCTION("""COMPUTED_VALUE"""),"")</f>
        <v/>
      </c>
      <c r="S75" s="4" t="str">
        <f ca="1">IFERROR(__xludf.DUMMYFUNCTION("""COMPUTED_VALUE"""),"")</f>
        <v/>
      </c>
      <c r="T75" s="4" t="str">
        <f ca="1">IFERROR(__xludf.DUMMYFUNCTION("""COMPUTED_VALUE"""),"")</f>
        <v/>
      </c>
      <c r="U75" s="4" t="str">
        <f ca="1">IFERROR(__xludf.DUMMYFUNCTION("""COMPUTED_VALUE"""),"")</f>
        <v/>
      </c>
      <c r="V75" s="4" t="str">
        <f ca="1">IFERROR(__xludf.DUMMYFUNCTION("""COMPUTED_VALUE"""),"")</f>
        <v/>
      </c>
      <c r="W75" s="4" t="str">
        <f ca="1">IFERROR(__xludf.DUMMYFUNCTION("""COMPUTED_VALUE"""),"")</f>
        <v/>
      </c>
      <c r="X75" s="4" t="str">
        <f ca="1">IFERROR(__xludf.DUMMYFUNCTION("""COMPUTED_VALUE"""),"")</f>
        <v/>
      </c>
      <c r="Y75" s="4" t="str">
        <f ca="1">IFERROR(__xludf.DUMMYFUNCTION("""COMPUTED_VALUE"""),"")</f>
        <v/>
      </c>
      <c r="Z75" s="4" t="str">
        <f ca="1">IFERROR(__xludf.DUMMYFUNCTION("""COMPUTED_VALUE"""),"")</f>
        <v/>
      </c>
      <c r="AA75" s="4" t="str">
        <f ca="1">IFERROR(__xludf.DUMMYFUNCTION("""COMPUTED_VALUE"""),"")</f>
        <v/>
      </c>
      <c r="AB75" s="4" t="str">
        <f ca="1">IFERROR(__xludf.DUMMYFUNCTION("""COMPUTED_VALUE"""),"")</f>
        <v/>
      </c>
      <c r="AC75" s="4" t="str">
        <f ca="1">IFERROR(__xludf.DUMMYFUNCTION("""COMPUTED_VALUE"""),"")</f>
        <v/>
      </c>
      <c r="AD75" s="4" t="str">
        <f ca="1">IFERROR(__xludf.DUMMYFUNCTION("""COMPUTED_VALUE"""),"")</f>
        <v/>
      </c>
      <c r="AE75" s="4" t="str">
        <f ca="1">IFERROR(__xludf.DUMMYFUNCTION("""COMPUTED_VALUE"""),"")</f>
        <v/>
      </c>
      <c r="AF75" s="4" t="str">
        <f ca="1">IFERROR(__xludf.DUMMYFUNCTION("""COMPUTED_VALUE"""),"")</f>
        <v/>
      </c>
      <c r="AG75" s="4" t="str">
        <f ca="1">IFERROR(__xludf.DUMMYFUNCTION("""COMPUTED_VALUE"""),"")</f>
        <v/>
      </c>
      <c r="AH75" s="4" t="str">
        <f ca="1">IFERROR(__xludf.DUMMYFUNCTION("""COMPUTED_VALUE"""),"")</f>
        <v/>
      </c>
      <c r="AI75" s="4" t="str">
        <f ca="1">IFERROR(__xludf.DUMMYFUNCTION("""COMPUTED_VALUE"""),"")</f>
        <v/>
      </c>
      <c r="AJ75" s="4" t="str">
        <f ca="1">IFERROR(__xludf.DUMMYFUNCTION("""COMPUTED_VALUE"""),"")</f>
        <v/>
      </c>
      <c r="AK75" s="4" t="str">
        <f ca="1">IFERROR(__xludf.DUMMYFUNCTION("""COMPUTED_VALUE"""),"")</f>
        <v/>
      </c>
      <c r="AL75" s="4" t="str">
        <f ca="1">IFERROR(__xludf.DUMMYFUNCTION("""COMPUTED_VALUE"""),"")</f>
        <v/>
      </c>
      <c r="AM75" s="4" t="str">
        <f ca="1">IFERROR(__xludf.DUMMYFUNCTION("""COMPUTED_VALUE"""),"")</f>
        <v/>
      </c>
      <c r="AN75" s="4" t="str">
        <f ca="1">IFERROR(__xludf.DUMMYFUNCTION("""COMPUTED_VALUE"""),"")</f>
        <v/>
      </c>
      <c r="AO75" s="4" t="str">
        <f ca="1">IFERROR(__xludf.DUMMYFUNCTION("""COMPUTED_VALUE"""),"")</f>
        <v/>
      </c>
      <c r="AP75" s="4" t="str">
        <f ca="1">IFERROR(__xludf.DUMMYFUNCTION("""COMPUTED_VALUE"""),"")</f>
        <v/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</row>
    <row r="76" spans="1:82" ht="12.75" x14ac:dyDescent="0.55000000000000004">
      <c r="A76" s="4" t="str">
        <f ca="1">IFERROR(__xludf.DUMMYFUNCTION("""COMPUTED_VALUE"""),"")</f>
        <v/>
      </c>
      <c r="B76" s="4" t="str">
        <f ca="1">IFERROR(__xludf.DUMMYFUNCTION("""COMPUTED_VALUE"""),"")</f>
        <v/>
      </c>
      <c r="C76" s="4" t="str">
        <f ca="1">IFERROR(__xludf.DUMMYFUNCTION("""COMPUTED_VALUE"""),"")</f>
        <v/>
      </c>
      <c r="D76" s="4" t="str">
        <f ca="1">IFERROR(__xludf.DUMMYFUNCTION("""COMPUTED_VALUE"""),"")</f>
        <v/>
      </c>
      <c r="E76" s="4" t="str">
        <f ca="1">IFERROR(__xludf.DUMMYFUNCTION("""COMPUTED_VALUE"""),"")</f>
        <v/>
      </c>
      <c r="F76" s="4" t="str">
        <f ca="1">IFERROR(__xludf.DUMMYFUNCTION("""COMPUTED_VALUE"""),"")</f>
        <v/>
      </c>
      <c r="G76" s="4" t="str">
        <f ca="1">IFERROR(__xludf.DUMMYFUNCTION("""COMPUTED_VALUE"""),"")</f>
        <v/>
      </c>
      <c r="H76" s="4" t="str">
        <f ca="1">IFERROR(__xludf.DUMMYFUNCTION("""COMPUTED_VALUE"""),"")</f>
        <v/>
      </c>
      <c r="I76" s="4" t="str">
        <f ca="1">IFERROR(__xludf.DUMMYFUNCTION("""COMPUTED_VALUE"""),"")</f>
        <v/>
      </c>
      <c r="J76" s="4" t="str">
        <f ca="1">IFERROR(__xludf.DUMMYFUNCTION("""COMPUTED_VALUE"""),"")</f>
        <v/>
      </c>
      <c r="K76" s="4" t="str">
        <f ca="1">IFERROR(__xludf.DUMMYFUNCTION("""COMPUTED_VALUE"""),"")</f>
        <v/>
      </c>
      <c r="L76" s="4" t="str">
        <f ca="1">IFERROR(__xludf.DUMMYFUNCTION("""COMPUTED_VALUE"""),"")</f>
        <v/>
      </c>
      <c r="M76" s="4" t="str">
        <f ca="1">IFERROR(__xludf.DUMMYFUNCTION("""COMPUTED_VALUE"""),"")</f>
        <v/>
      </c>
      <c r="N76" s="4" t="str">
        <f ca="1">IFERROR(__xludf.DUMMYFUNCTION("""COMPUTED_VALUE"""),"")</f>
        <v/>
      </c>
      <c r="O76" s="4" t="str">
        <f ca="1">IFERROR(__xludf.DUMMYFUNCTION("""COMPUTED_VALUE"""),"")</f>
        <v/>
      </c>
      <c r="P76" s="4" t="str">
        <f ca="1">IFERROR(__xludf.DUMMYFUNCTION("""COMPUTED_VALUE"""),"")</f>
        <v/>
      </c>
      <c r="Q76" s="4" t="str">
        <f ca="1">IFERROR(__xludf.DUMMYFUNCTION("""COMPUTED_VALUE"""),"")</f>
        <v/>
      </c>
      <c r="R76" s="4" t="str">
        <f ca="1">IFERROR(__xludf.DUMMYFUNCTION("""COMPUTED_VALUE"""),"")</f>
        <v/>
      </c>
      <c r="S76" s="4" t="str">
        <f ca="1">IFERROR(__xludf.DUMMYFUNCTION("""COMPUTED_VALUE"""),"")</f>
        <v/>
      </c>
      <c r="T76" s="4" t="str">
        <f ca="1">IFERROR(__xludf.DUMMYFUNCTION("""COMPUTED_VALUE"""),"")</f>
        <v/>
      </c>
      <c r="U76" s="4" t="str">
        <f ca="1">IFERROR(__xludf.DUMMYFUNCTION("""COMPUTED_VALUE"""),"")</f>
        <v/>
      </c>
      <c r="V76" s="4" t="str">
        <f ca="1">IFERROR(__xludf.DUMMYFUNCTION("""COMPUTED_VALUE"""),"")</f>
        <v/>
      </c>
      <c r="W76" s="4" t="str">
        <f ca="1">IFERROR(__xludf.DUMMYFUNCTION("""COMPUTED_VALUE"""),"")</f>
        <v/>
      </c>
      <c r="X76" s="4" t="str">
        <f ca="1">IFERROR(__xludf.DUMMYFUNCTION("""COMPUTED_VALUE"""),"")</f>
        <v/>
      </c>
      <c r="Y76" s="4" t="str">
        <f ca="1">IFERROR(__xludf.DUMMYFUNCTION("""COMPUTED_VALUE"""),"")</f>
        <v/>
      </c>
      <c r="Z76" s="4" t="str">
        <f ca="1">IFERROR(__xludf.DUMMYFUNCTION("""COMPUTED_VALUE"""),"")</f>
        <v/>
      </c>
      <c r="AA76" s="4" t="str">
        <f ca="1">IFERROR(__xludf.DUMMYFUNCTION("""COMPUTED_VALUE"""),"")</f>
        <v/>
      </c>
      <c r="AB76" s="4" t="str">
        <f ca="1">IFERROR(__xludf.DUMMYFUNCTION("""COMPUTED_VALUE"""),"")</f>
        <v/>
      </c>
      <c r="AC76" s="4" t="str">
        <f ca="1">IFERROR(__xludf.DUMMYFUNCTION("""COMPUTED_VALUE"""),"")</f>
        <v/>
      </c>
      <c r="AD76" s="4" t="str">
        <f ca="1">IFERROR(__xludf.DUMMYFUNCTION("""COMPUTED_VALUE"""),"")</f>
        <v/>
      </c>
      <c r="AE76" s="4" t="str">
        <f ca="1">IFERROR(__xludf.DUMMYFUNCTION("""COMPUTED_VALUE"""),"")</f>
        <v/>
      </c>
      <c r="AF76" s="4" t="str">
        <f ca="1">IFERROR(__xludf.DUMMYFUNCTION("""COMPUTED_VALUE"""),"")</f>
        <v/>
      </c>
      <c r="AG76" s="4" t="str">
        <f ca="1">IFERROR(__xludf.DUMMYFUNCTION("""COMPUTED_VALUE"""),"")</f>
        <v/>
      </c>
      <c r="AH76" s="4" t="str">
        <f ca="1">IFERROR(__xludf.DUMMYFUNCTION("""COMPUTED_VALUE"""),"")</f>
        <v/>
      </c>
      <c r="AI76" s="4" t="str">
        <f ca="1">IFERROR(__xludf.DUMMYFUNCTION("""COMPUTED_VALUE"""),"")</f>
        <v/>
      </c>
      <c r="AJ76" s="4" t="str">
        <f ca="1">IFERROR(__xludf.DUMMYFUNCTION("""COMPUTED_VALUE"""),"")</f>
        <v/>
      </c>
      <c r="AK76" s="4" t="str">
        <f ca="1">IFERROR(__xludf.DUMMYFUNCTION("""COMPUTED_VALUE"""),"")</f>
        <v/>
      </c>
      <c r="AL76" s="4" t="str">
        <f ca="1">IFERROR(__xludf.DUMMYFUNCTION("""COMPUTED_VALUE"""),"")</f>
        <v/>
      </c>
      <c r="AM76" s="4" t="str">
        <f ca="1">IFERROR(__xludf.DUMMYFUNCTION("""COMPUTED_VALUE"""),"")</f>
        <v/>
      </c>
      <c r="AN76" s="4" t="str">
        <f ca="1">IFERROR(__xludf.DUMMYFUNCTION("""COMPUTED_VALUE"""),"")</f>
        <v/>
      </c>
      <c r="AO76" s="4" t="str">
        <f ca="1">IFERROR(__xludf.DUMMYFUNCTION("""COMPUTED_VALUE"""),"")</f>
        <v/>
      </c>
      <c r="AP76" s="4" t="str">
        <f ca="1">IFERROR(__xludf.DUMMYFUNCTION("""COMPUTED_VALUE"""),"")</f>
        <v/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</row>
    <row r="77" spans="1:82" ht="12.75" x14ac:dyDescent="0.55000000000000004">
      <c r="A77" s="4" t="str">
        <f ca="1">IFERROR(__xludf.DUMMYFUNCTION("""COMPUTED_VALUE"""),"")</f>
        <v/>
      </c>
      <c r="B77" s="4" t="str">
        <f ca="1">IFERROR(__xludf.DUMMYFUNCTION("""COMPUTED_VALUE"""),"")</f>
        <v/>
      </c>
      <c r="C77" s="4" t="str">
        <f ca="1">IFERROR(__xludf.DUMMYFUNCTION("""COMPUTED_VALUE"""),"")</f>
        <v/>
      </c>
      <c r="D77" s="4" t="str">
        <f ca="1">IFERROR(__xludf.DUMMYFUNCTION("""COMPUTED_VALUE"""),"")</f>
        <v/>
      </c>
      <c r="E77" s="4" t="str">
        <f ca="1">IFERROR(__xludf.DUMMYFUNCTION("""COMPUTED_VALUE"""),"")</f>
        <v/>
      </c>
      <c r="F77" s="4" t="str">
        <f ca="1">IFERROR(__xludf.DUMMYFUNCTION("""COMPUTED_VALUE"""),"")</f>
        <v/>
      </c>
      <c r="G77" s="4" t="str">
        <f ca="1">IFERROR(__xludf.DUMMYFUNCTION("""COMPUTED_VALUE"""),"")</f>
        <v/>
      </c>
      <c r="H77" s="4" t="str">
        <f ca="1">IFERROR(__xludf.DUMMYFUNCTION("""COMPUTED_VALUE"""),"")</f>
        <v/>
      </c>
      <c r="I77" s="4" t="str">
        <f ca="1">IFERROR(__xludf.DUMMYFUNCTION("""COMPUTED_VALUE"""),"")</f>
        <v/>
      </c>
      <c r="J77" s="4" t="str">
        <f ca="1">IFERROR(__xludf.DUMMYFUNCTION("""COMPUTED_VALUE"""),"")</f>
        <v/>
      </c>
      <c r="K77" s="4" t="str">
        <f ca="1">IFERROR(__xludf.DUMMYFUNCTION("""COMPUTED_VALUE"""),"")</f>
        <v/>
      </c>
      <c r="L77" s="4" t="str">
        <f ca="1">IFERROR(__xludf.DUMMYFUNCTION("""COMPUTED_VALUE"""),"")</f>
        <v/>
      </c>
      <c r="M77" s="4" t="str">
        <f ca="1">IFERROR(__xludf.DUMMYFUNCTION("""COMPUTED_VALUE"""),"")</f>
        <v/>
      </c>
      <c r="N77" s="4" t="str">
        <f ca="1">IFERROR(__xludf.DUMMYFUNCTION("""COMPUTED_VALUE"""),"")</f>
        <v/>
      </c>
      <c r="O77" s="4" t="str">
        <f ca="1">IFERROR(__xludf.DUMMYFUNCTION("""COMPUTED_VALUE"""),"")</f>
        <v/>
      </c>
      <c r="P77" s="4" t="str">
        <f ca="1">IFERROR(__xludf.DUMMYFUNCTION("""COMPUTED_VALUE"""),"")</f>
        <v/>
      </c>
      <c r="Q77" s="4" t="str">
        <f ca="1">IFERROR(__xludf.DUMMYFUNCTION("""COMPUTED_VALUE"""),"")</f>
        <v/>
      </c>
      <c r="R77" s="4" t="str">
        <f ca="1">IFERROR(__xludf.DUMMYFUNCTION("""COMPUTED_VALUE"""),"")</f>
        <v/>
      </c>
      <c r="S77" s="4" t="str">
        <f ca="1">IFERROR(__xludf.DUMMYFUNCTION("""COMPUTED_VALUE"""),"")</f>
        <v/>
      </c>
      <c r="T77" s="4" t="str">
        <f ca="1">IFERROR(__xludf.DUMMYFUNCTION("""COMPUTED_VALUE"""),"")</f>
        <v/>
      </c>
      <c r="U77" s="4" t="str">
        <f ca="1">IFERROR(__xludf.DUMMYFUNCTION("""COMPUTED_VALUE"""),"")</f>
        <v/>
      </c>
      <c r="V77" s="4" t="str">
        <f ca="1">IFERROR(__xludf.DUMMYFUNCTION("""COMPUTED_VALUE"""),"")</f>
        <v/>
      </c>
      <c r="W77" s="4" t="str">
        <f ca="1">IFERROR(__xludf.DUMMYFUNCTION("""COMPUTED_VALUE"""),"")</f>
        <v/>
      </c>
      <c r="X77" s="4" t="str">
        <f ca="1">IFERROR(__xludf.DUMMYFUNCTION("""COMPUTED_VALUE"""),"")</f>
        <v/>
      </c>
      <c r="Y77" s="4" t="str">
        <f ca="1">IFERROR(__xludf.DUMMYFUNCTION("""COMPUTED_VALUE"""),"")</f>
        <v/>
      </c>
      <c r="Z77" s="4" t="str">
        <f ca="1">IFERROR(__xludf.DUMMYFUNCTION("""COMPUTED_VALUE"""),"")</f>
        <v/>
      </c>
      <c r="AA77" s="4" t="str">
        <f ca="1">IFERROR(__xludf.DUMMYFUNCTION("""COMPUTED_VALUE"""),"")</f>
        <v/>
      </c>
      <c r="AB77" s="4" t="str">
        <f ca="1">IFERROR(__xludf.DUMMYFUNCTION("""COMPUTED_VALUE"""),"")</f>
        <v/>
      </c>
      <c r="AC77" s="4" t="str">
        <f ca="1">IFERROR(__xludf.DUMMYFUNCTION("""COMPUTED_VALUE"""),"")</f>
        <v/>
      </c>
      <c r="AD77" s="4" t="str">
        <f ca="1">IFERROR(__xludf.DUMMYFUNCTION("""COMPUTED_VALUE"""),"")</f>
        <v/>
      </c>
      <c r="AE77" s="4" t="str">
        <f ca="1">IFERROR(__xludf.DUMMYFUNCTION("""COMPUTED_VALUE"""),"")</f>
        <v/>
      </c>
      <c r="AF77" s="4" t="str">
        <f ca="1">IFERROR(__xludf.DUMMYFUNCTION("""COMPUTED_VALUE"""),"")</f>
        <v/>
      </c>
      <c r="AG77" s="4" t="str">
        <f ca="1">IFERROR(__xludf.DUMMYFUNCTION("""COMPUTED_VALUE"""),"")</f>
        <v/>
      </c>
      <c r="AH77" s="4" t="str">
        <f ca="1">IFERROR(__xludf.DUMMYFUNCTION("""COMPUTED_VALUE"""),"")</f>
        <v/>
      </c>
      <c r="AI77" s="4" t="str">
        <f ca="1">IFERROR(__xludf.DUMMYFUNCTION("""COMPUTED_VALUE"""),"")</f>
        <v/>
      </c>
      <c r="AJ77" s="4" t="str">
        <f ca="1">IFERROR(__xludf.DUMMYFUNCTION("""COMPUTED_VALUE"""),"")</f>
        <v/>
      </c>
      <c r="AK77" s="4" t="str">
        <f ca="1">IFERROR(__xludf.DUMMYFUNCTION("""COMPUTED_VALUE"""),"")</f>
        <v/>
      </c>
      <c r="AL77" s="4" t="str">
        <f ca="1">IFERROR(__xludf.DUMMYFUNCTION("""COMPUTED_VALUE"""),"")</f>
        <v/>
      </c>
      <c r="AM77" s="4" t="str">
        <f ca="1">IFERROR(__xludf.DUMMYFUNCTION("""COMPUTED_VALUE"""),"")</f>
        <v/>
      </c>
      <c r="AN77" s="4" t="str">
        <f ca="1">IFERROR(__xludf.DUMMYFUNCTION("""COMPUTED_VALUE"""),"")</f>
        <v/>
      </c>
      <c r="AO77" s="4" t="str">
        <f ca="1">IFERROR(__xludf.DUMMYFUNCTION("""COMPUTED_VALUE"""),"")</f>
        <v/>
      </c>
      <c r="AP77" s="4" t="str">
        <f ca="1">IFERROR(__xludf.DUMMYFUNCTION("""COMPUTED_VALUE"""),"")</f>
        <v/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</row>
    <row r="78" spans="1:82" ht="12.75" x14ac:dyDescent="0.55000000000000004">
      <c r="A78" s="4" t="str">
        <f ca="1">IFERROR(__xludf.DUMMYFUNCTION("""COMPUTED_VALUE"""),"")</f>
        <v/>
      </c>
      <c r="B78" s="4" t="str">
        <f ca="1">IFERROR(__xludf.DUMMYFUNCTION("""COMPUTED_VALUE"""),"")</f>
        <v/>
      </c>
      <c r="C78" s="4" t="str">
        <f ca="1">IFERROR(__xludf.DUMMYFUNCTION("""COMPUTED_VALUE"""),"")</f>
        <v/>
      </c>
      <c r="D78" s="4" t="str">
        <f ca="1">IFERROR(__xludf.DUMMYFUNCTION("""COMPUTED_VALUE"""),"")</f>
        <v/>
      </c>
      <c r="E78" s="4" t="str">
        <f ca="1">IFERROR(__xludf.DUMMYFUNCTION("""COMPUTED_VALUE"""),"")</f>
        <v/>
      </c>
      <c r="F78" s="4" t="str">
        <f ca="1">IFERROR(__xludf.DUMMYFUNCTION("""COMPUTED_VALUE"""),"")</f>
        <v/>
      </c>
      <c r="G78" s="4" t="str">
        <f ca="1">IFERROR(__xludf.DUMMYFUNCTION("""COMPUTED_VALUE"""),"")</f>
        <v/>
      </c>
      <c r="H78" s="4" t="str">
        <f ca="1">IFERROR(__xludf.DUMMYFUNCTION("""COMPUTED_VALUE"""),"")</f>
        <v/>
      </c>
      <c r="I78" s="4" t="str">
        <f ca="1">IFERROR(__xludf.DUMMYFUNCTION("""COMPUTED_VALUE"""),"")</f>
        <v/>
      </c>
      <c r="J78" s="4" t="str">
        <f ca="1">IFERROR(__xludf.DUMMYFUNCTION("""COMPUTED_VALUE"""),"")</f>
        <v/>
      </c>
      <c r="K78" s="4" t="str">
        <f ca="1">IFERROR(__xludf.DUMMYFUNCTION("""COMPUTED_VALUE"""),"")</f>
        <v/>
      </c>
      <c r="L78" s="4" t="str">
        <f ca="1">IFERROR(__xludf.DUMMYFUNCTION("""COMPUTED_VALUE"""),"")</f>
        <v/>
      </c>
      <c r="M78" s="4" t="str">
        <f ca="1">IFERROR(__xludf.DUMMYFUNCTION("""COMPUTED_VALUE"""),"")</f>
        <v/>
      </c>
      <c r="N78" s="4" t="str">
        <f ca="1">IFERROR(__xludf.DUMMYFUNCTION("""COMPUTED_VALUE"""),"")</f>
        <v/>
      </c>
      <c r="O78" s="4" t="str">
        <f ca="1">IFERROR(__xludf.DUMMYFUNCTION("""COMPUTED_VALUE"""),"")</f>
        <v/>
      </c>
      <c r="P78" s="4" t="str">
        <f ca="1">IFERROR(__xludf.DUMMYFUNCTION("""COMPUTED_VALUE"""),"")</f>
        <v/>
      </c>
      <c r="Q78" s="4" t="str">
        <f ca="1">IFERROR(__xludf.DUMMYFUNCTION("""COMPUTED_VALUE"""),"")</f>
        <v/>
      </c>
      <c r="R78" s="4" t="str">
        <f ca="1">IFERROR(__xludf.DUMMYFUNCTION("""COMPUTED_VALUE"""),"")</f>
        <v/>
      </c>
      <c r="S78" s="4" t="str">
        <f ca="1">IFERROR(__xludf.DUMMYFUNCTION("""COMPUTED_VALUE"""),"")</f>
        <v/>
      </c>
      <c r="T78" s="4" t="str">
        <f ca="1">IFERROR(__xludf.DUMMYFUNCTION("""COMPUTED_VALUE"""),"")</f>
        <v/>
      </c>
      <c r="U78" s="4" t="str">
        <f ca="1">IFERROR(__xludf.DUMMYFUNCTION("""COMPUTED_VALUE"""),"")</f>
        <v/>
      </c>
      <c r="V78" s="4" t="str">
        <f ca="1">IFERROR(__xludf.DUMMYFUNCTION("""COMPUTED_VALUE"""),"")</f>
        <v/>
      </c>
      <c r="W78" s="4" t="str">
        <f ca="1">IFERROR(__xludf.DUMMYFUNCTION("""COMPUTED_VALUE"""),"")</f>
        <v/>
      </c>
      <c r="X78" s="4" t="str">
        <f ca="1">IFERROR(__xludf.DUMMYFUNCTION("""COMPUTED_VALUE"""),"")</f>
        <v/>
      </c>
      <c r="Y78" s="4" t="str">
        <f ca="1">IFERROR(__xludf.DUMMYFUNCTION("""COMPUTED_VALUE"""),"")</f>
        <v/>
      </c>
      <c r="Z78" s="4" t="str">
        <f ca="1">IFERROR(__xludf.DUMMYFUNCTION("""COMPUTED_VALUE"""),"")</f>
        <v/>
      </c>
      <c r="AA78" s="4" t="str">
        <f ca="1">IFERROR(__xludf.DUMMYFUNCTION("""COMPUTED_VALUE"""),"")</f>
        <v/>
      </c>
      <c r="AB78" s="4" t="str">
        <f ca="1">IFERROR(__xludf.DUMMYFUNCTION("""COMPUTED_VALUE"""),"")</f>
        <v/>
      </c>
      <c r="AC78" s="4" t="str">
        <f ca="1">IFERROR(__xludf.DUMMYFUNCTION("""COMPUTED_VALUE"""),"")</f>
        <v/>
      </c>
      <c r="AD78" s="4" t="str">
        <f ca="1">IFERROR(__xludf.DUMMYFUNCTION("""COMPUTED_VALUE"""),"")</f>
        <v/>
      </c>
      <c r="AE78" s="4" t="str">
        <f ca="1">IFERROR(__xludf.DUMMYFUNCTION("""COMPUTED_VALUE"""),"")</f>
        <v/>
      </c>
      <c r="AF78" s="4" t="str">
        <f ca="1">IFERROR(__xludf.DUMMYFUNCTION("""COMPUTED_VALUE"""),"")</f>
        <v/>
      </c>
      <c r="AG78" s="4" t="str">
        <f ca="1">IFERROR(__xludf.DUMMYFUNCTION("""COMPUTED_VALUE"""),"")</f>
        <v/>
      </c>
      <c r="AH78" s="4" t="str">
        <f ca="1">IFERROR(__xludf.DUMMYFUNCTION("""COMPUTED_VALUE"""),"")</f>
        <v/>
      </c>
      <c r="AI78" s="4" t="str">
        <f ca="1">IFERROR(__xludf.DUMMYFUNCTION("""COMPUTED_VALUE"""),"")</f>
        <v/>
      </c>
      <c r="AJ78" s="4" t="str">
        <f ca="1">IFERROR(__xludf.DUMMYFUNCTION("""COMPUTED_VALUE"""),"")</f>
        <v/>
      </c>
      <c r="AK78" s="4" t="str">
        <f ca="1">IFERROR(__xludf.DUMMYFUNCTION("""COMPUTED_VALUE"""),"")</f>
        <v/>
      </c>
      <c r="AL78" s="4" t="str">
        <f ca="1">IFERROR(__xludf.DUMMYFUNCTION("""COMPUTED_VALUE"""),"")</f>
        <v/>
      </c>
      <c r="AM78" s="4" t="str">
        <f ca="1">IFERROR(__xludf.DUMMYFUNCTION("""COMPUTED_VALUE"""),"")</f>
        <v/>
      </c>
      <c r="AN78" s="4" t="str">
        <f ca="1">IFERROR(__xludf.DUMMYFUNCTION("""COMPUTED_VALUE"""),"")</f>
        <v/>
      </c>
      <c r="AO78" s="4" t="str">
        <f ca="1">IFERROR(__xludf.DUMMYFUNCTION("""COMPUTED_VALUE"""),"")</f>
        <v/>
      </c>
      <c r="AP78" s="4" t="str">
        <f ca="1">IFERROR(__xludf.DUMMYFUNCTION("""COMPUTED_VALUE"""),"")</f>
        <v/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</row>
    <row r="79" spans="1:82" ht="12.75" x14ac:dyDescent="0.55000000000000004">
      <c r="A79" s="4" t="str">
        <f ca="1">IFERROR(__xludf.DUMMYFUNCTION("""COMPUTED_VALUE"""),"")</f>
        <v/>
      </c>
      <c r="B79" s="4" t="str">
        <f ca="1">IFERROR(__xludf.DUMMYFUNCTION("""COMPUTED_VALUE"""),"")</f>
        <v/>
      </c>
      <c r="C79" s="4" t="str">
        <f ca="1">IFERROR(__xludf.DUMMYFUNCTION("""COMPUTED_VALUE"""),"")</f>
        <v/>
      </c>
      <c r="D79" s="4" t="str">
        <f ca="1">IFERROR(__xludf.DUMMYFUNCTION("""COMPUTED_VALUE"""),"")</f>
        <v/>
      </c>
      <c r="E79" s="4" t="str">
        <f ca="1">IFERROR(__xludf.DUMMYFUNCTION("""COMPUTED_VALUE"""),"")</f>
        <v/>
      </c>
      <c r="F79" s="4" t="str">
        <f ca="1">IFERROR(__xludf.DUMMYFUNCTION("""COMPUTED_VALUE"""),"")</f>
        <v/>
      </c>
      <c r="G79" s="4" t="str">
        <f ca="1">IFERROR(__xludf.DUMMYFUNCTION("""COMPUTED_VALUE"""),"")</f>
        <v/>
      </c>
      <c r="H79" s="4" t="str">
        <f ca="1">IFERROR(__xludf.DUMMYFUNCTION("""COMPUTED_VALUE"""),"")</f>
        <v/>
      </c>
      <c r="I79" s="4" t="str">
        <f ca="1">IFERROR(__xludf.DUMMYFUNCTION("""COMPUTED_VALUE"""),"")</f>
        <v/>
      </c>
      <c r="J79" s="4" t="str">
        <f ca="1">IFERROR(__xludf.DUMMYFUNCTION("""COMPUTED_VALUE"""),"")</f>
        <v/>
      </c>
      <c r="K79" s="4" t="str">
        <f ca="1">IFERROR(__xludf.DUMMYFUNCTION("""COMPUTED_VALUE"""),"")</f>
        <v/>
      </c>
      <c r="L79" s="4" t="str">
        <f ca="1">IFERROR(__xludf.DUMMYFUNCTION("""COMPUTED_VALUE"""),"")</f>
        <v/>
      </c>
      <c r="M79" s="4" t="str">
        <f ca="1">IFERROR(__xludf.DUMMYFUNCTION("""COMPUTED_VALUE"""),"")</f>
        <v/>
      </c>
      <c r="N79" s="4" t="str">
        <f ca="1">IFERROR(__xludf.DUMMYFUNCTION("""COMPUTED_VALUE"""),"")</f>
        <v/>
      </c>
      <c r="O79" s="4" t="str">
        <f ca="1">IFERROR(__xludf.DUMMYFUNCTION("""COMPUTED_VALUE"""),"")</f>
        <v/>
      </c>
      <c r="P79" s="4" t="str">
        <f ca="1">IFERROR(__xludf.DUMMYFUNCTION("""COMPUTED_VALUE"""),"")</f>
        <v/>
      </c>
      <c r="Q79" s="4" t="str">
        <f ca="1">IFERROR(__xludf.DUMMYFUNCTION("""COMPUTED_VALUE"""),"")</f>
        <v/>
      </c>
      <c r="R79" s="4" t="str">
        <f ca="1">IFERROR(__xludf.DUMMYFUNCTION("""COMPUTED_VALUE"""),"")</f>
        <v/>
      </c>
      <c r="S79" s="4" t="str">
        <f ca="1">IFERROR(__xludf.DUMMYFUNCTION("""COMPUTED_VALUE"""),"")</f>
        <v/>
      </c>
      <c r="T79" s="4" t="str">
        <f ca="1">IFERROR(__xludf.DUMMYFUNCTION("""COMPUTED_VALUE"""),"")</f>
        <v/>
      </c>
      <c r="U79" s="4" t="str">
        <f ca="1">IFERROR(__xludf.DUMMYFUNCTION("""COMPUTED_VALUE"""),"")</f>
        <v/>
      </c>
      <c r="V79" s="4" t="str">
        <f ca="1">IFERROR(__xludf.DUMMYFUNCTION("""COMPUTED_VALUE"""),"")</f>
        <v/>
      </c>
      <c r="W79" s="4" t="str">
        <f ca="1">IFERROR(__xludf.DUMMYFUNCTION("""COMPUTED_VALUE"""),"")</f>
        <v/>
      </c>
      <c r="X79" s="4" t="str">
        <f ca="1">IFERROR(__xludf.DUMMYFUNCTION("""COMPUTED_VALUE"""),"")</f>
        <v/>
      </c>
      <c r="Y79" s="4" t="str">
        <f ca="1">IFERROR(__xludf.DUMMYFUNCTION("""COMPUTED_VALUE"""),"")</f>
        <v/>
      </c>
      <c r="Z79" s="4" t="str">
        <f ca="1">IFERROR(__xludf.DUMMYFUNCTION("""COMPUTED_VALUE"""),"")</f>
        <v/>
      </c>
      <c r="AA79" s="4" t="str">
        <f ca="1">IFERROR(__xludf.DUMMYFUNCTION("""COMPUTED_VALUE"""),"")</f>
        <v/>
      </c>
      <c r="AB79" s="4" t="str">
        <f ca="1">IFERROR(__xludf.DUMMYFUNCTION("""COMPUTED_VALUE"""),"")</f>
        <v/>
      </c>
      <c r="AC79" s="4" t="str">
        <f ca="1">IFERROR(__xludf.DUMMYFUNCTION("""COMPUTED_VALUE"""),"")</f>
        <v/>
      </c>
      <c r="AD79" s="4" t="str">
        <f ca="1">IFERROR(__xludf.DUMMYFUNCTION("""COMPUTED_VALUE"""),"")</f>
        <v/>
      </c>
      <c r="AE79" s="4" t="str">
        <f ca="1">IFERROR(__xludf.DUMMYFUNCTION("""COMPUTED_VALUE"""),"")</f>
        <v/>
      </c>
      <c r="AF79" s="4" t="str">
        <f ca="1">IFERROR(__xludf.DUMMYFUNCTION("""COMPUTED_VALUE"""),"")</f>
        <v/>
      </c>
      <c r="AG79" s="4" t="str">
        <f ca="1">IFERROR(__xludf.DUMMYFUNCTION("""COMPUTED_VALUE"""),"")</f>
        <v/>
      </c>
      <c r="AH79" s="4" t="str">
        <f ca="1">IFERROR(__xludf.DUMMYFUNCTION("""COMPUTED_VALUE"""),"")</f>
        <v/>
      </c>
      <c r="AI79" s="4" t="str">
        <f ca="1">IFERROR(__xludf.DUMMYFUNCTION("""COMPUTED_VALUE"""),"")</f>
        <v/>
      </c>
      <c r="AJ79" s="4" t="str">
        <f ca="1">IFERROR(__xludf.DUMMYFUNCTION("""COMPUTED_VALUE"""),"")</f>
        <v/>
      </c>
      <c r="AK79" s="4" t="str">
        <f ca="1">IFERROR(__xludf.DUMMYFUNCTION("""COMPUTED_VALUE"""),"")</f>
        <v/>
      </c>
      <c r="AL79" s="4" t="str">
        <f ca="1">IFERROR(__xludf.DUMMYFUNCTION("""COMPUTED_VALUE"""),"")</f>
        <v/>
      </c>
      <c r="AM79" s="4" t="str">
        <f ca="1">IFERROR(__xludf.DUMMYFUNCTION("""COMPUTED_VALUE"""),"")</f>
        <v/>
      </c>
      <c r="AN79" s="4" t="str">
        <f ca="1">IFERROR(__xludf.DUMMYFUNCTION("""COMPUTED_VALUE"""),"")</f>
        <v/>
      </c>
      <c r="AO79" s="4" t="str">
        <f ca="1">IFERROR(__xludf.DUMMYFUNCTION("""COMPUTED_VALUE"""),"")</f>
        <v/>
      </c>
      <c r="AP79" s="4" t="str">
        <f ca="1">IFERROR(__xludf.DUMMYFUNCTION("""COMPUTED_VALUE"""),"")</f>
        <v/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</row>
    <row r="80" spans="1:82" ht="12.75" x14ac:dyDescent="0.55000000000000004">
      <c r="A80" s="4" t="str">
        <f ca="1">IFERROR(__xludf.DUMMYFUNCTION("""COMPUTED_VALUE"""),"")</f>
        <v/>
      </c>
      <c r="B80" s="4" t="str">
        <f ca="1">IFERROR(__xludf.DUMMYFUNCTION("""COMPUTED_VALUE"""),"")</f>
        <v/>
      </c>
      <c r="C80" s="4" t="str">
        <f ca="1">IFERROR(__xludf.DUMMYFUNCTION("""COMPUTED_VALUE"""),"")</f>
        <v/>
      </c>
      <c r="D80" s="4" t="str">
        <f ca="1">IFERROR(__xludf.DUMMYFUNCTION("""COMPUTED_VALUE"""),"")</f>
        <v/>
      </c>
      <c r="E80" s="4" t="str">
        <f ca="1">IFERROR(__xludf.DUMMYFUNCTION("""COMPUTED_VALUE"""),"")</f>
        <v/>
      </c>
      <c r="F80" s="4" t="str">
        <f ca="1">IFERROR(__xludf.DUMMYFUNCTION("""COMPUTED_VALUE"""),"")</f>
        <v/>
      </c>
      <c r="G80" s="4" t="str">
        <f ca="1">IFERROR(__xludf.DUMMYFUNCTION("""COMPUTED_VALUE"""),"")</f>
        <v/>
      </c>
      <c r="H80" s="4" t="str">
        <f ca="1">IFERROR(__xludf.DUMMYFUNCTION("""COMPUTED_VALUE"""),"")</f>
        <v/>
      </c>
      <c r="I80" s="4" t="str">
        <f ca="1">IFERROR(__xludf.DUMMYFUNCTION("""COMPUTED_VALUE"""),"")</f>
        <v/>
      </c>
      <c r="J80" s="4" t="str">
        <f ca="1">IFERROR(__xludf.DUMMYFUNCTION("""COMPUTED_VALUE"""),"")</f>
        <v/>
      </c>
      <c r="K80" s="4" t="str">
        <f ca="1">IFERROR(__xludf.DUMMYFUNCTION("""COMPUTED_VALUE"""),"")</f>
        <v/>
      </c>
      <c r="L80" s="4" t="str">
        <f ca="1">IFERROR(__xludf.DUMMYFUNCTION("""COMPUTED_VALUE"""),"")</f>
        <v/>
      </c>
      <c r="M80" s="4" t="str">
        <f ca="1">IFERROR(__xludf.DUMMYFUNCTION("""COMPUTED_VALUE"""),"")</f>
        <v/>
      </c>
      <c r="N80" s="4" t="str">
        <f ca="1">IFERROR(__xludf.DUMMYFUNCTION("""COMPUTED_VALUE"""),"")</f>
        <v/>
      </c>
      <c r="O80" s="4" t="str">
        <f ca="1">IFERROR(__xludf.DUMMYFUNCTION("""COMPUTED_VALUE"""),"")</f>
        <v/>
      </c>
      <c r="P80" s="4" t="str">
        <f ca="1">IFERROR(__xludf.DUMMYFUNCTION("""COMPUTED_VALUE"""),"")</f>
        <v/>
      </c>
      <c r="Q80" s="4" t="str">
        <f ca="1">IFERROR(__xludf.DUMMYFUNCTION("""COMPUTED_VALUE"""),"")</f>
        <v/>
      </c>
      <c r="R80" s="4" t="str">
        <f ca="1">IFERROR(__xludf.DUMMYFUNCTION("""COMPUTED_VALUE"""),"")</f>
        <v/>
      </c>
      <c r="S80" s="4" t="str">
        <f ca="1">IFERROR(__xludf.DUMMYFUNCTION("""COMPUTED_VALUE"""),"")</f>
        <v/>
      </c>
      <c r="T80" s="4" t="str">
        <f ca="1">IFERROR(__xludf.DUMMYFUNCTION("""COMPUTED_VALUE"""),"")</f>
        <v/>
      </c>
      <c r="U80" s="4" t="str">
        <f ca="1">IFERROR(__xludf.DUMMYFUNCTION("""COMPUTED_VALUE"""),"")</f>
        <v/>
      </c>
      <c r="V80" s="4" t="str">
        <f ca="1">IFERROR(__xludf.DUMMYFUNCTION("""COMPUTED_VALUE"""),"")</f>
        <v/>
      </c>
      <c r="W80" s="4" t="str">
        <f ca="1">IFERROR(__xludf.DUMMYFUNCTION("""COMPUTED_VALUE"""),"")</f>
        <v/>
      </c>
      <c r="X80" s="4" t="str">
        <f ca="1">IFERROR(__xludf.DUMMYFUNCTION("""COMPUTED_VALUE"""),"")</f>
        <v/>
      </c>
      <c r="Y80" s="4" t="str">
        <f ca="1">IFERROR(__xludf.DUMMYFUNCTION("""COMPUTED_VALUE"""),"")</f>
        <v/>
      </c>
      <c r="Z80" s="4" t="str">
        <f ca="1">IFERROR(__xludf.DUMMYFUNCTION("""COMPUTED_VALUE"""),"")</f>
        <v/>
      </c>
      <c r="AA80" s="4" t="str">
        <f ca="1">IFERROR(__xludf.DUMMYFUNCTION("""COMPUTED_VALUE"""),"")</f>
        <v/>
      </c>
      <c r="AB80" s="4" t="str">
        <f ca="1">IFERROR(__xludf.DUMMYFUNCTION("""COMPUTED_VALUE"""),"")</f>
        <v/>
      </c>
      <c r="AC80" s="4" t="str">
        <f ca="1">IFERROR(__xludf.DUMMYFUNCTION("""COMPUTED_VALUE"""),"")</f>
        <v/>
      </c>
      <c r="AD80" s="4" t="str">
        <f ca="1">IFERROR(__xludf.DUMMYFUNCTION("""COMPUTED_VALUE"""),"")</f>
        <v/>
      </c>
      <c r="AE80" s="4" t="str">
        <f ca="1">IFERROR(__xludf.DUMMYFUNCTION("""COMPUTED_VALUE"""),"")</f>
        <v/>
      </c>
      <c r="AF80" s="4" t="str">
        <f ca="1">IFERROR(__xludf.DUMMYFUNCTION("""COMPUTED_VALUE"""),"")</f>
        <v/>
      </c>
      <c r="AG80" s="4" t="str">
        <f ca="1">IFERROR(__xludf.DUMMYFUNCTION("""COMPUTED_VALUE"""),"")</f>
        <v/>
      </c>
      <c r="AH80" s="4" t="str">
        <f ca="1">IFERROR(__xludf.DUMMYFUNCTION("""COMPUTED_VALUE"""),"")</f>
        <v/>
      </c>
      <c r="AI80" s="4" t="str">
        <f ca="1">IFERROR(__xludf.DUMMYFUNCTION("""COMPUTED_VALUE"""),"")</f>
        <v/>
      </c>
      <c r="AJ80" s="4" t="str">
        <f ca="1">IFERROR(__xludf.DUMMYFUNCTION("""COMPUTED_VALUE"""),"")</f>
        <v/>
      </c>
      <c r="AK80" s="4" t="str">
        <f ca="1">IFERROR(__xludf.DUMMYFUNCTION("""COMPUTED_VALUE"""),"")</f>
        <v/>
      </c>
      <c r="AL80" s="4" t="str">
        <f ca="1">IFERROR(__xludf.DUMMYFUNCTION("""COMPUTED_VALUE"""),"")</f>
        <v/>
      </c>
      <c r="AM80" s="4" t="str">
        <f ca="1">IFERROR(__xludf.DUMMYFUNCTION("""COMPUTED_VALUE"""),"")</f>
        <v/>
      </c>
      <c r="AN80" s="4" t="str">
        <f ca="1">IFERROR(__xludf.DUMMYFUNCTION("""COMPUTED_VALUE"""),"")</f>
        <v/>
      </c>
      <c r="AO80" s="4" t="str">
        <f ca="1">IFERROR(__xludf.DUMMYFUNCTION("""COMPUTED_VALUE"""),"")</f>
        <v/>
      </c>
      <c r="AP80" s="4" t="str">
        <f ca="1">IFERROR(__xludf.DUMMYFUNCTION("""COMPUTED_VALUE"""),"")</f>
        <v/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</row>
    <row r="81" spans="1:82" ht="12.75" x14ac:dyDescent="0.55000000000000004">
      <c r="A81" s="4" t="str">
        <f ca="1">IFERROR(__xludf.DUMMYFUNCTION("""COMPUTED_VALUE"""),"")</f>
        <v/>
      </c>
      <c r="B81" s="4" t="str">
        <f ca="1">IFERROR(__xludf.DUMMYFUNCTION("""COMPUTED_VALUE"""),"")</f>
        <v/>
      </c>
      <c r="C81" s="4" t="str">
        <f ca="1">IFERROR(__xludf.DUMMYFUNCTION("""COMPUTED_VALUE"""),"")</f>
        <v/>
      </c>
      <c r="D81" s="4" t="str">
        <f ca="1">IFERROR(__xludf.DUMMYFUNCTION("""COMPUTED_VALUE"""),"")</f>
        <v/>
      </c>
      <c r="E81" s="4" t="str">
        <f ca="1">IFERROR(__xludf.DUMMYFUNCTION("""COMPUTED_VALUE"""),"")</f>
        <v/>
      </c>
      <c r="F81" s="4" t="str">
        <f ca="1">IFERROR(__xludf.DUMMYFUNCTION("""COMPUTED_VALUE"""),"")</f>
        <v/>
      </c>
      <c r="G81" s="4" t="str">
        <f ca="1">IFERROR(__xludf.DUMMYFUNCTION("""COMPUTED_VALUE"""),"")</f>
        <v/>
      </c>
      <c r="H81" s="4" t="str">
        <f ca="1">IFERROR(__xludf.DUMMYFUNCTION("""COMPUTED_VALUE"""),"")</f>
        <v/>
      </c>
      <c r="I81" s="4" t="str">
        <f ca="1">IFERROR(__xludf.DUMMYFUNCTION("""COMPUTED_VALUE"""),"")</f>
        <v/>
      </c>
      <c r="J81" s="4" t="str">
        <f ca="1">IFERROR(__xludf.DUMMYFUNCTION("""COMPUTED_VALUE"""),"")</f>
        <v/>
      </c>
      <c r="K81" s="4" t="str">
        <f ca="1">IFERROR(__xludf.DUMMYFUNCTION("""COMPUTED_VALUE"""),"")</f>
        <v/>
      </c>
      <c r="L81" s="4" t="str">
        <f ca="1">IFERROR(__xludf.DUMMYFUNCTION("""COMPUTED_VALUE"""),"")</f>
        <v/>
      </c>
      <c r="M81" s="4" t="str">
        <f ca="1">IFERROR(__xludf.DUMMYFUNCTION("""COMPUTED_VALUE"""),"")</f>
        <v/>
      </c>
      <c r="N81" s="4" t="str">
        <f ca="1">IFERROR(__xludf.DUMMYFUNCTION("""COMPUTED_VALUE"""),"")</f>
        <v/>
      </c>
      <c r="O81" s="4" t="str">
        <f ca="1">IFERROR(__xludf.DUMMYFUNCTION("""COMPUTED_VALUE"""),"")</f>
        <v/>
      </c>
      <c r="P81" s="4" t="str">
        <f ca="1">IFERROR(__xludf.DUMMYFUNCTION("""COMPUTED_VALUE"""),"")</f>
        <v/>
      </c>
      <c r="Q81" s="4" t="str">
        <f ca="1">IFERROR(__xludf.DUMMYFUNCTION("""COMPUTED_VALUE"""),"")</f>
        <v/>
      </c>
      <c r="R81" s="4" t="str">
        <f ca="1">IFERROR(__xludf.DUMMYFUNCTION("""COMPUTED_VALUE"""),"")</f>
        <v/>
      </c>
      <c r="S81" s="4" t="str">
        <f ca="1">IFERROR(__xludf.DUMMYFUNCTION("""COMPUTED_VALUE"""),"")</f>
        <v/>
      </c>
      <c r="T81" s="4" t="str">
        <f ca="1">IFERROR(__xludf.DUMMYFUNCTION("""COMPUTED_VALUE"""),"")</f>
        <v/>
      </c>
      <c r="U81" s="4" t="str">
        <f ca="1">IFERROR(__xludf.DUMMYFUNCTION("""COMPUTED_VALUE"""),"")</f>
        <v/>
      </c>
      <c r="V81" s="4" t="str">
        <f ca="1">IFERROR(__xludf.DUMMYFUNCTION("""COMPUTED_VALUE"""),"")</f>
        <v/>
      </c>
      <c r="W81" s="4" t="str">
        <f ca="1">IFERROR(__xludf.DUMMYFUNCTION("""COMPUTED_VALUE"""),"")</f>
        <v/>
      </c>
      <c r="X81" s="4" t="str">
        <f ca="1">IFERROR(__xludf.DUMMYFUNCTION("""COMPUTED_VALUE"""),"")</f>
        <v/>
      </c>
      <c r="Y81" s="4" t="str">
        <f ca="1">IFERROR(__xludf.DUMMYFUNCTION("""COMPUTED_VALUE"""),"")</f>
        <v/>
      </c>
      <c r="Z81" s="4" t="str">
        <f ca="1">IFERROR(__xludf.DUMMYFUNCTION("""COMPUTED_VALUE"""),"")</f>
        <v/>
      </c>
      <c r="AA81" s="4" t="str">
        <f ca="1">IFERROR(__xludf.DUMMYFUNCTION("""COMPUTED_VALUE"""),"")</f>
        <v/>
      </c>
      <c r="AB81" s="4" t="str">
        <f ca="1">IFERROR(__xludf.DUMMYFUNCTION("""COMPUTED_VALUE"""),"")</f>
        <v/>
      </c>
      <c r="AC81" s="4" t="str">
        <f ca="1">IFERROR(__xludf.DUMMYFUNCTION("""COMPUTED_VALUE"""),"")</f>
        <v/>
      </c>
      <c r="AD81" s="4" t="str">
        <f ca="1">IFERROR(__xludf.DUMMYFUNCTION("""COMPUTED_VALUE"""),"")</f>
        <v/>
      </c>
      <c r="AE81" s="4" t="str">
        <f ca="1">IFERROR(__xludf.DUMMYFUNCTION("""COMPUTED_VALUE"""),"")</f>
        <v/>
      </c>
      <c r="AF81" s="4" t="str">
        <f ca="1">IFERROR(__xludf.DUMMYFUNCTION("""COMPUTED_VALUE"""),"")</f>
        <v/>
      </c>
      <c r="AG81" s="4" t="str">
        <f ca="1">IFERROR(__xludf.DUMMYFUNCTION("""COMPUTED_VALUE"""),"")</f>
        <v/>
      </c>
      <c r="AH81" s="4" t="str">
        <f ca="1">IFERROR(__xludf.DUMMYFUNCTION("""COMPUTED_VALUE"""),"")</f>
        <v/>
      </c>
      <c r="AI81" s="4" t="str">
        <f ca="1">IFERROR(__xludf.DUMMYFUNCTION("""COMPUTED_VALUE"""),"")</f>
        <v/>
      </c>
      <c r="AJ81" s="4" t="str">
        <f ca="1">IFERROR(__xludf.DUMMYFUNCTION("""COMPUTED_VALUE"""),"")</f>
        <v/>
      </c>
      <c r="AK81" s="4" t="str">
        <f ca="1">IFERROR(__xludf.DUMMYFUNCTION("""COMPUTED_VALUE"""),"")</f>
        <v/>
      </c>
      <c r="AL81" s="4" t="str">
        <f ca="1">IFERROR(__xludf.DUMMYFUNCTION("""COMPUTED_VALUE"""),"")</f>
        <v/>
      </c>
      <c r="AM81" s="4" t="str">
        <f ca="1">IFERROR(__xludf.DUMMYFUNCTION("""COMPUTED_VALUE"""),"")</f>
        <v/>
      </c>
      <c r="AN81" s="4" t="str">
        <f ca="1">IFERROR(__xludf.DUMMYFUNCTION("""COMPUTED_VALUE"""),"")</f>
        <v/>
      </c>
      <c r="AO81" s="4" t="str">
        <f ca="1">IFERROR(__xludf.DUMMYFUNCTION("""COMPUTED_VALUE"""),"")</f>
        <v/>
      </c>
      <c r="AP81" s="4" t="str">
        <f ca="1">IFERROR(__xludf.DUMMYFUNCTION("""COMPUTED_VALUE"""),"")</f>
        <v/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</row>
    <row r="82" spans="1:82" ht="12.75" x14ac:dyDescent="0.55000000000000004">
      <c r="A82" s="4" t="str">
        <f ca="1">IFERROR(__xludf.DUMMYFUNCTION("""COMPUTED_VALUE"""),"")</f>
        <v/>
      </c>
      <c r="B82" s="4" t="str">
        <f ca="1">IFERROR(__xludf.DUMMYFUNCTION("""COMPUTED_VALUE"""),"")</f>
        <v/>
      </c>
      <c r="C82" s="4" t="str">
        <f ca="1">IFERROR(__xludf.DUMMYFUNCTION("""COMPUTED_VALUE"""),"")</f>
        <v/>
      </c>
      <c r="D82" s="4" t="str">
        <f ca="1">IFERROR(__xludf.DUMMYFUNCTION("""COMPUTED_VALUE"""),"")</f>
        <v/>
      </c>
      <c r="E82" s="4" t="str">
        <f ca="1">IFERROR(__xludf.DUMMYFUNCTION("""COMPUTED_VALUE"""),"")</f>
        <v/>
      </c>
      <c r="F82" s="4" t="str">
        <f ca="1">IFERROR(__xludf.DUMMYFUNCTION("""COMPUTED_VALUE"""),"")</f>
        <v/>
      </c>
      <c r="G82" s="4" t="str">
        <f ca="1">IFERROR(__xludf.DUMMYFUNCTION("""COMPUTED_VALUE"""),"")</f>
        <v/>
      </c>
      <c r="H82" s="4" t="str">
        <f ca="1">IFERROR(__xludf.DUMMYFUNCTION("""COMPUTED_VALUE"""),"")</f>
        <v/>
      </c>
      <c r="I82" s="4" t="str">
        <f ca="1">IFERROR(__xludf.DUMMYFUNCTION("""COMPUTED_VALUE"""),"")</f>
        <v/>
      </c>
      <c r="J82" s="4" t="str">
        <f ca="1">IFERROR(__xludf.DUMMYFUNCTION("""COMPUTED_VALUE"""),"")</f>
        <v/>
      </c>
      <c r="K82" s="4" t="str">
        <f ca="1">IFERROR(__xludf.DUMMYFUNCTION("""COMPUTED_VALUE"""),"")</f>
        <v/>
      </c>
      <c r="L82" s="4" t="str">
        <f ca="1">IFERROR(__xludf.DUMMYFUNCTION("""COMPUTED_VALUE"""),"")</f>
        <v/>
      </c>
      <c r="M82" s="4" t="str">
        <f ca="1">IFERROR(__xludf.DUMMYFUNCTION("""COMPUTED_VALUE"""),"")</f>
        <v/>
      </c>
      <c r="N82" s="4" t="str">
        <f ca="1">IFERROR(__xludf.DUMMYFUNCTION("""COMPUTED_VALUE"""),"")</f>
        <v/>
      </c>
      <c r="O82" s="4" t="str">
        <f ca="1">IFERROR(__xludf.DUMMYFUNCTION("""COMPUTED_VALUE"""),"")</f>
        <v/>
      </c>
      <c r="P82" s="4" t="str">
        <f ca="1">IFERROR(__xludf.DUMMYFUNCTION("""COMPUTED_VALUE"""),"")</f>
        <v/>
      </c>
      <c r="Q82" s="4" t="str">
        <f ca="1">IFERROR(__xludf.DUMMYFUNCTION("""COMPUTED_VALUE"""),"")</f>
        <v/>
      </c>
      <c r="R82" s="4" t="str">
        <f ca="1">IFERROR(__xludf.DUMMYFUNCTION("""COMPUTED_VALUE"""),"")</f>
        <v/>
      </c>
      <c r="S82" s="4" t="str">
        <f ca="1">IFERROR(__xludf.DUMMYFUNCTION("""COMPUTED_VALUE"""),"")</f>
        <v/>
      </c>
      <c r="T82" s="4" t="str">
        <f ca="1">IFERROR(__xludf.DUMMYFUNCTION("""COMPUTED_VALUE"""),"")</f>
        <v/>
      </c>
      <c r="U82" s="4" t="str">
        <f ca="1">IFERROR(__xludf.DUMMYFUNCTION("""COMPUTED_VALUE"""),"")</f>
        <v/>
      </c>
      <c r="V82" s="4" t="str">
        <f ca="1">IFERROR(__xludf.DUMMYFUNCTION("""COMPUTED_VALUE"""),"")</f>
        <v/>
      </c>
      <c r="W82" s="4" t="str">
        <f ca="1">IFERROR(__xludf.DUMMYFUNCTION("""COMPUTED_VALUE"""),"")</f>
        <v/>
      </c>
      <c r="X82" s="4" t="str">
        <f ca="1">IFERROR(__xludf.DUMMYFUNCTION("""COMPUTED_VALUE"""),"")</f>
        <v/>
      </c>
      <c r="Y82" s="4" t="str">
        <f ca="1">IFERROR(__xludf.DUMMYFUNCTION("""COMPUTED_VALUE"""),"")</f>
        <v/>
      </c>
      <c r="Z82" s="4" t="str">
        <f ca="1">IFERROR(__xludf.DUMMYFUNCTION("""COMPUTED_VALUE"""),"")</f>
        <v/>
      </c>
      <c r="AA82" s="4" t="str">
        <f ca="1">IFERROR(__xludf.DUMMYFUNCTION("""COMPUTED_VALUE"""),"")</f>
        <v/>
      </c>
      <c r="AB82" s="4" t="str">
        <f ca="1">IFERROR(__xludf.DUMMYFUNCTION("""COMPUTED_VALUE"""),"")</f>
        <v/>
      </c>
      <c r="AC82" s="4" t="str">
        <f ca="1">IFERROR(__xludf.DUMMYFUNCTION("""COMPUTED_VALUE"""),"")</f>
        <v/>
      </c>
      <c r="AD82" s="4" t="str">
        <f ca="1">IFERROR(__xludf.DUMMYFUNCTION("""COMPUTED_VALUE"""),"")</f>
        <v/>
      </c>
      <c r="AE82" s="4" t="str">
        <f ca="1">IFERROR(__xludf.DUMMYFUNCTION("""COMPUTED_VALUE"""),"")</f>
        <v/>
      </c>
      <c r="AF82" s="4" t="str">
        <f ca="1">IFERROR(__xludf.DUMMYFUNCTION("""COMPUTED_VALUE"""),"")</f>
        <v/>
      </c>
      <c r="AG82" s="4" t="str">
        <f ca="1">IFERROR(__xludf.DUMMYFUNCTION("""COMPUTED_VALUE"""),"")</f>
        <v/>
      </c>
      <c r="AH82" s="4" t="str">
        <f ca="1">IFERROR(__xludf.DUMMYFUNCTION("""COMPUTED_VALUE"""),"")</f>
        <v/>
      </c>
      <c r="AI82" s="4" t="str">
        <f ca="1">IFERROR(__xludf.DUMMYFUNCTION("""COMPUTED_VALUE"""),"")</f>
        <v/>
      </c>
      <c r="AJ82" s="4" t="str">
        <f ca="1">IFERROR(__xludf.DUMMYFUNCTION("""COMPUTED_VALUE"""),"")</f>
        <v/>
      </c>
      <c r="AK82" s="4" t="str">
        <f ca="1">IFERROR(__xludf.DUMMYFUNCTION("""COMPUTED_VALUE"""),"")</f>
        <v/>
      </c>
      <c r="AL82" s="4" t="str">
        <f ca="1">IFERROR(__xludf.DUMMYFUNCTION("""COMPUTED_VALUE"""),"")</f>
        <v/>
      </c>
      <c r="AM82" s="4" t="str">
        <f ca="1">IFERROR(__xludf.DUMMYFUNCTION("""COMPUTED_VALUE"""),"")</f>
        <v/>
      </c>
      <c r="AN82" s="4" t="str">
        <f ca="1">IFERROR(__xludf.DUMMYFUNCTION("""COMPUTED_VALUE"""),"")</f>
        <v/>
      </c>
      <c r="AO82" s="4" t="str">
        <f ca="1">IFERROR(__xludf.DUMMYFUNCTION("""COMPUTED_VALUE"""),"")</f>
        <v/>
      </c>
      <c r="AP82" s="4" t="str">
        <f ca="1">IFERROR(__xludf.DUMMYFUNCTION("""COMPUTED_VALUE"""),"")</f>
        <v/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</row>
    <row r="83" spans="1:82" ht="12.75" x14ac:dyDescent="0.55000000000000004">
      <c r="A83" s="4" t="str">
        <f ca="1">IFERROR(__xludf.DUMMYFUNCTION("""COMPUTED_VALUE"""),"")</f>
        <v/>
      </c>
      <c r="B83" s="4" t="str">
        <f ca="1">IFERROR(__xludf.DUMMYFUNCTION("""COMPUTED_VALUE"""),"")</f>
        <v/>
      </c>
      <c r="C83" s="4" t="str">
        <f ca="1">IFERROR(__xludf.DUMMYFUNCTION("""COMPUTED_VALUE"""),"")</f>
        <v/>
      </c>
      <c r="D83" s="4" t="str">
        <f ca="1">IFERROR(__xludf.DUMMYFUNCTION("""COMPUTED_VALUE"""),"")</f>
        <v/>
      </c>
      <c r="E83" s="4" t="str">
        <f ca="1">IFERROR(__xludf.DUMMYFUNCTION("""COMPUTED_VALUE"""),"")</f>
        <v/>
      </c>
      <c r="F83" s="4" t="str">
        <f ca="1">IFERROR(__xludf.DUMMYFUNCTION("""COMPUTED_VALUE"""),"")</f>
        <v/>
      </c>
      <c r="G83" s="4" t="str">
        <f ca="1">IFERROR(__xludf.DUMMYFUNCTION("""COMPUTED_VALUE"""),"")</f>
        <v/>
      </c>
      <c r="H83" s="4" t="str">
        <f ca="1">IFERROR(__xludf.DUMMYFUNCTION("""COMPUTED_VALUE"""),"")</f>
        <v/>
      </c>
      <c r="I83" s="4" t="str">
        <f ca="1">IFERROR(__xludf.DUMMYFUNCTION("""COMPUTED_VALUE"""),"")</f>
        <v/>
      </c>
      <c r="J83" s="4" t="str">
        <f ca="1">IFERROR(__xludf.DUMMYFUNCTION("""COMPUTED_VALUE"""),"")</f>
        <v/>
      </c>
      <c r="K83" s="4" t="str">
        <f ca="1">IFERROR(__xludf.DUMMYFUNCTION("""COMPUTED_VALUE"""),"")</f>
        <v/>
      </c>
      <c r="L83" s="4" t="str">
        <f ca="1">IFERROR(__xludf.DUMMYFUNCTION("""COMPUTED_VALUE"""),"")</f>
        <v/>
      </c>
      <c r="M83" s="4" t="str">
        <f ca="1">IFERROR(__xludf.DUMMYFUNCTION("""COMPUTED_VALUE"""),"")</f>
        <v/>
      </c>
      <c r="N83" s="4" t="str">
        <f ca="1">IFERROR(__xludf.DUMMYFUNCTION("""COMPUTED_VALUE"""),"")</f>
        <v/>
      </c>
      <c r="O83" s="4" t="str">
        <f ca="1">IFERROR(__xludf.DUMMYFUNCTION("""COMPUTED_VALUE"""),"")</f>
        <v/>
      </c>
      <c r="P83" s="4" t="str">
        <f ca="1">IFERROR(__xludf.DUMMYFUNCTION("""COMPUTED_VALUE"""),"")</f>
        <v/>
      </c>
      <c r="Q83" s="4" t="str">
        <f ca="1">IFERROR(__xludf.DUMMYFUNCTION("""COMPUTED_VALUE"""),"")</f>
        <v/>
      </c>
      <c r="R83" s="4" t="str">
        <f ca="1">IFERROR(__xludf.DUMMYFUNCTION("""COMPUTED_VALUE"""),"")</f>
        <v/>
      </c>
      <c r="S83" s="4" t="str">
        <f ca="1">IFERROR(__xludf.DUMMYFUNCTION("""COMPUTED_VALUE"""),"")</f>
        <v/>
      </c>
      <c r="T83" s="4" t="str">
        <f ca="1">IFERROR(__xludf.DUMMYFUNCTION("""COMPUTED_VALUE"""),"")</f>
        <v/>
      </c>
      <c r="U83" s="4" t="str">
        <f ca="1">IFERROR(__xludf.DUMMYFUNCTION("""COMPUTED_VALUE"""),"")</f>
        <v/>
      </c>
      <c r="V83" s="4" t="str">
        <f ca="1">IFERROR(__xludf.DUMMYFUNCTION("""COMPUTED_VALUE"""),"")</f>
        <v/>
      </c>
      <c r="W83" s="4" t="str">
        <f ca="1">IFERROR(__xludf.DUMMYFUNCTION("""COMPUTED_VALUE"""),"")</f>
        <v/>
      </c>
      <c r="X83" s="4" t="str">
        <f ca="1">IFERROR(__xludf.DUMMYFUNCTION("""COMPUTED_VALUE"""),"")</f>
        <v/>
      </c>
      <c r="Y83" s="4" t="str">
        <f ca="1">IFERROR(__xludf.DUMMYFUNCTION("""COMPUTED_VALUE"""),"")</f>
        <v/>
      </c>
      <c r="Z83" s="4" t="str">
        <f ca="1">IFERROR(__xludf.DUMMYFUNCTION("""COMPUTED_VALUE"""),"")</f>
        <v/>
      </c>
      <c r="AA83" s="4" t="str">
        <f ca="1">IFERROR(__xludf.DUMMYFUNCTION("""COMPUTED_VALUE"""),"")</f>
        <v/>
      </c>
      <c r="AB83" s="4" t="str">
        <f ca="1">IFERROR(__xludf.DUMMYFUNCTION("""COMPUTED_VALUE"""),"")</f>
        <v/>
      </c>
      <c r="AC83" s="4" t="str">
        <f ca="1">IFERROR(__xludf.DUMMYFUNCTION("""COMPUTED_VALUE"""),"")</f>
        <v/>
      </c>
      <c r="AD83" s="4" t="str">
        <f ca="1">IFERROR(__xludf.DUMMYFUNCTION("""COMPUTED_VALUE"""),"")</f>
        <v/>
      </c>
      <c r="AE83" s="4" t="str">
        <f ca="1">IFERROR(__xludf.DUMMYFUNCTION("""COMPUTED_VALUE"""),"")</f>
        <v/>
      </c>
      <c r="AF83" s="4" t="str">
        <f ca="1">IFERROR(__xludf.DUMMYFUNCTION("""COMPUTED_VALUE"""),"")</f>
        <v/>
      </c>
      <c r="AG83" s="4" t="str">
        <f ca="1">IFERROR(__xludf.DUMMYFUNCTION("""COMPUTED_VALUE"""),"")</f>
        <v/>
      </c>
      <c r="AH83" s="4" t="str">
        <f ca="1">IFERROR(__xludf.DUMMYFUNCTION("""COMPUTED_VALUE"""),"")</f>
        <v/>
      </c>
      <c r="AI83" s="4" t="str">
        <f ca="1">IFERROR(__xludf.DUMMYFUNCTION("""COMPUTED_VALUE"""),"")</f>
        <v/>
      </c>
      <c r="AJ83" s="4" t="str">
        <f ca="1">IFERROR(__xludf.DUMMYFUNCTION("""COMPUTED_VALUE"""),"")</f>
        <v/>
      </c>
      <c r="AK83" s="4" t="str">
        <f ca="1">IFERROR(__xludf.DUMMYFUNCTION("""COMPUTED_VALUE"""),"")</f>
        <v/>
      </c>
      <c r="AL83" s="4" t="str">
        <f ca="1">IFERROR(__xludf.DUMMYFUNCTION("""COMPUTED_VALUE"""),"")</f>
        <v/>
      </c>
      <c r="AM83" s="4" t="str">
        <f ca="1">IFERROR(__xludf.DUMMYFUNCTION("""COMPUTED_VALUE"""),"")</f>
        <v/>
      </c>
      <c r="AN83" s="4" t="str">
        <f ca="1">IFERROR(__xludf.DUMMYFUNCTION("""COMPUTED_VALUE"""),"")</f>
        <v/>
      </c>
      <c r="AO83" s="4" t="str">
        <f ca="1">IFERROR(__xludf.DUMMYFUNCTION("""COMPUTED_VALUE"""),"")</f>
        <v/>
      </c>
      <c r="AP83" s="4" t="str">
        <f ca="1">IFERROR(__xludf.DUMMYFUNCTION("""COMPUTED_VALUE"""),"")</f>
        <v/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</row>
    <row r="84" spans="1:82" ht="12.75" x14ac:dyDescent="0.55000000000000004">
      <c r="A84" s="4" t="str">
        <f ca="1">IFERROR(__xludf.DUMMYFUNCTION("""COMPUTED_VALUE"""),"")</f>
        <v/>
      </c>
      <c r="B84" s="4" t="str">
        <f ca="1">IFERROR(__xludf.DUMMYFUNCTION("""COMPUTED_VALUE"""),"")</f>
        <v/>
      </c>
      <c r="C84" s="4" t="str">
        <f ca="1">IFERROR(__xludf.DUMMYFUNCTION("""COMPUTED_VALUE"""),"")</f>
        <v/>
      </c>
      <c r="D84" s="4" t="str">
        <f ca="1">IFERROR(__xludf.DUMMYFUNCTION("""COMPUTED_VALUE"""),"")</f>
        <v/>
      </c>
      <c r="E84" s="4" t="str">
        <f ca="1">IFERROR(__xludf.DUMMYFUNCTION("""COMPUTED_VALUE"""),"")</f>
        <v/>
      </c>
      <c r="F84" s="4" t="str">
        <f ca="1">IFERROR(__xludf.DUMMYFUNCTION("""COMPUTED_VALUE"""),"")</f>
        <v/>
      </c>
      <c r="G84" s="4" t="str">
        <f ca="1">IFERROR(__xludf.DUMMYFUNCTION("""COMPUTED_VALUE"""),"")</f>
        <v/>
      </c>
      <c r="H84" s="4" t="str">
        <f ca="1">IFERROR(__xludf.DUMMYFUNCTION("""COMPUTED_VALUE"""),"")</f>
        <v/>
      </c>
      <c r="I84" s="4" t="str">
        <f ca="1">IFERROR(__xludf.DUMMYFUNCTION("""COMPUTED_VALUE"""),"")</f>
        <v/>
      </c>
      <c r="J84" s="4" t="str">
        <f ca="1">IFERROR(__xludf.DUMMYFUNCTION("""COMPUTED_VALUE"""),"")</f>
        <v/>
      </c>
      <c r="K84" s="4" t="str">
        <f ca="1">IFERROR(__xludf.DUMMYFUNCTION("""COMPUTED_VALUE"""),"")</f>
        <v/>
      </c>
      <c r="L84" s="4" t="str">
        <f ca="1">IFERROR(__xludf.DUMMYFUNCTION("""COMPUTED_VALUE"""),"")</f>
        <v/>
      </c>
      <c r="M84" s="4" t="str">
        <f ca="1">IFERROR(__xludf.DUMMYFUNCTION("""COMPUTED_VALUE"""),"")</f>
        <v/>
      </c>
      <c r="N84" s="4" t="str">
        <f ca="1">IFERROR(__xludf.DUMMYFUNCTION("""COMPUTED_VALUE"""),"")</f>
        <v/>
      </c>
      <c r="O84" s="4" t="str">
        <f ca="1">IFERROR(__xludf.DUMMYFUNCTION("""COMPUTED_VALUE"""),"")</f>
        <v/>
      </c>
      <c r="P84" s="4" t="str">
        <f ca="1">IFERROR(__xludf.DUMMYFUNCTION("""COMPUTED_VALUE"""),"")</f>
        <v/>
      </c>
      <c r="Q84" s="4" t="str">
        <f ca="1">IFERROR(__xludf.DUMMYFUNCTION("""COMPUTED_VALUE"""),"")</f>
        <v/>
      </c>
      <c r="R84" s="4" t="str">
        <f ca="1">IFERROR(__xludf.DUMMYFUNCTION("""COMPUTED_VALUE"""),"")</f>
        <v/>
      </c>
      <c r="S84" s="4" t="str">
        <f ca="1">IFERROR(__xludf.DUMMYFUNCTION("""COMPUTED_VALUE"""),"")</f>
        <v/>
      </c>
      <c r="T84" s="4" t="str">
        <f ca="1">IFERROR(__xludf.DUMMYFUNCTION("""COMPUTED_VALUE"""),"")</f>
        <v/>
      </c>
      <c r="U84" s="4" t="str">
        <f ca="1">IFERROR(__xludf.DUMMYFUNCTION("""COMPUTED_VALUE"""),"")</f>
        <v/>
      </c>
      <c r="V84" s="4" t="str">
        <f ca="1">IFERROR(__xludf.DUMMYFUNCTION("""COMPUTED_VALUE"""),"")</f>
        <v/>
      </c>
      <c r="W84" s="4" t="str">
        <f ca="1">IFERROR(__xludf.DUMMYFUNCTION("""COMPUTED_VALUE"""),"")</f>
        <v/>
      </c>
      <c r="X84" s="4" t="str">
        <f ca="1">IFERROR(__xludf.DUMMYFUNCTION("""COMPUTED_VALUE"""),"")</f>
        <v/>
      </c>
      <c r="Y84" s="4" t="str">
        <f ca="1">IFERROR(__xludf.DUMMYFUNCTION("""COMPUTED_VALUE"""),"")</f>
        <v/>
      </c>
      <c r="Z84" s="4" t="str">
        <f ca="1">IFERROR(__xludf.DUMMYFUNCTION("""COMPUTED_VALUE"""),"")</f>
        <v/>
      </c>
      <c r="AA84" s="4" t="str">
        <f ca="1">IFERROR(__xludf.DUMMYFUNCTION("""COMPUTED_VALUE"""),"")</f>
        <v/>
      </c>
      <c r="AB84" s="4" t="str">
        <f ca="1">IFERROR(__xludf.DUMMYFUNCTION("""COMPUTED_VALUE"""),"")</f>
        <v/>
      </c>
      <c r="AC84" s="4" t="str">
        <f ca="1">IFERROR(__xludf.DUMMYFUNCTION("""COMPUTED_VALUE"""),"")</f>
        <v/>
      </c>
      <c r="AD84" s="4" t="str">
        <f ca="1">IFERROR(__xludf.DUMMYFUNCTION("""COMPUTED_VALUE"""),"")</f>
        <v/>
      </c>
      <c r="AE84" s="4" t="str">
        <f ca="1">IFERROR(__xludf.DUMMYFUNCTION("""COMPUTED_VALUE"""),"")</f>
        <v/>
      </c>
      <c r="AF84" s="4" t="str">
        <f ca="1">IFERROR(__xludf.DUMMYFUNCTION("""COMPUTED_VALUE"""),"")</f>
        <v/>
      </c>
      <c r="AG84" s="4" t="str">
        <f ca="1">IFERROR(__xludf.DUMMYFUNCTION("""COMPUTED_VALUE"""),"")</f>
        <v/>
      </c>
      <c r="AH84" s="4" t="str">
        <f ca="1">IFERROR(__xludf.DUMMYFUNCTION("""COMPUTED_VALUE"""),"")</f>
        <v/>
      </c>
      <c r="AI84" s="4" t="str">
        <f ca="1">IFERROR(__xludf.DUMMYFUNCTION("""COMPUTED_VALUE"""),"")</f>
        <v/>
      </c>
      <c r="AJ84" s="4" t="str">
        <f ca="1">IFERROR(__xludf.DUMMYFUNCTION("""COMPUTED_VALUE"""),"")</f>
        <v/>
      </c>
      <c r="AK84" s="4" t="str">
        <f ca="1">IFERROR(__xludf.DUMMYFUNCTION("""COMPUTED_VALUE"""),"")</f>
        <v/>
      </c>
      <c r="AL84" s="4" t="str">
        <f ca="1">IFERROR(__xludf.DUMMYFUNCTION("""COMPUTED_VALUE"""),"")</f>
        <v/>
      </c>
      <c r="AM84" s="4" t="str">
        <f ca="1">IFERROR(__xludf.DUMMYFUNCTION("""COMPUTED_VALUE"""),"")</f>
        <v/>
      </c>
      <c r="AN84" s="4" t="str">
        <f ca="1">IFERROR(__xludf.DUMMYFUNCTION("""COMPUTED_VALUE"""),"")</f>
        <v/>
      </c>
      <c r="AO84" s="4" t="str">
        <f ca="1">IFERROR(__xludf.DUMMYFUNCTION("""COMPUTED_VALUE"""),"")</f>
        <v/>
      </c>
      <c r="AP84" s="4" t="str">
        <f ca="1">IFERROR(__xludf.DUMMYFUNCTION("""COMPUTED_VALUE"""),"")</f>
        <v/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</row>
    <row r="85" spans="1:82" ht="12.75" x14ac:dyDescent="0.55000000000000004">
      <c r="A85" s="4" t="str">
        <f ca="1">IFERROR(__xludf.DUMMYFUNCTION("""COMPUTED_VALUE"""),"")</f>
        <v/>
      </c>
      <c r="B85" s="4" t="str">
        <f ca="1">IFERROR(__xludf.DUMMYFUNCTION("""COMPUTED_VALUE"""),"")</f>
        <v/>
      </c>
      <c r="C85" s="4" t="str">
        <f ca="1">IFERROR(__xludf.DUMMYFUNCTION("""COMPUTED_VALUE"""),"")</f>
        <v/>
      </c>
      <c r="D85" s="4" t="str">
        <f ca="1">IFERROR(__xludf.DUMMYFUNCTION("""COMPUTED_VALUE"""),"")</f>
        <v/>
      </c>
      <c r="E85" s="4" t="str">
        <f ca="1">IFERROR(__xludf.DUMMYFUNCTION("""COMPUTED_VALUE"""),"")</f>
        <v/>
      </c>
      <c r="F85" s="4" t="str">
        <f ca="1">IFERROR(__xludf.DUMMYFUNCTION("""COMPUTED_VALUE"""),"")</f>
        <v/>
      </c>
      <c r="G85" s="4" t="str">
        <f ca="1">IFERROR(__xludf.DUMMYFUNCTION("""COMPUTED_VALUE"""),"")</f>
        <v/>
      </c>
      <c r="H85" s="4" t="str">
        <f ca="1">IFERROR(__xludf.DUMMYFUNCTION("""COMPUTED_VALUE"""),"")</f>
        <v/>
      </c>
      <c r="I85" s="4" t="str">
        <f ca="1">IFERROR(__xludf.DUMMYFUNCTION("""COMPUTED_VALUE"""),"")</f>
        <v/>
      </c>
      <c r="J85" s="4" t="str">
        <f ca="1">IFERROR(__xludf.DUMMYFUNCTION("""COMPUTED_VALUE"""),"")</f>
        <v/>
      </c>
      <c r="K85" s="4" t="str">
        <f ca="1">IFERROR(__xludf.DUMMYFUNCTION("""COMPUTED_VALUE"""),"")</f>
        <v/>
      </c>
      <c r="L85" s="4" t="str">
        <f ca="1">IFERROR(__xludf.DUMMYFUNCTION("""COMPUTED_VALUE"""),"")</f>
        <v/>
      </c>
      <c r="M85" s="4" t="str">
        <f ca="1">IFERROR(__xludf.DUMMYFUNCTION("""COMPUTED_VALUE"""),"")</f>
        <v/>
      </c>
      <c r="N85" s="4" t="str">
        <f ca="1">IFERROR(__xludf.DUMMYFUNCTION("""COMPUTED_VALUE"""),"")</f>
        <v/>
      </c>
      <c r="O85" s="4" t="str">
        <f ca="1">IFERROR(__xludf.DUMMYFUNCTION("""COMPUTED_VALUE"""),"")</f>
        <v/>
      </c>
      <c r="P85" s="4" t="str">
        <f ca="1">IFERROR(__xludf.DUMMYFUNCTION("""COMPUTED_VALUE"""),"")</f>
        <v/>
      </c>
      <c r="Q85" s="4" t="str">
        <f ca="1">IFERROR(__xludf.DUMMYFUNCTION("""COMPUTED_VALUE"""),"")</f>
        <v/>
      </c>
      <c r="R85" s="4" t="str">
        <f ca="1">IFERROR(__xludf.DUMMYFUNCTION("""COMPUTED_VALUE"""),"")</f>
        <v/>
      </c>
      <c r="S85" s="4" t="str">
        <f ca="1">IFERROR(__xludf.DUMMYFUNCTION("""COMPUTED_VALUE"""),"")</f>
        <v/>
      </c>
      <c r="T85" s="4" t="str">
        <f ca="1">IFERROR(__xludf.DUMMYFUNCTION("""COMPUTED_VALUE"""),"")</f>
        <v/>
      </c>
      <c r="U85" s="4" t="str">
        <f ca="1">IFERROR(__xludf.DUMMYFUNCTION("""COMPUTED_VALUE"""),"")</f>
        <v/>
      </c>
      <c r="V85" s="4" t="str">
        <f ca="1">IFERROR(__xludf.DUMMYFUNCTION("""COMPUTED_VALUE"""),"")</f>
        <v/>
      </c>
      <c r="W85" s="4" t="str">
        <f ca="1">IFERROR(__xludf.DUMMYFUNCTION("""COMPUTED_VALUE"""),"")</f>
        <v/>
      </c>
      <c r="X85" s="4" t="str">
        <f ca="1">IFERROR(__xludf.DUMMYFUNCTION("""COMPUTED_VALUE"""),"")</f>
        <v/>
      </c>
      <c r="Y85" s="4" t="str">
        <f ca="1">IFERROR(__xludf.DUMMYFUNCTION("""COMPUTED_VALUE"""),"")</f>
        <v/>
      </c>
      <c r="Z85" s="4" t="str">
        <f ca="1">IFERROR(__xludf.DUMMYFUNCTION("""COMPUTED_VALUE"""),"")</f>
        <v/>
      </c>
      <c r="AA85" s="4" t="str">
        <f ca="1">IFERROR(__xludf.DUMMYFUNCTION("""COMPUTED_VALUE"""),"")</f>
        <v/>
      </c>
      <c r="AB85" s="4" t="str">
        <f ca="1">IFERROR(__xludf.DUMMYFUNCTION("""COMPUTED_VALUE"""),"")</f>
        <v/>
      </c>
      <c r="AC85" s="4" t="str">
        <f ca="1">IFERROR(__xludf.DUMMYFUNCTION("""COMPUTED_VALUE"""),"")</f>
        <v/>
      </c>
      <c r="AD85" s="4" t="str">
        <f ca="1">IFERROR(__xludf.DUMMYFUNCTION("""COMPUTED_VALUE"""),"")</f>
        <v/>
      </c>
      <c r="AE85" s="4" t="str">
        <f ca="1">IFERROR(__xludf.DUMMYFUNCTION("""COMPUTED_VALUE"""),"")</f>
        <v/>
      </c>
      <c r="AF85" s="4" t="str">
        <f ca="1">IFERROR(__xludf.DUMMYFUNCTION("""COMPUTED_VALUE"""),"")</f>
        <v/>
      </c>
      <c r="AG85" s="4" t="str">
        <f ca="1">IFERROR(__xludf.DUMMYFUNCTION("""COMPUTED_VALUE"""),"")</f>
        <v/>
      </c>
      <c r="AH85" s="4" t="str">
        <f ca="1">IFERROR(__xludf.DUMMYFUNCTION("""COMPUTED_VALUE"""),"")</f>
        <v/>
      </c>
      <c r="AI85" s="4" t="str">
        <f ca="1">IFERROR(__xludf.DUMMYFUNCTION("""COMPUTED_VALUE"""),"")</f>
        <v/>
      </c>
      <c r="AJ85" s="4" t="str">
        <f ca="1">IFERROR(__xludf.DUMMYFUNCTION("""COMPUTED_VALUE"""),"")</f>
        <v/>
      </c>
      <c r="AK85" s="4" t="str">
        <f ca="1">IFERROR(__xludf.DUMMYFUNCTION("""COMPUTED_VALUE"""),"")</f>
        <v/>
      </c>
      <c r="AL85" s="4" t="str">
        <f ca="1">IFERROR(__xludf.DUMMYFUNCTION("""COMPUTED_VALUE"""),"")</f>
        <v/>
      </c>
      <c r="AM85" s="4" t="str">
        <f ca="1">IFERROR(__xludf.DUMMYFUNCTION("""COMPUTED_VALUE"""),"")</f>
        <v/>
      </c>
      <c r="AN85" s="4" t="str">
        <f ca="1">IFERROR(__xludf.DUMMYFUNCTION("""COMPUTED_VALUE"""),"")</f>
        <v/>
      </c>
      <c r="AO85" s="4" t="str">
        <f ca="1">IFERROR(__xludf.DUMMYFUNCTION("""COMPUTED_VALUE"""),"")</f>
        <v/>
      </c>
      <c r="AP85" s="4" t="str">
        <f ca="1">IFERROR(__xludf.DUMMYFUNCTION("""COMPUTED_VALUE"""),"")</f>
        <v/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</row>
    <row r="86" spans="1:82" ht="12.75" x14ac:dyDescent="0.55000000000000004">
      <c r="A86" s="4" t="str">
        <f ca="1">IFERROR(__xludf.DUMMYFUNCTION("""COMPUTED_VALUE"""),"")</f>
        <v/>
      </c>
      <c r="B86" s="4" t="str">
        <f ca="1">IFERROR(__xludf.DUMMYFUNCTION("""COMPUTED_VALUE"""),"")</f>
        <v/>
      </c>
      <c r="C86" s="4" t="str">
        <f ca="1">IFERROR(__xludf.DUMMYFUNCTION("""COMPUTED_VALUE"""),"")</f>
        <v/>
      </c>
      <c r="D86" s="4" t="str">
        <f ca="1">IFERROR(__xludf.DUMMYFUNCTION("""COMPUTED_VALUE"""),"")</f>
        <v/>
      </c>
      <c r="E86" s="4" t="str">
        <f ca="1">IFERROR(__xludf.DUMMYFUNCTION("""COMPUTED_VALUE"""),"")</f>
        <v/>
      </c>
      <c r="F86" s="4" t="str">
        <f ca="1">IFERROR(__xludf.DUMMYFUNCTION("""COMPUTED_VALUE"""),"")</f>
        <v/>
      </c>
      <c r="G86" s="4" t="str">
        <f ca="1">IFERROR(__xludf.DUMMYFUNCTION("""COMPUTED_VALUE"""),"")</f>
        <v/>
      </c>
      <c r="H86" s="4" t="str">
        <f ca="1">IFERROR(__xludf.DUMMYFUNCTION("""COMPUTED_VALUE"""),"")</f>
        <v/>
      </c>
      <c r="I86" s="4" t="str">
        <f ca="1">IFERROR(__xludf.DUMMYFUNCTION("""COMPUTED_VALUE"""),"")</f>
        <v/>
      </c>
      <c r="J86" s="4" t="str">
        <f ca="1">IFERROR(__xludf.DUMMYFUNCTION("""COMPUTED_VALUE"""),"")</f>
        <v/>
      </c>
      <c r="K86" s="4" t="str">
        <f ca="1">IFERROR(__xludf.DUMMYFUNCTION("""COMPUTED_VALUE"""),"")</f>
        <v/>
      </c>
      <c r="L86" s="4" t="str">
        <f ca="1">IFERROR(__xludf.DUMMYFUNCTION("""COMPUTED_VALUE"""),"")</f>
        <v/>
      </c>
      <c r="M86" s="4" t="str">
        <f ca="1">IFERROR(__xludf.DUMMYFUNCTION("""COMPUTED_VALUE"""),"")</f>
        <v/>
      </c>
      <c r="N86" s="4" t="str">
        <f ca="1">IFERROR(__xludf.DUMMYFUNCTION("""COMPUTED_VALUE"""),"")</f>
        <v/>
      </c>
      <c r="O86" s="4" t="str">
        <f ca="1">IFERROR(__xludf.DUMMYFUNCTION("""COMPUTED_VALUE"""),"")</f>
        <v/>
      </c>
      <c r="P86" s="4" t="str">
        <f ca="1">IFERROR(__xludf.DUMMYFUNCTION("""COMPUTED_VALUE"""),"")</f>
        <v/>
      </c>
      <c r="Q86" s="4" t="str">
        <f ca="1">IFERROR(__xludf.DUMMYFUNCTION("""COMPUTED_VALUE"""),"")</f>
        <v/>
      </c>
      <c r="R86" s="4" t="str">
        <f ca="1">IFERROR(__xludf.DUMMYFUNCTION("""COMPUTED_VALUE"""),"")</f>
        <v/>
      </c>
      <c r="S86" s="4" t="str">
        <f ca="1">IFERROR(__xludf.DUMMYFUNCTION("""COMPUTED_VALUE"""),"")</f>
        <v/>
      </c>
      <c r="T86" s="4" t="str">
        <f ca="1">IFERROR(__xludf.DUMMYFUNCTION("""COMPUTED_VALUE"""),"")</f>
        <v/>
      </c>
      <c r="U86" s="4" t="str">
        <f ca="1">IFERROR(__xludf.DUMMYFUNCTION("""COMPUTED_VALUE"""),"")</f>
        <v/>
      </c>
      <c r="V86" s="4" t="str">
        <f ca="1">IFERROR(__xludf.DUMMYFUNCTION("""COMPUTED_VALUE"""),"")</f>
        <v/>
      </c>
      <c r="W86" s="4" t="str">
        <f ca="1">IFERROR(__xludf.DUMMYFUNCTION("""COMPUTED_VALUE"""),"")</f>
        <v/>
      </c>
      <c r="X86" s="4" t="str">
        <f ca="1">IFERROR(__xludf.DUMMYFUNCTION("""COMPUTED_VALUE"""),"")</f>
        <v/>
      </c>
      <c r="Y86" s="4" t="str">
        <f ca="1">IFERROR(__xludf.DUMMYFUNCTION("""COMPUTED_VALUE"""),"")</f>
        <v/>
      </c>
      <c r="Z86" s="4" t="str">
        <f ca="1">IFERROR(__xludf.DUMMYFUNCTION("""COMPUTED_VALUE"""),"")</f>
        <v/>
      </c>
      <c r="AA86" s="4" t="str">
        <f ca="1">IFERROR(__xludf.DUMMYFUNCTION("""COMPUTED_VALUE"""),"")</f>
        <v/>
      </c>
      <c r="AB86" s="4" t="str">
        <f ca="1">IFERROR(__xludf.DUMMYFUNCTION("""COMPUTED_VALUE"""),"")</f>
        <v/>
      </c>
      <c r="AC86" s="4" t="str">
        <f ca="1">IFERROR(__xludf.DUMMYFUNCTION("""COMPUTED_VALUE"""),"")</f>
        <v/>
      </c>
      <c r="AD86" s="4" t="str">
        <f ca="1">IFERROR(__xludf.DUMMYFUNCTION("""COMPUTED_VALUE"""),"")</f>
        <v/>
      </c>
      <c r="AE86" s="4" t="str">
        <f ca="1">IFERROR(__xludf.DUMMYFUNCTION("""COMPUTED_VALUE"""),"")</f>
        <v/>
      </c>
      <c r="AF86" s="4" t="str">
        <f ca="1">IFERROR(__xludf.DUMMYFUNCTION("""COMPUTED_VALUE"""),"")</f>
        <v/>
      </c>
      <c r="AG86" s="4" t="str">
        <f ca="1">IFERROR(__xludf.DUMMYFUNCTION("""COMPUTED_VALUE"""),"")</f>
        <v/>
      </c>
      <c r="AH86" s="4" t="str">
        <f ca="1">IFERROR(__xludf.DUMMYFUNCTION("""COMPUTED_VALUE"""),"")</f>
        <v/>
      </c>
      <c r="AI86" s="4" t="str">
        <f ca="1">IFERROR(__xludf.DUMMYFUNCTION("""COMPUTED_VALUE"""),"")</f>
        <v/>
      </c>
      <c r="AJ86" s="4" t="str">
        <f ca="1">IFERROR(__xludf.DUMMYFUNCTION("""COMPUTED_VALUE"""),"")</f>
        <v/>
      </c>
      <c r="AK86" s="4" t="str">
        <f ca="1">IFERROR(__xludf.DUMMYFUNCTION("""COMPUTED_VALUE"""),"")</f>
        <v/>
      </c>
      <c r="AL86" s="4" t="str">
        <f ca="1">IFERROR(__xludf.DUMMYFUNCTION("""COMPUTED_VALUE"""),"")</f>
        <v/>
      </c>
      <c r="AM86" s="4" t="str">
        <f ca="1">IFERROR(__xludf.DUMMYFUNCTION("""COMPUTED_VALUE"""),"")</f>
        <v/>
      </c>
      <c r="AN86" s="4" t="str">
        <f ca="1">IFERROR(__xludf.DUMMYFUNCTION("""COMPUTED_VALUE"""),"")</f>
        <v/>
      </c>
      <c r="AO86" s="4" t="str">
        <f ca="1">IFERROR(__xludf.DUMMYFUNCTION("""COMPUTED_VALUE"""),"")</f>
        <v/>
      </c>
      <c r="AP86" s="4" t="str">
        <f ca="1">IFERROR(__xludf.DUMMYFUNCTION("""COMPUTED_VALUE"""),"")</f>
        <v/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</row>
    <row r="87" spans="1:82" ht="12.75" x14ac:dyDescent="0.55000000000000004">
      <c r="A87" s="4" t="str">
        <f ca="1">IFERROR(__xludf.DUMMYFUNCTION("""COMPUTED_VALUE"""),"")</f>
        <v/>
      </c>
      <c r="B87" s="4" t="str">
        <f ca="1">IFERROR(__xludf.DUMMYFUNCTION("""COMPUTED_VALUE"""),"")</f>
        <v/>
      </c>
      <c r="C87" s="4" t="str">
        <f ca="1">IFERROR(__xludf.DUMMYFUNCTION("""COMPUTED_VALUE"""),"")</f>
        <v/>
      </c>
      <c r="D87" s="4" t="str">
        <f ca="1">IFERROR(__xludf.DUMMYFUNCTION("""COMPUTED_VALUE"""),"")</f>
        <v/>
      </c>
      <c r="E87" s="4" t="str">
        <f ca="1">IFERROR(__xludf.DUMMYFUNCTION("""COMPUTED_VALUE"""),"")</f>
        <v/>
      </c>
      <c r="F87" s="4" t="str">
        <f ca="1">IFERROR(__xludf.DUMMYFUNCTION("""COMPUTED_VALUE"""),"")</f>
        <v/>
      </c>
      <c r="G87" s="4" t="str">
        <f ca="1">IFERROR(__xludf.DUMMYFUNCTION("""COMPUTED_VALUE"""),"")</f>
        <v/>
      </c>
      <c r="H87" s="4" t="str">
        <f ca="1">IFERROR(__xludf.DUMMYFUNCTION("""COMPUTED_VALUE"""),"")</f>
        <v/>
      </c>
      <c r="I87" s="4" t="str">
        <f ca="1">IFERROR(__xludf.DUMMYFUNCTION("""COMPUTED_VALUE"""),"")</f>
        <v/>
      </c>
      <c r="J87" s="4" t="str">
        <f ca="1">IFERROR(__xludf.DUMMYFUNCTION("""COMPUTED_VALUE"""),"")</f>
        <v/>
      </c>
      <c r="K87" s="4" t="str">
        <f ca="1">IFERROR(__xludf.DUMMYFUNCTION("""COMPUTED_VALUE"""),"")</f>
        <v/>
      </c>
      <c r="L87" s="4" t="str">
        <f ca="1">IFERROR(__xludf.DUMMYFUNCTION("""COMPUTED_VALUE"""),"")</f>
        <v/>
      </c>
      <c r="M87" s="4" t="str">
        <f ca="1">IFERROR(__xludf.DUMMYFUNCTION("""COMPUTED_VALUE"""),"")</f>
        <v/>
      </c>
      <c r="N87" s="4" t="str">
        <f ca="1">IFERROR(__xludf.DUMMYFUNCTION("""COMPUTED_VALUE"""),"")</f>
        <v/>
      </c>
      <c r="O87" s="4" t="str">
        <f ca="1">IFERROR(__xludf.DUMMYFUNCTION("""COMPUTED_VALUE"""),"")</f>
        <v/>
      </c>
      <c r="P87" s="4" t="str">
        <f ca="1">IFERROR(__xludf.DUMMYFUNCTION("""COMPUTED_VALUE"""),"")</f>
        <v/>
      </c>
      <c r="Q87" s="4" t="str">
        <f ca="1">IFERROR(__xludf.DUMMYFUNCTION("""COMPUTED_VALUE"""),"")</f>
        <v/>
      </c>
      <c r="R87" s="4" t="str">
        <f ca="1">IFERROR(__xludf.DUMMYFUNCTION("""COMPUTED_VALUE"""),"")</f>
        <v/>
      </c>
      <c r="S87" s="4" t="str">
        <f ca="1">IFERROR(__xludf.DUMMYFUNCTION("""COMPUTED_VALUE"""),"")</f>
        <v/>
      </c>
      <c r="T87" s="4" t="str">
        <f ca="1">IFERROR(__xludf.DUMMYFUNCTION("""COMPUTED_VALUE"""),"")</f>
        <v/>
      </c>
      <c r="U87" s="4" t="str">
        <f ca="1">IFERROR(__xludf.DUMMYFUNCTION("""COMPUTED_VALUE"""),"")</f>
        <v/>
      </c>
      <c r="V87" s="4" t="str">
        <f ca="1">IFERROR(__xludf.DUMMYFUNCTION("""COMPUTED_VALUE"""),"")</f>
        <v/>
      </c>
      <c r="W87" s="4" t="str">
        <f ca="1">IFERROR(__xludf.DUMMYFUNCTION("""COMPUTED_VALUE"""),"")</f>
        <v/>
      </c>
      <c r="X87" s="4" t="str">
        <f ca="1">IFERROR(__xludf.DUMMYFUNCTION("""COMPUTED_VALUE"""),"")</f>
        <v/>
      </c>
      <c r="Y87" s="4" t="str">
        <f ca="1">IFERROR(__xludf.DUMMYFUNCTION("""COMPUTED_VALUE"""),"")</f>
        <v/>
      </c>
      <c r="Z87" s="4" t="str">
        <f ca="1">IFERROR(__xludf.DUMMYFUNCTION("""COMPUTED_VALUE"""),"")</f>
        <v/>
      </c>
      <c r="AA87" s="4" t="str">
        <f ca="1">IFERROR(__xludf.DUMMYFUNCTION("""COMPUTED_VALUE"""),"")</f>
        <v/>
      </c>
      <c r="AB87" s="4" t="str">
        <f ca="1">IFERROR(__xludf.DUMMYFUNCTION("""COMPUTED_VALUE"""),"")</f>
        <v/>
      </c>
      <c r="AC87" s="4" t="str">
        <f ca="1">IFERROR(__xludf.DUMMYFUNCTION("""COMPUTED_VALUE"""),"")</f>
        <v/>
      </c>
      <c r="AD87" s="4" t="str">
        <f ca="1">IFERROR(__xludf.DUMMYFUNCTION("""COMPUTED_VALUE"""),"")</f>
        <v/>
      </c>
      <c r="AE87" s="4" t="str">
        <f ca="1">IFERROR(__xludf.DUMMYFUNCTION("""COMPUTED_VALUE"""),"")</f>
        <v/>
      </c>
      <c r="AF87" s="4" t="str">
        <f ca="1">IFERROR(__xludf.DUMMYFUNCTION("""COMPUTED_VALUE"""),"")</f>
        <v/>
      </c>
      <c r="AG87" s="4" t="str">
        <f ca="1">IFERROR(__xludf.DUMMYFUNCTION("""COMPUTED_VALUE"""),"")</f>
        <v/>
      </c>
      <c r="AH87" s="4" t="str">
        <f ca="1">IFERROR(__xludf.DUMMYFUNCTION("""COMPUTED_VALUE"""),"")</f>
        <v/>
      </c>
      <c r="AI87" s="4" t="str">
        <f ca="1">IFERROR(__xludf.DUMMYFUNCTION("""COMPUTED_VALUE"""),"")</f>
        <v/>
      </c>
      <c r="AJ87" s="4" t="str">
        <f ca="1">IFERROR(__xludf.DUMMYFUNCTION("""COMPUTED_VALUE"""),"")</f>
        <v/>
      </c>
      <c r="AK87" s="4" t="str">
        <f ca="1">IFERROR(__xludf.DUMMYFUNCTION("""COMPUTED_VALUE"""),"")</f>
        <v/>
      </c>
      <c r="AL87" s="4" t="str">
        <f ca="1">IFERROR(__xludf.DUMMYFUNCTION("""COMPUTED_VALUE"""),"")</f>
        <v/>
      </c>
      <c r="AM87" s="4" t="str">
        <f ca="1">IFERROR(__xludf.DUMMYFUNCTION("""COMPUTED_VALUE"""),"")</f>
        <v/>
      </c>
      <c r="AN87" s="4" t="str">
        <f ca="1">IFERROR(__xludf.DUMMYFUNCTION("""COMPUTED_VALUE"""),"")</f>
        <v/>
      </c>
      <c r="AO87" s="4" t="str">
        <f ca="1">IFERROR(__xludf.DUMMYFUNCTION("""COMPUTED_VALUE"""),"")</f>
        <v/>
      </c>
      <c r="AP87" s="4" t="str">
        <f ca="1">IFERROR(__xludf.DUMMYFUNCTION("""COMPUTED_VALUE"""),"")</f>
        <v/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</row>
    <row r="88" spans="1:82" ht="12.75" x14ac:dyDescent="0.55000000000000004">
      <c r="A88" s="4" t="str">
        <f ca="1">IFERROR(__xludf.DUMMYFUNCTION("""COMPUTED_VALUE"""),"")</f>
        <v/>
      </c>
      <c r="B88" s="4" t="str">
        <f ca="1">IFERROR(__xludf.DUMMYFUNCTION("""COMPUTED_VALUE"""),"")</f>
        <v/>
      </c>
      <c r="C88" s="4" t="str">
        <f ca="1">IFERROR(__xludf.DUMMYFUNCTION("""COMPUTED_VALUE"""),"")</f>
        <v/>
      </c>
      <c r="D88" s="4" t="str">
        <f ca="1">IFERROR(__xludf.DUMMYFUNCTION("""COMPUTED_VALUE"""),"")</f>
        <v/>
      </c>
      <c r="E88" s="4" t="str">
        <f ca="1">IFERROR(__xludf.DUMMYFUNCTION("""COMPUTED_VALUE"""),"")</f>
        <v/>
      </c>
      <c r="F88" s="4" t="str">
        <f ca="1">IFERROR(__xludf.DUMMYFUNCTION("""COMPUTED_VALUE"""),"")</f>
        <v/>
      </c>
      <c r="G88" s="4" t="str">
        <f ca="1">IFERROR(__xludf.DUMMYFUNCTION("""COMPUTED_VALUE"""),"")</f>
        <v/>
      </c>
      <c r="H88" s="4" t="str">
        <f ca="1">IFERROR(__xludf.DUMMYFUNCTION("""COMPUTED_VALUE"""),"")</f>
        <v/>
      </c>
      <c r="I88" s="4" t="str">
        <f ca="1">IFERROR(__xludf.DUMMYFUNCTION("""COMPUTED_VALUE"""),"")</f>
        <v/>
      </c>
      <c r="J88" s="4" t="str">
        <f ca="1">IFERROR(__xludf.DUMMYFUNCTION("""COMPUTED_VALUE"""),"")</f>
        <v/>
      </c>
      <c r="K88" s="4" t="str">
        <f ca="1">IFERROR(__xludf.DUMMYFUNCTION("""COMPUTED_VALUE"""),"")</f>
        <v/>
      </c>
      <c r="L88" s="4" t="str">
        <f ca="1">IFERROR(__xludf.DUMMYFUNCTION("""COMPUTED_VALUE"""),"")</f>
        <v/>
      </c>
      <c r="M88" s="4" t="str">
        <f ca="1">IFERROR(__xludf.DUMMYFUNCTION("""COMPUTED_VALUE"""),"")</f>
        <v/>
      </c>
      <c r="N88" s="4" t="str">
        <f ca="1">IFERROR(__xludf.DUMMYFUNCTION("""COMPUTED_VALUE"""),"")</f>
        <v/>
      </c>
      <c r="O88" s="4" t="str">
        <f ca="1">IFERROR(__xludf.DUMMYFUNCTION("""COMPUTED_VALUE"""),"")</f>
        <v/>
      </c>
      <c r="P88" s="4" t="str">
        <f ca="1">IFERROR(__xludf.DUMMYFUNCTION("""COMPUTED_VALUE"""),"")</f>
        <v/>
      </c>
      <c r="Q88" s="4" t="str">
        <f ca="1">IFERROR(__xludf.DUMMYFUNCTION("""COMPUTED_VALUE"""),"")</f>
        <v/>
      </c>
      <c r="R88" s="4" t="str">
        <f ca="1">IFERROR(__xludf.DUMMYFUNCTION("""COMPUTED_VALUE"""),"")</f>
        <v/>
      </c>
      <c r="S88" s="4" t="str">
        <f ca="1">IFERROR(__xludf.DUMMYFUNCTION("""COMPUTED_VALUE"""),"")</f>
        <v/>
      </c>
      <c r="T88" s="4" t="str">
        <f ca="1">IFERROR(__xludf.DUMMYFUNCTION("""COMPUTED_VALUE"""),"")</f>
        <v/>
      </c>
      <c r="U88" s="4" t="str">
        <f ca="1">IFERROR(__xludf.DUMMYFUNCTION("""COMPUTED_VALUE"""),"")</f>
        <v/>
      </c>
      <c r="V88" s="4" t="str">
        <f ca="1">IFERROR(__xludf.DUMMYFUNCTION("""COMPUTED_VALUE"""),"")</f>
        <v/>
      </c>
      <c r="W88" s="4" t="str">
        <f ca="1">IFERROR(__xludf.DUMMYFUNCTION("""COMPUTED_VALUE"""),"")</f>
        <v/>
      </c>
      <c r="X88" s="4" t="str">
        <f ca="1">IFERROR(__xludf.DUMMYFUNCTION("""COMPUTED_VALUE"""),"")</f>
        <v/>
      </c>
      <c r="Y88" s="4" t="str">
        <f ca="1">IFERROR(__xludf.DUMMYFUNCTION("""COMPUTED_VALUE"""),"")</f>
        <v/>
      </c>
      <c r="Z88" s="4" t="str">
        <f ca="1">IFERROR(__xludf.DUMMYFUNCTION("""COMPUTED_VALUE"""),"")</f>
        <v/>
      </c>
      <c r="AA88" s="4" t="str">
        <f ca="1">IFERROR(__xludf.DUMMYFUNCTION("""COMPUTED_VALUE"""),"")</f>
        <v/>
      </c>
      <c r="AB88" s="4" t="str">
        <f ca="1">IFERROR(__xludf.DUMMYFUNCTION("""COMPUTED_VALUE"""),"")</f>
        <v/>
      </c>
      <c r="AC88" s="4" t="str">
        <f ca="1">IFERROR(__xludf.DUMMYFUNCTION("""COMPUTED_VALUE"""),"")</f>
        <v/>
      </c>
      <c r="AD88" s="4" t="str">
        <f ca="1">IFERROR(__xludf.DUMMYFUNCTION("""COMPUTED_VALUE"""),"")</f>
        <v/>
      </c>
      <c r="AE88" s="4" t="str">
        <f ca="1">IFERROR(__xludf.DUMMYFUNCTION("""COMPUTED_VALUE"""),"")</f>
        <v/>
      </c>
      <c r="AF88" s="4" t="str">
        <f ca="1">IFERROR(__xludf.DUMMYFUNCTION("""COMPUTED_VALUE"""),"")</f>
        <v/>
      </c>
      <c r="AG88" s="4" t="str">
        <f ca="1">IFERROR(__xludf.DUMMYFUNCTION("""COMPUTED_VALUE"""),"")</f>
        <v/>
      </c>
      <c r="AH88" s="4" t="str">
        <f ca="1">IFERROR(__xludf.DUMMYFUNCTION("""COMPUTED_VALUE"""),"")</f>
        <v/>
      </c>
      <c r="AI88" s="4" t="str">
        <f ca="1">IFERROR(__xludf.DUMMYFUNCTION("""COMPUTED_VALUE"""),"")</f>
        <v/>
      </c>
      <c r="AJ88" s="4" t="str">
        <f ca="1">IFERROR(__xludf.DUMMYFUNCTION("""COMPUTED_VALUE"""),"")</f>
        <v/>
      </c>
      <c r="AK88" s="4" t="str">
        <f ca="1">IFERROR(__xludf.DUMMYFUNCTION("""COMPUTED_VALUE"""),"")</f>
        <v/>
      </c>
      <c r="AL88" s="4" t="str">
        <f ca="1">IFERROR(__xludf.DUMMYFUNCTION("""COMPUTED_VALUE"""),"")</f>
        <v/>
      </c>
      <c r="AM88" s="4" t="str">
        <f ca="1">IFERROR(__xludf.DUMMYFUNCTION("""COMPUTED_VALUE"""),"")</f>
        <v/>
      </c>
      <c r="AN88" s="4" t="str">
        <f ca="1">IFERROR(__xludf.DUMMYFUNCTION("""COMPUTED_VALUE"""),"")</f>
        <v/>
      </c>
      <c r="AO88" s="4" t="str">
        <f ca="1">IFERROR(__xludf.DUMMYFUNCTION("""COMPUTED_VALUE"""),"")</f>
        <v/>
      </c>
      <c r="AP88" s="4" t="str">
        <f ca="1">IFERROR(__xludf.DUMMYFUNCTION("""COMPUTED_VALUE"""),"")</f>
        <v/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</row>
    <row r="89" spans="1:82" ht="12.75" x14ac:dyDescent="0.55000000000000004">
      <c r="A89" s="4" t="str">
        <f ca="1">IFERROR(__xludf.DUMMYFUNCTION("""COMPUTED_VALUE"""),"")</f>
        <v/>
      </c>
      <c r="B89" s="4" t="str">
        <f ca="1">IFERROR(__xludf.DUMMYFUNCTION("""COMPUTED_VALUE"""),"")</f>
        <v/>
      </c>
      <c r="C89" s="4" t="str">
        <f ca="1">IFERROR(__xludf.DUMMYFUNCTION("""COMPUTED_VALUE"""),"")</f>
        <v/>
      </c>
      <c r="D89" s="4" t="str">
        <f ca="1">IFERROR(__xludf.DUMMYFUNCTION("""COMPUTED_VALUE"""),"")</f>
        <v/>
      </c>
      <c r="E89" s="4" t="str">
        <f ca="1">IFERROR(__xludf.DUMMYFUNCTION("""COMPUTED_VALUE"""),"")</f>
        <v/>
      </c>
      <c r="F89" s="4" t="str">
        <f ca="1">IFERROR(__xludf.DUMMYFUNCTION("""COMPUTED_VALUE"""),"")</f>
        <v/>
      </c>
      <c r="G89" s="4" t="str">
        <f ca="1">IFERROR(__xludf.DUMMYFUNCTION("""COMPUTED_VALUE"""),"")</f>
        <v/>
      </c>
      <c r="H89" s="4" t="str">
        <f ca="1">IFERROR(__xludf.DUMMYFUNCTION("""COMPUTED_VALUE"""),"")</f>
        <v/>
      </c>
      <c r="I89" s="4" t="str">
        <f ca="1">IFERROR(__xludf.DUMMYFUNCTION("""COMPUTED_VALUE"""),"")</f>
        <v/>
      </c>
      <c r="J89" s="4" t="str">
        <f ca="1">IFERROR(__xludf.DUMMYFUNCTION("""COMPUTED_VALUE"""),"")</f>
        <v/>
      </c>
      <c r="K89" s="4" t="str">
        <f ca="1">IFERROR(__xludf.DUMMYFUNCTION("""COMPUTED_VALUE"""),"")</f>
        <v/>
      </c>
      <c r="L89" s="4" t="str">
        <f ca="1">IFERROR(__xludf.DUMMYFUNCTION("""COMPUTED_VALUE"""),"")</f>
        <v/>
      </c>
      <c r="M89" s="4" t="str">
        <f ca="1">IFERROR(__xludf.DUMMYFUNCTION("""COMPUTED_VALUE"""),"")</f>
        <v/>
      </c>
      <c r="N89" s="4" t="str">
        <f ca="1">IFERROR(__xludf.DUMMYFUNCTION("""COMPUTED_VALUE"""),"")</f>
        <v/>
      </c>
      <c r="O89" s="4" t="str">
        <f ca="1">IFERROR(__xludf.DUMMYFUNCTION("""COMPUTED_VALUE"""),"")</f>
        <v/>
      </c>
      <c r="P89" s="4" t="str">
        <f ca="1">IFERROR(__xludf.DUMMYFUNCTION("""COMPUTED_VALUE"""),"")</f>
        <v/>
      </c>
      <c r="Q89" s="4" t="str">
        <f ca="1">IFERROR(__xludf.DUMMYFUNCTION("""COMPUTED_VALUE"""),"")</f>
        <v/>
      </c>
      <c r="R89" s="4" t="str">
        <f ca="1">IFERROR(__xludf.DUMMYFUNCTION("""COMPUTED_VALUE"""),"")</f>
        <v/>
      </c>
      <c r="S89" s="4" t="str">
        <f ca="1">IFERROR(__xludf.DUMMYFUNCTION("""COMPUTED_VALUE"""),"")</f>
        <v/>
      </c>
      <c r="T89" s="4" t="str">
        <f ca="1">IFERROR(__xludf.DUMMYFUNCTION("""COMPUTED_VALUE"""),"")</f>
        <v/>
      </c>
      <c r="U89" s="4" t="str">
        <f ca="1">IFERROR(__xludf.DUMMYFUNCTION("""COMPUTED_VALUE"""),"")</f>
        <v/>
      </c>
      <c r="V89" s="4" t="str">
        <f ca="1">IFERROR(__xludf.DUMMYFUNCTION("""COMPUTED_VALUE"""),"")</f>
        <v/>
      </c>
      <c r="W89" s="4" t="str">
        <f ca="1">IFERROR(__xludf.DUMMYFUNCTION("""COMPUTED_VALUE"""),"")</f>
        <v/>
      </c>
      <c r="X89" s="4" t="str">
        <f ca="1">IFERROR(__xludf.DUMMYFUNCTION("""COMPUTED_VALUE"""),"")</f>
        <v/>
      </c>
      <c r="Y89" s="4" t="str">
        <f ca="1">IFERROR(__xludf.DUMMYFUNCTION("""COMPUTED_VALUE"""),"")</f>
        <v/>
      </c>
      <c r="Z89" s="4" t="str">
        <f ca="1">IFERROR(__xludf.DUMMYFUNCTION("""COMPUTED_VALUE"""),"")</f>
        <v/>
      </c>
      <c r="AA89" s="4" t="str">
        <f ca="1">IFERROR(__xludf.DUMMYFUNCTION("""COMPUTED_VALUE"""),"")</f>
        <v/>
      </c>
      <c r="AB89" s="4" t="str">
        <f ca="1">IFERROR(__xludf.DUMMYFUNCTION("""COMPUTED_VALUE"""),"")</f>
        <v/>
      </c>
      <c r="AC89" s="4" t="str">
        <f ca="1">IFERROR(__xludf.DUMMYFUNCTION("""COMPUTED_VALUE"""),"")</f>
        <v/>
      </c>
      <c r="AD89" s="4" t="str">
        <f ca="1">IFERROR(__xludf.DUMMYFUNCTION("""COMPUTED_VALUE"""),"")</f>
        <v/>
      </c>
      <c r="AE89" s="4" t="str">
        <f ca="1">IFERROR(__xludf.DUMMYFUNCTION("""COMPUTED_VALUE"""),"")</f>
        <v/>
      </c>
      <c r="AF89" s="4" t="str">
        <f ca="1">IFERROR(__xludf.DUMMYFUNCTION("""COMPUTED_VALUE"""),"")</f>
        <v/>
      </c>
      <c r="AG89" s="4" t="str">
        <f ca="1">IFERROR(__xludf.DUMMYFUNCTION("""COMPUTED_VALUE"""),"")</f>
        <v/>
      </c>
      <c r="AH89" s="4" t="str">
        <f ca="1">IFERROR(__xludf.DUMMYFUNCTION("""COMPUTED_VALUE"""),"")</f>
        <v/>
      </c>
      <c r="AI89" s="4" t="str">
        <f ca="1">IFERROR(__xludf.DUMMYFUNCTION("""COMPUTED_VALUE"""),"")</f>
        <v/>
      </c>
      <c r="AJ89" s="4" t="str">
        <f ca="1">IFERROR(__xludf.DUMMYFUNCTION("""COMPUTED_VALUE"""),"")</f>
        <v/>
      </c>
      <c r="AK89" s="4" t="str">
        <f ca="1">IFERROR(__xludf.DUMMYFUNCTION("""COMPUTED_VALUE"""),"")</f>
        <v/>
      </c>
      <c r="AL89" s="4" t="str">
        <f ca="1">IFERROR(__xludf.DUMMYFUNCTION("""COMPUTED_VALUE"""),"")</f>
        <v/>
      </c>
      <c r="AM89" s="4" t="str">
        <f ca="1">IFERROR(__xludf.DUMMYFUNCTION("""COMPUTED_VALUE"""),"")</f>
        <v/>
      </c>
      <c r="AN89" s="4" t="str">
        <f ca="1">IFERROR(__xludf.DUMMYFUNCTION("""COMPUTED_VALUE"""),"")</f>
        <v/>
      </c>
      <c r="AO89" s="4" t="str">
        <f ca="1">IFERROR(__xludf.DUMMYFUNCTION("""COMPUTED_VALUE"""),"")</f>
        <v/>
      </c>
      <c r="AP89" s="4" t="str">
        <f ca="1">IFERROR(__xludf.DUMMYFUNCTION("""COMPUTED_VALUE"""),"")</f>
        <v/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</row>
    <row r="90" spans="1:82" ht="12.75" x14ac:dyDescent="0.55000000000000004">
      <c r="A90" s="4" t="str">
        <f ca="1">IFERROR(__xludf.DUMMYFUNCTION("""COMPUTED_VALUE"""),"")</f>
        <v/>
      </c>
      <c r="B90" s="4" t="str">
        <f ca="1">IFERROR(__xludf.DUMMYFUNCTION("""COMPUTED_VALUE"""),"")</f>
        <v/>
      </c>
      <c r="C90" s="4" t="str">
        <f ca="1">IFERROR(__xludf.DUMMYFUNCTION("""COMPUTED_VALUE"""),"")</f>
        <v/>
      </c>
      <c r="D90" s="4" t="str">
        <f ca="1">IFERROR(__xludf.DUMMYFUNCTION("""COMPUTED_VALUE"""),"")</f>
        <v/>
      </c>
      <c r="E90" s="4" t="str">
        <f ca="1">IFERROR(__xludf.DUMMYFUNCTION("""COMPUTED_VALUE"""),"")</f>
        <v/>
      </c>
      <c r="F90" s="4" t="str">
        <f ca="1">IFERROR(__xludf.DUMMYFUNCTION("""COMPUTED_VALUE"""),"")</f>
        <v/>
      </c>
      <c r="G90" s="4" t="str">
        <f ca="1">IFERROR(__xludf.DUMMYFUNCTION("""COMPUTED_VALUE"""),"")</f>
        <v/>
      </c>
      <c r="H90" s="4" t="str">
        <f ca="1">IFERROR(__xludf.DUMMYFUNCTION("""COMPUTED_VALUE"""),"")</f>
        <v/>
      </c>
      <c r="I90" s="4" t="str">
        <f ca="1">IFERROR(__xludf.DUMMYFUNCTION("""COMPUTED_VALUE"""),"")</f>
        <v/>
      </c>
      <c r="J90" s="4" t="str">
        <f ca="1">IFERROR(__xludf.DUMMYFUNCTION("""COMPUTED_VALUE"""),"")</f>
        <v/>
      </c>
      <c r="K90" s="4" t="str">
        <f ca="1">IFERROR(__xludf.DUMMYFUNCTION("""COMPUTED_VALUE"""),"")</f>
        <v/>
      </c>
      <c r="L90" s="4" t="str">
        <f ca="1">IFERROR(__xludf.DUMMYFUNCTION("""COMPUTED_VALUE"""),"")</f>
        <v/>
      </c>
      <c r="M90" s="4" t="str">
        <f ca="1">IFERROR(__xludf.DUMMYFUNCTION("""COMPUTED_VALUE"""),"")</f>
        <v/>
      </c>
      <c r="N90" s="4" t="str">
        <f ca="1">IFERROR(__xludf.DUMMYFUNCTION("""COMPUTED_VALUE"""),"")</f>
        <v/>
      </c>
      <c r="O90" s="4" t="str">
        <f ca="1">IFERROR(__xludf.DUMMYFUNCTION("""COMPUTED_VALUE"""),"")</f>
        <v/>
      </c>
      <c r="P90" s="4" t="str">
        <f ca="1">IFERROR(__xludf.DUMMYFUNCTION("""COMPUTED_VALUE"""),"")</f>
        <v/>
      </c>
      <c r="Q90" s="4" t="str">
        <f ca="1">IFERROR(__xludf.DUMMYFUNCTION("""COMPUTED_VALUE"""),"")</f>
        <v/>
      </c>
      <c r="R90" s="4" t="str">
        <f ca="1">IFERROR(__xludf.DUMMYFUNCTION("""COMPUTED_VALUE"""),"")</f>
        <v/>
      </c>
      <c r="S90" s="4" t="str">
        <f ca="1">IFERROR(__xludf.DUMMYFUNCTION("""COMPUTED_VALUE"""),"")</f>
        <v/>
      </c>
      <c r="T90" s="4" t="str">
        <f ca="1">IFERROR(__xludf.DUMMYFUNCTION("""COMPUTED_VALUE"""),"")</f>
        <v/>
      </c>
      <c r="U90" s="4" t="str">
        <f ca="1">IFERROR(__xludf.DUMMYFUNCTION("""COMPUTED_VALUE"""),"")</f>
        <v/>
      </c>
      <c r="V90" s="4" t="str">
        <f ca="1">IFERROR(__xludf.DUMMYFUNCTION("""COMPUTED_VALUE"""),"")</f>
        <v/>
      </c>
      <c r="W90" s="4" t="str">
        <f ca="1">IFERROR(__xludf.DUMMYFUNCTION("""COMPUTED_VALUE"""),"")</f>
        <v/>
      </c>
      <c r="X90" s="4" t="str">
        <f ca="1">IFERROR(__xludf.DUMMYFUNCTION("""COMPUTED_VALUE"""),"")</f>
        <v/>
      </c>
      <c r="Y90" s="4" t="str">
        <f ca="1">IFERROR(__xludf.DUMMYFUNCTION("""COMPUTED_VALUE"""),"")</f>
        <v/>
      </c>
      <c r="Z90" s="4" t="str">
        <f ca="1">IFERROR(__xludf.DUMMYFUNCTION("""COMPUTED_VALUE"""),"")</f>
        <v/>
      </c>
      <c r="AA90" s="4" t="str">
        <f ca="1">IFERROR(__xludf.DUMMYFUNCTION("""COMPUTED_VALUE"""),"")</f>
        <v/>
      </c>
      <c r="AB90" s="4" t="str">
        <f ca="1">IFERROR(__xludf.DUMMYFUNCTION("""COMPUTED_VALUE"""),"")</f>
        <v/>
      </c>
      <c r="AC90" s="4" t="str">
        <f ca="1">IFERROR(__xludf.DUMMYFUNCTION("""COMPUTED_VALUE"""),"")</f>
        <v/>
      </c>
      <c r="AD90" s="4" t="str">
        <f ca="1">IFERROR(__xludf.DUMMYFUNCTION("""COMPUTED_VALUE"""),"")</f>
        <v/>
      </c>
      <c r="AE90" s="4" t="str">
        <f ca="1">IFERROR(__xludf.DUMMYFUNCTION("""COMPUTED_VALUE"""),"")</f>
        <v/>
      </c>
      <c r="AF90" s="4" t="str">
        <f ca="1">IFERROR(__xludf.DUMMYFUNCTION("""COMPUTED_VALUE"""),"")</f>
        <v/>
      </c>
      <c r="AG90" s="4" t="str">
        <f ca="1">IFERROR(__xludf.DUMMYFUNCTION("""COMPUTED_VALUE"""),"")</f>
        <v/>
      </c>
      <c r="AH90" s="4" t="str">
        <f ca="1">IFERROR(__xludf.DUMMYFUNCTION("""COMPUTED_VALUE"""),"")</f>
        <v/>
      </c>
      <c r="AI90" s="4" t="str">
        <f ca="1">IFERROR(__xludf.DUMMYFUNCTION("""COMPUTED_VALUE"""),"")</f>
        <v/>
      </c>
      <c r="AJ90" s="4" t="str">
        <f ca="1">IFERROR(__xludf.DUMMYFUNCTION("""COMPUTED_VALUE"""),"")</f>
        <v/>
      </c>
      <c r="AK90" s="4" t="str">
        <f ca="1">IFERROR(__xludf.DUMMYFUNCTION("""COMPUTED_VALUE"""),"")</f>
        <v/>
      </c>
      <c r="AL90" s="4" t="str">
        <f ca="1">IFERROR(__xludf.DUMMYFUNCTION("""COMPUTED_VALUE"""),"")</f>
        <v/>
      </c>
      <c r="AM90" s="4" t="str">
        <f ca="1">IFERROR(__xludf.DUMMYFUNCTION("""COMPUTED_VALUE"""),"")</f>
        <v/>
      </c>
      <c r="AN90" s="4" t="str">
        <f ca="1">IFERROR(__xludf.DUMMYFUNCTION("""COMPUTED_VALUE"""),"")</f>
        <v/>
      </c>
      <c r="AO90" s="4" t="str">
        <f ca="1">IFERROR(__xludf.DUMMYFUNCTION("""COMPUTED_VALUE"""),"")</f>
        <v/>
      </c>
      <c r="AP90" s="4" t="str">
        <f ca="1">IFERROR(__xludf.DUMMYFUNCTION("""COMPUTED_VALUE"""),"")</f>
        <v/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</row>
    <row r="91" spans="1:82" ht="12.75" x14ac:dyDescent="0.55000000000000004">
      <c r="A91" s="4" t="str">
        <f ca="1">IFERROR(__xludf.DUMMYFUNCTION("""COMPUTED_VALUE"""),"")</f>
        <v/>
      </c>
      <c r="B91" s="4" t="str">
        <f ca="1">IFERROR(__xludf.DUMMYFUNCTION("""COMPUTED_VALUE"""),"")</f>
        <v/>
      </c>
      <c r="C91" s="4" t="str">
        <f ca="1">IFERROR(__xludf.DUMMYFUNCTION("""COMPUTED_VALUE"""),"")</f>
        <v/>
      </c>
      <c r="D91" s="4" t="str">
        <f ca="1">IFERROR(__xludf.DUMMYFUNCTION("""COMPUTED_VALUE"""),"")</f>
        <v/>
      </c>
      <c r="E91" s="4" t="str">
        <f ca="1">IFERROR(__xludf.DUMMYFUNCTION("""COMPUTED_VALUE"""),"")</f>
        <v/>
      </c>
      <c r="F91" s="4" t="str">
        <f ca="1">IFERROR(__xludf.DUMMYFUNCTION("""COMPUTED_VALUE"""),"")</f>
        <v/>
      </c>
      <c r="G91" s="4" t="str">
        <f ca="1">IFERROR(__xludf.DUMMYFUNCTION("""COMPUTED_VALUE"""),"")</f>
        <v/>
      </c>
      <c r="H91" s="4" t="str">
        <f ca="1">IFERROR(__xludf.DUMMYFUNCTION("""COMPUTED_VALUE"""),"")</f>
        <v/>
      </c>
      <c r="I91" s="4" t="str">
        <f ca="1">IFERROR(__xludf.DUMMYFUNCTION("""COMPUTED_VALUE"""),"")</f>
        <v/>
      </c>
      <c r="J91" s="4" t="str">
        <f ca="1">IFERROR(__xludf.DUMMYFUNCTION("""COMPUTED_VALUE"""),"")</f>
        <v/>
      </c>
      <c r="K91" s="4" t="str">
        <f ca="1">IFERROR(__xludf.DUMMYFUNCTION("""COMPUTED_VALUE"""),"")</f>
        <v/>
      </c>
      <c r="L91" s="4" t="str">
        <f ca="1">IFERROR(__xludf.DUMMYFUNCTION("""COMPUTED_VALUE"""),"")</f>
        <v/>
      </c>
      <c r="M91" s="4" t="str">
        <f ca="1">IFERROR(__xludf.DUMMYFUNCTION("""COMPUTED_VALUE"""),"")</f>
        <v/>
      </c>
      <c r="N91" s="4" t="str">
        <f ca="1">IFERROR(__xludf.DUMMYFUNCTION("""COMPUTED_VALUE"""),"")</f>
        <v/>
      </c>
      <c r="O91" s="4" t="str">
        <f ca="1">IFERROR(__xludf.DUMMYFUNCTION("""COMPUTED_VALUE"""),"")</f>
        <v/>
      </c>
      <c r="P91" s="4" t="str">
        <f ca="1">IFERROR(__xludf.DUMMYFUNCTION("""COMPUTED_VALUE"""),"")</f>
        <v/>
      </c>
      <c r="Q91" s="4" t="str">
        <f ca="1">IFERROR(__xludf.DUMMYFUNCTION("""COMPUTED_VALUE"""),"")</f>
        <v/>
      </c>
      <c r="R91" s="4" t="str">
        <f ca="1">IFERROR(__xludf.DUMMYFUNCTION("""COMPUTED_VALUE"""),"")</f>
        <v/>
      </c>
      <c r="S91" s="4" t="str">
        <f ca="1">IFERROR(__xludf.DUMMYFUNCTION("""COMPUTED_VALUE"""),"")</f>
        <v/>
      </c>
      <c r="T91" s="4" t="str">
        <f ca="1">IFERROR(__xludf.DUMMYFUNCTION("""COMPUTED_VALUE"""),"")</f>
        <v/>
      </c>
      <c r="U91" s="4" t="str">
        <f ca="1">IFERROR(__xludf.DUMMYFUNCTION("""COMPUTED_VALUE"""),"")</f>
        <v/>
      </c>
      <c r="V91" s="4" t="str">
        <f ca="1">IFERROR(__xludf.DUMMYFUNCTION("""COMPUTED_VALUE"""),"")</f>
        <v/>
      </c>
      <c r="W91" s="4" t="str">
        <f ca="1">IFERROR(__xludf.DUMMYFUNCTION("""COMPUTED_VALUE"""),"")</f>
        <v/>
      </c>
      <c r="X91" s="4" t="str">
        <f ca="1">IFERROR(__xludf.DUMMYFUNCTION("""COMPUTED_VALUE"""),"")</f>
        <v/>
      </c>
      <c r="Y91" s="4" t="str">
        <f ca="1">IFERROR(__xludf.DUMMYFUNCTION("""COMPUTED_VALUE"""),"")</f>
        <v/>
      </c>
      <c r="Z91" s="4" t="str">
        <f ca="1">IFERROR(__xludf.DUMMYFUNCTION("""COMPUTED_VALUE"""),"")</f>
        <v/>
      </c>
      <c r="AA91" s="4" t="str">
        <f ca="1">IFERROR(__xludf.DUMMYFUNCTION("""COMPUTED_VALUE"""),"")</f>
        <v/>
      </c>
      <c r="AB91" s="4" t="str">
        <f ca="1">IFERROR(__xludf.DUMMYFUNCTION("""COMPUTED_VALUE"""),"")</f>
        <v/>
      </c>
      <c r="AC91" s="4" t="str">
        <f ca="1">IFERROR(__xludf.DUMMYFUNCTION("""COMPUTED_VALUE"""),"")</f>
        <v/>
      </c>
      <c r="AD91" s="4" t="str">
        <f ca="1">IFERROR(__xludf.DUMMYFUNCTION("""COMPUTED_VALUE"""),"")</f>
        <v/>
      </c>
      <c r="AE91" s="4" t="str">
        <f ca="1">IFERROR(__xludf.DUMMYFUNCTION("""COMPUTED_VALUE"""),"")</f>
        <v/>
      </c>
      <c r="AF91" s="4" t="str">
        <f ca="1">IFERROR(__xludf.DUMMYFUNCTION("""COMPUTED_VALUE"""),"")</f>
        <v/>
      </c>
      <c r="AG91" s="4" t="str">
        <f ca="1">IFERROR(__xludf.DUMMYFUNCTION("""COMPUTED_VALUE"""),"")</f>
        <v/>
      </c>
      <c r="AH91" s="4" t="str">
        <f ca="1">IFERROR(__xludf.DUMMYFUNCTION("""COMPUTED_VALUE"""),"")</f>
        <v/>
      </c>
      <c r="AI91" s="4" t="str">
        <f ca="1">IFERROR(__xludf.DUMMYFUNCTION("""COMPUTED_VALUE"""),"")</f>
        <v/>
      </c>
      <c r="AJ91" s="4" t="str">
        <f ca="1">IFERROR(__xludf.DUMMYFUNCTION("""COMPUTED_VALUE"""),"")</f>
        <v/>
      </c>
      <c r="AK91" s="4" t="str">
        <f ca="1">IFERROR(__xludf.DUMMYFUNCTION("""COMPUTED_VALUE"""),"")</f>
        <v/>
      </c>
      <c r="AL91" s="4" t="str">
        <f ca="1">IFERROR(__xludf.DUMMYFUNCTION("""COMPUTED_VALUE"""),"")</f>
        <v/>
      </c>
      <c r="AM91" s="4" t="str">
        <f ca="1">IFERROR(__xludf.DUMMYFUNCTION("""COMPUTED_VALUE"""),"")</f>
        <v/>
      </c>
      <c r="AN91" s="4" t="str">
        <f ca="1">IFERROR(__xludf.DUMMYFUNCTION("""COMPUTED_VALUE"""),"")</f>
        <v/>
      </c>
      <c r="AO91" s="4" t="str">
        <f ca="1">IFERROR(__xludf.DUMMYFUNCTION("""COMPUTED_VALUE"""),"")</f>
        <v/>
      </c>
      <c r="AP91" s="4" t="str">
        <f ca="1">IFERROR(__xludf.DUMMYFUNCTION("""COMPUTED_VALUE"""),"")</f>
        <v/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</row>
    <row r="92" spans="1:82" ht="12.75" x14ac:dyDescent="0.55000000000000004">
      <c r="A92" s="4" t="str">
        <f ca="1">IFERROR(__xludf.DUMMYFUNCTION("""COMPUTED_VALUE"""),"")</f>
        <v/>
      </c>
      <c r="B92" s="4" t="str">
        <f ca="1">IFERROR(__xludf.DUMMYFUNCTION("""COMPUTED_VALUE"""),"")</f>
        <v/>
      </c>
      <c r="C92" s="4" t="str">
        <f ca="1">IFERROR(__xludf.DUMMYFUNCTION("""COMPUTED_VALUE"""),"")</f>
        <v/>
      </c>
      <c r="D92" s="4" t="str">
        <f ca="1">IFERROR(__xludf.DUMMYFUNCTION("""COMPUTED_VALUE"""),"")</f>
        <v/>
      </c>
      <c r="E92" s="4" t="str">
        <f ca="1">IFERROR(__xludf.DUMMYFUNCTION("""COMPUTED_VALUE"""),"")</f>
        <v/>
      </c>
      <c r="F92" s="4" t="str">
        <f ca="1">IFERROR(__xludf.DUMMYFUNCTION("""COMPUTED_VALUE"""),"")</f>
        <v/>
      </c>
      <c r="G92" s="4" t="str">
        <f ca="1">IFERROR(__xludf.DUMMYFUNCTION("""COMPUTED_VALUE"""),"")</f>
        <v/>
      </c>
      <c r="H92" s="4" t="str">
        <f ca="1">IFERROR(__xludf.DUMMYFUNCTION("""COMPUTED_VALUE"""),"")</f>
        <v/>
      </c>
      <c r="I92" s="4" t="str">
        <f ca="1">IFERROR(__xludf.DUMMYFUNCTION("""COMPUTED_VALUE"""),"")</f>
        <v/>
      </c>
      <c r="J92" s="4" t="str">
        <f ca="1">IFERROR(__xludf.DUMMYFUNCTION("""COMPUTED_VALUE"""),"")</f>
        <v/>
      </c>
      <c r="K92" s="4" t="str">
        <f ca="1">IFERROR(__xludf.DUMMYFUNCTION("""COMPUTED_VALUE"""),"")</f>
        <v/>
      </c>
      <c r="L92" s="4" t="str">
        <f ca="1">IFERROR(__xludf.DUMMYFUNCTION("""COMPUTED_VALUE"""),"")</f>
        <v/>
      </c>
      <c r="M92" s="4" t="str">
        <f ca="1">IFERROR(__xludf.DUMMYFUNCTION("""COMPUTED_VALUE"""),"")</f>
        <v/>
      </c>
      <c r="N92" s="4" t="str">
        <f ca="1">IFERROR(__xludf.DUMMYFUNCTION("""COMPUTED_VALUE"""),"")</f>
        <v/>
      </c>
      <c r="O92" s="4" t="str">
        <f ca="1">IFERROR(__xludf.DUMMYFUNCTION("""COMPUTED_VALUE"""),"")</f>
        <v/>
      </c>
      <c r="P92" s="4" t="str">
        <f ca="1">IFERROR(__xludf.DUMMYFUNCTION("""COMPUTED_VALUE"""),"")</f>
        <v/>
      </c>
      <c r="Q92" s="4" t="str">
        <f ca="1">IFERROR(__xludf.DUMMYFUNCTION("""COMPUTED_VALUE"""),"")</f>
        <v/>
      </c>
      <c r="R92" s="4" t="str">
        <f ca="1">IFERROR(__xludf.DUMMYFUNCTION("""COMPUTED_VALUE"""),"")</f>
        <v/>
      </c>
      <c r="S92" s="4" t="str">
        <f ca="1">IFERROR(__xludf.DUMMYFUNCTION("""COMPUTED_VALUE"""),"")</f>
        <v/>
      </c>
      <c r="T92" s="4" t="str">
        <f ca="1">IFERROR(__xludf.DUMMYFUNCTION("""COMPUTED_VALUE"""),"")</f>
        <v/>
      </c>
      <c r="U92" s="4" t="str">
        <f ca="1">IFERROR(__xludf.DUMMYFUNCTION("""COMPUTED_VALUE"""),"")</f>
        <v/>
      </c>
      <c r="V92" s="4" t="str">
        <f ca="1">IFERROR(__xludf.DUMMYFUNCTION("""COMPUTED_VALUE"""),"")</f>
        <v/>
      </c>
      <c r="W92" s="4" t="str">
        <f ca="1">IFERROR(__xludf.DUMMYFUNCTION("""COMPUTED_VALUE"""),"")</f>
        <v/>
      </c>
      <c r="X92" s="4" t="str">
        <f ca="1">IFERROR(__xludf.DUMMYFUNCTION("""COMPUTED_VALUE"""),"")</f>
        <v/>
      </c>
      <c r="Y92" s="4" t="str">
        <f ca="1">IFERROR(__xludf.DUMMYFUNCTION("""COMPUTED_VALUE"""),"")</f>
        <v/>
      </c>
      <c r="Z92" s="4" t="str">
        <f ca="1">IFERROR(__xludf.DUMMYFUNCTION("""COMPUTED_VALUE"""),"")</f>
        <v/>
      </c>
      <c r="AA92" s="4" t="str">
        <f ca="1">IFERROR(__xludf.DUMMYFUNCTION("""COMPUTED_VALUE"""),"")</f>
        <v/>
      </c>
      <c r="AB92" s="4" t="str">
        <f ca="1">IFERROR(__xludf.DUMMYFUNCTION("""COMPUTED_VALUE"""),"")</f>
        <v/>
      </c>
      <c r="AC92" s="4" t="str">
        <f ca="1">IFERROR(__xludf.DUMMYFUNCTION("""COMPUTED_VALUE"""),"")</f>
        <v/>
      </c>
      <c r="AD92" s="4" t="str">
        <f ca="1">IFERROR(__xludf.DUMMYFUNCTION("""COMPUTED_VALUE"""),"")</f>
        <v/>
      </c>
      <c r="AE92" s="4" t="str">
        <f ca="1">IFERROR(__xludf.DUMMYFUNCTION("""COMPUTED_VALUE"""),"")</f>
        <v/>
      </c>
      <c r="AF92" s="4" t="str">
        <f ca="1">IFERROR(__xludf.DUMMYFUNCTION("""COMPUTED_VALUE"""),"")</f>
        <v/>
      </c>
      <c r="AG92" s="4" t="str">
        <f ca="1">IFERROR(__xludf.DUMMYFUNCTION("""COMPUTED_VALUE"""),"")</f>
        <v/>
      </c>
      <c r="AH92" s="4" t="str">
        <f ca="1">IFERROR(__xludf.DUMMYFUNCTION("""COMPUTED_VALUE"""),"")</f>
        <v/>
      </c>
      <c r="AI92" s="4" t="str">
        <f ca="1">IFERROR(__xludf.DUMMYFUNCTION("""COMPUTED_VALUE"""),"")</f>
        <v/>
      </c>
      <c r="AJ92" s="4" t="str">
        <f ca="1">IFERROR(__xludf.DUMMYFUNCTION("""COMPUTED_VALUE"""),"")</f>
        <v/>
      </c>
      <c r="AK92" s="4" t="str">
        <f ca="1">IFERROR(__xludf.DUMMYFUNCTION("""COMPUTED_VALUE"""),"")</f>
        <v/>
      </c>
      <c r="AL92" s="4" t="str">
        <f ca="1">IFERROR(__xludf.DUMMYFUNCTION("""COMPUTED_VALUE"""),"")</f>
        <v/>
      </c>
      <c r="AM92" s="4" t="str">
        <f ca="1">IFERROR(__xludf.DUMMYFUNCTION("""COMPUTED_VALUE"""),"")</f>
        <v/>
      </c>
      <c r="AN92" s="4" t="str">
        <f ca="1">IFERROR(__xludf.DUMMYFUNCTION("""COMPUTED_VALUE"""),"")</f>
        <v/>
      </c>
      <c r="AO92" s="4" t="str">
        <f ca="1">IFERROR(__xludf.DUMMYFUNCTION("""COMPUTED_VALUE"""),"")</f>
        <v/>
      </c>
      <c r="AP92" s="4" t="str">
        <f ca="1">IFERROR(__xludf.DUMMYFUNCTION("""COMPUTED_VALUE"""),"")</f>
        <v/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</row>
    <row r="93" spans="1:82" ht="12.75" x14ac:dyDescent="0.55000000000000004">
      <c r="A93" s="4" t="str">
        <f ca="1">IFERROR(__xludf.DUMMYFUNCTION("""COMPUTED_VALUE"""),"")</f>
        <v/>
      </c>
      <c r="B93" s="4" t="str">
        <f ca="1">IFERROR(__xludf.DUMMYFUNCTION("""COMPUTED_VALUE"""),"")</f>
        <v/>
      </c>
      <c r="C93" s="4" t="str">
        <f ca="1">IFERROR(__xludf.DUMMYFUNCTION("""COMPUTED_VALUE"""),"")</f>
        <v/>
      </c>
      <c r="D93" s="4" t="str">
        <f ca="1">IFERROR(__xludf.DUMMYFUNCTION("""COMPUTED_VALUE"""),"")</f>
        <v/>
      </c>
      <c r="E93" s="4" t="str">
        <f ca="1">IFERROR(__xludf.DUMMYFUNCTION("""COMPUTED_VALUE"""),"")</f>
        <v/>
      </c>
      <c r="F93" s="4" t="str">
        <f ca="1">IFERROR(__xludf.DUMMYFUNCTION("""COMPUTED_VALUE"""),"")</f>
        <v/>
      </c>
      <c r="G93" s="4" t="str">
        <f ca="1">IFERROR(__xludf.DUMMYFUNCTION("""COMPUTED_VALUE"""),"")</f>
        <v/>
      </c>
      <c r="H93" s="4" t="str">
        <f ca="1">IFERROR(__xludf.DUMMYFUNCTION("""COMPUTED_VALUE"""),"")</f>
        <v/>
      </c>
      <c r="I93" s="4" t="str">
        <f ca="1">IFERROR(__xludf.DUMMYFUNCTION("""COMPUTED_VALUE"""),"")</f>
        <v/>
      </c>
      <c r="J93" s="4" t="str">
        <f ca="1">IFERROR(__xludf.DUMMYFUNCTION("""COMPUTED_VALUE"""),"")</f>
        <v/>
      </c>
      <c r="K93" s="4" t="str">
        <f ca="1">IFERROR(__xludf.DUMMYFUNCTION("""COMPUTED_VALUE"""),"")</f>
        <v/>
      </c>
      <c r="L93" s="4" t="str">
        <f ca="1">IFERROR(__xludf.DUMMYFUNCTION("""COMPUTED_VALUE"""),"")</f>
        <v/>
      </c>
      <c r="M93" s="4" t="str">
        <f ca="1">IFERROR(__xludf.DUMMYFUNCTION("""COMPUTED_VALUE"""),"")</f>
        <v/>
      </c>
      <c r="N93" s="4" t="str">
        <f ca="1">IFERROR(__xludf.DUMMYFUNCTION("""COMPUTED_VALUE"""),"")</f>
        <v/>
      </c>
      <c r="O93" s="4" t="str">
        <f ca="1">IFERROR(__xludf.DUMMYFUNCTION("""COMPUTED_VALUE"""),"")</f>
        <v/>
      </c>
      <c r="P93" s="4" t="str">
        <f ca="1">IFERROR(__xludf.DUMMYFUNCTION("""COMPUTED_VALUE"""),"")</f>
        <v/>
      </c>
      <c r="Q93" s="4" t="str">
        <f ca="1">IFERROR(__xludf.DUMMYFUNCTION("""COMPUTED_VALUE"""),"")</f>
        <v/>
      </c>
      <c r="R93" s="4" t="str">
        <f ca="1">IFERROR(__xludf.DUMMYFUNCTION("""COMPUTED_VALUE"""),"")</f>
        <v/>
      </c>
      <c r="S93" s="4" t="str">
        <f ca="1">IFERROR(__xludf.DUMMYFUNCTION("""COMPUTED_VALUE"""),"")</f>
        <v/>
      </c>
      <c r="T93" s="4" t="str">
        <f ca="1">IFERROR(__xludf.DUMMYFUNCTION("""COMPUTED_VALUE"""),"")</f>
        <v/>
      </c>
      <c r="U93" s="4" t="str">
        <f ca="1">IFERROR(__xludf.DUMMYFUNCTION("""COMPUTED_VALUE"""),"")</f>
        <v/>
      </c>
      <c r="V93" s="4" t="str">
        <f ca="1">IFERROR(__xludf.DUMMYFUNCTION("""COMPUTED_VALUE"""),"")</f>
        <v/>
      </c>
      <c r="W93" s="4" t="str">
        <f ca="1">IFERROR(__xludf.DUMMYFUNCTION("""COMPUTED_VALUE"""),"")</f>
        <v/>
      </c>
      <c r="X93" s="4" t="str">
        <f ca="1">IFERROR(__xludf.DUMMYFUNCTION("""COMPUTED_VALUE"""),"")</f>
        <v/>
      </c>
      <c r="Y93" s="4" t="str">
        <f ca="1">IFERROR(__xludf.DUMMYFUNCTION("""COMPUTED_VALUE"""),"")</f>
        <v/>
      </c>
      <c r="Z93" s="4" t="str">
        <f ca="1">IFERROR(__xludf.DUMMYFUNCTION("""COMPUTED_VALUE"""),"")</f>
        <v/>
      </c>
      <c r="AA93" s="4" t="str">
        <f ca="1">IFERROR(__xludf.DUMMYFUNCTION("""COMPUTED_VALUE"""),"")</f>
        <v/>
      </c>
      <c r="AB93" s="4" t="str">
        <f ca="1">IFERROR(__xludf.DUMMYFUNCTION("""COMPUTED_VALUE"""),"")</f>
        <v/>
      </c>
      <c r="AC93" s="4" t="str">
        <f ca="1">IFERROR(__xludf.DUMMYFUNCTION("""COMPUTED_VALUE"""),"")</f>
        <v/>
      </c>
      <c r="AD93" s="4" t="str">
        <f ca="1">IFERROR(__xludf.DUMMYFUNCTION("""COMPUTED_VALUE"""),"")</f>
        <v/>
      </c>
      <c r="AE93" s="4" t="str">
        <f ca="1">IFERROR(__xludf.DUMMYFUNCTION("""COMPUTED_VALUE"""),"")</f>
        <v/>
      </c>
      <c r="AF93" s="4" t="str">
        <f ca="1">IFERROR(__xludf.DUMMYFUNCTION("""COMPUTED_VALUE"""),"")</f>
        <v/>
      </c>
      <c r="AG93" s="4" t="str">
        <f ca="1">IFERROR(__xludf.DUMMYFUNCTION("""COMPUTED_VALUE"""),"")</f>
        <v/>
      </c>
      <c r="AH93" s="4" t="str">
        <f ca="1">IFERROR(__xludf.DUMMYFUNCTION("""COMPUTED_VALUE"""),"")</f>
        <v/>
      </c>
      <c r="AI93" s="4" t="str">
        <f ca="1">IFERROR(__xludf.DUMMYFUNCTION("""COMPUTED_VALUE"""),"")</f>
        <v/>
      </c>
      <c r="AJ93" s="4" t="str">
        <f ca="1">IFERROR(__xludf.DUMMYFUNCTION("""COMPUTED_VALUE"""),"")</f>
        <v/>
      </c>
      <c r="AK93" s="4" t="str">
        <f ca="1">IFERROR(__xludf.DUMMYFUNCTION("""COMPUTED_VALUE"""),"")</f>
        <v/>
      </c>
      <c r="AL93" s="4" t="str">
        <f ca="1">IFERROR(__xludf.DUMMYFUNCTION("""COMPUTED_VALUE"""),"")</f>
        <v/>
      </c>
      <c r="AM93" s="4" t="str">
        <f ca="1">IFERROR(__xludf.DUMMYFUNCTION("""COMPUTED_VALUE"""),"")</f>
        <v/>
      </c>
      <c r="AN93" s="4" t="str">
        <f ca="1">IFERROR(__xludf.DUMMYFUNCTION("""COMPUTED_VALUE"""),"")</f>
        <v/>
      </c>
      <c r="AO93" s="4" t="str">
        <f ca="1">IFERROR(__xludf.DUMMYFUNCTION("""COMPUTED_VALUE"""),"")</f>
        <v/>
      </c>
      <c r="AP93" s="4" t="str">
        <f ca="1">IFERROR(__xludf.DUMMYFUNCTION("""COMPUTED_VALUE"""),"")</f>
        <v/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</row>
    <row r="94" spans="1:82" ht="12.75" x14ac:dyDescent="0.55000000000000004">
      <c r="A94" s="4" t="str">
        <f ca="1">IFERROR(__xludf.DUMMYFUNCTION("""COMPUTED_VALUE"""),"")</f>
        <v/>
      </c>
      <c r="B94" s="4" t="str">
        <f ca="1">IFERROR(__xludf.DUMMYFUNCTION("""COMPUTED_VALUE"""),"")</f>
        <v/>
      </c>
      <c r="C94" s="4" t="str">
        <f ca="1">IFERROR(__xludf.DUMMYFUNCTION("""COMPUTED_VALUE"""),"")</f>
        <v/>
      </c>
      <c r="D94" s="4" t="str">
        <f ca="1">IFERROR(__xludf.DUMMYFUNCTION("""COMPUTED_VALUE"""),"")</f>
        <v/>
      </c>
      <c r="E94" s="4" t="str">
        <f ca="1">IFERROR(__xludf.DUMMYFUNCTION("""COMPUTED_VALUE"""),"")</f>
        <v/>
      </c>
      <c r="F94" s="4" t="str">
        <f ca="1">IFERROR(__xludf.DUMMYFUNCTION("""COMPUTED_VALUE"""),"")</f>
        <v/>
      </c>
      <c r="G94" s="4" t="str">
        <f ca="1">IFERROR(__xludf.DUMMYFUNCTION("""COMPUTED_VALUE"""),"")</f>
        <v/>
      </c>
      <c r="H94" s="4" t="str">
        <f ca="1">IFERROR(__xludf.DUMMYFUNCTION("""COMPUTED_VALUE"""),"")</f>
        <v/>
      </c>
      <c r="I94" s="4" t="str">
        <f ca="1">IFERROR(__xludf.DUMMYFUNCTION("""COMPUTED_VALUE"""),"")</f>
        <v/>
      </c>
      <c r="J94" s="4" t="str">
        <f ca="1">IFERROR(__xludf.DUMMYFUNCTION("""COMPUTED_VALUE"""),"")</f>
        <v/>
      </c>
      <c r="K94" s="4" t="str">
        <f ca="1">IFERROR(__xludf.DUMMYFUNCTION("""COMPUTED_VALUE"""),"")</f>
        <v/>
      </c>
      <c r="L94" s="4" t="str">
        <f ca="1">IFERROR(__xludf.DUMMYFUNCTION("""COMPUTED_VALUE"""),"")</f>
        <v/>
      </c>
      <c r="M94" s="4" t="str">
        <f ca="1">IFERROR(__xludf.DUMMYFUNCTION("""COMPUTED_VALUE"""),"")</f>
        <v/>
      </c>
      <c r="N94" s="4" t="str">
        <f ca="1">IFERROR(__xludf.DUMMYFUNCTION("""COMPUTED_VALUE"""),"")</f>
        <v/>
      </c>
      <c r="O94" s="4" t="str">
        <f ca="1">IFERROR(__xludf.DUMMYFUNCTION("""COMPUTED_VALUE"""),"")</f>
        <v/>
      </c>
      <c r="P94" s="4" t="str">
        <f ca="1">IFERROR(__xludf.DUMMYFUNCTION("""COMPUTED_VALUE"""),"")</f>
        <v/>
      </c>
      <c r="Q94" s="4" t="str">
        <f ca="1">IFERROR(__xludf.DUMMYFUNCTION("""COMPUTED_VALUE"""),"")</f>
        <v/>
      </c>
      <c r="R94" s="4" t="str">
        <f ca="1">IFERROR(__xludf.DUMMYFUNCTION("""COMPUTED_VALUE"""),"")</f>
        <v/>
      </c>
      <c r="S94" s="4" t="str">
        <f ca="1">IFERROR(__xludf.DUMMYFUNCTION("""COMPUTED_VALUE"""),"")</f>
        <v/>
      </c>
      <c r="T94" s="4" t="str">
        <f ca="1">IFERROR(__xludf.DUMMYFUNCTION("""COMPUTED_VALUE"""),"")</f>
        <v/>
      </c>
      <c r="U94" s="4" t="str">
        <f ca="1">IFERROR(__xludf.DUMMYFUNCTION("""COMPUTED_VALUE"""),"")</f>
        <v/>
      </c>
      <c r="V94" s="4" t="str">
        <f ca="1">IFERROR(__xludf.DUMMYFUNCTION("""COMPUTED_VALUE"""),"")</f>
        <v/>
      </c>
      <c r="W94" s="4" t="str">
        <f ca="1">IFERROR(__xludf.DUMMYFUNCTION("""COMPUTED_VALUE"""),"")</f>
        <v/>
      </c>
      <c r="X94" s="4" t="str">
        <f ca="1">IFERROR(__xludf.DUMMYFUNCTION("""COMPUTED_VALUE"""),"")</f>
        <v/>
      </c>
      <c r="Y94" s="4" t="str">
        <f ca="1">IFERROR(__xludf.DUMMYFUNCTION("""COMPUTED_VALUE"""),"")</f>
        <v/>
      </c>
      <c r="Z94" s="4" t="str">
        <f ca="1">IFERROR(__xludf.DUMMYFUNCTION("""COMPUTED_VALUE"""),"")</f>
        <v/>
      </c>
      <c r="AA94" s="4" t="str">
        <f ca="1">IFERROR(__xludf.DUMMYFUNCTION("""COMPUTED_VALUE"""),"")</f>
        <v/>
      </c>
      <c r="AB94" s="4" t="str">
        <f ca="1">IFERROR(__xludf.DUMMYFUNCTION("""COMPUTED_VALUE"""),"")</f>
        <v/>
      </c>
      <c r="AC94" s="4" t="str">
        <f ca="1">IFERROR(__xludf.DUMMYFUNCTION("""COMPUTED_VALUE"""),"")</f>
        <v/>
      </c>
      <c r="AD94" s="4" t="str">
        <f ca="1">IFERROR(__xludf.DUMMYFUNCTION("""COMPUTED_VALUE"""),"")</f>
        <v/>
      </c>
      <c r="AE94" s="4" t="str">
        <f ca="1">IFERROR(__xludf.DUMMYFUNCTION("""COMPUTED_VALUE"""),"")</f>
        <v/>
      </c>
      <c r="AF94" s="4" t="str">
        <f ca="1">IFERROR(__xludf.DUMMYFUNCTION("""COMPUTED_VALUE"""),"")</f>
        <v/>
      </c>
      <c r="AG94" s="4" t="str">
        <f ca="1">IFERROR(__xludf.DUMMYFUNCTION("""COMPUTED_VALUE"""),"")</f>
        <v/>
      </c>
      <c r="AH94" s="4" t="str">
        <f ca="1">IFERROR(__xludf.DUMMYFUNCTION("""COMPUTED_VALUE"""),"")</f>
        <v/>
      </c>
      <c r="AI94" s="4" t="str">
        <f ca="1">IFERROR(__xludf.DUMMYFUNCTION("""COMPUTED_VALUE"""),"")</f>
        <v/>
      </c>
      <c r="AJ94" s="4" t="str">
        <f ca="1">IFERROR(__xludf.DUMMYFUNCTION("""COMPUTED_VALUE"""),"")</f>
        <v/>
      </c>
      <c r="AK94" s="4" t="str">
        <f ca="1">IFERROR(__xludf.DUMMYFUNCTION("""COMPUTED_VALUE"""),"")</f>
        <v/>
      </c>
      <c r="AL94" s="4" t="str">
        <f ca="1">IFERROR(__xludf.DUMMYFUNCTION("""COMPUTED_VALUE"""),"")</f>
        <v/>
      </c>
      <c r="AM94" s="4" t="str">
        <f ca="1">IFERROR(__xludf.DUMMYFUNCTION("""COMPUTED_VALUE"""),"")</f>
        <v/>
      </c>
      <c r="AN94" s="4" t="str">
        <f ca="1">IFERROR(__xludf.DUMMYFUNCTION("""COMPUTED_VALUE"""),"")</f>
        <v/>
      </c>
      <c r="AO94" s="4" t="str">
        <f ca="1">IFERROR(__xludf.DUMMYFUNCTION("""COMPUTED_VALUE"""),"")</f>
        <v/>
      </c>
      <c r="AP94" s="4" t="str">
        <f ca="1">IFERROR(__xludf.DUMMYFUNCTION("""COMPUTED_VALUE"""),"")</f>
        <v/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</row>
    <row r="95" spans="1:82" ht="12.75" x14ac:dyDescent="0.55000000000000004">
      <c r="A95" s="4" t="str">
        <f ca="1">IFERROR(__xludf.DUMMYFUNCTION("""COMPUTED_VALUE"""),"")</f>
        <v/>
      </c>
      <c r="B95" s="4" t="str">
        <f ca="1">IFERROR(__xludf.DUMMYFUNCTION("""COMPUTED_VALUE"""),"")</f>
        <v/>
      </c>
      <c r="C95" s="4" t="str">
        <f ca="1">IFERROR(__xludf.DUMMYFUNCTION("""COMPUTED_VALUE"""),"")</f>
        <v/>
      </c>
      <c r="D95" s="4" t="str">
        <f ca="1">IFERROR(__xludf.DUMMYFUNCTION("""COMPUTED_VALUE"""),"")</f>
        <v/>
      </c>
      <c r="E95" s="4" t="str">
        <f ca="1">IFERROR(__xludf.DUMMYFUNCTION("""COMPUTED_VALUE"""),"")</f>
        <v/>
      </c>
      <c r="F95" s="4" t="str">
        <f ca="1">IFERROR(__xludf.DUMMYFUNCTION("""COMPUTED_VALUE"""),"")</f>
        <v/>
      </c>
      <c r="G95" s="4" t="str">
        <f ca="1">IFERROR(__xludf.DUMMYFUNCTION("""COMPUTED_VALUE"""),"")</f>
        <v/>
      </c>
      <c r="H95" s="4" t="str">
        <f ca="1">IFERROR(__xludf.DUMMYFUNCTION("""COMPUTED_VALUE"""),"")</f>
        <v/>
      </c>
      <c r="I95" s="4" t="str">
        <f ca="1">IFERROR(__xludf.DUMMYFUNCTION("""COMPUTED_VALUE"""),"")</f>
        <v/>
      </c>
      <c r="J95" s="4" t="str">
        <f ca="1">IFERROR(__xludf.DUMMYFUNCTION("""COMPUTED_VALUE"""),"")</f>
        <v/>
      </c>
      <c r="K95" s="4" t="str">
        <f ca="1">IFERROR(__xludf.DUMMYFUNCTION("""COMPUTED_VALUE"""),"")</f>
        <v/>
      </c>
      <c r="L95" s="4" t="str">
        <f ca="1">IFERROR(__xludf.DUMMYFUNCTION("""COMPUTED_VALUE"""),"")</f>
        <v/>
      </c>
      <c r="M95" s="4" t="str">
        <f ca="1">IFERROR(__xludf.DUMMYFUNCTION("""COMPUTED_VALUE"""),"")</f>
        <v/>
      </c>
      <c r="N95" s="4" t="str">
        <f ca="1">IFERROR(__xludf.DUMMYFUNCTION("""COMPUTED_VALUE"""),"")</f>
        <v/>
      </c>
      <c r="O95" s="4" t="str">
        <f ca="1">IFERROR(__xludf.DUMMYFUNCTION("""COMPUTED_VALUE"""),"")</f>
        <v/>
      </c>
      <c r="P95" s="4" t="str">
        <f ca="1">IFERROR(__xludf.DUMMYFUNCTION("""COMPUTED_VALUE"""),"")</f>
        <v/>
      </c>
      <c r="Q95" s="4" t="str">
        <f ca="1">IFERROR(__xludf.DUMMYFUNCTION("""COMPUTED_VALUE"""),"")</f>
        <v/>
      </c>
      <c r="R95" s="4" t="str">
        <f ca="1">IFERROR(__xludf.DUMMYFUNCTION("""COMPUTED_VALUE"""),"")</f>
        <v/>
      </c>
      <c r="S95" s="4" t="str">
        <f ca="1">IFERROR(__xludf.DUMMYFUNCTION("""COMPUTED_VALUE"""),"")</f>
        <v/>
      </c>
      <c r="T95" s="4" t="str">
        <f ca="1">IFERROR(__xludf.DUMMYFUNCTION("""COMPUTED_VALUE"""),"")</f>
        <v/>
      </c>
      <c r="U95" s="4" t="str">
        <f ca="1">IFERROR(__xludf.DUMMYFUNCTION("""COMPUTED_VALUE"""),"")</f>
        <v/>
      </c>
      <c r="V95" s="4" t="str">
        <f ca="1">IFERROR(__xludf.DUMMYFUNCTION("""COMPUTED_VALUE"""),"")</f>
        <v/>
      </c>
      <c r="W95" s="4" t="str">
        <f ca="1">IFERROR(__xludf.DUMMYFUNCTION("""COMPUTED_VALUE"""),"")</f>
        <v/>
      </c>
      <c r="X95" s="4" t="str">
        <f ca="1">IFERROR(__xludf.DUMMYFUNCTION("""COMPUTED_VALUE"""),"")</f>
        <v/>
      </c>
      <c r="Y95" s="4" t="str">
        <f ca="1">IFERROR(__xludf.DUMMYFUNCTION("""COMPUTED_VALUE"""),"")</f>
        <v/>
      </c>
      <c r="Z95" s="4" t="str">
        <f ca="1">IFERROR(__xludf.DUMMYFUNCTION("""COMPUTED_VALUE"""),"")</f>
        <v/>
      </c>
      <c r="AA95" s="4" t="str">
        <f ca="1">IFERROR(__xludf.DUMMYFUNCTION("""COMPUTED_VALUE"""),"")</f>
        <v/>
      </c>
      <c r="AB95" s="4" t="str">
        <f ca="1">IFERROR(__xludf.DUMMYFUNCTION("""COMPUTED_VALUE"""),"")</f>
        <v/>
      </c>
      <c r="AC95" s="4" t="str">
        <f ca="1">IFERROR(__xludf.DUMMYFUNCTION("""COMPUTED_VALUE"""),"")</f>
        <v/>
      </c>
      <c r="AD95" s="4" t="str">
        <f ca="1">IFERROR(__xludf.DUMMYFUNCTION("""COMPUTED_VALUE"""),"")</f>
        <v/>
      </c>
      <c r="AE95" s="4" t="str">
        <f ca="1">IFERROR(__xludf.DUMMYFUNCTION("""COMPUTED_VALUE"""),"")</f>
        <v/>
      </c>
      <c r="AF95" s="4" t="str">
        <f ca="1">IFERROR(__xludf.DUMMYFUNCTION("""COMPUTED_VALUE"""),"")</f>
        <v/>
      </c>
      <c r="AG95" s="4" t="str">
        <f ca="1">IFERROR(__xludf.DUMMYFUNCTION("""COMPUTED_VALUE"""),"")</f>
        <v/>
      </c>
      <c r="AH95" s="4" t="str">
        <f ca="1">IFERROR(__xludf.DUMMYFUNCTION("""COMPUTED_VALUE"""),"")</f>
        <v/>
      </c>
      <c r="AI95" s="4" t="str">
        <f ca="1">IFERROR(__xludf.DUMMYFUNCTION("""COMPUTED_VALUE"""),"")</f>
        <v/>
      </c>
      <c r="AJ95" s="4" t="str">
        <f ca="1">IFERROR(__xludf.DUMMYFUNCTION("""COMPUTED_VALUE"""),"")</f>
        <v/>
      </c>
      <c r="AK95" s="4" t="str">
        <f ca="1">IFERROR(__xludf.DUMMYFUNCTION("""COMPUTED_VALUE"""),"")</f>
        <v/>
      </c>
      <c r="AL95" s="4" t="str">
        <f ca="1">IFERROR(__xludf.DUMMYFUNCTION("""COMPUTED_VALUE"""),"")</f>
        <v/>
      </c>
      <c r="AM95" s="4" t="str">
        <f ca="1">IFERROR(__xludf.DUMMYFUNCTION("""COMPUTED_VALUE"""),"")</f>
        <v/>
      </c>
      <c r="AN95" s="4" t="str">
        <f ca="1">IFERROR(__xludf.DUMMYFUNCTION("""COMPUTED_VALUE"""),"")</f>
        <v/>
      </c>
      <c r="AO95" s="4" t="str">
        <f ca="1">IFERROR(__xludf.DUMMYFUNCTION("""COMPUTED_VALUE"""),"")</f>
        <v/>
      </c>
      <c r="AP95" s="4" t="str">
        <f ca="1">IFERROR(__xludf.DUMMYFUNCTION("""COMPUTED_VALUE"""),"")</f>
        <v/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</row>
    <row r="96" spans="1:82" ht="12.75" x14ac:dyDescent="0.55000000000000004">
      <c r="A96" s="4" t="str">
        <f ca="1">IFERROR(__xludf.DUMMYFUNCTION("""COMPUTED_VALUE"""),"")</f>
        <v/>
      </c>
      <c r="B96" s="4" t="str">
        <f ca="1">IFERROR(__xludf.DUMMYFUNCTION("""COMPUTED_VALUE"""),"")</f>
        <v/>
      </c>
      <c r="C96" s="4" t="str">
        <f ca="1">IFERROR(__xludf.DUMMYFUNCTION("""COMPUTED_VALUE"""),"")</f>
        <v/>
      </c>
      <c r="D96" s="4" t="str">
        <f ca="1">IFERROR(__xludf.DUMMYFUNCTION("""COMPUTED_VALUE"""),"")</f>
        <v/>
      </c>
      <c r="E96" s="4" t="str">
        <f ca="1">IFERROR(__xludf.DUMMYFUNCTION("""COMPUTED_VALUE"""),"")</f>
        <v/>
      </c>
      <c r="F96" s="4" t="str">
        <f ca="1">IFERROR(__xludf.DUMMYFUNCTION("""COMPUTED_VALUE"""),"")</f>
        <v/>
      </c>
      <c r="G96" s="4" t="str">
        <f ca="1">IFERROR(__xludf.DUMMYFUNCTION("""COMPUTED_VALUE"""),"")</f>
        <v/>
      </c>
      <c r="H96" s="4" t="str">
        <f ca="1">IFERROR(__xludf.DUMMYFUNCTION("""COMPUTED_VALUE"""),"")</f>
        <v/>
      </c>
      <c r="I96" s="4" t="str">
        <f ca="1">IFERROR(__xludf.DUMMYFUNCTION("""COMPUTED_VALUE"""),"")</f>
        <v/>
      </c>
      <c r="J96" s="4" t="str">
        <f ca="1">IFERROR(__xludf.DUMMYFUNCTION("""COMPUTED_VALUE"""),"")</f>
        <v/>
      </c>
      <c r="K96" s="4" t="str">
        <f ca="1">IFERROR(__xludf.DUMMYFUNCTION("""COMPUTED_VALUE"""),"")</f>
        <v/>
      </c>
      <c r="L96" s="4" t="str">
        <f ca="1">IFERROR(__xludf.DUMMYFUNCTION("""COMPUTED_VALUE"""),"")</f>
        <v/>
      </c>
      <c r="M96" s="4" t="str">
        <f ca="1">IFERROR(__xludf.DUMMYFUNCTION("""COMPUTED_VALUE"""),"")</f>
        <v/>
      </c>
      <c r="N96" s="4" t="str">
        <f ca="1">IFERROR(__xludf.DUMMYFUNCTION("""COMPUTED_VALUE"""),"")</f>
        <v/>
      </c>
      <c r="O96" s="4" t="str">
        <f ca="1">IFERROR(__xludf.DUMMYFUNCTION("""COMPUTED_VALUE"""),"")</f>
        <v/>
      </c>
      <c r="P96" s="4" t="str">
        <f ca="1">IFERROR(__xludf.DUMMYFUNCTION("""COMPUTED_VALUE"""),"")</f>
        <v/>
      </c>
      <c r="Q96" s="4" t="str">
        <f ca="1">IFERROR(__xludf.DUMMYFUNCTION("""COMPUTED_VALUE"""),"")</f>
        <v/>
      </c>
      <c r="R96" s="4" t="str">
        <f ca="1">IFERROR(__xludf.DUMMYFUNCTION("""COMPUTED_VALUE"""),"")</f>
        <v/>
      </c>
      <c r="S96" s="4" t="str">
        <f ca="1">IFERROR(__xludf.DUMMYFUNCTION("""COMPUTED_VALUE"""),"")</f>
        <v/>
      </c>
      <c r="T96" s="4" t="str">
        <f ca="1">IFERROR(__xludf.DUMMYFUNCTION("""COMPUTED_VALUE"""),"")</f>
        <v/>
      </c>
      <c r="U96" s="4" t="str">
        <f ca="1">IFERROR(__xludf.DUMMYFUNCTION("""COMPUTED_VALUE"""),"")</f>
        <v/>
      </c>
      <c r="V96" s="4" t="str">
        <f ca="1">IFERROR(__xludf.DUMMYFUNCTION("""COMPUTED_VALUE"""),"")</f>
        <v/>
      </c>
      <c r="W96" s="4" t="str">
        <f ca="1">IFERROR(__xludf.DUMMYFUNCTION("""COMPUTED_VALUE"""),"")</f>
        <v/>
      </c>
      <c r="X96" s="4" t="str">
        <f ca="1">IFERROR(__xludf.DUMMYFUNCTION("""COMPUTED_VALUE"""),"")</f>
        <v/>
      </c>
      <c r="Y96" s="4" t="str">
        <f ca="1">IFERROR(__xludf.DUMMYFUNCTION("""COMPUTED_VALUE"""),"")</f>
        <v/>
      </c>
      <c r="Z96" s="4" t="str">
        <f ca="1">IFERROR(__xludf.DUMMYFUNCTION("""COMPUTED_VALUE"""),"")</f>
        <v/>
      </c>
      <c r="AA96" s="4" t="str">
        <f ca="1">IFERROR(__xludf.DUMMYFUNCTION("""COMPUTED_VALUE"""),"")</f>
        <v/>
      </c>
      <c r="AB96" s="4" t="str">
        <f ca="1">IFERROR(__xludf.DUMMYFUNCTION("""COMPUTED_VALUE"""),"")</f>
        <v/>
      </c>
      <c r="AC96" s="4" t="str">
        <f ca="1">IFERROR(__xludf.DUMMYFUNCTION("""COMPUTED_VALUE"""),"")</f>
        <v/>
      </c>
      <c r="AD96" s="4" t="str">
        <f ca="1">IFERROR(__xludf.DUMMYFUNCTION("""COMPUTED_VALUE"""),"")</f>
        <v/>
      </c>
      <c r="AE96" s="4" t="str">
        <f ca="1">IFERROR(__xludf.DUMMYFUNCTION("""COMPUTED_VALUE"""),"")</f>
        <v/>
      </c>
      <c r="AF96" s="4" t="str">
        <f ca="1">IFERROR(__xludf.DUMMYFUNCTION("""COMPUTED_VALUE"""),"")</f>
        <v/>
      </c>
      <c r="AG96" s="4" t="str">
        <f ca="1">IFERROR(__xludf.DUMMYFUNCTION("""COMPUTED_VALUE"""),"")</f>
        <v/>
      </c>
      <c r="AH96" s="4" t="str">
        <f ca="1">IFERROR(__xludf.DUMMYFUNCTION("""COMPUTED_VALUE"""),"")</f>
        <v/>
      </c>
      <c r="AI96" s="4" t="str">
        <f ca="1">IFERROR(__xludf.DUMMYFUNCTION("""COMPUTED_VALUE"""),"")</f>
        <v/>
      </c>
      <c r="AJ96" s="4" t="str">
        <f ca="1">IFERROR(__xludf.DUMMYFUNCTION("""COMPUTED_VALUE"""),"")</f>
        <v/>
      </c>
      <c r="AK96" s="4" t="str">
        <f ca="1">IFERROR(__xludf.DUMMYFUNCTION("""COMPUTED_VALUE"""),"")</f>
        <v/>
      </c>
      <c r="AL96" s="4" t="str">
        <f ca="1">IFERROR(__xludf.DUMMYFUNCTION("""COMPUTED_VALUE"""),"")</f>
        <v/>
      </c>
      <c r="AM96" s="4" t="str">
        <f ca="1">IFERROR(__xludf.DUMMYFUNCTION("""COMPUTED_VALUE"""),"")</f>
        <v/>
      </c>
      <c r="AN96" s="4" t="str">
        <f ca="1">IFERROR(__xludf.DUMMYFUNCTION("""COMPUTED_VALUE"""),"")</f>
        <v/>
      </c>
      <c r="AO96" s="4" t="str">
        <f ca="1">IFERROR(__xludf.DUMMYFUNCTION("""COMPUTED_VALUE"""),"")</f>
        <v/>
      </c>
      <c r="AP96" s="4" t="str">
        <f ca="1">IFERROR(__xludf.DUMMYFUNCTION("""COMPUTED_VALUE"""),"")</f>
        <v/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</row>
    <row r="97" spans="1:82" ht="12.75" x14ac:dyDescent="0.55000000000000004">
      <c r="A97" s="4" t="str">
        <f ca="1">IFERROR(__xludf.DUMMYFUNCTION("""COMPUTED_VALUE"""),"")</f>
        <v/>
      </c>
      <c r="B97" s="4" t="str">
        <f ca="1">IFERROR(__xludf.DUMMYFUNCTION("""COMPUTED_VALUE"""),"")</f>
        <v/>
      </c>
      <c r="C97" s="4" t="str">
        <f ca="1">IFERROR(__xludf.DUMMYFUNCTION("""COMPUTED_VALUE"""),"")</f>
        <v/>
      </c>
      <c r="D97" s="4" t="str">
        <f ca="1">IFERROR(__xludf.DUMMYFUNCTION("""COMPUTED_VALUE"""),"")</f>
        <v/>
      </c>
      <c r="E97" s="4" t="str">
        <f ca="1">IFERROR(__xludf.DUMMYFUNCTION("""COMPUTED_VALUE"""),"")</f>
        <v/>
      </c>
      <c r="F97" s="4" t="str">
        <f ca="1">IFERROR(__xludf.DUMMYFUNCTION("""COMPUTED_VALUE"""),"")</f>
        <v/>
      </c>
      <c r="G97" s="4" t="str">
        <f ca="1">IFERROR(__xludf.DUMMYFUNCTION("""COMPUTED_VALUE"""),"")</f>
        <v/>
      </c>
      <c r="H97" s="4" t="str">
        <f ca="1">IFERROR(__xludf.DUMMYFUNCTION("""COMPUTED_VALUE"""),"")</f>
        <v/>
      </c>
      <c r="I97" s="4" t="str">
        <f ca="1">IFERROR(__xludf.DUMMYFUNCTION("""COMPUTED_VALUE"""),"")</f>
        <v/>
      </c>
      <c r="J97" s="4" t="str">
        <f ca="1">IFERROR(__xludf.DUMMYFUNCTION("""COMPUTED_VALUE"""),"")</f>
        <v/>
      </c>
      <c r="K97" s="4" t="str">
        <f ca="1">IFERROR(__xludf.DUMMYFUNCTION("""COMPUTED_VALUE"""),"")</f>
        <v/>
      </c>
      <c r="L97" s="4" t="str">
        <f ca="1">IFERROR(__xludf.DUMMYFUNCTION("""COMPUTED_VALUE"""),"")</f>
        <v/>
      </c>
      <c r="M97" s="4" t="str">
        <f ca="1">IFERROR(__xludf.DUMMYFUNCTION("""COMPUTED_VALUE"""),"")</f>
        <v/>
      </c>
      <c r="N97" s="4" t="str">
        <f ca="1">IFERROR(__xludf.DUMMYFUNCTION("""COMPUTED_VALUE"""),"")</f>
        <v/>
      </c>
      <c r="O97" s="4" t="str">
        <f ca="1">IFERROR(__xludf.DUMMYFUNCTION("""COMPUTED_VALUE"""),"")</f>
        <v/>
      </c>
      <c r="P97" s="4" t="str">
        <f ca="1">IFERROR(__xludf.DUMMYFUNCTION("""COMPUTED_VALUE"""),"")</f>
        <v/>
      </c>
      <c r="Q97" s="4" t="str">
        <f ca="1">IFERROR(__xludf.DUMMYFUNCTION("""COMPUTED_VALUE"""),"")</f>
        <v/>
      </c>
      <c r="R97" s="4" t="str">
        <f ca="1">IFERROR(__xludf.DUMMYFUNCTION("""COMPUTED_VALUE"""),"")</f>
        <v/>
      </c>
      <c r="S97" s="4" t="str">
        <f ca="1">IFERROR(__xludf.DUMMYFUNCTION("""COMPUTED_VALUE"""),"")</f>
        <v/>
      </c>
      <c r="T97" s="4" t="str">
        <f ca="1">IFERROR(__xludf.DUMMYFUNCTION("""COMPUTED_VALUE"""),"")</f>
        <v/>
      </c>
      <c r="U97" s="4" t="str">
        <f ca="1">IFERROR(__xludf.DUMMYFUNCTION("""COMPUTED_VALUE"""),"")</f>
        <v/>
      </c>
      <c r="V97" s="4" t="str">
        <f ca="1">IFERROR(__xludf.DUMMYFUNCTION("""COMPUTED_VALUE"""),"")</f>
        <v/>
      </c>
      <c r="W97" s="4" t="str">
        <f ca="1">IFERROR(__xludf.DUMMYFUNCTION("""COMPUTED_VALUE"""),"")</f>
        <v/>
      </c>
      <c r="X97" s="4" t="str">
        <f ca="1">IFERROR(__xludf.DUMMYFUNCTION("""COMPUTED_VALUE"""),"")</f>
        <v/>
      </c>
      <c r="Y97" s="4" t="str">
        <f ca="1">IFERROR(__xludf.DUMMYFUNCTION("""COMPUTED_VALUE"""),"")</f>
        <v/>
      </c>
      <c r="Z97" s="4" t="str">
        <f ca="1">IFERROR(__xludf.DUMMYFUNCTION("""COMPUTED_VALUE"""),"")</f>
        <v/>
      </c>
      <c r="AA97" s="4" t="str">
        <f ca="1">IFERROR(__xludf.DUMMYFUNCTION("""COMPUTED_VALUE"""),"")</f>
        <v/>
      </c>
      <c r="AB97" s="4" t="str">
        <f ca="1">IFERROR(__xludf.DUMMYFUNCTION("""COMPUTED_VALUE"""),"")</f>
        <v/>
      </c>
      <c r="AC97" s="4" t="str">
        <f ca="1">IFERROR(__xludf.DUMMYFUNCTION("""COMPUTED_VALUE"""),"")</f>
        <v/>
      </c>
      <c r="AD97" s="4" t="str">
        <f ca="1">IFERROR(__xludf.DUMMYFUNCTION("""COMPUTED_VALUE"""),"")</f>
        <v/>
      </c>
      <c r="AE97" s="4" t="str">
        <f ca="1">IFERROR(__xludf.DUMMYFUNCTION("""COMPUTED_VALUE"""),"")</f>
        <v/>
      </c>
      <c r="AF97" s="4" t="str">
        <f ca="1">IFERROR(__xludf.DUMMYFUNCTION("""COMPUTED_VALUE"""),"")</f>
        <v/>
      </c>
      <c r="AG97" s="4" t="str">
        <f ca="1">IFERROR(__xludf.DUMMYFUNCTION("""COMPUTED_VALUE"""),"")</f>
        <v/>
      </c>
      <c r="AH97" s="4" t="str">
        <f ca="1">IFERROR(__xludf.DUMMYFUNCTION("""COMPUTED_VALUE"""),"")</f>
        <v/>
      </c>
      <c r="AI97" s="4" t="str">
        <f ca="1">IFERROR(__xludf.DUMMYFUNCTION("""COMPUTED_VALUE"""),"")</f>
        <v/>
      </c>
      <c r="AJ97" s="4" t="str">
        <f ca="1">IFERROR(__xludf.DUMMYFUNCTION("""COMPUTED_VALUE"""),"")</f>
        <v/>
      </c>
      <c r="AK97" s="4" t="str">
        <f ca="1">IFERROR(__xludf.DUMMYFUNCTION("""COMPUTED_VALUE"""),"")</f>
        <v/>
      </c>
      <c r="AL97" s="4" t="str">
        <f ca="1">IFERROR(__xludf.DUMMYFUNCTION("""COMPUTED_VALUE"""),"")</f>
        <v/>
      </c>
      <c r="AM97" s="4" t="str">
        <f ca="1">IFERROR(__xludf.DUMMYFUNCTION("""COMPUTED_VALUE"""),"")</f>
        <v/>
      </c>
      <c r="AN97" s="4" t="str">
        <f ca="1">IFERROR(__xludf.DUMMYFUNCTION("""COMPUTED_VALUE"""),"")</f>
        <v/>
      </c>
      <c r="AO97" s="4" t="str">
        <f ca="1">IFERROR(__xludf.DUMMYFUNCTION("""COMPUTED_VALUE"""),"")</f>
        <v/>
      </c>
      <c r="AP97" s="4" t="str">
        <f ca="1">IFERROR(__xludf.DUMMYFUNCTION("""COMPUTED_VALUE"""),"")</f>
        <v/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</row>
    <row r="98" spans="1:82" ht="12.75" x14ac:dyDescent="0.55000000000000004">
      <c r="A98" s="4" t="str">
        <f ca="1">IFERROR(__xludf.DUMMYFUNCTION("""COMPUTED_VALUE"""),"")</f>
        <v/>
      </c>
      <c r="B98" s="4" t="str">
        <f ca="1">IFERROR(__xludf.DUMMYFUNCTION("""COMPUTED_VALUE"""),"")</f>
        <v/>
      </c>
      <c r="C98" s="4" t="str">
        <f ca="1">IFERROR(__xludf.DUMMYFUNCTION("""COMPUTED_VALUE"""),"")</f>
        <v/>
      </c>
      <c r="D98" s="4" t="str">
        <f ca="1">IFERROR(__xludf.DUMMYFUNCTION("""COMPUTED_VALUE"""),"")</f>
        <v/>
      </c>
      <c r="E98" s="4" t="str">
        <f ca="1">IFERROR(__xludf.DUMMYFUNCTION("""COMPUTED_VALUE"""),"")</f>
        <v/>
      </c>
      <c r="F98" s="4" t="str">
        <f ca="1">IFERROR(__xludf.DUMMYFUNCTION("""COMPUTED_VALUE"""),"")</f>
        <v/>
      </c>
      <c r="G98" s="4" t="str">
        <f ca="1">IFERROR(__xludf.DUMMYFUNCTION("""COMPUTED_VALUE"""),"")</f>
        <v/>
      </c>
      <c r="H98" s="4" t="str">
        <f ca="1">IFERROR(__xludf.DUMMYFUNCTION("""COMPUTED_VALUE"""),"")</f>
        <v/>
      </c>
      <c r="I98" s="4" t="str">
        <f ca="1">IFERROR(__xludf.DUMMYFUNCTION("""COMPUTED_VALUE"""),"")</f>
        <v/>
      </c>
      <c r="J98" s="4" t="str">
        <f ca="1">IFERROR(__xludf.DUMMYFUNCTION("""COMPUTED_VALUE"""),"")</f>
        <v/>
      </c>
      <c r="K98" s="4" t="str">
        <f ca="1">IFERROR(__xludf.DUMMYFUNCTION("""COMPUTED_VALUE"""),"")</f>
        <v/>
      </c>
      <c r="L98" s="4" t="str">
        <f ca="1">IFERROR(__xludf.DUMMYFUNCTION("""COMPUTED_VALUE"""),"")</f>
        <v/>
      </c>
      <c r="M98" s="4" t="str">
        <f ca="1">IFERROR(__xludf.DUMMYFUNCTION("""COMPUTED_VALUE"""),"")</f>
        <v/>
      </c>
      <c r="N98" s="4" t="str">
        <f ca="1">IFERROR(__xludf.DUMMYFUNCTION("""COMPUTED_VALUE"""),"")</f>
        <v/>
      </c>
      <c r="O98" s="4" t="str">
        <f ca="1">IFERROR(__xludf.DUMMYFUNCTION("""COMPUTED_VALUE"""),"")</f>
        <v/>
      </c>
      <c r="P98" s="4" t="str">
        <f ca="1">IFERROR(__xludf.DUMMYFUNCTION("""COMPUTED_VALUE"""),"")</f>
        <v/>
      </c>
      <c r="Q98" s="4" t="str">
        <f ca="1">IFERROR(__xludf.DUMMYFUNCTION("""COMPUTED_VALUE"""),"")</f>
        <v/>
      </c>
      <c r="R98" s="4" t="str">
        <f ca="1">IFERROR(__xludf.DUMMYFUNCTION("""COMPUTED_VALUE"""),"")</f>
        <v/>
      </c>
      <c r="S98" s="4" t="str">
        <f ca="1">IFERROR(__xludf.DUMMYFUNCTION("""COMPUTED_VALUE"""),"")</f>
        <v/>
      </c>
      <c r="T98" s="4" t="str">
        <f ca="1">IFERROR(__xludf.DUMMYFUNCTION("""COMPUTED_VALUE"""),"")</f>
        <v/>
      </c>
      <c r="U98" s="4" t="str">
        <f ca="1">IFERROR(__xludf.DUMMYFUNCTION("""COMPUTED_VALUE"""),"")</f>
        <v/>
      </c>
      <c r="V98" s="4" t="str">
        <f ca="1">IFERROR(__xludf.DUMMYFUNCTION("""COMPUTED_VALUE"""),"")</f>
        <v/>
      </c>
      <c r="W98" s="4" t="str">
        <f ca="1">IFERROR(__xludf.DUMMYFUNCTION("""COMPUTED_VALUE"""),"")</f>
        <v/>
      </c>
      <c r="X98" s="4" t="str">
        <f ca="1">IFERROR(__xludf.DUMMYFUNCTION("""COMPUTED_VALUE"""),"")</f>
        <v/>
      </c>
      <c r="Y98" s="4" t="str">
        <f ca="1">IFERROR(__xludf.DUMMYFUNCTION("""COMPUTED_VALUE"""),"")</f>
        <v/>
      </c>
      <c r="Z98" s="4" t="str">
        <f ca="1">IFERROR(__xludf.DUMMYFUNCTION("""COMPUTED_VALUE"""),"")</f>
        <v/>
      </c>
      <c r="AA98" s="4" t="str">
        <f ca="1">IFERROR(__xludf.DUMMYFUNCTION("""COMPUTED_VALUE"""),"")</f>
        <v/>
      </c>
      <c r="AB98" s="4" t="str">
        <f ca="1">IFERROR(__xludf.DUMMYFUNCTION("""COMPUTED_VALUE"""),"")</f>
        <v/>
      </c>
      <c r="AC98" s="4" t="str">
        <f ca="1">IFERROR(__xludf.DUMMYFUNCTION("""COMPUTED_VALUE"""),"")</f>
        <v/>
      </c>
      <c r="AD98" s="4" t="str">
        <f ca="1">IFERROR(__xludf.DUMMYFUNCTION("""COMPUTED_VALUE"""),"")</f>
        <v/>
      </c>
      <c r="AE98" s="4" t="str">
        <f ca="1">IFERROR(__xludf.DUMMYFUNCTION("""COMPUTED_VALUE"""),"")</f>
        <v/>
      </c>
      <c r="AF98" s="4" t="str">
        <f ca="1">IFERROR(__xludf.DUMMYFUNCTION("""COMPUTED_VALUE"""),"")</f>
        <v/>
      </c>
      <c r="AG98" s="4" t="str">
        <f ca="1">IFERROR(__xludf.DUMMYFUNCTION("""COMPUTED_VALUE"""),"")</f>
        <v/>
      </c>
      <c r="AH98" s="4" t="str">
        <f ca="1">IFERROR(__xludf.DUMMYFUNCTION("""COMPUTED_VALUE"""),"")</f>
        <v/>
      </c>
      <c r="AI98" s="4" t="str">
        <f ca="1">IFERROR(__xludf.DUMMYFUNCTION("""COMPUTED_VALUE"""),"")</f>
        <v/>
      </c>
      <c r="AJ98" s="4" t="str">
        <f ca="1">IFERROR(__xludf.DUMMYFUNCTION("""COMPUTED_VALUE"""),"")</f>
        <v/>
      </c>
      <c r="AK98" s="4" t="str">
        <f ca="1">IFERROR(__xludf.DUMMYFUNCTION("""COMPUTED_VALUE"""),"")</f>
        <v/>
      </c>
      <c r="AL98" s="4" t="str">
        <f ca="1">IFERROR(__xludf.DUMMYFUNCTION("""COMPUTED_VALUE"""),"")</f>
        <v/>
      </c>
      <c r="AM98" s="4" t="str">
        <f ca="1">IFERROR(__xludf.DUMMYFUNCTION("""COMPUTED_VALUE"""),"")</f>
        <v/>
      </c>
      <c r="AN98" s="4" t="str">
        <f ca="1">IFERROR(__xludf.DUMMYFUNCTION("""COMPUTED_VALUE"""),"")</f>
        <v/>
      </c>
      <c r="AO98" s="4" t="str">
        <f ca="1">IFERROR(__xludf.DUMMYFUNCTION("""COMPUTED_VALUE"""),"")</f>
        <v/>
      </c>
      <c r="AP98" s="4" t="str">
        <f ca="1">IFERROR(__xludf.DUMMYFUNCTION("""COMPUTED_VALUE"""),"")</f>
        <v/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</row>
    <row r="99" spans="1:82" ht="12.75" x14ac:dyDescent="0.55000000000000004">
      <c r="A99" s="4" t="str">
        <f ca="1">IFERROR(__xludf.DUMMYFUNCTION("""COMPUTED_VALUE"""),"")</f>
        <v/>
      </c>
      <c r="B99" s="4" t="str">
        <f ca="1">IFERROR(__xludf.DUMMYFUNCTION("""COMPUTED_VALUE"""),"")</f>
        <v/>
      </c>
      <c r="C99" s="4" t="str">
        <f ca="1">IFERROR(__xludf.DUMMYFUNCTION("""COMPUTED_VALUE"""),"")</f>
        <v/>
      </c>
      <c r="D99" s="4" t="str">
        <f ca="1">IFERROR(__xludf.DUMMYFUNCTION("""COMPUTED_VALUE"""),"")</f>
        <v/>
      </c>
      <c r="E99" s="4" t="str">
        <f ca="1">IFERROR(__xludf.DUMMYFUNCTION("""COMPUTED_VALUE"""),"")</f>
        <v/>
      </c>
      <c r="F99" s="4" t="str">
        <f ca="1">IFERROR(__xludf.DUMMYFUNCTION("""COMPUTED_VALUE"""),"")</f>
        <v/>
      </c>
      <c r="G99" s="4" t="str">
        <f ca="1">IFERROR(__xludf.DUMMYFUNCTION("""COMPUTED_VALUE"""),"")</f>
        <v/>
      </c>
      <c r="H99" s="4" t="str">
        <f ca="1">IFERROR(__xludf.DUMMYFUNCTION("""COMPUTED_VALUE"""),"")</f>
        <v/>
      </c>
      <c r="I99" s="4" t="str">
        <f ca="1">IFERROR(__xludf.DUMMYFUNCTION("""COMPUTED_VALUE"""),"")</f>
        <v/>
      </c>
      <c r="J99" s="4" t="str">
        <f ca="1">IFERROR(__xludf.DUMMYFUNCTION("""COMPUTED_VALUE"""),"")</f>
        <v/>
      </c>
      <c r="K99" s="4" t="str">
        <f ca="1">IFERROR(__xludf.DUMMYFUNCTION("""COMPUTED_VALUE"""),"")</f>
        <v/>
      </c>
      <c r="L99" s="4" t="str">
        <f ca="1">IFERROR(__xludf.DUMMYFUNCTION("""COMPUTED_VALUE"""),"")</f>
        <v/>
      </c>
      <c r="M99" s="4" t="str">
        <f ca="1">IFERROR(__xludf.DUMMYFUNCTION("""COMPUTED_VALUE"""),"")</f>
        <v/>
      </c>
      <c r="N99" s="4" t="str">
        <f ca="1">IFERROR(__xludf.DUMMYFUNCTION("""COMPUTED_VALUE"""),"")</f>
        <v/>
      </c>
      <c r="O99" s="4" t="str">
        <f ca="1">IFERROR(__xludf.DUMMYFUNCTION("""COMPUTED_VALUE"""),"")</f>
        <v/>
      </c>
      <c r="P99" s="4" t="str">
        <f ca="1">IFERROR(__xludf.DUMMYFUNCTION("""COMPUTED_VALUE"""),"")</f>
        <v/>
      </c>
      <c r="Q99" s="4" t="str">
        <f ca="1">IFERROR(__xludf.DUMMYFUNCTION("""COMPUTED_VALUE"""),"")</f>
        <v/>
      </c>
      <c r="R99" s="4" t="str">
        <f ca="1">IFERROR(__xludf.DUMMYFUNCTION("""COMPUTED_VALUE"""),"")</f>
        <v/>
      </c>
      <c r="S99" s="4" t="str">
        <f ca="1">IFERROR(__xludf.DUMMYFUNCTION("""COMPUTED_VALUE"""),"")</f>
        <v/>
      </c>
      <c r="T99" s="4" t="str">
        <f ca="1">IFERROR(__xludf.DUMMYFUNCTION("""COMPUTED_VALUE"""),"")</f>
        <v/>
      </c>
      <c r="U99" s="4" t="str">
        <f ca="1">IFERROR(__xludf.DUMMYFUNCTION("""COMPUTED_VALUE"""),"")</f>
        <v/>
      </c>
      <c r="V99" s="4" t="str">
        <f ca="1">IFERROR(__xludf.DUMMYFUNCTION("""COMPUTED_VALUE"""),"")</f>
        <v/>
      </c>
      <c r="W99" s="4" t="str">
        <f ca="1">IFERROR(__xludf.DUMMYFUNCTION("""COMPUTED_VALUE"""),"")</f>
        <v/>
      </c>
      <c r="X99" s="4" t="str">
        <f ca="1">IFERROR(__xludf.DUMMYFUNCTION("""COMPUTED_VALUE"""),"")</f>
        <v/>
      </c>
      <c r="Y99" s="4" t="str">
        <f ca="1">IFERROR(__xludf.DUMMYFUNCTION("""COMPUTED_VALUE"""),"")</f>
        <v/>
      </c>
      <c r="Z99" s="4" t="str">
        <f ca="1">IFERROR(__xludf.DUMMYFUNCTION("""COMPUTED_VALUE"""),"")</f>
        <v/>
      </c>
      <c r="AA99" s="4" t="str">
        <f ca="1">IFERROR(__xludf.DUMMYFUNCTION("""COMPUTED_VALUE"""),"")</f>
        <v/>
      </c>
      <c r="AB99" s="4" t="str">
        <f ca="1">IFERROR(__xludf.DUMMYFUNCTION("""COMPUTED_VALUE"""),"")</f>
        <v/>
      </c>
      <c r="AC99" s="4" t="str">
        <f ca="1">IFERROR(__xludf.DUMMYFUNCTION("""COMPUTED_VALUE"""),"")</f>
        <v/>
      </c>
      <c r="AD99" s="4" t="str">
        <f ca="1">IFERROR(__xludf.DUMMYFUNCTION("""COMPUTED_VALUE"""),"")</f>
        <v/>
      </c>
      <c r="AE99" s="4" t="str">
        <f ca="1">IFERROR(__xludf.DUMMYFUNCTION("""COMPUTED_VALUE"""),"")</f>
        <v/>
      </c>
      <c r="AF99" s="4" t="str">
        <f ca="1">IFERROR(__xludf.DUMMYFUNCTION("""COMPUTED_VALUE"""),"")</f>
        <v/>
      </c>
      <c r="AG99" s="4" t="str">
        <f ca="1">IFERROR(__xludf.DUMMYFUNCTION("""COMPUTED_VALUE"""),"")</f>
        <v/>
      </c>
      <c r="AH99" s="4" t="str">
        <f ca="1">IFERROR(__xludf.DUMMYFUNCTION("""COMPUTED_VALUE"""),"")</f>
        <v/>
      </c>
      <c r="AI99" s="4" t="str">
        <f ca="1">IFERROR(__xludf.DUMMYFUNCTION("""COMPUTED_VALUE"""),"")</f>
        <v/>
      </c>
      <c r="AJ99" s="4" t="str">
        <f ca="1">IFERROR(__xludf.DUMMYFUNCTION("""COMPUTED_VALUE"""),"")</f>
        <v/>
      </c>
      <c r="AK99" s="4" t="str">
        <f ca="1">IFERROR(__xludf.DUMMYFUNCTION("""COMPUTED_VALUE"""),"")</f>
        <v/>
      </c>
      <c r="AL99" s="4" t="str">
        <f ca="1">IFERROR(__xludf.DUMMYFUNCTION("""COMPUTED_VALUE"""),"")</f>
        <v/>
      </c>
      <c r="AM99" s="4" t="str">
        <f ca="1">IFERROR(__xludf.DUMMYFUNCTION("""COMPUTED_VALUE"""),"")</f>
        <v/>
      </c>
      <c r="AN99" s="4" t="str">
        <f ca="1">IFERROR(__xludf.DUMMYFUNCTION("""COMPUTED_VALUE"""),"")</f>
        <v/>
      </c>
      <c r="AO99" s="4" t="str">
        <f ca="1">IFERROR(__xludf.DUMMYFUNCTION("""COMPUTED_VALUE"""),"")</f>
        <v/>
      </c>
      <c r="AP99" s="4" t="str">
        <f ca="1">IFERROR(__xludf.DUMMYFUNCTION("""COMPUTED_VALUE"""),"")</f>
        <v/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</row>
    <row r="100" spans="1:82" ht="12.75" x14ac:dyDescent="0.55000000000000004">
      <c r="A100" s="4" t="str">
        <f ca="1">IFERROR(__xludf.DUMMYFUNCTION("""COMPUTED_VALUE"""),"")</f>
        <v/>
      </c>
      <c r="B100" s="4" t="str">
        <f ca="1">IFERROR(__xludf.DUMMYFUNCTION("""COMPUTED_VALUE"""),"")</f>
        <v/>
      </c>
      <c r="C100" s="4" t="str">
        <f ca="1">IFERROR(__xludf.DUMMYFUNCTION("""COMPUTED_VALUE"""),"")</f>
        <v/>
      </c>
      <c r="D100" s="4" t="str">
        <f ca="1">IFERROR(__xludf.DUMMYFUNCTION("""COMPUTED_VALUE"""),"")</f>
        <v/>
      </c>
      <c r="E100" s="4" t="str">
        <f ca="1">IFERROR(__xludf.DUMMYFUNCTION("""COMPUTED_VALUE"""),"")</f>
        <v/>
      </c>
      <c r="F100" s="4" t="str">
        <f ca="1">IFERROR(__xludf.DUMMYFUNCTION("""COMPUTED_VALUE"""),"")</f>
        <v/>
      </c>
      <c r="G100" s="4" t="str">
        <f ca="1">IFERROR(__xludf.DUMMYFUNCTION("""COMPUTED_VALUE"""),"")</f>
        <v/>
      </c>
      <c r="H100" s="4" t="str">
        <f ca="1">IFERROR(__xludf.DUMMYFUNCTION("""COMPUTED_VALUE"""),"")</f>
        <v/>
      </c>
      <c r="I100" s="4" t="str">
        <f ca="1">IFERROR(__xludf.DUMMYFUNCTION("""COMPUTED_VALUE"""),"")</f>
        <v/>
      </c>
      <c r="J100" s="4" t="str">
        <f ca="1">IFERROR(__xludf.DUMMYFUNCTION("""COMPUTED_VALUE"""),"")</f>
        <v/>
      </c>
      <c r="K100" s="4" t="str">
        <f ca="1">IFERROR(__xludf.DUMMYFUNCTION("""COMPUTED_VALUE"""),"")</f>
        <v/>
      </c>
      <c r="L100" s="4" t="str">
        <f ca="1">IFERROR(__xludf.DUMMYFUNCTION("""COMPUTED_VALUE"""),"")</f>
        <v/>
      </c>
      <c r="M100" s="4" t="str">
        <f ca="1">IFERROR(__xludf.DUMMYFUNCTION("""COMPUTED_VALUE"""),"")</f>
        <v/>
      </c>
      <c r="N100" s="4" t="str">
        <f ca="1">IFERROR(__xludf.DUMMYFUNCTION("""COMPUTED_VALUE"""),"")</f>
        <v/>
      </c>
      <c r="O100" s="4" t="str">
        <f ca="1">IFERROR(__xludf.DUMMYFUNCTION("""COMPUTED_VALUE"""),"")</f>
        <v/>
      </c>
      <c r="P100" s="4" t="str">
        <f ca="1">IFERROR(__xludf.DUMMYFUNCTION("""COMPUTED_VALUE"""),"")</f>
        <v/>
      </c>
      <c r="Q100" s="4" t="str">
        <f ca="1">IFERROR(__xludf.DUMMYFUNCTION("""COMPUTED_VALUE"""),"")</f>
        <v/>
      </c>
      <c r="R100" s="4" t="str">
        <f ca="1">IFERROR(__xludf.DUMMYFUNCTION("""COMPUTED_VALUE"""),"")</f>
        <v/>
      </c>
      <c r="S100" s="4" t="str">
        <f ca="1">IFERROR(__xludf.DUMMYFUNCTION("""COMPUTED_VALUE"""),"")</f>
        <v/>
      </c>
      <c r="T100" s="4" t="str">
        <f ca="1">IFERROR(__xludf.DUMMYFUNCTION("""COMPUTED_VALUE"""),"")</f>
        <v/>
      </c>
      <c r="U100" s="4" t="str">
        <f ca="1">IFERROR(__xludf.DUMMYFUNCTION("""COMPUTED_VALUE"""),"")</f>
        <v/>
      </c>
      <c r="V100" s="4" t="str">
        <f ca="1">IFERROR(__xludf.DUMMYFUNCTION("""COMPUTED_VALUE"""),"")</f>
        <v/>
      </c>
      <c r="W100" s="4" t="str">
        <f ca="1">IFERROR(__xludf.DUMMYFUNCTION("""COMPUTED_VALUE"""),"")</f>
        <v/>
      </c>
      <c r="X100" s="4" t="str">
        <f ca="1">IFERROR(__xludf.DUMMYFUNCTION("""COMPUTED_VALUE"""),"")</f>
        <v/>
      </c>
      <c r="Y100" s="4" t="str">
        <f ca="1">IFERROR(__xludf.DUMMYFUNCTION("""COMPUTED_VALUE"""),"")</f>
        <v/>
      </c>
      <c r="Z100" s="4" t="str">
        <f ca="1">IFERROR(__xludf.DUMMYFUNCTION("""COMPUTED_VALUE"""),"")</f>
        <v/>
      </c>
      <c r="AA100" s="4" t="str">
        <f ca="1">IFERROR(__xludf.DUMMYFUNCTION("""COMPUTED_VALUE"""),"")</f>
        <v/>
      </c>
      <c r="AB100" s="4" t="str">
        <f ca="1">IFERROR(__xludf.DUMMYFUNCTION("""COMPUTED_VALUE"""),"")</f>
        <v/>
      </c>
      <c r="AC100" s="4" t="str">
        <f ca="1">IFERROR(__xludf.DUMMYFUNCTION("""COMPUTED_VALUE"""),"")</f>
        <v/>
      </c>
      <c r="AD100" s="4" t="str">
        <f ca="1">IFERROR(__xludf.DUMMYFUNCTION("""COMPUTED_VALUE"""),"")</f>
        <v/>
      </c>
      <c r="AE100" s="4" t="str">
        <f ca="1">IFERROR(__xludf.DUMMYFUNCTION("""COMPUTED_VALUE"""),"")</f>
        <v/>
      </c>
      <c r="AF100" s="4" t="str">
        <f ca="1">IFERROR(__xludf.DUMMYFUNCTION("""COMPUTED_VALUE"""),"")</f>
        <v/>
      </c>
      <c r="AG100" s="4" t="str">
        <f ca="1">IFERROR(__xludf.DUMMYFUNCTION("""COMPUTED_VALUE"""),"")</f>
        <v/>
      </c>
      <c r="AH100" s="4" t="str">
        <f ca="1">IFERROR(__xludf.DUMMYFUNCTION("""COMPUTED_VALUE"""),"")</f>
        <v/>
      </c>
      <c r="AI100" s="4" t="str">
        <f ca="1">IFERROR(__xludf.DUMMYFUNCTION("""COMPUTED_VALUE"""),"")</f>
        <v/>
      </c>
      <c r="AJ100" s="4" t="str">
        <f ca="1">IFERROR(__xludf.DUMMYFUNCTION("""COMPUTED_VALUE"""),"")</f>
        <v/>
      </c>
      <c r="AK100" s="4" t="str">
        <f ca="1">IFERROR(__xludf.DUMMYFUNCTION("""COMPUTED_VALUE"""),"")</f>
        <v/>
      </c>
      <c r="AL100" s="4" t="str">
        <f ca="1">IFERROR(__xludf.DUMMYFUNCTION("""COMPUTED_VALUE"""),"")</f>
        <v/>
      </c>
      <c r="AM100" s="4" t="str">
        <f ca="1">IFERROR(__xludf.DUMMYFUNCTION("""COMPUTED_VALUE"""),"")</f>
        <v/>
      </c>
      <c r="AN100" s="4" t="str">
        <f ca="1">IFERROR(__xludf.DUMMYFUNCTION("""COMPUTED_VALUE"""),"")</f>
        <v/>
      </c>
      <c r="AO100" s="4" t="str">
        <f ca="1">IFERROR(__xludf.DUMMYFUNCTION("""COMPUTED_VALUE"""),"")</f>
        <v/>
      </c>
      <c r="AP100" s="4" t="str">
        <f ca="1">IFERROR(__xludf.DUMMYFUNCTION("""COMPUTED_VALUE"""),"")</f>
        <v/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</row>
    <row r="101" spans="1:82" ht="12.75" x14ac:dyDescent="0.55000000000000004">
      <c r="A101" s="4" t="str">
        <f ca="1">IFERROR(__xludf.DUMMYFUNCTION("""COMPUTED_VALUE"""),"")</f>
        <v/>
      </c>
      <c r="B101" s="4" t="str">
        <f ca="1">IFERROR(__xludf.DUMMYFUNCTION("""COMPUTED_VALUE"""),"")</f>
        <v/>
      </c>
      <c r="C101" s="4" t="str">
        <f ca="1">IFERROR(__xludf.DUMMYFUNCTION("""COMPUTED_VALUE"""),"")</f>
        <v/>
      </c>
      <c r="D101" s="4" t="str">
        <f ca="1">IFERROR(__xludf.DUMMYFUNCTION("""COMPUTED_VALUE"""),"")</f>
        <v/>
      </c>
      <c r="E101" s="4" t="str">
        <f ca="1">IFERROR(__xludf.DUMMYFUNCTION("""COMPUTED_VALUE"""),"")</f>
        <v/>
      </c>
      <c r="F101" s="4" t="str">
        <f ca="1">IFERROR(__xludf.DUMMYFUNCTION("""COMPUTED_VALUE"""),"")</f>
        <v/>
      </c>
      <c r="G101" s="4" t="str">
        <f ca="1">IFERROR(__xludf.DUMMYFUNCTION("""COMPUTED_VALUE"""),"")</f>
        <v/>
      </c>
      <c r="H101" s="4" t="str">
        <f ca="1">IFERROR(__xludf.DUMMYFUNCTION("""COMPUTED_VALUE"""),"")</f>
        <v/>
      </c>
      <c r="I101" s="4" t="str">
        <f ca="1">IFERROR(__xludf.DUMMYFUNCTION("""COMPUTED_VALUE"""),"")</f>
        <v/>
      </c>
      <c r="J101" s="4" t="str">
        <f ca="1">IFERROR(__xludf.DUMMYFUNCTION("""COMPUTED_VALUE"""),"")</f>
        <v/>
      </c>
      <c r="K101" s="4" t="str">
        <f ca="1">IFERROR(__xludf.DUMMYFUNCTION("""COMPUTED_VALUE"""),"")</f>
        <v/>
      </c>
      <c r="L101" s="4" t="str">
        <f ca="1">IFERROR(__xludf.DUMMYFUNCTION("""COMPUTED_VALUE"""),"")</f>
        <v/>
      </c>
      <c r="M101" s="4" t="str">
        <f ca="1">IFERROR(__xludf.DUMMYFUNCTION("""COMPUTED_VALUE"""),"")</f>
        <v/>
      </c>
      <c r="N101" s="4" t="str">
        <f ca="1">IFERROR(__xludf.DUMMYFUNCTION("""COMPUTED_VALUE"""),"")</f>
        <v/>
      </c>
      <c r="O101" s="4" t="str">
        <f ca="1">IFERROR(__xludf.DUMMYFUNCTION("""COMPUTED_VALUE"""),"")</f>
        <v/>
      </c>
      <c r="P101" s="4" t="str">
        <f ca="1">IFERROR(__xludf.DUMMYFUNCTION("""COMPUTED_VALUE"""),"")</f>
        <v/>
      </c>
      <c r="Q101" s="4" t="str">
        <f ca="1">IFERROR(__xludf.DUMMYFUNCTION("""COMPUTED_VALUE"""),"")</f>
        <v/>
      </c>
      <c r="R101" s="4" t="str">
        <f ca="1">IFERROR(__xludf.DUMMYFUNCTION("""COMPUTED_VALUE"""),"")</f>
        <v/>
      </c>
      <c r="S101" s="4" t="str">
        <f ca="1">IFERROR(__xludf.DUMMYFUNCTION("""COMPUTED_VALUE"""),"")</f>
        <v/>
      </c>
      <c r="T101" s="4" t="str">
        <f ca="1">IFERROR(__xludf.DUMMYFUNCTION("""COMPUTED_VALUE"""),"")</f>
        <v/>
      </c>
      <c r="U101" s="4" t="str">
        <f ca="1">IFERROR(__xludf.DUMMYFUNCTION("""COMPUTED_VALUE"""),"")</f>
        <v/>
      </c>
      <c r="V101" s="4" t="str">
        <f ca="1">IFERROR(__xludf.DUMMYFUNCTION("""COMPUTED_VALUE"""),"")</f>
        <v/>
      </c>
      <c r="W101" s="4" t="str">
        <f ca="1">IFERROR(__xludf.DUMMYFUNCTION("""COMPUTED_VALUE"""),"")</f>
        <v/>
      </c>
      <c r="X101" s="4" t="str">
        <f ca="1">IFERROR(__xludf.DUMMYFUNCTION("""COMPUTED_VALUE"""),"")</f>
        <v/>
      </c>
      <c r="Y101" s="4" t="str">
        <f ca="1">IFERROR(__xludf.DUMMYFUNCTION("""COMPUTED_VALUE"""),"")</f>
        <v/>
      </c>
      <c r="Z101" s="4" t="str">
        <f ca="1">IFERROR(__xludf.DUMMYFUNCTION("""COMPUTED_VALUE"""),"")</f>
        <v/>
      </c>
      <c r="AA101" s="4" t="str">
        <f ca="1">IFERROR(__xludf.DUMMYFUNCTION("""COMPUTED_VALUE"""),"")</f>
        <v/>
      </c>
      <c r="AB101" s="4" t="str">
        <f ca="1">IFERROR(__xludf.DUMMYFUNCTION("""COMPUTED_VALUE"""),"")</f>
        <v/>
      </c>
      <c r="AC101" s="4" t="str">
        <f ca="1">IFERROR(__xludf.DUMMYFUNCTION("""COMPUTED_VALUE"""),"")</f>
        <v/>
      </c>
      <c r="AD101" s="4" t="str">
        <f ca="1">IFERROR(__xludf.DUMMYFUNCTION("""COMPUTED_VALUE"""),"")</f>
        <v/>
      </c>
      <c r="AE101" s="4" t="str">
        <f ca="1">IFERROR(__xludf.DUMMYFUNCTION("""COMPUTED_VALUE"""),"")</f>
        <v/>
      </c>
      <c r="AF101" s="4" t="str">
        <f ca="1">IFERROR(__xludf.DUMMYFUNCTION("""COMPUTED_VALUE"""),"")</f>
        <v/>
      </c>
      <c r="AG101" s="4" t="str">
        <f ca="1">IFERROR(__xludf.DUMMYFUNCTION("""COMPUTED_VALUE"""),"")</f>
        <v/>
      </c>
      <c r="AH101" s="4" t="str">
        <f ca="1">IFERROR(__xludf.DUMMYFUNCTION("""COMPUTED_VALUE"""),"")</f>
        <v/>
      </c>
      <c r="AI101" s="4" t="str">
        <f ca="1">IFERROR(__xludf.DUMMYFUNCTION("""COMPUTED_VALUE"""),"")</f>
        <v/>
      </c>
      <c r="AJ101" s="4" t="str">
        <f ca="1">IFERROR(__xludf.DUMMYFUNCTION("""COMPUTED_VALUE"""),"")</f>
        <v/>
      </c>
      <c r="AK101" s="4" t="str">
        <f ca="1">IFERROR(__xludf.DUMMYFUNCTION("""COMPUTED_VALUE"""),"")</f>
        <v/>
      </c>
      <c r="AL101" s="4" t="str">
        <f ca="1">IFERROR(__xludf.DUMMYFUNCTION("""COMPUTED_VALUE"""),"")</f>
        <v/>
      </c>
      <c r="AM101" s="4" t="str">
        <f ca="1">IFERROR(__xludf.DUMMYFUNCTION("""COMPUTED_VALUE"""),"")</f>
        <v/>
      </c>
      <c r="AN101" s="4" t="str">
        <f ca="1">IFERROR(__xludf.DUMMYFUNCTION("""COMPUTED_VALUE"""),"")</f>
        <v/>
      </c>
      <c r="AO101" s="4" t="str">
        <f ca="1">IFERROR(__xludf.DUMMYFUNCTION("""COMPUTED_VALUE"""),"")</f>
        <v/>
      </c>
      <c r="AP101" s="4" t="str">
        <f ca="1">IFERROR(__xludf.DUMMYFUNCTION("""COMPUTED_VALUE"""),"")</f>
        <v/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</row>
    <row r="102" spans="1:82" ht="12.75" x14ac:dyDescent="0.55000000000000004">
      <c r="A102" s="4" t="str">
        <f ca="1">IFERROR(__xludf.DUMMYFUNCTION("""COMPUTED_VALUE"""),"")</f>
        <v/>
      </c>
      <c r="B102" s="4" t="str">
        <f ca="1">IFERROR(__xludf.DUMMYFUNCTION("""COMPUTED_VALUE"""),"")</f>
        <v/>
      </c>
      <c r="C102" s="4" t="str">
        <f ca="1">IFERROR(__xludf.DUMMYFUNCTION("""COMPUTED_VALUE"""),"")</f>
        <v/>
      </c>
      <c r="D102" s="4" t="str">
        <f ca="1">IFERROR(__xludf.DUMMYFUNCTION("""COMPUTED_VALUE"""),"")</f>
        <v/>
      </c>
      <c r="E102" s="4" t="str">
        <f ca="1">IFERROR(__xludf.DUMMYFUNCTION("""COMPUTED_VALUE"""),"")</f>
        <v/>
      </c>
      <c r="F102" s="4" t="str">
        <f ca="1">IFERROR(__xludf.DUMMYFUNCTION("""COMPUTED_VALUE"""),"")</f>
        <v/>
      </c>
      <c r="G102" s="4" t="str">
        <f ca="1">IFERROR(__xludf.DUMMYFUNCTION("""COMPUTED_VALUE"""),"")</f>
        <v/>
      </c>
      <c r="H102" s="4" t="str">
        <f ca="1">IFERROR(__xludf.DUMMYFUNCTION("""COMPUTED_VALUE"""),"")</f>
        <v/>
      </c>
      <c r="I102" s="4" t="str">
        <f ca="1">IFERROR(__xludf.DUMMYFUNCTION("""COMPUTED_VALUE"""),"")</f>
        <v/>
      </c>
      <c r="J102" s="4" t="str">
        <f ca="1">IFERROR(__xludf.DUMMYFUNCTION("""COMPUTED_VALUE"""),"")</f>
        <v/>
      </c>
      <c r="K102" s="4" t="str">
        <f ca="1">IFERROR(__xludf.DUMMYFUNCTION("""COMPUTED_VALUE"""),"")</f>
        <v/>
      </c>
      <c r="L102" s="4" t="str">
        <f ca="1">IFERROR(__xludf.DUMMYFUNCTION("""COMPUTED_VALUE"""),"")</f>
        <v/>
      </c>
      <c r="M102" s="4" t="str">
        <f ca="1">IFERROR(__xludf.DUMMYFUNCTION("""COMPUTED_VALUE"""),"")</f>
        <v/>
      </c>
      <c r="N102" s="4" t="str">
        <f ca="1">IFERROR(__xludf.DUMMYFUNCTION("""COMPUTED_VALUE"""),"")</f>
        <v/>
      </c>
      <c r="O102" s="4" t="str">
        <f ca="1">IFERROR(__xludf.DUMMYFUNCTION("""COMPUTED_VALUE"""),"")</f>
        <v/>
      </c>
      <c r="P102" s="4" t="str">
        <f ca="1">IFERROR(__xludf.DUMMYFUNCTION("""COMPUTED_VALUE"""),"")</f>
        <v/>
      </c>
      <c r="Q102" s="4" t="str">
        <f ca="1">IFERROR(__xludf.DUMMYFUNCTION("""COMPUTED_VALUE"""),"")</f>
        <v/>
      </c>
      <c r="R102" s="4" t="str">
        <f ca="1">IFERROR(__xludf.DUMMYFUNCTION("""COMPUTED_VALUE"""),"")</f>
        <v/>
      </c>
      <c r="S102" s="4" t="str">
        <f ca="1">IFERROR(__xludf.DUMMYFUNCTION("""COMPUTED_VALUE"""),"")</f>
        <v/>
      </c>
      <c r="T102" s="4" t="str">
        <f ca="1">IFERROR(__xludf.DUMMYFUNCTION("""COMPUTED_VALUE"""),"")</f>
        <v/>
      </c>
      <c r="U102" s="4" t="str">
        <f ca="1">IFERROR(__xludf.DUMMYFUNCTION("""COMPUTED_VALUE"""),"")</f>
        <v/>
      </c>
      <c r="V102" s="4" t="str">
        <f ca="1">IFERROR(__xludf.DUMMYFUNCTION("""COMPUTED_VALUE"""),"")</f>
        <v/>
      </c>
      <c r="W102" s="4" t="str">
        <f ca="1">IFERROR(__xludf.DUMMYFUNCTION("""COMPUTED_VALUE"""),"")</f>
        <v/>
      </c>
      <c r="X102" s="4" t="str">
        <f ca="1">IFERROR(__xludf.DUMMYFUNCTION("""COMPUTED_VALUE"""),"")</f>
        <v/>
      </c>
      <c r="Y102" s="4" t="str">
        <f ca="1">IFERROR(__xludf.DUMMYFUNCTION("""COMPUTED_VALUE"""),"")</f>
        <v/>
      </c>
      <c r="Z102" s="4" t="str">
        <f ca="1">IFERROR(__xludf.DUMMYFUNCTION("""COMPUTED_VALUE"""),"")</f>
        <v/>
      </c>
      <c r="AA102" s="4" t="str">
        <f ca="1">IFERROR(__xludf.DUMMYFUNCTION("""COMPUTED_VALUE"""),"")</f>
        <v/>
      </c>
      <c r="AB102" s="4" t="str">
        <f ca="1">IFERROR(__xludf.DUMMYFUNCTION("""COMPUTED_VALUE"""),"")</f>
        <v/>
      </c>
      <c r="AC102" s="4" t="str">
        <f ca="1">IFERROR(__xludf.DUMMYFUNCTION("""COMPUTED_VALUE"""),"")</f>
        <v/>
      </c>
      <c r="AD102" s="4" t="str">
        <f ca="1">IFERROR(__xludf.DUMMYFUNCTION("""COMPUTED_VALUE"""),"")</f>
        <v/>
      </c>
      <c r="AE102" s="4" t="str">
        <f ca="1">IFERROR(__xludf.DUMMYFUNCTION("""COMPUTED_VALUE"""),"")</f>
        <v/>
      </c>
      <c r="AF102" s="4" t="str">
        <f ca="1">IFERROR(__xludf.DUMMYFUNCTION("""COMPUTED_VALUE"""),"")</f>
        <v/>
      </c>
      <c r="AG102" s="4" t="str">
        <f ca="1">IFERROR(__xludf.DUMMYFUNCTION("""COMPUTED_VALUE"""),"")</f>
        <v/>
      </c>
      <c r="AH102" s="4" t="str">
        <f ca="1">IFERROR(__xludf.DUMMYFUNCTION("""COMPUTED_VALUE"""),"")</f>
        <v/>
      </c>
      <c r="AI102" s="4" t="str">
        <f ca="1">IFERROR(__xludf.DUMMYFUNCTION("""COMPUTED_VALUE"""),"")</f>
        <v/>
      </c>
      <c r="AJ102" s="4" t="str">
        <f ca="1">IFERROR(__xludf.DUMMYFUNCTION("""COMPUTED_VALUE"""),"")</f>
        <v/>
      </c>
      <c r="AK102" s="4" t="str">
        <f ca="1">IFERROR(__xludf.DUMMYFUNCTION("""COMPUTED_VALUE"""),"")</f>
        <v/>
      </c>
      <c r="AL102" s="4" t="str">
        <f ca="1">IFERROR(__xludf.DUMMYFUNCTION("""COMPUTED_VALUE"""),"")</f>
        <v/>
      </c>
      <c r="AM102" s="4" t="str">
        <f ca="1">IFERROR(__xludf.DUMMYFUNCTION("""COMPUTED_VALUE"""),"")</f>
        <v/>
      </c>
      <c r="AN102" s="4" t="str">
        <f ca="1">IFERROR(__xludf.DUMMYFUNCTION("""COMPUTED_VALUE"""),"")</f>
        <v/>
      </c>
      <c r="AO102" s="4" t="str">
        <f ca="1">IFERROR(__xludf.DUMMYFUNCTION("""COMPUTED_VALUE"""),"")</f>
        <v/>
      </c>
      <c r="AP102" s="4" t="str">
        <f ca="1">IFERROR(__xludf.DUMMYFUNCTION("""COMPUTED_VALUE"""),"")</f>
        <v/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</row>
    <row r="103" spans="1:82" ht="12.75" x14ac:dyDescent="0.55000000000000004">
      <c r="A103" s="4" t="str">
        <f ca="1">IFERROR(__xludf.DUMMYFUNCTION("""COMPUTED_VALUE"""),"")</f>
        <v/>
      </c>
      <c r="B103" s="4" t="str">
        <f ca="1">IFERROR(__xludf.DUMMYFUNCTION("""COMPUTED_VALUE"""),"")</f>
        <v/>
      </c>
      <c r="C103" s="4" t="str">
        <f ca="1">IFERROR(__xludf.DUMMYFUNCTION("""COMPUTED_VALUE"""),"")</f>
        <v/>
      </c>
      <c r="D103" s="4" t="str">
        <f ca="1">IFERROR(__xludf.DUMMYFUNCTION("""COMPUTED_VALUE"""),"")</f>
        <v/>
      </c>
      <c r="E103" s="4" t="str">
        <f ca="1">IFERROR(__xludf.DUMMYFUNCTION("""COMPUTED_VALUE"""),"")</f>
        <v/>
      </c>
      <c r="F103" s="4" t="str">
        <f ca="1">IFERROR(__xludf.DUMMYFUNCTION("""COMPUTED_VALUE"""),"")</f>
        <v/>
      </c>
      <c r="G103" s="4" t="str">
        <f ca="1">IFERROR(__xludf.DUMMYFUNCTION("""COMPUTED_VALUE"""),"")</f>
        <v/>
      </c>
      <c r="H103" s="4" t="str">
        <f ca="1">IFERROR(__xludf.DUMMYFUNCTION("""COMPUTED_VALUE"""),"")</f>
        <v/>
      </c>
      <c r="I103" s="4" t="str">
        <f ca="1">IFERROR(__xludf.DUMMYFUNCTION("""COMPUTED_VALUE"""),"")</f>
        <v/>
      </c>
      <c r="J103" s="4" t="str">
        <f ca="1">IFERROR(__xludf.DUMMYFUNCTION("""COMPUTED_VALUE"""),"")</f>
        <v/>
      </c>
      <c r="K103" s="4" t="str">
        <f ca="1">IFERROR(__xludf.DUMMYFUNCTION("""COMPUTED_VALUE"""),"")</f>
        <v/>
      </c>
      <c r="L103" s="4" t="str">
        <f ca="1">IFERROR(__xludf.DUMMYFUNCTION("""COMPUTED_VALUE"""),"")</f>
        <v/>
      </c>
      <c r="M103" s="4" t="str">
        <f ca="1">IFERROR(__xludf.DUMMYFUNCTION("""COMPUTED_VALUE"""),"")</f>
        <v/>
      </c>
      <c r="N103" s="4" t="str">
        <f ca="1">IFERROR(__xludf.DUMMYFUNCTION("""COMPUTED_VALUE"""),"")</f>
        <v/>
      </c>
      <c r="O103" s="4" t="str">
        <f ca="1">IFERROR(__xludf.DUMMYFUNCTION("""COMPUTED_VALUE"""),"")</f>
        <v/>
      </c>
      <c r="P103" s="4" t="str">
        <f ca="1">IFERROR(__xludf.DUMMYFUNCTION("""COMPUTED_VALUE"""),"")</f>
        <v/>
      </c>
      <c r="Q103" s="4" t="str">
        <f ca="1">IFERROR(__xludf.DUMMYFUNCTION("""COMPUTED_VALUE"""),"")</f>
        <v/>
      </c>
      <c r="R103" s="4" t="str">
        <f ca="1">IFERROR(__xludf.DUMMYFUNCTION("""COMPUTED_VALUE"""),"")</f>
        <v/>
      </c>
      <c r="S103" s="4" t="str">
        <f ca="1">IFERROR(__xludf.DUMMYFUNCTION("""COMPUTED_VALUE"""),"")</f>
        <v/>
      </c>
      <c r="T103" s="4" t="str">
        <f ca="1">IFERROR(__xludf.DUMMYFUNCTION("""COMPUTED_VALUE"""),"")</f>
        <v/>
      </c>
      <c r="U103" s="4" t="str">
        <f ca="1">IFERROR(__xludf.DUMMYFUNCTION("""COMPUTED_VALUE"""),"")</f>
        <v/>
      </c>
      <c r="V103" s="4" t="str">
        <f ca="1">IFERROR(__xludf.DUMMYFUNCTION("""COMPUTED_VALUE"""),"")</f>
        <v/>
      </c>
      <c r="W103" s="4" t="str">
        <f ca="1">IFERROR(__xludf.DUMMYFUNCTION("""COMPUTED_VALUE"""),"")</f>
        <v/>
      </c>
      <c r="X103" s="4" t="str">
        <f ca="1">IFERROR(__xludf.DUMMYFUNCTION("""COMPUTED_VALUE"""),"")</f>
        <v/>
      </c>
      <c r="Y103" s="4" t="str">
        <f ca="1">IFERROR(__xludf.DUMMYFUNCTION("""COMPUTED_VALUE"""),"")</f>
        <v/>
      </c>
      <c r="Z103" s="4" t="str">
        <f ca="1">IFERROR(__xludf.DUMMYFUNCTION("""COMPUTED_VALUE"""),"")</f>
        <v/>
      </c>
      <c r="AA103" s="4" t="str">
        <f ca="1">IFERROR(__xludf.DUMMYFUNCTION("""COMPUTED_VALUE"""),"")</f>
        <v/>
      </c>
      <c r="AB103" s="4" t="str">
        <f ca="1">IFERROR(__xludf.DUMMYFUNCTION("""COMPUTED_VALUE"""),"")</f>
        <v/>
      </c>
      <c r="AC103" s="4" t="str">
        <f ca="1">IFERROR(__xludf.DUMMYFUNCTION("""COMPUTED_VALUE"""),"")</f>
        <v/>
      </c>
      <c r="AD103" s="4" t="str">
        <f ca="1">IFERROR(__xludf.DUMMYFUNCTION("""COMPUTED_VALUE"""),"")</f>
        <v/>
      </c>
      <c r="AE103" s="4" t="str">
        <f ca="1">IFERROR(__xludf.DUMMYFUNCTION("""COMPUTED_VALUE"""),"")</f>
        <v/>
      </c>
      <c r="AF103" s="4" t="str">
        <f ca="1">IFERROR(__xludf.DUMMYFUNCTION("""COMPUTED_VALUE"""),"")</f>
        <v/>
      </c>
      <c r="AG103" s="4" t="str">
        <f ca="1">IFERROR(__xludf.DUMMYFUNCTION("""COMPUTED_VALUE"""),"")</f>
        <v/>
      </c>
      <c r="AH103" s="4" t="str">
        <f ca="1">IFERROR(__xludf.DUMMYFUNCTION("""COMPUTED_VALUE"""),"")</f>
        <v/>
      </c>
      <c r="AI103" s="4" t="str">
        <f ca="1">IFERROR(__xludf.DUMMYFUNCTION("""COMPUTED_VALUE"""),"")</f>
        <v/>
      </c>
      <c r="AJ103" s="4" t="str">
        <f ca="1">IFERROR(__xludf.DUMMYFUNCTION("""COMPUTED_VALUE"""),"")</f>
        <v/>
      </c>
      <c r="AK103" s="4" t="str">
        <f ca="1">IFERROR(__xludf.DUMMYFUNCTION("""COMPUTED_VALUE"""),"")</f>
        <v/>
      </c>
      <c r="AL103" s="4" t="str">
        <f ca="1">IFERROR(__xludf.DUMMYFUNCTION("""COMPUTED_VALUE"""),"")</f>
        <v/>
      </c>
      <c r="AM103" s="4" t="str">
        <f ca="1">IFERROR(__xludf.DUMMYFUNCTION("""COMPUTED_VALUE"""),"")</f>
        <v/>
      </c>
      <c r="AN103" s="4" t="str">
        <f ca="1">IFERROR(__xludf.DUMMYFUNCTION("""COMPUTED_VALUE"""),"")</f>
        <v/>
      </c>
      <c r="AO103" s="4" t="str">
        <f ca="1">IFERROR(__xludf.DUMMYFUNCTION("""COMPUTED_VALUE"""),"")</f>
        <v/>
      </c>
      <c r="AP103" s="4" t="str">
        <f ca="1">IFERROR(__xludf.DUMMYFUNCTION("""COMPUTED_VALUE"""),"")</f>
        <v/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</row>
    <row r="104" spans="1:82" ht="12.75" x14ac:dyDescent="0.55000000000000004">
      <c r="A104" s="4" t="str">
        <f ca="1">IFERROR(__xludf.DUMMYFUNCTION("""COMPUTED_VALUE"""),"")</f>
        <v/>
      </c>
      <c r="B104" s="4" t="str">
        <f ca="1">IFERROR(__xludf.DUMMYFUNCTION("""COMPUTED_VALUE"""),"")</f>
        <v/>
      </c>
      <c r="C104" s="4" t="str">
        <f ca="1">IFERROR(__xludf.DUMMYFUNCTION("""COMPUTED_VALUE"""),"")</f>
        <v/>
      </c>
      <c r="D104" s="4" t="str">
        <f ca="1">IFERROR(__xludf.DUMMYFUNCTION("""COMPUTED_VALUE"""),"")</f>
        <v/>
      </c>
      <c r="E104" s="4" t="str">
        <f ca="1">IFERROR(__xludf.DUMMYFUNCTION("""COMPUTED_VALUE"""),"")</f>
        <v/>
      </c>
      <c r="F104" s="4" t="str">
        <f ca="1">IFERROR(__xludf.DUMMYFUNCTION("""COMPUTED_VALUE"""),"")</f>
        <v/>
      </c>
      <c r="G104" s="4" t="str">
        <f ca="1">IFERROR(__xludf.DUMMYFUNCTION("""COMPUTED_VALUE"""),"")</f>
        <v/>
      </c>
      <c r="H104" s="4" t="str">
        <f ca="1">IFERROR(__xludf.DUMMYFUNCTION("""COMPUTED_VALUE"""),"")</f>
        <v/>
      </c>
      <c r="I104" s="4" t="str">
        <f ca="1">IFERROR(__xludf.DUMMYFUNCTION("""COMPUTED_VALUE"""),"")</f>
        <v/>
      </c>
      <c r="J104" s="4" t="str">
        <f ca="1">IFERROR(__xludf.DUMMYFUNCTION("""COMPUTED_VALUE"""),"")</f>
        <v/>
      </c>
      <c r="K104" s="4" t="str">
        <f ca="1">IFERROR(__xludf.DUMMYFUNCTION("""COMPUTED_VALUE"""),"")</f>
        <v/>
      </c>
      <c r="L104" s="4" t="str">
        <f ca="1">IFERROR(__xludf.DUMMYFUNCTION("""COMPUTED_VALUE"""),"")</f>
        <v/>
      </c>
      <c r="M104" s="4" t="str">
        <f ca="1">IFERROR(__xludf.DUMMYFUNCTION("""COMPUTED_VALUE"""),"")</f>
        <v/>
      </c>
      <c r="N104" s="4" t="str">
        <f ca="1">IFERROR(__xludf.DUMMYFUNCTION("""COMPUTED_VALUE"""),"")</f>
        <v/>
      </c>
      <c r="O104" s="4" t="str">
        <f ca="1">IFERROR(__xludf.DUMMYFUNCTION("""COMPUTED_VALUE"""),"")</f>
        <v/>
      </c>
      <c r="P104" s="4" t="str">
        <f ca="1">IFERROR(__xludf.DUMMYFUNCTION("""COMPUTED_VALUE"""),"")</f>
        <v/>
      </c>
      <c r="Q104" s="4" t="str">
        <f ca="1">IFERROR(__xludf.DUMMYFUNCTION("""COMPUTED_VALUE"""),"")</f>
        <v/>
      </c>
      <c r="R104" s="4" t="str">
        <f ca="1">IFERROR(__xludf.DUMMYFUNCTION("""COMPUTED_VALUE"""),"")</f>
        <v/>
      </c>
      <c r="S104" s="4" t="str">
        <f ca="1">IFERROR(__xludf.DUMMYFUNCTION("""COMPUTED_VALUE"""),"")</f>
        <v/>
      </c>
      <c r="T104" s="4" t="str">
        <f ca="1">IFERROR(__xludf.DUMMYFUNCTION("""COMPUTED_VALUE"""),"")</f>
        <v/>
      </c>
      <c r="U104" s="4" t="str">
        <f ca="1">IFERROR(__xludf.DUMMYFUNCTION("""COMPUTED_VALUE"""),"")</f>
        <v/>
      </c>
      <c r="V104" s="4" t="str">
        <f ca="1">IFERROR(__xludf.DUMMYFUNCTION("""COMPUTED_VALUE"""),"")</f>
        <v/>
      </c>
      <c r="W104" s="4" t="str">
        <f ca="1">IFERROR(__xludf.DUMMYFUNCTION("""COMPUTED_VALUE"""),"")</f>
        <v/>
      </c>
      <c r="X104" s="4" t="str">
        <f ca="1">IFERROR(__xludf.DUMMYFUNCTION("""COMPUTED_VALUE"""),"")</f>
        <v/>
      </c>
      <c r="Y104" s="4" t="str">
        <f ca="1">IFERROR(__xludf.DUMMYFUNCTION("""COMPUTED_VALUE"""),"")</f>
        <v/>
      </c>
      <c r="Z104" s="4" t="str">
        <f ca="1">IFERROR(__xludf.DUMMYFUNCTION("""COMPUTED_VALUE"""),"")</f>
        <v/>
      </c>
      <c r="AA104" s="4" t="str">
        <f ca="1">IFERROR(__xludf.DUMMYFUNCTION("""COMPUTED_VALUE"""),"")</f>
        <v/>
      </c>
      <c r="AB104" s="4" t="str">
        <f ca="1">IFERROR(__xludf.DUMMYFUNCTION("""COMPUTED_VALUE"""),"")</f>
        <v/>
      </c>
      <c r="AC104" s="4" t="str">
        <f ca="1">IFERROR(__xludf.DUMMYFUNCTION("""COMPUTED_VALUE"""),"")</f>
        <v/>
      </c>
      <c r="AD104" s="4" t="str">
        <f ca="1">IFERROR(__xludf.DUMMYFUNCTION("""COMPUTED_VALUE"""),"")</f>
        <v/>
      </c>
      <c r="AE104" s="4" t="str">
        <f ca="1">IFERROR(__xludf.DUMMYFUNCTION("""COMPUTED_VALUE"""),"")</f>
        <v/>
      </c>
      <c r="AF104" s="4" t="str">
        <f ca="1">IFERROR(__xludf.DUMMYFUNCTION("""COMPUTED_VALUE"""),"")</f>
        <v/>
      </c>
      <c r="AG104" s="4" t="str">
        <f ca="1">IFERROR(__xludf.DUMMYFUNCTION("""COMPUTED_VALUE"""),"")</f>
        <v/>
      </c>
      <c r="AH104" s="4" t="str">
        <f ca="1">IFERROR(__xludf.DUMMYFUNCTION("""COMPUTED_VALUE"""),"")</f>
        <v/>
      </c>
      <c r="AI104" s="4" t="str">
        <f ca="1">IFERROR(__xludf.DUMMYFUNCTION("""COMPUTED_VALUE"""),"")</f>
        <v/>
      </c>
      <c r="AJ104" s="4" t="str">
        <f ca="1">IFERROR(__xludf.DUMMYFUNCTION("""COMPUTED_VALUE"""),"")</f>
        <v/>
      </c>
      <c r="AK104" s="4" t="str">
        <f ca="1">IFERROR(__xludf.DUMMYFUNCTION("""COMPUTED_VALUE"""),"")</f>
        <v/>
      </c>
      <c r="AL104" s="4" t="str">
        <f ca="1">IFERROR(__xludf.DUMMYFUNCTION("""COMPUTED_VALUE"""),"")</f>
        <v/>
      </c>
      <c r="AM104" s="4" t="str">
        <f ca="1">IFERROR(__xludf.DUMMYFUNCTION("""COMPUTED_VALUE"""),"")</f>
        <v/>
      </c>
      <c r="AN104" s="4" t="str">
        <f ca="1">IFERROR(__xludf.DUMMYFUNCTION("""COMPUTED_VALUE"""),"")</f>
        <v/>
      </c>
      <c r="AO104" s="4" t="str">
        <f ca="1">IFERROR(__xludf.DUMMYFUNCTION("""COMPUTED_VALUE"""),"")</f>
        <v/>
      </c>
      <c r="AP104" s="4" t="str">
        <f ca="1">IFERROR(__xludf.DUMMYFUNCTION("""COMPUTED_VALUE"""),"")</f>
        <v/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</row>
    <row r="105" spans="1:82" ht="12.75" x14ac:dyDescent="0.55000000000000004">
      <c r="A105" s="4" t="str">
        <f ca="1">IFERROR(__xludf.DUMMYFUNCTION("""COMPUTED_VALUE"""),"")</f>
        <v/>
      </c>
      <c r="B105" s="4" t="str">
        <f ca="1">IFERROR(__xludf.DUMMYFUNCTION("""COMPUTED_VALUE"""),"")</f>
        <v/>
      </c>
      <c r="C105" s="4" t="str">
        <f ca="1">IFERROR(__xludf.DUMMYFUNCTION("""COMPUTED_VALUE"""),"")</f>
        <v/>
      </c>
      <c r="D105" s="4" t="str">
        <f ca="1">IFERROR(__xludf.DUMMYFUNCTION("""COMPUTED_VALUE"""),"")</f>
        <v/>
      </c>
      <c r="E105" s="4" t="str">
        <f ca="1">IFERROR(__xludf.DUMMYFUNCTION("""COMPUTED_VALUE"""),"")</f>
        <v/>
      </c>
      <c r="F105" s="4" t="str">
        <f ca="1">IFERROR(__xludf.DUMMYFUNCTION("""COMPUTED_VALUE"""),"")</f>
        <v/>
      </c>
      <c r="G105" s="4" t="str">
        <f ca="1">IFERROR(__xludf.DUMMYFUNCTION("""COMPUTED_VALUE"""),"")</f>
        <v/>
      </c>
      <c r="H105" s="4" t="str">
        <f ca="1">IFERROR(__xludf.DUMMYFUNCTION("""COMPUTED_VALUE"""),"")</f>
        <v/>
      </c>
      <c r="I105" s="4" t="str">
        <f ca="1">IFERROR(__xludf.DUMMYFUNCTION("""COMPUTED_VALUE"""),"")</f>
        <v/>
      </c>
      <c r="J105" s="4" t="str">
        <f ca="1">IFERROR(__xludf.DUMMYFUNCTION("""COMPUTED_VALUE"""),"")</f>
        <v/>
      </c>
      <c r="K105" s="4" t="str">
        <f ca="1">IFERROR(__xludf.DUMMYFUNCTION("""COMPUTED_VALUE"""),"")</f>
        <v/>
      </c>
      <c r="L105" s="4" t="str">
        <f ca="1">IFERROR(__xludf.DUMMYFUNCTION("""COMPUTED_VALUE"""),"")</f>
        <v/>
      </c>
      <c r="M105" s="4" t="str">
        <f ca="1">IFERROR(__xludf.DUMMYFUNCTION("""COMPUTED_VALUE"""),"")</f>
        <v/>
      </c>
      <c r="N105" s="4" t="str">
        <f ca="1">IFERROR(__xludf.DUMMYFUNCTION("""COMPUTED_VALUE"""),"")</f>
        <v/>
      </c>
      <c r="O105" s="4" t="str">
        <f ca="1">IFERROR(__xludf.DUMMYFUNCTION("""COMPUTED_VALUE"""),"")</f>
        <v/>
      </c>
      <c r="P105" s="4" t="str">
        <f ca="1">IFERROR(__xludf.DUMMYFUNCTION("""COMPUTED_VALUE"""),"")</f>
        <v/>
      </c>
      <c r="Q105" s="4" t="str">
        <f ca="1">IFERROR(__xludf.DUMMYFUNCTION("""COMPUTED_VALUE"""),"")</f>
        <v/>
      </c>
      <c r="R105" s="4" t="str">
        <f ca="1">IFERROR(__xludf.DUMMYFUNCTION("""COMPUTED_VALUE"""),"")</f>
        <v/>
      </c>
      <c r="S105" s="4" t="str">
        <f ca="1">IFERROR(__xludf.DUMMYFUNCTION("""COMPUTED_VALUE"""),"")</f>
        <v/>
      </c>
      <c r="T105" s="4" t="str">
        <f ca="1">IFERROR(__xludf.DUMMYFUNCTION("""COMPUTED_VALUE"""),"")</f>
        <v/>
      </c>
      <c r="U105" s="4" t="str">
        <f ca="1">IFERROR(__xludf.DUMMYFUNCTION("""COMPUTED_VALUE"""),"")</f>
        <v/>
      </c>
      <c r="V105" s="4" t="str">
        <f ca="1">IFERROR(__xludf.DUMMYFUNCTION("""COMPUTED_VALUE"""),"")</f>
        <v/>
      </c>
      <c r="W105" s="4" t="str">
        <f ca="1">IFERROR(__xludf.DUMMYFUNCTION("""COMPUTED_VALUE"""),"")</f>
        <v/>
      </c>
      <c r="X105" s="4" t="str">
        <f ca="1">IFERROR(__xludf.DUMMYFUNCTION("""COMPUTED_VALUE"""),"")</f>
        <v/>
      </c>
      <c r="Y105" s="4" t="str">
        <f ca="1">IFERROR(__xludf.DUMMYFUNCTION("""COMPUTED_VALUE"""),"")</f>
        <v/>
      </c>
      <c r="Z105" s="4" t="str">
        <f ca="1">IFERROR(__xludf.DUMMYFUNCTION("""COMPUTED_VALUE"""),"")</f>
        <v/>
      </c>
      <c r="AA105" s="4" t="str">
        <f ca="1">IFERROR(__xludf.DUMMYFUNCTION("""COMPUTED_VALUE"""),"")</f>
        <v/>
      </c>
      <c r="AB105" s="4" t="str">
        <f ca="1">IFERROR(__xludf.DUMMYFUNCTION("""COMPUTED_VALUE"""),"")</f>
        <v/>
      </c>
      <c r="AC105" s="4" t="str">
        <f ca="1">IFERROR(__xludf.DUMMYFUNCTION("""COMPUTED_VALUE"""),"")</f>
        <v/>
      </c>
      <c r="AD105" s="4" t="str">
        <f ca="1">IFERROR(__xludf.DUMMYFUNCTION("""COMPUTED_VALUE"""),"")</f>
        <v/>
      </c>
      <c r="AE105" s="4" t="str">
        <f ca="1">IFERROR(__xludf.DUMMYFUNCTION("""COMPUTED_VALUE"""),"")</f>
        <v/>
      </c>
      <c r="AF105" s="4" t="str">
        <f ca="1">IFERROR(__xludf.DUMMYFUNCTION("""COMPUTED_VALUE"""),"")</f>
        <v/>
      </c>
      <c r="AG105" s="4" t="str">
        <f ca="1">IFERROR(__xludf.DUMMYFUNCTION("""COMPUTED_VALUE"""),"")</f>
        <v/>
      </c>
      <c r="AH105" s="4" t="str">
        <f ca="1">IFERROR(__xludf.DUMMYFUNCTION("""COMPUTED_VALUE"""),"")</f>
        <v/>
      </c>
      <c r="AI105" s="4" t="str">
        <f ca="1">IFERROR(__xludf.DUMMYFUNCTION("""COMPUTED_VALUE"""),"")</f>
        <v/>
      </c>
      <c r="AJ105" s="4" t="str">
        <f ca="1">IFERROR(__xludf.DUMMYFUNCTION("""COMPUTED_VALUE"""),"")</f>
        <v/>
      </c>
      <c r="AK105" s="4" t="str">
        <f ca="1">IFERROR(__xludf.DUMMYFUNCTION("""COMPUTED_VALUE"""),"")</f>
        <v/>
      </c>
      <c r="AL105" s="4" t="str">
        <f ca="1">IFERROR(__xludf.DUMMYFUNCTION("""COMPUTED_VALUE"""),"")</f>
        <v/>
      </c>
      <c r="AM105" s="4" t="str">
        <f ca="1">IFERROR(__xludf.DUMMYFUNCTION("""COMPUTED_VALUE"""),"")</f>
        <v/>
      </c>
      <c r="AN105" s="4" t="str">
        <f ca="1">IFERROR(__xludf.DUMMYFUNCTION("""COMPUTED_VALUE"""),"")</f>
        <v/>
      </c>
      <c r="AO105" s="4" t="str">
        <f ca="1">IFERROR(__xludf.DUMMYFUNCTION("""COMPUTED_VALUE"""),"")</f>
        <v/>
      </c>
      <c r="AP105" s="4" t="str">
        <f ca="1">IFERROR(__xludf.DUMMYFUNCTION("""COMPUTED_VALUE"""),"")</f>
        <v/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</row>
    <row r="106" spans="1:82" ht="12.75" x14ac:dyDescent="0.55000000000000004">
      <c r="A106" s="4" t="str">
        <f ca="1">IFERROR(__xludf.DUMMYFUNCTION("""COMPUTED_VALUE"""),"")</f>
        <v/>
      </c>
      <c r="B106" s="4" t="str">
        <f ca="1">IFERROR(__xludf.DUMMYFUNCTION("""COMPUTED_VALUE"""),"")</f>
        <v/>
      </c>
      <c r="C106" s="4" t="str">
        <f ca="1">IFERROR(__xludf.DUMMYFUNCTION("""COMPUTED_VALUE"""),"")</f>
        <v/>
      </c>
      <c r="D106" s="4" t="str">
        <f ca="1">IFERROR(__xludf.DUMMYFUNCTION("""COMPUTED_VALUE"""),"")</f>
        <v/>
      </c>
      <c r="E106" s="4" t="str">
        <f ca="1">IFERROR(__xludf.DUMMYFUNCTION("""COMPUTED_VALUE"""),"")</f>
        <v/>
      </c>
      <c r="F106" s="4" t="str">
        <f ca="1">IFERROR(__xludf.DUMMYFUNCTION("""COMPUTED_VALUE"""),"")</f>
        <v/>
      </c>
      <c r="G106" s="4" t="str">
        <f ca="1">IFERROR(__xludf.DUMMYFUNCTION("""COMPUTED_VALUE"""),"")</f>
        <v/>
      </c>
      <c r="H106" s="4" t="str">
        <f ca="1">IFERROR(__xludf.DUMMYFUNCTION("""COMPUTED_VALUE"""),"")</f>
        <v/>
      </c>
      <c r="I106" s="4" t="str">
        <f ca="1">IFERROR(__xludf.DUMMYFUNCTION("""COMPUTED_VALUE"""),"")</f>
        <v/>
      </c>
      <c r="J106" s="4" t="str">
        <f ca="1">IFERROR(__xludf.DUMMYFUNCTION("""COMPUTED_VALUE"""),"")</f>
        <v/>
      </c>
      <c r="K106" s="4" t="str">
        <f ca="1">IFERROR(__xludf.DUMMYFUNCTION("""COMPUTED_VALUE"""),"")</f>
        <v/>
      </c>
      <c r="L106" s="4" t="str">
        <f ca="1">IFERROR(__xludf.DUMMYFUNCTION("""COMPUTED_VALUE"""),"")</f>
        <v/>
      </c>
      <c r="M106" s="4" t="str">
        <f ca="1">IFERROR(__xludf.DUMMYFUNCTION("""COMPUTED_VALUE"""),"")</f>
        <v/>
      </c>
      <c r="N106" s="4" t="str">
        <f ca="1">IFERROR(__xludf.DUMMYFUNCTION("""COMPUTED_VALUE"""),"")</f>
        <v/>
      </c>
      <c r="O106" s="4" t="str">
        <f ca="1">IFERROR(__xludf.DUMMYFUNCTION("""COMPUTED_VALUE"""),"")</f>
        <v/>
      </c>
      <c r="P106" s="4" t="str">
        <f ca="1">IFERROR(__xludf.DUMMYFUNCTION("""COMPUTED_VALUE"""),"")</f>
        <v/>
      </c>
      <c r="Q106" s="4" t="str">
        <f ca="1">IFERROR(__xludf.DUMMYFUNCTION("""COMPUTED_VALUE"""),"")</f>
        <v/>
      </c>
      <c r="R106" s="4" t="str">
        <f ca="1">IFERROR(__xludf.DUMMYFUNCTION("""COMPUTED_VALUE"""),"")</f>
        <v/>
      </c>
      <c r="S106" s="4" t="str">
        <f ca="1">IFERROR(__xludf.DUMMYFUNCTION("""COMPUTED_VALUE"""),"")</f>
        <v/>
      </c>
      <c r="T106" s="4" t="str">
        <f ca="1">IFERROR(__xludf.DUMMYFUNCTION("""COMPUTED_VALUE"""),"")</f>
        <v/>
      </c>
      <c r="U106" s="4" t="str">
        <f ca="1">IFERROR(__xludf.DUMMYFUNCTION("""COMPUTED_VALUE"""),"")</f>
        <v/>
      </c>
      <c r="V106" s="4" t="str">
        <f ca="1">IFERROR(__xludf.DUMMYFUNCTION("""COMPUTED_VALUE"""),"")</f>
        <v/>
      </c>
      <c r="W106" s="4" t="str">
        <f ca="1">IFERROR(__xludf.DUMMYFUNCTION("""COMPUTED_VALUE"""),"")</f>
        <v/>
      </c>
      <c r="X106" s="4" t="str">
        <f ca="1">IFERROR(__xludf.DUMMYFUNCTION("""COMPUTED_VALUE"""),"")</f>
        <v/>
      </c>
      <c r="Y106" s="4" t="str">
        <f ca="1">IFERROR(__xludf.DUMMYFUNCTION("""COMPUTED_VALUE"""),"")</f>
        <v/>
      </c>
      <c r="Z106" s="4" t="str">
        <f ca="1">IFERROR(__xludf.DUMMYFUNCTION("""COMPUTED_VALUE"""),"")</f>
        <v/>
      </c>
      <c r="AA106" s="4" t="str">
        <f ca="1">IFERROR(__xludf.DUMMYFUNCTION("""COMPUTED_VALUE"""),"")</f>
        <v/>
      </c>
      <c r="AB106" s="4" t="str">
        <f ca="1">IFERROR(__xludf.DUMMYFUNCTION("""COMPUTED_VALUE"""),"")</f>
        <v/>
      </c>
      <c r="AC106" s="4" t="str">
        <f ca="1">IFERROR(__xludf.DUMMYFUNCTION("""COMPUTED_VALUE"""),"")</f>
        <v/>
      </c>
      <c r="AD106" s="4" t="str">
        <f ca="1">IFERROR(__xludf.DUMMYFUNCTION("""COMPUTED_VALUE"""),"")</f>
        <v/>
      </c>
      <c r="AE106" s="4" t="str">
        <f ca="1">IFERROR(__xludf.DUMMYFUNCTION("""COMPUTED_VALUE"""),"")</f>
        <v/>
      </c>
      <c r="AF106" s="4" t="str">
        <f ca="1">IFERROR(__xludf.DUMMYFUNCTION("""COMPUTED_VALUE"""),"")</f>
        <v/>
      </c>
      <c r="AG106" s="4" t="str">
        <f ca="1">IFERROR(__xludf.DUMMYFUNCTION("""COMPUTED_VALUE"""),"")</f>
        <v/>
      </c>
      <c r="AH106" s="4" t="str">
        <f ca="1">IFERROR(__xludf.DUMMYFUNCTION("""COMPUTED_VALUE"""),"")</f>
        <v/>
      </c>
      <c r="AI106" s="4" t="str">
        <f ca="1">IFERROR(__xludf.DUMMYFUNCTION("""COMPUTED_VALUE"""),"")</f>
        <v/>
      </c>
      <c r="AJ106" s="4" t="str">
        <f ca="1">IFERROR(__xludf.DUMMYFUNCTION("""COMPUTED_VALUE"""),"")</f>
        <v/>
      </c>
      <c r="AK106" s="4" t="str">
        <f ca="1">IFERROR(__xludf.DUMMYFUNCTION("""COMPUTED_VALUE"""),"")</f>
        <v/>
      </c>
      <c r="AL106" s="4" t="str">
        <f ca="1">IFERROR(__xludf.DUMMYFUNCTION("""COMPUTED_VALUE"""),"")</f>
        <v/>
      </c>
      <c r="AM106" s="4" t="str">
        <f ca="1">IFERROR(__xludf.DUMMYFUNCTION("""COMPUTED_VALUE"""),"")</f>
        <v/>
      </c>
      <c r="AN106" s="4" t="str">
        <f ca="1">IFERROR(__xludf.DUMMYFUNCTION("""COMPUTED_VALUE"""),"")</f>
        <v/>
      </c>
      <c r="AO106" s="4" t="str">
        <f ca="1">IFERROR(__xludf.DUMMYFUNCTION("""COMPUTED_VALUE"""),"")</f>
        <v/>
      </c>
      <c r="AP106" s="4" t="str">
        <f ca="1">IFERROR(__xludf.DUMMYFUNCTION("""COMPUTED_VALUE"""),"")</f>
        <v/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</row>
    <row r="107" spans="1:82" ht="12.75" x14ac:dyDescent="0.55000000000000004">
      <c r="A107" s="4" t="str">
        <f ca="1">IFERROR(__xludf.DUMMYFUNCTION("""COMPUTED_VALUE"""),"")</f>
        <v/>
      </c>
      <c r="B107" s="4" t="str">
        <f ca="1">IFERROR(__xludf.DUMMYFUNCTION("""COMPUTED_VALUE"""),"")</f>
        <v/>
      </c>
      <c r="C107" s="4" t="str">
        <f ca="1">IFERROR(__xludf.DUMMYFUNCTION("""COMPUTED_VALUE"""),"")</f>
        <v/>
      </c>
      <c r="D107" s="4" t="str">
        <f ca="1">IFERROR(__xludf.DUMMYFUNCTION("""COMPUTED_VALUE"""),"")</f>
        <v/>
      </c>
      <c r="E107" s="4" t="str">
        <f ca="1">IFERROR(__xludf.DUMMYFUNCTION("""COMPUTED_VALUE"""),"")</f>
        <v/>
      </c>
      <c r="F107" s="4" t="str">
        <f ca="1">IFERROR(__xludf.DUMMYFUNCTION("""COMPUTED_VALUE"""),"")</f>
        <v/>
      </c>
      <c r="G107" s="4" t="str">
        <f ca="1">IFERROR(__xludf.DUMMYFUNCTION("""COMPUTED_VALUE"""),"")</f>
        <v/>
      </c>
      <c r="H107" s="4" t="str">
        <f ca="1">IFERROR(__xludf.DUMMYFUNCTION("""COMPUTED_VALUE"""),"")</f>
        <v/>
      </c>
      <c r="I107" s="4" t="str">
        <f ca="1">IFERROR(__xludf.DUMMYFUNCTION("""COMPUTED_VALUE"""),"")</f>
        <v/>
      </c>
      <c r="J107" s="4" t="str">
        <f ca="1">IFERROR(__xludf.DUMMYFUNCTION("""COMPUTED_VALUE"""),"")</f>
        <v/>
      </c>
      <c r="K107" s="4" t="str">
        <f ca="1">IFERROR(__xludf.DUMMYFUNCTION("""COMPUTED_VALUE"""),"")</f>
        <v/>
      </c>
      <c r="L107" s="4" t="str">
        <f ca="1">IFERROR(__xludf.DUMMYFUNCTION("""COMPUTED_VALUE"""),"")</f>
        <v/>
      </c>
      <c r="M107" s="4" t="str">
        <f ca="1">IFERROR(__xludf.DUMMYFUNCTION("""COMPUTED_VALUE"""),"")</f>
        <v/>
      </c>
      <c r="N107" s="4" t="str">
        <f ca="1">IFERROR(__xludf.DUMMYFUNCTION("""COMPUTED_VALUE"""),"")</f>
        <v/>
      </c>
      <c r="O107" s="4" t="str">
        <f ca="1">IFERROR(__xludf.DUMMYFUNCTION("""COMPUTED_VALUE"""),"")</f>
        <v/>
      </c>
      <c r="P107" s="4" t="str">
        <f ca="1">IFERROR(__xludf.DUMMYFUNCTION("""COMPUTED_VALUE"""),"")</f>
        <v/>
      </c>
      <c r="Q107" s="4" t="str">
        <f ca="1">IFERROR(__xludf.DUMMYFUNCTION("""COMPUTED_VALUE"""),"")</f>
        <v/>
      </c>
      <c r="R107" s="4" t="str">
        <f ca="1">IFERROR(__xludf.DUMMYFUNCTION("""COMPUTED_VALUE"""),"")</f>
        <v/>
      </c>
      <c r="S107" s="4" t="str">
        <f ca="1">IFERROR(__xludf.DUMMYFUNCTION("""COMPUTED_VALUE"""),"")</f>
        <v/>
      </c>
      <c r="T107" s="4" t="str">
        <f ca="1">IFERROR(__xludf.DUMMYFUNCTION("""COMPUTED_VALUE"""),"")</f>
        <v/>
      </c>
      <c r="U107" s="4" t="str">
        <f ca="1">IFERROR(__xludf.DUMMYFUNCTION("""COMPUTED_VALUE"""),"")</f>
        <v/>
      </c>
      <c r="V107" s="4" t="str">
        <f ca="1">IFERROR(__xludf.DUMMYFUNCTION("""COMPUTED_VALUE"""),"")</f>
        <v/>
      </c>
      <c r="W107" s="4" t="str">
        <f ca="1">IFERROR(__xludf.DUMMYFUNCTION("""COMPUTED_VALUE"""),"")</f>
        <v/>
      </c>
      <c r="X107" s="4" t="str">
        <f ca="1">IFERROR(__xludf.DUMMYFUNCTION("""COMPUTED_VALUE"""),"")</f>
        <v/>
      </c>
      <c r="Y107" s="4" t="str">
        <f ca="1">IFERROR(__xludf.DUMMYFUNCTION("""COMPUTED_VALUE"""),"")</f>
        <v/>
      </c>
      <c r="Z107" s="4" t="str">
        <f ca="1">IFERROR(__xludf.DUMMYFUNCTION("""COMPUTED_VALUE"""),"")</f>
        <v/>
      </c>
      <c r="AA107" s="4" t="str">
        <f ca="1">IFERROR(__xludf.DUMMYFUNCTION("""COMPUTED_VALUE"""),"")</f>
        <v/>
      </c>
      <c r="AB107" s="4" t="str">
        <f ca="1">IFERROR(__xludf.DUMMYFUNCTION("""COMPUTED_VALUE"""),"")</f>
        <v/>
      </c>
      <c r="AC107" s="4" t="str">
        <f ca="1">IFERROR(__xludf.DUMMYFUNCTION("""COMPUTED_VALUE"""),"")</f>
        <v/>
      </c>
      <c r="AD107" s="4" t="str">
        <f ca="1">IFERROR(__xludf.DUMMYFUNCTION("""COMPUTED_VALUE"""),"")</f>
        <v/>
      </c>
      <c r="AE107" s="4" t="str">
        <f ca="1">IFERROR(__xludf.DUMMYFUNCTION("""COMPUTED_VALUE"""),"")</f>
        <v/>
      </c>
      <c r="AF107" s="4" t="str">
        <f ca="1">IFERROR(__xludf.DUMMYFUNCTION("""COMPUTED_VALUE"""),"")</f>
        <v/>
      </c>
      <c r="AG107" s="4" t="str">
        <f ca="1">IFERROR(__xludf.DUMMYFUNCTION("""COMPUTED_VALUE"""),"")</f>
        <v/>
      </c>
      <c r="AH107" s="4" t="str">
        <f ca="1">IFERROR(__xludf.DUMMYFUNCTION("""COMPUTED_VALUE"""),"")</f>
        <v/>
      </c>
      <c r="AI107" s="4" t="str">
        <f ca="1">IFERROR(__xludf.DUMMYFUNCTION("""COMPUTED_VALUE"""),"")</f>
        <v/>
      </c>
      <c r="AJ107" s="4" t="str">
        <f ca="1">IFERROR(__xludf.DUMMYFUNCTION("""COMPUTED_VALUE"""),"")</f>
        <v/>
      </c>
      <c r="AK107" s="4" t="str">
        <f ca="1">IFERROR(__xludf.DUMMYFUNCTION("""COMPUTED_VALUE"""),"")</f>
        <v/>
      </c>
      <c r="AL107" s="4" t="str">
        <f ca="1">IFERROR(__xludf.DUMMYFUNCTION("""COMPUTED_VALUE"""),"")</f>
        <v/>
      </c>
      <c r="AM107" s="4" t="str">
        <f ca="1">IFERROR(__xludf.DUMMYFUNCTION("""COMPUTED_VALUE"""),"")</f>
        <v/>
      </c>
      <c r="AN107" s="4" t="str">
        <f ca="1">IFERROR(__xludf.DUMMYFUNCTION("""COMPUTED_VALUE"""),"")</f>
        <v/>
      </c>
      <c r="AO107" s="4" t="str">
        <f ca="1">IFERROR(__xludf.DUMMYFUNCTION("""COMPUTED_VALUE"""),"")</f>
        <v/>
      </c>
      <c r="AP107" s="4" t="str">
        <f ca="1">IFERROR(__xludf.DUMMYFUNCTION("""COMPUTED_VALUE"""),"")</f>
        <v/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</row>
    <row r="108" spans="1:82" ht="12.75" x14ac:dyDescent="0.55000000000000004">
      <c r="A108" s="4" t="str">
        <f ca="1">IFERROR(__xludf.DUMMYFUNCTION("""COMPUTED_VALUE"""),"")</f>
        <v/>
      </c>
      <c r="B108" s="4" t="str">
        <f ca="1">IFERROR(__xludf.DUMMYFUNCTION("""COMPUTED_VALUE"""),"")</f>
        <v/>
      </c>
      <c r="C108" s="4" t="str">
        <f ca="1">IFERROR(__xludf.DUMMYFUNCTION("""COMPUTED_VALUE"""),"")</f>
        <v/>
      </c>
      <c r="D108" s="4" t="str">
        <f ca="1">IFERROR(__xludf.DUMMYFUNCTION("""COMPUTED_VALUE"""),"")</f>
        <v/>
      </c>
      <c r="E108" s="4" t="str">
        <f ca="1">IFERROR(__xludf.DUMMYFUNCTION("""COMPUTED_VALUE"""),"")</f>
        <v/>
      </c>
      <c r="F108" s="4" t="str">
        <f ca="1">IFERROR(__xludf.DUMMYFUNCTION("""COMPUTED_VALUE"""),"")</f>
        <v/>
      </c>
      <c r="G108" s="4" t="str">
        <f ca="1">IFERROR(__xludf.DUMMYFUNCTION("""COMPUTED_VALUE"""),"")</f>
        <v/>
      </c>
      <c r="H108" s="4" t="str">
        <f ca="1">IFERROR(__xludf.DUMMYFUNCTION("""COMPUTED_VALUE"""),"")</f>
        <v/>
      </c>
      <c r="I108" s="4" t="str">
        <f ca="1">IFERROR(__xludf.DUMMYFUNCTION("""COMPUTED_VALUE"""),"")</f>
        <v/>
      </c>
      <c r="J108" s="4" t="str">
        <f ca="1">IFERROR(__xludf.DUMMYFUNCTION("""COMPUTED_VALUE"""),"")</f>
        <v/>
      </c>
      <c r="K108" s="4" t="str">
        <f ca="1">IFERROR(__xludf.DUMMYFUNCTION("""COMPUTED_VALUE"""),"")</f>
        <v/>
      </c>
      <c r="L108" s="4" t="str">
        <f ca="1">IFERROR(__xludf.DUMMYFUNCTION("""COMPUTED_VALUE"""),"")</f>
        <v/>
      </c>
      <c r="M108" s="4" t="str">
        <f ca="1">IFERROR(__xludf.DUMMYFUNCTION("""COMPUTED_VALUE"""),"")</f>
        <v/>
      </c>
      <c r="N108" s="4" t="str">
        <f ca="1">IFERROR(__xludf.DUMMYFUNCTION("""COMPUTED_VALUE"""),"")</f>
        <v/>
      </c>
      <c r="O108" s="4" t="str">
        <f ca="1">IFERROR(__xludf.DUMMYFUNCTION("""COMPUTED_VALUE"""),"")</f>
        <v/>
      </c>
      <c r="P108" s="4" t="str">
        <f ca="1">IFERROR(__xludf.DUMMYFUNCTION("""COMPUTED_VALUE"""),"")</f>
        <v/>
      </c>
      <c r="Q108" s="4" t="str">
        <f ca="1">IFERROR(__xludf.DUMMYFUNCTION("""COMPUTED_VALUE"""),"")</f>
        <v/>
      </c>
      <c r="R108" s="4" t="str">
        <f ca="1">IFERROR(__xludf.DUMMYFUNCTION("""COMPUTED_VALUE"""),"")</f>
        <v/>
      </c>
      <c r="S108" s="4" t="str">
        <f ca="1">IFERROR(__xludf.DUMMYFUNCTION("""COMPUTED_VALUE"""),"")</f>
        <v/>
      </c>
      <c r="T108" s="4" t="str">
        <f ca="1">IFERROR(__xludf.DUMMYFUNCTION("""COMPUTED_VALUE"""),"")</f>
        <v/>
      </c>
      <c r="U108" s="4" t="str">
        <f ca="1">IFERROR(__xludf.DUMMYFUNCTION("""COMPUTED_VALUE"""),"")</f>
        <v/>
      </c>
      <c r="V108" s="4" t="str">
        <f ca="1">IFERROR(__xludf.DUMMYFUNCTION("""COMPUTED_VALUE"""),"")</f>
        <v/>
      </c>
      <c r="W108" s="4" t="str">
        <f ca="1">IFERROR(__xludf.DUMMYFUNCTION("""COMPUTED_VALUE"""),"")</f>
        <v/>
      </c>
      <c r="X108" s="4" t="str">
        <f ca="1">IFERROR(__xludf.DUMMYFUNCTION("""COMPUTED_VALUE"""),"")</f>
        <v/>
      </c>
      <c r="Y108" s="4" t="str">
        <f ca="1">IFERROR(__xludf.DUMMYFUNCTION("""COMPUTED_VALUE"""),"")</f>
        <v/>
      </c>
      <c r="Z108" s="4" t="str">
        <f ca="1">IFERROR(__xludf.DUMMYFUNCTION("""COMPUTED_VALUE"""),"")</f>
        <v/>
      </c>
      <c r="AA108" s="4" t="str">
        <f ca="1">IFERROR(__xludf.DUMMYFUNCTION("""COMPUTED_VALUE"""),"")</f>
        <v/>
      </c>
      <c r="AB108" s="4" t="str">
        <f ca="1">IFERROR(__xludf.DUMMYFUNCTION("""COMPUTED_VALUE"""),"")</f>
        <v/>
      </c>
      <c r="AC108" s="4" t="str">
        <f ca="1">IFERROR(__xludf.DUMMYFUNCTION("""COMPUTED_VALUE"""),"")</f>
        <v/>
      </c>
      <c r="AD108" s="4" t="str">
        <f ca="1">IFERROR(__xludf.DUMMYFUNCTION("""COMPUTED_VALUE"""),"")</f>
        <v/>
      </c>
      <c r="AE108" s="4" t="str">
        <f ca="1">IFERROR(__xludf.DUMMYFUNCTION("""COMPUTED_VALUE"""),"")</f>
        <v/>
      </c>
      <c r="AF108" s="4" t="str">
        <f ca="1">IFERROR(__xludf.DUMMYFUNCTION("""COMPUTED_VALUE"""),"")</f>
        <v/>
      </c>
      <c r="AG108" s="4" t="str">
        <f ca="1">IFERROR(__xludf.DUMMYFUNCTION("""COMPUTED_VALUE"""),"")</f>
        <v/>
      </c>
      <c r="AH108" s="4" t="str">
        <f ca="1">IFERROR(__xludf.DUMMYFUNCTION("""COMPUTED_VALUE"""),"")</f>
        <v/>
      </c>
      <c r="AI108" s="4" t="str">
        <f ca="1">IFERROR(__xludf.DUMMYFUNCTION("""COMPUTED_VALUE"""),"")</f>
        <v/>
      </c>
      <c r="AJ108" s="4" t="str">
        <f ca="1">IFERROR(__xludf.DUMMYFUNCTION("""COMPUTED_VALUE"""),"")</f>
        <v/>
      </c>
      <c r="AK108" s="4" t="str">
        <f ca="1">IFERROR(__xludf.DUMMYFUNCTION("""COMPUTED_VALUE"""),"")</f>
        <v/>
      </c>
      <c r="AL108" s="4" t="str">
        <f ca="1">IFERROR(__xludf.DUMMYFUNCTION("""COMPUTED_VALUE"""),"")</f>
        <v/>
      </c>
      <c r="AM108" s="4" t="str">
        <f ca="1">IFERROR(__xludf.DUMMYFUNCTION("""COMPUTED_VALUE"""),"")</f>
        <v/>
      </c>
      <c r="AN108" s="4" t="str">
        <f ca="1">IFERROR(__xludf.DUMMYFUNCTION("""COMPUTED_VALUE"""),"")</f>
        <v/>
      </c>
      <c r="AO108" s="4" t="str">
        <f ca="1">IFERROR(__xludf.DUMMYFUNCTION("""COMPUTED_VALUE"""),"")</f>
        <v/>
      </c>
      <c r="AP108" s="4" t="str">
        <f ca="1">IFERROR(__xludf.DUMMYFUNCTION("""COMPUTED_VALUE"""),"")</f>
        <v/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</row>
    <row r="109" spans="1:82" ht="12.75" x14ac:dyDescent="0.55000000000000004">
      <c r="A109" s="4" t="str">
        <f ca="1">IFERROR(__xludf.DUMMYFUNCTION("""COMPUTED_VALUE"""),"")</f>
        <v/>
      </c>
      <c r="B109" s="4" t="str">
        <f ca="1">IFERROR(__xludf.DUMMYFUNCTION("""COMPUTED_VALUE"""),"")</f>
        <v/>
      </c>
      <c r="C109" s="4" t="str">
        <f ca="1">IFERROR(__xludf.DUMMYFUNCTION("""COMPUTED_VALUE"""),"")</f>
        <v/>
      </c>
      <c r="D109" s="4" t="str">
        <f ca="1">IFERROR(__xludf.DUMMYFUNCTION("""COMPUTED_VALUE"""),"")</f>
        <v/>
      </c>
      <c r="E109" s="4" t="str">
        <f ca="1">IFERROR(__xludf.DUMMYFUNCTION("""COMPUTED_VALUE"""),"")</f>
        <v/>
      </c>
      <c r="F109" s="4" t="str">
        <f ca="1">IFERROR(__xludf.DUMMYFUNCTION("""COMPUTED_VALUE"""),"")</f>
        <v/>
      </c>
      <c r="G109" s="4" t="str">
        <f ca="1">IFERROR(__xludf.DUMMYFUNCTION("""COMPUTED_VALUE"""),"")</f>
        <v/>
      </c>
      <c r="H109" s="4" t="str">
        <f ca="1">IFERROR(__xludf.DUMMYFUNCTION("""COMPUTED_VALUE"""),"")</f>
        <v/>
      </c>
      <c r="I109" s="4" t="str">
        <f ca="1">IFERROR(__xludf.DUMMYFUNCTION("""COMPUTED_VALUE"""),"")</f>
        <v/>
      </c>
      <c r="J109" s="4" t="str">
        <f ca="1">IFERROR(__xludf.DUMMYFUNCTION("""COMPUTED_VALUE"""),"")</f>
        <v/>
      </c>
      <c r="K109" s="4" t="str">
        <f ca="1">IFERROR(__xludf.DUMMYFUNCTION("""COMPUTED_VALUE"""),"")</f>
        <v/>
      </c>
      <c r="L109" s="4" t="str">
        <f ca="1">IFERROR(__xludf.DUMMYFUNCTION("""COMPUTED_VALUE"""),"")</f>
        <v/>
      </c>
      <c r="M109" s="4" t="str">
        <f ca="1">IFERROR(__xludf.DUMMYFUNCTION("""COMPUTED_VALUE"""),"")</f>
        <v/>
      </c>
      <c r="N109" s="4" t="str">
        <f ca="1">IFERROR(__xludf.DUMMYFUNCTION("""COMPUTED_VALUE"""),"")</f>
        <v/>
      </c>
      <c r="O109" s="4" t="str">
        <f ca="1">IFERROR(__xludf.DUMMYFUNCTION("""COMPUTED_VALUE"""),"")</f>
        <v/>
      </c>
      <c r="P109" s="4" t="str">
        <f ca="1">IFERROR(__xludf.DUMMYFUNCTION("""COMPUTED_VALUE"""),"")</f>
        <v/>
      </c>
      <c r="Q109" s="4" t="str">
        <f ca="1">IFERROR(__xludf.DUMMYFUNCTION("""COMPUTED_VALUE"""),"")</f>
        <v/>
      </c>
      <c r="R109" s="4" t="str">
        <f ca="1">IFERROR(__xludf.DUMMYFUNCTION("""COMPUTED_VALUE"""),"")</f>
        <v/>
      </c>
      <c r="S109" s="4" t="str">
        <f ca="1">IFERROR(__xludf.DUMMYFUNCTION("""COMPUTED_VALUE"""),"")</f>
        <v/>
      </c>
      <c r="T109" s="4" t="str">
        <f ca="1">IFERROR(__xludf.DUMMYFUNCTION("""COMPUTED_VALUE"""),"")</f>
        <v/>
      </c>
      <c r="U109" s="4" t="str">
        <f ca="1">IFERROR(__xludf.DUMMYFUNCTION("""COMPUTED_VALUE"""),"")</f>
        <v/>
      </c>
      <c r="V109" s="4" t="str">
        <f ca="1">IFERROR(__xludf.DUMMYFUNCTION("""COMPUTED_VALUE"""),"")</f>
        <v/>
      </c>
      <c r="W109" s="4" t="str">
        <f ca="1">IFERROR(__xludf.DUMMYFUNCTION("""COMPUTED_VALUE"""),"")</f>
        <v/>
      </c>
      <c r="X109" s="4" t="str">
        <f ca="1">IFERROR(__xludf.DUMMYFUNCTION("""COMPUTED_VALUE"""),"")</f>
        <v/>
      </c>
      <c r="Y109" s="4" t="str">
        <f ca="1">IFERROR(__xludf.DUMMYFUNCTION("""COMPUTED_VALUE"""),"")</f>
        <v/>
      </c>
      <c r="Z109" s="4" t="str">
        <f ca="1">IFERROR(__xludf.DUMMYFUNCTION("""COMPUTED_VALUE"""),"")</f>
        <v/>
      </c>
      <c r="AA109" s="4" t="str">
        <f ca="1">IFERROR(__xludf.DUMMYFUNCTION("""COMPUTED_VALUE"""),"")</f>
        <v/>
      </c>
      <c r="AB109" s="4" t="str">
        <f ca="1">IFERROR(__xludf.DUMMYFUNCTION("""COMPUTED_VALUE"""),"")</f>
        <v/>
      </c>
      <c r="AC109" s="4" t="str">
        <f ca="1">IFERROR(__xludf.DUMMYFUNCTION("""COMPUTED_VALUE"""),"")</f>
        <v/>
      </c>
      <c r="AD109" s="4" t="str">
        <f ca="1">IFERROR(__xludf.DUMMYFUNCTION("""COMPUTED_VALUE"""),"")</f>
        <v/>
      </c>
      <c r="AE109" s="4" t="str">
        <f ca="1">IFERROR(__xludf.DUMMYFUNCTION("""COMPUTED_VALUE"""),"")</f>
        <v/>
      </c>
      <c r="AF109" s="4" t="str">
        <f ca="1">IFERROR(__xludf.DUMMYFUNCTION("""COMPUTED_VALUE"""),"")</f>
        <v/>
      </c>
      <c r="AG109" s="4" t="str">
        <f ca="1">IFERROR(__xludf.DUMMYFUNCTION("""COMPUTED_VALUE"""),"")</f>
        <v/>
      </c>
      <c r="AH109" s="4" t="str">
        <f ca="1">IFERROR(__xludf.DUMMYFUNCTION("""COMPUTED_VALUE"""),"")</f>
        <v/>
      </c>
      <c r="AI109" s="4" t="str">
        <f ca="1">IFERROR(__xludf.DUMMYFUNCTION("""COMPUTED_VALUE"""),"")</f>
        <v/>
      </c>
      <c r="AJ109" s="4" t="str">
        <f ca="1">IFERROR(__xludf.DUMMYFUNCTION("""COMPUTED_VALUE"""),"")</f>
        <v/>
      </c>
      <c r="AK109" s="4" t="str">
        <f ca="1">IFERROR(__xludf.DUMMYFUNCTION("""COMPUTED_VALUE"""),"")</f>
        <v/>
      </c>
      <c r="AL109" s="4" t="str">
        <f ca="1">IFERROR(__xludf.DUMMYFUNCTION("""COMPUTED_VALUE"""),"")</f>
        <v/>
      </c>
      <c r="AM109" s="4" t="str">
        <f ca="1">IFERROR(__xludf.DUMMYFUNCTION("""COMPUTED_VALUE"""),"")</f>
        <v/>
      </c>
      <c r="AN109" s="4" t="str">
        <f ca="1">IFERROR(__xludf.DUMMYFUNCTION("""COMPUTED_VALUE"""),"")</f>
        <v/>
      </c>
      <c r="AO109" s="4" t="str">
        <f ca="1">IFERROR(__xludf.DUMMYFUNCTION("""COMPUTED_VALUE"""),"")</f>
        <v/>
      </c>
      <c r="AP109" s="4" t="str">
        <f ca="1">IFERROR(__xludf.DUMMYFUNCTION("""COMPUTED_VALUE"""),"")</f>
        <v/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</row>
    <row r="110" spans="1:82" ht="12.75" x14ac:dyDescent="0.55000000000000004">
      <c r="A110" s="4" t="str">
        <f ca="1">IFERROR(__xludf.DUMMYFUNCTION("""COMPUTED_VALUE"""),"")</f>
        <v/>
      </c>
      <c r="B110" s="4" t="str">
        <f ca="1">IFERROR(__xludf.DUMMYFUNCTION("""COMPUTED_VALUE"""),"")</f>
        <v/>
      </c>
      <c r="C110" s="4" t="str">
        <f ca="1">IFERROR(__xludf.DUMMYFUNCTION("""COMPUTED_VALUE"""),"")</f>
        <v/>
      </c>
      <c r="D110" s="4" t="str">
        <f ca="1">IFERROR(__xludf.DUMMYFUNCTION("""COMPUTED_VALUE"""),"")</f>
        <v/>
      </c>
      <c r="E110" s="4" t="str">
        <f ca="1">IFERROR(__xludf.DUMMYFUNCTION("""COMPUTED_VALUE"""),"")</f>
        <v/>
      </c>
      <c r="F110" s="4" t="str">
        <f ca="1">IFERROR(__xludf.DUMMYFUNCTION("""COMPUTED_VALUE"""),"")</f>
        <v/>
      </c>
      <c r="G110" s="4" t="str">
        <f ca="1">IFERROR(__xludf.DUMMYFUNCTION("""COMPUTED_VALUE"""),"")</f>
        <v/>
      </c>
      <c r="H110" s="4" t="str">
        <f ca="1">IFERROR(__xludf.DUMMYFUNCTION("""COMPUTED_VALUE"""),"")</f>
        <v/>
      </c>
      <c r="I110" s="4" t="str">
        <f ca="1">IFERROR(__xludf.DUMMYFUNCTION("""COMPUTED_VALUE"""),"")</f>
        <v/>
      </c>
      <c r="J110" s="4" t="str">
        <f ca="1">IFERROR(__xludf.DUMMYFUNCTION("""COMPUTED_VALUE"""),"")</f>
        <v/>
      </c>
      <c r="K110" s="4" t="str">
        <f ca="1">IFERROR(__xludf.DUMMYFUNCTION("""COMPUTED_VALUE"""),"")</f>
        <v/>
      </c>
      <c r="L110" s="4" t="str">
        <f ca="1">IFERROR(__xludf.DUMMYFUNCTION("""COMPUTED_VALUE"""),"")</f>
        <v/>
      </c>
      <c r="M110" s="4" t="str">
        <f ca="1">IFERROR(__xludf.DUMMYFUNCTION("""COMPUTED_VALUE"""),"")</f>
        <v/>
      </c>
      <c r="N110" s="4" t="str">
        <f ca="1">IFERROR(__xludf.DUMMYFUNCTION("""COMPUTED_VALUE"""),"")</f>
        <v/>
      </c>
      <c r="O110" s="4" t="str">
        <f ca="1">IFERROR(__xludf.DUMMYFUNCTION("""COMPUTED_VALUE"""),"")</f>
        <v/>
      </c>
      <c r="P110" s="4" t="str">
        <f ca="1">IFERROR(__xludf.DUMMYFUNCTION("""COMPUTED_VALUE"""),"")</f>
        <v/>
      </c>
      <c r="Q110" s="4" t="str">
        <f ca="1">IFERROR(__xludf.DUMMYFUNCTION("""COMPUTED_VALUE"""),"")</f>
        <v/>
      </c>
      <c r="R110" s="4" t="str">
        <f ca="1">IFERROR(__xludf.DUMMYFUNCTION("""COMPUTED_VALUE"""),"")</f>
        <v/>
      </c>
      <c r="S110" s="4" t="str">
        <f ca="1">IFERROR(__xludf.DUMMYFUNCTION("""COMPUTED_VALUE"""),"")</f>
        <v/>
      </c>
      <c r="T110" s="4" t="str">
        <f ca="1">IFERROR(__xludf.DUMMYFUNCTION("""COMPUTED_VALUE"""),"")</f>
        <v/>
      </c>
      <c r="U110" s="4" t="str">
        <f ca="1">IFERROR(__xludf.DUMMYFUNCTION("""COMPUTED_VALUE"""),"")</f>
        <v/>
      </c>
      <c r="V110" s="4" t="str">
        <f ca="1">IFERROR(__xludf.DUMMYFUNCTION("""COMPUTED_VALUE"""),"")</f>
        <v/>
      </c>
      <c r="W110" s="4" t="str">
        <f ca="1">IFERROR(__xludf.DUMMYFUNCTION("""COMPUTED_VALUE"""),"")</f>
        <v/>
      </c>
      <c r="X110" s="4" t="str">
        <f ca="1">IFERROR(__xludf.DUMMYFUNCTION("""COMPUTED_VALUE"""),"")</f>
        <v/>
      </c>
      <c r="Y110" s="4" t="str">
        <f ca="1">IFERROR(__xludf.DUMMYFUNCTION("""COMPUTED_VALUE"""),"")</f>
        <v/>
      </c>
      <c r="Z110" s="4" t="str">
        <f ca="1">IFERROR(__xludf.DUMMYFUNCTION("""COMPUTED_VALUE"""),"")</f>
        <v/>
      </c>
      <c r="AA110" s="4" t="str">
        <f ca="1">IFERROR(__xludf.DUMMYFUNCTION("""COMPUTED_VALUE"""),"")</f>
        <v/>
      </c>
      <c r="AB110" s="4" t="str">
        <f ca="1">IFERROR(__xludf.DUMMYFUNCTION("""COMPUTED_VALUE"""),"")</f>
        <v/>
      </c>
      <c r="AC110" s="4" t="str">
        <f ca="1">IFERROR(__xludf.DUMMYFUNCTION("""COMPUTED_VALUE"""),"")</f>
        <v/>
      </c>
      <c r="AD110" s="4" t="str">
        <f ca="1">IFERROR(__xludf.DUMMYFUNCTION("""COMPUTED_VALUE"""),"")</f>
        <v/>
      </c>
      <c r="AE110" s="4" t="str">
        <f ca="1">IFERROR(__xludf.DUMMYFUNCTION("""COMPUTED_VALUE"""),"")</f>
        <v/>
      </c>
      <c r="AF110" s="4" t="str">
        <f ca="1">IFERROR(__xludf.DUMMYFUNCTION("""COMPUTED_VALUE"""),"")</f>
        <v/>
      </c>
      <c r="AG110" s="4" t="str">
        <f ca="1">IFERROR(__xludf.DUMMYFUNCTION("""COMPUTED_VALUE"""),"")</f>
        <v/>
      </c>
      <c r="AH110" s="4" t="str">
        <f ca="1">IFERROR(__xludf.DUMMYFUNCTION("""COMPUTED_VALUE"""),"")</f>
        <v/>
      </c>
      <c r="AI110" s="4" t="str">
        <f ca="1">IFERROR(__xludf.DUMMYFUNCTION("""COMPUTED_VALUE"""),"")</f>
        <v/>
      </c>
      <c r="AJ110" s="4" t="str">
        <f ca="1">IFERROR(__xludf.DUMMYFUNCTION("""COMPUTED_VALUE"""),"")</f>
        <v/>
      </c>
      <c r="AK110" s="4" t="str">
        <f ca="1">IFERROR(__xludf.DUMMYFUNCTION("""COMPUTED_VALUE"""),"")</f>
        <v/>
      </c>
      <c r="AL110" s="4" t="str">
        <f ca="1">IFERROR(__xludf.DUMMYFUNCTION("""COMPUTED_VALUE"""),"")</f>
        <v/>
      </c>
      <c r="AM110" s="4" t="str">
        <f ca="1">IFERROR(__xludf.DUMMYFUNCTION("""COMPUTED_VALUE"""),"")</f>
        <v/>
      </c>
      <c r="AN110" s="4" t="str">
        <f ca="1">IFERROR(__xludf.DUMMYFUNCTION("""COMPUTED_VALUE"""),"")</f>
        <v/>
      </c>
      <c r="AO110" s="4" t="str">
        <f ca="1">IFERROR(__xludf.DUMMYFUNCTION("""COMPUTED_VALUE"""),"")</f>
        <v/>
      </c>
      <c r="AP110" s="4" t="str">
        <f ca="1">IFERROR(__xludf.DUMMYFUNCTION("""COMPUTED_VALUE"""),"")</f>
        <v/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</row>
    <row r="111" spans="1:82" ht="12.75" x14ac:dyDescent="0.55000000000000004">
      <c r="A111" s="4" t="str">
        <f ca="1">IFERROR(__xludf.DUMMYFUNCTION("""COMPUTED_VALUE"""),"")</f>
        <v/>
      </c>
      <c r="B111" s="4" t="str">
        <f ca="1">IFERROR(__xludf.DUMMYFUNCTION("""COMPUTED_VALUE"""),"")</f>
        <v/>
      </c>
      <c r="C111" s="4" t="str">
        <f ca="1">IFERROR(__xludf.DUMMYFUNCTION("""COMPUTED_VALUE"""),"")</f>
        <v/>
      </c>
      <c r="D111" s="4" t="str">
        <f ca="1">IFERROR(__xludf.DUMMYFUNCTION("""COMPUTED_VALUE"""),"")</f>
        <v/>
      </c>
      <c r="E111" s="4" t="str">
        <f ca="1">IFERROR(__xludf.DUMMYFUNCTION("""COMPUTED_VALUE"""),"")</f>
        <v/>
      </c>
      <c r="F111" s="4" t="str">
        <f ca="1">IFERROR(__xludf.DUMMYFUNCTION("""COMPUTED_VALUE"""),"")</f>
        <v/>
      </c>
      <c r="G111" s="4" t="str">
        <f ca="1">IFERROR(__xludf.DUMMYFUNCTION("""COMPUTED_VALUE"""),"")</f>
        <v/>
      </c>
      <c r="H111" s="4" t="str">
        <f ca="1">IFERROR(__xludf.DUMMYFUNCTION("""COMPUTED_VALUE"""),"")</f>
        <v/>
      </c>
      <c r="I111" s="4" t="str">
        <f ca="1">IFERROR(__xludf.DUMMYFUNCTION("""COMPUTED_VALUE"""),"")</f>
        <v/>
      </c>
      <c r="J111" s="4" t="str">
        <f ca="1">IFERROR(__xludf.DUMMYFUNCTION("""COMPUTED_VALUE"""),"")</f>
        <v/>
      </c>
      <c r="K111" s="4" t="str">
        <f ca="1">IFERROR(__xludf.DUMMYFUNCTION("""COMPUTED_VALUE"""),"")</f>
        <v/>
      </c>
      <c r="L111" s="4" t="str">
        <f ca="1">IFERROR(__xludf.DUMMYFUNCTION("""COMPUTED_VALUE"""),"")</f>
        <v/>
      </c>
      <c r="M111" s="4" t="str">
        <f ca="1">IFERROR(__xludf.DUMMYFUNCTION("""COMPUTED_VALUE"""),"")</f>
        <v/>
      </c>
      <c r="N111" s="4" t="str">
        <f ca="1">IFERROR(__xludf.DUMMYFUNCTION("""COMPUTED_VALUE"""),"")</f>
        <v/>
      </c>
      <c r="O111" s="4" t="str">
        <f ca="1">IFERROR(__xludf.DUMMYFUNCTION("""COMPUTED_VALUE"""),"")</f>
        <v/>
      </c>
      <c r="P111" s="4" t="str">
        <f ca="1">IFERROR(__xludf.DUMMYFUNCTION("""COMPUTED_VALUE"""),"")</f>
        <v/>
      </c>
      <c r="Q111" s="4" t="str">
        <f ca="1">IFERROR(__xludf.DUMMYFUNCTION("""COMPUTED_VALUE"""),"")</f>
        <v/>
      </c>
      <c r="R111" s="4" t="str">
        <f ca="1">IFERROR(__xludf.DUMMYFUNCTION("""COMPUTED_VALUE"""),"")</f>
        <v/>
      </c>
      <c r="S111" s="4" t="str">
        <f ca="1">IFERROR(__xludf.DUMMYFUNCTION("""COMPUTED_VALUE"""),"")</f>
        <v/>
      </c>
      <c r="T111" s="4" t="str">
        <f ca="1">IFERROR(__xludf.DUMMYFUNCTION("""COMPUTED_VALUE"""),"")</f>
        <v/>
      </c>
      <c r="U111" s="4" t="str">
        <f ca="1">IFERROR(__xludf.DUMMYFUNCTION("""COMPUTED_VALUE"""),"")</f>
        <v/>
      </c>
      <c r="V111" s="4" t="str">
        <f ca="1">IFERROR(__xludf.DUMMYFUNCTION("""COMPUTED_VALUE"""),"")</f>
        <v/>
      </c>
      <c r="W111" s="4" t="str">
        <f ca="1">IFERROR(__xludf.DUMMYFUNCTION("""COMPUTED_VALUE"""),"")</f>
        <v/>
      </c>
      <c r="X111" s="4" t="str">
        <f ca="1">IFERROR(__xludf.DUMMYFUNCTION("""COMPUTED_VALUE"""),"")</f>
        <v/>
      </c>
      <c r="Y111" s="4" t="str">
        <f ca="1">IFERROR(__xludf.DUMMYFUNCTION("""COMPUTED_VALUE"""),"")</f>
        <v/>
      </c>
      <c r="Z111" s="4" t="str">
        <f ca="1">IFERROR(__xludf.DUMMYFUNCTION("""COMPUTED_VALUE"""),"")</f>
        <v/>
      </c>
      <c r="AA111" s="4" t="str">
        <f ca="1">IFERROR(__xludf.DUMMYFUNCTION("""COMPUTED_VALUE"""),"")</f>
        <v/>
      </c>
      <c r="AB111" s="4" t="str">
        <f ca="1">IFERROR(__xludf.DUMMYFUNCTION("""COMPUTED_VALUE"""),"")</f>
        <v/>
      </c>
      <c r="AC111" s="4" t="str">
        <f ca="1">IFERROR(__xludf.DUMMYFUNCTION("""COMPUTED_VALUE"""),"")</f>
        <v/>
      </c>
      <c r="AD111" s="4" t="str">
        <f ca="1">IFERROR(__xludf.DUMMYFUNCTION("""COMPUTED_VALUE"""),"")</f>
        <v/>
      </c>
      <c r="AE111" s="4" t="str">
        <f ca="1">IFERROR(__xludf.DUMMYFUNCTION("""COMPUTED_VALUE"""),"")</f>
        <v/>
      </c>
      <c r="AF111" s="4" t="str">
        <f ca="1">IFERROR(__xludf.DUMMYFUNCTION("""COMPUTED_VALUE"""),"")</f>
        <v/>
      </c>
      <c r="AG111" s="4" t="str">
        <f ca="1">IFERROR(__xludf.DUMMYFUNCTION("""COMPUTED_VALUE"""),"")</f>
        <v/>
      </c>
      <c r="AH111" s="4" t="str">
        <f ca="1">IFERROR(__xludf.DUMMYFUNCTION("""COMPUTED_VALUE"""),"")</f>
        <v/>
      </c>
      <c r="AI111" s="4" t="str">
        <f ca="1">IFERROR(__xludf.DUMMYFUNCTION("""COMPUTED_VALUE"""),"")</f>
        <v/>
      </c>
      <c r="AJ111" s="4" t="str">
        <f ca="1">IFERROR(__xludf.DUMMYFUNCTION("""COMPUTED_VALUE"""),"")</f>
        <v/>
      </c>
      <c r="AK111" s="4" t="str">
        <f ca="1">IFERROR(__xludf.DUMMYFUNCTION("""COMPUTED_VALUE"""),"")</f>
        <v/>
      </c>
      <c r="AL111" s="4" t="str">
        <f ca="1">IFERROR(__xludf.DUMMYFUNCTION("""COMPUTED_VALUE"""),"")</f>
        <v/>
      </c>
      <c r="AM111" s="4" t="str">
        <f ca="1">IFERROR(__xludf.DUMMYFUNCTION("""COMPUTED_VALUE"""),"")</f>
        <v/>
      </c>
      <c r="AN111" s="4" t="str">
        <f ca="1">IFERROR(__xludf.DUMMYFUNCTION("""COMPUTED_VALUE"""),"")</f>
        <v/>
      </c>
      <c r="AO111" s="4" t="str">
        <f ca="1">IFERROR(__xludf.DUMMYFUNCTION("""COMPUTED_VALUE"""),"")</f>
        <v/>
      </c>
      <c r="AP111" s="4" t="str">
        <f ca="1">IFERROR(__xludf.DUMMYFUNCTION("""COMPUTED_VALUE"""),"")</f>
        <v/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</row>
    <row r="112" spans="1:82" ht="12.75" x14ac:dyDescent="0.55000000000000004">
      <c r="A112" s="4" t="str">
        <f ca="1">IFERROR(__xludf.DUMMYFUNCTION("""COMPUTED_VALUE"""),"")</f>
        <v/>
      </c>
      <c r="B112" s="4" t="str">
        <f ca="1">IFERROR(__xludf.DUMMYFUNCTION("""COMPUTED_VALUE"""),"")</f>
        <v/>
      </c>
      <c r="C112" s="4" t="str">
        <f ca="1">IFERROR(__xludf.DUMMYFUNCTION("""COMPUTED_VALUE"""),"")</f>
        <v/>
      </c>
      <c r="D112" s="4" t="str">
        <f ca="1">IFERROR(__xludf.DUMMYFUNCTION("""COMPUTED_VALUE"""),"")</f>
        <v/>
      </c>
      <c r="E112" s="4" t="str">
        <f ca="1">IFERROR(__xludf.DUMMYFUNCTION("""COMPUTED_VALUE"""),"")</f>
        <v/>
      </c>
      <c r="F112" s="4" t="str">
        <f ca="1">IFERROR(__xludf.DUMMYFUNCTION("""COMPUTED_VALUE"""),"")</f>
        <v/>
      </c>
      <c r="G112" s="4" t="str">
        <f ca="1">IFERROR(__xludf.DUMMYFUNCTION("""COMPUTED_VALUE"""),"")</f>
        <v/>
      </c>
      <c r="H112" s="4" t="str">
        <f ca="1">IFERROR(__xludf.DUMMYFUNCTION("""COMPUTED_VALUE"""),"")</f>
        <v/>
      </c>
      <c r="I112" s="4" t="str">
        <f ca="1">IFERROR(__xludf.DUMMYFUNCTION("""COMPUTED_VALUE"""),"")</f>
        <v/>
      </c>
      <c r="J112" s="4" t="str">
        <f ca="1">IFERROR(__xludf.DUMMYFUNCTION("""COMPUTED_VALUE"""),"")</f>
        <v/>
      </c>
      <c r="K112" s="4" t="str">
        <f ca="1">IFERROR(__xludf.DUMMYFUNCTION("""COMPUTED_VALUE"""),"")</f>
        <v/>
      </c>
      <c r="L112" s="4" t="str">
        <f ca="1">IFERROR(__xludf.DUMMYFUNCTION("""COMPUTED_VALUE"""),"")</f>
        <v/>
      </c>
      <c r="M112" s="4" t="str">
        <f ca="1">IFERROR(__xludf.DUMMYFUNCTION("""COMPUTED_VALUE"""),"")</f>
        <v/>
      </c>
      <c r="N112" s="4" t="str">
        <f ca="1">IFERROR(__xludf.DUMMYFUNCTION("""COMPUTED_VALUE"""),"")</f>
        <v/>
      </c>
      <c r="O112" s="4" t="str">
        <f ca="1">IFERROR(__xludf.DUMMYFUNCTION("""COMPUTED_VALUE"""),"")</f>
        <v/>
      </c>
      <c r="P112" s="4" t="str">
        <f ca="1">IFERROR(__xludf.DUMMYFUNCTION("""COMPUTED_VALUE"""),"")</f>
        <v/>
      </c>
      <c r="Q112" s="4" t="str">
        <f ca="1">IFERROR(__xludf.DUMMYFUNCTION("""COMPUTED_VALUE"""),"")</f>
        <v/>
      </c>
      <c r="R112" s="4" t="str">
        <f ca="1">IFERROR(__xludf.DUMMYFUNCTION("""COMPUTED_VALUE"""),"")</f>
        <v/>
      </c>
      <c r="S112" s="4" t="str">
        <f ca="1">IFERROR(__xludf.DUMMYFUNCTION("""COMPUTED_VALUE"""),"")</f>
        <v/>
      </c>
      <c r="T112" s="4" t="str">
        <f ca="1">IFERROR(__xludf.DUMMYFUNCTION("""COMPUTED_VALUE"""),"")</f>
        <v/>
      </c>
      <c r="U112" s="4" t="str">
        <f ca="1">IFERROR(__xludf.DUMMYFUNCTION("""COMPUTED_VALUE"""),"")</f>
        <v/>
      </c>
      <c r="V112" s="4" t="str">
        <f ca="1">IFERROR(__xludf.DUMMYFUNCTION("""COMPUTED_VALUE"""),"")</f>
        <v/>
      </c>
      <c r="W112" s="4" t="str">
        <f ca="1">IFERROR(__xludf.DUMMYFUNCTION("""COMPUTED_VALUE"""),"")</f>
        <v/>
      </c>
      <c r="X112" s="4" t="str">
        <f ca="1">IFERROR(__xludf.DUMMYFUNCTION("""COMPUTED_VALUE"""),"")</f>
        <v/>
      </c>
      <c r="Y112" s="4" t="str">
        <f ca="1">IFERROR(__xludf.DUMMYFUNCTION("""COMPUTED_VALUE"""),"")</f>
        <v/>
      </c>
      <c r="Z112" s="4" t="str">
        <f ca="1">IFERROR(__xludf.DUMMYFUNCTION("""COMPUTED_VALUE"""),"")</f>
        <v/>
      </c>
      <c r="AA112" s="4" t="str">
        <f ca="1">IFERROR(__xludf.DUMMYFUNCTION("""COMPUTED_VALUE"""),"")</f>
        <v/>
      </c>
      <c r="AB112" s="4" t="str">
        <f ca="1">IFERROR(__xludf.DUMMYFUNCTION("""COMPUTED_VALUE"""),"")</f>
        <v/>
      </c>
      <c r="AC112" s="4" t="str">
        <f ca="1">IFERROR(__xludf.DUMMYFUNCTION("""COMPUTED_VALUE"""),"")</f>
        <v/>
      </c>
      <c r="AD112" s="4" t="str">
        <f ca="1">IFERROR(__xludf.DUMMYFUNCTION("""COMPUTED_VALUE"""),"")</f>
        <v/>
      </c>
      <c r="AE112" s="4" t="str">
        <f ca="1">IFERROR(__xludf.DUMMYFUNCTION("""COMPUTED_VALUE"""),"")</f>
        <v/>
      </c>
      <c r="AF112" s="4" t="str">
        <f ca="1">IFERROR(__xludf.DUMMYFUNCTION("""COMPUTED_VALUE"""),"")</f>
        <v/>
      </c>
      <c r="AG112" s="4" t="str">
        <f ca="1">IFERROR(__xludf.DUMMYFUNCTION("""COMPUTED_VALUE"""),"")</f>
        <v/>
      </c>
      <c r="AH112" s="4" t="str">
        <f ca="1">IFERROR(__xludf.DUMMYFUNCTION("""COMPUTED_VALUE"""),"")</f>
        <v/>
      </c>
      <c r="AI112" s="4" t="str">
        <f ca="1">IFERROR(__xludf.DUMMYFUNCTION("""COMPUTED_VALUE"""),"")</f>
        <v/>
      </c>
      <c r="AJ112" s="4" t="str">
        <f ca="1">IFERROR(__xludf.DUMMYFUNCTION("""COMPUTED_VALUE"""),"")</f>
        <v/>
      </c>
      <c r="AK112" s="4" t="str">
        <f ca="1">IFERROR(__xludf.DUMMYFUNCTION("""COMPUTED_VALUE"""),"")</f>
        <v/>
      </c>
      <c r="AL112" s="4" t="str">
        <f ca="1">IFERROR(__xludf.DUMMYFUNCTION("""COMPUTED_VALUE"""),"")</f>
        <v/>
      </c>
      <c r="AM112" s="4" t="str">
        <f ca="1">IFERROR(__xludf.DUMMYFUNCTION("""COMPUTED_VALUE"""),"")</f>
        <v/>
      </c>
      <c r="AN112" s="4" t="str">
        <f ca="1">IFERROR(__xludf.DUMMYFUNCTION("""COMPUTED_VALUE"""),"")</f>
        <v/>
      </c>
      <c r="AO112" s="4" t="str">
        <f ca="1">IFERROR(__xludf.DUMMYFUNCTION("""COMPUTED_VALUE"""),"")</f>
        <v/>
      </c>
      <c r="AP112" s="4" t="str">
        <f ca="1">IFERROR(__xludf.DUMMYFUNCTION("""COMPUTED_VALUE"""),"")</f>
        <v/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</row>
    <row r="113" spans="1:82" ht="12.75" x14ac:dyDescent="0.55000000000000004">
      <c r="A113" s="4" t="str">
        <f ca="1">IFERROR(__xludf.DUMMYFUNCTION("""COMPUTED_VALUE"""),"")</f>
        <v/>
      </c>
      <c r="B113" s="4" t="str">
        <f ca="1">IFERROR(__xludf.DUMMYFUNCTION("""COMPUTED_VALUE"""),"")</f>
        <v/>
      </c>
      <c r="C113" s="4" t="str">
        <f ca="1">IFERROR(__xludf.DUMMYFUNCTION("""COMPUTED_VALUE"""),"")</f>
        <v/>
      </c>
      <c r="D113" s="4" t="str">
        <f ca="1">IFERROR(__xludf.DUMMYFUNCTION("""COMPUTED_VALUE"""),"")</f>
        <v/>
      </c>
      <c r="E113" s="4" t="str">
        <f ca="1">IFERROR(__xludf.DUMMYFUNCTION("""COMPUTED_VALUE"""),"")</f>
        <v/>
      </c>
      <c r="F113" s="4" t="str">
        <f ca="1">IFERROR(__xludf.DUMMYFUNCTION("""COMPUTED_VALUE"""),"")</f>
        <v/>
      </c>
      <c r="G113" s="4" t="str">
        <f ca="1">IFERROR(__xludf.DUMMYFUNCTION("""COMPUTED_VALUE"""),"")</f>
        <v/>
      </c>
      <c r="H113" s="4" t="str">
        <f ca="1">IFERROR(__xludf.DUMMYFUNCTION("""COMPUTED_VALUE"""),"")</f>
        <v/>
      </c>
      <c r="I113" s="4" t="str">
        <f ca="1">IFERROR(__xludf.DUMMYFUNCTION("""COMPUTED_VALUE"""),"")</f>
        <v/>
      </c>
      <c r="J113" s="4" t="str">
        <f ca="1">IFERROR(__xludf.DUMMYFUNCTION("""COMPUTED_VALUE"""),"")</f>
        <v/>
      </c>
      <c r="K113" s="4" t="str">
        <f ca="1">IFERROR(__xludf.DUMMYFUNCTION("""COMPUTED_VALUE"""),"")</f>
        <v/>
      </c>
      <c r="L113" s="4" t="str">
        <f ca="1">IFERROR(__xludf.DUMMYFUNCTION("""COMPUTED_VALUE"""),"")</f>
        <v/>
      </c>
      <c r="M113" s="4" t="str">
        <f ca="1">IFERROR(__xludf.DUMMYFUNCTION("""COMPUTED_VALUE"""),"")</f>
        <v/>
      </c>
      <c r="N113" s="4" t="str">
        <f ca="1">IFERROR(__xludf.DUMMYFUNCTION("""COMPUTED_VALUE"""),"")</f>
        <v/>
      </c>
      <c r="O113" s="4" t="str">
        <f ca="1">IFERROR(__xludf.DUMMYFUNCTION("""COMPUTED_VALUE"""),"")</f>
        <v/>
      </c>
      <c r="P113" s="4" t="str">
        <f ca="1">IFERROR(__xludf.DUMMYFUNCTION("""COMPUTED_VALUE"""),"")</f>
        <v/>
      </c>
      <c r="Q113" s="4" t="str">
        <f ca="1">IFERROR(__xludf.DUMMYFUNCTION("""COMPUTED_VALUE"""),"")</f>
        <v/>
      </c>
      <c r="R113" s="4" t="str">
        <f ca="1">IFERROR(__xludf.DUMMYFUNCTION("""COMPUTED_VALUE"""),"")</f>
        <v/>
      </c>
      <c r="S113" s="4" t="str">
        <f ca="1">IFERROR(__xludf.DUMMYFUNCTION("""COMPUTED_VALUE"""),"")</f>
        <v/>
      </c>
      <c r="T113" s="4" t="str">
        <f ca="1">IFERROR(__xludf.DUMMYFUNCTION("""COMPUTED_VALUE"""),"")</f>
        <v/>
      </c>
      <c r="U113" s="4" t="str">
        <f ca="1">IFERROR(__xludf.DUMMYFUNCTION("""COMPUTED_VALUE"""),"")</f>
        <v/>
      </c>
      <c r="V113" s="4" t="str">
        <f ca="1">IFERROR(__xludf.DUMMYFUNCTION("""COMPUTED_VALUE"""),"")</f>
        <v/>
      </c>
      <c r="W113" s="4" t="str">
        <f ca="1">IFERROR(__xludf.DUMMYFUNCTION("""COMPUTED_VALUE"""),"")</f>
        <v/>
      </c>
      <c r="X113" s="4" t="str">
        <f ca="1">IFERROR(__xludf.DUMMYFUNCTION("""COMPUTED_VALUE"""),"")</f>
        <v/>
      </c>
      <c r="Y113" s="4" t="str">
        <f ca="1">IFERROR(__xludf.DUMMYFUNCTION("""COMPUTED_VALUE"""),"")</f>
        <v/>
      </c>
      <c r="Z113" s="4" t="str">
        <f ca="1">IFERROR(__xludf.DUMMYFUNCTION("""COMPUTED_VALUE"""),"")</f>
        <v/>
      </c>
      <c r="AA113" s="4" t="str">
        <f ca="1">IFERROR(__xludf.DUMMYFUNCTION("""COMPUTED_VALUE"""),"")</f>
        <v/>
      </c>
      <c r="AB113" s="4" t="str">
        <f ca="1">IFERROR(__xludf.DUMMYFUNCTION("""COMPUTED_VALUE"""),"")</f>
        <v/>
      </c>
      <c r="AC113" s="4" t="str">
        <f ca="1">IFERROR(__xludf.DUMMYFUNCTION("""COMPUTED_VALUE"""),"")</f>
        <v/>
      </c>
      <c r="AD113" s="4" t="str">
        <f ca="1">IFERROR(__xludf.DUMMYFUNCTION("""COMPUTED_VALUE"""),"")</f>
        <v/>
      </c>
      <c r="AE113" s="4" t="str">
        <f ca="1">IFERROR(__xludf.DUMMYFUNCTION("""COMPUTED_VALUE"""),"")</f>
        <v/>
      </c>
      <c r="AF113" s="4" t="str">
        <f ca="1">IFERROR(__xludf.DUMMYFUNCTION("""COMPUTED_VALUE"""),"")</f>
        <v/>
      </c>
      <c r="AG113" s="4" t="str">
        <f ca="1">IFERROR(__xludf.DUMMYFUNCTION("""COMPUTED_VALUE"""),"")</f>
        <v/>
      </c>
      <c r="AH113" s="4" t="str">
        <f ca="1">IFERROR(__xludf.DUMMYFUNCTION("""COMPUTED_VALUE"""),"")</f>
        <v/>
      </c>
      <c r="AI113" s="4" t="str">
        <f ca="1">IFERROR(__xludf.DUMMYFUNCTION("""COMPUTED_VALUE"""),"")</f>
        <v/>
      </c>
      <c r="AJ113" s="4" t="str">
        <f ca="1">IFERROR(__xludf.DUMMYFUNCTION("""COMPUTED_VALUE"""),"")</f>
        <v/>
      </c>
      <c r="AK113" s="4" t="str">
        <f ca="1">IFERROR(__xludf.DUMMYFUNCTION("""COMPUTED_VALUE"""),"")</f>
        <v/>
      </c>
      <c r="AL113" s="4" t="str">
        <f ca="1">IFERROR(__xludf.DUMMYFUNCTION("""COMPUTED_VALUE"""),"")</f>
        <v/>
      </c>
      <c r="AM113" s="4" t="str">
        <f ca="1">IFERROR(__xludf.DUMMYFUNCTION("""COMPUTED_VALUE"""),"")</f>
        <v/>
      </c>
      <c r="AN113" s="4" t="str">
        <f ca="1">IFERROR(__xludf.DUMMYFUNCTION("""COMPUTED_VALUE"""),"")</f>
        <v/>
      </c>
      <c r="AO113" s="4" t="str">
        <f ca="1">IFERROR(__xludf.DUMMYFUNCTION("""COMPUTED_VALUE"""),"")</f>
        <v/>
      </c>
      <c r="AP113" s="4" t="str">
        <f ca="1">IFERROR(__xludf.DUMMYFUNCTION("""COMPUTED_VALUE"""),"")</f>
        <v/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</row>
    <row r="114" spans="1:82" ht="12.75" x14ac:dyDescent="0.55000000000000004">
      <c r="A114" s="4" t="str">
        <f ca="1">IFERROR(__xludf.DUMMYFUNCTION("""COMPUTED_VALUE"""),"")</f>
        <v/>
      </c>
      <c r="B114" s="4" t="str">
        <f ca="1">IFERROR(__xludf.DUMMYFUNCTION("""COMPUTED_VALUE"""),"")</f>
        <v/>
      </c>
      <c r="C114" s="4" t="str">
        <f ca="1">IFERROR(__xludf.DUMMYFUNCTION("""COMPUTED_VALUE"""),"")</f>
        <v/>
      </c>
      <c r="D114" s="4" t="str">
        <f ca="1">IFERROR(__xludf.DUMMYFUNCTION("""COMPUTED_VALUE"""),"")</f>
        <v/>
      </c>
      <c r="E114" s="4" t="str">
        <f ca="1">IFERROR(__xludf.DUMMYFUNCTION("""COMPUTED_VALUE"""),"")</f>
        <v/>
      </c>
      <c r="F114" s="4" t="str">
        <f ca="1">IFERROR(__xludf.DUMMYFUNCTION("""COMPUTED_VALUE"""),"")</f>
        <v/>
      </c>
      <c r="G114" s="4" t="str">
        <f ca="1">IFERROR(__xludf.DUMMYFUNCTION("""COMPUTED_VALUE"""),"")</f>
        <v/>
      </c>
      <c r="H114" s="4" t="str">
        <f ca="1">IFERROR(__xludf.DUMMYFUNCTION("""COMPUTED_VALUE"""),"")</f>
        <v/>
      </c>
      <c r="I114" s="4" t="str">
        <f ca="1">IFERROR(__xludf.DUMMYFUNCTION("""COMPUTED_VALUE"""),"")</f>
        <v/>
      </c>
      <c r="J114" s="4" t="str">
        <f ca="1">IFERROR(__xludf.DUMMYFUNCTION("""COMPUTED_VALUE"""),"")</f>
        <v/>
      </c>
      <c r="K114" s="4" t="str">
        <f ca="1">IFERROR(__xludf.DUMMYFUNCTION("""COMPUTED_VALUE"""),"")</f>
        <v/>
      </c>
      <c r="L114" s="4" t="str">
        <f ca="1">IFERROR(__xludf.DUMMYFUNCTION("""COMPUTED_VALUE"""),"")</f>
        <v/>
      </c>
      <c r="M114" s="4" t="str">
        <f ca="1">IFERROR(__xludf.DUMMYFUNCTION("""COMPUTED_VALUE"""),"")</f>
        <v/>
      </c>
      <c r="N114" s="4" t="str">
        <f ca="1">IFERROR(__xludf.DUMMYFUNCTION("""COMPUTED_VALUE"""),"")</f>
        <v/>
      </c>
      <c r="O114" s="4" t="str">
        <f ca="1">IFERROR(__xludf.DUMMYFUNCTION("""COMPUTED_VALUE"""),"")</f>
        <v/>
      </c>
      <c r="P114" s="4" t="str">
        <f ca="1">IFERROR(__xludf.DUMMYFUNCTION("""COMPUTED_VALUE"""),"")</f>
        <v/>
      </c>
      <c r="Q114" s="4" t="str">
        <f ca="1">IFERROR(__xludf.DUMMYFUNCTION("""COMPUTED_VALUE"""),"")</f>
        <v/>
      </c>
      <c r="R114" s="4" t="str">
        <f ca="1">IFERROR(__xludf.DUMMYFUNCTION("""COMPUTED_VALUE"""),"")</f>
        <v/>
      </c>
      <c r="S114" s="4" t="str">
        <f ca="1">IFERROR(__xludf.DUMMYFUNCTION("""COMPUTED_VALUE"""),"")</f>
        <v/>
      </c>
      <c r="T114" s="4" t="str">
        <f ca="1">IFERROR(__xludf.DUMMYFUNCTION("""COMPUTED_VALUE"""),"")</f>
        <v/>
      </c>
      <c r="U114" s="4" t="str">
        <f ca="1">IFERROR(__xludf.DUMMYFUNCTION("""COMPUTED_VALUE"""),"")</f>
        <v/>
      </c>
      <c r="V114" s="4" t="str">
        <f ca="1">IFERROR(__xludf.DUMMYFUNCTION("""COMPUTED_VALUE"""),"")</f>
        <v/>
      </c>
      <c r="W114" s="4" t="str">
        <f ca="1">IFERROR(__xludf.DUMMYFUNCTION("""COMPUTED_VALUE"""),"")</f>
        <v/>
      </c>
      <c r="X114" s="4" t="str">
        <f ca="1">IFERROR(__xludf.DUMMYFUNCTION("""COMPUTED_VALUE"""),"")</f>
        <v/>
      </c>
      <c r="Y114" s="4" t="str">
        <f ca="1">IFERROR(__xludf.DUMMYFUNCTION("""COMPUTED_VALUE"""),"")</f>
        <v/>
      </c>
      <c r="Z114" s="4" t="str">
        <f ca="1">IFERROR(__xludf.DUMMYFUNCTION("""COMPUTED_VALUE"""),"")</f>
        <v/>
      </c>
      <c r="AA114" s="4" t="str">
        <f ca="1">IFERROR(__xludf.DUMMYFUNCTION("""COMPUTED_VALUE"""),"")</f>
        <v/>
      </c>
      <c r="AB114" s="4" t="str">
        <f ca="1">IFERROR(__xludf.DUMMYFUNCTION("""COMPUTED_VALUE"""),"")</f>
        <v/>
      </c>
      <c r="AC114" s="4" t="str">
        <f ca="1">IFERROR(__xludf.DUMMYFUNCTION("""COMPUTED_VALUE"""),"")</f>
        <v/>
      </c>
      <c r="AD114" s="4" t="str">
        <f ca="1">IFERROR(__xludf.DUMMYFUNCTION("""COMPUTED_VALUE"""),"")</f>
        <v/>
      </c>
      <c r="AE114" s="4" t="str">
        <f ca="1">IFERROR(__xludf.DUMMYFUNCTION("""COMPUTED_VALUE"""),"")</f>
        <v/>
      </c>
      <c r="AF114" s="4" t="str">
        <f ca="1">IFERROR(__xludf.DUMMYFUNCTION("""COMPUTED_VALUE"""),"")</f>
        <v/>
      </c>
      <c r="AG114" s="4" t="str">
        <f ca="1">IFERROR(__xludf.DUMMYFUNCTION("""COMPUTED_VALUE"""),"")</f>
        <v/>
      </c>
      <c r="AH114" s="4" t="str">
        <f ca="1">IFERROR(__xludf.DUMMYFUNCTION("""COMPUTED_VALUE"""),"")</f>
        <v/>
      </c>
      <c r="AI114" s="4" t="str">
        <f ca="1">IFERROR(__xludf.DUMMYFUNCTION("""COMPUTED_VALUE"""),"")</f>
        <v/>
      </c>
      <c r="AJ114" s="4" t="str">
        <f ca="1">IFERROR(__xludf.DUMMYFUNCTION("""COMPUTED_VALUE"""),"")</f>
        <v/>
      </c>
      <c r="AK114" s="4" t="str">
        <f ca="1">IFERROR(__xludf.DUMMYFUNCTION("""COMPUTED_VALUE"""),"")</f>
        <v/>
      </c>
      <c r="AL114" s="4" t="str">
        <f ca="1">IFERROR(__xludf.DUMMYFUNCTION("""COMPUTED_VALUE"""),"")</f>
        <v/>
      </c>
      <c r="AM114" s="4" t="str">
        <f ca="1">IFERROR(__xludf.DUMMYFUNCTION("""COMPUTED_VALUE"""),"")</f>
        <v/>
      </c>
      <c r="AN114" s="4" t="str">
        <f ca="1">IFERROR(__xludf.DUMMYFUNCTION("""COMPUTED_VALUE"""),"")</f>
        <v/>
      </c>
      <c r="AO114" s="4" t="str">
        <f ca="1">IFERROR(__xludf.DUMMYFUNCTION("""COMPUTED_VALUE"""),"")</f>
        <v/>
      </c>
      <c r="AP114" s="4" t="str">
        <f ca="1">IFERROR(__xludf.DUMMYFUNCTION("""COMPUTED_VALUE"""),"")</f>
        <v/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</row>
    <row r="115" spans="1:82" ht="12.75" x14ac:dyDescent="0.55000000000000004">
      <c r="A115" s="4" t="str">
        <f ca="1">IFERROR(__xludf.DUMMYFUNCTION("""COMPUTED_VALUE"""),"")</f>
        <v/>
      </c>
      <c r="B115" s="4" t="str">
        <f ca="1">IFERROR(__xludf.DUMMYFUNCTION("""COMPUTED_VALUE"""),"")</f>
        <v/>
      </c>
      <c r="C115" s="4" t="str">
        <f ca="1">IFERROR(__xludf.DUMMYFUNCTION("""COMPUTED_VALUE"""),"")</f>
        <v/>
      </c>
      <c r="D115" s="4" t="str">
        <f ca="1">IFERROR(__xludf.DUMMYFUNCTION("""COMPUTED_VALUE"""),"")</f>
        <v/>
      </c>
      <c r="E115" s="4" t="str">
        <f ca="1">IFERROR(__xludf.DUMMYFUNCTION("""COMPUTED_VALUE"""),"")</f>
        <v/>
      </c>
      <c r="F115" s="4" t="str">
        <f ca="1">IFERROR(__xludf.DUMMYFUNCTION("""COMPUTED_VALUE"""),"")</f>
        <v/>
      </c>
      <c r="G115" s="4" t="str">
        <f ca="1">IFERROR(__xludf.DUMMYFUNCTION("""COMPUTED_VALUE"""),"")</f>
        <v/>
      </c>
      <c r="H115" s="4" t="str">
        <f ca="1">IFERROR(__xludf.DUMMYFUNCTION("""COMPUTED_VALUE"""),"")</f>
        <v/>
      </c>
      <c r="I115" s="4" t="str">
        <f ca="1">IFERROR(__xludf.DUMMYFUNCTION("""COMPUTED_VALUE"""),"")</f>
        <v/>
      </c>
      <c r="J115" s="4" t="str">
        <f ca="1">IFERROR(__xludf.DUMMYFUNCTION("""COMPUTED_VALUE"""),"")</f>
        <v/>
      </c>
      <c r="K115" s="4" t="str">
        <f ca="1">IFERROR(__xludf.DUMMYFUNCTION("""COMPUTED_VALUE"""),"")</f>
        <v/>
      </c>
      <c r="L115" s="4" t="str">
        <f ca="1">IFERROR(__xludf.DUMMYFUNCTION("""COMPUTED_VALUE"""),"")</f>
        <v/>
      </c>
      <c r="M115" s="4" t="str">
        <f ca="1">IFERROR(__xludf.DUMMYFUNCTION("""COMPUTED_VALUE"""),"")</f>
        <v/>
      </c>
      <c r="N115" s="4" t="str">
        <f ca="1">IFERROR(__xludf.DUMMYFUNCTION("""COMPUTED_VALUE"""),"")</f>
        <v/>
      </c>
      <c r="O115" s="4" t="str">
        <f ca="1">IFERROR(__xludf.DUMMYFUNCTION("""COMPUTED_VALUE"""),"")</f>
        <v/>
      </c>
      <c r="P115" s="4" t="str">
        <f ca="1">IFERROR(__xludf.DUMMYFUNCTION("""COMPUTED_VALUE"""),"")</f>
        <v/>
      </c>
      <c r="Q115" s="4" t="str">
        <f ca="1">IFERROR(__xludf.DUMMYFUNCTION("""COMPUTED_VALUE"""),"")</f>
        <v/>
      </c>
      <c r="R115" s="4" t="str">
        <f ca="1">IFERROR(__xludf.DUMMYFUNCTION("""COMPUTED_VALUE"""),"")</f>
        <v/>
      </c>
      <c r="S115" s="4" t="str">
        <f ca="1">IFERROR(__xludf.DUMMYFUNCTION("""COMPUTED_VALUE"""),"")</f>
        <v/>
      </c>
      <c r="T115" s="4" t="str">
        <f ca="1">IFERROR(__xludf.DUMMYFUNCTION("""COMPUTED_VALUE"""),"")</f>
        <v/>
      </c>
      <c r="U115" s="4" t="str">
        <f ca="1">IFERROR(__xludf.DUMMYFUNCTION("""COMPUTED_VALUE"""),"")</f>
        <v/>
      </c>
      <c r="V115" s="4" t="str">
        <f ca="1">IFERROR(__xludf.DUMMYFUNCTION("""COMPUTED_VALUE"""),"")</f>
        <v/>
      </c>
      <c r="W115" s="4" t="str">
        <f ca="1">IFERROR(__xludf.DUMMYFUNCTION("""COMPUTED_VALUE"""),"")</f>
        <v/>
      </c>
      <c r="X115" s="4" t="str">
        <f ca="1">IFERROR(__xludf.DUMMYFUNCTION("""COMPUTED_VALUE"""),"")</f>
        <v/>
      </c>
      <c r="Y115" s="4" t="str">
        <f ca="1">IFERROR(__xludf.DUMMYFUNCTION("""COMPUTED_VALUE"""),"")</f>
        <v/>
      </c>
      <c r="Z115" s="4" t="str">
        <f ca="1">IFERROR(__xludf.DUMMYFUNCTION("""COMPUTED_VALUE"""),"")</f>
        <v/>
      </c>
      <c r="AA115" s="4" t="str">
        <f ca="1">IFERROR(__xludf.DUMMYFUNCTION("""COMPUTED_VALUE"""),"")</f>
        <v/>
      </c>
      <c r="AB115" s="4" t="str">
        <f ca="1">IFERROR(__xludf.DUMMYFUNCTION("""COMPUTED_VALUE"""),"")</f>
        <v/>
      </c>
      <c r="AC115" s="4" t="str">
        <f ca="1">IFERROR(__xludf.DUMMYFUNCTION("""COMPUTED_VALUE"""),"")</f>
        <v/>
      </c>
      <c r="AD115" s="4" t="str">
        <f ca="1">IFERROR(__xludf.DUMMYFUNCTION("""COMPUTED_VALUE"""),"")</f>
        <v/>
      </c>
      <c r="AE115" s="4" t="str">
        <f ca="1">IFERROR(__xludf.DUMMYFUNCTION("""COMPUTED_VALUE"""),"")</f>
        <v/>
      </c>
      <c r="AF115" s="4" t="str">
        <f ca="1">IFERROR(__xludf.DUMMYFUNCTION("""COMPUTED_VALUE"""),"")</f>
        <v/>
      </c>
      <c r="AG115" s="4" t="str">
        <f ca="1">IFERROR(__xludf.DUMMYFUNCTION("""COMPUTED_VALUE"""),"")</f>
        <v/>
      </c>
      <c r="AH115" s="4" t="str">
        <f ca="1">IFERROR(__xludf.DUMMYFUNCTION("""COMPUTED_VALUE"""),"")</f>
        <v/>
      </c>
      <c r="AI115" s="4" t="str">
        <f ca="1">IFERROR(__xludf.DUMMYFUNCTION("""COMPUTED_VALUE"""),"")</f>
        <v/>
      </c>
      <c r="AJ115" s="4" t="str">
        <f ca="1">IFERROR(__xludf.DUMMYFUNCTION("""COMPUTED_VALUE"""),"")</f>
        <v/>
      </c>
      <c r="AK115" s="4" t="str">
        <f ca="1">IFERROR(__xludf.DUMMYFUNCTION("""COMPUTED_VALUE"""),"")</f>
        <v/>
      </c>
      <c r="AL115" s="4" t="str">
        <f ca="1">IFERROR(__xludf.DUMMYFUNCTION("""COMPUTED_VALUE"""),"")</f>
        <v/>
      </c>
      <c r="AM115" s="4" t="str">
        <f ca="1">IFERROR(__xludf.DUMMYFUNCTION("""COMPUTED_VALUE"""),"")</f>
        <v/>
      </c>
      <c r="AN115" s="4" t="str">
        <f ca="1">IFERROR(__xludf.DUMMYFUNCTION("""COMPUTED_VALUE"""),"")</f>
        <v/>
      </c>
      <c r="AO115" s="4" t="str">
        <f ca="1">IFERROR(__xludf.DUMMYFUNCTION("""COMPUTED_VALUE"""),"")</f>
        <v/>
      </c>
      <c r="AP115" s="4" t="str">
        <f ca="1">IFERROR(__xludf.DUMMYFUNCTION("""COMPUTED_VALUE"""),"")</f>
        <v/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</row>
    <row r="116" spans="1:82" ht="12.75" x14ac:dyDescent="0.55000000000000004">
      <c r="A116" s="4" t="str">
        <f ca="1">IFERROR(__xludf.DUMMYFUNCTION("""COMPUTED_VALUE"""),"")</f>
        <v/>
      </c>
      <c r="B116" s="4" t="str">
        <f ca="1">IFERROR(__xludf.DUMMYFUNCTION("""COMPUTED_VALUE"""),"")</f>
        <v/>
      </c>
      <c r="C116" s="4" t="str">
        <f ca="1">IFERROR(__xludf.DUMMYFUNCTION("""COMPUTED_VALUE"""),"")</f>
        <v/>
      </c>
      <c r="D116" s="4" t="str">
        <f ca="1">IFERROR(__xludf.DUMMYFUNCTION("""COMPUTED_VALUE"""),"")</f>
        <v/>
      </c>
      <c r="E116" s="4" t="str">
        <f ca="1">IFERROR(__xludf.DUMMYFUNCTION("""COMPUTED_VALUE"""),"")</f>
        <v/>
      </c>
      <c r="F116" s="4" t="str">
        <f ca="1">IFERROR(__xludf.DUMMYFUNCTION("""COMPUTED_VALUE"""),"")</f>
        <v/>
      </c>
      <c r="G116" s="4" t="str">
        <f ca="1">IFERROR(__xludf.DUMMYFUNCTION("""COMPUTED_VALUE"""),"")</f>
        <v/>
      </c>
      <c r="H116" s="4" t="str">
        <f ca="1">IFERROR(__xludf.DUMMYFUNCTION("""COMPUTED_VALUE"""),"")</f>
        <v/>
      </c>
      <c r="I116" s="4" t="str">
        <f ca="1">IFERROR(__xludf.DUMMYFUNCTION("""COMPUTED_VALUE"""),"")</f>
        <v/>
      </c>
      <c r="J116" s="4" t="str">
        <f ca="1">IFERROR(__xludf.DUMMYFUNCTION("""COMPUTED_VALUE"""),"")</f>
        <v/>
      </c>
      <c r="K116" s="4" t="str">
        <f ca="1">IFERROR(__xludf.DUMMYFUNCTION("""COMPUTED_VALUE"""),"")</f>
        <v/>
      </c>
      <c r="L116" s="4" t="str">
        <f ca="1">IFERROR(__xludf.DUMMYFUNCTION("""COMPUTED_VALUE"""),"")</f>
        <v/>
      </c>
      <c r="M116" s="4" t="str">
        <f ca="1">IFERROR(__xludf.DUMMYFUNCTION("""COMPUTED_VALUE"""),"")</f>
        <v/>
      </c>
      <c r="N116" s="4" t="str">
        <f ca="1">IFERROR(__xludf.DUMMYFUNCTION("""COMPUTED_VALUE"""),"")</f>
        <v/>
      </c>
      <c r="O116" s="4" t="str">
        <f ca="1">IFERROR(__xludf.DUMMYFUNCTION("""COMPUTED_VALUE"""),"")</f>
        <v/>
      </c>
      <c r="P116" s="4" t="str">
        <f ca="1">IFERROR(__xludf.DUMMYFUNCTION("""COMPUTED_VALUE"""),"")</f>
        <v/>
      </c>
      <c r="Q116" s="4" t="str">
        <f ca="1">IFERROR(__xludf.DUMMYFUNCTION("""COMPUTED_VALUE"""),"")</f>
        <v/>
      </c>
      <c r="R116" s="4" t="str">
        <f ca="1">IFERROR(__xludf.DUMMYFUNCTION("""COMPUTED_VALUE"""),"")</f>
        <v/>
      </c>
      <c r="S116" s="4" t="str">
        <f ca="1">IFERROR(__xludf.DUMMYFUNCTION("""COMPUTED_VALUE"""),"")</f>
        <v/>
      </c>
      <c r="T116" s="4" t="str">
        <f ca="1">IFERROR(__xludf.DUMMYFUNCTION("""COMPUTED_VALUE"""),"")</f>
        <v/>
      </c>
      <c r="U116" s="4" t="str">
        <f ca="1">IFERROR(__xludf.DUMMYFUNCTION("""COMPUTED_VALUE"""),"")</f>
        <v/>
      </c>
      <c r="V116" s="4" t="str">
        <f ca="1">IFERROR(__xludf.DUMMYFUNCTION("""COMPUTED_VALUE"""),"")</f>
        <v/>
      </c>
      <c r="W116" s="4" t="str">
        <f ca="1">IFERROR(__xludf.DUMMYFUNCTION("""COMPUTED_VALUE"""),"")</f>
        <v/>
      </c>
      <c r="X116" s="4" t="str">
        <f ca="1">IFERROR(__xludf.DUMMYFUNCTION("""COMPUTED_VALUE"""),"")</f>
        <v/>
      </c>
      <c r="Y116" s="4" t="str">
        <f ca="1">IFERROR(__xludf.DUMMYFUNCTION("""COMPUTED_VALUE"""),"")</f>
        <v/>
      </c>
      <c r="Z116" s="4" t="str">
        <f ca="1">IFERROR(__xludf.DUMMYFUNCTION("""COMPUTED_VALUE"""),"")</f>
        <v/>
      </c>
      <c r="AA116" s="4" t="str">
        <f ca="1">IFERROR(__xludf.DUMMYFUNCTION("""COMPUTED_VALUE"""),"")</f>
        <v/>
      </c>
      <c r="AB116" s="4" t="str">
        <f ca="1">IFERROR(__xludf.DUMMYFUNCTION("""COMPUTED_VALUE"""),"")</f>
        <v/>
      </c>
      <c r="AC116" s="4" t="str">
        <f ca="1">IFERROR(__xludf.DUMMYFUNCTION("""COMPUTED_VALUE"""),"")</f>
        <v/>
      </c>
      <c r="AD116" s="4" t="str">
        <f ca="1">IFERROR(__xludf.DUMMYFUNCTION("""COMPUTED_VALUE"""),"")</f>
        <v/>
      </c>
      <c r="AE116" s="4" t="str">
        <f ca="1">IFERROR(__xludf.DUMMYFUNCTION("""COMPUTED_VALUE"""),"")</f>
        <v/>
      </c>
      <c r="AF116" s="4" t="str">
        <f ca="1">IFERROR(__xludf.DUMMYFUNCTION("""COMPUTED_VALUE"""),"")</f>
        <v/>
      </c>
      <c r="AG116" s="4" t="str">
        <f ca="1">IFERROR(__xludf.DUMMYFUNCTION("""COMPUTED_VALUE"""),"")</f>
        <v/>
      </c>
      <c r="AH116" s="4" t="str">
        <f ca="1">IFERROR(__xludf.DUMMYFUNCTION("""COMPUTED_VALUE"""),"")</f>
        <v/>
      </c>
      <c r="AI116" s="4" t="str">
        <f ca="1">IFERROR(__xludf.DUMMYFUNCTION("""COMPUTED_VALUE"""),"")</f>
        <v/>
      </c>
      <c r="AJ116" s="4" t="str">
        <f ca="1">IFERROR(__xludf.DUMMYFUNCTION("""COMPUTED_VALUE"""),"")</f>
        <v/>
      </c>
      <c r="AK116" s="4" t="str">
        <f ca="1">IFERROR(__xludf.DUMMYFUNCTION("""COMPUTED_VALUE"""),"")</f>
        <v/>
      </c>
      <c r="AL116" s="4" t="str">
        <f ca="1">IFERROR(__xludf.DUMMYFUNCTION("""COMPUTED_VALUE"""),"")</f>
        <v/>
      </c>
      <c r="AM116" s="4" t="str">
        <f ca="1">IFERROR(__xludf.DUMMYFUNCTION("""COMPUTED_VALUE"""),"")</f>
        <v/>
      </c>
      <c r="AN116" s="4" t="str">
        <f ca="1">IFERROR(__xludf.DUMMYFUNCTION("""COMPUTED_VALUE"""),"")</f>
        <v/>
      </c>
      <c r="AO116" s="4" t="str">
        <f ca="1">IFERROR(__xludf.DUMMYFUNCTION("""COMPUTED_VALUE"""),"")</f>
        <v/>
      </c>
      <c r="AP116" s="4" t="str">
        <f ca="1">IFERROR(__xludf.DUMMYFUNCTION("""COMPUTED_VALUE"""),"")</f>
        <v/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</row>
    <row r="117" spans="1:82" ht="12.75" x14ac:dyDescent="0.55000000000000004">
      <c r="A117" s="4" t="str">
        <f ca="1">IFERROR(__xludf.DUMMYFUNCTION("""COMPUTED_VALUE"""),"")</f>
        <v/>
      </c>
      <c r="B117" s="4" t="str">
        <f ca="1">IFERROR(__xludf.DUMMYFUNCTION("""COMPUTED_VALUE"""),"")</f>
        <v/>
      </c>
      <c r="C117" s="4" t="str">
        <f ca="1">IFERROR(__xludf.DUMMYFUNCTION("""COMPUTED_VALUE"""),"")</f>
        <v/>
      </c>
      <c r="D117" s="4" t="str">
        <f ca="1">IFERROR(__xludf.DUMMYFUNCTION("""COMPUTED_VALUE"""),"")</f>
        <v/>
      </c>
      <c r="E117" s="4" t="str">
        <f ca="1">IFERROR(__xludf.DUMMYFUNCTION("""COMPUTED_VALUE"""),"")</f>
        <v/>
      </c>
      <c r="F117" s="4" t="str">
        <f ca="1">IFERROR(__xludf.DUMMYFUNCTION("""COMPUTED_VALUE"""),"")</f>
        <v/>
      </c>
      <c r="G117" s="4" t="str">
        <f ca="1">IFERROR(__xludf.DUMMYFUNCTION("""COMPUTED_VALUE"""),"")</f>
        <v/>
      </c>
      <c r="H117" s="4" t="str">
        <f ca="1">IFERROR(__xludf.DUMMYFUNCTION("""COMPUTED_VALUE"""),"")</f>
        <v/>
      </c>
      <c r="I117" s="4" t="str">
        <f ca="1">IFERROR(__xludf.DUMMYFUNCTION("""COMPUTED_VALUE"""),"")</f>
        <v/>
      </c>
      <c r="J117" s="4" t="str">
        <f ca="1">IFERROR(__xludf.DUMMYFUNCTION("""COMPUTED_VALUE"""),"")</f>
        <v/>
      </c>
      <c r="K117" s="4" t="str">
        <f ca="1">IFERROR(__xludf.DUMMYFUNCTION("""COMPUTED_VALUE"""),"")</f>
        <v/>
      </c>
      <c r="L117" s="4" t="str">
        <f ca="1">IFERROR(__xludf.DUMMYFUNCTION("""COMPUTED_VALUE"""),"")</f>
        <v/>
      </c>
      <c r="M117" s="4" t="str">
        <f ca="1">IFERROR(__xludf.DUMMYFUNCTION("""COMPUTED_VALUE"""),"")</f>
        <v/>
      </c>
      <c r="N117" s="4" t="str">
        <f ca="1">IFERROR(__xludf.DUMMYFUNCTION("""COMPUTED_VALUE"""),"")</f>
        <v/>
      </c>
      <c r="O117" s="4" t="str">
        <f ca="1">IFERROR(__xludf.DUMMYFUNCTION("""COMPUTED_VALUE"""),"")</f>
        <v/>
      </c>
      <c r="P117" s="4" t="str">
        <f ca="1">IFERROR(__xludf.DUMMYFUNCTION("""COMPUTED_VALUE"""),"")</f>
        <v/>
      </c>
      <c r="Q117" s="4" t="str">
        <f ca="1">IFERROR(__xludf.DUMMYFUNCTION("""COMPUTED_VALUE"""),"")</f>
        <v/>
      </c>
      <c r="R117" s="4" t="str">
        <f ca="1">IFERROR(__xludf.DUMMYFUNCTION("""COMPUTED_VALUE"""),"")</f>
        <v/>
      </c>
      <c r="S117" s="4" t="str">
        <f ca="1">IFERROR(__xludf.DUMMYFUNCTION("""COMPUTED_VALUE"""),"")</f>
        <v/>
      </c>
      <c r="T117" s="4" t="str">
        <f ca="1">IFERROR(__xludf.DUMMYFUNCTION("""COMPUTED_VALUE"""),"")</f>
        <v/>
      </c>
      <c r="U117" s="4" t="str">
        <f ca="1">IFERROR(__xludf.DUMMYFUNCTION("""COMPUTED_VALUE"""),"")</f>
        <v/>
      </c>
      <c r="V117" s="4" t="str">
        <f ca="1">IFERROR(__xludf.DUMMYFUNCTION("""COMPUTED_VALUE"""),"")</f>
        <v/>
      </c>
      <c r="W117" s="4" t="str">
        <f ca="1">IFERROR(__xludf.DUMMYFUNCTION("""COMPUTED_VALUE"""),"")</f>
        <v/>
      </c>
      <c r="X117" s="4" t="str">
        <f ca="1">IFERROR(__xludf.DUMMYFUNCTION("""COMPUTED_VALUE"""),"")</f>
        <v/>
      </c>
      <c r="Y117" s="4" t="str">
        <f ca="1">IFERROR(__xludf.DUMMYFUNCTION("""COMPUTED_VALUE"""),"")</f>
        <v/>
      </c>
      <c r="Z117" s="4" t="str">
        <f ca="1">IFERROR(__xludf.DUMMYFUNCTION("""COMPUTED_VALUE"""),"")</f>
        <v/>
      </c>
      <c r="AA117" s="4" t="str">
        <f ca="1">IFERROR(__xludf.DUMMYFUNCTION("""COMPUTED_VALUE"""),"")</f>
        <v/>
      </c>
      <c r="AB117" s="4" t="str">
        <f ca="1">IFERROR(__xludf.DUMMYFUNCTION("""COMPUTED_VALUE"""),"")</f>
        <v/>
      </c>
      <c r="AC117" s="4" t="str">
        <f ca="1">IFERROR(__xludf.DUMMYFUNCTION("""COMPUTED_VALUE"""),"")</f>
        <v/>
      </c>
      <c r="AD117" s="4" t="str">
        <f ca="1">IFERROR(__xludf.DUMMYFUNCTION("""COMPUTED_VALUE"""),"")</f>
        <v/>
      </c>
      <c r="AE117" s="4" t="str">
        <f ca="1">IFERROR(__xludf.DUMMYFUNCTION("""COMPUTED_VALUE"""),"")</f>
        <v/>
      </c>
      <c r="AF117" s="4" t="str">
        <f ca="1">IFERROR(__xludf.DUMMYFUNCTION("""COMPUTED_VALUE"""),"")</f>
        <v/>
      </c>
      <c r="AG117" s="4" t="str">
        <f ca="1">IFERROR(__xludf.DUMMYFUNCTION("""COMPUTED_VALUE"""),"")</f>
        <v/>
      </c>
      <c r="AH117" s="4" t="str">
        <f ca="1">IFERROR(__xludf.DUMMYFUNCTION("""COMPUTED_VALUE"""),"")</f>
        <v/>
      </c>
      <c r="AI117" s="4" t="str">
        <f ca="1">IFERROR(__xludf.DUMMYFUNCTION("""COMPUTED_VALUE"""),"")</f>
        <v/>
      </c>
      <c r="AJ117" s="4" t="str">
        <f ca="1">IFERROR(__xludf.DUMMYFUNCTION("""COMPUTED_VALUE"""),"")</f>
        <v/>
      </c>
      <c r="AK117" s="4" t="str">
        <f ca="1">IFERROR(__xludf.DUMMYFUNCTION("""COMPUTED_VALUE"""),"")</f>
        <v/>
      </c>
      <c r="AL117" s="4" t="str">
        <f ca="1">IFERROR(__xludf.DUMMYFUNCTION("""COMPUTED_VALUE"""),"")</f>
        <v/>
      </c>
      <c r="AM117" s="4" t="str">
        <f ca="1">IFERROR(__xludf.DUMMYFUNCTION("""COMPUTED_VALUE"""),"")</f>
        <v/>
      </c>
      <c r="AN117" s="4" t="str">
        <f ca="1">IFERROR(__xludf.DUMMYFUNCTION("""COMPUTED_VALUE"""),"")</f>
        <v/>
      </c>
      <c r="AO117" s="4" t="str">
        <f ca="1">IFERROR(__xludf.DUMMYFUNCTION("""COMPUTED_VALUE"""),"")</f>
        <v/>
      </c>
      <c r="AP117" s="4" t="str">
        <f ca="1">IFERROR(__xludf.DUMMYFUNCTION("""COMPUTED_VALUE"""),"")</f>
        <v/>
      </c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</row>
    <row r="118" spans="1:82" ht="12.75" x14ac:dyDescent="0.55000000000000004">
      <c r="A118" s="4" t="str">
        <f ca="1">IFERROR(__xludf.DUMMYFUNCTION("""COMPUTED_VALUE"""),"")</f>
        <v/>
      </c>
      <c r="B118" s="4" t="str">
        <f ca="1">IFERROR(__xludf.DUMMYFUNCTION("""COMPUTED_VALUE"""),"")</f>
        <v/>
      </c>
      <c r="C118" s="4" t="str">
        <f ca="1">IFERROR(__xludf.DUMMYFUNCTION("""COMPUTED_VALUE"""),"")</f>
        <v/>
      </c>
      <c r="D118" s="4" t="str">
        <f ca="1">IFERROR(__xludf.DUMMYFUNCTION("""COMPUTED_VALUE"""),"")</f>
        <v/>
      </c>
      <c r="E118" s="4" t="str">
        <f ca="1">IFERROR(__xludf.DUMMYFUNCTION("""COMPUTED_VALUE"""),"")</f>
        <v/>
      </c>
      <c r="F118" s="4" t="str">
        <f ca="1">IFERROR(__xludf.DUMMYFUNCTION("""COMPUTED_VALUE"""),"")</f>
        <v/>
      </c>
      <c r="G118" s="4" t="str">
        <f ca="1">IFERROR(__xludf.DUMMYFUNCTION("""COMPUTED_VALUE"""),"")</f>
        <v/>
      </c>
      <c r="H118" s="4" t="str">
        <f ca="1">IFERROR(__xludf.DUMMYFUNCTION("""COMPUTED_VALUE"""),"")</f>
        <v/>
      </c>
      <c r="I118" s="4" t="str">
        <f ca="1">IFERROR(__xludf.DUMMYFUNCTION("""COMPUTED_VALUE"""),"")</f>
        <v/>
      </c>
      <c r="J118" s="4" t="str">
        <f ca="1">IFERROR(__xludf.DUMMYFUNCTION("""COMPUTED_VALUE"""),"")</f>
        <v/>
      </c>
      <c r="K118" s="4" t="str">
        <f ca="1">IFERROR(__xludf.DUMMYFUNCTION("""COMPUTED_VALUE"""),"")</f>
        <v/>
      </c>
      <c r="L118" s="4" t="str">
        <f ca="1">IFERROR(__xludf.DUMMYFUNCTION("""COMPUTED_VALUE"""),"")</f>
        <v/>
      </c>
      <c r="M118" s="4" t="str">
        <f ca="1">IFERROR(__xludf.DUMMYFUNCTION("""COMPUTED_VALUE"""),"")</f>
        <v/>
      </c>
      <c r="N118" s="4" t="str">
        <f ca="1">IFERROR(__xludf.DUMMYFUNCTION("""COMPUTED_VALUE"""),"")</f>
        <v/>
      </c>
      <c r="O118" s="4" t="str">
        <f ca="1">IFERROR(__xludf.DUMMYFUNCTION("""COMPUTED_VALUE"""),"")</f>
        <v/>
      </c>
      <c r="P118" s="4" t="str">
        <f ca="1">IFERROR(__xludf.DUMMYFUNCTION("""COMPUTED_VALUE"""),"")</f>
        <v/>
      </c>
      <c r="Q118" s="4" t="str">
        <f ca="1">IFERROR(__xludf.DUMMYFUNCTION("""COMPUTED_VALUE"""),"")</f>
        <v/>
      </c>
      <c r="R118" s="4" t="str">
        <f ca="1">IFERROR(__xludf.DUMMYFUNCTION("""COMPUTED_VALUE"""),"")</f>
        <v/>
      </c>
      <c r="S118" s="4" t="str">
        <f ca="1">IFERROR(__xludf.DUMMYFUNCTION("""COMPUTED_VALUE"""),"")</f>
        <v/>
      </c>
      <c r="T118" s="4" t="str">
        <f ca="1">IFERROR(__xludf.DUMMYFUNCTION("""COMPUTED_VALUE"""),"")</f>
        <v/>
      </c>
      <c r="U118" s="4" t="str">
        <f ca="1">IFERROR(__xludf.DUMMYFUNCTION("""COMPUTED_VALUE"""),"")</f>
        <v/>
      </c>
      <c r="V118" s="4" t="str">
        <f ca="1">IFERROR(__xludf.DUMMYFUNCTION("""COMPUTED_VALUE"""),"")</f>
        <v/>
      </c>
      <c r="W118" s="4" t="str">
        <f ca="1">IFERROR(__xludf.DUMMYFUNCTION("""COMPUTED_VALUE"""),"")</f>
        <v/>
      </c>
      <c r="X118" s="4" t="str">
        <f ca="1">IFERROR(__xludf.DUMMYFUNCTION("""COMPUTED_VALUE"""),"")</f>
        <v/>
      </c>
      <c r="Y118" s="4" t="str">
        <f ca="1">IFERROR(__xludf.DUMMYFUNCTION("""COMPUTED_VALUE"""),"")</f>
        <v/>
      </c>
      <c r="Z118" s="4" t="str">
        <f ca="1">IFERROR(__xludf.DUMMYFUNCTION("""COMPUTED_VALUE"""),"")</f>
        <v/>
      </c>
      <c r="AA118" s="4" t="str">
        <f ca="1">IFERROR(__xludf.DUMMYFUNCTION("""COMPUTED_VALUE"""),"")</f>
        <v/>
      </c>
      <c r="AB118" s="4" t="str">
        <f ca="1">IFERROR(__xludf.DUMMYFUNCTION("""COMPUTED_VALUE"""),"")</f>
        <v/>
      </c>
      <c r="AC118" s="4" t="str">
        <f ca="1">IFERROR(__xludf.DUMMYFUNCTION("""COMPUTED_VALUE"""),"")</f>
        <v/>
      </c>
      <c r="AD118" s="4" t="str">
        <f ca="1">IFERROR(__xludf.DUMMYFUNCTION("""COMPUTED_VALUE"""),"")</f>
        <v/>
      </c>
      <c r="AE118" s="4" t="str">
        <f ca="1">IFERROR(__xludf.DUMMYFUNCTION("""COMPUTED_VALUE"""),"")</f>
        <v/>
      </c>
      <c r="AF118" s="4" t="str">
        <f ca="1">IFERROR(__xludf.DUMMYFUNCTION("""COMPUTED_VALUE"""),"")</f>
        <v/>
      </c>
      <c r="AG118" s="4" t="str">
        <f ca="1">IFERROR(__xludf.DUMMYFUNCTION("""COMPUTED_VALUE"""),"")</f>
        <v/>
      </c>
      <c r="AH118" s="4" t="str">
        <f ca="1">IFERROR(__xludf.DUMMYFUNCTION("""COMPUTED_VALUE"""),"")</f>
        <v/>
      </c>
      <c r="AI118" s="4" t="str">
        <f ca="1">IFERROR(__xludf.DUMMYFUNCTION("""COMPUTED_VALUE"""),"")</f>
        <v/>
      </c>
      <c r="AJ118" s="4" t="str">
        <f ca="1">IFERROR(__xludf.DUMMYFUNCTION("""COMPUTED_VALUE"""),"")</f>
        <v/>
      </c>
      <c r="AK118" s="4" t="str">
        <f ca="1">IFERROR(__xludf.DUMMYFUNCTION("""COMPUTED_VALUE"""),"")</f>
        <v/>
      </c>
      <c r="AL118" s="4" t="str">
        <f ca="1">IFERROR(__xludf.DUMMYFUNCTION("""COMPUTED_VALUE"""),"")</f>
        <v/>
      </c>
      <c r="AM118" s="4" t="str">
        <f ca="1">IFERROR(__xludf.DUMMYFUNCTION("""COMPUTED_VALUE"""),"")</f>
        <v/>
      </c>
      <c r="AN118" s="4" t="str">
        <f ca="1">IFERROR(__xludf.DUMMYFUNCTION("""COMPUTED_VALUE"""),"")</f>
        <v/>
      </c>
      <c r="AO118" s="4" t="str">
        <f ca="1">IFERROR(__xludf.DUMMYFUNCTION("""COMPUTED_VALUE"""),"")</f>
        <v/>
      </c>
      <c r="AP118" s="4" t="str">
        <f ca="1">IFERROR(__xludf.DUMMYFUNCTION("""COMPUTED_VALUE"""),"")</f>
        <v/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</row>
    <row r="119" spans="1:82" ht="12.75" x14ac:dyDescent="0.55000000000000004">
      <c r="A119" s="4" t="str">
        <f ca="1">IFERROR(__xludf.DUMMYFUNCTION("""COMPUTED_VALUE"""),"")</f>
        <v/>
      </c>
      <c r="B119" s="4" t="str">
        <f ca="1">IFERROR(__xludf.DUMMYFUNCTION("""COMPUTED_VALUE"""),"")</f>
        <v/>
      </c>
      <c r="C119" s="4" t="str">
        <f ca="1">IFERROR(__xludf.DUMMYFUNCTION("""COMPUTED_VALUE"""),"")</f>
        <v/>
      </c>
      <c r="D119" s="4" t="str">
        <f ca="1">IFERROR(__xludf.DUMMYFUNCTION("""COMPUTED_VALUE"""),"")</f>
        <v/>
      </c>
      <c r="E119" s="4" t="str">
        <f ca="1">IFERROR(__xludf.DUMMYFUNCTION("""COMPUTED_VALUE"""),"")</f>
        <v/>
      </c>
      <c r="F119" s="4" t="str">
        <f ca="1">IFERROR(__xludf.DUMMYFUNCTION("""COMPUTED_VALUE"""),"")</f>
        <v/>
      </c>
      <c r="G119" s="4" t="str">
        <f ca="1">IFERROR(__xludf.DUMMYFUNCTION("""COMPUTED_VALUE"""),"")</f>
        <v/>
      </c>
      <c r="H119" s="4" t="str">
        <f ca="1">IFERROR(__xludf.DUMMYFUNCTION("""COMPUTED_VALUE"""),"")</f>
        <v/>
      </c>
      <c r="I119" s="4" t="str">
        <f ca="1">IFERROR(__xludf.DUMMYFUNCTION("""COMPUTED_VALUE"""),"")</f>
        <v/>
      </c>
      <c r="J119" s="4" t="str">
        <f ca="1">IFERROR(__xludf.DUMMYFUNCTION("""COMPUTED_VALUE"""),"")</f>
        <v/>
      </c>
      <c r="K119" s="4" t="str">
        <f ca="1">IFERROR(__xludf.DUMMYFUNCTION("""COMPUTED_VALUE"""),"")</f>
        <v/>
      </c>
      <c r="L119" s="4" t="str">
        <f ca="1">IFERROR(__xludf.DUMMYFUNCTION("""COMPUTED_VALUE"""),"")</f>
        <v/>
      </c>
      <c r="M119" s="4" t="str">
        <f ca="1">IFERROR(__xludf.DUMMYFUNCTION("""COMPUTED_VALUE"""),"")</f>
        <v/>
      </c>
      <c r="N119" s="4" t="str">
        <f ca="1">IFERROR(__xludf.DUMMYFUNCTION("""COMPUTED_VALUE"""),"")</f>
        <v/>
      </c>
      <c r="O119" s="4" t="str">
        <f ca="1">IFERROR(__xludf.DUMMYFUNCTION("""COMPUTED_VALUE"""),"")</f>
        <v/>
      </c>
      <c r="P119" s="4" t="str">
        <f ca="1">IFERROR(__xludf.DUMMYFUNCTION("""COMPUTED_VALUE"""),"")</f>
        <v/>
      </c>
      <c r="Q119" s="4" t="str">
        <f ca="1">IFERROR(__xludf.DUMMYFUNCTION("""COMPUTED_VALUE"""),"")</f>
        <v/>
      </c>
      <c r="R119" s="4" t="str">
        <f ca="1">IFERROR(__xludf.DUMMYFUNCTION("""COMPUTED_VALUE"""),"")</f>
        <v/>
      </c>
      <c r="S119" s="4" t="str">
        <f ca="1">IFERROR(__xludf.DUMMYFUNCTION("""COMPUTED_VALUE"""),"")</f>
        <v/>
      </c>
      <c r="T119" s="4" t="str">
        <f ca="1">IFERROR(__xludf.DUMMYFUNCTION("""COMPUTED_VALUE"""),"")</f>
        <v/>
      </c>
      <c r="U119" s="4" t="str">
        <f ca="1">IFERROR(__xludf.DUMMYFUNCTION("""COMPUTED_VALUE"""),"")</f>
        <v/>
      </c>
      <c r="V119" s="4" t="str">
        <f ca="1">IFERROR(__xludf.DUMMYFUNCTION("""COMPUTED_VALUE"""),"")</f>
        <v/>
      </c>
      <c r="W119" s="4" t="str">
        <f ca="1">IFERROR(__xludf.DUMMYFUNCTION("""COMPUTED_VALUE"""),"")</f>
        <v/>
      </c>
      <c r="X119" s="4" t="str">
        <f ca="1">IFERROR(__xludf.DUMMYFUNCTION("""COMPUTED_VALUE"""),"")</f>
        <v/>
      </c>
      <c r="Y119" s="4" t="str">
        <f ca="1">IFERROR(__xludf.DUMMYFUNCTION("""COMPUTED_VALUE"""),"")</f>
        <v/>
      </c>
      <c r="Z119" s="4" t="str">
        <f ca="1">IFERROR(__xludf.DUMMYFUNCTION("""COMPUTED_VALUE"""),"")</f>
        <v/>
      </c>
      <c r="AA119" s="4" t="str">
        <f ca="1">IFERROR(__xludf.DUMMYFUNCTION("""COMPUTED_VALUE"""),"")</f>
        <v/>
      </c>
      <c r="AB119" s="4" t="str">
        <f ca="1">IFERROR(__xludf.DUMMYFUNCTION("""COMPUTED_VALUE"""),"")</f>
        <v/>
      </c>
      <c r="AC119" s="4" t="str">
        <f ca="1">IFERROR(__xludf.DUMMYFUNCTION("""COMPUTED_VALUE"""),"")</f>
        <v/>
      </c>
      <c r="AD119" s="4" t="str">
        <f ca="1">IFERROR(__xludf.DUMMYFUNCTION("""COMPUTED_VALUE"""),"")</f>
        <v/>
      </c>
      <c r="AE119" s="4" t="str">
        <f ca="1">IFERROR(__xludf.DUMMYFUNCTION("""COMPUTED_VALUE"""),"")</f>
        <v/>
      </c>
      <c r="AF119" s="4" t="str">
        <f ca="1">IFERROR(__xludf.DUMMYFUNCTION("""COMPUTED_VALUE"""),"")</f>
        <v/>
      </c>
      <c r="AG119" s="4" t="str">
        <f ca="1">IFERROR(__xludf.DUMMYFUNCTION("""COMPUTED_VALUE"""),"")</f>
        <v/>
      </c>
      <c r="AH119" s="4" t="str">
        <f ca="1">IFERROR(__xludf.DUMMYFUNCTION("""COMPUTED_VALUE"""),"")</f>
        <v/>
      </c>
      <c r="AI119" s="4" t="str">
        <f ca="1">IFERROR(__xludf.DUMMYFUNCTION("""COMPUTED_VALUE"""),"")</f>
        <v/>
      </c>
      <c r="AJ119" s="4" t="str">
        <f ca="1">IFERROR(__xludf.DUMMYFUNCTION("""COMPUTED_VALUE"""),"")</f>
        <v/>
      </c>
      <c r="AK119" s="4" t="str">
        <f ca="1">IFERROR(__xludf.DUMMYFUNCTION("""COMPUTED_VALUE"""),"")</f>
        <v/>
      </c>
      <c r="AL119" s="4" t="str">
        <f ca="1">IFERROR(__xludf.DUMMYFUNCTION("""COMPUTED_VALUE"""),"")</f>
        <v/>
      </c>
      <c r="AM119" s="4" t="str">
        <f ca="1">IFERROR(__xludf.DUMMYFUNCTION("""COMPUTED_VALUE"""),"")</f>
        <v/>
      </c>
      <c r="AN119" s="4" t="str">
        <f ca="1">IFERROR(__xludf.DUMMYFUNCTION("""COMPUTED_VALUE"""),"")</f>
        <v/>
      </c>
      <c r="AO119" s="4" t="str">
        <f ca="1">IFERROR(__xludf.DUMMYFUNCTION("""COMPUTED_VALUE"""),"")</f>
        <v/>
      </c>
      <c r="AP119" s="4" t="str">
        <f ca="1">IFERROR(__xludf.DUMMYFUNCTION("""COMPUTED_VALUE"""),"")</f>
        <v/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</row>
    <row r="120" spans="1:82" ht="12.75" x14ac:dyDescent="0.55000000000000004">
      <c r="A120" s="4" t="str">
        <f ca="1">IFERROR(__xludf.DUMMYFUNCTION("""COMPUTED_VALUE"""),"")</f>
        <v/>
      </c>
      <c r="B120" s="4" t="str">
        <f ca="1">IFERROR(__xludf.DUMMYFUNCTION("""COMPUTED_VALUE"""),"")</f>
        <v/>
      </c>
      <c r="C120" s="4" t="str">
        <f ca="1">IFERROR(__xludf.DUMMYFUNCTION("""COMPUTED_VALUE"""),"")</f>
        <v/>
      </c>
      <c r="D120" s="4" t="str">
        <f ca="1">IFERROR(__xludf.DUMMYFUNCTION("""COMPUTED_VALUE"""),"")</f>
        <v/>
      </c>
      <c r="E120" s="4" t="str">
        <f ca="1">IFERROR(__xludf.DUMMYFUNCTION("""COMPUTED_VALUE"""),"")</f>
        <v/>
      </c>
      <c r="F120" s="4" t="str">
        <f ca="1">IFERROR(__xludf.DUMMYFUNCTION("""COMPUTED_VALUE"""),"")</f>
        <v/>
      </c>
      <c r="G120" s="4" t="str">
        <f ca="1">IFERROR(__xludf.DUMMYFUNCTION("""COMPUTED_VALUE"""),"")</f>
        <v/>
      </c>
      <c r="H120" s="4" t="str">
        <f ca="1">IFERROR(__xludf.DUMMYFUNCTION("""COMPUTED_VALUE"""),"")</f>
        <v/>
      </c>
      <c r="I120" s="4" t="str">
        <f ca="1">IFERROR(__xludf.DUMMYFUNCTION("""COMPUTED_VALUE"""),"")</f>
        <v/>
      </c>
      <c r="J120" s="4" t="str">
        <f ca="1">IFERROR(__xludf.DUMMYFUNCTION("""COMPUTED_VALUE"""),"")</f>
        <v/>
      </c>
      <c r="K120" s="4" t="str">
        <f ca="1">IFERROR(__xludf.DUMMYFUNCTION("""COMPUTED_VALUE"""),"")</f>
        <v/>
      </c>
      <c r="L120" s="4" t="str">
        <f ca="1">IFERROR(__xludf.DUMMYFUNCTION("""COMPUTED_VALUE"""),"")</f>
        <v/>
      </c>
      <c r="M120" s="4" t="str">
        <f ca="1">IFERROR(__xludf.DUMMYFUNCTION("""COMPUTED_VALUE"""),"")</f>
        <v/>
      </c>
      <c r="N120" s="4" t="str">
        <f ca="1">IFERROR(__xludf.DUMMYFUNCTION("""COMPUTED_VALUE"""),"")</f>
        <v/>
      </c>
      <c r="O120" s="4" t="str">
        <f ca="1">IFERROR(__xludf.DUMMYFUNCTION("""COMPUTED_VALUE"""),"")</f>
        <v/>
      </c>
      <c r="P120" s="4" t="str">
        <f ca="1">IFERROR(__xludf.DUMMYFUNCTION("""COMPUTED_VALUE"""),"")</f>
        <v/>
      </c>
      <c r="Q120" s="4" t="str">
        <f ca="1">IFERROR(__xludf.DUMMYFUNCTION("""COMPUTED_VALUE"""),"")</f>
        <v/>
      </c>
      <c r="R120" s="4" t="str">
        <f ca="1">IFERROR(__xludf.DUMMYFUNCTION("""COMPUTED_VALUE"""),"")</f>
        <v/>
      </c>
      <c r="S120" s="4" t="str">
        <f ca="1">IFERROR(__xludf.DUMMYFUNCTION("""COMPUTED_VALUE"""),"")</f>
        <v/>
      </c>
      <c r="T120" s="4" t="str">
        <f ca="1">IFERROR(__xludf.DUMMYFUNCTION("""COMPUTED_VALUE"""),"")</f>
        <v/>
      </c>
      <c r="U120" s="4" t="str">
        <f ca="1">IFERROR(__xludf.DUMMYFUNCTION("""COMPUTED_VALUE"""),"")</f>
        <v/>
      </c>
      <c r="V120" s="4" t="str">
        <f ca="1">IFERROR(__xludf.DUMMYFUNCTION("""COMPUTED_VALUE"""),"")</f>
        <v/>
      </c>
      <c r="W120" s="4" t="str">
        <f ca="1">IFERROR(__xludf.DUMMYFUNCTION("""COMPUTED_VALUE"""),"")</f>
        <v/>
      </c>
      <c r="X120" s="4" t="str">
        <f ca="1">IFERROR(__xludf.DUMMYFUNCTION("""COMPUTED_VALUE"""),"")</f>
        <v/>
      </c>
      <c r="Y120" s="4" t="str">
        <f ca="1">IFERROR(__xludf.DUMMYFUNCTION("""COMPUTED_VALUE"""),"")</f>
        <v/>
      </c>
      <c r="Z120" s="4" t="str">
        <f ca="1">IFERROR(__xludf.DUMMYFUNCTION("""COMPUTED_VALUE"""),"")</f>
        <v/>
      </c>
      <c r="AA120" s="4" t="str">
        <f ca="1">IFERROR(__xludf.DUMMYFUNCTION("""COMPUTED_VALUE"""),"")</f>
        <v/>
      </c>
      <c r="AB120" s="4" t="str">
        <f ca="1">IFERROR(__xludf.DUMMYFUNCTION("""COMPUTED_VALUE"""),"")</f>
        <v/>
      </c>
      <c r="AC120" s="4" t="str">
        <f ca="1">IFERROR(__xludf.DUMMYFUNCTION("""COMPUTED_VALUE"""),"")</f>
        <v/>
      </c>
      <c r="AD120" s="4" t="str">
        <f ca="1">IFERROR(__xludf.DUMMYFUNCTION("""COMPUTED_VALUE"""),"")</f>
        <v/>
      </c>
      <c r="AE120" s="4" t="str">
        <f ca="1">IFERROR(__xludf.DUMMYFUNCTION("""COMPUTED_VALUE"""),"")</f>
        <v/>
      </c>
      <c r="AF120" s="4" t="str">
        <f ca="1">IFERROR(__xludf.DUMMYFUNCTION("""COMPUTED_VALUE"""),"")</f>
        <v/>
      </c>
      <c r="AG120" s="4" t="str">
        <f ca="1">IFERROR(__xludf.DUMMYFUNCTION("""COMPUTED_VALUE"""),"")</f>
        <v/>
      </c>
      <c r="AH120" s="4" t="str">
        <f ca="1">IFERROR(__xludf.DUMMYFUNCTION("""COMPUTED_VALUE"""),"")</f>
        <v/>
      </c>
      <c r="AI120" s="4" t="str">
        <f ca="1">IFERROR(__xludf.DUMMYFUNCTION("""COMPUTED_VALUE"""),"")</f>
        <v/>
      </c>
      <c r="AJ120" s="4" t="str">
        <f ca="1">IFERROR(__xludf.DUMMYFUNCTION("""COMPUTED_VALUE"""),"")</f>
        <v/>
      </c>
      <c r="AK120" s="4" t="str">
        <f ca="1">IFERROR(__xludf.DUMMYFUNCTION("""COMPUTED_VALUE"""),"")</f>
        <v/>
      </c>
      <c r="AL120" s="4" t="str">
        <f ca="1">IFERROR(__xludf.DUMMYFUNCTION("""COMPUTED_VALUE"""),"")</f>
        <v/>
      </c>
      <c r="AM120" s="4" t="str">
        <f ca="1">IFERROR(__xludf.DUMMYFUNCTION("""COMPUTED_VALUE"""),"")</f>
        <v/>
      </c>
      <c r="AN120" s="4" t="str">
        <f ca="1">IFERROR(__xludf.DUMMYFUNCTION("""COMPUTED_VALUE"""),"")</f>
        <v/>
      </c>
      <c r="AO120" s="4" t="str">
        <f ca="1">IFERROR(__xludf.DUMMYFUNCTION("""COMPUTED_VALUE"""),"")</f>
        <v/>
      </c>
      <c r="AP120" s="4" t="str">
        <f ca="1">IFERROR(__xludf.DUMMYFUNCTION("""COMPUTED_VALUE"""),"")</f>
        <v/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</row>
    <row r="121" spans="1:82" ht="12.75" x14ac:dyDescent="0.55000000000000004">
      <c r="A121" s="4" t="str">
        <f ca="1">IFERROR(__xludf.DUMMYFUNCTION("""COMPUTED_VALUE"""),"")</f>
        <v/>
      </c>
      <c r="B121" s="4" t="str">
        <f ca="1">IFERROR(__xludf.DUMMYFUNCTION("""COMPUTED_VALUE"""),"")</f>
        <v/>
      </c>
      <c r="C121" s="4" t="str">
        <f ca="1">IFERROR(__xludf.DUMMYFUNCTION("""COMPUTED_VALUE"""),"")</f>
        <v/>
      </c>
      <c r="D121" s="4" t="str">
        <f ca="1">IFERROR(__xludf.DUMMYFUNCTION("""COMPUTED_VALUE"""),"")</f>
        <v/>
      </c>
      <c r="E121" s="4" t="str">
        <f ca="1">IFERROR(__xludf.DUMMYFUNCTION("""COMPUTED_VALUE"""),"")</f>
        <v/>
      </c>
      <c r="F121" s="4" t="str">
        <f ca="1">IFERROR(__xludf.DUMMYFUNCTION("""COMPUTED_VALUE"""),"")</f>
        <v/>
      </c>
      <c r="G121" s="4" t="str">
        <f ca="1">IFERROR(__xludf.DUMMYFUNCTION("""COMPUTED_VALUE"""),"")</f>
        <v/>
      </c>
      <c r="H121" s="4" t="str">
        <f ca="1">IFERROR(__xludf.DUMMYFUNCTION("""COMPUTED_VALUE"""),"")</f>
        <v/>
      </c>
      <c r="I121" s="4" t="str">
        <f ca="1">IFERROR(__xludf.DUMMYFUNCTION("""COMPUTED_VALUE"""),"")</f>
        <v/>
      </c>
      <c r="J121" s="4" t="str">
        <f ca="1">IFERROR(__xludf.DUMMYFUNCTION("""COMPUTED_VALUE"""),"")</f>
        <v/>
      </c>
      <c r="K121" s="4" t="str">
        <f ca="1">IFERROR(__xludf.DUMMYFUNCTION("""COMPUTED_VALUE"""),"")</f>
        <v/>
      </c>
      <c r="L121" s="4" t="str">
        <f ca="1">IFERROR(__xludf.DUMMYFUNCTION("""COMPUTED_VALUE"""),"")</f>
        <v/>
      </c>
      <c r="M121" s="4" t="str">
        <f ca="1">IFERROR(__xludf.DUMMYFUNCTION("""COMPUTED_VALUE"""),"")</f>
        <v/>
      </c>
      <c r="N121" s="4" t="str">
        <f ca="1">IFERROR(__xludf.DUMMYFUNCTION("""COMPUTED_VALUE"""),"")</f>
        <v/>
      </c>
      <c r="O121" s="4" t="str">
        <f ca="1">IFERROR(__xludf.DUMMYFUNCTION("""COMPUTED_VALUE"""),"")</f>
        <v/>
      </c>
      <c r="P121" s="4" t="str">
        <f ca="1">IFERROR(__xludf.DUMMYFUNCTION("""COMPUTED_VALUE"""),"")</f>
        <v/>
      </c>
      <c r="Q121" s="4" t="str">
        <f ca="1">IFERROR(__xludf.DUMMYFUNCTION("""COMPUTED_VALUE"""),"")</f>
        <v/>
      </c>
      <c r="R121" s="4" t="str">
        <f ca="1">IFERROR(__xludf.DUMMYFUNCTION("""COMPUTED_VALUE"""),"")</f>
        <v/>
      </c>
      <c r="S121" s="4" t="str">
        <f ca="1">IFERROR(__xludf.DUMMYFUNCTION("""COMPUTED_VALUE"""),"")</f>
        <v/>
      </c>
      <c r="T121" s="4" t="str">
        <f ca="1">IFERROR(__xludf.DUMMYFUNCTION("""COMPUTED_VALUE"""),"")</f>
        <v/>
      </c>
      <c r="U121" s="4" t="str">
        <f ca="1">IFERROR(__xludf.DUMMYFUNCTION("""COMPUTED_VALUE"""),"")</f>
        <v/>
      </c>
      <c r="V121" s="4" t="str">
        <f ca="1">IFERROR(__xludf.DUMMYFUNCTION("""COMPUTED_VALUE"""),"")</f>
        <v/>
      </c>
      <c r="W121" s="4" t="str">
        <f ca="1">IFERROR(__xludf.DUMMYFUNCTION("""COMPUTED_VALUE"""),"")</f>
        <v/>
      </c>
      <c r="X121" s="4" t="str">
        <f ca="1">IFERROR(__xludf.DUMMYFUNCTION("""COMPUTED_VALUE"""),"")</f>
        <v/>
      </c>
      <c r="Y121" s="4" t="str">
        <f ca="1">IFERROR(__xludf.DUMMYFUNCTION("""COMPUTED_VALUE"""),"")</f>
        <v/>
      </c>
      <c r="Z121" s="4" t="str">
        <f ca="1">IFERROR(__xludf.DUMMYFUNCTION("""COMPUTED_VALUE"""),"")</f>
        <v/>
      </c>
      <c r="AA121" s="4" t="str">
        <f ca="1">IFERROR(__xludf.DUMMYFUNCTION("""COMPUTED_VALUE"""),"")</f>
        <v/>
      </c>
      <c r="AB121" s="4" t="str">
        <f ca="1">IFERROR(__xludf.DUMMYFUNCTION("""COMPUTED_VALUE"""),"")</f>
        <v/>
      </c>
      <c r="AC121" s="4" t="str">
        <f ca="1">IFERROR(__xludf.DUMMYFUNCTION("""COMPUTED_VALUE"""),"")</f>
        <v/>
      </c>
      <c r="AD121" s="4" t="str">
        <f ca="1">IFERROR(__xludf.DUMMYFUNCTION("""COMPUTED_VALUE"""),"")</f>
        <v/>
      </c>
      <c r="AE121" s="4" t="str">
        <f ca="1">IFERROR(__xludf.DUMMYFUNCTION("""COMPUTED_VALUE"""),"")</f>
        <v/>
      </c>
      <c r="AF121" s="4" t="str">
        <f ca="1">IFERROR(__xludf.DUMMYFUNCTION("""COMPUTED_VALUE"""),"")</f>
        <v/>
      </c>
      <c r="AG121" s="4" t="str">
        <f ca="1">IFERROR(__xludf.DUMMYFUNCTION("""COMPUTED_VALUE"""),"")</f>
        <v/>
      </c>
      <c r="AH121" s="4" t="str">
        <f ca="1">IFERROR(__xludf.DUMMYFUNCTION("""COMPUTED_VALUE"""),"")</f>
        <v/>
      </c>
      <c r="AI121" s="4" t="str">
        <f ca="1">IFERROR(__xludf.DUMMYFUNCTION("""COMPUTED_VALUE"""),"")</f>
        <v/>
      </c>
      <c r="AJ121" s="4" t="str">
        <f ca="1">IFERROR(__xludf.DUMMYFUNCTION("""COMPUTED_VALUE"""),"")</f>
        <v/>
      </c>
      <c r="AK121" s="4" t="str">
        <f ca="1">IFERROR(__xludf.DUMMYFUNCTION("""COMPUTED_VALUE"""),"")</f>
        <v/>
      </c>
      <c r="AL121" s="4" t="str">
        <f ca="1">IFERROR(__xludf.DUMMYFUNCTION("""COMPUTED_VALUE"""),"")</f>
        <v/>
      </c>
      <c r="AM121" s="4" t="str">
        <f ca="1">IFERROR(__xludf.DUMMYFUNCTION("""COMPUTED_VALUE"""),"")</f>
        <v/>
      </c>
      <c r="AN121" s="4" t="str">
        <f ca="1">IFERROR(__xludf.DUMMYFUNCTION("""COMPUTED_VALUE"""),"")</f>
        <v/>
      </c>
      <c r="AO121" s="4" t="str">
        <f ca="1">IFERROR(__xludf.DUMMYFUNCTION("""COMPUTED_VALUE"""),"")</f>
        <v/>
      </c>
      <c r="AP121" s="4" t="str">
        <f ca="1">IFERROR(__xludf.DUMMYFUNCTION("""COMPUTED_VALUE"""),"")</f>
        <v/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</row>
    <row r="122" spans="1:82" ht="12.75" x14ac:dyDescent="0.55000000000000004">
      <c r="A122" s="4" t="str">
        <f ca="1">IFERROR(__xludf.DUMMYFUNCTION("""COMPUTED_VALUE"""),"")</f>
        <v/>
      </c>
      <c r="B122" s="4" t="str">
        <f ca="1">IFERROR(__xludf.DUMMYFUNCTION("""COMPUTED_VALUE"""),"")</f>
        <v/>
      </c>
      <c r="C122" s="4" t="str">
        <f ca="1">IFERROR(__xludf.DUMMYFUNCTION("""COMPUTED_VALUE"""),"")</f>
        <v/>
      </c>
      <c r="D122" s="4" t="str">
        <f ca="1">IFERROR(__xludf.DUMMYFUNCTION("""COMPUTED_VALUE"""),"")</f>
        <v/>
      </c>
      <c r="E122" s="4" t="str">
        <f ca="1">IFERROR(__xludf.DUMMYFUNCTION("""COMPUTED_VALUE"""),"")</f>
        <v/>
      </c>
      <c r="F122" s="4" t="str">
        <f ca="1">IFERROR(__xludf.DUMMYFUNCTION("""COMPUTED_VALUE"""),"")</f>
        <v/>
      </c>
      <c r="G122" s="4" t="str">
        <f ca="1">IFERROR(__xludf.DUMMYFUNCTION("""COMPUTED_VALUE"""),"")</f>
        <v/>
      </c>
      <c r="H122" s="4" t="str">
        <f ca="1">IFERROR(__xludf.DUMMYFUNCTION("""COMPUTED_VALUE"""),"")</f>
        <v/>
      </c>
      <c r="I122" s="4" t="str">
        <f ca="1">IFERROR(__xludf.DUMMYFUNCTION("""COMPUTED_VALUE"""),"")</f>
        <v/>
      </c>
      <c r="J122" s="4" t="str">
        <f ca="1">IFERROR(__xludf.DUMMYFUNCTION("""COMPUTED_VALUE"""),"")</f>
        <v/>
      </c>
      <c r="K122" s="4" t="str">
        <f ca="1">IFERROR(__xludf.DUMMYFUNCTION("""COMPUTED_VALUE"""),"")</f>
        <v/>
      </c>
      <c r="L122" s="4" t="str">
        <f ca="1">IFERROR(__xludf.DUMMYFUNCTION("""COMPUTED_VALUE"""),"")</f>
        <v/>
      </c>
      <c r="M122" s="4" t="str">
        <f ca="1">IFERROR(__xludf.DUMMYFUNCTION("""COMPUTED_VALUE"""),"")</f>
        <v/>
      </c>
      <c r="N122" s="4" t="str">
        <f ca="1">IFERROR(__xludf.DUMMYFUNCTION("""COMPUTED_VALUE"""),"")</f>
        <v/>
      </c>
      <c r="O122" s="4" t="str">
        <f ca="1">IFERROR(__xludf.DUMMYFUNCTION("""COMPUTED_VALUE"""),"")</f>
        <v/>
      </c>
      <c r="P122" s="4" t="str">
        <f ca="1">IFERROR(__xludf.DUMMYFUNCTION("""COMPUTED_VALUE"""),"")</f>
        <v/>
      </c>
      <c r="Q122" s="4" t="str">
        <f ca="1">IFERROR(__xludf.DUMMYFUNCTION("""COMPUTED_VALUE"""),"")</f>
        <v/>
      </c>
      <c r="R122" s="4" t="str">
        <f ca="1">IFERROR(__xludf.DUMMYFUNCTION("""COMPUTED_VALUE"""),"")</f>
        <v/>
      </c>
      <c r="S122" s="4" t="str">
        <f ca="1">IFERROR(__xludf.DUMMYFUNCTION("""COMPUTED_VALUE"""),"")</f>
        <v/>
      </c>
      <c r="T122" s="4" t="str">
        <f ca="1">IFERROR(__xludf.DUMMYFUNCTION("""COMPUTED_VALUE"""),"")</f>
        <v/>
      </c>
      <c r="U122" s="4" t="str">
        <f ca="1">IFERROR(__xludf.DUMMYFUNCTION("""COMPUTED_VALUE"""),"")</f>
        <v/>
      </c>
      <c r="V122" s="4" t="str">
        <f ca="1">IFERROR(__xludf.DUMMYFUNCTION("""COMPUTED_VALUE"""),"")</f>
        <v/>
      </c>
      <c r="W122" s="4" t="str">
        <f ca="1">IFERROR(__xludf.DUMMYFUNCTION("""COMPUTED_VALUE"""),"")</f>
        <v/>
      </c>
      <c r="X122" s="4" t="str">
        <f ca="1">IFERROR(__xludf.DUMMYFUNCTION("""COMPUTED_VALUE"""),"")</f>
        <v/>
      </c>
      <c r="Y122" s="4" t="str">
        <f ca="1">IFERROR(__xludf.DUMMYFUNCTION("""COMPUTED_VALUE"""),"")</f>
        <v/>
      </c>
      <c r="Z122" s="4" t="str">
        <f ca="1">IFERROR(__xludf.DUMMYFUNCTION("""COMPUTED_VALUE"""),"")</f>
        <v/>
      </c>
      <c r="AA122" s="4" t="str">
        <f ca="1">IFERROR(__xludf.DUMMYFUNCTION("""COMPUTED_VALUE"""),"")</f>
        <v/>
      </c>
      <c r="AB122" s="4" t="str">
        <f ca="1">IFERROR(__xludf.DUMMYFUNCTION("""COMPUTED_VALUE"""),"")</f>
        <v/>
      </c>
      <c r="AC122" s="4" t="str">
        <f ca="1">IFERROR(__xludf.DUMMYFUNCTION("""COMPUTED_VALUE"""),"")</f>
        <v/>
      </c>
      <c r="AD122" s="4" t="str">
        <f ca="1">IFERROR(__xludf.DUMMYFUNCTION("""COMPUTED_VALUE"""),"")</f>
        <v/>
      </c>
      <c r="AE122" s="4" t="str">
        <f ca="1">IFERROR(__xludf.DUMMYFUNCTION("""COMPUTED_VALUE"""),"")</f>
        <v/>
      </c>
      <c r="AF122" s="4" t="str">
        <f ca="1">IFERROR(__xludf.DUMMYFUNCTION("""COMPUTED_VALUE"""),"")</f>
        <v/>
      </c>
      <c r="AG122" s="4" t="str">
        <f ca="1">IFERROR(__xludf.DUMMYFUNCTION("""COMPUTED_VALUE"""),"")</f>
        <v/>
      </c>
      <c r="AH122" s="4" t="str">
        <f ca="1">IFERROR(__xludf.DUMMYFUNCTION("""COMPUTED_VALUE"""),"")</f>
        <v/>
      </c>
      <c r="AI122" s="4" t="str">
        <f ca="1">IFERROR(__xludf.DUMMYFUNCTION("""COMPUTED_VALUE"""),"")</f>
        <v/>
      </c>
      <c r="AJ122" s="4" t="str">
        <f ca="1">IFERROR(__xludf.DUMMYFUNCTION("""COMPUTED_VALUE"""),"")</f>
        <v/>
      </c>
      <c r="AK122" s="4" t="str">
        <f ca="1">IFERROR(__xludf.DUMMYFUNCTION("""COMPUTED_VALUE"""),"")</f>
        <v/>
      </c>
      <c r="AL122" s="4" t="str">
        <f ca="1">IFERROR(__xludf.DUMMYFUNCTION("""COMPUTED_VALUE"""),"")</f>
        <v/>
      </c>
      <c r="AM122" s="4" t="str">
        <f ca="1">IFERROR(__xludf.DUMMYFUNCTION("""COMPUTED_VALUE"""),"")</f>
        <v/>
      </c>
      <c r="AN122" s="4" t="str">
        <f ca="1">IFERROR(__xludf.DUMMYFUNCTION("""COMPUTED_VALUE"""),"")</f>
        <v/>
      </c>
      <c r="AO122" s="4" t="str">
        <f ca="1">IFERROR(__xludf.DUMMYFUNCTION("""COMPUTED_VALUE"""),"")</f>
        <v/>
      </c>
      <c r="AP122" s="4" t="str">
        <f ca="1">IFERROR(__xludf.DUMMYFUNCTION("""COMPUTED_VALUE"""),"")</f>
        <v/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</row>
    <row r="123" spans="1:82" ht="12.75" x14ac:dyDescent="0.55000000000000004">
      <c r="A123" s="4" t="str">
        <f ca="1">IFERROR(__xludf.DUMMYFUNCTION("""COMPUTED_VALUE"""),"")</f>
        <v/>
      </c>
      <c r="B123" s="4" t="str">
        <f ca="1">IFERROR(__xludf.DUMMYFUNCTION("""COMPUTED_VALUE"""),"")</f>
        <v/>
      </c>
      <c r="C123" s="4" t="str">
        <f ca="1">IFERROR(__xludf.DUMMYFUNCTION("""COMPUTED_VALUE"""),"")</f>
        <v/>
      </c>
      <c r="D123" s="4" t="str">
        <f ca="1">IFERROR(__xludf.DUMMYFUNCTION("""COMPUTED_VALUE"""),"")</f>
        <v/>
      </c>
      <c r="E123" s="4" t="str">
        <f ca="1">IFERROR(__xludf.DUMMYFUNCTION("""COMPUTED_VALUE"""),"")</f>
        <v/>
      </c>
      <c r="F123" s="4" t="str">
        <f ca="1">IFERROR(__xludf.DUMMYFUNCTION("""COMPUTED_VALUE"""),"")</f>
        <v/>
      </c>
      <c r="G123" s="4" t="str">
        <f ca="1">IFERROR(__xludf.DUMMYFUNCTION("""COMPUTED_VALUE"""),"")</f>
        <v/>
      </c>
      <c r="H123" s="4" t="str">
        <f ca="1">IFERROR(__xludf.DUMMYFUNCTION("""COMPUTED_VALUE"""),"")</f>
        <v/>
      </c>
      <c r="I123" s="4" t="str">
        <f ca="1">IFERROR(__xludf.DUMMYFUNCTION("""COMPUTED_VALUE"""),"")</f>
        <v/>
      </c>
      <c r="J123" s="4" t="str">
        <f ca="1">IFERROR(__xludf.DUMMYFUNCTION("""COMPUTED_VALUE"""),"")</f>
        <v/>
      </c>
      <c r="K123" s="4" t="str">
        <f ca="1">IFERROR(__xludf.DUMMYFUNCTION("""COMPUTED_VALUE"""),"")</f>
        <v/>
      </c>
      <c r="L123" s="4" t="str">
        <f ca="1">IFERROR(__xludf.DUMMYFUNCTION("""COMPUTED_VALUE"""),"")</f>
        <v/>
      </c>
      <c r="M123" s="4" t="str">
        <f ca="1">IFERROR(__xludf.DUMMYFUNCTION("""COMPUTED_VALUE"""),"")</f>
        <v/>
      </c>
      <c r="N123" s="4" t="str">
        <f ca="1">IFERROR(__xludf.DUMMYFUNCTION("""COMPUTED_VALUE"""),"")</f>
        <v/>
      </c>
      <c r="O123" s="4" t="str">
        <f ca="1">IFERROR(__xludf.DUMMYFUNCTION("""COMPUTED_VALUE"""),"")</f>
        <v/>
      </c>
      <c r="P123" s="4" t="str">
        <f ca="1">IFERROR(__xludf.DUMMYFUNCTION("""COMPUTED_VALUE"""),"")</f>
        <v/>
      </c>
      <c r="Q123" s="4" t="str">
        <f ca="1">IFERROR(__xludf.DUMMYFUNCTION("""COMPUTED_VALUE"""),"")</f>
        <v/>
      </c>
      <c r="R123" s="4" t="str">
        <f ca="1">IFERROR(__xludf.DUMMYFUNCTION("""COMPUTED_VALUE"""),"")</f>
        <v/>
      </c>
      <c r="S123" s="4" t="str">
        <f ca="1">IFERROR(__xludf.DUMMYFUNCTION("""COMPUTED_VALUE"""),"")</f>
        <v/>
      </c>
      <c r="T123" s="4" t="str">
        <f ca="1">IFERROR(__xludf.DUMMYFUNCTION("""COMPUTED_VALUE"""),"")</f>
        <v/>
      </c>
      <c r="U123" s="4" t="str">
        <f ca="1">IFERROR(__xludf.DUMMYFUNCTION("""COMPUTED_VALUE"""),"")</f>
        <v/>
      </c>
      <c r="V123" s="4" t="str">
        <f ca="1">IFERROR(__xludf.DUMMYFUNCTION("""COMPUTED_VALUE"""),"")</f>
        <v/>
      </c>
      <c r="W123" s="4" t="str">
        <f ca="1">IFERROR(__xludf.DUMMYFUNCTION("""COMPUTED_VALUE"""),"")</f>
        <v/>
      </c>
      <c r="X123" s="4" t="str">
        <f ca="1">IFERROR(__xludf.DUMMYFUNCTION("""COMPUTED_VALUE"""),"")</f>
        <v/>
      </c>
      <c r="Y123" s="4" t="str">
        <f ca="1">IFERROR(__xludf.DUMMYFUNCTION("""COMPUTED_VALUE"""),"")</f>
        <v/>
      </c>
      <c r="Z123" s="4" t="str">
        <f ca="1">IFERROR(__xludf.DUMMYFUNCTION("""COMPUTED_VALUE"""),"")</f>
        <v/>
      </c>
      <c r="AA123" s="4" t="str">
        <f ca="1">IFERROR(__xludf.DUMMYFUNCTION("""COMPUTED_VALUE"""),"")</f>
        <v/>
      </c>
      <c r="AB123" s="4" t="str">
        <f ca="1">IFERROR(__xludf.DUMMYFUNCTION("""COMPUTED_VALUE"""),"")</f>
        <v/>
      </c>
      <c r="AC123" s="4" t="str">
        <f ca="1">IFERROR(__xludf.DUMMYFUNCTION("""COMPUTED_VALUE"""),"")</f>
        <v/>
      </c>
      <c r="AD123" s="4" t="str">
        <f ca="1">IFERROR(__xludf.DUMMYFUNCTION("""COMPUTED_VALUE"""),"")</f>
        <v/>
      </c>
      <c r="AE123" s="4" t="str">
        <f ca="1">IFERROR(__xludf.DUMMYFUNCTION("""COMPUTED_VALUE"""),"")</f>
        <v/>
      </c>
      <c r="AF123" s="4" t="str">
        <f ca="1">IFERROR(__xludf.DUMMYFUNCTION("""COMPUTED_VALUE"""),"")</f>
        <v/>
      </c>
      <c r="AG123" s="4" t="str">
        <f ca="1">IFERROR(__xludf.DUMMYFUNCTION("""COMPUTED_VALUE"""),"")</f>
        <v/>
      </c>
      <c r="AH123" s="4" t="str">
        <f ca="1">IFERROR(__xludf.DUMMYFUNCTION("""COMPUTED_VALUE"""),"")</f>
        <v/>
      </c>
      <c r="AI123" s="4" t="str">
        <f ca="1">IFERROR(__xludf.DUMMYFUNCTION("""COMPUTED_VALUE"""),"")</f>
        <v/>
      </c>
      <c r="AJ123" s="4" t="str">
        <f ca="1">IFERROR(__xludf.DUMMYFUNCTION("""COMPUTED_VALUE"""),"")</f>
        <v/>
      </c>
      <c r="AK123" s="4" t="str">
        <f ca="1">IFERROR(__xludf.DUMMYFUNCTION("""COMPUTED_VALUE"""),"")</f>
        <v/>
      </c>
      <c r="AL123" s="4" t="str">
        <f ca="1">IFERROR(__xludf.DUMMYFUNCTION("""COMPUTED_VALUE"""),"")</f>
        <v/>
      </c>
      <c r="AM123" s="4" t="str">
        <f ca="1">IFERROR(__xludf.DUMMYFUNCTION("""COMPUTED_VALUE"""),"")</f>
        <v/>
      </c>
      <c r="AN123" s="4" t="str">
        <f ca="1">IFERROR(__xludf.DUMMYFUNCTION("""COMPUTED_VALUE"""),"")</f>
        <v/>
      </c>
      <c r="AO123" s="4" t="str">
        <f ca="1">IFERROR(__xludf.DUMMYFUNCTION("""COMPUTED_VALUE"""),"")</f>
        <v/>
      </c>
      <c r="AP123" s="4" t="str">
        <f ca="1">IFERROR(__xludf.DUMMYFUNCTION("""COMPUTED_VALUE"""),"")</f>
        <v/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</row>
    <row r="124" spans="1:82" ht="12.75" x14ac:dyDescent="0.55000000000000004">
      <c r="A124" s="4" t="str">
        <f ca="1">IFERROR(__xludf.DUMMYFUNCTION("""COMPUTED_VALUE"""),"")</f>
        <v/>
      </c>
      <c r="B124" s="4" t="str">
        <f ca="1">IFERROR(__xludf.DUMMYFUNCTION("""COMPUTED_VALUE"""),"")</f>
        <v/>
      </c>
      <c r="C124" s="4" t="str">
        <f ca="1">IFERROR(__xludf.DUMMYFUNCTION("""COMPUTED_VALUE"""),"")</f>
        <v/>
      </c>
      <c r="D124" s="4" t="str">
        <f ca="1">IFERROR(__xludf.DUMMYFUNCTION("""COMPUTED_VALUE"""),"")</f>
        <v/>
      </c>
      <c r="E124" s="4" t="str">
        <f ca="1">IFERROR(__xludf.DUMMYFUNCTION("""COMPUTED_VALUE"""),"")</f>
        <v/>
      </c>
      <c r="F124" s="4" t="str">
        <f ca="1">IFERROR(__xludf.DUMMYFUNCTION("""COMPUTED_VALUE"""),"")</f>
        <v/>
      </c>
      <c r="G124" s="4" t="str">
        <f ca="1">IFERROR(__xludf.DUMMYFUNCTION("""COMPUTED_VALUE"""),"")</f>
        <v/>
      </c>
      <c r="H124" s="4" t="str">
        <f ca="1">IFERROR(__xludf.DUMMYFUNCTION("""COMPUTED_VALUE"""),"")</f>
        <v/>
      </c>
      <c r="I124" s="4" t="str">
        <f ca="1">IFERROR(__xludf.DUMMYFUNCTION("""COMPUTED_VALUE"""),"")</f>
        <v/>
      </c>
      <c r="J124" s="4" t="str">
        <f ca="1">IFERROR(__xludf.DUMMYFUNCTION("""COMPUTED_VALUE"""),"")</f>
        <v/>
      </c>
      <c r="K124" s="4" t="str">
        <f ca="1">IFERROR(__xludf.DUMMYFUNCTION("""COMPUTED_VALUE"""),"")</f>
        <v/>
      </c>
      <c r="L124" s="4" t="str">
        <f ca="1">IFERROR(__xludf.DUMMYFUNCTION("""COMPUTED_VALUE"""),"")</f>
        <v/>
      </c>
      <c r="M124" s="4" t="str">
        <f ca="1">IFERROR(__xludf.DUMMYFUNCTION("""COMPUTED_VALUE"""),"")</f>
        <v/>
      </c>
      <c r="N124" s="4" t="str">
        <f ca="1">IFERROR(__xludf.DUMMYFUNCTION("""COMPUTED_VALUE"""),"")</f>
        <v/>
      </c>
      <c r="O124" s="4" t="str">
        <f ca="1">IFERROR(__xludf.DUMMYFUNCTION("""COMPUTED_VALUE"""),"")</f>
        <v/>
      </c>
      <c r="P124" s="4" t="str">
        <f ca="1">IFERROR(__xludf.DUMMYFUNCTION("""COMPUTED_VALUE"""),"")</f>
        <v/>
      </c>
      <c r="Q124" s="4" t="str">
        <f ca="1">IFERROR(__xludf.DUMMYFUNCTION("""COMPUTED_VALUE"""),"")</f>
        <v/>
      </c>
      <c r="R124" s="4" t="str">
        <f ca="1">IFERROR(__xludf.DUMMYFUNCTION("""COMPUTED_VALUE"""),"")</f>
        <v/>
      </c>
      <c r="S124" s="4" t="str">
        <f ca="1">IFERROR(__xludf.DUMMYFUNCTION("""COMPUTED_VALUE"""),"")</f>
        <v/>
      </c>
      <c r="T124" s="4" t="str">
        <f ca="1">IFERROR(__xludf.DUMMYFUNCTION("""COMPUTED_VALUE"""),"")</f>
        <v/>
      </c>
      <c r="U124" s="4" t="str">
        <f ca="1">IFERROR(__xludf.DUMMYFUNCTION("""COMPUTED_VALUE"""),"")</f>
        <v/>
      </c>
      <c r="V124" s="4" t="str">
        <f ca="1">IFERROR(__xludf.DUMMYFUNCTION("""COMPUTED_VALUE"""),"")</f>
        <v/>
      </c>
      <c r="W124" s="4" t="str">
        <f ca="1">IFERROR(__xludf.DUMMYFUNCTION("""COMPUTED_VALUE"""),"")</f>
        <v/>
      </c>
      <c r="X124" s="4" t="str">
        <f ca="1">IFERROR(__xludf.DUMMYFUNCTION("""COMPUTED_VALUE"""),"")</f>
        <v/>
      </c>
      <c r="Y124" s="4" t="str">
        <f ca="1">IFERROR(__xludf.DUMMYFUNCTION("""COMPUTED_VALUE"""),"")</f>
        <v/>
      </c>
      <c r="Z124" s="4" t="str">
        <f ca="1">IFERROR(__xludf.DUMMYFUNCTION("""COMPUTED_VALUE"""),"")</f>
        <v/>
      </c>
      <c r="AA124" s="4" t="str">
        <f ca="1">IFERROR(__xludf.DUMMYFUNCTION("""COMPUTED_VALUE"""),"")</f>
        <v/>
      </c>
      <c r="AB124" s="4" t="str">
        <f ca="1">IFERROR(__xludf.DUMMYFUNCTION("""COMPUTED_VALUE"""),"")</f>
        <v/>
      </c>
      <c r="AC124" s="4" t="str">
        <f ca="1">IFERROR(__xludf.DUMMYFUNCTION("""COMPUTED_VALUE"""),"")</f>
        <v/>
      </c>
      <c r="AD124" s="4" t="str">
        <f ca="1">IFERROR(__xludf.DUMMYFUNCTION("""COMPUTED_VALUE"""),"")</f>
        <v/>
      </c>
      <c r="AE124" s="4" t="str">
        <f ca="1">IFERROR(__xludf.DUMMYFUNCTION("""COMPUTED_VALUE"""),"")</f>
        <v/>
      </c>
      <c r="AF124" s="4" t="str">
        <f ca="1">IFERROR(__xludf.DUMMYFUNCTION("""COMPUTED_VALUE"""),"")</f>
        <v/>
      </c>
      <c r="AG124" s="4" t="str">
        <f ca="1">IFERROR(__xludf.DUMMYFUNCTION("""COMPUTED_VALUE"""),"")</f>
        <v/>
      </c>
      <c r="AH124" s="4" t="str">
        <f ca="1">IFERROR(__xludf.DUMMYFUNCTION("""COMPUTED_VALUE"""),"")</f>
        <v/>
      </c>
      <c r="AI124" s="4" t="str">
        <f ca="1">IFERROR(__xludf.DUMMYFUNCTION("""COMPUTED_VALUE"""),"")</f>
        <v/>
      </c>
      <c r="AJ124" s="4" t="str">
        <f ca="1">IFERROR(__xludf.DUMMYFUNCTION("""COMPUTED_VALUE"""),"")</f>
        <v/>
      </c>
      <c r="AK124" s="4" t="str">
        <f ca="1">IFERROR(__xludf.DUMMYFUNCTION("""COMPUTED_VALUE"""),"")</f>
        <v/>
      </c>
      <c r="AL124" s="4" t="str">
        <f ca="1">IFERROR(__xludf.DUMMYFUNCTION("""COMPUTED_VALUE"""),"")</f>
        <v/>
      </c>
      <c r="AM124" s="4" t="str">
        <f ca="1">IFERROR(__xludf.DUMMYFUNCTION("""COMPUTED_VALUE"""),"")</f>
        <v/>
      </c>
      <c r="AN124" s="4" t="str">
        <f ca="1">IFERROR(__xludf.DUMMYFUNCTION("""COMPUTED_VALUE"""),"")</f>
        <v/>
      </c>
      <c r="AO124" s="4" t="str">
        <f ca="1">IFERROR(__xludf.DUMMYFUNCTION("""COMPUTED_VALUE"""),"")</f>
        <v/>
      </c>
      <c r="AP124" s="4" t="str">
        <f ca="1">IFERROR(__xludf.DUMMYFUNCTION("""COMPUTED_VALUE"""),"")</f>
        <v/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</row>
    <row r="125" spans="1:82" ht="12.75" x14ac:dyDescent="0.55000000000000004">
      <c r="A125" s="4" t="str">
        <f ca="1">IFERROR(__xludf.DUMMYFUNCTION("""COMPUTED_VALUE"""),"")</f>
        <v/>
      </c>
      <c r="B125" s="4" t="str">
        <f ca="1">IFERROR(__xludf.DUMMYFUNCTION("""COMPUTED_VALUE"""),"")</f>
        <v/>
      </c>
      <c r="C125" s="4" t="str">
        <f ca="1">IFERROR(__xludf.DUMMYFUNCTION("""COMPUTED_VALUE"""),"")</f>
        <v/>
      </c>
      <c r="D125" s="4" t="str">
        <f ca="1">IFERROR(__xludf.DUMMYFUNCTION("""COMPUTED_VALUE"""),"")</f>
        <v/>
      </c>
      <c r="E125" s="4" t="str">
        <f ca="1">IFERROR(__xludf.DUMMYFUNCTION("""COMPUTED_VALUE"""),"")</f>
        <v/>
      </c>
      <c r="F125" s="4" t="str">
        <f ca="1">IFERROR(__xludf.DUMMYFUNCTION("""COMPUTED_VALUE"""),"")</f>
        <v/>
      </c>
      <c r="G125" s="4" t="str">
        <f ca="1">IFERROR(__xludf.DUMMYFUNCTION("""COMPUTED_VALUE"""),"")</f>
        <v/>
      </c>
      <c r="H125" s="4" t="str">
        <f ca="1">IFERROR(__xludf.DUMMYFUNCTION("""COMPUTED_VALUE"""),"")</f>
        <v/>
      </c>
      <c r="I125" s="4" t="str">
        <f ca="1">IFERROR(__xludf.DUMMYFUNCTION("""COMPUTED_VALUE"""),"")</f>
        <v/>
      </c>
      <c r="J125" s="4" t="str">
        <f ca="1">IFERROR(__xludf.DUMMYFUNCTION("""COMPUTED_VALUE"""),"")</f>
        <v/>
      </c>
      <c r="K125" s="4" t="str">
        <f ca="1">IFERROR(__xludf.DUMMYFUNCTION("""COMPUTED_VALUE"""),"")</f>
        <v/>
      </c>
      <c r="L125" s="4" t="str">
        <f ca="1">IFERROR(__xludf.DUMMYFUNCTION("""COMPUTED_VALUE"""),"")</f>
        <v/>
      </c>
      <c r="M125" s="4" t="str">
        <f ca="1">IFERROR(__xludf.DUMMYFUNCTION("""COMPUTED_VALUE"""),"")</f>
        <v/>
      </c>
      <c r="N125" s="4" t="str">
        <f ca="1">IFERROR(__xludf.DUMMYFUNCTION("""COMPUTED_VALUE"""),"")</f>
        <v/>
      </c>
      <c r="O125" s="4" t="str">
        <f ca="1">IFERROR(__xludf.DUMMYFUNCTION("""COMPUTED_VALUE"""),"")</f>
        <v/>
      </c>
      <c r="P125" s="4" t="str">
        <f ca="1">IFERROR(__xludf.DUMMYFUNCTION("""COMPUTED_VALUE"""),"")</f>
        <v/>
      </c>
      <c r="Q125" s="4" t="str">
        <f ca="1">IFERROR(__xludf.DUMMYFUNCTION("""COMPUTED_VALUE"""),"")</f>
        <v/>
      </c>
      <c r="R125" s="4" t="str">
        <f ca="1">IFERROR(__xludf.DUMMYFUNCTION("""COMPUTED_VALUE"""),"")</f>
        <v/>
      </c>
      <c r="S125" s="4" t="str">
        <f ca="1">IFERROR(__xludf.DUMMYFUNCTION("""COMPUTED_VALUE"""),"")</f>
        <v/>
      </c>
      <c r="T125" s="4" t="str">
        <f ca="1">IFERROR(__xludf.DUMMYFUNCTION("""COMPUTED_VALUE"""),"")</f>
        <v/>
      </c>
      <c r="U125" s="4" t="str">
        <f ca="1">IFERROR(__xludf.DUMMYFUNCTION("""COMPUTED_VALUE"""),"")</f>
        <v/>
      </c>
      <c r="V125" s="4" t="str">
        <f ca="1">IFERROR(__xludf.DUMMYFUNCTION("""COMPUTED_VALUE"""),"")</f>
        <v/>
      </c>
      <c r="W125" s="4" t="str">
        <f ca="1">IFERROR(__xludf.DUMMYFUNCTION("""COMPUTED_VALUE"""),"")</f>
        <v/>
      </c>
      <c r="X125" s="4" t="str">
        <f ca="1">IFERROR(__xludf.DUMMYFUNCTION("""COMPUTED_VALUE"""),"")</f>
        <v/>
      </c>
      <c r="Y125" s="4" t="str">
        <f ca="1">IFERROR(__xludf.DUMMYFUNCTION("""COMPUTED_VALUE"""),"")</f>
        <v/>
      </c>
      <c r="Z125" s="4" t="str">
        <f ca="1">IFERROR(__xludf.DUMMYFUNCTION("""COMPUTED_VALUE"""),"")</f>
        <v/>
      </c>
      <c r="AA125" s="4" t="str">
        <f ca="1">IFERROR(__xludf.DUMMYFUNCTION("""COMPUTED_VALUE"""),"")</f>
        <v/>
      </c>
      <c r="AB125" s="4" t="str">
        <f ca="1">IFERROR(__xludf.DUMMYFUNCTION("""COMPUTED_VALUE"""),"")</f>
        <v/>
      </c>
      <c r="AC125" s="4" t="str">
        <f ca="1">IFERROR(__xludf.DUMMYFUNCTION("""COMPUTED_VALUE"""),"")</f>
        <v/>
      </c>
      <c r="AD125" s="4" t="str">
        <f ca="1">IFERROR(__xludf.DUMMYFUNCTION("""COMPUTED_VALUE"""),"")</f>
        <v/>
      </c>
      <c r="AE125" s="4" t="str">
        <f ca="1">IFERROR(__xludf.DUMMYFUNCTION("""COMPUTED_VALUE"""),"")</f>
        <v/>
      </c>
      <c r="AF125" s="4" t="str">
        <f ca="1">IFERROR(__xludf.DUMMYFUNCTION("""COMPUTED_VALUE"""),"")</f>
        <v/>
      </c>
      <c r="AG125" s="4" t="str">
        <f ca="1">IFERROR(__xludf.DUMMYFUNCTION("""COMPUTED_VALUE"""),"")</f>
        <v/>
      </c>
      <c r="AH125" s="4" t="str">
        <f ca="1">IFERROR(__xludf.DUMMYFUNCTION("""COMPUTED_VALUE"""),"")</f>
        <v/>
      </c>
      <c r="AI125" s="4" t="str">
        <f ca="1">IFERROR(__xludf.DUMMYFUNCTION("""COMPUTED_VALUE"""),"")</f>
        <v/>
      </c>
      <c r="AJ125" s="4" t="str">
        <f ca="1">IFERROR(__xludf.DUMMYFUNCTION("""COMPUTED_VALUE"""),"")</f>
        <v/>
      </c>
      <c r="AK125" s="4" t="str">
        <f ca="1">IFERROR(__xludf.DUMMYFUNCTION("""COMPUTED_VALUE"""),"")</f>
        <v/>
      </c>
      <c r="AL125" s="4" t="str">
        <f ca="1">IFERROR(__xludf.DUMMYFUNCTION("""COMPUTED_VALUE"""),"")</f>
        <v/>
      </c>
      <c r="AM125" s="4" t="str">
        <f ca="1">IFERROR(__xludf.DUMMYFUNCTION("""COMPUTED_VALUE"""),"")</f>
        <v/>
      </c>
      <c r="AN125" s="4" t="str">
        <f ca="1">IFERROR(__xludf.DUMMYFUNCTION("""COMPUTED_VALUE"""),"")</f>
        <v/>
      </c>
      <c r="AO125" s="4" t="str">
        <f ca="1">IFERROR(__xludf.DUMMYFUNCTION("""COMPUTED_VALUE"""),"")</f>
        <v/>
      </c>
      <c r="AP125" s="4" t="str">
        <f ca="1">IFERROR(__xludf.DUMMYFUNCTION("""COMPUTED_VALUE"""),"")</f>
        <v/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</row>
    <row r="126" spans="1:82" ht="12.75" x14ac:dyDescent="0.55000000000000004">
      <c r="A126" s="4" t="str">
        <f ca="1">IFERROR(__xludf.DUMMYFUNCTION("""COMPUTED_VALUE"""),"")</f>
        <v/>
      </c>
      <c r="B126" s="4" t="str">
        <f ca="1">IFERROR(__xludf.DUMMYFUNCTION("""COMPUTED_VALUE"""),"")</f>
        <v/>
      </c>
      <c r="C126" s="4" t="str">
        <f ca="1">IFERROR(__xludf.DUMMYFUNCTION("""COMPUTED_VALUE"""),"")</f>
        <v/>
      </c>
      <c r="D126" s="4" t="str">
        <f ca="1">IFERROR(__xludf.DUMMYFUNCTION("""COMPUTED_VALUE"""),"")</f>
        <v/>
      </c>
      <c r="E126" s="4" t="str">
        <f ca="1">IFERROR(__xludf.DUMMYFUNCTION("""COMPUTED_VALUE"""),"")</f>
        <v/>
      </c>
      <c r="F126" s="4" t="str">
        <f ca="1">IFERROR(__xludf.DUMMYFUNCTION("""COMPUTED_VALUE"""),"")</f>
        <v/>
      </c>
      <c r="G126" s="4" t="str">
        <f ca="1">IFERROR(__xludf.DUMMYFUNCTION("""COMPUTED_VALUE"""),"")</f>
        <v/>
      </c>
      <c r="H126" s="4" t="str">
        <f ca="1">IFERROR(__xludf.DUMMYFUNCTION("""COMPUTED_VALUE"""),"")</f>
        <v/>
      </c>
      <c r="I126" s="4" t="str">
        <f ca="1">IFERROR(__xludf.DUMMYFUNCTION("""COMPUTED_VALUE"""),"")</f>
        <v/>
      </c>
      <c r="J126" s="4" t="str">
        <f ca="1">IFERROR(__xludf.DUMMYFUNCTION("""COMPUTED_VALUE"""),"")</f>
        <v/>
      </c>
      <c r="K126" s="4" t="str">
        <f ca="1">IFERROR(__xludf.DUMMYFUNCTION("""COMPUTED_VALUE"""),"")</f>
        <v/>
      </c>
      <c r="L126" s="4" t="str">
        <f ca="1">IFERROR(__xludf.DUMMYFUNCTION("""COMPUTED_VALUE"""),"")</f>
        <v/>
      </c>
      <c r="M126" s="4" t="str">
        <f ca="1">IFERROR(__xludf.DUMMYFUNCTION("""COMPUTED_VALUE"""),"")</f>
        <v/>
      </c>
      <c r="N126" s="4" t="str">
        <f ca="1">IFERROR(__xludf.DUMMYFUNCTION("""COMPUTED_VALUE"""),"")</f>
        <v/>
      </c>
      <c r="O126" s="4" t="str">
        <f ca="1">IFERROR(__xludf.DUMMYFUNCTION("""COMPUTED_VALUE"""),"")</f>
        <v/>
      </c>
      <c r="P126" s="4" t="str">
        <f ca="1">IFERROR(__xludf.DUMMYFUNCTION("""COMPUTED_VALUE"""),"")</f>
        <v/>
      </c>
      <c r="Q126" s="4" t="str">
        <f ca="1">IFERROR(__xludf.DUMMYFUNCTION("""COMPUTED_VALUE"""),"")</f>
        <v/>
      </c>
      <c r="R126" s="4" t="str">
        <f ca="1">IFERROR(__xludf.DUMMYFUNCTION("""COMPUTED_VALUE"""),"")</f>
        <v/>
      </c>
      <c r="S126" s="4" t="str">
        <f ca="1">IFERROR(__xludf.DUMMYFUNCTION("""COMPUTED_VALUE"""),"")</f>
        <v/>
      </c>
      <c r="T126" s="4" t="str">
        <f ca="1">IFERROR(__xludf.DUMMYFUNCTION("""COMPUTED_VALUE"""),"")</f>
        <v/>
      </c>
      <c r="U126" s="4" t="str">
        <f ca="1">IFERROR(__xludf.DUMMYFUNCTION("""COMPUTED_VALUE"""),"")</f>
        <v/>
      </c>
      <c r="V126" s="4" t="str">
        <f ca="1">IFERROR(__xludf.DUMMYFUNCTION("""COMPUTED_VALUE"""),"")</f>
        <v/>
      </c>
      <c r="W126" s="4" t="str">
        <f ca="1">IFERROR(__xludf.DUMMYFUNCTION("""COMPUTED_VALUE"""),"")</f>
        <v/>
      </c>
      <c r="X126" s="4" t="str">
        <f ca="1">IFERROR(__xludf.DUMMYFUNCTION("""COMPUTED_VALUE"""),"")</f>
        <v/>
      </c>
      <c r="Y126" s="4" t="str">
        <f ca="1">IFERROR(__xludf.DUMMYFUNCTION("""COMPUTED_VALUE"""),"")</f>
        <v/>
      </c>
      <c r="Z126" s="4" t="str">
        <f ca="1">IFERROR(__xludf.DUMMYFUNCTION("""COMPUTED_VALUE"""),"")</f>
        <v/>
      </c>
      <c r="AA126" s="4" t="str">
        <f ca="1">IFERROR(__xludf.DUMMYFUNCTION("""COMPUTED_VALUE"""),"")</f>
        <v/>
      </c>
      <c r="AB126" s="4" t="str">
        <f ca="1">IFERROR(__xludf.DUMMYFUNCTION("""COMPUTED_VALUE"""),"")</f>
        <v/>
      </c>
      <c r="AC126" s="4" t="str">
        <f ca="1">IFERROR(__xludf.DUMMYFUNCTION("""COMPUTED_VALUE"""),"")</f>
        <v/>
      </c>
      <c r="AD126" s="4" t="str">
        <f ca="1">IFERROR(__xludf.DUMMYFUNCTION("""COMPUTED_VALUE"""),"")</f>
        <v/>
      </c>
      <c r="AE126" s="4" t="str">
        <f ca="1">IFERROR(__xludf.DUMMYFUNCTION("""COMPUTED_VALUE"""),"")</f>
        <v/>
      </c>
      <c r="AF126" s="4" t="str">
        <f ca="1">IFERROR(__xludf.DUMMYFUNCTION("""COMPUTED_VALUE"""),"")</f>
        <v/>
      </c>
      <c r="AG126" s="4" t="str">
        <f ca="1">IFERROR(__xludf.DUMMYFUNCTION("""COMPUTED_VALUE"""),"")</f>
        <v/>
      </c>
      <c r="AH126" s="4" t="str">
        <f ca="1">IFERROR(__xludf.DUMMYFUNCTION("""COMPUTED_VALUE"""),"")</f>
        <v/>
      </c>
      <c r="AI126" s="4" t="str">
        <f ca="1">IFERROR(__xludf.DUMMYFUNCTION("""COMPUTED_VALUE"""),"")</f>
        <v/>
      </c>
      <c r="AJ126" s="4" t="str">
        <f ca="1">IFERROR(__xludf.DUMMYFUNCTION("""COMPUTED_VALUE"""),"")</f>
        <v/>
      </c>
      <c r="AK126" s="4" t="str">
        <f ca="1">IFERROR(__xludf.DUMMYFUNCTION("""COMPUTED_VALUE"""),"")</f>
        <v/>
      </c>
      <c r="AL126" s="4" t="str">
        <f ca="1">IFERROR(__xludf.DUMMYFUNCTION("""COMPUTED_VALUE"""),"")</f>
        <v/>
      </c>
      <c r="AM126" s="4" t="str">
        <f ca="1">IFERROR(__xludf.DUMMYFUNCTION("""COMPUTED_VALUE"""),"")</f>
        <v/>
      </c>
      <c r="AN126" s="4" t="str">
        <f ca="1">IFERROR(__xludf.DUMMYFUNCTION("""COMPUTED_VALUE"""),"")</f>
        <v/>
      </c>
      <c r="AO126" s="4" t="str">
        <f ca="1">IFERROR(__xludf.DUMMYFUNCTION("""COMPUTED_VALUE"""),"")</f>
        <v/>
      </c>
      <c r="AP126" s="4" t="str">
        <f ca="1">IFERROR(__xludf.DUMMYFUNCTION("""COMPUTED_VALUE"""),"")</f>
        <v/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</row>
    <row r="127" spans="1:82" ht="12.75" x14ac:dyDescent="0.55000000000000004">
      <c r="A127" s="4" t="str">
        <f ca="1">IFERROR(__xludf.DUMMYFUNCTION("""COMPUTED_VALUE"""),"")</f>
        <v/>
      </c>
      <c r="B127" s="4" t="str">
        <f ca="1">IFERROR(__xludf.DUMMYFUNCTION("""COMPUTED_VALUE"""),"")</f>
        <v/>
      </c>
      <c r="C127" s="4" t="str">
        <f ca="1">IFERROR(__xludf.DUMMYFUNCTION("""COMPUTED_VALUE"""),"")</f>
        <v/>
      </c>
      <c r="D127" s="4" t="str">
        <f ca="1">IFERROR(__xludf.DUMMYFUNCTION("""COMPUTED_VALUE"""),"")</f>
        <v/>
      </c>
      <c r="E127" s="4" t="str">
        <f ca="1">IFERROR(__xludf.DUMMYFUNCTION("""COMPUTED_VALUE"""),"")</f>
        <v/>
      </c>
      <c r="F127" s="4" t="str">
        <f ca="1">IFERROR(__xludf.DUMMYFUNCTION("""COMPUTED_VALUE"""),"")</f>
        <v/>
      </c>
      <c r="G127" s="4" t="str">
        <f ca="1">IFERROR(__xludf.DUMMYFUNCTION("""COMPUTED_VALUE"""),"")</f>
        <v/>
      </c>
      <c r="H127" s="4" t="str">
        <f ca="1">IFERROR(__xludf.DUMMYFUNCTION("""COMPUTED_VALUE"""),"")</f>
        <v/>
      </c>
      <c r="I127" s="4" t="str">
        <f ca="1">IFERROR(__xludf.DUMMYFUNCTION("""COMPUTED_VALUE"""),"")</f>
        <v/>
      </c>
      <c r="J127" s="4" t="str">
        <f ca="1">IFERROR(__xludf.DUMMYFUNCTION("""COMPUTED_VALUE"""),"")</f>
        <v/>
      </c>
      <c r="K127" s="4" t="str">
        <f ca="1">IFERROR(__xludf.DUMMYFUNCTION("""COMPUTED_VALUE"""),"")</f>
        <v/>
      </c>
      <c r="L127" s="4" t="str">
        <f ca="1">IFERROR(__xludf.DUMMYFUNCTION("""COMPUTED_VALUE"""),"")</f>
        <v/>
      </c>
      <c r="M127" s="4" t="str">
        <f ca="1">IFERROR(__xludf.DUMMYFUNCTION("""COMPUTED_VALUE"""),"")</f>
        <v/>
      </c>
      <c r="N127" s="4" t="str">
        <f ca="1">IFERROR(__xludf.DUMMYFUNCTION("""COMPUTED_VALUE"""),"")</f>
        <v/>
      </c>
      <c r="O127" s="4" t="str">
        <f ca="1">IFERROR(__xludf.DUMMYFUNCTION("""COMPUTED_VALUE"""),"")</f>
        <v/>
      </c>
      <c r="P127" s="4" t="str">
        <f ca="1">IFERROR(__xludf.DUMMYFUNCTION("""COMPUTED_VALUE"""),"")</f>
        <v/>
      </c>
      <c r="Q127" s="4" t="str">
        <f ca="1">IFERROR(__xludf.DUMMYFUNCTION("""COMPUTED_VALUE"""),"")</f>
        <v/>
      </c>
      <c r="R127" s="4" t="str">
        <f ca="1">IFERROR(__xludf.DUMMYFUNCTION("""COMPUTED_VALUE"""),"")</f>
        <v/>
      </c>
      <c r="S127" s="4" t="str">
        <f ca="1">IFERROR(__xludf.DUMMYFUNCTION("""COMPUTED_VALUE"""),"")</f>
        <v/>
      </c>
      <c r="T127" s="4" t="str">
        <f ca="1">IFERROR(__xludf.DUMMYFUNCTION("""COMPUTED_VALUE"""),"")</f>
        <v/>
      </c>
      <c r="U127" s="4" t="str">
        <f ca="1">IFERROR(__xludf.DUMMYFUNCTION("""COMPUTED_VALUE"""),"")</f>
        <v/>
      </c>
      <c r="V127" s="4" t="str">
        <f ca="1">IFERROR(__xludf.DUMMYFUNCTION("""COMPUTED_VALUE"""),"")</f>
        <v/>
      </c>
      <c r="W127" s="4" t="str">
        <f ca="1">IFERROR(__xludf.DUMMYFUNCTION("""COMPUTED_VALUE"""),"")</f>
        <v/>
      </c>
      <c r="X127" s="4" t="str">
        <f ca="1">IFERROR(__xludf.DUMMYFUNCTION("""COMPUTED_VALUE"""),"")</f>
        <v/>
      </c>
      <c r="Y127" s="4" t="str">
        <f ca="1">IFERROR(__xludf.DUMMYFUNCTION("""COMPUTED_VALUE"""),"")</f>
        <v/>
      </c>
      <c r="Z127" s="4" t="str">
        <f ca="1">IFERROR(__xludf.DUMMYFUNCTION("""COMPUTED_VALUE"""),"")</f>
        <v/>
      </c>
      <c r="AA127" s="4" t="str">
        <f ca="1">IFERROR(__xludf.DUMMYFUNCTION("""COMPUTED_VALUE"""),"")</f>
        <v/>
      </c>
      <c r="AB127" s="4" t="str">
        <f ca="1">IFERROR(__xludf.DUMMYFUNCTION("""COMPUTED_VALUE"""),"")</f>
        <v/>
      </c>
      <c r="AC127" s="4" t="str">
        <f ca="1">IFERROR(__xludf.DUMMYFUNCTION("""COMPUTED_VALUE"""),"")</f>
        <v/>
      </c>
      <c r="AD127" s="4" t="str">
        <f ca="1">IFERROR(__xludf.DUMMYFUNCTION("""COMPUTED_VALUE"""),"")</f>
        <v/>
      </c>
      <c r="AE127" s="4" t="str">
        <f ca="1">IFERROR(__xludf.DUMMYFUNCTION("""COMPUTED_VALUE"""),"")</f>
        <v/>
      </c>
      <c r="AF127" s="4" t="str">
        <f ca="1">IFERROR(__xludf.DUMMYFUNCTION("""COMPUTED_VALUE"""),"")</f>
        <v/>
      </c>
      <c r="AG127" s="4" t="str">
        <f ca="1">IFERROR(__xludf.DUMMYFUNCTION("""COMPUTED_VALUE"""),"")</f>
        <v/>
      </c>
      <c r="AH127" s="4" t="str">
        <f ca="1">IFERROR(__xludf.DUMMYFUNCTION("""COMPUTED_VALUE"""),"")</f>
        <v/>
      </c>
      <c r="AI127" s="4" t="str">
        <f ca="1">IFERROR(__xludf.DUMMYFUNCTION("""COMPUTED_VALUE"""),"")</f>
        <v/>
      </c>
      <c r="AJ127" s="4" t="str">
        <f ca="1">IFERROR(__xludf.DUMMYFUNCTION("""COMPUTED_VALUE"""),"")</f>
        <v/>
      </c>
      <c r="AK127" s="4" t="str">
        <f ca="1">IFERROR(__xludf.DUMMYFUNCTION("""COMPUTED_VALUE"""),"")</f>
        <v/>
      </c>
      <c r="AL127" s="4" t="str">
        <f ca="1">IFERROR(__xludf.DUMMYFUNCTION("""COMPUTED_VALUE"""),"")</f>
        <v/>
      </c>
      <c r="AM127" s="4" t="str">
        <f ca="1">IFERROR(__xludf.DUMMYFUNCTION("""COMPUTED_VALUE"""),"")</f>
        <v/>
      </c>
      <c r="AN127" s="4" t="str">
        <f ca="1">IFERROR(__xludf.DUMMYFUNCTION("""COMPUTED_VALUE"""),"")</f>
        <v/>
      </c>
      <c r="AO127" s="4" t="str">
        <f ca="1">IFERROR(__xludf.DUMMYFUNCTION("""COMPUTED_VALUE"""),"")</f>
        <v/>
      </c>
      <c r="AP127" s="4" t="str">
        <f ca="1">IFERROR(__xludf.DUMMYFUNCTION("""COMPUTED_VALUE"""),"")</f>
        <v/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</row>
    <row r="128" spans="1:82" ht="12.75" x14ac:dyDescent="0.55000000000000004">
      <c r="A128" s="4" t="str">
        <f ca="1">IFERROR(__xludf.DUMMYFUNCTION("""COMPUTED_VALUE"""),"")</f>
        <v/>
      </c>
      <c r="B128" s="4" t="str">
        <f ca="1">IFERROR(__xludf.DUMMYFUNCTION("""COMPUTED_VALUE"""),"")</f>
        <v/>
      </c>
      <c r="C128" s="4" t="str">
        <f ca="1">IFERROR(__xludf.DUMMYFUNCTION("""COMPUTED_VALUE"""),"")</f>
        <v/>
      </c>
      <c r="D128" s="4" t="str">
        <f ca="1">IFERROR(__xludf.DUMMYFUNCTION("""COMPUTED_VALUE"""),"")</f>
        <v/>
      </c>
      <c r="E128" s="4" t="str">
        <f ca="1">IFERROR(__xludf.DUMMYFUNCTION("""COMPUTED_VALUE"""),"")</f>
        <v/>
      </c>
      <c r="F128" s="4" t="str">
        <f ca="1">IFERROR(__xludf.DUMMYFUNCTION("""COMPUTED_VALUE"""),"")</f>
        <v/>
      </c>
      <c r="G128" s="4" t="str">
        <f ca="1">IFERROR(__xludf.DUMMYFUNCTION("""COMPUTED_VALUE"""),"")</f>
        <v/>
      </c>
      <c r="H128" s="4" t="str">
        <f ca="1">IFERROR(__xludf.DUMMYFUNCTION("""COMPUTED_VALUE"""),"")</f>
        <v/>
      </c>
      <c r="I128" s="4" t="str">
        <f ca="1">IFERROR(__xludf.DUMMYFUNCTION("""COMPUTED_VALUE"""),"")</f>
        <v/>
      </c>
      <c r="J128" s="4" t="str">
        <f ca="1">IFERROR(__xludf.DUMMYFUNCTION("""COMPUTED_VALUE"""),"")</f>
        <v/>
      </c>
      <c r="K128" s="4" t="str">
        <f ca="1">IFERROR(__xludf.DUMMYFUNCTION("""COMPUTED_VALUE"""),"")</f>
        <v/>
      </c>
      <c r="L128" s="4" t="str">
        <f ca="1">IFERROR(__xludf.DUMMYFUNCTION("""COMPUTED_VALUE"""),"")</f>
        <v/>
      </c>
      <c r="M128" s="4" t="str">
        <f ca="1">IFERROR(__xludf.DUMMYFUNCTION("""COMPUTED_VALUE"""),"")</f>
        <v/>
      </c>
      <c r="N128" s="4" t="str">
        <f ca="1">IFERROR(__xludf.DUMMYFUNCTION("""COMPUTED_VALUE"""),"")</f>
        <v/>
      </c>
      <c r="O128" s="4" t="str">
        <f ca="1">IFERROR(__xludf.DUMMYFUNCTION("""COMPUTED_VALUE"""),"")</f>
        <v/>
      </c>
      <c r="P128" s="4" t="str">
        <f ca="1">IFERROR(__xludf.DUMMYFUNCTION("""COMPUTED_VALUE"""),"")</f>
        <v/>
      </c>
      <c r="Q128" s="4" t="str">
        <f ca="1">IFERROR(__xludf.DUMMYFUNCTION("""COMPUTED_VALUE"""),"")</f>
        <v/>
      </c>
      <c r="R128" s="4" t="str">
        <f ca="1">IFERROR(__xludf.DUMMYFUNCTION("""COMPUTED_VALUE"""),"")</f>
        <v/>
      </c>
      <c r="S128" s="4" t="str">
        <f ca="1">IFERROR(__xludf.DUMMYFUNCTION("""COMPUTED_VALUE"""),"")</f>
        <v/>
      </c>
      <c r="T128" s="4" t="str">
        <f ca="1">IFERROR(__xludf.DUMMYFUNCTION("""COMPUTED_VALUE"""),"")</f>
        <v/>
      </c>
      <c r="U128" s="4" t="str">
        <f ca="1">IFERROR(__xludf.DUMMYFUNCTION("""COMPUTED_VALUE"""),"")</f>
        <v/>
      </c>
      <c r="V128" s="4" t="str">
        <f ca="1">IFERROR(__xludf.DUMMYFUNCTION("""COMPUTED_VALUE"""),"")</f>
        <v/>
      </c>
      <c r="W128" s="4" t="str">
        <f ca="1">IFERROR(__xludf.DUMMYFUNCTION("""COMPUTED_VALUE"""),"")</f>
        <v/>
      </c>
      <c r="X128" s="4" t="str">
        <f ca="1">IFERROR(__xludf.DUMMYFUNCTION("""COMPUTED_VALUE"""),"")</f>
        <v/>
      </c>
      <c r="Y128" s="4" t="str">
        <f ca="1">IFERROR(__xludf.DUMMYFUNCTION("""COMPUTED_VALUE"""),"")</f>
        <v/>
      </c>
      <c r="Z128" s="4" t="str">
        <f ca="1">IFERROR(__xludf.DUMMYFUNCTION("""COMPUTED_VALUE"""),"")</f>
        <v/>
      </c>
      <c r="AA128" s="4" t="str">
        <f ca="1">IFERROR(__xludf.DUMMYFUNCTION("""COMPUTED_VALUE"""),"")</f>
        <v/>
      </c>
      <c r="AB128" s="4" t="str">
        <f ca="1">IFERROR(__xludf.DUMMYFUNCTION("""COMPUTED_VALUE"""),"")</f>
        <v/>
      </c>
      <c r="AC128" s="4" t="str">
        <f ca="1">IFERROR(__xludf.DUMMYFUNCTION("""COMPUTED_VALUE"""),"")</f>
        <v/>
      </c>
      <c r="AD128" s="4" t="str">
        <f ca="1">IFERROR(__xludf.DUMMYFUNCTION("""COMPUTED_VALUE"""),"")</f>
        <v/>
      </c>
      <c r="AE128" s="4" t="str">
        <f ca="1">IFERROR(__xludf.DUMMYFUNCTION("""COMPUTED_VALUE"""),"")</f>
        <v/>
      </c>
      <c r="AF128" s="4" t="str">
        <f ca="1">IFERROR(__xludf.DUMMYFUNCTION("""COMPUTED_VALUE"""),"")</f>
        <v/>
      </c>
      <c r="AG128" s="4" t="str">
        <f ca="1">IFERROR(__xludf.DUMMYFUNCTION("""COMPUTED_VALUE"""),"")</f>
        <v/>
      </c>
      <c r="AH128" s="4" t="str">
        <f ca="1">IFERROR(__xludf.DUMMYFUNCTION("""COMPUTED_VALUE"""),"")</f>
        <v/>
      </c>
      <c r="AI128" s="4" t="str">
        <f ca="1">IFERROR(__xludf.DUMMYFUNCTION("""COMPUTED_VALUE"""),"")</f>
        <v/>
      </c>
      <c r="AJ128" s="4" t="str">
        <f ca="1">IFERROR(__xludf.DUMMYFUNCTION("""COMPUTED_VALUE"""),"")</f>
        <v/>
      </c>
      <c r="AK128" s="4" t="str">
        <f ca="1">IFERROR(__xludf.DUMMYFUNCTION("""COMPUTED_VALUE"""),"")</f>
        <v/>
      </c>
      <c r="AL128" s="4" t="str">
        <f ca="1">IFERROR(__xludf.DUMMYFUNCTION("""COMPUTED_VALUE"""),"")</f>
        <v/>
      </c>
      <c r="AM128" s="4" t="str">
        <f ca="1">IFERROR(__xludf.DUMMYFUNCTION("""COMPUTED_VALUE"""),"")</f>
        <v/>
      </c>
      <c r="AN128" s="4" t="str">
        <f ca="1">IFERROR(__xludf.DUMMYFUNCTION("""COMPUTED_VALUE"""),"")</f>
        <v/>
      </c>
      <c r="AO128" s="4" t="str">
        <f ca="1">IFERROR(__xludf.DUMMYFUNCTION("""COMPUTED_VALUE"""),"")</f>
        <v/>
      </c>
      <c r="AP128" s="4" t="str">
        <f ca="1">IFERROR(__xludf.DUMMYFUNCTION("""COMPUTED_VALUE"""),"")</f>
        <v/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</row>
    <row r="129" spans="1:82" ht="12.75" x14ac:dyDescent="0.55000000000000004">
      <c r="A129" s="4" t="str">
        <f ca="1">IFERROR(__xludf.DUMMYFUNCTION("""COMPUTED_VALUE"""),"")</f>
        <v/>
      </c>
      <c r="B129" s="4" t="str">
        <f ca="1">IFERROR(__xludf.DUMMYFUNCTION("""COMPUTED_VALUE"""),"")</f>
        <v/>
      </c>
      <c r="C129" s="4" t="str">
        <f ca="1">IFERROR(__xludf.DUMMYFUNCTION("""COMPUTED_VALUE"""),"")</f>
        <v/>
      </c>
      <c r="D129" s="4" t="str">
        <f ca="1">IFERROR(__xludf.DUMMYFUNCTION("""COMPUTED_VALUE"""),"")</f>
        <v/>
      </c>
      <c r="E129" s="4" t="str">
        <f ca="1">IFERROR(__xludf.DUMMYFUNCTION("""COMPUTED_VALUE"""),"")</f>
        <v/>
      </c>
      <c r="F129" s="4" t="str">
        <f ca="1">IFERROR(__xludf.DUMMYFUNCTION("""COMPUTED_VALUE"""),"")</f>
        <v/>
      </c>
      <c r="G129" s="4" t="str">
        <f ca="1">IFERROR(__xludf.DUMMYFUNCTION("""COMPUTED_VALUE"""),"")</f>
        <v/>
      </c>
      <c r="H129" s="4" t="str">
        <f ca="1">IFERROR(__xludf.DUMMYFUNCTION("""COMPUTED_VALUE"""),"")</f>
        <v/>
      </c>
      <c r="I129" s="4" t="str">
        <f ca="1">IFERROR(__xludf.DUMMYFUNCTION("""COMPUTED_VALUE"""),"")</f>
        <v/>
      </c>
      <c r="J129" s="4" t="str">
        <f ca="1">IFERROR(__xludf.DUMMYFUNCTION("""COMPUTED_VALUE"""),"")</f>
        <v/>
      </c>
      <c r="K129" s="4" t="str">
        <f ca="1">IFERROR(__xludf.DUMMYFUNCTION("""COMPUTED_VALUE"""),"")</f>
        <v/>
      </c>
      <c r="L129" s="4" t="str">
        <f ca="1">IFERROR(__xludf.DUMMYFUNCTION("""COMPUTED_VALUE"""),"")</f>
        <v/>
      </c>
      <c r="M129" s="4" t="str">
        <f ca="1">IFERROR(__xludf.DUMMYFUNCTION("""COMPUTED_VALUE"""),"")</f>
        <v/>
      </c>
      <c r="N129" s="4" t="str">
        <f ca="1">IFERROR(__xludf.DUMMYFUNCTION("""COMPUTED_VALUE"""),"")</f>
        <v/>
      </c>
      <c r="O129" s="4" t="str">
        <f ca="1">IFERROR(__xludf.DUMMYFUNCTION("""COMPUTED_VALUE"""),"")</f>
        <v/>
      </c>
      <c r="P129" s="4" t="str">
        <f ca="1">IFERROR(__xludf.DUMMYFUNCTION("""COMPUTED_VALUE"""),"")</f>
        <v/>
      </c>
      <c r="Q129" s="4" t="str">
        <f ca="1">IFERROR(__xludf.DUMMYFUNCTION("""COMPUTED_VALUE"""),"")</f>
        <v/>
      </c>
      <c r="R129" s="4" t="str">
        <f ca="1">IFERROR(__xludf.DUMMYFUNCTION("""COMPUTED_VALUE"""),"")</f>
        <v/>
      </c>
      <c r="S129" s="4" t="str">
        <f ca="1">IFERROR(__xludf.DUMMYFUNCTION("""COMPUTED_VALUE"""),"")</f>
        <v/>
      </c>
      <c r="T129" s="4" t="str">
        <f ca="1">IFERROR(__xludf.DUMMYFUNCTION("""COMPUTED_VALUE"""),"")</f>
        <v/>
      </c>
      <c r="U129" s="4" t="str">
        <f ca="1">IFERROR(__xludf.DUMMYFUNCTION("""COMPUTED_VALUE"""),"")</f>
        <v/>
      </c>
      <c r="V129" s="4" t="str">
        <f ca="1">IFERROR(__xludf.DUMMYFUNCTION("""COMPUTED_VALUE"""),"")</f>
        <v/>
      </c>
      <c r="W129" s="4" t="str">
        <f ca="1">IFERROR(__xludf.DUMMYFUNCTION("""COMPUTED_VALUE"""),"")</f>
        <v/>
      </c>
      <c r="X129" s="4" t="str">
        <f ca="1">IFERROR(__xludf.DUMMYFUNCTION("""COMPUTED_VALUE"""),"")</f>
        <v/>
      </c>
      <c r="Y129" s="4" t="str">
        <f ca="1">IFERROR(__xludf.DUMMYFUNCTION("""COMPUTED_VALUE"""),"")</f>
        <v/>
      </c>
      <c r="Z129" s="4" t="str">
        <f ca="1">IFERROR(__xludf.DUMMYFUNCTION("""COMPUTED_VALUE"""),"")</f>
        <v/>
      </c>
      <c r="AA129" s="4" t="str">
        <f ca="1">IFERROR(__xludf.DUMMYFUNCTION("""COMPUTED_VALUE"""),"")</f>
        <v/>
      </c>
      <c r="AB129" s="4" t="str">
        <f ca="1">IFERROR(__xludf.DUMMYFUNCTION("""COMPUTED_VALUE"""),"")</f>
        <v/>
      </c>
      <c r="AC129" s="4" t="str">
        <f ca="1">IFERROR(__xludf.DUMMYFUNCTION("""COMPUTED_VALUE"""),"")</f>
        <v/>
      </c>
      <c r="AD129" s="4" t="str">
        <f ca="1">IFERROR(__xludf.DUMMYFUNCTION("""COMPUTED_VALUE"""),"")</f>
        <v/>
      </c>
      <c r="AE129" s="4" t="str">
        <f ca="1">IFERROR(__xludf.DUMMYFUNCTION("""COMPUTED_VALUE"""),"")</f>
        <v/>
      </c>
      <c r="AF129" s="4" t="str">
        <f ca="1">IFERROR(__xludf.DUMMYFUNCTION("""COMPUTED_VALUE"""),"")</f>
        <v/>
      </c>
      <c r="AG129" s="4" t="str">
        <f ca="1">IFERROR(__xludf.DUMMYFUNCTION("""COMPUTED_VALUE"""),"")</f>
        <v/>
      </c>
      <c r="AH129" s="4" t="str">
        <f ca="1">IFERROR(__xludf.DUMMYFUNCTION("""COMPUTED_VALUE"""),"")</f>
        <v/>
      </c>
      <c r="AI129" s="4" t="str">
        <f ca="1">IFERROR(__xludf.DUMMYFUNCTION("""COMPUTED_VALUE"""),"")</f>
        <v/>
      </c>
      <c r="AJ129" s="4" t="str">
        <f ca="1">IFERROR(__xludf.DUMMYFUNCTION("""COMPUTED_VALUE"""),"")</f>
        <v/>
      </c>
      <c r="AK129" s="4" t="str">
        <f ca="1">IFERROR(__xludf.DUMMYFUNCTION("""COMPUTED_VALUE"""),"")</f>
        <v/>
      </c>
      <c r="AL129" s="4" t="str">
        <f ca="1">IFERROR(__xludf.DUMMYFUNCTION("""COMPUTED_VALUE"""),"")</f>
        <v/>
      </c>
      <c r="AM129" s="4" t="str">
        <f ca="1">IFERROR(__xludf.DUMMYFUNCTION("""COMPUTED_VALUE"""),"")</f>
        <v/>
      </c>
      <c r="AN129" s="4" t="str">
        <f ca="1">IFERROR(__xludf.DUMMYFUNCTION("""COMPUTED_VALUE"""),"")</f>
        <v/>
      </c>
      <c r="AO129" s="4" t="str">
        <f ca="1">IFERROR(__xludf.DUMMYFUNCTION("""COMPUTED_VALUE"""),"")</f>
        <v/>
      </c>
      <c r="AP129" s="4" t="str">
        <f ca="1">IFERROR(__xludf.DUMMYFUNCTION("""COMPUTED_VALUE"""),"")</f>
        <v/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 spans="1:82" ht="12.75" x14ac:dyDescent="0.55000000000000004">
      <c r="A130" s="4" t="str">
        <f ca="1">IFERROR(__xludf.DUMMYFUNCTION("""COMPUTED_VALUE"""),"")</f>
        <v/>
      </c>
      <c r="B130" s="4" t="str">
        <f ca="1">IFERROR(__xludf.DUMMYFUNCTION("""COMPUTED_VALUE"""),"")</f>
        <v/>
      </c>
      <c r="C130" s="4" t="str">
        <f ca="1">IFERROR(__xludf.DUMMYFUNCTION("""COMPUTED_VALUE"""),"")</f>
        <v/>
      </c>
      <c r="D130" s="4" t="str">
        <f ca="1">IFERROR(__xludf.DUMMYFUNCTION("""COMPUTED_VALUE"""),"")</f>
        <v/>
      </c>
      <c r="E130" s="4" t="str">
        <f ca="1">IFERROR(__xludf.DUMMYFUNCTION("""COMPUTED_VALUE"""),"")</f>
        <v/>
      </c>
      <c r="F130" s="4" t="str">
        <f ca="1">IFERROR(__xludf.DUMMYFUNCTION("""COMPUTED_VALUE"""),"")</f>
        <v/>
      </c>
      <c r="G130" s="4" t="str">
        <f ca="1">IFERROR(__xludf.DUMMYFUNCTION("""COMPUTED_VALUE"""),"")</f>
        <v/>
      </c>
      <c r="H130" s="4" t="str">
        <f ca="1">IFERROR(__xludf.DUMMYFUNCTION("""COMPUTED_VALUE"""),"")</f>
        <v/>
      </c>
      <c r="I130" s="4" t="str">
        <f ca="1">IFERROR(__xludf.DUMMYFUNCTION("""COMPUTED_VALUE"""),"")</f>
        <v/>
      </c>
      <c r="J130" s="4" t="str">
        <f ca="1">IFERROR(__xludf.DUMMYFUNCTION("""COMPUTED_VALUE"""),"")</f>
        <v/>
      </c>
      <c r="K130" s="4" t="str">
        <f ca="1">IFERROR(__xludf.DUMMYFUNCTION("""COMPUTED_VALUE"""),"")</f>
        <v/>
      </c>
      <c r="L130" s="4" t="str">
        <f ca="1">IFERROR(__xludf.DUMMYFUNCTION("""COMPUTED_VALUE"""),"")</f>
        <v/>
      </c>
      <c r="M130" s="4" t="str">
        <f ca="1">IFERROR(__xludf.DUMMYFUNCTION("""COMPUTED_VALUE"""),"")</f>
        <v/>
      </c>
      <c r="N130" s="4" t="str">
        <f ca="1">IFERROR(__xludf.DUMMYFUNCTION("""COMPUTED_VALUE"""),"")</f>
        <v/>
      </c>
      <c r="O130" s="4" t="str">
        <f ca="1">IFERROR(__xludf.DUMMYFUNCTION("""COMPUTED_VALUE"""),"")</f>
        <v/>
      </c>
      <c r="P130" s="4" t="str">
        <f ca="1">IFERROR(__xludf.DUMMYFUNCTION("""COMPUTED_VALUE"""),"")</f>
        <v/>
      </c>
      <c r="Q130" s="4" t="str">
        <f ca="1">IFERROR(__xludf.DUMMYFUNCTION("""COMPUTED_VALUE"""),"")</f>
        <v/>
      </c>
      <c r="R130" s="4" t="str">
        <f ca="1">IFERROR(__xludf.DUMMYFUNCTION("""COMPUTED_VALUE"""),"")</f>
        <v/>
      </c>
      <c r="S130" s="4" t="str">
        <f ca="1">IFERROR(__xludf.DUMMYFUNCTION("""COMPUTED_VALUE"""),"")</f>
        <v/>
      </c>
      <c r="T130" s="4" t="str">
        <f ca="1">IFERROR(__xludf.DUMMYFUNCTION("""COMPUTED_VALUE"""),"")</f>
        <v/>
      </c>
      <c r="U130" s="4" t="str">
        <f ca="1">IFERROR(__xludf.DUMMYFUNCTION("""COMPUTED_VALUE"""),"")</f>
        <v/>
      </c>
      <c r="V130" s="4" t="str">
        <f ca="1">IFERROR(__xludf.DUMMYFUNCTION("""COMPUTED_VALUE"""),"")</f>
        <v/>
      </c>
      <c r="W130" s="4" t="str">
        <f ca="1">IFERROR(__xludf.DUMMYFUNCTION("""COMPUTED_VALUE"""),"")</f>
        <v/>
      </c>
      <c r="X130" s="4" t="str">
        <f ca="1">IFERROR(__xludf.DUMMYFUNCTION("""COMPUTED_VALUE"""),"")</f>
        <v/>
      </c>
      <c r="Y130" s="4" t="str">
        <f ca="1">IFERROR(__xludf.DUMMYFUNCTION("""COMPUTED_VALUE"""),"")</f>
        <v/>
      </c>
      <c r="Z130" s="4" t="str">
        <f ca="1">IFERROR(__xludf.DUMMYFUNCTION("""COMPUTED_VALUE"""),"")</f>
        <v/>
      </c>
      <c r="AA130" s="4" t="str">
        <f ca="1">IFERROR(__xludf.DUMMYFUNCTION("""COMPUTED_VALUE"""),"")</f>
        <v/>
      </c>
      <c r="AB130" s="4" t="str">
        <f ca="1">IFERROR(__xludf.DUMMYFUNCTION("""COMPUTED_VALUE"""),"")</f>
        <v/>
      </c>
      <c r="AC130" s="4" t="str">
        <f ca="1">IFERROR(__xludf.DUMMYFUNCTION("""COMPUTED_VALUE"""),"")</f>
        <v/>
      </c>
      <c r="AD130" s="4" t="str">
        <f ca="1">IFERROR(__xludf.DUMMYFUNCTION("""COMPUTED_VALUE"""),"")</f>
        <v/>
      </c>
      <c r="AE130" s="4" t="str">
        <f ca="1">IFERROR(__xludf.DUMMYFUNCTION("""COMPUTED_VALUE"""),"")</f>
        <v/>
      </c>
      <c r="AF130" s="4" t="str">
        <f ca="1">IFERROR(__xludf.DUMMYFUNCTION("""COMPUTED_VALUE"""),"")</f>
        <v/>
      </c>
      <c r="AG130" s="4" t="str">
        <f ca="1">IFERROR(__xludf.DUMMYFUNCTION("""COMPUTED_VALUE"""),"")</f>
        <v/>
      </c>
      <c r="AH130" s="4" t="str">
        <f ca="1">IFERROR(__xludf.DUMMYFUNCTION("""COMPUTED_VALUE"""),"")</f>
        <v/>
      </c>
      <c r="AI130" s="4" t="str">
        <f ca="1">IFERROR(__xludf.DUMMYFUNCTION("""COMPUTED_VALUE"""),"")</f>
        <v/>
      </c>
      <c r="AJ130" s="4" t="str">
        <f ca="1">IFERROR(__xludf.DUMMYFUNCTION("""COMPUTED_VALUE"""),"")</f>
        <v/>
      </c>
      <c r="AK130" s="4" t="str">
        <f ca="1">IFERROR(__xludf.DUMMYFUNCTION("""COMPUTED_VALUE"""),"")</f>
        <v/>
      </c>
      <c r="AL130" s="4" t="str">
        <f ca="1">IFERROR(__xludf.DUMMYFUNCTION("""COMPUTED_VALUE"""),"")</f>
        <v/>
      </c>
      <c r="AM130" s="4" t="str">
        <f ca="1">IFERROR(__xludf.DUMMYFUNCTION("""COMPUTED_VALUE"""),"")</f>
        <v/>
      </c>
      <c r="AN130" s="4" t="str">
        <f ca="1">IFERROR(__xludf.DUMMYFUNCTION("""COMPUTED_VALUE"""),"")</f>
        <v/>
      </c>
      <c r="AO130" s="4" t="str">
        <f ca="1">IFERROR(__xludf.DUMMYFUNCTION("""COMPUTED_VALUE"""),"")</f>
        <v/>
      </c>
      <c r="AP130" s="4" t="str">
        <f ca="1">IFERROR(__xludf.DUMMYFUNCTION("""COMPUTED_VALUE"""),"")</f>
        <v/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 spans="1:82" ht="12.75" x14ac:dyDescent="0.55000000000000004">
      <c r="A131" s="4" t="str">
        <f ca="1">IFERROR(__xludf.DUMMYFUNCTION("""COMPUTED_VALUE"""),"")</f>
        <v/>
      </c>
      <c r="B131" s="4" t="str">
        <f ca="1">IFERROR(__xludf.DUMMYFUNCTION("""COMPUTED_VALUE"""),"")</f>
        <v/>
      </c>
      <c r="C131" s="4" t="str">
        <f ca="1">IFERROR(__xludf.DUMMYFUNCTION("""COMPUTED_VALUE"""),"")</f>
        <v/>
      </c>
      <c r="D131" s="4" t="str">
        <f ca="1">IFERROR(__xludf.DUMMYFUNCTION("""COMPUTED_VALUE"""),"")</f>
        <v/>
      </c>
      <c r="E131" s="4" t="str">
        <f ca="1">IFERROR(__xludf.DUMMYFUNCTION("""COMPUTED_VALUE"""),"")</f>
        <v/>
      </c>
      <c r="F131" s="4" t="str">
        <f ca="1">IFERROR(__xludf.DUMMYFUNCTION("""COMPUTED_VALUE"""),"")</f>
        <v/>
      </c>
      <c r="G131" s="4" t="str">
        <f ca="1">IFERROR(__xludf.DUMMYFUNCTION("""COMPUTED_VALUE"""),"")</f>
        <v/>
      </c>
      <c r="H131" s="4" t="str">
        <f ca="1">IFERROR(__xludf.DUMMYFUNCTION("""COMPUTED_VALUE"""),"")</f>
        <v/>
      </c>
      <c r="I131" s="4" t="str">
        <f ca="1">IFERROR(__xludf.DUMMYFUNCTION("""COMPUTED_VALUE"""),"")</f>
        <v/>
      </c>
      <c r="J131" s="4" t="str">
        <f ca="1">IFERROR(__xludf.DUMMYFUNCTION("""COMPUTED_VALUE"""),"")</f>
        <v/>
      </c>
      <c r="K131" s="4" t="str">
        <f ca="1">IFERROR(__xludf.DUMMYFUNCTION("""COMPUTED_VALUE"""),"")</f>
        <v/>
      </c>
      <c r="L131" s="4" t="str">
        <f ca="1">IFERROR(__xludf.DUMMYFUNCTION("""COMPUTED_VALUE"""),"")</f>
        <v/>
      </c>
      <c r="M131" s="4" t="str">
        <f ca="1">IFERROR(__xludf.DUMMYFUNCTION("""COMPUTED_VALUE"""),"")</f>
        <v/>
      </c>
      <c r="N131" s="4" t="str">
        <f ca="1">IFERROR(__xludf.DUMMYFUNCTION("""COMPUTED_VALUE"""),"")</f>
        <v/>
      </c>
      <c r="O131" s="4" t="str">
        <f ca="1">IFERROR(__xludf.DUMMYFUNCTION("""COMPUTED_VALUE"""),"")</f>
        <v/>
      </c>
      <c r="P131" s="4" t="str">
        <f ca="1">IFERROR(__xludf.DUMMYFUNCTION("""COMPUTED_VALUE"""),"")</f>
        <v/>
      </c>
      <c r="Q131" s="4" t="str">
        <f ca="1">IFERROR(__xludf.DUMMYFUNCTION("""COMPUTED_VALUE"""),"")</f>
        <v/>
      </c>
      <c r="R131" s="4" t="str">
        <f ca="1">IFERROR(__xludf.DUMMYFUNCTION("""COMPUTED_VALUE"""),"")</f>
        <v/>
      </c>
      <c r="S131" s="4" t="str">
        <f ca="1">IFERROR(__xludf.DUMMYFUNCTION("""COMPUTED_VALUE"""),"")</f>
        <v/>
      </c>
      <c r="T131" s="4" t="str">
        <f ca="1">IFERROR(__xludf.DUMMYFUNCTION("""COMPUTED_VALUE"""),"")</f>
        <v/>
      </c>
      <c r="U131" s="4" t="str">
        <f ca="1">IFERROR(__xludf.DUMMYFUNCTION("""COMPUTED_VALUE"""),"")</f>
        <v/>
      </c>
      <c r="V131" s="4" t="str">
        <f ca="1">IFERROR(__xludf.DUMMYFUNCTION("""COMPUTED_VALUE"""),"")</f>
        <v/>
      </c>
      <c r="W131" s="4" t="str">
        <f ca="1">IFERROR(__xludf.DUMMYFUNCTION("""COMPUTED_VALUE"""),"")</f>
        <v/>
      </c>
      <c r="X131" s="4" t="str">
        <f ca="1">IFERROR(__xludf.DUMMYFUNCTION("""COMPUTED_VALUE"""),"")</f>
        <v/>
      </c>
      <c r="Y131" s="4" t="str">
        <f ca="1">IFERROR(__xludf.DUMMYFUNCTION("""COMPUTED_VALUE"""),"")</f>
        <v/>
      </c>
      <c r="Z131" s="4" t="str">
        <f ca="1">IFERROR(__xludf.DUMMYFUNCTION("""COMPUTED_VALUE"""),"")</f>
        <v/>
      </c>
      <c r="AA131" s="4" t="str">
        <f ca="1">IFERROR(__xludf.DUMMYFUNCTION("""COMPUTED_VALUE"""),"")</f>
        <v/>
      </c>
      <c r="AB131" s="4" t="str">
        <f ca="1">IFERROR(__xludf.DUMMYFUNCTION("""COMPUTED_VALUE"""),"")</f>
        <v/>
      </c>
      <c r="AC131" s="4" t="str">
        <f ca="1">IFERROR(__xludf.DUMMYFUNCTION("""COMPUTED_VALUE"""),"")</f>
        <v/>
      </c>
      <c r="AD131" s="4" t="str">
        <f ca="1">IFERROR(__xludf.DUMMYFUNCTION("""COMPUTED_VALUE"""),"")</f>
        <v/>
      </c>
      <c r="AE131" s="4" t="str">
        <f ca="1">IFERROR(__xludf.DUMMYFUNCTION("""COMPUTED_VALUE"""),"")</f>
        <v/>
      </c>
      <c r="AF131" s="4" t="str">
        <f ca="1">IFERROR(__xludf.DUMMYFUNCTION("""COMPUTED_VALUE"""),"")</f>
        <v/>
      </c>
      <c r="AG131" s="4" t="str">
        <f ca="1">IFERROR(__xludf.DUMMYFUNCTION("""COMPUTED_VALUE"""),"")</f>
        <v/>
      </c>
      <c r="AH131" s="4" t="str">
        <f ca="1">IFERROR(__xludf.DUMMYFUNCTION("""COMPUTED_VALUE"""),"")</f>
        <v/>
      </c>
      <c r="AI131" s="4" t="str">
        <f ca="1">IFERROR(__xludf.DUMMYFUNCTION("""COMPUTED_VALUE"""),"")</f>
        <v/>
      </c>
      <c r="AJ131" s="4" t="str">
        <f ca="1">IFERROR(__xludf.DUMMYFUNCTION("""COMPUTED_VALUE"""),"")</f>
        <v/>
      </c>
      <c r="AK131" s="4" t="str">
        <f ca="1">IFERROR(__xludf.DUMMYFUNCTION("""COMPUTED_VALUE"""),"")</f>
        <v/>
      </c>
      <c r="AL131" s="4" t="str">
        <f ca="1">IFERROR(__xludf.DUMMYFUNCTION("""COMPUTED_VALUE"""),"")</f>
        <v/>
      </c>
      <c r="AM131" s="4" t="str">
        <f ca="1">IFERROR(__xludf.DUMMYFUNCTION("""COMPUTED_VALUE"""),"")</f>
        <v/>
      </c>
      <c r="AN131" s="4" t="str">
        <f ca="1">IFERROR(__xludf.DUMMYFUNCTION("""COMPUTED_VALUE"""),"")</f>
        <v/>
      </c>
      <c r="AO131" s="4" t="str">
        <f ca="1">IFERROR(__xludf.DUMMYFUNCTION("""COMPUTED_VALUE"""),"")</f>
        <v/>
      </c>
      <c r="AP131" s="4" t="str">
        <f ca="1">IFERROR(__xludf.DUMMYFUNCTION("""COMPUTED_VALUE"""),"")</f>
        <v/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 spans="1:82" ht="12.75" x14ac:dyDescent="0.55000000000000004">
      <c r="A132" s="4" t="str">
        <f ca="1">IFERROR(__xludf.DUMMYFUNCTION("""COMPUTED_VALUE"""),"")</f>
        <v/>
      </c>
      <c r="B132" s="4" t="str">
        <f ca="1">IFERROR(__xludf.DUMMYFUNCTION("""COMPUTED_VALUE"""),"")</f>
        <v/>
      </c>
      <c r="C132" s="4" t="str">
        <f ca="1">IFERROR(__xludf.DUMMYFUNCTION("""COMPUTED_VALUE"""),"")</f>
        <v/>
      </c>
      <c r="D132" s="4" t="str">
        <f ca="1">IFERROR(__xludf.DUMMYFUNCTION("""COMPUTED_VALUE"""),"")</f>
        <v/>
      </c>
      <c r="E132" s="4" t="str">
        <f ca="1">IFERROR(__xludf.DUMMYFUNCTION("""COMPUTED_VALUE"""),"")</f>
        <v/>
      </c>
      <c r="F132" s="4" t="str">
        <f ca="1">IFERROR(__xludf.DUMMYFUNCTION("""COMPUTED_VALUE"""),"")</f>
        <v/>
      </c>
      <c r="G132" s="4" t="str">
        <f ca="1">IFERROR(__xludf.DUMMYFUNCTION("""COMPUTED_VALUE"""),"")</f>
        <v/>
      </c>
      <c r="H132" s="4" t="str">
        <f ca="1">IFERROR(__xludf.DUMMYFUNCTION("""COMPUTED_VALUE"""),"")</f>
        <v/>
      </c>
      <c r="I132" s="4" t="str">
        <f ca="1">IFERROR(__xludf.DUMMYFUNCTION("""COMPUTED_VALUE"""),"")</f>
        <v/>
      </c>
      <c r="J132" s="4" t="str">
        <f ca="1">IFERROR(__xludf.DUMMYFUNCTION("""COMPUTED_VALUE"""),"")</f>
        <v/>
      </c>
      <c r="K132" s="4" t="str">
        <f ca="1">IFERROR(__xludf.DUMMYFUNCTION("""COMPUTED_VALUE"""),"")</f>
        <v/>
      </c>
      <c r="L132" s="4" t="str">
        <f ca="1">IFERROR(__xludf.DUMMYFUNCTION("""COMPUTED_VALUE"""),"")</f>
        <v/>
      </c>
      <c r="M132" s="4" t="str">
        <f ca="1">IFERROR(__xludf.DUMMYFUNCTION("""COMPUTED_VALUE"""),"")</f>
        <v/>
      </c>
      <c r="N132" s="4" t="str">
        <f ca="1">IFERROR(__xludf.DUMMYFUNCTION("""COMPUTED_VALUE"""),"")</f>
        <v/>
      </c>
      <c r="O132" s="4" t="str">
        <f ca="1">IFERROR(__xludf.DUMMYFUNCTION("""COMPUTED_VALUE"""),"")</f>
        <v/>
      </c>
      <c r="P132" s="4" t="str">
        <f ca="1">IFERROR(__xludf.DUMMYFUNCTION("""COMPUTED_VALUE"""),"")</f>
        <v/>
      </c>
      <c r="Q132" s="4" t="str">
        <f ca="1">IFERROR(__xludf.DUMMYFUNCTION("""COMPUTED_VALUE"""),"")</f>
        <v/>
      </c>
      <c r="R132" s="4" t="str">
        <f ca="1">IFERROR(__xludf.DUMMYFUNCTION("""COMPUTED_VALUE"""),"")</f>
        <v/>
      </c>
      <c r="S132" s="4" t="str">
        <f ca="1">IFERROR(__xludf.DUMMYFUNCTION("""COMPUTED_VALUE"""),"")</f>
        <v/>
      </c>
      <c r="T132" s="4" t="str">
        <f ca="1">IFERROR(__xludf.DUMMYFUNCTION("""COMPUTED_VALUE"""),"")</f>
        <v/>
      </c>
      <c r="U132" s="4" t="str">
        <f ca="1">IFERROR(__xludf.DUMMYFUNCTION("""COMPUTED_VALUE"""),"")</f>
        <v/>
      </c>
      <c r="V132" s="4" t="str">
        <f ca="1">IFERROR(__xludf.DUMMYFUNCTION("""COMPUTED_VALUE"""),"")</f>
        <v/>
      </c>
      <c r="W132" s="4" t="str">
        <f ca="1">IFERROR(__xludf.DUMMYFUNCTION("""COMPUTED_VALUE"""),"")</f>
        <v/>
      </c>
      <c r="X132" s="4" t="str">
        <f ca="1">IFERROR(__xludf.DUMMYFUNCTION("""COMPUTED_VALUE"""),"")</f>
        <v/>
      </c>
      <c r="Y132" s="4" t="str">
        <f ca="1">IFERROR(__xludf.DUMMYFUNCTION("""COMPUTED_VALUE"""),"")</f>
        <v/>
      </c>
      <c r="Z132" s="4" t="str">
        <f ca="1">IFERROR(__xludf.DUMMYFUNCTION("""COMPUTED_VALUE"""),"")</f>
        <v/>
      </c>
      <c r="AA132" s="4" t="str">
        <f ca="1">IFERROR(__xludf.DUMMYFUNCTION("""COMPUTED_VALUE"""),"")</f>
        <v/>
      </c>
      <c r="AB132" s="4" t="str">
        <f ca="1">IFERROR(__xludf.DUMMYFUNCTION("""COMPUTED_VALUE"""),"")</f>
        <v/>
      </c>
      <c r="AC132" s="4" t="str">
        <f ca="1">IFERROR(__xludf.DUMMYFUNCTION("""COMPUTED_VALUE"""),"")</f>
        <v/>
      </c>
      <c r="AD132" s="4" t="str">
        <f ca="1">IFERROR(__xludf.DUMMYFUNCTION("""COMPUTED_VALUE"""),"")</f>
        <v/>
      </c>
      <c r="AE132" s="4" t="str">
        <f ca="1">IFERROR(__xludf.DUMMYFUNCTION("""COMPUTED_VALUE"""),"")</f>
        <v/>
      </c>
      <c r="AF132" s="4" t="str">
        <f ca="1">IFERROR(__xludf.DUMMYFUNCTION("""COMPUTED_VALUE"""),"")</f>
        <v/>
      </c>
      <c r="AG132" s="4" t="str">
        <f ca="1">IFERROR(__xludf.DUMMYFUNCTION("""COMPUTED_VALUE"""),"")</f>
        <v/>
      </c>
      <c r="AH132" s="4" t="str">
        <f ca="1">IFERROR(__xludf.DUMMYFUNCTION("""COMPUTED_VALUE"""),"")</f>
        <v/>
      </c>
      <c r="AI132" s="4" t="str">
        <f ca="1">IFERROR(__xludf.DUMMYFUNCTION("""COMPUTED_VALUE"""),"")</f>
        <v/>
      </c>
      <c r="AJ132" s="4" t="str">
        <f ca="1">IFERROR(__xludf.DUMMYFUNCTION("""COMPUTED_VALUE"""),"")</f>
        <v/>
      </c>
      <c r="AK132" s="4" t="str">
        <f ca="1">IFERROR(__xludf.DUMMYFUNCTION("""COMPUTED_VALUE"""),"")</f>
        <v/>
      </c>
      <c r="AL132" s="4" t="str">
        <f ca="1">IFERROR(__xludf.DUMMYFUNCTION("""COMPUTED_VALUE"""),"")</f>
        <v/>
      </c>
      <c r="AM132" s="4" t="str">
        <f ca="1">IFERROR(__xludf.DUMMYFUNCTION("""COMPUTED_VALUE"""),"")</f>
        <v/>
      </c>
      <c r="AN132" s="4" t="str">
        <f ca="1">IFERROR(__xludf.DUMMYFUNCTION("""COMPUTED_VALUE"""),"")</f>
        <v/>
      </c>
      <c r="AO132" s="4" t="str">
        <f ca="1">IFERROR(__xludf.DUMMYFUNCTION("""COMPUTED_VALUE"""),"")</f>
        <v/>
      </c>
      <c r="AP132" s="4" t="str">
        <f ca="1">IFERROR(__xludf.DUMMYFUNCTION("""COMPUTED_VALUE"""),"")</f>
        <v/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 spans="1:82" ht="12.75" x14ac:dyDescent="0.55000000000000004">
      <c r="A133" s="4" t="str">
        <f ca="1">IFERROR(__xludf.DUMMYFUNCTION("""COMPUTED_VALUE"""),"")</f>
        <v/>
      </c>
      <c r="B133" s="4" t="str">
        <f ca="1">IFERROR(__xludf.DUMMYFUNCTION("""COMPUTED_VALUE"""),"")</f>
        <v/>
      </c>
      <c r="C133" s="4" t="str">
        <f ca="1">IFERROR(__xludf.DUMMYFUNCTION("""COMPUTED_VALUE"""),"")</f>
        <v/>
      </c>
      <c r="D133" s="4" t="str">
        <f ca="1">IFERROR(__xludf.DUMMYFUNCTION("""COMPUTED_VALUE"""),"")</f>
        <v/>
      </c>
      <c r="E133" s="4" t="str">
        <f ca="1">IFERROR(__xludf.DUMMYFUNCTION("""COMPUTED_VALUE"""),"")</f>
        <v/>
      </c>
      <c r="F133" s="4" t="str">
        <f ca="1">IFERROR(__xludf.DUMMYFUNCTION("""COMPUTED_VALUE"""),"")</f>
        <v/>
      </c>
      <c r="G133" s="4" t="str">
        <f ca="1">IFERROR(__xludf.DUMMYFUNCTION("""COMPUTED_VALUE"""),"")</f>
        <v/>
      </c>
      <c r="H133" s="4" t="str">
        <f ca="1">IFERROR(__xludf.DUMMYFUNCTION("""COMPUTED_VALUE"""),"")</f>
        <v/>
      </c>
      <c r="I133" s="4" t="str">
        <f ca="1">IFERROR(__xludf.DUMMYFUNCTION("""COMPUTED_VALUE"""),"")</f>
        <v/>
      </c>
      <c r="J133" s="4" t="str">
        <f ca="1">IFERROR(__xludf.DUMMYFUNCTION("""COMPUTED_VALUE"""),"")</f>
        <v/>
      </c>
      <c r="K133" s="4" t="str">
        <f ca="1">IFERROR(__xludf.DUMMYFUNCTION("""COMPUTED_VALUE"""),"")</f>
        <v/>
      </c>
      <c r="L133" s="4" t="str">
        <f ca="1">IFERROR(__xludf.DUMMYFUNCTION("""COMPUTED_VALUE"""),"")</f>
        <v/>
      </c>
      <c r="M133" s="4" t="str">
        <f ca="1">IFERROR(__xludf.DUMMYFUNCTION("""COMPUTED_VALUE"""),"")</f>
        <v/>
      </c>
      <c r="N133" s="4" t="str">
        <f ca="1">IFERROR(__xludf.DUMMYFUNCTION("""COMPUTED_VALUE"""),"")</f>
        <v/>
      </c>
      <c r="O133" s="4" t="str">
        <f ca="1">IFERROR(__xludf.DUMMYFUNCTION("""COMPUTED_VALUE"""),"")</f>
        <v/>
      </c>
      <c r="P133" s="4" t="str">
        <f ca="1">IFERROR(__xludf.DUMMYFUNCTION("""COMPUTED_VALUE"""),"")</f>
        <v/>
      </c>
      <c r="Q133" s="4" t="str">
        <f ca="1">IFERROR(__xludf.DUMMYFUNCTION("""COMPUTED_VALUE"""),"")</f>
        <v/>
      </c>
      <c r="R133" s="4" t="str">
        <f ca="1">IFERROR(__xludf.DUMMYFUNCTION("""COMPUTED_VALUE"""),"")</f>
        <v/>
      </c>
      <c r="S133" s="4" t="str">
        <f ca="1">IFERROR(__xludf.DUMMYFUNCTION("""COMPUTED_VALUE"""),"")</f>
        <v/>
      </c>
      <c r="T133" s="4" t="str">
        <f ca="1">IFERROR(__xludf.DUMMYFUNCTION("""COMPUTED_VALUE"""),"")</f>
        <v/>
      </c>
      <c r="U133" s="4" t="str">
        <f ca="1">IFERROR(__xludf.DUMMYFUNCTION("""COMPUTED_VALUE"""),"")</f>
        <v/>
      </c>
      <c r="V133" s="4" t="str">
        <f ca="1">IFERROR(__xludf.DUMMYFUNCTION("""COMPUTED_VALUE"""),"")</f>
        <v/>
      </c>
      <c r="W133" s="4" t="str">
        <f ca="1">IFERROR(__xludf.DUMMYFUNCTION("""COMPUTED_VALUE"""),"")</f>
        <v/>
      </c>
      <c r="X133" s="4" t="str">
        <f ca="1">IFERROR(__xludf.DUMMYFUNCTION("""COMPUTED_VALUE"""),"")</f>
        <v/>
      </c>
      <c r="Y133" s="4" t="str">
        <f ca="1">IFERROR(__xludf.DUMMYFUNCTION("""COMPUTED_VALUE"""),"")</f>
        <v/>
      </c>
      <c r="Z133" s="4" t="str">
        <f ca="1">IFERROR(__xludf.DUMMYFUNCTION("""COMPUTED_VALUE"""),"")</f>
        <v/>
      </c>
      <c r="AA133" s="4" t="str">
        <f ca="1">IFERROR(__xludf.DUMMYFUNCTION("""COMPUTED_VALUE"""),"")</f>
        <v/>
      </c>
      <c r="AB133" s="4" t="str">
        <f ca="1">IFERROR(__xludf.DUMMYFUNCTION("""COMPUTED_VALUE"""),"")</f>
        <v/>
      </c>
      <c r="AC133" s="4" t="str">
        <f ca="1">IFERROR(__xludf.DUMMYFUNCTION("""COMPUTED_VALUE"""),"")</f>
        <v/>
      </c>
      <c r="AD133" s="4" t="str">
        <f ca="1">IFERROR(__xludf.DUMMYFUNCTION("""COMPUTED_VALUE"""),"")</f>
        <v/>
      </c>
      <c r="AE133" s="4" t="str">
        <f ca="1">IFERROR(__xludf.DUMMYFUNCTION("""COMPUTED_VALUE"""),"")</f>
        <v/>
      </c>
      <c r="AF133" s="4" t="str">
        <f ca="1">IFERROR(__xludf.DUMMYFUNCTION("""COMPUTED_VALUE"""),"")</f>
        <v/>
      </c>
      <c r="AG133" s="4" t="str">
        <f ca="1">IFERROR(__xludf.DUMMYFUNCTION("""COMPUTED_VALUE"""),"")</f>
        <v/>
      </c>
      <c r="AH133" s="4" t="str">
        <f ca="1">IFERROR(__xludf.DUMMYFUNCTION("""COMPUTED_VALUE"""),"")</f>
        <v/>
      </c>
      <c r="AI133" s="4" t="str">
        <f ca="1">IFERROR(__xludf.DUMMYFUNCTION("""COMPUTED_VALUE"""),"")</f>
        <v/>
      </c>
      <c r="AJ133" s="4" t="str">
        <f ca="1">IFERROR(__xludf.DUMMYFUNCTION("""COMPUTED_VALUE"""),"")</f>
        <v/>
      </c>
      <c r="AK133" s="4" t="str">
        <f ca="1">IFERROR(__xludf.DUMMYFUNCTION("""COMPUTED_VALUE"""),"")</f>
        <v/>
      </c>
      <c r="AL133" s="4" t="str">
        <f ca="1">IFERROR(__xludf.DUMMYFUNCTION("""COMPUTED_VALUE"""),"")</f>
        <v/>
      </c>
      <c r="AM133" s="4" t="str">
        <f ca="1">IFERROR(__xludf.DUMMYFUNCTION("""COMPUTED_VALUE"""),"")</f>
        <v/>
      </c>
      <c r="AN133" s="4" t="str">
        <f ca="1">IFERROR(__xludf.DUMMYFUNCTION("""COMPUTED_VALUE"""),"")</f>
        <v/>
      </c>
      <c r="AO133" s="4" t="str">
        <f ca="1">IFERROR(__xludf.DUMMYFUNCTION("""COMPUTED_VALUE"""),"")</f>
        <v/>
      </c>
      <c r="AP133" s="4" t="str">
        <f ca="1">IFERROR(__xludf.DUMMYFUNCTION("""COMPUTED_VALUE"""),"")</f>
        <v/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 spans="1:82" ht="12.75" x14ac:dyDescent="0.5500000000000000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 spans="1:82" ht="12.75" x14ac:dyDescent="0.5500000000000000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6" spans="1:82" ht="12.75" x14ac:dyDescent="0.5500000000000000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</row>
    <row r="137" spans="1:82" ht="12.75" x14ac:dyDescent="0.5500000000000000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 spans="1:82" ht="12.75" x14ac:dyDescent="0.5500000000000000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 spans="1:82" ht="12.75" x14ac:dyDescent="0.5500000000000000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 spans="1:82" ht="12.75" x14ac:dyDescent="0.5500000000000000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</row>
    <row r="141" spans="1:82" ht="12.75" x14ac:dyDescent="0.5500000000000000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</row>
    <row r="142" spans="1:82" ht="12.75" x14ac:dyDescent="0.5500000000000000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</row>
    <row r="143" spans="1:82" ht="12.75" x14ac:dyDescent="0.5500000000000000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</row>
    <row r="144" spans="1:82" ht="12.75" x14ac:dyDescent="0.5500000000000000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</row>
    <row r="145" spans="1:82" ht="12.75" x14ac:dyDescent="0.5500000000000000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</row>
    <row r="146" spans="1:82" ht="12.75" x14ac:dyDescent="0.5500000000000000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</row>
    <row r="147" spans="1:82" ht="12.75" x14ac:dyDescent="0.5500000000000000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</row>
    <row r="148" spans="1:82" ht="12.75" x14ac:dyDescent="0.5500000000000000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</row>
    <row r="149" spans="1:82" ht="12.75" x14ac:dyDescent="0.5500000000000000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</row>
    <row r="150" spans="1:82" ht="12.75" x14ac:dyDescent="0.5500000000000000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</row>
    <row r="151" spans="1:82" ht="12.75" x14ac:dyDescent="0.5500000000000000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</row>
    <row r="152" spans="1:82" ht="12.75" x14ac:dyDescent="0.5500000000000000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</row>
    <row r="153" spans="1:82" ht="12.75" x14ac:dyDescent="0.5500000000000000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</row>
    <row r="154" spans="1:82" ht="12.75" x14ac:dyDescent="0.5500000000000000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</row>
    <row r="155" spans="1:82" ht="12.75" x14ac:dyDescent="0.5500000000000000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</row>
    <row r="156" spans="1:82" ht="12.75" x14ac:dyDescent="0.5500000000000000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</row>
    <row r="157" spans="1:82" ht="12.75" x14ac:dyDescent="0.5500000000000000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</row>
    <row r="158" spans="1:82" ht="12.75" x14ac:dyDescent="0.5500000000000000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</row>
    <row r="159" spans="1:82" ht="12.75" x14ac:dyDescent="0.5500000000000000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</row>
    <row r="160" spans="1:82" ht="12.75" x14ac:dyDescent="0.5500000000000000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</row>
    <row r="161" spans="1:82" ht="12.75" x14ac:dyDescent="0.5500000000000000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</row>
    <row r="162" spans="1:82" ht="12.75" x14ac:dyDescent="0.5500000000000000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</row>
    <row r="163" spans="1:82" ht="12.75" x14ac:dyDescent="0.5500000000000000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</row>
    <row r="164" spans="1:82" ht="12.75" x14ac:dyDescent="0.5500000000000000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</row>
    <row r="165" spans="1:82" ht="12.75" x14ac:dyDescent="0.5500000000000000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</row>
    <row r="166" spans="1:82" ht="12.75" x14ac:dyDescent="0.5500000000000000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</row>
    <row r="167" spans="1:82" ht="12.75" x14ac:dyDescent="0.5500000000000000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</row>
    <row r="168" spans="1:82" ht="12.75" x14ac:dyDescent="0.5500000000000000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</row>
    <row r="169" spans="1:82" ht="12.75" x14ac:dyDescent="0.5500000000000000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</row>
    <row r="170" spans="1:82" ht="12.75" x14ac:dyDescent="0.5500000000000000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</row>
    <row r="171" spans="1:82" ht="12.75" x14ac:dyDescent="0.5500000000000000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</row>
    <row r="172" spans="1:82" ht="12.75" x14ac:dyDescent="0.5500000000000000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</row>
    <row r="173" spans="1:82" ht="12.75" x14ac:dyDescent="0.5500000000000000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</row>
    <row r="174" spans="1:82" ht="12.75" x14ac:dyDescent="0.5500000000000000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</row>
    <row r="175" spans="1:82" ht="12.75" x14ac:dyDescent="0.5500000000000000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</row>
    <row r="176" spans="1:82" ht="12.75" x14ac:dyDescent="0.5500000000000000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</row>
    <row r="177" spans="1:82" ht="12.75" x14ac:dyDescent="0.5500000000000000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</row>
    <row r="178" spans="1:82" ht="12.75" x14ac:dyDescent="0.5500000000000000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</row>
    <row r="179" spans="1:82" ht="12.75" x14ac:dyDescent="0.5500000000000000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</row>
    <row r="180" spans="1:82" ht="12.75" x14ac:dyDescent="0.5500000000000000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</row>
    <row r="181" spans="1:82" ht="12.75" x14ac:dyDescent="0.5500000000000000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</row>
    <row r="182" spans="1:82" ht="12.75" x14ac:dyDescent="0.5500000000000000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</row>
    <row r="183" spans="1:82" ht="12.75" x14ac:dyDescent="0.5500000000000000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</row>
    <row r="184" spans="1:82" ht="12.75" x14ac:dyDescent="0.5500000000000000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</row>
    <row r="185" spans="1:82" ht="12.75" x14ac:dyDescent="0.5500000000000000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</row>
    <row r="186" spans="1:82" ht="12.75" x14ac:dyDescent="0.5500000000000000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</row>
    <row r="187" spans="1:82" ht="12.75" x14ac:dyDescent="0.5500000000000000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</row>
    <row r="188" spans="1:82" ht="12.75" x14ac:dyDescent="0.5500000000000000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</row>
    <row r="189" spans="1:82" ht="12.75" x14ac:dyDescent="0.5500000000000000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</row>
    <row r="190" spans="1:82" ht="12.75" x14ac:dyDescent="0.5500000000000000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</row>
    <row r="191" spans="1:82" ht="12.75" x14ac:dyDescent="0.5500000000000000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</row>
    <row r="192" spans="1:82" ht="12.75" x14ac:dyDescent="0.5500000000000000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</row>
    <row r="193" spans="1:82" ht="12.75" x14ac:dyDescent="0.5500000000000000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</row>
    <row r="194" spans="1:82" ht="12.75" x14ac:dyDescent="0.5500000000000000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</row>
    <row r="195" spans="1:82" ht="12.75" x14ac:dyDescent="0.5500000000000000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</row>
    <row r="196" spans="1:82" ht="12.75" x14ac:dyDescent="0.5500000000000000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</row>
    <row r="197" spans="1:82" ht="12.75" x14ac:dyDescent="0.5500000000000000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</row>
    <row r="198" spans="1:82" ht="12.75" x14ac:dyDescent="0.5500000000000000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</row>
    <row r="199" spans="1:82" ht="12.75" x14ac:dyDescent="0.5500000000000000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</row>
    <row r="200" spans="1:82" ht="12.75" x14ac:dyDescent="0.5500000000000000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</row>
    <row r="201" spans="1:82" ht="12.75" x14ac:dyDescent="0.5500000000000000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</row>
    <row r="202" spans="1:82" ht="12.75" x14ac:dyDescent="0.5500000000000000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</row>
    <row r="203" spans="1:82" ht="12.75" x14ac:dyDescent="0.5500000000000000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</row>
    <row r="204" spans="1:82" ht="12.75" x14ac:dyDescent="0.550000000000000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</row>
    <row r="205" spans="1:82" ht="12.75" x14ac:dyDescent="0.5500000000000000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</row>
    <row r="206" spans="1:82" ht="12.75" x14ac:dyDescent="0.5500000000000000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</row>
    <row r="207" spans="1:82" ht="12.75" x14ac:dyDescent="0.5500000000000000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</row>
    <row r="208" spans="1:82" ht="12.75" x14ac:dyDescent="0.5500000000000000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</row>
    <row r="209" spans="1:82" ht="12.75" x14ac:dyDescent="0.5500000000000000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</row>
    <row r="210" spans="1:82" ht="12.75" x14ac:dyDescent="0.5500000000000000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</row>
    <row r="211" spans="1:82" ht="12.75" x14ac:dyDescent="0.5500000000000000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</row>
    <row r="212" spans="1:82" ht="12.75" x14ac:dyDescent="0.5500000000000000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</row>
    <row r="213" spans="1:82" ht="12.75" x14ac:dyDescent="0.5500000000000000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</row>
    <row r="214" spans="1:82" ht="12.75" x14ac:dyDescent="0.5500000000000000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</row>
    <row r="215" spans="1:82" ht="12.75" x14ac:dyDescent="0.5500000000000000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</row>
    <row r="216" spans="1:82" ht="12.75" x14ac:dyDescent="0.5500000000000000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</row>
    <row r="217" spans="1:82" ht="12.75" x14ac:dyDescent="0.5500000000000000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</row>
    <row r="218" spans="1:82" ht="12.75" x14ac:dyDescent="0.5500000000000000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</row>
    <row r="219" spans="1:82" ht="12.75" x14ac:dyDescent="0.5500000000000000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</row>
    <row r="220" spans="1:82" ht="12.75" x14ac:dyDescent="0.5500000000000000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</row>
    <row r="221" spans="1:82" ht="12.75" x14ac:dyDescent="0.5500000000000000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</row>
    <row r="222" spans="1:82" ht="12.75" x14ac:dyDescent="0.5500000000000000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</row>
    <row r="223" spans="1:82" ht="12.75" x14ac:dyDescent="0.5500000000000000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</row>
    <row r="224" spans="1:82" ht="12.75" x14ac:dyDescent="0.5500000000000000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</row>
    <row r="225" spans="1:82" ht="12.75" x14ac:dyDescent="0.5500000000000000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</row>
    <row r="226" spans="1:82" ht="12.75" x14ac:dyDescent="0.5500000000000000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</row>
    <row r="227" spans="1:82" ht="12.75" x14ac:dyDescent="0.5500000000000000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</row>
    <row r="228" spans="1:82" ht="12.75" x14ac:dyDescent="0.5500000000000000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</row>
    <row r="229" spans="1:82" ht="12.75" x14ac:dyDescent="0.5500000000000000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</row>
    <row r="230" spans="1:82" ht="12.75" x14ac:dyDescent="0.5500000000000000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</row>
    <row r="231" spans="1:82" ht="12.75" x14ac:dyDescent="0.5500000000000000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</row>
    <row r="232" spans="1:82" ht="12.75" x14ac:dyDescent="0.5500000000000000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</row>
    <row r="233" spans="1:82" ht="12.75" x14ac:dyDescent="0.5500000000000000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</row>
    <row r="234" spans="1:82" ht="12.75" x14ac:dyDescent="0.5500000000000000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</row>
    <row r="235" spans="1:82" ht="12.75" x14ac:dyDescent="0.5500000000000000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</row>
    <row r="236" spans="1:82" ht="12.75" x14ac:dyDescent="0.5500000000000000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</row>
    <row r="237" spans="1:82" ht="12.75" x14ac:dyDescent="0.5500000000000000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</row>
    <row r="238" spans="1:82" ht="12.75" x14ac:dyDescent="0.5500000000000000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</row>
    <row r="239" spans="1:82" ht="12.75" x14ac:dyDescent="0.5500000000000000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</row>
    <row r="240" spans="1:82" ht="12.75" x14ac:dyDescent="0.5500000000000000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</row>
    <row r="241" spans="1:82" ht="12.75" x14ac:dyDescent="0.5500000000000000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</row>
    <row r="242" spans="1:82" ht="12.75" x14ac:dyDescent="0.5500000000000000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</row>
    <row r="243" spans="1:82" ht="12.75" x14ac:dyDescent="0.5500000000000000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</row>
    <row r="244" spans="1:82" ht="12.75" x14ac:dyDescent="0.5500000000000000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</row>
    <row r="245" spans="1:82" ht="12.75" x14ac:dyDescent="0.5500000000000000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</row>
    <row r="246" spans="1:82" ht="12.75" x14ac:dyDescent="0.5500000000000000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</row>
    <row r="247" spans="1:82" ht="12.75" x14ac:dyDescent="0.5500000000000000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</row>
    <row r="248" spans="1:82" ht="12.75" x14ac:dyDescent="0.5500000000000000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</row>
    <row r="249" spans="1:82" ht="12.75" x14ac:dyDescent="0.5500000000000000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</row>
    <row r="250" spans="1:82" ht="12.75" x14ac:dyDescent="0.5500000000000000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</row>
    <row r="251" spans="1:82" ht="12.75" x14ac:dyDescent="0.5500000000000000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</row>
    <row r="252" spans="1:82" ht="12.75" x14ac:dyDescent="0.5500000000000000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</row>
    <row r="253" spans="1:82" ht="12.75" x14ac:dyDescent="0.5500000000000000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</row>
    <row r="254" spans="1:82" ht="12.75" x14ac:dyDescent="0.5500000000000000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</row>
    <row r="255" spans="1:82" ht="12.75" x14ac:dyDescent="0.5500000000000000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</row>
    <row r="256" spans="1:82" ht="12.75" x14ac:dyDescent="0.5500000000000000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</row>
    <row r="257" spans="1:82" ht="12.75" x14ac:dyDescent="0.5500000000000000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</row>
    <row r="258" spans="1:82" ht="12.75" x14ac:dyDescent="0.5500000000000000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</row>
    <row r="259" spans="1:82" ht="12.75" x14ac:dyDescent="0.5500000000000000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</row>
    <row r="260" spans="1:82" ht="12.75" x14ac:dyDescent="0.5500000000000000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</row>
    <row r="261" spans="1:82" ht="12.75" x14ac:dyDescent="0.5500000000000000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</row>
    <row r="262" spans="1:82" ht="12.75" x14ac:dyDescent="0.5500000000000000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</row>
    <row r="263" spans="1:82" ht="12.75" x14ac:dyDescent="0.5500000000000000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</row>
    <row r="264" spans="1:82" ht="12.75" x14ac:dyDescent="0.5500000000000000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</row>
    <row r="265" spans="1:82" ht="12.75" x14ac:dyDescent="0.5500000000000000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</row>
    <row r="266" spans="1:82" ht="12.75" x14ac:dyDescent="0.5500000000000000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</row>
    <row r="267" spans="1:82" ht="12.75" x14ac:dyDescent="0.5500000000000000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</row>
    <row r="268" spans="1:82" ht="12.75" x14ac:dyDescent="0.5500000000000000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</row>
    <row r="269" spans="1:82" ht="12.75" x14ac:dyDescent="0.5500000000000000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</row>
    <row r="270" spans="1:82" ht="12.75" x14ac:dyDescent="0.5500000000000000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</row>
    <row r="271" spans="1:82" ht="12.75" x14ac:dyDescent="0.5500000000000000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</row>
    <row r="272" spans="1:82" ht="12.75" x14ac:dyDescent="0.5500000000000000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</row>
    <row r="273" spans="1:82" ht="12.75" x14ac:dyDescent="0.5500000000000000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</row>
    <row r="274" spans="1:82" ht="12.75" x14ac:dyDescent="0.5500000000000000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</row>
    <row r="275" spans="1:82" ht="12.75" x14ac:dyDescent="0.5500000000000000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</row>
    <row r="276" spans="1:82" ht="12.75" x14ac:dyDescent="0.5500000000000000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</row>
    <row r="277" spans="1:82" ht="12.75" x14ac:dyDescent="0.5500000000000000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</row>
    <row r="278" spans="1:82" ht="12.75" x14ac:dyDescent="0.5500000000000000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</row>
    <row r="279" spans="1:82" ht="12.75" x14ac:dyDescent="0.5500000000000000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</row>
    <row r="280" spans="1:82" ht="12.75" x14ac:dyDescent="0.5500000000000000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</row>
    <row r="281" spans="1:82" ht="12.75" x14ac:dyDescent="0.5500000000000000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</row>
    <row r="282" spans="1:82" ht="12.75" x14ac:dyDescent="0.5500000000000000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</row>
    <row r="283" spans="1:82" ht="12.75" x14ac:dyDescent="0.5500000000000000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</row>
    <row r="284" spans="1:82" ht="12.75" x14ac:dyDescent="0.5500000000000000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</row>
    <row r="285" spans="1:82" ht="12.75" x14ac:dyDescent="0.5500000000000000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</row>
    <row r="286" spans="1:82" ht="12.75" x14ac:dyDescent="0.5500000000000000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</row>
    <row r="287" spans="1:82" ht="12.75" x14ac:dyDescent="0.5500000000000000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</row>
    <row r="288" spans="1:82" ht="12.75" x14ac:dyDescent="0.5500000000000000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</row>
    <row r="289" spans="1:82" ht="12.75" x14ac:dyDescent="0.5500000000000000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</row>
    <row r="290" spans="1:82" ht="12.75" x14ac:dyDescent="0.5500000000000000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</row>
    <row r="291" spans="1:82" ht="12.75" x14ac:dyDescent="0.5500000000000000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</row>
    <row r="292" spans="1:82" ht="12.75" x14ac:dyDescent="0.5500000000000000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</row>
    <row r="293" spans="1:82" ht="12.75" x14ac:dyDescent="0.5500000000000000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</row>
    <row r="294" spans="1:82" ht="12.75" x14ac:dyDescent="0.5500000000000000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</row>
    <row r="295" spans="1:82" ht="12.75" x14ac:dyDescent="0.5500000000000000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</row>
    <row r="296" spans="1:82" ht="12.75" x14ac:dyDescent="0.5500000000000000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</row>
    <row r="297" spans="1:82" ht="12.75" x14ac:dyDescent="0.5500000000000000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</row>
    <row r="298" spans="1:82" ht="12.75" x14ac:dyDescent="0.5500000000000000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</row>
    <row r="299" spans="1:82" ht="12.75" x14ac:dyDescent="0.5500000000000000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</row>
    <row r="300" spans="1:82" ht="12.75" x14ac:dyDescent="0.5500000000000000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</row>
    <row r="301" spans="1:82" ht="12.75" x14ac:dyDescent="0.5500000000000000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</row>
    <row r="302" spans="1:82" ht="12.75" x14ac:dyDescent="0.5500000000000000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</row>
    <row r="303" spans="1:82" ht="12.75" x14ac:dyDescent="0.5500000000000000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</row>
    <row r="304" spans="1:82" ht="12.75" x14ac:dyDescent="0.550000000000000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</row>
    <row r="305" spans="1:82" ht="12.75" x14ac:dyDescent="0.5500000000000000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</row>
    <row r="306" spans="1:82" ht="12.75" x14ac:dyDescent="0.5500000000000000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</row>
    <row r="307" spans="1:82" ht="12.75" x14ac:dyDescent="0.5500000000000000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</row>
    <row r="308" spans="1:82" ht="12.75" x14ac:dyDescent="0.5500000000000000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</row>
    <row r="309" spans="1:82" ht="12.75" x14ac:dyDescent="0.5500000000000000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</row>
    <row r="310" spans="1:82" ht="12.75" x14ac:dyDescent="0.5500000000000000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</row>
    <row r="311" spans="1:82" ht="12.75" x14ac:dyDescent="0.5500000000000000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</row>
    <row r="312" spans="1:82" ht="12.75" x14ac:dyDescent="0.5500000000000000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</row>
    <row r="313" spans="1:82" ht="12.75" x14ac:dyDescent="0.5500000000000000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</row>
    <row r="314" spans="1:82" ht="12.75" x14ac:dyDescent="0.5500000000000000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</row>
    <row r="315" spans="1:82" ht="12.75" x14ac:dyDescent="0.5500000000000000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</row>
    <row r="316" spans="1:82" ht="12.75" x14ac:dyDescent="0.5500000000000000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</row>
    <row r="317" spans="1:82" ht="12.75" x14ac:dyDescent="0.5500000000000000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</row>
    <row r="318" spans="1:82" ht="12.75" x14ac:dyDescent="0.5500000000000000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</row>
    <row r="319" spans="1:82" ht="12.75" x14ac:dyDescent="0.5500000000000000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</row>
    <row r="320" spans="1:82" ht="12.75" x14ac:dyDescent="0.5500000000000000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</row>
    <row r="321" spans="1:82" ht="12.75" x14ac:dyDescent="0.5500000000000000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</row>
    <row r="322" spans="1:82" ht="12.75" x14ac:dyDescent="0.5500000000000000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</row>
    <row r="323" spans="1:82" ht="12.75" x14ac:dyDescent="0.5500000000000000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</row>
    <row r="324" spans="1:82" ht="12.75" x14ac:dyDescent="0.5500000000000000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</row>
    <row r="325" spans="1:82" ht="12.75" x14ac:dyDescent="0.5500000000000000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</row>
    <row r="326" spans="1:82" ht="12.75" x14ac:dyDescent="0.5500000000000000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</row>
    <row r="327" spans="1:82" ht="12.75" x14ac:dyDescent="0.5500000000000000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</row>
    <row r="328" spans="1:82" ht="12.75" x14ac:dyDescent="0.5500000000000000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</row>
    <row r="329" spans="1:82" ht="12.75" x14ac:dyDescent="0.5500000000000000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</row>
    <row r="330" spans="1:82" ht="12.75" x14ac:dyDescent="0.5500000000000000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</row>
    <row r="331" spans="1:82" ht="12.75" x14ac:dyDescent="0.5500000000000000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</row>
    <row r="332" spans="1:82" ht="12.75" x14ac:dyDescent="0.5500000000000000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</row>
    <row r="333" spans="1:82" ht="12.75" x14ac:dyDescent="0.5500000000000000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</row>
    <row r="334" spans="1:82" ht="12.75" x14ac:dyDescent="0.5500000000000000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</row>
    <row r="335" spans="1:82" ht="12.75" x14ac:dyDescent="0.5500000000000000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</row>
    <row r="336" spans="1:82" ht="12.75" x14ac:dyDescent="0.5500000000000000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</row>
    <row r="337" spans="1:82" ht="12.75" x14ac:dyDescent="0.5500000000000000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</row>
    <row r="338" spans="1:82" ht="12.75" x14ac:dyDescent="0.5500000000000000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</row>
    <row r="339" spans="1:82" ht="12.75" x14ac:dyDescent="0.5500000000000000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</row>
    <row r="340" spans="1:82" ht="12.75" x14ac:dyDescent="0.5500000000000000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</row>
    <row r="341" spans="1:82" ht="12.75" x14ac:dyDescent="0.5500000000000000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</row>
    <row r="342" spans="1:82" ht="12.75" x14ac:dyDescent="0.5500000000000000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</row>
    <row r="343" spans="1:82" ht="12.75" x14ac:dyDescent="0.5500000000000000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</row>
    <row r="344" spans="1:82" ht="12.75" x14ac:dyDescent="0.5500000000000000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</row>
    <row r="345" spans="1:82" ht="12.75" x14ac:dyDescent="0.5500000000000000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</row>
    <row r="346" spans="1:82" ht="12.75" x14ac:dyDescent="0.5500000000000000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</row>
    <row r="347" spans="1:82" ht="12.75" x14ac:dyDescent="0.5500000000000000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</row>
    <row r="348" spans="1:82" ht="12.75" x14ac:dyDescent="0.5500000000000000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</row>
    <row r="349" spans="1:82" ht="12.75" x14ac:dyDescent="0.5500000000000000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</row>
    <row r="350" spans="1:82" ht="12.75" x14ac:dyDescent="0.5500000000000000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</row>
    <row r="351" spans="1:82" ht="12.75" x14ac:dyDescent="0.5500000000000000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</row>
    <row r="352" spans="1:82" ht="12.75" x14ac:dyDescent="0.5500000000000000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</row>
    <row r="353" spans="1:82" ht="12.75" x14ac:dyDescent="0.5500000000000000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</row>
    <row r="354" spans="1:82" ht="12.75" x14ac:dyDescent="0.5500000000000000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</row>
    <row r="355" spans="1:82" ht="12.75" x14ac:dyDescent="0.5500000000000000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</row>
    <row r="356" spans="1:82" ht="12.75" x14ac:dyDescent="0.5500000000000000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</row>
    <row r="357" spans="1:82" ht="12.75" x14ac:dyDescent="0.5500000000000000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</row>
    <row r="358" spans="1:82" ht="12.75" x14ac:dyDescent="0.5500000000000000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</row>
    <row r="359" spans="1:82" ht="12.75" x14ac:dyDescent="0.5500000000000000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</row>
    <row r="360" spans="1:82" ht="12.75" x14ac:dyDescent="0.5500000000000000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</row>
    <row r="361" spans="1:82" ht="12.75" x14ac:dyDescent="0.5500000000000000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</row>
    <row r="362" spans="1:82" ht="12.75" x14ac:dyDescent="0.5500000000000000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</row>
    <row r="363" spans="1:82" ht="12.75" x14ac:dyDescent="0.5500000000000000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</row>
    <row r="364" spans="1:82" ht="12.75" x14ac:dyDescent="0.5500000000000000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</row>
    <row r="365" spans="1:82" ht="12.75" x14ac:dyDescent="0.5500000000000000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</row>
    <row r="366" spans="1:82" ht="12.75" x14ac:dyDescent="0.5500000000000000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</row>
    <row r="367" spans="1:82" ht="12.75" x14ac:dyDescent="0.5500000000000000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</row>
    <row r="368" spans="1:82" ht="12.75" x14ac:dyDescent="0.5500000000000000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</row>
    <row r="369" spans="1:82" ht="12.75" x14ac:dyDescent="0.5500000000000000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</row>
    <row r="370" spans="1:82" ht="12.75" x14ac:dyDescent="0.5500000000000000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</row>
    <row r="371" spans="1:82" ht="12.75" x14ac:dyDescent="0.5500000000000000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</row>
    <row r="372" spans="1:82" ht="12.75" x14ac:dyDescent="0.5500000000000000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</row>
    <row r="373" spans="1:82" ht="12.75" x14ac:dyDescent="0.5500000000000000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</row>
    <row r="374" spans="1:82" ht="12.75" x14ac:dyDescent="0.5500000000000000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</row>
    <row r="375" spans="1:82" ht="12.75" x14ac:dyDescent="0.5500000000000000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</row>
    <row r="376" spans="1:82" ht="12.75" x14ac:dyDescent="0.5500000000000000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</row>
    <row r="377" spans="1:82" ht="12.75" x14ac:dyDescent="0.5500000000000000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</row>
    <row r="378" spans="1:82" ht="12.75" x14ac:dyDescent="0.5500000000000000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</row>
    <row r="379" spans="1:82" ht="12.75" x14ac:dyDescent="0.5500000000000000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</row>
    <row r="380" spans="1:82" ht="12.75" x14ac:dyDescent="0.5500000000000000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</row>
    <row r="381" spans="1:82" ht="12.75" x14ac:dyDescent="0.5500000000000000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</row>
    <row r="382" spans="1:82" ht="12.75" x14ac:dyDescent="0.5500000000000000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</row>
    <row r="383" spans="1:82" ht="12.75" x14ac:dyDescent="0.5500000000000000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</row>
    <row r="384" spans="1:82" ht="12.75" x14ac:dyDescent="0.5500000000000000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</row>
    <row r="385" spans="1:82" ht="12.75" x14ac:dyDescent="0.5500000000000000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</row>
    <row r="386" spans="1:82" ht="12.75" x14ac:dyDescent="0.5500000000000000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</row>
    <row r="387" spans="1:82" ht="12.75" x14ac:dyDescent="0.5500000000000000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</row>
    <row r="388" spans="1:82" ht="12.75" x14ac:dyDescent="0.5500000000000000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</row>
    <row r="389" spans="1:82" ht="12.75" x14ac:dyDescent="0.5500000000000000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</row>
    <row r="390" spans="1:82" ht="12.75" x14ac:dyDescent="0.5500000000000000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</row>
    <row r="391" spans="1:82" ht="12.75" x14ac:dyDescent="0.5500000000000000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</row>
    <row r="392" spans="1:82" ht="12.75" x14ac:dyDescent="0.5500000000000000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</row>
    <row r="393" spans="1:82" ht="12.75" x14ac:dyDescent="0.5500000000000000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</row>
    <row r="394" spans="1:82" ht="12.75" x14ac:dyDescent="0.5500000000000000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</row>
    <row r="395" spans="1:82" ht="12.75" x14ac:dyDescent="0.5500000000000000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</row>
    <row r="396" spans="1:82" ht="12.75" x14ac:dyDescent="0.5500000000000000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</row>
    <row r="397" spans="1:82" ht="12.75" x14ac:dyDescent="0.5500000000000000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</row>
    <row r="398" spans="1:82" ht="12.75" x14ac:dyDescent="0.5500000000000000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</row>
    <row r="399" spans="1:82" ht="12.75" x14ac:dyDescent="0.5500000000000000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</row>
    <row r="400" spans="1:82" ht="12.75" x14ac:dyDescent="0.5500000000000000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</row>
    <row r="401" spans="1:82" ht="12.75" x14ac:dyDescent="0.5500000000000000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</row>
    <row r="402" spans="1:82" ht="12.75" x14ac:dyDescent="0.5500000000000000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</row>
    <row r="403" spans="1:82" ht="12.75" x14ac:dyDescent="0.5500000000000000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</row>
    <row r="404" spans="1:82" ht="12.75" x14ac:dyDescent="0.550000000000000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</row>
    <row r="405" spans="1:82" ht="12.75" x14ac:dyDescent="0.5500000000000000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</row>
    <row r="406" spans="1:82" ht="12.75" x14ac:dyDescent="0.5500000000000000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</row>
    <row r="407" spans="1:82" ht="12.75" x14ac:dyDescent="0.5500000000000000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</row>
    <row r="408" spans="1:82" ht="12.75" x14ac:dyDescent="0.5500000000000000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</row>
    <row r="409" spans="1:82" ht="12.75" x14ac:dyDescent="0.5500000000000000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</row>
    <row r="410" spans="1:82" ht="12.75" x14ac:dyDescent="0.5500000000000000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</row>
    <row r="411" spans="1:82" ht="12.75" x14ac:dyDescent="0.5500000000000000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</row>
    <row r="412" spans="1:82" ht="12.75" x14ac:dyDescent="0.5500000000000000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</row>
    <row r="413" spans="1:82" ht="12.75" x14ac:dyDescent="0.5500000000000000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</row>
    <row r="414" spans="1:82" ht="12.75" x14ac:dyDescent="0.5500000000000000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</row>
    <row r="415" spans="1:82" ht="12.75" x14ac:dyDescent="0.5500000000000000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</row>
    <row r="416" spans="1:82" ht="12.75" x14ac:dyDescent="0.5500000000000000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</row>
    <row r="417" spans="1:82" ht="12.75" x14ac:dyDescent="0.5500000000000000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</row>
    <row r="418" spans="1:82" ht="12.75" x14ac:dyDescent="0.5500000000000000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</row>
    <row r="419" spans="1:82" ht="12.75" x14ac:dyDescent="0.5500000000000000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</row>
    <row r="420" spans="1:82" ht="12.75" x14ac:dyDescent="0.5500000000000000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</row>
    <row r="421" spans="1:82" ht="12.75" x14ac:dyDescent="0.5500000000000000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</row>
    <row r="422" spans="1:82" ht="12.75" x14ac:dyDescent="0.5500000000000000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</row>
    <row r="423" spans="1:82" ht="12.75" x14ac:dyDescent="0.5500000000000000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</row>
    <row r="424" spans="1:82" ht="12.75" x14ac:dyDescent="0.5500000000000000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</row>
    <row r="425" spans="1:82" ht="12.75" x14ac:dyDescent="0.5500000000000000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</row>
    <row r="426" spans="1:82" ht="12.75" x14ac:dyDescent="0.5500000000000000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</row>
    <row r="427" spans="1:82" ht="12.75" x14ac:dyDescent="0.5500000000000000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</row>
    <row r="428" spans="1:82" ht="12.75" x14ac:dyDescent="0.5500000000000000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</row>
    <row r="429" spans="1:82" ht="12.75" x14ac:dyDescent="0.5500000000000000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</row>
    <row r="430" spans="1:82" ht="12.75" x14ac:dyDescent="0.5500000000000000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</row>
    <row r="431" spans="1:82" ht="12.75" x14ac:dyDescent="0.5500000000000000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</row>
    <row r="432" spans="1:82" ht="12.75" x14ac:dyDescent="0.5500000000000000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</row>
    <row r="433" spans="1:82" ht="12.75" x14ac:dyDescent="0.5500000000000000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</row>
    <row r="434" spans="1:82" ht="12.75" x14ac:dyDescent="0.5500000000000000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</row>
    <row r="435" spans="1:82" ht="12.75" x14ac:dyDescent="0.5500000000000000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</row>
    <row r="436" spans="1:82" ht="12.75" x14ac:dyDescent="0.5500000000000000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</row>
    <row r="437" spans="1:82" ht="12.75" x14ac:dyDescent="0.5500000000000000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</row>
    <row r="438" spans="1:82" ht="12.75" x14ac:dyDescent="0.5500000000000000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</row>
    <row r="439" spans="1:82" ht="12.75" x14ac:dyDescent="0.5500000000000000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</row>
    <row r="440" spans="1:82" ht="12.75" x14ac:dyDescent="0.5500000000000000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</row>
    <row r="441" spans="1:82" ht="12.75" x14ac:dyDescent="0.5500000000000000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</row>
    <row r="442" spans="1:82" ht="12.75" x14ac:dyDescent="0.5500000000000000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</row>
    <row r="443" spans="1:82" ht="12.75" x14ac:dyDescent="0.5500000000000000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</row>
    <row r="444" spans="1:82" ht="12.75" x14ac:dyDescent="0.5500000000000000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</row>
    <row r="445" spans="1:82" ht="12.75" x14ac:dyDescent="0.5500000000000000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</row>
    <row r="446" spans="1:82" ht="12.75" x14ac:dyDescent="0.5500000000000000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</row>
    <row r="447" spans="1:82" ht="12.75" x14ac:dyDescent="0.5500000000000000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</row>
    <row r="448" spans="1:82" ht="12.75" x14ac:dyDescent="0.5500000000000000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</row>
    <row r="449" spans="1:82" ht="12.75" x14ac:dyDescent="0.5500000000000000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</row>
    <row r="450" spans="1:82" ht="12.75" x14ac:dyDescent="0.5500000000000000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</row>
    <row r="451" spans="1:82" ht="12.75" x14ac:dyDescent="0.5500000000000000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</row>
    <row r="452" spans="1:82" ht="12.75" x14ac:dyDescent="0.5500000000000000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</row>
    <row r="453" spans="1:82" ht="12.75" x14ac:dyDescent="0.5500000000000000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</row>
    <row r="454" spans="1:82" ht="12.75" x14ac:dyDescent="0.5500000000000000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</row>
    <row r="455" spans="1:82" ht="12.75" x14ac:dyDescent="0.5500000000000000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</row>
    <row r="456" spans="1:82" ht="12.75" x14ac:dyDescent="0.5500000000000000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</row>
    <row r="457" spans="1:82" ht="12.75" x14ac:dyDescent="0.5500000000000000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</row>
    <row r="458" spans="1:82" ht="12.75" x14ac:dyDescent="0.5500000000000000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</row>
    <row r="459" spans="1:82" ht="12.75" x14ac:dyDescent="0.5500000000000000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</row>
    <row r="460" spans="1:82" ht="12.75" x14ac:dyDescent="0.5500000000000000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</row>
    <row r="461" spans="1:82" ht="12.75" x14ac:dyDescent="0.5500000000000000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</row>
    <row r="462" spans="1:82" ht="12.75" x14ac:dyDescent="0.5500000000000000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</row>
    <row r="463" spans="1:82" ht="12.75" x14ac:dyDescent="0.5500000000000000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</row>
    <row r="464" spans="1:82" ht="12.75" x14ac:dyDescent="0.5500000000000000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</row>
    <row r="465" spans="1:82" ht="12.75" x14ac:dyDescent="0.5500000000000000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</row>
    <row r="466" spans="1:82" ht="12.75" x14ac:dyDescent="0.5500000000000000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</row>
    <row r="467" spans="1:82" ht="12.75" x14ac:dyDescent="0.5500000000000000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</row>
    <row r="468" spans="1:82" ht="12.75" x14ac:dyDescent="0.5500000000000000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</row>
    <row r="469" spans="1:82" ht="12.75" x14ac:dyDescent="0.5500000000000000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</row>
    <row r="470" spans="1:82" ht="12.75" x14ac:dyDescent="0.5500000000000000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</row>
    <row r="471" spans="1:82" ht="12.75" x14ac:dyDescent="0.5500000000000000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</row>
    <row r="472" spans="1:82" ht="12.75" x14ac:dyDescent="0.5500000000000000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</row>
    <row r="473" spans="1:82" ht="12.75" x14ac:dyDescent="0.5500000000000000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</row>
    <row r="474" spans="1:82" ht="12.75" x14ac:dyDescent="0.5500000000000000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</row>
    <row r="475" spans="1:82" ht="12.75" x14ac:dyDescent="0.5500000000000000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</row>
    <row r="476" spans="1:82" ht="12.75" x14ac:dyDescent="0.5500000000000000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</row>
    <row r="477" spans="1:82" ht="12.75" x14ac:dyDescent="0.5500000000000000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</row>
    <row r="478" spans="1:82" ht="12.75" x14ac:dyDescent="0.5500000000000000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</row>
    <row r="479" spans="1:82" ht="12.75" x14ac:dyDescent="0.5500000000000000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</row>
    <row r="480" spans="1:82" ht="12.75" x14ac:dyDescent="0.5500000000000000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</row>
    <row r="481" spans="1:82" ht="12.75" x14ac:dyDescent="0.5500000000000000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</row>
    <row r="482" spans="1:82" ht="12.75" x14ac:dyDescent="0.5500000000000000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</row>
    <row r="483" spans="1:82" ht="12.75" x14ac:dyDescent="0.5500000000000000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</row>
    <row r="484" spans="1:82" ht="12.75" x14ac:dyDescent="0.5500000000000000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</row>
    <row r="485" spans="1:82" ht="12.75" x14ac:dyDescent="0.5500000000000000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</row>
    <row r="486" spans="1:82" ht="12.75" x14ac:dyDescent="0.5500000000000000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</row>
    <row r="487" spans="1:82" ht="12.75" x14ac:dyDescent="0.5500000000000000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</row>
    <row r="488" spans="1:82" ht="12.75" x14ac:dyDescent="0.5500000000000000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</row>
    <row r="489" spans="1:82" ht="12.75" x14ac:dyDescent="0.5500000000000000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</row>
    <row r="490" spans="1:82" ht="12.75" x14ac:dyDescent="0.5500000000000000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</row>
    <row r="491" spans="1:82" ht="12.75" x14ac:dyDescent="0.5500000000000000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</row>
    <row r="492" spans="1:82" ht="12.75" x14ac:dyDescent="0.5500000000000000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</row>
    <row r="493" spans="1:82" ht="12.75" x14ac:dyDescent="0.5500000000000000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</row>
    <row r="494" spans="1:82" ht="12.75" x14ac:dyDescent="0.5500000000000000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</row>
    <row r="495" spans="1:82" ht="12.75" x14ac:dyDescent="0.5500000000000000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</row>
    <row r="496" spans="1:82" ht="12.75" x14ac:dyDescent="0.5500000000000000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</row>
    <row r="497" spans="1:82" ht="12.75" x14ac:dyDescent="0.5500000000000000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</row>
    <row r="498" spans="1:82" ht="12.75" x14ac:dyDescent="0.5500000000000000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</row>
    <row r="499" spans="1:82" ht="12.75" x14ac:dyDescent="0.5500000000000000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</row>
    <row r="500" spans="1:82" ht="12.75" x14ac:dyDescent="0.5500000000000000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</row>
    <row r="501" spans="1:82" ht="12.75" x14ac:dyDescent="0.5500000000000000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</row>
    <row r="502" spans="1:82" ht="12.75" x14ac:dyDescent="0.5500000000000000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</row>
    <row r="503" spans="1:82" ht="12.75" x14ac:dyDescent="0.5500000000000000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</row>
    <row r="504" spans="1:82" ht="12.75" x14ac:dyDescent="0.550000000000000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</row>
    <row r="505" spans="1:82" ht="12.75" x14ac:dyDescent="0.5500000000000000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</row>
    <row r="506" spans="1:82" ht="12.75" x14ac:dyDescent="0.5500000000000000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</row>
    <row r="507" spans="1:82" ht="12.75" x14ac:dyDescent="0.5500000000000000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</row>
    <row r="508" spans="1:82" ht="12.75" x14ac:dyDescent="0.5500000000000000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</row>
    <row r="509" spans="1:82" ht="12.75" x14ac:dyDescent="0.5500000000000000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</row>
    <row r="510" spans="1:82" ht="12.75" x14ac:dyDescent="0.5500000000000000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</row>
    <row r="511" spans="1:82" ht="12.75" x14ac:dyDescent="0.5500000000000000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</row>
    <row r="512" spans="1:82" ht="12.75" x14ac:dyDescent="0.5500000000000000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</row>
    <row r="513" spans="1:82" ht="12.75" x14ac:dyDescent="0.5500000000000000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</row>
    <row r="514" spans="1:82" ht="12.75" x14ac:dyDescent="0.5500000000000000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</row>
    <row r="515" spans="1:82" ht="12.75" x14ac:dyDescent="0.5500000000000000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</row>
    <row r="516" spans="1:82" ht="12.75" x14ac:dyDescent="0.5500000000000000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</row>
    <row r="517" spans="1:82" ht="12.75" x14ac:dyDescent="0.5500000000000000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</row>
    <row r="518" spans="1:82" ht="12.75" x14ac:dyDescent="0.5500000000000000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</row>
    <row r="519" spans="1:82" ht="12.75" x14ac:dyDescent="0.5500000000000000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</row>
    <row r="520" spans="1:82" ht="12.75" x14ac:dyDescent="0.5500000000000000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</row>
    <row r="521" spans="1:82" ht="12.75" x14ac:dyDescent="0.5500000000000000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</row>
    <row r="522" spans="1:82" ht="12.75" x14ac:dyDescent="0.5500000000000000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</row>
    <row r="523" spans="1:82" ht="12.75" x14ac:dyDescent="0.5500000000000000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</row>
    <row r="524" spans="1:82" ht="12.75" x14ac:dyDescent="0.5500000000000000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</row>
    <row r="525" spans="1:82" ht="12.75" x14ac:dyDescent="0.5500000000000000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</row>
    <row r="526" spans="1:82" ht="12.75" x14ac:dyDescent="0.5500000000000000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</row>
    <row r="527" spans="1:82" ht="12.75" x14ac:dyDescent="0.5500000000000000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</row>
    <row r="528" spans="1:82" ht="12.75" x14ac:dyDescent="0.5500000000000000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</row>
    <row r="529" spans="1:82" ht="12.75" x14ac:dyDescent="0.5500000000000000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</row>
    <row r="530" spans="1:82" ht="12.75" x14ac:dyDescent="0.5500000000000000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</row>
    <row r="531" spans="1:82" ht="12.75" x14ac:dyDescent="0.5500000000000000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</row>
    <row r="532" spans="1:82" ht="12.75" x14ac:dyDescent="0.5500000000000000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</row>
    <row r="533" spans="1:82" ht="12.75" x14ac:dyDescent="0.5500000000000000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</row>
    <row r="534" spans="1:82" ht="12.75" x14ac:dyDescent="0.5500000000000000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</row>
    <row r="535" spans="1:82" ht="12.75" x14ac:dyDescent="0.5500000000000000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</row>
    <row r="536" spans="1:82" ht="12.75" x14ac:dyDescent="0.5500000000000000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</row>
    <row r="537" spans="1:82" ht="12.75" x14ac:dyDescent="0.5500000000000000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</row>
    <row r="538" spans="1:82" ht="12.75" x14ac:dyDescent="0.5500000000000000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</row>
    <row r="539" spans="1:82" ht="12.75" x14ac:dyDescent="0.5500000000000000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</row>
    <row r="540" spans="1:82" ht="12.75" x14ac:dyDescent="0.5500000000000000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</row>
    <row r="541" spans="1:82" ht="12.75" x14ac:dyDescent="0.5500000000000000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</row>
    <row r="542" spans="1:82" ht="12.75" x14ac:dyDescent="0.5500000000000000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</row>
    <row r="543" spans="1:82" ht="12.75" x14ac:dyDescent="0.5500000000000000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</row>
    <row r="544" spans="1:82" ht="12.75" x14ac:dyDescent="0.5500000000000000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</row>
    <row r="545" spans="1:82" ht="12.75" x14ac:dyDescent="0.5500000000000000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</row>
    <row r="546" spans="1:82" ht="12.75" x14ac:dyDescent="0.5500000000000000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</row>
    <row r="547" spans="1:82" ht="12.75" x14ac:dyDescent="0.5500000000000000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</row>
  </sheetData>
  <dataValidations count="1">
    <dataValidation type="list" allowBlank="1" showDropDown="1" showErrorMessage="1" sqref="E7">
      <formula1>"Yes,No"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84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86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78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87</v>
      </c>
      <c r="D3" s="17" t="s">
        <v>88</v>
      </c>
      <c r="E3" s="16" t="s">
        <v>89</v>
      </c>
      <c r="F3" s="17" t="s">
        <v>90</v>
      </c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79</v>
      </c>
      <c r="N3" s="23" t="s">
        <v>80</v>
      </c>
      <c r="O3" s="22" t="s">
        <v>81</v>
      </c>
      <c r="P3" s="23" t="s">
        <v>82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>
        <v>10</v>
      </c>
      <c r="F4" s="28"/>
      <c r="G4" s="26"/>
      <c r="H4" s="28"/>
      <c r="I4" s="29">
        <v>20</v>
      </c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1">
        <f ca="1">IFERROR(__xludf.DUMMYFUNCTION("IF(OR(RegExMatch(J4&amp;"""",""ERR""), RegExMatch(J4&amp;"""",""--"")),  ""-----------"", SUM(J4,K3))"),30)</f>
        <v>30</v>
      </c>
      <c r="L4" s="32">
        <v>1</v>
      </c>
      <c r="M4" s="33"/>
      <c r="N4" s="28"/>
      <c r="O4" s="33"/>
      <c r="P4" s="34"/>
      <c r="Q4" s="33"/>
      <c r="R4" s="34"/>
      <c r="S4" s="29"/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7">
        <f ca="1">IFERROR(__xludf.DUMMYFUNCTION("IF(OR(RegExMatch(T4&amp;"""",""ERR""), RegExMatch(T4&amp;"""",""--"")),  ""-----------"", SUM(T4,U3))"),0)</f>
        <v>0</v>
      </c>
      <c r="V4" s="38"/>
      <c r="W4" s="41" t="b">
        <f t="shared" ref="W4:W23" si="0">(COUNTIF(C4:H4, "=15")+COUNTIF(C4:H4, "=10")=1)</f>
        <v>1</v>
      </c>
      <c r="X4" s="41">
        <f ca="1">IFERROR(__xludf.DUMMYFUNCTION("IF(W4, FILTER(BONUS, LEN(BONUS)), ""0"")"),0)</f>
        <v>0</v>
      </c>
      <c r="Y4" s="38">
        <f ca="1">IFERROR(__xludf.DUMMYFUNCTION("""COMPUTED_VALUE"""),10)</f>
        <v>10</v>
      </c>
      <c r="Z4" s="41">
        <f ca="1">IFERROR(__xludf.DUMMYFUNCTION("""COMPUTED_VALUE"""),20)</f>
        <v>20</v>
      </c>
      <c r="AA4" s="41">
        <f ca="1">IFERROR(__xludf.DUMMYFUNCTION("""COMPUTED_VALUE"""),30)</f>
        <v>30</v>
      </c>
      <c r="AB4" s="41" t="b">
        <f t="shared" ref="AB4:AB23" si="1">(COUNTIF(M4:R4, "=15")+COUNTIF(M4:R4, "=10")=1)</f>
        <v>0</v>
      </c>
      <c r="AC4" s="41" t="str">
        <f ca="1">IFERROR(__xludf.DUMMYFUNCTION("IF(AB4, FILTER(BONUS, LEN(BONUS)), ""0"")"),"0")</f>
        <v>0</v>
      </c>
      <c r="AD4" s="41"/>
      <c r="AE4" s="41"/>
      <c r="AF4" s="41"/>
      <c r="AG4" s="41">
        <f>IF(C3="", 0, IF(SUM(C4:H4)-C4&lt;&gt;0, 0, IF(SUM(M4:R4)&gt;0, 2, IF(SUM(M4:R4)&lt;0, 3, 1))))</f>
        <v>0</v>
      </c>
      <c r="AH4" s="41" t="str">
        <f ca="1">IFERROR(__xludf.DUMMYFUNCTION("IF(AG4=1, FILTER(TOSSUP, LEN(TOSSUP)), IF(AG4=2, FILTER(NEG, LEN(NEG)), IF(AG4, FILTER(NONEG, LEN(NONEG)), """")))"),"")</f>
        <v/>
      </c>
      <c r="AI4" s="41"/>
      <c r="AJ4" s="41"/>
      <c r="AK4" s="41">
        <f>IF(D3="", 0, IF(SUM(C4:H4)-D4&lt;&gt;0, 0, IF(SUM(M4:R4)&gt;0, 2, IF(SUM(M4:R4)&lt;0, 3, 1))))</f>
        <v>0</v>
      </c>
      <c r="AL4" s="41" t="str">
        <f ca="1">IFERROR(__xludf.DUMMYFUNCTION("IF(AK4=1, FILTER(TOSSUP, LEN(TOSSUP)), IF(AK4=2, FILTER(NEG, LEN(NEG)), IF(AK4, FILTER(NONEG, LEN(NONEG)), """")))"),"")</f>
        <v/>
      </c>
      <c r="AM4" s="41"/>
      <c r="AN4" s="41"/>
      <c r="AO4" s="41">
        <f>IF(E3="", 0, IF(SUM(C4:H4)-E4&lt;&gt;0, 0, IF(SUM(M4:R4)&gt;0, 2, IF(SUM(M4:R4)&lt;0, 3, 1))))</f>
        <v>1</v>
      </c>
      <c r="AP4" s="41">
        <f ca="1">IFERROR(__xludf.DUMMYFUNCTION("IF(AO4=1, FILTER(TOSSUP, LEN(TOSSUP)), IF(AO4=2, FILTER(NEG, LEN(NEG)), IF(AO4, FILTER(NONEG, LEN(NONEG)), """")))"),-5)</f>
        <v>-5</v>
      </c>
      <c r="AQ4" s="41">
        <f ca="1">IFERROR(__xludf.DUMMYFUNCTION("""COMPUTED_VALUE"""),10)</f>
        <v>10</v>
      </c>
      <c r="AR4" s="41">
        <f ca="1">IFERROR(__xludf.DUMMYFUNCTION("""COMPUTED_VALUE"""),15)</f>
        <v>15</v>
      </c>
      <c r="AS4" s="41">
        <f>IF(F3="", 0, IF(SUM(C4:H4)-F4&lt;&gt;0, 0, IF(SUM(M4:R4)&gt;0, 2, IF(SUM(M4:R4)&lt;0, 3, 1))))</f>
        <v>0</v>
      </c>
      <c r="AT4" s="41" t="str">
        <f ca="1">IFERROR(__xludf.DUMMYFUNCTION("IF(AS4=1, FILTER(TOSSUP, LEN(TOSSUP)), IF(AS4=2, FILTER(NEG, LEN(NEG)), IF(AS4, FILTER(NONEG, LEN(NONEG)), """")))"),"")</f>
        <v/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2</v>
      </c>
      <c r="BF4" s="39">
        <f ca="1">IFERROR(__xludf.DUMMYFUNCTION("IF(BE4=1, FILTER(TOSSUP, LEN(TOSSUP)), IF(BE4=2, FILTER(NEG, LEN(NEG)), IF(BE4, FILTER(NONEG, LEN(NONEG)), """")))"),-5)</f>
        <v>-5</v>
      </c>
      <c r="BG4" s="39"/>
      <c r="BH4" s="39"/>
      <c r="BI4" s="39">
        <f>IF(N3="", 0, IF(SUM(M4:R4)-N4&lt;&gt;0, 0, IF(SUM(C4:H4)&gt;0, 2, IF(SUM(C4:H4)&lt;0, 3, 1))))</f>
        <v>2</v>
      </c>
      <c r="BJ4" s="39">
        <f ca="1">IFERROR(__xludf.DUMMYFUNCTION("IF(BI4=1, FILTER(TOSSUP, LEN(TOSSUP)), IF(BI4=2, FILTER(NEG, LEN(NEG)), IF(BI4, FILTER(NONEG, LEN(NONEG)), """")))"),-5)</f>
        <v>-5</v>
      </c>
      <c r="BK4" s="39"/>
      <c r="BL4" s="39"/>
      <c r="BM4" s="39">
        <f>IF(O3="", 0, IF(SUM(M4:R4)-O4&lt;&gt;0, 0, IF(SUM(C4:H4)&gt;0, 2, IF(SUM(C4:H4)&lt;0, 3, 1))))</f>
        <v>2</v>
      </c>
      <c r="BN4" s="39">
        <f ca="1">IFERROR(__xludf.DUMMYFUNCTION("IF(BM4=1, FILTER(TOSSUP, LEN(TOSSUP)), IF(BM4=2, FILTER(NEG, LEN(NEG)), IF(BM4, FILTER(NONEG, LEN(NONEG)), """")))"),-5)</f>
        <v>-5</v>
      </c>
      <c r="BO4" s="39"/>
      <c r="BP4" s="39"/>
      <c r="BQ4" s="39">
        <f>IF(P3="", 0, IF(SUM(M4:R4)-P4&lt;&gt;0, 0, IF(SUM(C4:H4)&gt;0, 2, IF(SUM(C4:H4)&lt;0, 3, 1))))</f>
        <v>2</v>
      </c>
      <c r="BR4" s="39">
        <f ca="1">IFERROR(__xludf.DUMMYFUNCTION("IF(BQ4=1, FILTER(TOSSUP, LEN(TOSSUP)), IF(BQ4=2, FILTER(NEG, LEN(NEG)), IF(BQ4, FILTER(NONEG, LEN(NONEG)), """")))"),-5)</f>
        <v>-5</v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/>
      <c r="E5" s="26"/>
      <c r="F5" s="28">
        <v>15</v>
      </c>
      <c r="G5" s="26"/>
      <c r="H5" s="28"/>
      <c r="I5" s="29">
        <v>20</v>
      </c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37">
        <f ca="1">IFERROR(__xludf.DUMMYFUNCTION("IF(OR(RegExMatch(J5&amp;"""",""ERR""), RegExMatch(J5&amp;"""",""--""), RegExMatch(K4&amp;"""",""--""),),  ""-----------"", SUM(J5,K4))"),65)</f>
        <v>65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SUM(T5,U4))"),0)</f>
        <v>0</v>
      </c>
      <c r="V5" s="38"/>
      <c r="W5" s="41" t="b">
        <f t="shared" si="0"/>
        <v>1</v>
      </c>
      <c r="X5" s="41">
        <f ca="1">IFERROR(__xludf.DUMMYFUNCTION("IF(W5, FILTER(BONUS, LEN(BONUS)), ""0"")"),0)</f>
        <v>0</v>
      </c>
      <c r="Y5" s="38">
        <f ca="1">IFERROR(__xludf.DUMMYFUNCTION("""COMPUTED_VALUE"""),10)</f>
        <v>10</v>
      </c>
      <c r="Z5" s="38">
        <f ca="1">IFERROR(__xludf.DUMMYFUNCTION("""COMPUTED_VALUE"""),20)</f>
        <v>20</v>
      </c>
      <c r="AA5" s="38">
        <f ca="1">IFERROR(__xludf.DUMMYFUNCTION("""COMPUTED_VALUE"""),30)</f>
        <v>30</v>
      </c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0</v>
      </c>
      <c r="AL5" s="38" t="str">
        <f ca="1">IFERROR(__xludf.DUMMYFUNCTION("IF(AK5=1, FILTER(TOSSUP, LEN(TOSSUP)), IF(AK5=2, FILTER(NEG, LEN(NEG)), IF(AK5, FILTER(NONEG, LEN(NONEG)), """")))"),"")</f>
        <v/>
      </c>
      <c r="AM5" s="38"/>
      <c r="AN5" s="38"/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1</v>
      </c>
      <c r="AT5" s="38">
        <f ca="1">IFERROR(__xludf.DUMMYFUNCTION("IF(AS5=1, FILTER(TOSSUP, LEN(TOSSUP)), IF(AS5=2, FILTER(NEG, LEN(NEG)), IF(AS5, FILTER(NONEG, LEN(NONEG)), """")))"),-5)</f>
        <v>-5</v>
      </c>
      <c r="AU5" s="38">
        <f ca="1">IFERROR(__xludf.DUMMYFUNCTION("""COMPUTED_VALUE"""),10)</f>
        <v>10</v>
      </c>
      <c r="AV5" s="38">
        <f ca="1">IFERROR(__xludf.DUMMYFUNCTION("""COMPUTED_VALUE"""),15)</f>
        <v>15</v>
      </c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2</v>
      </c>
      <c r="BF5" s="38">
        <f ca="1">IFERROR(__xludf.DUMMYFUNCTION("IF(BE5=1, FILTER(TOSSUP, LEN(TOSSUP)), IF(BE5=2, FILTER(NEG, LEN(NEG)), IF(BE5, FILTER(NONEG, LEN(NONEG)), """")))"),-5)</f>
        <v>-5</v>
      </c>
      <c r="BG5" s="38"/>
      <c r="BH5" s="38"/>
      <c r="BI5" s="38">
        <f>IF(N3="", 0, IF(SUM(M5:R5)-N5&lt;&gt;0, 0, IF(SUM(C5:H5)&gt;0, 2, IF(SUM(C5:H5)&lt;0, 3, 1))))</f>
        <v>2</v>
      </c>
      <c r="BJ5" s="38">
        <f ca="1">IFERROR(__xludf.DUMMYFUNCTION("IF(BI5=1, FILTER(TOSSUP, LEN(TOSSUP)), IF(BI5=2, FILTER(NEG, LEN(NEG)), IF(BI5, FILTER(NONEG, LEN(NONEG)), """")))"),-5)</f>
        <v>-5</v>
      </c>
      <c r="BK5" s="38"/>
      <c r="BL5" s="38"/>
      <c r="BM5" s="38">
        <f>IF(O3="", 0, IF(SUM(M5:R5)-O5&lt;&gt;0, 0, IF(SUM(C5:H5)&gt;0, 2, IF(SUM(C5:H5)&lt;0, 3, 1))))</f>
        <v>2</v>
      </c>
      <c r="BN5" s="38">
        <f ca="1">IFERROR(__xludf.DUMMYFUNCTION("IF(BM5=1, FILTER(TOSSUP, LEN(TOSSUP)), IF(BM5=2, FILTER(NEG, LEN(NEG)), IF(BM5, FILTER(NONEG, LEN(NONEG)), """")))"),-5)</f>
        <v>-5</v>
      </c>
      <c r="BO5" s="38"/>
      <c r="BP5" s="38"/>
      <c r="BQ5" s="38">
        <f>IF(P3="", 0, IF(SUM(M5:R5)-P5&lt;&gt;0, 0, IF(SUM(C5:H5)&gt;0, 2, IF(SUM(C5:H5)&lt;0, 3, 1))))</f>
        <v>2</v>
      </c>
      <c r="BR5" s="38">
        <f ca="1">IFERROR(__xludf.DUMMYFUNCTION("IF(BQ5=1, FILTER(TOSSUP, LEN(TOSSUP)), IF(BQ5=2, FILTER(NEG, LEN(NEG)), IF(BQ5, FILTER(NONEG, LEN(NONEG)), """")))"),-5)</f>
        <v>-5</v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/>
      <c r="E6" s="53"/>
      <c r="F6" s="28"/>
      <c r="G6" s="53"/>
      <c r="H6" s="54"/>
      <c r="I6" s="29"/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7">
        <f ca="1">IFERROR(__xludf.DUMMYFUNCTION("IF(OR(RegExMatch(J6&amp;"""",""ERR""), RegExMatch(J6&amp;"""",""--""), RegExMatch(K5&amp;"""",""--""),),  ""-----------"", SUM(J6,K5))"),65)</f>
        <v>65</v>
      </c>
      <c r="L6" s="32">
        <v>3</v>
      </c>
      <c r="M6" s="33">
        <v>10</v>
      </c>
      <c r="N6" s="54"/>
      <c r="O6" s="33"/>
      <c r="P6" s="50"/>
      <c r="Q6" s="33"/>
      <c r="R6" s="52"/>
      <c r="S6" s="29">
        <v>0</v>
      </c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37">
        <f ca="1">IFERROR(__xludf.DUMMYFUNCTION("IF(OR(RegExMatch(T6&amp;"""",""ERR""), RegExMatch(T6&amp;"""",""--""), RegExMatch(U5&amp;"""",""--""),),  ""-----------"", SUM(T6,U5))"),10)</f>
        <v>10</v>
      </c>
      <c r="V6" s="38"/>
      <c r="W6" s="41" t="b">
        <f t="shared" si="0"/>
        <v>0</v>
      </c>
      <c r="X6" s="41" t="str">
        <f ca="1">IFERROR(__xludf.DUMMYFUNCTION("IF(W6, FILTER(BONUS, LEN(BONUS)), ""0"")"),"0")</f>
        <v>0</v>
      </c>
      <c r="Y6" s="38"/>
      <c r="Z6" s="38"/>
      <c r="AA6" s="38"/>
      <c r="AB6" s="41" t="b">
        <f t="shared" si="1"/>
        <v>1</v>
      </c>
      <c r="AC6" s="41">
        <f ca="1">IFERROR(__xludf.DUMMYFUNCTION("IF(AB6, FILTER(BONUS, LEN(BONUS)), ""0"")"),0)</f>
        <v>0</v>
      </c>
      <c r="AD6" s="38">
        <f ca="1">IFERROR(__xludf.DUMMYFUNCTION("""COMPUTED_VALUE"""),10)</f>
        <v>10</v>
      </c>
      <c r="AE6" s="38">
        <f ca="1">IFERROR(__xludf.DUMMYFUNCTION("""COMPUTED_VALUE"""),20)</f>
        <v>20</v>
      </c>
      <c r="AF6" s="38">
        <f ca="1">IFERROR(__xludf.DUMMYFUNCTION("""COMPUTED_VALUE"""),30)</f>
        <v>30</v>
      </c>
      <c r="AG6" s="38">
        <f>IF(C3="", 0, IF(SUM(C6:H6)-C6&lt;&gt;0, 0, IF(SUM(M6:R6)&gt;0, 2, IF(SUM(M6:R6)&lt;0, 3, 1))))</f>
        <v>2</v>
      </c>
      <c r="AH6" s="41">
        <f ca="1">IFERROR(__xludf.DUMMYFUNCTION("IF(AG6=1, FILTER(TOSSUP, LEN(TOSSUP)), IF(AG6=2, FILTER(NEG, LEN(NEG)), IF(AG6, FILTER(NONEG, LEN(NONEG)), """")))"),-5)</f>
        <v>-5</v>
      </c>
      <c r="AI6" s="38"/>
      <c r="AJ6" s="38"/>
      <c r="AK6" s="38">
        <f>IF(D3="", 0, IF(SUM(C6:H6)-D6&lt;&gt;0, 0, IF(SUM(M6:R6)&gt;0, 2, IF(SUM(M6:R6)&lt;0, 3, 1))))</f>
        <v>2</v>
      </c>
      <c r="AL6" s="38">
        <f ca="1">IFERROR(__xludf.DUMMYFUNCTION("IF(AK6=1, FILTER(TOSSUP, LEN(TOSSUP)), IF(AK6=2, FILTER(NEG, LEN(NEG)), IF(AK6, FILTER(NONEG, LEN(NONEG)), """")))"),-5)</f>
        <v>-5</v>
      </c>
      <c r="AM6" s="38"/>
      <c r="AN6" s="38"/>
      <c r="AO6" s="38">
        <f>IF(E3="", 0, IF(SUM(C6:H6)-E6&lt;&gt;0, 0, IF(SUM(M6:R6)&gt;0, 2, IF(SUM(M6:R6)&lt;0, 3, 1))))</f>
        <v>2</v>
      </c>
      <c r="AP6" s="38">
        <f ca="1">IFERROR(__xludf.DUMMYFUNCTION("IF(AO6=1, FILTER(TOSSUP, LEN(TOSSUP)), IF(AO6=2, FILTER(NEG, LEN(NEG)), IF(AO6, FILTER(NONEG, LEN(NONEG)), """")))"),-5)</f>
        <v>-5</v>
      </c>
      <c r="AQ6" s="38"/>
      <c r="AR6" s="38"/>
      <c r="AS6" s="38">
        <f>IF(F3="", 0, IF(SUM(C6:H6)-F6&lt;&gt;0, 0, IF(SUM(M6:R6)&gt;0, 2, IF(SUM(M6:R6)&lt;0, 3, 1))))</f>
        <v>2</v>
      </c>
      <c r="AT6" s="38">
        <f ca="1">IFERROR(__xludf.DUMMYFUNCTION("IF(AS6=1, FILTER(TOSSUP, LEN(TOSSUP)), IF(AS6=2, FILTER(NEG, LEN(NEG)), IF(AS6, FILTER(NONEG, LEN(NONEG)), """")))"),-5)</f>
        <v>-5</v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1</v>
      </c>
      <c r="BF6" s="38">
        <f ca="1">IFERROR(__xludf.DUMMYFUNCTION("IF(BE6=1, FILTER(TOSSUP, LEN(TOSSUP)), IF(BE6=2, FILTER(NEG, LEN(NEG)), IF(BE6, FILTER(NONEG, LEN(NONEG)), """")))"),-5)</f>
        <v>-5</v>
      </c>
      <c r="BG6" s="38">
        <f ca="1">IFERROR(__xludf.DUMMYFUNCTION("""COMPUTED_VALUE"""),10)</f>
        <v>10</v>
      </c>
      <c r="BH6" s="38">
        <f ca="1">IFERROR(__xludf.DUMMYFUNCTION("""COMPUTED_VALUE"""),15)</f>
        <v>15</v>
      </c>
      <c r="BI6" s="38">
        <f>IF(N3="", 0, IF(SUM(M6:R6)-N6&lt;&gt;0, 0, IF(SUM(C6:H6)&gt;0, 2, IF(SUM(C6:H6)&lt;0, 3, 1))))</f>
        <v>0</v>
      </c>
      <c r="BJ6" s="38" t="str">
        <f ca="1">IFERROR(__xludf.DUMMYFUNCTION("IF(BI6=1, FILTER(TOSSUP, LEN(TOSSUP)), IF(BI6=2, FILTER(NEG, LEN(NEG)), IF(BI6, FILTER(NONEG, LEN(NONEG)), """")))"),"")</f>
        <v/>
      </c>
      <c r="BK6" s="38"/>
      <c r="BL6" s="38"/>
      <c r="BM6" s="38">
        <f>IF(O3="", 0, IF(SUM(M6:R6)-O6&lt;&gt;0, 0, IF(SUM(C6:H6)&gt;0, 2, IF(SUM(C6:H6)&lt;0, 3, 1))))</f>
        <v>0</v>
      </c>
      <c r="BN6" s="38" t="str">
        <f ca="1">IFERROR(__xludf.DUMMYFUNCTION("IF(BM6=1, FILTER(TOSSUP, LEN(TOSSUP)), IF(BM6=2, FILTER(NEG, LEN(NEG)), IF(BM6, FILTER(NONEG, LEN(NONEG)), """")))"),"")</f>
        <v/>
      </c>
      <c r="BO6" s="38"/>
      <c r="BP6" s="38"/>
      <c r="BQ6" s="38">
        <f>IF(P3="", 0, IF(SUM(M6:R6)-P6&lt;&gt;0, 0, IF(SUM(C6:H6)&gt;0, 2, IF(SUM(C6:H6)&lt;0, 3, 1))))</f>
        <v>0</v>
      </c>
      <c r="BR6" s="38" t="str">
        <f ca="1">IFERROR(__xludf.DUMMYFUNCTION("IF(BQ6=1, FILTER(TOSSUP, LEN(TOSSUP)), IF(BQ6=2, FILTER(NEG, LEN(NEG)), IF(BQ6, FILTER(NONEG, LEN(NONEG)), """")))"),"")</f>
        <v/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>
        <v>10</v>
      </c>
      <c r="E7" s="57"/>
      <c r="F7" s="56"/>
      <c r="G7" s="57"/>
      <c r="H7" s="56"/>
      <c r="I7" s="58">
        <v>30</v>
      </c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59">
        <f ca="1">IFERROR(__xludf.DUMMYFUNCTION("IF(OR(RegExMatch(J7&amp;"""",""ERR""), RegExMatch(J7&amp;"""",""--""), RegExMatch(K6&amp;"""",""--""),),  ""-----------"", SUM(J7,K6))"),105)</f>
        <v>105</v>
      </c>
      <c r="L7" s="60">
        <v>4</v>
      </c>
      <c r="M7" s="61"/>
      <c r="N7" s="56"/>
      <c r="O7" s="62"/>
      <c r="P7" s="64"/>
      <c r="Q7" s="62"/>
      <c r="R7" s="64"/>
      <c r="S7" s="59"/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59">
        <f ca="1">IFERROR(__xludf.DUMMYFUNCTION("IF(OR(RegExMatch(T7&amp;"""",""ERR""), RegExMatch(T7&amp;"""",""--""), RegExMatch(U6&amp;"""",""--""),),  ""-----------"", SUM(T7,U6))"),10)</f>
        <v>10</v>
      </c>
      <c r="V7" s="38"/>
      <c r="W7" s="41" t="b">
        <f t="shared" si="0"/>
        <v>1</v>
      </c>
      <c r="X7" s="41">
        <f ca="1">IFERROR(__xludf.DUMMYFUNCTION("IF(W7, FILTER(BONUS, LEN(BONUS)), ""0"")"),0)</f>
        <v>0</v>
      </c>
      <c r="Y7" s="38">
        <f ca="1">IFERROR(__xludf.DUMMYFUNCTION("""COMPUTED_VALUE"""),10)</f>
        <v>10</v>
      </c>
      <c r="Z7" s="38">
        <f ca="1">IFERROR(__xludf.DUMMYFUNCTION("""COMPUTED_VALUE"""),20)</f>
        <v>20</v>
      </c>
      <c r="AA7" s="38">
        <f ca="1">IFERROR(__xludf.DUMMYFUNCTION("""COMPUTED_VALUE"""),30)</f>
        <v>30</v>
      </c>
      <c r="AB7" s="41" t="b">
        <f t="shared" si="1"/>
        <v>0</v>
      </c>
      <c r="AC7" s="41" t="str">
        <f ca="1">IFERROR(__xludf.DUMMYFUNCTION("IF(AB7, FILTER(BONUS, LEN(BONUS)), ""0"")"),"0")</f>
        <v>0</v>
      </c>
      <c r="AD7" s="38"/>
      <c r="AE7" s="38"/>
      <c r="AF7" s="38"/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1</v>
      </c>
      <c r="AL7" s="38">
        <f ca="1">IFERROR(__xludf.DUMMYFUNCTION("IF(AK7=1, FILTER(TOSSUP, LEN(TOSSUP)), IF(AK7=2, FILTER(NEG, LEN(NEG)), IF(AK7, FILTER(NONEG, LEN(NONEG)), """")))"),-5)</f>
        <v>-5</v>
      </c>
      <c r="AM7" s="38">
        <f ca="1">IFERROR(__xludf.DUMMYFUNCTION("""COMPUTED_VALUE"""),10)</f>
        <v>10</v>
      </c>
      <c r="AN7" s="38">
        <f ca="1">IFERROR(__xludf.DUMMYFUNCTION("""COMPUTED_VALUE"""),15)</f>
        <v>15</v>
      </c>
      <c r="AO7" s="38">
        <f>IF(E3="", 0, IF(SUM(C7:H7)-E7&lt;&gt;0, 0, IF(SUM(M7:R7)&gt;0, 2, IF(SUM(M7:R7)&lt;0, 3, 1))))</f>
        <v>0</v>
      </c>
      <c r="AP7" s="38" t="str">
        <f ca="1">IFERROR(__xludf.DUMMYFUNCTION("IF(AO7=1, FILTER(TOSSUP, LEN(TOSSUP)), IF(AO7=2, FILTER(NEG, LEN(NEG)), IF(AO7, FILTER(NONEG, LEN(NONEG)), """")))"),"")</f>
        <v/>
      </c>
      <c r="AQ7" s="38"/>
      <c r="AR7" s="38"/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2</v>
      </c>
      <c r="BF7" s="38">
        <f ca="1">IFERROR(__xludf.DUMMYFUNCTION("IF(BE7=1, FILTER(TOSSUP, LEN(TOSSUP)), IF(BE7=2, FILTER(NEG, LEN(NEG)), IF(BE7, FILTER(NONEG, LEN(NONEG)), """")))"),-5)</f>
        <v>-5</v>
      </c>
      <c r="BG7" s="38"/>
      <c r="BH7" s="38"/>
      <c r="BI7" s="38">
        <f>IF(N3="", 0, IF(SUM(M7:R7)-N7&lt;&gt;0, 0, IF(SUM(C7:H7)&gt;0, 2, IF(SUM(C7:H7)&lt;0, 3, 1))))</f>
        <v>2</v>
      </c>
      <c r="BJ7" s="38">
        <f ca="1">IFERROR(__xludf.DUMMYFUNCTION("IF(BI7=1, FILTER(TOSSUP, LEN(TOSSUP)), IF(BI7=2, FILTER(NEG, LEN(NEG)), IF(BI7, FILTER(NONEG, LEN(NONEG)), """")))"),-5)</f>
        <v>-5</v>
      </c>
      <c r="BK7" s="38"/>
      <c r="BL7" s="38"/>
      <c r="BM7" s="38">
        <f>IF(O3="", 0, IF(SUM(M7:R7)-O7&lt;&gt;0, 0, IF(SUM(C7:H7)&gt;0, 2, IF(SUM(C7:H7)&lt;0, 3, 1))))</f>
        <v>2</v>
      </c>
      <c r="BN7" s="38">
        <f ca="1">IFERROR(__xludf.DUMMYFUNCTION("IF(BM7=1, FILTER(TOSSUP, LEN(TOSSUP)), IF(BM7=2, FILTER(NEG, LEN(NEG)), IF(BM7, FILTER(NONEG, LEN(NONEG)), """")))"),-5)</f>
        <v>-5</v>
      </c>
      <c r="BO7" s="38"/>
      <c r="BP7" s="38"/>
      <c r="BQ7" s="38">
        <f>IF(P3="", 0, IF(SUM(M7:R7)-P7&lt;&gt;0, 0, IF(SUM(C7:H7)&gt;0, 2, IF(SUM(C7:H7)&lt;0, 3, 1))))</f>
        <v>2</v>
      </c>
      <c r="BR7" s="38">
        <f ca="1">IFERROR(__xludf.DUMMYFUNCTION("IF(BQ7=1, FILTER(TOSSUP, LEN(TOSSUP)), IF(BQ7=2, FILTER(NEG, LEN(NEG)), IF(BQ7, FILTER(NONEG, LEN(NONEG)), """")))"),-5)</f>
        <v>-5</v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/>
      <c r="F8" s="56">
        <v>-5</v>
      </c>
      <c r="G8" s="57"/>
      <c r="H8" s="65"/>
      <c r="I8" s="58">
        <v>0</v>
      </c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59">
        <f ca="1">IFERROR(__xludf.DUMMYFUNCTION("IF(OR(RegExMatch(J8&amp;"""",""ERR""), RegExMatch(J8&amp;"""",""--""), RegExMatch(K7&amp;"""",""--""),),  ""-----------"", SUM(J8,K7))"),100)</f>
        <v>100</v>
      </c>
      <c r="L8" s="60">
        <v>5</v>
      </c>
      <c r="M8" s="61"/>
      <c r="N8" s="56"/>
      <c r="O8" s="62"/>
      <c r="P8" s="64"/>
      <c r="Q8" s="61"/>
      <c r="R8" s="64"/>
      <c r="S8" s="58"/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59">
        <f ca="1">IFERROR(__xludf.DUMMYFUNCTION("IF(OR(RegExMatch(T8&amp;"""",""ERR""), RegExMatch(T8&amp;"""",""--""), RegExMatch(U7&amp;"""",""--""),),  ""-----------"", SUM(T8,U7))"),10)</f>
        <v>10</v>
      </c>
      <c r="V8" s="38"/>
      <c r="W8" s="41" t="b">
        <f t="shared" si="0"/>
        <v>0</v>
      </c>
      <c r="X8" s="41" t="str">
        <f ca="1">IFERROR(__xludf.DUMMYFUNCTION("IF(W8, FILTER(BONUS, LEN(BONUS)), ""0"")"),"0")</f>
        <v>0</v>
      </c>
      <c r="Y8" s="38"/>
      <c r="Z8" s="38"/>
      <c r="AA8" s="38"/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0</v>
      </c>
      <c r="AH8" s="41" t="str">
        <f ca="1">IFERROR(__xludf.DUMMYFUNCTION("IF(AG8=1, FILTER(TOSSUP, LEN(TOSSUP)), IF(AG8=2, FILTER(NEG, LEN(NEG)), IF(AG8, FILTER(NONEG, LEN(NONEG)), """")))"),"")</f>
        <v/>
      </c>
      <c r="AI8" s="38"/>
      <c r="AJ8" s="38"/>
      <c r="AK8" s="38">
        <f>IF(D3="", 0, IF(SUM(C8:H8)-D8&lt;&gt;0, 0, IF(SUM(M8:R8)&gt;0, 2, IF(SUM(M8:R8)&lt;0, 3, 1))))</f>
        <v>0</v>
      </c>
      <c r="AL8" s="38" t="str">
        <f ca="1">IFERROR(__xludf.DUMMYFUNCTION("IF(AK8=1, FILTER(TOSSUP, LEN(TOSSUP)), IF(AK8=2, FILTER(NEG, LEN(NEG)), IF(AK8, FILTER(NONEG, LEN(NONEG)), """")))"),"")</f>
        <v/>
      </c>
      <c r="AM8" s="38"/>
      <c r="AN8" s="38"/>
      <c r="AO8" s="38">
        <f>IF(E3="", 0, IF(SUM(C8:H8)-E8&lt;&gt;0, 0, IF(SUM(M8:R8)&gt;0, 2, IF(SUM(M8:R8)&lt;0, 3, 1))))</f>
        <v>0</v>
      </c>
      <c r="AP8" s="38" t="str">
        <f ca="1">IFERROR(__xludf.DUMMYFUNCTION("IF(AO8=1, FILTER(TOSSUP, LEN(TOSSUP)), IF(AO8=2, FILTER(NEG, LEN(NEG)), IF(AO8, FILTER(NONEG, LEN(NONEG)), """")))"),"")</f>
        <v/>
      </c>
      <c r="AQ8" s="38"/>
      <c r="AR8" s="38"/>
      <c r="AS8" s="38">
        <f>IF(F3="", 0, IF(SUM(C8:H8)-F8&lt;&gt;0, 0, IF(SUM(M8:R8)&gt;0, 2, IF(SUM(M8:R8)&lt;0, 3, 1))))</f>
        <v>1</v>
      </c>
      <c r="AT8" s="38">
        <f ca="1">IFERROR(__xludf.DUMMYFUNCTION("IF(AS8=1, FILTER(TOSSUP, LEN(TOSSUP)), IF(AS8=2, FILTER(NEG, LEN(NEG)), IF(AS8, FILTER(NONEG, LEN(NONEG)), """")))"),-5)</f>
        <v>-5</v>
      </c>
      <c r="AU8" s="38">
        <f ca="1">IFERROR(__xludf.DUMMYFUNCTION("""COMPUTED_VALUE"""),10)</f>
        <v>10</v>
      </c>
      <c r="AV8" s="38">
        <f ca="1">IFERROR(__xludf.DUMMYFUNCTION("""COMPUTED_VALUE"""),15)</f>
        <v>15</v>
      </c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3</v>
      </c>
      <c r="BF8" s="38">
        <f ca="1">IFERROR(__xludf.DUMMYFUNCTION("IF(BE8=1, FILTER(TOSSUP, LEN(TOSSUP)), IF(BE8=2, FILTER(NEG, LEN(NEG)), IF(BE8, FILTER(NONEG, LEN(NONEG)), """")))"),10)</f>
        <v>10</v>
      </c>
      <c r="BG8" s="38">
        <f ca="1">IFERROR(__xludf.DUMMYFUNCTION("""COMPUTED_VALUE"""),15)</f>
        <v>15</v>
      </c>
      <c r="BH8" s="38"/>
      <c r="BI8" s="38">
        <f>IF(N3="", 0, IF(SUM(M8:R8)-N8&lt;&gt;0, 0, IF(SUM(C8:H8)&gt;0, 2, IF(SUM(C8:H8)&lt;0, 3, 1))))</f>
        <v>3</v>
      </c>
      <c r="BJ8" s="38">
        <f ca="1">IFERROR(__xludf.DUMMYFUNCTION("IF(BI8=1, FILTER(TOSSUP, LEN(TOSSUP)), IF(BI8=2, FILTER(NEG, LEN(NEG)), IF(BI8, FILTER(NONEG, LEN(NONEG)), """")))"),10)</f>
        <v>10</v>
      </c>
      <c r="BK8" s="38">
        <f ca="1">IFERROR(__xludf.DUMMYFUNCTION("""COMPUTED_VALUE"""),15)</f>
        <v>15</v>
      </c>
      <c r="BL8" s="38"/>
      <c r="BM8" s="38">
        <f>IF(O3="", 0, IF(SUM(M8:R8)-O8&lt;&gt;0, 0, IF(SUM(C8:H8)&gt;0, 2, IF(SUM(C8:H8)&lt;0, 3, 1))))</f>
        <v>3</v>
      </c>
      <c r="BN8" s="38">
        <f ca="1">IFERROR(__xludf.DUMMYFUNCTION("IF(BM8=1, FILTER(TOSSUP, LEN(TOSSUP)), IF(BM8=2, FILTER(NEG, LEN(NEG)), IF(BM8, FILTER(NONEG, LEN(NONEG)), """")))"),10)</f>
        <v>10</v>
      </c>
      <c r="BO8" s="38">
        <f ca="1">IFERROR(__xludf.DUMMYFUNCTION("""COMPUTED_VALUE"""),15)</f>
        <v>15</v>
      </c>
      <c r="BP8" s="38"/>
      <c r="BQ8" s="38">
        <f>IF(P3="", 0, IF(SUM(M8:R8)-P8&lt;&gt;0, 0, IF(SUM(C8:H8)&gt;0, 2, IF(SUM(C8:H8)&lt;0, 3, 1))))</f>
        <v>3</v>
      </c>
      <c r="BR8" s="38">
        <f ca="1">IFERROR(__xludf.DUMMYFUNCTION("IF(BQ8=1, FILTER(TOSSUP, LEN(TOSSUP)), IF(BQ8=2, FILTER(NEG, LEN(NEG)), IF(BQ8, FILTER(NONEG, LEN(NONEG)), """")))"),10)</f>
        <v>10</v>
      </c>
      <c r="BS8" s="38">
        <f ca="1">IFERROR(__xludf.DUMMYFUNCTION("""COMPUTED_VALUE"""),15)</f>
        <v>15</v>
      </c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/>
      <c r="D9" s="56"/>
      <c r="E9" s="55"/>
      <c r="F9" s="56"/>
      <c r="G9" s="55"/>
      <c r="H9" s="65"/>
      <c r="I9" s="58"/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59">
        <f ca="1">IFERROR(__xludf.DUMMYFUNCTION("IF(OR(RegExMatch(J9&amp;"""",""ERR""), RegExMatch(J9&amp;"""",""--""), RegExMatch(K8&amp;"""",""--""),),  ""-----------"", SUM(J9,K8))"),100)</f>
        <v>100</v>
      </c>
      <c r="L9" s="60">
        <v>6</v>
      </c>
      <c r="M9" s="61">
        <v>15</v>
      </c>
      <c r="N9" s="65"/>
      <c r="O9" s="62"/>
      <c r="P9" s="63"/>
      <c r="Q9" s="62"/>
      <c r="R9" s="64"/>
      <c r="S9" s="58">
        <v>20</v>
      </c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59">
        <f ca="1">IFERROR(__xludf.DUMMYFUNCTION("IF(OR(RegExMatch(T9&amp;"""",""ERR""), RegExMatch(T9&amp;"""",""--""), RegExMatch(U8&amp;"""",""--""),),  ""-----------"", SUM(T9,U8))"),45)</f>
        <v>45</v>
      </c>
      <c r="V9" s="41"/>
      <c r="W9" s="41" t="b">
        <f t="shared" si="0"/>
        <v>0</v>
      </c>
      <c r="X9" s="41" t="str">
        <f ca="1">IFERROR(__xludf.DUMMYFUNCTION("IF(W9, FILTER(BONUS, LEN(BONUS)), ""0"")"),"0")</f>
        <v>0</v>
      </c>
      <c r="Y9" s="38"/>
      <c r="Z9" s="38"/>
      <c r="AA9" s="38"/>
      <c r="AB9" s="41" t="b">
        <f t="shared" si="1"/>
        <v>1</v>
      </c>
      <c r="AC9" s="41">
        <f ca="1">IFERROR(__xludf.DUMMYFUNCTION("IF(AB9, FILTER(BONUS, LEN(BONUS)), ""0"")"),0)</f>
        <v>0</v>
      </c>
      <c r="AD9" s="38">
        <f ca="1">IFERROR(__xludf.DUMMYFUNCTION("""COMPUTED_VALUE"""),10)</f>
        <v>10</v>
      </c>
      <c r="AE9" s="38">
        <f ca="1">IFERROR(__xludf.DUMMYFUNCTION("""COMPUTED_VALUE"""),20)</f>
        <v>20</v>
      </c>
      <c r="AF9" s="38">
        <f ca="1">IFERROR(__xludf.DUMMYFUNCTION("""COMPUTED_VALUE"""),30)</f>
        <v>30</v>
      </c>
      <c r="AG9" s="38">
        <f>IF(C3="", 0, IF(SUM(C9:H9)-C9&lt;&gt;0, 0, IF(SUM(M9:R9)&gt;0, 2, IF(SUM(M9:R9)&lt;0, 3, 1))))</f>
        <v>2</v>
      </c>
      <c r="AH9" s="41">
        <f ca="1">IFERROR(__xludf.DUMMYFUNCTION("IF(AG9=1, FILTER(TOSSUP, LEN(TOSSUP)), IF(AG9=2, FILTER(NEG, LEN(NEG)), IF(AG9, FILTER(NONEG, LEN(NONEG)), """")))"),-5)</f>
        <v>-5</v>
      </c>
      <c r="AI9" s="38"/>
      <c r="AJ9" s="38"/>
      <c r="AK9" s="38">
        <f>IF(D3="", 0, IF(SUM(C9:H9)-D9&lt;&gt;0, 0, IF(SUM(M9:R9)&gt;0, 2, IF(SUM(M9:R9)&lt;0, 3, 1))))</f>
        <v>2</v>
      </c>
      <c r="AL9" s="38">
        <f ca="1">IFERROR(__xludf.DUMMYFUNCTION("IF(AK9=1, FILTER(TOSSUP, LEN(TOSSUP)), IF(AK9=2, FILTER(NEG, LEN(NEG)), IF(AK9, FILTER(NONEG, LEN(NONEG)), """")))"),-5)</f>
        <v>-5</v>
      </c>
      <c r="AM9" s="38"/>
      <c r="AN9" s="38"/>
      <c r="AO9" s="38">
        <f>IF(E3="", 0, IF(SUM(C9:H9)-E9&lt;&gt;0, 0, IF(SUM(M9:R9)&gt;0, 2, IF(SUM(M9:R9)&lt;0, 3, 1))))</f>
        <v>2</v>
      </c>
      <c r="AP9" s="38">
        <f ca="1">IFERROR(__xludf.DUMMYFUNCTION("IF(AO9=1, FILTER(TOSSUP, LEN(TOSSUP)), IF(AO9=2, FILTER(NEG, LEN(NEG)), IF(AO9, FILTER(NONEG, LEN(NONEG)), """")))"),-5)</f>
        <v>-5</v>
      </c>
      <c r="AQ9" s="38"/>
      <c r="AR9" s="38"/>
      <c r="AS9" s="38">
        <f>IF(F3="", 0, IF(SUM(C9:H9)-F9&lt;&gt;0, 0, IF(SUM(M9:R9)&gt;0, 2, IF(SUM(M9:R9)&lt;0, 3, 1))))</f>
        <v>2</v>
      </c>
      <c r="AT9" s="38">
        <f ca="1">IFERROR(__xludf.DUMMYFUNCTION("IF(AS9=1, FILTER(TOSSUP, LEN(TOSSUP)), IF(AS9=2, FILTER(NEG, LEN(NEG)), IF(AS9, FILTER(NONEG, LEN(NONEG)), """")))"),-5)</f>
        <v>-5</v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1</v>
      </c>
      <c r="BF9" s="38">
        <f ca="1">IFERROR(__xludf.DUMMYFUNCTION("IF(BE9=1, FILTER(TOSSUP, LEN(TOSSUP)), IF(BE9=2, FILTER(NEG, LEN(NEG)), IF(BE9, FILTER(NONEG, LEN(NONEG)), """")))"),-5)</f>
        <v>-5</v>
      </c>
      <c r="BG9" s="38">
        <f ca="1">IFERROR(__xludf.DUMMYFUNCTION("""COMPUTED_VALUE"""),10)</f>
        <v>10</v>
      </c>
      <c r="BH9" s="38">
        <f ca="1">IFERROR(__xludf.DUMMYFUNCTION("""COMPUTED_VALUE"""),15)</f>
        <v>15</v>
      </c>
      <c r="BI9" s="38">
        <f>IF(N3="", 0, IF(SUM(M9:R9)-N9&lt;&gt;0, 0, IF(SUM(C9:H9)&gt;0, 2, IF(SUM(C9:H9)&lt;0, 3, 1))))</f>
        <v>0</v>
      </c>
      <c r="BJ9" s="38" t="str">
        <f ca="1">IFERROR(__xludf.DUMMYFUNCTION("IF(BI9=1, FILTER(TOSSUP, LEN(TOSSUP)), IF(BI9=2, FILTER(NEG, LEN(NEG)), IF(BI9, FILTER(NONEG, LEN(NONEG)), """")))"),"")</f>
        <v/>
      </c>
      <c r="BK9" s="38"/>
      <c r="BL9" s="38"/>
      <c r="BM9" s="38">
        <f>IF(O3="", 0, IF(SUM(M9:R9)-O9&lt;&gt;0, 0, IF(SUM(C9:H9)&gt;0, 2, IF(SUM(C9:H9)&lt;0, 3, 1))))</f>
        <v>0</v>
      </c>
      <c r="BN9" s="38" t="str">
        <f ca="1">IFERROR(__xludf.DUMMYFUNCTION("IF(BM9=1, FILTER(TOSSUP, LEN(TOSSUP)), IF(BM9=2, FILTER(NEG, LEN(NEG)), IF(BM9, FILTER(NONEG, LEN(NONEG)), """")))"),"")</f>
        <v/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>
        <v>10</v>
      </c>
      <c r="E10" s="53"/>
      <c r="F10" s="28"/>
      <c r="G10" s="53"/>
      <c r="H10" s="54"/>
      <c r="I10" s="29">
        <v>20</v>
      </c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37">
        <f ca="1">IFERROR(__xludf.DUMMYFUNCTION("IF(OR(RegExMatch(J10&amp;"""",""ERR""), RegExMatch(J10&amp;"""",""--""), RegExMatch(K9&amp;"""",""--""),),  ""-----------"", SUM(J10,K9))"),130)</f>
        <v>130</v>
      </c>
      <c r="L10" s="32">
        <v>7</v>
      </c>
      <c r="M10" s="33"/>
      <c r="N10" s="54"/>
      <c r="O10" s="33"/>
      <c r="P10" s="52"/>
      <c r="Q10" s="51"/>
      <c r="R10" s="52"/>
      <c r="S10" s="29"/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7">
        <f ca="1">IFERROR(__xludf.DUMMYFUNCTION("IF(OR(RegExMatch(T10&amp;"""",""ERR""), RegExMatch(T10&amp;"""",""--""), RegExMatch(U9&amp;"""",""--""),),  ""-----------"", SUM(T10,U9))"),45)</f>
        <v>45</v>
      </c>
      <c r="V10" s="38"/>
      <c r="W10" s="41" t="b">
        <f t="shared" si="0"/>
        <v>1</v>
      </c>
      <c r="X10" s="41">
        <f ca="1">IFERROR(__xludf.DUMMYFUNCTION("IF(W10, FILTER(BONUS, LEN(BONUS)), ""0"")"),0)</f>
        <v>0</v>
      </c>
      <c r="Y10" s="38">
        <f ca="1">IFERROR(__xludf.DUMMYFUNCTION("""COMPUTED_VALUE"""),10)</f>
        <v>10</v>
      </c>
      <c r="Z10" s="38">
        <f ca="1">IFERROR(__xludf.DUMMYFUNCTION("""COMPUTED_VALUE"""),20)</f>
        <v>20</v>
      </c>
      <c r="AA10" s="38">
        <f ca="1">IFERROR(__xludf.DUMMYFUNCTION("""COMPUTED_VALUE"""),30)</f>
        <v>30</v>
      </c>
      <c r="AB10" s="41" t="b">
        <f t="shared" si="1"/>
        <v>0</v>
      </c>
      <c r="AC10" s="41" t="str">
        <f ca="1">IFERROR(__xludf.DUMMYFUNCTION("IF(AB10, FILTER(BONUS, LEN(BONUS)), ""0"")"),"0")</f>
        <v>0</v>
      </c>
      <c r="AD10" s="38"/>
      <c r="AE10" s="38"/>
      <c r="AF10" s="38"/>
      <c r="AG10" s="38">
        <f>IF(C3="", 0, IF(SUM(C10:H10)-C10&lt;&gt;0, 0, IF(SUM(M10:R10)&gt;0, 2, IF(SUM(M10:R10)&lt;0, 3, 1))))</f>
        <v>0</v>
      </c>
      <c r="AH10" s="41" t="str">
        <f ca="1">IFERROR(__xludf.DUMMYFUNCTION("IF(AG10=1, FILTER(TOSSUP, LEN(TOSSUP)), IF(AG10=2, FILTER(NEG, LEN(NEG)), IF(AG10, FILTER(NONEG, LEN(NONEG)), """")))"),"")</f>
        <v/>
      </c>
      <c r="AI10" s="38"/>
      <c r="AJ10" s="38"/>
      <c r="AK10" s="38">
        <f>IF(D3="", 0, IF(SUM(C10:H10)-D10&lt;&gt;0, 0, IF(SUM(M10:R10)&gt;0, 2, IF(SUM(M10:R10)&lt;0, 3, 1))))</f>
        <v>1</v>
      </c>
      <c r="AL10" s="38">
        <f ca="1">IFERROR(__xludf.DUMMYFUNCTION("IF(AK10=1, FILTER(TOSSUP, LEN(TOSSUP)), IF(AK10=2, FILTER(NEG, LEN(NEG)), IF(AK10, FILTER(NONEG, LEN(NONEG)), """")))"),-5)</f>
        <v>-5</v>
      </c>
      <c r="AM10" s="38">
        <f ca="1">IFERROR(__xludf.DUMMYFUNCTION("""COMPUTED_VALUE"""),10)</f>
        <v>10</v>
      </c>
      <c r="AN10" s="38">
        <f ca="1">IFERROR(__xludf.DUMMYFUNCTION("""COMPUTED_VALUE"""),15)</f>
        <v>15</v>
      </c>
      <c r="AO10" s="38">
        <f>IF(E3="", 0, IF(SUM(C10:H10)-E10&lt;&gt;0, 0, IF(SUM(M10:R10)&gt;0, 2, IF(SUM(M10:R10)&lt;0, 3, 1))))</f>
        <v>0</v>
      </c>
      <c r="AP10" s="38" t="str">
        <f ca="1">IFERROR(__xludf.DUMMYFUNCTION("IF(AO10=1, FILTER(TOSSUP, LEN(TOSSUP)), IF(AO10=2, FILTER(NEG, LEN(NEG)), IF(AO10, FILTER(NONEG, LEN(NONEG)), """")))"),"")</f>
        <v/>
      </c>
      <c r="AQ10" s="38"/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2</v>
      </c>
      <c r="BF10" s="38">
        <f ca="1">IFERROR(__xludf.DUMMYFUNCTION("IF(BE10=1, FILTER(TOSSUP, LEN(TOSSUP)), IF(BE10=2, FILTER(NEG, LEN(NEG)), IF(BE10, FILTER(NONEG, LEN(NONEG)), """")))"),-5)</f>
        <v>-5</v>
      </c>
      <c r="BG10" s="38"/>
      <c r="BH10" s="38"/>
      <c r="BI10" s="38">
        <f>IF(N3="", 0, IF(SUM(M10:R10)-N10&lt;&gt;0, 0, IF(SUM(C10:H10)&gt;0, 2, IF(SUM(C10:H10)&lt;0, 3, 1))))</f>
        <v>2</v>
      </c>
      <c r="BJ10" s="38">
        <f ca="1">IFERROR(__xludf.DUMMYFUNCTION("IF(BI10=1, FILTER(TOSSUP, LEN(TOSSUP)), IF(BI10=2, FILTER(NEG, LEN(NEG)), IF(BI10, FILTER(NONEG, LEN(NONEG)), """")))"),-5)</f>
        <v>-5</v>
      </c>
      <c r="BK10" s="38"/>
      <c r="BL10" s="38"/>
      <c r="BM10" s="38">
        <f>IF(O3="", 0, IF(SUM(M10:R10)-O10&lt;&gt;0, 0, IF(SUM(C10:H10)&gt;0, 2, IF(SUM(C10:H10)&lt;0, 3, 1))))</f>
        <v>2</v>
      </c>
      <c r="BN10" s="38">
        <f ca="1">IFERROR(__xludf.DUMMYFUNCTION("IF(BM10=1, FILTER(TOSSUP, LEN(TOSSUP)), IF(BM10=2, FILTER(NEG, LEN(NEG)), IF(BM10, FILTER(NONEG, LEN(NONEG)), """")))"),-5)</f>
        <v>-5</v>
      </c>
      <c r="BO10" s="38"/>
      <c r="BP10" s="38"/>
      <c r="BQ10" s="38">
        <f>IF(P3="", 0, IF(SUM(M10:R10)-P10&lt;&gt;0, 0, IF(SUM(C10:H10)&gt;0, 2, IF(SUM(C10:H10)&lt;0, 3, 1))))</f>
        <v>2</v>
      </c>
      <c r="BR10" s="38">
        <f ca="1">IFERROR(__xludf.DUMMYFUNCTION("IF(BQ10=1, FILTER(TOSSUP, LEN(TOSSUP)), IF(BQ10=2, FILTER(NEG, LEN(NEG)), IF(BQ10, FILTER(NONEG, LEN(NONEG)), """")))"),-5)</f>
        <v>-5</v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54"/>
      <c r="G11" s="53"/>
      <c r="H11" s="54"/>
      <c r="I11" s="29"/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7">
        <f ca="1">IFERROR(__xludf.DUMMYFUNCTION("IF(OR(RegExMatch(J11&amp;"""",""ERR""), RegExMatch(J11&amp;"""",""--""), RegExMatch(K10&amp;"""",""--""),),  ""-----------"", SUM(J11,K10))"),130)</f>
        <v>130</v>
      </c>
      <c r="L11" s="32">
        <v>8</v>
      </c>
      <c r="M11" s="33">
        <v>10</v>
      </c>
      <c r="N11" s="54"/>
      <c r="O11" s="51"/>
      <c r="P11" s="52"/>
      <c r="Q11" s="51"/>
      <c r="R11" s="52"/>
      <c r="S11" s="29">
        <v>20</v>
      </c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37">
        <f ca="1">IFERROR(__xludf.DUMMYFUNCTION("IF(OR(RegExMatch(T11&amp;"""",""ERR""), RegExMatch(T11&amp;"""",""--""), RegExMatch(U10&amp;"""",""--""),),  ""-----------"", SUM(T11,U10))"),75)</f>
        <v>75</v>
      </c>
      <c r="V11" s="38"/>
      <c r="W11" s="41" t="b">
        <f t="shared" si="0"/>
        <v>0</v>
      </c>
      <c r="X11" s="41" t="str">
        <f ca="1">IFERROR(__xludf.DUMMYFUNCTION("IF(W11, FILTER(BONUS, LEN(BONUS)), ""0"")"),"0")</f>
        <v>0</v>
      </c>
      <c r="Y11" s="38"/>
      <c r="Z11" s="38"/>
      <c r="AA11" s="38"/>
      <c r="AB11" s="41" t="b">
        <f t="shared" si="1"/>
        <v>1</v>
      </c>
      <c r="AC11" s="41">
        <f ca="1">IFERROR(__xludf.DUMMYFUNCTION("IF(AB11, FILTER(BONUS, LEN(BONUS)), ""0"")"),0)</f>
        <v>0</v>
      </c>
      <c r="AD11" s="38">
        <f ca="1">IFERROR(__xludf.DUMMYFUNCTION("""COMPUTED_VALUE"""),10)</f>
        <v>10</v>
      </c>
      <c r="AE11" s="38">
        <f ca="1">IFERROR(__xludf.DUMMYFUNCTION("""COMPUTED_VALUE"""),20)</f>
        <v>20</v>
      </c>
      <c r="AF11" s="38">
        <f ca="1">IFERROR(__xludf.DUMMYFUNCTION("""COMPUTED_VALUE"""),30)</f>
        <v>30</v>
      </c>
      <c r="AG11" s="38">
        <f>IF(C3="", 0, IF(SUM(C11:H11)-C11&lt;&gt;0, 0, IF(SUM(M11:R11)&gt;0, 2, IF(SUM(M11:R11)&lt;0, 3, 1))))</f>
        <v>2</v>
      </c>
      <c r="AH11" s="41">
        <f ca="1">IFERROR(__xludf.DUMMYFUNCTION("IF(AG11=1, FILTER(TOSSUP, LEN(TOSSUP)), IF(AG11=2, FILTER(NEG, LEN(NEG)), IF(AG11, FILTER(NONEG, LEN(NONEG)), """")))"),-5)</f>
        <v>-5</v>
      </c>
      <c r="AI11" s="38"/>
      <c r="AJ11" s="38"/>
      <c r="AK11" s="38">
        <f>IF(D3="", 0, IF(SUM(C11:H11)-D11&lt;&gt;0, 0, IF(SUM(M11:R11)&gt;0, 2, IF(SUM(M11:R11)&lt;0, 3, 1))))</f>
        <v>2</v>
      </c>
      <c r="AL11" s="38">
        <f ca="1">IFERROR(__xludf.DUMMYFUNCTION("IF(AK11=1, FILTER(TOSSUP, LEN(TOSSUP)), IF(AK11=2, FILTER(NEG, LEN(NEG)), IF(AK11, FILTER(NONEG, LEN(NONEG)), """")))"),-5)</f>
        <v>-5</v>
      </c>
      <c r="AM11" s="38"/>
      <c r="AN11" s="38"/>
      <c r="AO11" s="38">
        <f>IF(E3="", 0, IF(SUM(C11:H11)-E11&lt;&gt;0, 0, IF(SUM(M11:R11)&gt;0, 2, IF(SUM(M11:R11)&lt;0, 3, 1))))</f>
        <v>2</v>
      </c>
      <c r="AP11" s="38">
        <f ca="1">IFERROR(__xludf.DUMMYFUNCTION("IF(AO11=1, FILTER(TOSSUP, LEN(TOSSUP)), IF(AO11=2, FILTER(NEG, LEN(NEG)), IF(AO11, FILTER(NONEG, LEN(NONEG)), """")))"),-5)</f>
        <v>-5</v>
      </c>
      <c r="AQ11" s="38"/>
      <c r="AR11" s="38"/>
      <c r="AS11" s="38">
        <f>IF(F3="", 0, IF(SUM(C11:H11)-F11&lt;&gt;0, 0, IF(SUM(M11:R11)&gt;0, 2, IF(SUM(M11:R11)&lt;0, 3, 1))))</f>
        <v>2</v>
      </c>
      <c r="AT11" s="38">
        <f ca="1">IFERROR(__xludf.DUMMYFUNCTION("IF(AS11=1, FILTER(TOSSUP, LEN(TOSSUP)), IF(AS11=2, FILTER(NEG, LEN(NEG)), IF(AS11, FILTER(NONEG, LEN(NONEG)), """")))"),-5)</f>
        <v>-5</v>
      </c>
      <c r="AU11" s="38"/>
      <c r="AV11" s="38"/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1</v>
      </c>
      <c r="BF11" s="38">
        <f ca="1">IFERROR(__xludf.DUMMYFUNCTION("IF(BE11=1, FILTER(TOSSUP, LEN(TOSSUP)), IF(BE11=2, FILTER(NEG, LEN(NEG)), IF(BE11, FILTER(NONEG, LEN(NONEG)), """")))"),-5)</f>
        <v>-5</v>
      </c>
      <c r="BG11" s="38">
        <f ca="1">IFERROR(__xludf.DUMMYFUNCTION("""COMPUTED_VALUE"""),10)</f>
        <v>10</v>
      </c>
      <c r="BH11" s="38">
        <f ca="1">IFERROR(__xludf.DUMMYFUNCTION("""COMPUTED_VALUE"""),15)</f>
        <v>15</v>
      </c>
      <c r="BI11" s="38">
        <f>IF(N3="", 0, IF(SUM(M11:R11)-N11&lt;&gt;0, 0, IF(SUM(C11:H11)&gt;0, 2, IF(SUM(C11:H11)&lt;0, 3, 1))))</f>
        <v>0</v>
      </c>
      <c r="BJ11" s="38" t="str">
        <f ca="1">IFERROR(__xludf.DUMMYFUNCTION("IF(BI11=1, FILTER(TOSSUP, LEN(TOSSUP)), IF(BI11=2, FILTER(NEG, LEN(NEG)), IF(BI11, FILTER(NONEG, LEN(NONEG)), """")))"),"")</f>
        <v/>
      </c>
      <c r="BK11" s="38"/>
      <c r="BL11" s="38"/>
      <c r="BM11" s="38">
        <f>IF(O3="", 0, IF(SUM(M11:R11)-O11&lt;&gt;0, 0, IF(SUM(C11:H11)&gt;0, 2, IF(SUM(C11:H11)&lt;0, 3, 1))))</f>
        <v>0</v>
      </c>
      <c r="BN11" s="38" t="str">
        <f ca="1">IFERROR(__xludf.DUMMYFUNCTION("IF(BM11=1, FILTER(TOSSUP, LEN(TOSSUP)), IF(BM11=2, FILTER(NEG, LEN(NEG)), IF(BM11, FILTER(NONEG, LEN(NONEG)), """")))"),"")</f>
        <v/>
      </c>
      <c r="BO11" s="38"/>
      <c r="BP11" s="38"/>
      <c r="BQ11" s="38">
        <f>IF(P3="", 0, IF(SUM(M11:R11)-P11&lt;&gt;0, 0, IF(SUM(C11:H11)&gt;0, 2, IF(SUM(C11:H11)&lt;0, 3, 1))))</f>
        <v>0</v>
      </c>
      <c r="BR11" s="38" t="str">
        <f ca="1">IFERROR(__xludf.DUMMYFUNCTION("IF(BQ11=1, FILTER(TOSSUP, LEN(TOSSUP)), IF(BQ11=2, FILTER(NEG, LEN(NEG)), IF(BQ11, FILTER(NONEG, LEN(NONEG)), """")))"),"")</f>
        <v/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>
        <v>15</v>
      </c>
      <c r="E12" s="53"/>
      <c r="F12" s="54"/>
      <c r="G12" s="53"/>
      <c r="H12" s="54"/>
      <c r="I12" s="29">
        <v>20</v>
      </c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35</v>
      </c>
      <c r="K12" s="37">
        <f ca="1">IFERROR(__xludf.DUMMYFUNCTION("IF(OR(RegExMatch(J12&amp;"""",""ERR""), RegExMatch(J12&amp;"""",""--""), RegExMatch(K11&amp;"""",""--""),),  ""-----------"", SUM(J12,K11))"),165)</f>
        <v>165</v>
      </c>
      <c r="L12" s="32">
        <v>9</v>
      </c>
      <c r="M12" s="33"/>
      <c r="N12" s="28"/>
      <c r="O12" s="51"/>
      <c r="P12" s="52"/>
      <c r="Q12" s="51"/>
      <c r="R12" s="52"/>
      <c r="S12" s="29"/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7">
        <f ca="1">IFERROR(__xludf.DUMMYFUNCTION("IF(OR(RegExMatch(T12&amp;"""",""ERR""), RegExMatch(T12&amp;"""",""--""), RegExMatch(U11&amp;"""",""--""),),  ""-----------"", SUM(T12,U11))"),75)</f>
        <v>75</v>
      </c>
      <c r="V12" s="38"/>
      <c r="W12" s="41" t="b">
        <f t="shared" si="0"/>
        <v>1</v>
      </c>
      <c r="X12" s="41">
        <f ca="1">IFERROR(__xludf.DUMMYFUNCTION("IF(W12, FILTER(BONUS, LEN(BONUS)), ""0"")"),0)</f>
        <v>0</v>
      </c>
      <c r="Y12" s="38">
        <f ca="1">IFERROR(__xludf.DUMMYFUNCTION("""COMPUTED_VALUE"""),10)</f>
        <v>10</v>
      </c>
      <c r="Z12" s="38">
        <f ca="1">IFERROR(__xludf.DUMMYFUNCTION("""COMPUTED_VALUE"""),20)</f>
        <v>20</v>
      </c>
      <c r="AA12" s="38">
        <f ca="1">IFERROR(__xludf.DUMMYFUNCTION("""COMPUTED_VALUE"""),30)</f>
        <v>30</v>
      </c>
      <c r="AB12" s="41" t="b">
        <f t="shared" si="1"/>
        <v>0</v>
      </c>
      <c r="AC12" s="41" t="str">
        <f ca="1">IFERROR(__xludf.DUMMYFUNCTION("IF(AB12, FILTER(BONUS, LEN(BONUS)), ""0"")"),"0")</f>
        <v>0</v>
      </c>
      <c r="AD12" s="38"/>
      <c r="AE12" s="38"/>
      <c r="AF12" s="38"/>
      <c r="AG12" s="38">
        <f>IF(C3="", 0, IF(SUM(C12:H12)-C12&lt;&gt;0, 0, IF(SUM(M12:R12)&gt;0, 2, IF(SUM(M12:R12)&lt;0, 3, 1))))</f>
        <v>0</v>
      </c>
      <c r="AH12" s="41" t="str">
        <f ca="1">IFERROR(__xludf.DUMMYFUNCTION("IF(AG12=1, FILTER(TOSSUP, LEN(TOSSUP)), IF(AG12=2, FILTER(NEG, LEN(NEG)), IF(AG12, FILTER(NONEG, LEN(NONEG)), """")))"),"")</f>
        <v/>
      </c>
      <c r="AI12" s="38"/>
      <c r="AJ12" s="38"/>
      <c r="AK12" s="38">
        <f>IF(D3="", 0, IF(SUM(C12:H12)-D12&lt;&gt;0, 0, IF(SUM(M12:R12)&gt;0, 2, IF(SUM(M12:R12)&lt;0, 3, 1))))</f>
        <v>1</v>
      </c>
      <c r="AL12" s="38">
        <f ca="1">IFERROR(__xludf.DUMMYFUNCTION("IF(AK12=1, FILTER(TOSSUP, LEN(TOSSUP)), IF(AK12=2, FILTER(NEG, LEN(NEG)), IF(AK12, FILTER(NONEG, LEN(NONEG)), """")))"),-5)</f>
        <v>-5</v>
      </c>
      <c r="AM12" s="38">
        <f ca="1">IFERROR(__xludf.DUMMYFUNCTION("""COMPUTED_VALUE"""),10)</f>
        <v>10</v>
      </c>
      <c r="AN12" s="38">
        <f ca="1">IFERROR(__xludf.DUMMYFUNCTION("""COMPUTED_VALUE"""),15)</f>
        <v>15</v>
      </c>
      <c r="AO12" s="38">
        <f>IF(E3="", 0, IF(SUM(C12:H12)-E12&lt;&gt;0, 0, IF(SUM(M12:R12)&gt;0, 2, IF(SUM(M12:R12)&lt;0, 3, 1))))</f>
        <v>0</v>
      </c>
      <c r="AP12" s="38" t="str">
        <f ca="1">IFERROR(__xludf.DUMMYFUNCTION("IF(AO12=1, FILTER(TOSSUP, LEN(TOSSUP)), IF(AO12=2, FILTER(NEG, LEN(NEG)), IF(AO12, FILTER(NONEG, LEN(NONEG)), """")))"),"")</f>
        <v/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2</v>
      </c>
      <c r="BF12" s="38">
        <f ca="1">IFERROR(__xludf.DUMMYFUNCTION("IF(BE12=1, FILTER(TOSSUP, LEN(TOSSUP)), IF(BE12=2, FILTER(NEG, LEN(NEG)), IF(BE12, FILTER(NONEG, LEN(NONEG)), """")))"),-5)</f>
        <v>-5</v>
      </c>
      <c r="BG12" s="38"/>
      <c r="BH12" s="38"/>
      <c r="BI12" s="38">
        <f>IF(N3="", 0, IF(SUM(M12:R12)-N12&lt;&gt;0, 0, IF(SUM(C12:H12)&gt;0, 2, IF(SUM(C12:H12)&lt;0, 3, 1))))</f>
        <v>2</v>
      </c>
      <c r="BJ12" s="38">
        <f ca="1">IFERROR(__xludf.DUMMYFUNCTION("IF(BI12=1, FILTER(TOSSUP, LEN(TOSSUP)), IF(BI12=2, FILTER(NEG, LEN(NEG)), IF(BI12, FILTER(NONEG, LEN(NONEG)), """")))"),-5)</f>
        <v>-5</v>
      </c>
      <c r="BK12" s="38"/>
      <c r="BL12" s="38"/>
      <c r="BM12" s="38">
        <f>IF(O3="", 0, IF(SUM(M12:R12)-O12&lt;&gt;0, 0, IF(SUM(C12:H12)&gt;0, 2, IF(SUM(C12:H12)&lt;0, 3, 1))))</f>
        <v>2</v>
      </c>
      <c r="BN12" s="38">
        <f ca="1">IFERROR(__xludf.DUMMYFUNCTION("IF(BM12=1, FILTER(TOSSUP, LEN(TOSSUP)), IF(BM12=2, FILTER(NEG, LEN(NEG)), IF(BM12, FILTER(NONEG, LEN(NONEG)), """")))"),-5)</f>
        <v>-5</v>
      </c>
      <c r="BO12" s="38"/>
      <c r="BP12" s="38"/>
      <c r="BQ12" s="38">
        <f>IF(P3="", 0, IF(SUM(M12:R12)-P12&lt;&gt;0, 0, IF(SUM(C12:H12)&gt;0, 2, IF(SUM(C12:H12)&lt;0, 3, 1))))</f>
        <v>2</v>
      </c>
      <c r="BR12" s="38">
        <f ca="1">IFERROR(__xludf.DUMMYFUNCTION("IF(BQ12=1, FILTER(TOSSUP, LEN(TOSSUP)), IF(BQ12=2, FILTER(NEG, LEN(NEG)), IF(BQ12, FILTER(NONEG, LEN(NONEG)), """")))"),-5)</f>
        <v>-5</v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>
        <v>10</v>
      </c>
      <c r="F13" s="65"/>
      <c r="G13" s="57"/>
      <c r="H13" s="65"/>
      <c r="I13" s="58">
        <v>10</v>
      </c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59">
        <f ca="1">IFERROR(__xludf.DUMMYFUNCTION("IF(OR(RegExMatch(J13&amp;"""",""ERR""), RegExMatch(J13&amp;"""",""--""), RegExMatch(K12&amp;"""",""--""),),  ""-----------"", SUM(J13,K12))"),185)</f>
        <v>185</v>
      </c>
      <c r="L13" s="60">
        <v>10</v>
      </c>
      <c r="M13" s="61"/>
      <c r="N13" s="65"/>
      <c r="O13" s="61"/>
      <c r="P13" s="64"/>
      <c r="Q13" s="62"/>
      <c r="R13" s="64"/>
      <c r="S13" s="58"/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59">
        <f ca="1">IFERROR(__xludf.DUMMYFUNCTION("IF(OR(RegExMatch(T13&amp;"""",""ERR""), RegExMatch(T13&amp;"""",""--""), RegExMatch(U12&amp;"""",""--""),),  ""-----------"", SUM(T13,U12))"),75)</f>
        <v>75</v>
      </c>
      <c r="V13" s="38"/>
      <c r="W13" s="41" t="b">
        <f t="shared" si="0"/>
        <v>1</v>
      </c>
      <c r="X13" s="41">
        <f ca="1">IFERROR(__xludf.DUMMYFUNCTION("IF(W13, FILTER(BONUS, LEN(BONUS)), ""0"")"),0)</f>
        <v>0</v>
      </c>
      <c r="Y13" s="38">
        <f ca="1">IFERROR(__xludf.DUMMYFUNCTION("""COMPUTED_VALUE"""),10)</f>
        <v>10</v>
      </c>
      <c r="Z13" s="38">
        <f ca="1">IFERROR(__xludf.DUMMYFUNCTION("""COMPUTED_VALUE"""),20)</f>
        <v>20</v>
      </c>
      <c r="AA13" s="38">
        <f ca="1">IFERROR(__xludf.DUMMYFUNCTION("""COMPUTED_VALUE"""),30)</f>
        <v>30</v>
      </c>
      <c r="AB13" s="41" t="b">
        <f t="shared" si="1"/>
        <v>0</v>
      </c>
      <c r="AC13" s="41" t="str">
        <f ca="1">IFERROR(__xludf.DUMMYFUNCTION("IF(AB13, FILTER(BONUS, LEN(BONUS)), ""0"")"),"0")</f>
        <v>0</v>
      </c>
      <c r="AD13" s="38"/>
      <c r="AE13" s="38"/>
      <c r="AF13" s="38"/>
      <c r="AG13" s="38">
        <f>IF(C3="", 0, IF(SUM(C13:H13)-C13&lt;&gt;0, 0, IF(SUM(M13:R13)&gt;0, 2, IF(SUM(M13:R13)&lt;0, 3, 1))))</f>
        <v>0</v>
      </c>
      <c r="AH13" s="41" t="str">
        <f ca="1">IFERROR(__xludf.DUMMYFUNCTION("IF(AG13=1, FILTER(TOSSUP, LEN(TOSSUP)), IF(AG13=2, FILTER(NEG, LEN(NEG)), IF(AG13, FILTER(NONEG, LEN(NONEG)), """")))"),"")</f>
        <v/>
      </c>
      <c r="AI13" s="38"/>
      <c r="AJ13" s="38"/>
      <c r="AK13" s="38">
        <f>IF(D3="", 0, IF(SUM(C13:H13)-D13&lt;&gt;0, 0, IF(SUM(M13:R13)&gt;0, 2, IF(SUM(M13:R13)&lt;0, 3, 1))))</f>
        <v>0</v>
      </c>
      <c r="AL13" s="38" t="str">
        <f ca="1">IFERROR(__xludf.DUMMYFUNCTION("IF(AK13=1, FILTER(TOSSUP, LEN(TOSSUP)), IF(AK13=2, FILTER(NEG, LEN(NEG)), IF(AK13, FILTER(NONEG, LEN(NONEG)), """")))"),"")</f>
        <v/>
      </c>
      <c r="AM13" s="38"/>
      <c r="AN13" s="38"/>
      <c r="AO13" s="38">
        <f>IF(E3="", 0, IF(SUM(C13:H13)-E13&lt;&gt;0, 0, IF(SUM(M13:R13)&gt;0, 2, IF(SUM(M13:R13)&lt;0, 3, 1))))</f>
        <v>1</v>
      </c>
      <c r="AP13" s="38">
        <f ca="1">IFERROR(__xludf.DUMMYFUNCTION("IF(AO13=1, FILTER(TOSSUP, LEN(TOSSUP)), IF(AO13=2, FILTER(NEG, LEN(NEG)), IF(AO13, FILTER(NONEG, LEN(NONEG)), """")))"),-5)</f>
        <v>-5</v>
      </c>
      <c r="AQ13" s="38">
        <f ca="1">IFERROR(__xludf.DUMMYFUNCTION("""COMPUTED_VALUE"""),10)</f>
        <v>10</v>
      </c>
      <c r="AR13" s="38">
        <f ca="1">IFERROR(__xludf.DUMMYFUNCTION("""COMPUTED_VALUE"""),15)</f>
        <v>15</v>
      </c>
      <c r="AS13" s="38">
        <f>IF(F3="", 0, IF(SUM(C13:H13)-F13&lt;&gt;0, 0, IF(SUM(M13:R13)&gt;0, 2, IF(SUM(M13:R13)&lt;0, 3, 1))))</f>
        <v>0</v>
      </c>
      <c r="AT13" s="38" t="str">
        <f ca="1">IFERROR(__xludf.DUMMYFUNCTION("IF(AS13=1, FILTER(TOSSUP, LEN(TOSSUP)), IF(AS13=2, FILTER(NEG, LEN(NEG)), IF(AS13, FILTER(NONEG, LEN(NONEG)), """")))"),"")</f>
        <v/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2</v>
      </c>
      <c r="BF13" s="38">
        <f ca="1">IFERROR(__xludf.DUMMYFUNCTION("IF(BE13=1, FILTER(TOSSUP, LEN(TOSSUP)), IF(BE13=2, FILTER(NEG, LEN(NEG)), IF(BE13, FILTER(NONEG, LEN(NONEG)), """")))"),-5)</f>
        <v>-5</v>
      </c>
      <c r="BG13" s="38"/>
      <c r="BH13" s="38"/>
      <c r="BI13" s="38">
        <f>IF(N3="", 0, IF(SUM(M13:R13)-N13&lt;&gt;0, 0, IF(SUM(C13:H13)&gt;0, 2, IF(SUM(C13:H13)&lt;0, 3, 1))))</f>
        <v>2</v>
      </c>
      <c r="BJ13" s="38">
        <f ca="1">IFERROR(__xludf.DUMMYFUNCTION("IF(BI13=1, FILTER(TOSSUP, LEN(TOSSUP)), IF(BI13=2, FILTER(NEG, LEN(NEG)), IF(BI13, FILTER(NONEG, LEN(NONEG)), """")))"),-5)</f>
        <v>-5</v>
      </c>
      <c r="BK13" s="38"/>
      <c r="BL13" s="38"/>
      <c r="BM13" s="38">
        <f>IF(O3="", 0, IF(SUM(M13:R13)-O13&lt;&gt;0, 0, IF(SUM(C13:H13)&gt;0, 2, IF(SUM(C13:H13)&lt;0, 3, 1))))</f>
        <v>2</v>
      </c>
      <c r="BN13" s="38">
        <f ca="1">IFERROR(__xludf.DUMMYFUNCTION("IF(BM13=1, FILTER(TOSSUP, LEN(TOSSUP)), IF(BM13=2, FILTER(NEG, LEN(NEG)), IF(BM13, FILTER(NONEG, LEN(NONEG)), """")))"),-5)</f>
        <v>-5</v>
      </c>
      <c r="BO13" s="38"/>
      <c r="BP13" s="38"/>
      <c r="BQ13" s="38">
        <f>IF(P3="", 0, IF(SUM(M13:R13)-P13&lt;&gt;0, 0, IF(SUM(C13:H13)&gt;0, 2, IF(SUM(C13:H13)&lt;0, 3, 1))))</f>
        <v>2</v>
      </c>
      <c r="BR13" s="38">
        <f ca="1">IFERROR(__xludf.DUMMYFUNCTION("IF(BQ13=1, FILTER(TOSSUP, LEN(TOSSUP)), IF(BQ13=2, FILTER(NEG, LEN(NEG)), IF(BQ13, FILTER(NONEG, LEN(NONEG)), """")))"),-5)</f>
        <v>-5</v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>
        <v>-5</v>
      </c>
      <c r="E14" s="57"/>
      <c r="F14" s="65"/>
      <c r="G14" s="57"/>
      <c r="H14" s="65"/>
      <c r="I14" s="58"/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59">
        <f ca="1">IFERROR(__xludf.DUMMYFUNCTION("IF(OR(RegExMatch(J14&amp;"""",""ERR""), RegExMatch(J14&amp;"""",""--""), RegExMatch(K13&amp;"""",""--""),),  ""-----------"", SUM(J14,K13))"),180)</f>
        <v>180</v>
      </c>
      <c r="L14" s="60">
        <v>11</v>
      </c>
      <c r="M14" s="61">
        <v>10</v>
      </c>
      <c r="N14" s="65"/>
      <c r="O14" s="61"/>
      <c r="P14" s="64"/>
      <c r="Q14" s="62"/>
      <c r="R14" s="64"/>
      <c r="S14" s="58">
        <v>20</v>
      </c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59">
        <f ca="1">IFERROR(__xludf.DUMMYFUNCTION("IF(OR(RegExMatch(T14&amp;"""",""ERR""), RegExMatch(T14&amp;"""",""--""), RegExMatch(U13&amp;"""",""--""),),  ""-----------"", SUM(T14,U13))"),105)</f>
        <v>105</v>
      </c>
      <c r="V14" s="38"/>
      <c r="W14" s="41" t="b">
        <f t="shared" si="0"/>
        <v>0</v>
      </c>
      <c r="X14" s="41" t="str">
        <f ca="1">IFERROR(__xludf.DUMMYFUNCTION("IF(W14, FILTER(BONUS, LEN(BONUS)), ""0"")"),"0")</f>
        <v>0</v>
      </c>
      <c r="Y14" s="38"/>
      <c r="Z14" s="38"/>
      <c r="AA14" s="38"/>
      <c r="AB14" s="41" t="b">
        <f t="shared" si="1"/>
        <v>1</v>
      </c>
      <c r="AC14" s="41">
        <f ca="1">IFERROR(__xludf.DUMMYFUNCTION("IF(AB14, FILTER(BONUS, LEN(BONUS)), ""0"")"),0)</f>
        <v>0</v>
      </c>
      <c r="AD14" s="38">
        <f ca="1">IFERROR(__xludf.DUMMYFUNCTION("""COMPUTED_VALUE"""),10)</f>
        <v>10</v>
      </c>
      <c r="AE14" s="38">
        <f ca="1">IFERROR(__xludf.DUMMYFUNCTION("""COMPUTED_VALUE"""),20)</f>
        <v>20</v>
      </c>
      <c r="AF14" s="38">
        <f ca="1">IFERROR(__xludf.DUMMYFUNCTION("""COMPUTED_VALUE"""),30)</f>
        <v>30</v>
      </c>
      <c r="AG14" s="38">
        <f>IF(C3="", 0, IF(SUM(C14:H14)-C14&lt;&gt;0, 0, IF(SUM(M14:R14)&gt;0, 2, IF(SUM(M14:R14)&lt;0, 3, 1))))</f>
        <v>0</v>
      </c>
      <c r="AH14" s="41" t="str">
        <f ca="1">IFERROR(__xludf.DUMMYFUNCTION("IF(AG14=1, FILTER(TOSSUP, LEN(TOSSUP)), IF(AG14=2, FILTER(NEG, LEN(NEG)), IF(AG14, FILTER(NONEG, LEN(NONEG)), """")))"),"")</f>
        <v/>
      </c>
      <c r="AI14" s="38"/>
      <c r="AJ14" s="38"/>
      <c r="AK14" s="38">
        <f>IF(D3="", 0, IF(SUM(C14:H14)-D14&lt;&gt;0, 0, IF(SUM(M14:R14)&gt;0, 2, IF(SUM(M14:R14)&lt;0, 3, 1))))</f>
        <v>2</v>
      </c>
      <c r="AL14" s="38">
        <f ca="1">IFERROR(__xludf.DUMMYFUNCTION("IF(AK14=1, FILTER(TOSSUP, LEN(TOSSUP)), IF(AK14=2, FILTER(NEG, LEN(NEG)), IF(AK14, FILTER(NONEG, LEN(NONEG)), """")))"),-5)</f>
        <v>-5</v>
      </c>
      <c r="AM14" s="38"/>
      <c r="AN14" s="38"/>
      <c r="AO14" s="38">
        <f>IF(E3="", 0, IF(SUM(C14:H14)-E14&lt;&gt;0, 0, IF(SUM(M14:R14)&gt;0, 2, IF(SUM(M14:R14)&lt;0, 3, 1))))</f>
        <v>0</v>
      </c>
      <c r="AP14" s="38" t="str">
        <f ca="1">IFERROR(__xludf.DUMMYFUNCTION("IF(AO14=1, FILTER(TOSSUP, LEN(TOSSUP)), IF(AO14=2, FILTER(NEG, LEN(NEG)), IF(AO14, FILTER(NONEG, LEN(NONEG)), """")))"),"")</f>
        <v/>
      </c>
      <c r="AQ14" s="38"/>
      <c r="AR14" s="38"/>
      <c r="AS14" s="38">
        <f>IF(F3="", 0, IF(SUM(C14:H14)-F14&lt;&gt;0, 0, IF(SUM(M14:R14)&gt;0, 2, IF(SUM(M14:R14)&lt;0, 3, 1))))</f>
        <v>0</v>
      </c>
      <c r="AT14" s="38" t="str">
        <f ca="1">IFERROR(__xludf.DUMMYFUNCTION("IF(AS14=1, FILTER(TOSSUP, LEN(TOSSUP)), IF(AS14=2, FILTER(NEG, LEN(NEG)), IF(AS14, FILTER(NONEG, LEN(NONEG)), """")))"),"")</f>
        <v/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3</v>
      </c>
      <c r="BF14" s="38">
        <f ca="1">IFERROR(__xludf.DUMMYFUNCTION("IF(BE14=1, FILTER(TOSSUP, LEN(TOSSUP)), IF(BE14=2, FILTER(NEG, LEN(NEG)), IF(BE14, FILTER(NONEG, LEN(NONEG)), """")))"),10)</f>
        <v>10</v>
      </c>
      <c r="BG14" s="38">
        <f ca="1">IFERROR(__xludf.DUMMYFUNCTION("""COMPUTED_VALUE"""),15)</f>
        <v>15</v>
      </c>
      <c r="BH14" s="38"/>
      <c r="BI14" s="38">
        <f>IF(N3="", 0, IF(SUM(M14:R14)-N14&lt;&gt;0, 0, IF(SUM(C14:H14)&gt;0, 2, IF(SUM(C14:H14)&lt;0, 3, 1))))</f>
        <v>0</v>
      </c>
      <c r="BJ14" s="38" t="str">
        <f ca="1">IFERROR(__xludf.DUMMYFUNCTION("IF(BI14=1, FILTER(TOSSUP, LEN(TOSSUP)), IF(BI14=2, FILTER(NEG, LEN(NEG)), IF(BI14, FILTER(NONEG, LEN(NONEG)), """")))"),"")</f>
        <v/>
      </c>
      <c r="BK14" s="38"/>
      <c r="BL14" s="38"/>
      <c r="BM14" s="38">
        <f>IF(O3="", 0, IF(SUM(M14:R14)-O14&lt;&gt;0, 0, IF(SUM(C14:H14)&gt;0, 2, IF(SUM(C14:H14)&lt;0, 3, 1))))</f>
        <v>0</v>
      </c>
      <c r="BN14" s="38" t="str">
        <f ca="1">IFERROR(__xludf.DUMMYFUNCTION("IF(BM14=1, FILTER(TOSSUP, LEN(TOSSUP)), IF(BM14=2, FILTER(NEG, LEN(NEG)), IF(BM14, FILTER(NONEG, LEN(NONEG)), """")))"),"")</f>
        <v/>
      </c>
      <c r="BO14" s="38"/>
      <c r="BP14" s="38"/>
      <c r="BQ14" s="38">
        <f>IF(P3="", 0, IF(SUM(M14:R14)-P14&lt;&gt;0, 0, IF(SUM(C14:H14)&gt;0, 2, IF(SUM(C14:H14)&lt;0, 3, 1))))</f>
        <v>0</v>
      </c>
      <c r="BR14" s="38" t="str">
        <f ca="1">IFERROR(__xludf.DUMMYFUNCTION("IF(BQ14=1, FILTER(TOSSUP, LEN(TOSSUP)), IF(BQ14=2, FILTER(NEG, LEN(NEG)), IF(BQ14, FILTER(NONEG, LEN(NONEG)), """")))"),"")</f>
        <v/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>
        <v>0</v>
      </c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SUM(J15,K14))"),180)</f>
        <v>180</v>
      </c>
      <c r="L15" s="60">
        <v>12</v>
      </c>
      <c r="M15" s="61"/>
      <c r="N15" s="56"/>
      <c r="O15" s="62"/>
      <c r="P15" s="64"/>
      <c r="Q15" s="62"/>
      <c r="R15" s="64"/>
      <c r="S15" s="59"/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59">
        <f ca="1">IFERROR(__xludf.DUMMYFUNCTION("IF(OR(RegExMatch(T15&amp;"""",""ERR""), RegExMatch(T15&amp;"""",""--""), RegExMatch(U14&amp;"""",""--""),),  ""-----------"", SUM(T15,U14))"),105)</f>
        <v>105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0</v>
      </c>
      <c r="AC15" s="41" t="str">
        <f ca="1">IFERROR(__xludf.DUMMYFUNCTION("IF(AB15, FILTER(BONUS, LEN(BONUS)), ""0"")"),"0")</f>
        <v>0</v>
      </c>
      <c r="AD15" s="38"/>
      <c r="AE15" s="38"/>
      <c r="AF15" s="38"/>
      <c r="AG15" s="38">
        <f>IF(C3="", 0, IF(SUM(C15:H15)-C15&lt;&gt;0, 0, IF(SUM(M15:R15)&gt;0, 2, IF(SUM(M15:R15)&lt;0, 3, 1))))</f>
        <v>1</v>
      </c>
      <c r="AH15" s="41">
        <f ca="1">IFERROR(__xludf.DUMMYFUNCTION("IF(AG15=1, FILTER(TOSSUP, LEN(TOSSUP)), IF(AG15=2, FILTER(NEG, LEN(NEG)), IF(AG15, FILTER(NONEG, LEN(NONEG)), """")))"),-5)</f>
        <v>-5</v>
      </c>
      <c r="AI15" s="38">
        <f ca="1">IFERROR(__xludf.DUMMYFUNCTION("""COMPUTED_VALUE"""),10)</f>
        <v>10</v>
      </c>
      <c r="AJ15" s="38">
        <f ca="1">IFERROR(__xludf.DUMMYFUNCTION("""COMPUTED_VALUE"""),15)</f>
        <v>15</v>
      </c>
      <c r="AK15" s="38">
        <f>IF(D3="", 0, IF(SUM(C15:H15)-D15&lt;&gt;0, 0, IF(SUM(M15:R15)&gt;0, 2, IF(SUM(M15:R15)&lt;0, 3, 1))))</f>
        <v>1</v>
      </c>
      <c r="AL15" s="38">
        <f ca="1">IFERROR(__xludf.DUMMYFUNCTION("IF(AK15=1, FILTER(TOSSUP, LEN(TOSSUP)), IF(AK15=2, FILTER(NEG, LEN(NEG)), IF(AK15, FILTER(NONEG, LEN(NONEG)), """")))"),-5)</f>
        <v>-5</v>
      </c>
      <c r="AM15" s="38">
        <f ca="1">IFERROR(__xludf.DUMMYFUNCTION("""COMPUTED_VALUE"""),10)</f>
        <v>10</v>
      </c>
      <c r="AN15" s="38">
        <f ca="1">IFERROR(__xludf.DUMMYFUNCTION("""COMPUTED_VALUE"""),15)</f>
        <v>15</v>
      </c>
      <c r="AO15" s="38">
        <f>IF(E3="", 0, IF(SUM(C15:H15)-E15&lt;&gt;0, 0, IF(SUM(M15:R15)&gt;0, 2, IF(SUM(M15:R15)&lt;0, 3, 1))))</f>
        <v>1</v>
      </c>
      <c r="AP15" s="38">
        <f ca="1">IFERROR(__xludf.DUMMYFUNCTION("IF(AO15=1, FILTER(TOSSUP, LEN(TOSSUP)), IF(AO15=2, FILTER(NEG, LEN(NEG)), IF(AO15, FILTER(NONEG, LEN(NONEG)), """")))"),-5)</f>
        <v>-5</v>
      </c>
      <c r="AQ15" s="38">
        <f ca="1">IFERROR(__xludf.DUMMYFUNCTION("""COMPUTED_VALUE"""),10)</f>
        <v>10</v>
      </c>
      <c r="AR15" s="38">
        <f ca="1">IFERROR(__xludf.DUMMYFUNCTION("""COMPUTED_VALUE"""),15)</f>
        <v>15</v>
      </c>
      <c r="AS15" s="38">
        <f>IF(F3="", 0, IF(SUM(C15:H15)-F15&lt;&gt;0, 0, IF(SUM(M15:R15)&gt;0, 2, IF(SUM(M15:R15)&lt;0, 3, 1))))</f>
        <v>1</v>
      </c>
      <c r="AT15" s="38">
        <f ca="1">IFERROR(__xludf.DUMMYFUNCTION("IF(AS15=1, FILTER(TOSSUP, LEN(TOSSUP)), IF(AS15=2, FILTER(NEG, LEN(NEG)), IF(AS15, FILTER(NONEG, LEN(NONEG)), """")))"),-5)</f>
        <v>-5</v>
      </c>
      <c r="AU15" s="38">
        <f ca="1">IFERROR(__xludf.DUMMYFUNCTION("""COMPUTED_VALUE"""),10)</f>
        <v>10</v>
      </c>
      <c r="AV15" s="38">
        <f ca="1">IFERROR(__xludf.DUMMYFUNCTION("""COMPUTED_VALUE"""),15)</f>
        <v>15</v>
      </c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1</v>
      </c>
      <c r="BF15" s="38">
        <f ca="1">IFERROR(__xludf.DUMMYFUNCTION("IF(BE15=1, FILTER(TOSSUP, LEN(TOSSUP)), IF(BE15=2, FILTER(NEG, LEN(NEG)), IF(BE15, FILTER(NONEG, LEN(NONEG)), """")))"),-5)</f>
        <v>-5</v>
      </c>
      <c r="BG15" s="38">
        <f ca="1">IFERROR(__xludf.DUMMYFUNCTION("""COMPUTED_VALUE"""),10)</f>
        <v>10</v>
      </c>
      <c r="BH15" s="38">
        <f ca="1">IFERROR(__xludf.DUMMYFUNCTION("""COMPUTED_VALUE"""),15)</f>
        <v>15</v>
      </c>
      <c r="BI15" s="38">
        <f>IF(N3="", 0, IF(SUM(M15:R15)-N15&lt;&gt;0, 0, IF(SUM(C15:H15)&gt;0, 2, IF(SUM(C15:H15)&lt;0, 3, 1))))</f>
        <v>1</v>
      </c>
      <c r="BJ15" s="38">
        <f ca="1">IFERROR(__xludf.DUMMYFUNCTION("IF(BI15=1, FILTER(TOSSUP, LEN(TOSSUP)), IF(BI15=2, FILTER(NEG, LEN(NEG)), IF(BI15, FILTER(NONEG, LEN(NONEG)), """")))"),-5)</f>
        <v>-5</v>
      </c>
      <c r="BK15" s="38">
        <f ca="1">IFERROR(__xludf.DUMMYFUNCTION("""COMPUTED_VALUE"""),10)</f>
        <v>10</v>
      </c>
      <c r="BL15" s="38">
        <f ca="1">IFERROR(__xludf.DUMMYFUNCTION("""COMPUTED_VALUE"""),15)</f>
        <v>15</v>
      </c>
      <c r="BM15" s="38">
        <f>IF(O3="", 0, IF(SUM(M15:R15)-O15&lt;&gt;0, 0, IF(SUM(C15:H15)&gt;0, 2, IF(SUM(C15:H15)&lt;0, 3, 1))))</f>
        <v>1</v>
      </c>
      <c r="BN15" s="38">
        <f ca="1">IFERROR(__xludf.DUMMYFUNCTION("IF(BM15=1, FILTER(TOSSUP, LEN(TOSSUP)), IF(BM15=2, FILTER(NEG, LEN(NEG)), IF(BM15, FILTER(NONEG, LEN(NONEG)), """")))"),-5)</f>
        <v>-5</v>
      </c>
      <c r="BO15" s="38">
        <f ca="1">IFERROR(__xludf.DUMMYFUNCTION("""COMPUTED_VALUE"""),10)</f>
        <v>10</v>
      </c>
      <c r="BP15" s="38">
        <f ca="1">IFERROR(__xludf.DUMMYFUNCTION("""COMPUTED_VALUE"""),15)</f>
        <v>15</v>
      </c>
      <c r="BQ15" s="38">
        <f>IF(P3="", 0, IF(SUM(M15:R15)-P15&lt;&gt;0, 0, IF(SUM(C15:H15)&gt;0, 2, IF(SUM(C15:H15)&lt;0, 3, 1))))</f>
        <v>1</v>
      </c>
      <c r="BR15" s="38">
        <f ca="1">IFERROR(__xludf.DUMMYFUNCTION("IF(BQ15=1, FILTER(TOSSUP, LEN(TOSSUP)), IF(BQ15=2, FILTER(NEG, LEN(NEG)), IF(BQ15, FILTER(NONEG, LEN(NONEG)), """")))"),-5)</f>
        <v>-5</v>
      </c>
      <c r="BS15" s="38">
        <f ca="1">IFERROR(__xludf.DUMMYFUNCTION("""COMPUTED_VALUE"""),10)</f>
        <v>10</v>
      </c>
      <c r="BT15" s="38">
        <f ca="1">IFERROR(__xludf.DUMMYFUNCTION("""COMPUTED_VALUE"""),15)</f>
        <v>15</v>
      </c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54"/>
      <c r="G16" s="53"/>
      <c r="H16" s="28"/>
      <c r="I16" s="29"/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7">
        <f ca="1">IFERROR(__xludf.DUMMYFUNCTION("IF(OR(RegExMatch(J16&amp;"""",""ERR""), RegExMatch(J16&amp;"""",""--""), RegExMatch(K15&amp;"""",""--""),),  ""-----------"", SUM(J16,K15))"),180)</f>
        <v>180</v>
      </c>
      <c r="L16" s="32">
        <v>13</v>
      </c>
      <c r="M16" s="33">
        <v>10</v>
      </c>
      <c r="N16" s="54"/>
      <c r="O16" s="51"/>
      <c r="P16" s="52"/>
      <c r="Q16" s="51"/>
      <c r="R16" s="52"/>
      <c r="S16" s="29">
        <v>10</v>
      </c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37">
        <f ca="1">IFERROR(__xludf.DUMMYFUNCTION("IF(OR(RegExMatch(T16&amp;"""",""ERR""), RegExMatch(T16&amp;"""",""--""), RegExMatch(U15&amp;"""",""--""),),  ""-----------"", SUM(T16,U15))"),125)</f>
        <v>125</v>
      </c>
      <c r="V16" s="38"/>
      <c r="W16" s="41" t="b">
        <f t="shared" si="0"/>
        <v>0</v>
      </c>
      <c r="X16" s="41" t="str">
        <f ca="1">IFERROR(__xludf.DUMMYFUNCTION("IF(W16, FILTER(BONUS, LEN(BONUS)), ""0"")"),"0")</f>
        <v>0</v>
      </c>
      <c r="Y16" s="38"/>
      <c r="Z16" s="38"/>
      <c r="AA16" s="38"/>
      <c r="AB16" s="41" t="b">
        <f t="shared" si="1"/>
        <v>1</v>
      </c>
      <c r="AC16" s="41">
        <f ca="1">IFERROR(__xludf.DUMMYFUNCTION("IF(AB16, FILTER(BONUS, LEN(BONUS)), ""0"")"),0)</f>
        <v>0</v>
      </c>
      <c r="AD16" s="38">
        <f ca="1">IFERROR(__xludf.DUMMYFUNCTION("""COMPUTED_VALUE"""),10)</f>
        <v>10</v>
      </c>
      <c r="AE16" s="38">
        <f ca="1">IFERROR(__xludf.DUMMYFUNCTION("""COMPUTED_VALUE"""),20)</f>
        <v>20</v>
      </c>
      <c r="AF16" s="38">
        <f ca="1">IFERROR(__xludf.DUMMYFUNCTION("""COMPUTED_VALUE"""),30)</f>
        <v>30</v>
      </c>
      <c r="AG16" s="38">
        <f>IF(C3="", 0, IF(SUM(C16:H16)-C16&lt;&gt;0, 0, IF(SUM(M16:R16)&gt;0, 2, IF(SUM(M16:R16)&lt;0, 3, 1))))</f>
        <v>2</v>
      </c>
      <c r="AH16" s="41">
        <f ca="1">IFERROR(__xludf.DUMMYFUNCTION("IF(AG16=1, FILTER(TOSSUP, LEN(TOSSUP)), IF(AG16=2, FILTER(NEG, LEN(NEG)), IF(AG16, FILTER(NONEG, LEN(NONEG)), """")))"),-5)</f>
        <v>-5</v>
      </c>
      <c r="AI16" s="38"/>
      <c r="AJ16" s="38"/>
      <c r="AK16" s="38">
        <f>IF(D3="", 0, IF(SUM(C16:H16)-D16&lt;&gt;0, 0, IF(SUM(M16:R16)&gt;0, 2, IF(SUM(M16:R16)&lt;0, 3, 1))))</f>
        <v>2</v>
      </c>
      <c r="AL16" s="38">
        <f ca="1">IFERROR(__xludf.DUMMYFUNCTION("IF(AK16=1, FILTER(TOSSUP, LEN(TOSSUP)), IF(AK16=2, FILTER(NEG, LEN(NEG)), IF(AK16, FILTER(NONEG, LEN(NONEG)), """")))"),-5)</f>
        <v>-5</v>
      </c>
      <c r="AM16" s="38"/>
      <c r="AN16" s="38"/>
      <c r="AO16" s="38">
        <f>IF(E3="", 0, IF(SUM(C16:H16)-E16&lt;&gt;0, 0, IF(SUM(M16:R16)&gt;0, 2, IF(SUM(M16:R16)&lt;0, 3, 1))))</f>
        <v>2</v>
      </c>
      <c r="AP16" s="38">
        <f ca="1">IFERROR(__xludf.DUMMYFUNCTION("IF(AO16=1, FILTER(TOSSUP, LEN(TOSSUP)), IF(AO16=2, FILTER(NEG, LEN(NEG)), IF(AO16, FILTER(NONEG, LEN(NONEG)), """")))"),-5)</f>
        <v>-5</v>
      </c>
      <c r="AQ16" s="38"/>
      <c r="AR16" s="38"/>
      <c r="AS16" s="38">
        <f>IF(F3="", 0, IF(SUM(C16:H16)-F16&lt;&gt;0, 0, IF(SUM(M16:R16)&gt;0, 2, IF(SUM(M16:R16)&lt;0, 3, 1))))</f>
        <v>2</v>
      </c>
      <c r="AT16" s="38">
        <f ca="1">IFERROR(__xludf.DUMMYFUNCTION("IF(AS16=1, FILTER(TOSSUP, LEN(TOSSUP)), IF(AS16=2, FILTER(NEG, LEN(NEG)), IF(AS16, FILTER(NONEG, LEN(NONEG)), """")))"),-5)</f>
        <v>-5</v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1</v>
      </c>
      <c r="BF16" s="38">
        <f ca="1">IFERROR(__xludf.DUMMYFUNCTION("IF(BE16=1, FILTER(TOSSUP, LEN(TOSSUP)), IF(BE16=2, FILTER(NEG, LEN(NEG)), IF(BE16, FILTER(NONEG, LEN(NONEG)), """")))"),-5)</f>
        <v>-5</v>
      </c>
      <c r="BG16" s="38">
        <f ca="1">IFERROR(__xludf.DUMMYFUNCTION("""COMPUTED_VALUE"""),10)</f>
        <v>10</v>
      </c>
      <c r="BH16" s="38">
        <f ca="1">IFERROR(__xludf.DUMMYFUNCTION("""COMPUTED_VALUE"""),15)</f>
        <v>15</v>
      </c>
      <c r="BI16" s="38">
        <f>IF(N3="", 0, IF(SUM(M16:R16)-N16&lt;&gt;0, 0, IF(SUM(C16:H16)&gt;0, 2, IF(SUM(C16:H16)&lt;0, 3, 1))))</f>
        <v>0</v>
      </c>
      <c r="BJ16" s="38" t="str">
        <f ca="1">IFERROR(__xludf.DUMMYFUNCTION("IF(BI16=1, FILTER(TOSSUP, LEN(TOSSUP)), IF(BI16=2, FILTER(NEG, LEN(NEG)), IF(BI16, FILTER(NONEG, LEN(NONEG)), """")))"),"")</f>
        <v/>
      </c>
      <c r="BK16" s="38"/>
      <c r="BL16" s="38"/>
      <c r="BM16" s="38">
        <f>IF(O3="", 0, IF(SUM(M16:R16)-O16&lt;&gt;0, 0, IF(SUM(C16:H16)&gt;0, 2, IF(SUM(C16:H16)&lt;0, 3, 1))))</f>
        <v>0</v>
      </c>
      <c r="BN16" s="38" t="str">
        <f ca="1">IFERROR(__xludf.DUMMYFUNCTION("IF(BM16=1, FILTER(TOSSUP, LEN(TOSSUP)), IF(BM16=2, FILTER(NEG, LEN(NEG)), IF(BM16, FILTER(NONEG, LEN(NONEG)), """")))"),"")</f>
        <v/>
      </c>
      <c r="BO16" s="38"/>
      <c r="BP16" s="38"/>
      <c r="BQ16" s="38">
        <f>IF(P3="", 0, IF(SUM(M16:R16)-P16&lt;&gt;0, 0, IF(SUM(C16:H16)&gt;0, 2, IF(SUM(C16:H16)&lt;0, 3, 1))))</f>
        <v>0</v>
      </c>
      <c r="BR16" s="38" t="str">
        <f ca="1">IFERROR(__xludf.DUMMYFUNCTION("IF(BQ16=1, FILTER(TOSSUP, LEN(TOSSUP)), IF(BQ16=2, FILTER(NEG, LEN(NEG)), IF(BQ16, FILTER(NONEG, LEN(NONEG)), """")))"),"")</f>
        <v/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54"/>
      <c r="G17" s="53"/>
      <c r="H17" s="54"/>
      <c r="I17" s="29"/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7">
        <f ca="1">IFERROR(__xludf.DUMMYFUNCTION("IF(OR(RegExMatch(J17&amp;"""",""ERR""), RegExMatch(J17&amp;"""",""--""), RegExMatch(K16&amp;"""",""--""),),  ""-----------"", SUM(J17,K16))"),180)</f>
        <v>180</v>
      </c>
      <c r="L17" s="32">
        <v>14</v>
      </c>
      <c r="M17" s="33"/>
      <c r="N17" s="54"/>
      <c r="O17" s="33"/>
      <c r="P17" s="50">
        <v>10</v>
      </c>
      <c r="Q17" s="51"/>
      <c r="R17" s="52"/>
      <c r="S17" s="29">
        <v>20</v>
      </c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37">
        <f ca="1">IFERROR(__xludf.DUMMYFUNCTION("IF(OR(RegExMatch(T17&amp;"""",""ERR""), RegExMatch(T17&amp;"""",""--""), RegExMatch(U16&amp;"""",""--""),),  ""-----------"", SUM(T17,U16))"),155)</f>
        <v>155</v>
      </c>
      <c r="V17" s="38"/>
      <c r="W17" s="41" t="b">
        <f t="shared" si="0"/>
        <v>0</v>
      </c>
      <c r="X17" s="41" t="str">
        <f ca="1">IFERROR(__xludf.DUMMYFUNCTION("IF(W17, FILTER(BONUS, LEN(BONUS)), ""0"")"),"0")</f>
        <v>0</v>
      </c>
      <c r="Y17" s="38"/>
      <c r="Z17" s="38"/>
      <c r="AA17" s="38"/>
      <c r="AB17" s="41" t="b">
        <f t="shared" si="1"/>
        <v>1</v>
      </c>
      <c r="AC17" s="41">
        <f ca="1">IFERROR(__xludf.DUMMYFUNCTION("IF(AB17, FILTER(BONUS, LEN(BONUS)), ""0"")"),0)</f>
        <v>0</v>
      </c>
      <c r="AD17" s="38">
        <f ca="1">IFERROR(__xludf.DUMMYFUNCTION("""COMPUTED_VALUE"""),10)</f>
        <v>10</v>
      </c>
      <c r="AE17" s="38">
        <f ca="1">IFERROR(__xludf.DUMMYFUNCTION("""COMPUTED_VALUE"""),20)</f>
        <v>20</v>
      </c>
      <c r="AF17" s="38">
        <f ca="1">IFERROR(__xludf.DUMMYFUNCTION("""COMPUTED_VALUE"""),30)</f>
        <v>30</v>
      </c>
      <c r="AG17" s="38">
        <f>IF(C3="", 0, IF(SUM(C17:H17)-C17&lt;&gt;0, 0, IF(SUM(M17:R17)&gt;0, 2, IF(SUM(M17:R17)&lt;0, 3, 1))))</f>
        <v>2</v>
      </c>
      <c r="AH17" s="41">
        <f ca="1">IFERROR(__xludf.DUMMYFUNCTION("IF(AG17=1, FILTER(TOSSUP, LEN(TOSSUP)), IF(AG17=2, FILTER(NEG, LEN(NEG)), IF(AG17, FILTER(NONEG, LEN(NONEG)), """")))"),-5)</f>
        <v>-5</v>
      </c>
      <c r="AI17" s="38"/>
      <c r="AJ17" s="38"/>
      <c r="AK17" s="38">
        <f>IF(D3="", 0, IF(SUM(C17:H17)-D17&lt;&gt;0, 0, IF(SUM(M17:R17)&gt;0, 2, IF(SUM(M17:R17)&lt;0, 3, 1))))</f>
        <v>2</v>
      </c>
      <c r="AL17" s="38">
        <f ca="1">IFERROR(__xludf.DUMMYFUNCTION("IF(AK17=1, FILTER(TOSSUP, LEN(TOSSUP)), IF(AK17=2, FILTER(NEG, LEN(NEG)), IF(AK17, FILTER(NONEG, LEN(NONEG)), """")))"),-5)</f>
        <v>-5</v>
      </c>
      <c r="AM17" s="38"/>
      <c r="AN17" s="38"/>
      <c r="AO17" s="38">
        <f>IF(E3="", 0, IF(SUM(C17:H17)-E17&lt;&gt;0, 0, IF(SUM(M17:R17)&gt;0, 2, IF(SUM(M17:R17)&lt;0, 3, 1))))</f>
        <v>2</v>
      </c>
      <c r="AP17" s="38">
        <f ca="1">IFERROR(__xludf.DUMMYFUNCTION("IF(AO17=1, FILTER(TOSSUP, LEN(TOSSUP)), IF(AO17=2, FILTER(NEG, LEN(NEG)), IF(AO17, FILTER(NONEG, LEN(NONEG)), """")))"),-5)</f>
        <v>-5</v>
      </c>
      <c r="AQ17" s="38"/>
      <c r="AR17" s="38"/>
      <c r="AS17" s="38">
        <f>IF(F3="", 0, IF(SUM(C17:H17)-F17&lt;&gt;0, 0, IF(SUM(M17:R17)&gt;0, 2, IF(SUM(M17:R17)&lt;0, 3, 1))))</f>
        <v>2</v>
      </c>
      <c r="AT17" s="38">
        <f ca="1">IFERROR(__xludf.DUMMYFUNCTION("IF(AS17=1, FILTER(TOSSUP, LEN(TOSSUP)), IF(AS17=2, FILTER(NEG, LEN(NEG)), IF(AS17, FILTER(NONEG, LEN(NONEG)), """")))"),-5)</f>
        <v>-5</v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0</v>
      </c>
      <c r="BJ17" s="38" t="str">
        <f ca="1">IFERROR(__xludf.DUMMYFUNCTION("IF(BI17=1, FILTER(TOSSUP, LEN(TOSSUP)), IF(BI17=2, FILTER(NEG, LEN(NEG)), IF(BI17, FILTER(NONEG, LEN(NONEG)), """")))"),"")</f>
        <v/>
      </c>
      <c r="BK17" s="38"/>
      <c r="BL17" s="38"/>
      <c r="BM17" s="38">
        <f>IF(O3="", 0, IF(SUM(M17:R17)-O17&lt;&gt;0, 0, IF(SUM(C17:H17)&gt;0, 2, IF(SUM(C17:H17)&lt;0, 3, 1))))</f>
        <v>0</v>
      </c>
      <c r="BN17" s="38" t="str">
        <f ca="1">IFERROR(__xludf.DUMMYFUNCTION("IF(BM17=1, FILTER(TOSSUP, LEN(TOSSUP)), IF(BM17=2, FILTER(NEG, LEN(NEG)), IF(BM17, FILTER(NONEG, LEN(NONEG)), """")))"),"")</f>
        <v/>
      </c>
      <c r="BO17" s="38"/>
      <c r="BP17" s="38"/>
      <c r="BQ17" s="38">
        <f>IF(P3="", 0, IF(SUM(M17:R17)-P17&lt;&gt;0, 0, IF(SUM(C17:H17)&gt;0, 2, IF(SUM(C17:H17)&lt;0, 3, 1))))</f>
        <v>1</v>
      </c>
      <c r="BR17" s="38">
        <f ca="1">IFERROR(__xludf.DUMMYFUNCTION("IF(BQ17=1, FILTER(TOSSUP, LEN(TOSSUP)), IF(BQ17=2, FILTER(NEG, LEN(NEG)), IF(BQ17, FILTER(NONEG, LEN(NONEG)), """")))"),-5)</f>
        <v>-5</v>
      </c>
      <c r="BS17" s="38">
        <f ca="1">IFERROR(__xludf.DUMMYFUNCTION("""COMPUTED_VALUE"""),10)</f>
        <v>10</v>
      </c>
      <c r="BT17" s="38">
        <f ca="1">IFERROR(__xludf.DUMMYFUNCTION("""COMPUTED_VALUE"""),15)</f>
        <v>15</v>
      </c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/>
      <c r="E18" s="26">
        <v>15</v>
      </c>
      <c r="F18" s="54"/>
      <c r="G18" s="53"/>
      <c r="H18" s="54"/>
      <c r="I18" s="29">
        <v>0</v>
      </c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15</v>
      </c>
      <c r="K18" s="37">
        <f ca="1">IFERROR(__xludf.DUMMYFUNCTION("IF(OR(RegExMatch(J18&amp;"""",""ERR""), RegExMatch(J18&amp;"""",""--""), RegExMatch(K17&amp;"""",""--""),),  ""-----------"", SUM(J18,K17))"),195)</f>
        <v>195</v>
      </c>
      <c r="L18" s="32">
        <v>15</v>
      </c>
      <c r="M18" s="33"/>
      <c r="N18" s="54"/>
      <c r="O18" s="51"/>
      <c r="P18" s="52"/>
      <c r="Q18" s="51"/>
      <c r="R18" s="52"/>
      <c r="S18" s="29"/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7">
        <f ca="1">IFERROR(__xludf.DUMMYFUNCTION("IF(OR(RegExMatch(T18&amp;"""",""ERR""), RegExMatch(T18&amp;"""",""--""), RegExMatch(U17&amp;"""",""--""),),  ""-----------"", SUM(T18,U17))"),155)</f>
        <v>155</v>
      </c>
      <c r="V18" s="38"/>
      <c r="W18" s="41" t="b">
        <f t="shared" si="0"/>
        <v>1</v>
      </c>
      <c r="X18" s="41">
        <f ca="1">IFERROR(__xludf.DUMMYFUNCTION("IF(W18, FILTER(BONUS, LEN(BONUS)), ""0"")"),0)</f>
        <v>0</v>
      </c>
      <c r="Y18" s="38">
        <f ca="1">IFERROR(__xludf.DUMMYFUNCTION("""COMPUTED_VALUE"""),10)</f>
        <v>10</v>
      </c>
      <c r="Z18" s="38">
        <f ca="1">IFERROR(__xludf.DUMMYFUNCTION("""COMPUTED_VALUE"""),20)</f>
        <v>20</v>
      </c>
      <c r="AA18" s="38">
        <f ca="1">IFERROR(__xludf.DUMMYFUNCTION("""COMPUTED_VALUE"""),30)</f>
        <v>30</v>
      </c>
      <c r="AB18" s="41" t="b">
        <f t="shared" si="1"/>
        <v>0</v>
      </c>
      <c r="AC18" s="41" t="str">
        <f ca="1">IFERROR(__xludf.DUMMYFUNCTION("IF(AB18, FILTER(BONUS, LEN(BONUS)), ""0"")"),"0")</f>
        <v>0</v>
      </c>
      <c r="AD18" s="38"/>
      <c r="AE18" s="38"/>
      <c r="AF18" s="38"/>
      <c r="AG18" s="38">
        <f>IF(C3="", 0, IF(SUM(C18:H18)-C18&lt;&gt;0, 0, IF(SUM(M18:R18)&gt;0, 2, IF(SUM(M18:R18)&lt;0, 3, 1))))</f>
        <v>0</v>
      </c>
      <c r="AH18" s="41" t="str">
        <f ca="1">IFERROR(__xludf.DUMMYFUNCTION("IF(AG18=1, FILTER(TOSSUP, LEN(TOSSUP)), IF(AG18=2, FILTER(NEG, LEN(NEG)), IF(AG18, FILTER(NONEG, LEN(NONEG)), """")))"),"")</f>
        <v/>
      </c>
      <c r="AI18" s="38"/>
      <c r="AJ18" s="38"/>
      <c r="AK18" s="38">
        <f>IF(D3="", 0, IF(SUM(C18:H18)-D18&lt;&gt;0, 0, IF(SUM(M18:R18)&gt;0, 2, IF(SUM(M18:R18)&lt;0, 3, 1))))</f>
        <v>0</v>
      </c>
      <c r="AL18" s="38" t="str">
        <f ca="1">IFERROR(__xludf.DUMMYFUNCTION("IF(AK18=1, FILTER(TOSSUP, LEN(TOSSUP)), IF(AK18=2, FILTER(NEG, LEN(NEG)), IF(AK18, FILTER(NONEG, LEN(NONEG)), """")))"),"")</f>
        <v/>
      </c>
      <c r="AM18" s="38"/>
      <c r="AN18" s="38"/>
      <c r="AO18" s="38">
        <f>IF(E3="", 0, IF(SUM(C18:H18)-E18&lt;&gt;0, 0, IF(SUM(M18:R18)&gt;0, 2, IF(SUM(M18:R18)&lt;0, 3, 1))))</f>
        <v>1</v>
      </c>
      <c r="AP18" s="38">
        <f ca="1">IFERROR(__xludf.DUMMYFUNCTION("IF(AO18=1, FILTER(TOSSUP, LEN(TOSSUP)), IF(AO18=2, FILTER(NEG, LEN(NEG)), IF(AO18, FILTER(NONEG, LEN(NONEG)), """")))"),-5)</f>
        <v>-5</v>
      </c>
      <c r="AQ18" s="38">
        <f ca="1">IFERROR(__xludf.DUMMYFUNCTION("""COMPUTED_VALUE"""),10)</f>
        <v>10</v>
      </c>
      <c r="AR18" s="38">
        <f ca="1">IFERROR(__xludf.DUMMYFUNCTION("""COMPUTED_VALUE"""),15)</f>
        <v>15</v>
      </c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2</v>
      </c>
      <c r="BF18" s="38">
        <f ca="1">IFERROR(__xludf.DUMMYFUNCTION("IF(BE18=1, FILTER(TOSSUP, LEN(TOSSUP)), IF(BE18=2, FILTER(NEG, LEN(NEG)), IF(BE18, FILTER(NONEG, LEN(NONEG)), """")))"),-5)</f>
        <v>-5</v>
      </c>
      <c r="BG18" s="38"/>
      <c r="BH18" s="38"/>
      <c r="BI18" s="38">
        <f>IF(N3="", 0, IF(SUM(M18:R18)-N18&lt;&gt;0, 0, IF(SUM(C18:H18)&gt;0, 2, IF(SUM(C18:H18)&lt;0, 3, 1))))</f>
        <v>2</v>
      </c>
      <c r="BJ18" s="38">
        <f ca="1">IFERROR(__xludf.DUMMYFUNCTION("IF(BI18=1, FILTER(TOSSUP, LEN(TOSSUP)), IF(BI18=2, FILTER(NEG, LEN(NEG)), IF(BI18, FILTER(NONEG, LEN(NONEG)), """")))"),-5)</f>
        <v>-5</v>
      </c>
      <c r="BK18" s="38"/>
      <c r="BL18" s="38"/>
      <c r="BM18" s="38">
        <f>IF(O3="", 0, IF(SUM(M18:R18)-O18&lt;&gt;0, 0, IF(SUM(C18:H18)&gt;0, 2, IF(SUM(C18:H18)&lt;0, 3, 1))))</f>
        <v>2</v>
      </c>
      <c r="BN18" s="38">
        <f ca="1">IFERROR(__xludf.DUMMYFUNCTION("IF(BM18=1, FILTER(TOSSUP, LEN(TOSSUP)), IF(BM18=2, FILTER(NEG, LEN(NEG)), IF(BM18, FILTER(NONEG, LEN(NONEG)), """")))"),-5)</f>
        <v>-5</v>
      </c>
      <c r="BO18" s="38"/>
      <c r="BP18" s="38"/>
      <c r="BQ18" s="38">
        <f>IF(P3="", 0, IF(SUM(M18:R18)-P18&lt;&gt;0, 0, IF(SUM(C18:H18)&gt;0, 2, IF(SUM(C18:H18)&lt;0, 3, 1))))</f>
        <v>2</v>
      </c>
      <c r="BR18" s="38">
        <f ca="1">IFERROR(__xludf.DUMMYFUNCTION("IF(BQ18=1, FILTER(TOSSUP, LEN(TOSSUP)), IF(BQ18=2, FILTER(NEG, LEN(NEG)), IF(BQ18, FILTER(NONEG, LEN(NONEG)), """")))"),-5)</f>
        <v>-5</v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56">
        <v>10</v>
      </c>
      <c r="E19" s="57"/>
      <c r="F19" s="65"/>
      <c r="G19" s="57"/>
      <c r="H19" s="65"/>
      <c r="I19" s="58">
        <v>20</v>
      </c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59">
        <f ca="1">IFERROR(__xludf.DUMMYFUNCTION("IF(OR(RegExMatch(J19&amp;"""",""ERR""), RegExMatch(J19&amp;"""",""--""), RegExMatch(K18&amp;"""",""--""),),  ""-----------"", SUM(J19,K18))"),225)</f>
        <v>225</v>
      </c>
      <c r="L19" s="60">
        <v>16</v>
      </c>
      <c r="M19" s="61"/>
      <c r="N19" s="65"/>
      <c r="O19" s="62"/>
      <c r="P19" s="64"/>
      <c r="Q19" s="62"/>
      <c r="R19" s="64"/>
      <c r="S19" s="58"/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59">
        <f ca="1">IFERROR(__xludf.DUMMYFUNCTION("IF(OR(RegExMatch(T19&amp;"""",""ERR""), RegExMatch(T19&amp;"""",""--""), RegExMatch(U18&amp;"""",""--""),),  ""-----------"", SUM(T19,U18))"),155)</f>
        <v>155</v>
      </c>
      <c r="V19" s="38"/>
      <c r="W19" s="41" t="b">
        <f t="shared" si="0"/>
        <v>1</v>
      </c>
      <c r="X19" s="41">
        <f ca="1">IFERROR(__xludf.DUMMYFUNCTION("IF(W19, FILTER(BONUS, LEN(BONUS)), ""0"")"),0)</f>
        <v>0</v>
      </c>
      <c r="Y19" s="38">
        <f ca="1">IFERROR(__xludf.DUMMYFUNCTION("""COMPUTED_VALUE"""),10)</f>
        <v>10</v>
      </c>
      <c r="Z19" s="38">
        <f ca="1">IFERROR(__xludf.DUMMYFUNCTION("""COMPUTED_VALUE"""),20)</f>
        <v>20</v>
      </c>
      <c r="AA19" s="38">
        <f ca="1">IFERROR(__xludf.DUMMYFUNCTION("""COMPUTED_VALUE"""),30)</f>
        <v>30</v>
      </c>
      <c r="AB19" s="41" t="b">
        <f t="shared" si="1"/>
        <v>0</v>
      </c>
      <c r="AC19" s="41" t="str">
        <f ca="1">IFERROR(__xludf.DUMMYFUNCTION("IF(AB19, FILTER(BONUS, LEN(BONUS)), ""0"")"),"0")</f>
        <v>0</v>
      </c>
      <c r="AD19" s="38"/>
      <c r="AE19" s="38"/>
      <c r="AF19" s="38"/>
      <c r="AG19" s="38">
        <f>IF(C3="", 0, IF(SUM(C19:H19)-C19&lt;&gt;0, 0, IF(SUM(M19:R19)&gt;0, 2, IF(SUM(M19:R19)&lt;0, 3, 1))))</f>
        <v>0</v>
      </c>
      <c r="AH19" s="41" t="str">
        <f ca="1">IFERROR(__xludf.DUMMYFUNCTION("IF(AG19=1, FILTER(TOSSUP, LEN(TOSSUP)), IF(AG19=2, FILTER(NEG, LEN(NEG)), IF(AG19, FILTER(NONEG, LEN(NONEG)), """")))"),"")</f>
        <v/>
      </c>
      <c r="AI19" s="38"/>
      <c r="AJ19" s="38"/>
      <c r="AK19" s="38">
        <f>IF(D3="", 0, IF(SUM(C19:H19)-D19&lt;&gt;0, 0, IF(SUM(M19:R19)&gt;0, 2, IF(SUM(M19:R19)&lt;0, 3, 1))))</f>
        <v>1</v>
      </c>
      <c r="AL19" s="38">
        <f ca="1">IFERROR(__xludf.DUMMYFUNCTION("IF(AK19=1, FILTER(TOSSUP, LEN(TOSSUP)), IF(AK19=2, FILTER(NEG, LEN(NEG)), IF(AK19, FILTER(NONEG, LEN(NONEG)), """")))"),-5)</f>
        <v>-5</v>
      </c>
      <c r="AM19" s="38">
        <f ca="1">IFERROR(__xludf.DUMMYFUNCTION("""COMPUTED_VALUE"""),10)</f>
        <v>10</v>
      </c>
      <c r="AN19" s="38">
        <f ca="1">IFERROR(__xludf.DUMMYFUNCTION("""COMPUTED_VALUE"""),15)</f>
        <v>15</v>
      </c>
      <c r="AO19" s="38">
        <f>IF(E3="", 0, IF(SUM(C19:H19)-E19&lt;&gt;0, 0, IF(SUM(M19:R19)&gt;0, 2, IF(SUM(M19:R19)&lt;0, 3, 1))))</f>
        <v>0</v>
      </c>
      <c r="AP19" s="38" t="str">
        <f ca="1">IFERROR(__xludf.DUMMYFUNCTION("IF(AO19=1, FILTER(TOSSUP, LEN(TOSSUP)), IF(AO19=2, FILTER(NEG, LEN(NEG)), IF(AO19, FILTER(NONEG, LEN(NONEG)), """")))"),"")</f>
        <v/>
      </c>
      <c r="AQ19" s="38"/>
      <c r="AR19" s="38"/>
      <c r="AS19" s="38">
        <f>IF(F3="", 0, IF(SUM(C19:H19)-F19&lt;&gt;0, 0, IF(SUM(M19:R19)&gt;0, 2, IF(SUM(M19:R19)&lt;0, 3, 1))))</f>
        <v>0</v>
      </c>
      <c r="AT19" s="38" t="str">
        <f ca="1">IFERROR(__xludf.DUMMYFUNCTION("IF(AS19=1, FILTER(TOSSUP, LEN(TOSSUP)), IF(AS19=2, FILTER(NEG, LEN(NEG)), IF(AS19, FILTER(NONEG, LEN(NONEG)), """")))"),"")</f>
        <v/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2</v>
      </c>
      <c r="BF19" s="38">
        <f ca="1">IFERROR(__xludf.DUMMYFUNCTION("IF(BE19=1, FILTER(TOSSUP, LEN(TOSSUP)), IF(BE19=2, FILTER(NEG, LEN(NEG)), IF(BE19, FILTER(NONEG, LEN(NONEG)), """")))"),-5)</f>
        <v>-5</v>
      </c>
      <c r="BG19" s="38"/>
      <c r="BH19" s="38"/>
      <c r="BI19" s="38">
        <f>IF(N3="", 0, IF(SUM(M19:R19)-N19&lt;&gt;0, 0, IF(SUM(C19:H19)&gt;0, 2, IF(SUM(C19:H19)&lt;0, 3, 1))))</f>
        <v>2</v>
      </c>
      <c r="BJ19" s="38">
        <f ca="1">IFERROR(__xludf.DUMMYFUNCTION("IF(BI19=1, FILTER(TOSSUP, LEN(TOSSUP)), IF(BI19=2, FILTER(NEG, LEN(NEG)), IF(BI19, FILTER(NONEG, LEN(NONEG)), """")))"),-5)</f>
        <v>-5</v>
      </c>
      <c r="BK19" s="38"/>
      <c r="BL19" s="38"/>
      <c r="BM19" s="38">
        <f>IF(O3="", 0, IF(SUM(M19:R19)-O19&lt;&gt;0, 0, IF(SUM(C19:H19)&gt;0, 2, IF(SUM(C19:H19)&lt;0, 3, 1))))</f>
        <v>2</v>
      </c>
      <c r="BN19" s="38">
        <f ca="1">IFERROR(__xludf.DUMMYFUNCTION("IF(BM19=1, FILTER(TOSSUP, LEN(TOSSUP)), IF(BM19=2, FILTER(NEG, LEN(NEG)), IF(BM19, FILTER(NONEG, LEN(NONEG)), """")))"),-5)</f>
        <v>-5</v>
      </c>
      <c r="BO19" s="38"/>
      <c r="BP19" s="38"/>
      <c r="BQ19" s="38">
        <f>IF(P3="", 0, IF(SUM(M19:R19)-P19&lt;&gt;0, 0, IF(SUM(C19:H19)&gt;0, 2, IF(SUM(C19:H19)&lt;0, 3, 1))))</f>
        <v>2</v>
      </c>
      <c r="BR19" s="38">
        <f ca="1">IFERROR(__xludf.DUMMYFUNCTION("IF(BQ19=1, FILTER(TOSSUP, LEN(TOSSUP)), IF(BQ19=2, FILTER(NEG, LEN(NEG)), IF(BQ19, FILTER(NONEG, LEN(NONEG)), """")))"),-5)</f>
        <v>-5</v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7"/>
      <c r="F20" s="65"/>
      <c r="G20" s="57"/>
      <c r="H20" s="65"/>
      <c r="I20" s="58"/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59">
        <f ca="1">IFERROR(__xludf.DUMMYFUNCTION("IF(OR(RegExMatch(J20&amp;"""",""ERR""), RegExMatch(J20&amp;"""",""--""), RegExMatch(K19&amp;"""",""--""),),  ""-----------"", SUM(J20,K19))"),225)</f>
        <v>225</v>
      </c>
      <c r="L20" s="60">
        <v>17</v>
      </c>
      <c r="M20" s="61">
        <v>15</v>
      </c>
      <c r="N20" s="65"/>
      <c r="O20" s="62"/>
      <c r="P20" s="64"/>
      <c r="Q20" s="62"/>
      <c r="R20" s="64"/>
      <c r="S20" s="58">
        <v>0</v>
      </c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15</v>
      </c>
      <c r="U20" s="59">
        <f ca="1">IFERROR(__xludf.DUMMYFUNCTION("IF(OR(RegExMatch(T20&amp;"""",""ERR""), RegExMatch(T20&amp;"""",""--""), RegExMatch(U19&amp;"""",""--""),),  ""-----------"", SUM(T20,U19))"),170)</f>
        <v>170</v>
      </c>
      <c r="V20" s="38"/>
      <c r="W20" s="41" t="b">
        <f t="shared" si="0"/>
        <v>0</v>
      </c>
      <c r="X20" s="41" t="str">
        <f ca="1">IFERROR(__xludf.DUMMYFUNCTION("IF(W20, FILTER(BONUS, LEN(BONUS)), ""0"")"),"0")</f>
        <v>0</v>
      </c>
      <c r="Y20" s="38"/>
      <c r="Z20" s="38"/>
      <c r="AA20" s="38"/>
      <c r="AB20" s="41" t="b">
        <f t="shared" si="1"/>
        <v>1</v>
      </c>
      <c r="AC20" s="41">
        <f ca="1">IFERROR(__xludf.DUMMYFUNCTION("IF(AB20, FILTER(BONUS, LEN(BONUS)), ""0"")"),0)</f>
        <v>0</v>
      </c>
      <c r="AD20" s="38">
        <f ca="1">IFERROR(__xludf.DUMMYFUNCTION("""COMPUTED_VALUE"""),10)</f>
        <v>10</v>
      </c>
      <c r="AE20" s="38">
        <f ca="1">IFERROR(__xludf.DUMMYFUNCTION("""COMPUTED_VALUE"""),20)</f>
        <v>20</v>
      </c>
      <c r="AF20" s="38">
        <f ca="1">IFERROR(__xludf.DUMMYFUNCTION("""COMPUTED_VALUE"""),30)</f>
        <v>30</v>
      </c>
      <c r="AG20" s="38">
        <f>IF(C3="", 0, IF(SUM(C20:H20)-C20&lt;&gt;0, 0, IF(SUM(M20:R20)&gt;0, 2, IF(SUM(M20:R20)&lt;0, 3, 1))))</f>
        <v>2</v>
      </c>
      <c r="AH20" s="41">
        <f ca="1">IFERROR(__xludf.DUMMYFUNCTION("IF(AG20=1, FILTER(TOSSUP, LEN(TOSSUP)), IF(AG20=2, FILTER(NEG, LEN(NEG)), IF(AG20, FILTER(NONEG, LEN(NONEG)), """")))"),-5)</f>
        <v>-5</v>
      </c>
      <c r="AI20" s="38"/>
      <c r="AJ20" s="38"/>
      <c r="AK20" s="38">
        <f>IF(D3="", 0, IF(SUM(C20:H20)-D20&lt;&gt;0, 0, IF(SUM(M20:R20)&gt;0, 2, IF(SUM(M20:R20)&lt;0, 3, 1))))</f>
        <v>2</v>
      </c>
      <c r="AL20" s="38">
        <f ca="1">IFERROR(__xludf.DUMMYFUNCTION("IF(AK20=1, FILTER(TOSSUP, LEN(TOSSUP)), IF(AK20=2, FILTER(NEG, LEN(NEG)), IF(AK20, FILTER(NONEG, LEN(NONEG)), """")))"),-5)</f>
        <v>-5</v>
      </c>
      <c r="AM20" s="38"/>
      <c r="AN20" s="38"/>
      <c r="AO20" s="38">
        <f>IF(E3="", 0, IF(SUM(C20:H20)-E20&lt;&gt;0, 0, IF(SUM(M20:R20)&gt;0, 2, IF(SUM(M20:R20)&lt;0, 3, 1))))</f>
        <v>2</v>
      </c>
      <c r="AP20" s="38">
        <f ca="1">IFERROR(__xludf.DUMMYFUNCTION("IF(AO20=1, FILTER(TOSSUP, LEN(TOSSUP)), IF(AO20=2, FILTER(NEG, LEN(NEG)), IF(AO20, FILTER(NONEG, LEN(NONEG)), """")))"),-5)</f>
        <v>-5</v>
      </c>
      <c r="AQ20" s="38"/>
      <c r="AR20" s="38"/>
      <c r="AS20" s="38">
        <f>IF(F3="", 0, IF(SUM(C20:H20)-F20&lt;&gt;0, 0, IF(SUM(M20:R20)&gt;0, 2, IF(SUM(M20:R20)&lt;0, 3, 1))))</f>
        <v>2</v>
      </c>
      <c r="AT20" s="38">
        <f ca="1">IFERROR(__xludf.DUMMYFUNCTION("IF(AS20=1, FILTER(TOSSUP, LEN(TOSSUP)), IF(AS20=2, FILTER(NEG, LEN(NEG)), IF(AS20, FILTER(NONEG, LEN(NONEG)), """")))"),-5)</f>
        <v>-5</v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1</v>
      </c>
      <c r="BF20" s="38">
        <f ca="1">IFERROR(__xludf.DUMMYFUNCTION("IF(BE20=1, FILTER(TOSSUP, LEN(TOSSUP)), IF(BE20=2, FILTER(NEG, LEN(NEG)), IF(BE20, FILTER(NONEG, LEN(NONEG)), """")))"),-5)</f>
        <v>-5</v>
      </c>
      <c r="BG20" s="38">
        <f ca="1">IFERROR(__xludf.DUMMYFUNCTION("""COMPUTED_VALUE"""),10)</f>
        <v>10</v>
      </c>
      <c r="BH20" s="38">
        <f ca="1">IFERROR(__xludf.DUMMYFUNCTION("""COMPUTED_VALUE"""),15)</f>
        <v>15</v>
      </c>
      <c r="BI20" s="38">
        <f>IF(N3="", 0, IF(SUM(M20:R20)-N20&lt;&gt;0, 0, IF(SUM(C20:H20)&gt;0, 2, IF(SUM(C20:H20)&lt;0, 3, 1))))</f>
        <v>0</v>
      </c>
      <c r="BJ20" s="38" t="str">
        <f ca="1">IFERROR(__xludf.DUMMYFUNCTION("IF(BI20=1, FILTER(TOSSUP, LEN(TOSSUP)), IF(BI20=2, FILTER(NEG, LEN(NEG)), IF(BI20, FILTER(NONEG, LEN(NONEG)), """")))"),"")</f>
        <v/>
      </c>
      <c r="BK20" s="38"/>
      <c r="BL20" s="38"/>
      <c r="BM20" s="38">
        <f>IF(O3="", 0, IF(SUM(M20:R20)-O20&lt;&gt;0, 0, IF(SUM(C20:H20)&gt;0, 2, IF(SUM(C20:H20)&lt;0, 3, 1))))</f>
        <v>0</v>
      </c>
      <c r="BN20" s="38" t="str">
        <f ca="1">IFERROR(__xludf.DUMMYFUNCTION("IF(BM20=1, FILTER(TOSSUP, LEN(TOSSUP)), IF(BM20=2, FILTER(NEG, LEN(NEG)), IF(BM20, FILTER(NONEG, LEN(NONEG)), """")))"),"")</f>
        <v/>
      </c>
      <c r="BO20" s="38"/>
      <c r="BP20" s="38"/>
      <c r="BQ20" s="38">
        <f>IF(P3="", 0, IF(SUM(M20:R20)-P20&lt;&gt;0, 0, IF(SUM(C20:H20)&gt;0, 2, IF(SUM(C20:H20)&lt;0, 3, 1))))</f>
        <v>0</v>
      </c>
      <c r="BR20" s="38" t="str">
        <f ca="1">IFERROR(__xludf.DUMMYFUNCTION("IF(BQ20=1, FILTER(TOSSUP, LEN(TOSSUP)), IF(BQ20=2, FILTER(NEG, LEN(NEG)), IF(BQ20, FILTER(NONEG, LEN(NONEG)), """")))"),"")</f>
        <v/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56">
        <v>10</v>
      </c>
      <c r="E21" s="55"/>
      <c r="F21" s="65"/>
      <c r="G21" s="57"/>
      <c r="H21" s="65"/>
      <c r="I21" s="58">
        <v>30</v>
      </c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59">
        <f ca="1">IFERROR(__xludf.DUMMYFUNCTION("IF(OR(RegExMatch(J21&amp;"""",""ERR""), RegExMatch(J21&amp;"""",""--""), RegExMatch(K20&amp;"""",""--""),),  ""-----------"", SUM(J21,K20))"),265)</f>
        <v>265</v>
      </c>
      <c r="L21" s="60">
        <v>18</v>
      </c>
      <c r="M21" s="61"/>
      <c r="N21" s="56"/>
      <c r="O21" s="62"/>
      <c r="P21" s="64"/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59">
        <f ca="1">IFERROR(__xludf.DUMMYFUNCTION("IF(OR(RegExMatch(T21&amp;"""",""ERR""), RegExMatch(T21&amp;"""",""--""), RegExMatch(U20&amp;"""",""--""),),  ""-----------"", SUM(T21,U20))"),170)</f>
        <v>170</v>
      </c>
      <c r="V21" s="38"/>
      <c r="W21" s="41" t="b">
        <f t="shared" si="0"/>
        <v>1</v>
      </c>
      <c r="X21" s="41">
        <f ca="1">IFERROR(__xludf.DUMMYFUNCTION("IF(W21, FILTER(BONUS, LEN(BONUS)), ""0"")"),0)</f>
        <v>0</v>
      </c>
      <c r="Y21" s="38">
        <f ca="1">IFERROR(__xludf.DUMMYFUNCTION("""COMPUTED_VALUE"""),10)</f>
        <v>10</v>
      </c>
      <c r="Z21" s="38">
        <f ca="1">IFERROR(__xludf.DUMMYFUNCTION("""COMPUTED_VALUE"""),20)</f>
        <v>20</v>
      </c>
      <c r="AA21" s="38">
        <f ca="1">IFERROR(__xludf.DUMMYFUNCTION("""COMPUTED_VALUE"""),30)</f>
        <v>30</v>
      </c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0</v>
      </c>
      <c r="AH21" s="41" t="str">
        <f ca="1">IFERROR(__xludf.DUMMYFUNCTION("IF(AG21=1, FILTER(TOSSUP, LEN(TOSSUP)), IF(AG21=2, FILTER(NEG, LEN(NEG)), IF(AG21, FILTER(NONEG, LEN(NONEG)), """")))"),"")</f>
        <v/>
      </c>
      <c r="AI21" s="38"/>
      <c r="AJ21" s="38"/>
      <c r="AK21" s="38">
        <f>IF(D3="", 0, IF(SUM(C21:H21)-D21&lt;&gt;0, 0, IF(SUM(M21:R21)&gt;0, 2, IF(SUM(M21:R21)&lt;0, 3, 1))))</f>
        <v>1</v>
      </c>
      <c r="AL21" s="38">
        <f ca="1">IFERROR(__xludf.DUMMYFUNCTION("IF(AK21=1, FILTER(TOSSUP, LEN(TOSSUP)), IF(AK21=2, FILTER(NEG, LEN(NEG)), IF(AK21, FILTER(NONEG, LEN(NONEG)), """")))"),-5)</f>
        <v>-5</v>
      </c>
      <c r="AM21" s="38">
        <f ca="1">IFERROR(__xludf.DUMMYFUNCTION("""COMPUTED_VALUE"""),10)</f>
        <v>10</v>
      </c>
      <c r="AN21" s="38">
        <f ca="1">IFERROR(__xludf.DUMMYFUNCTION("""COMPUTED_VALUE"""),15)</f>
        <v>15</v>
      </c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2</v>
      </c>
      <c r="BF21" s="38">
        <f ca="1">IFERROR(__xludf.DUMMYFUNCTION("IF(BE21=1, FILTER(TOSSUP, LEN(TOSSUP)), IF(BE21=2, FILTER(NEG, LEN(NEG)), IF(BE21, FILTER(NONEG, LEN(NONEG)), """")))"),-5)</f>
        <v>-5</v>
      </c>
      <c r="BG21" s="38"/>
      <c r="BH21" s="38"/>
      <c r="BI21" s="38">
        <f>IF(N3="", 0, IF(SUM(M21:R21)-N21&lt;&gt;0, 0, IF(SUM(C21:H21)&gt;0, 2, IF(SUM(C21:H21)&lt;0, 3, 1))))</f>
        <v>2</v>
      </c>
      <c r="BJ21" s="38">
        <f ca="1">IFERROR(__xludf.DUMMYFUNCTION("IF(BI21=1, FILTER(TOSSUP, LEN(TOSSUP)), IF(BI21=2, FILTER(NEG, LEN(NEG)), IF(BI21, FILTER(NONEG, LEN(NONEG)), """")))"),-5)</f>
        <v>-5</v>
      </c>
      <c r="BK21" s="38"/>
      <c r="BL21" s="38"/>
      <c r="BM21" s="38">
        <f>IF(O3="", 0, IF(SUM(M21:R21)-O21&lt;&gt;0, 0, IF(SUM(C21:H21)&gt;0, 2, IF(SUM(C21:H21)&lt;0, 3, 1))))</f>
        <v>2</v>
      </c>
      <c r="BN21" s="38">
        <f ca="1">IFERROR(__xludf.DUMMYFUNCTION("IF(BM21=1, FILTER(TOSSUP, LEN(TOSSUP)), IF(BM21=2, FILTER(NEG, LEN(NEG)), IF(BM21, FILTER(NONEG, LEN(NONEG)), """")))"),-5)</f>
        <v>-5</v>
      </c>
      <c r="BO21" s="38"/>
      <c r="BP21" s="38"/>
      <c r="BQ21" s="38">
        <f>IF(P3="", 0, IF(SUM(M21:R21)-P21&lt;&gt;0, 0, IF(SUM(C21:H21)&gt;0, 2, IF(SUM(C21:H21)&lt;0, 3, 1))))</f>
        <v>2</v>
      </c>
      <c r="BR21" s="38">
        <f ca="1">IFERROR(__xludf.DUMMYFUNCTION("IF(BQ21=1, FILTER(TOSSUP, LEN(TOSSUP)), IF(BQ21=2, FILTER(NEG, LEN(NEG)), IF(BQ21, FILTER(NONEG, LEN(NONEG)), """")))"),-5)</f>
        <v>-5</v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>
        <v>10</v>
      </c>
      <c r="E22" s="26"/>
      <c r="F22" s="28"/>
      <c r="G22" s="53"/>
      <c r="H22" s="54"/>
      <c r="I22" s="29">
        <v>20</v>
      </c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37">
        <f ca="1">IFERROR(__xludf.DUMMYFUNCTION("IF(OR(RegExMatch(J22&amp;"""",""ERR""), RegExMatch(J22&amp;"""",""--""), RegExMatch(K21&amp;"""",""--""),),  ""-----------"", SUM(J22,K21))"),295)</f>
        <v>295</v>
      </c>
      <c r="L22" s="32">
        <v>19</v>
      </c>
      <c r="M22" s="33"/>
      <c r="N22" s="54"/>
      <c r="O22" s="33"/>
      <c r="P22" s="52"/>
      <c r="Q22" s="51"/>
      <c r="R22" s="52"/>
      <c r="S22" s="29"/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7">
        <f ca="1">IFERROR(__xludf.DUMMYFUNCTION("IF(OR(RegExMatch(T22&amp;"""",""ERR""), RegExMatch(T22&amp;"""",""--""), RegExMatch(U21&amp;"""",""--""),),  ""-----------"", SUM(T22,U21))"),170)</f>
        <v>170</v>
      </c>
      <c r="V22" s="38"/>
      <c r="W22" s="41" t="b">
        <f t="shared" si="0"/>
        <v>1</v>
      </c>
      <c r="X22" s="41">
        <f ca="1">IFERROR(__xludf.DUMMYFUNCTION("IF(W22, FILTER(BONUS, LEN(BONUS)), ""0"")"),0)</f>
        <v>0</v>
      </c>
      <c r="Y22" s="38">
        <f ca="1">IFERROR(__xludf.DUMMYFUNCTION("""COMPUTED_VALUE"""),10)</f>
        <v>10</v>
      </c>
      <c r="Z22" s="38">
        <f ca="1">IFERROR(__xludf.DUMMYFUNCTION("""COMPUTED_VALUE"""),20)</f>
        <v>20</v>
      </c>
      <c r="AA22" s="38">
        <f ca="1">IFERROR(__xludf.DUMMYFUNCTION("""COMPUTED_VALUE"""),30)</f>
        <v>30</v>
      </c>
      <c r="AB22" s="41" t="b">
        <f t="shared" si="1"/>
        <v>0</v>
      </c>
      <c r="AC22" s="41" t="str">
        <f ca="1">IFERROR(__xludf.DUMMYFUNCTION("IF(AB22, FILTER(BONUS, LEN(BONUS)), ""0"")"),"0")</f>
        <v>0</v>
      </c>
      <c r="AD22" s="38"/>
      <c r="AE22" s="38"/>
      <c r="AF22" s="38"/>
      <c r="AG22" s="38">
        <f>IF(C3="", 0, IF(SUM(C22:H22)-C22&lt;&gt;0, 0, IF(SUM(M22:R22)&gt;0, 2, IF(SUM(M22:R22)&lt;0, 3, 1))))</f>
        <v>0</v>
      </c>
      <c r="AH22" s="41" t="str">
        <f ca="1">IFERROR(__xludf.DUMMYFUNCTION("IF(AG22=1, FILTER(TOSSUP, LEN(TOSSUP)), IF(AG22=2, FILTER(NEG, LEN(NEG)), IF(AG22, FILTER(NONEG, LEN(NONEG)), """")))"),"")</f>
        <v/>
      </c>
      <c r="AI22" s="38"/>
      <c r="AJ22" s="38"/>
      <c r="AK22" s="38">
        <f>IF(D3="", 0, IF(SUM(C22:H22)-D22&lt;&gt;0, 0, IF(SUM(M22:R22)&gt;0, 2, IF(SUM(M22:R22)&lt;0, 3, 1))))</f>
        <v>1</v>
      </c>
      <c r="AL22" s="38">
        <f ca="1">IFERROR(__xludf.DUMMYFUNCTION("IF(AK22=1, FILTER(TOSSUP, LEN(TOSSUP)), IF(AK22=2, FILTER(NEG, LEN(NEG)), IF(AK22, FILTER(NONEG, LEN(NONEG)), """")))"),-5)</f>
        <v>-5</v>
      </c>
      <c r="AM22" s="38">
        <f ca="1">IFERROR(__xludf.DUMMYFUNCTION("""COMPUTED_VALUE"""),10)</f>
        <v>10</v>
      </c>
      <c r="AN22" s="38">
        <f ca="1">IFERROR(__xludf.DUMMYFUNCTION("""COMPUTED_VALUE"""),15)</f>
        <v>15</v>
      </c>
      <c r="AO22" s="38">
        <f>IF(E3="", 0, IF(SUM(C22:H22)-E22&lt;&gt;0, 0, IF(SUM(M22:R22)&gt;0, 2, IF(SUM(M22:R22)&lt;0, 3, 1))))</f>
        <v>0</v>
      </c>
      <c r="AP22" s="38" t="str">
        <f ca="1">IFERROR(__xludf.DUMMYFUNCTION("IF(AO22=1, FILTER(TOSSUP, LEN(TOSSUP)), IF(AO22=2, FILTER(NEG, LEN(NEG)), IF(AO22, FILTER(NONEG, LEN(NONEG)), """")))"),"")</f>
        <v/>
      </c>
      <c r="AQ22" s="38"/>
      <c r="AR22" s="38"/>
      <c r="AS22" s="38">
        <f>IF(F3="", 0, IF(SUM(C22:H22)-F22&lt;&gt;0, 0, IF(SUM(M22:R22)&gt;0, 2, IF(SUM(M22:R22)&lt;0, 3, 1))))</f>
        <v>0</v>
      </c>
      <c r="AT22" s="38" t="str">
        <f ca="1">IFERROR(__xludf.DUMMYFUNCTION("IF(AS22=1, FILTER(TOSSUP, LEN(TOSSUP)), IF(AS22=2, FILTER(NEG, LEN(NEG)), IF(AS22, FILTER(NONEG, LEN(NONEG)), """")))"),"")</f>
        <v/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2</v>
      </c>
      <c r="BF22" s="38">
        <f ca="1">IFERROR(__xludf.DUMMYFUNCTION("IF(BE22=1, FILTER(TOSSUP, LEN(TOSSUP)), IF(BE22=2, FILTER(NEG, LEN(NEG)), IF(BE22, FILTER(NONEG, LEN(NONEG)), """")))"),-5)</f>
        <v>-5</v>
      </c>
      <c r="BG22" s="38"/>
      <c r="BH22" s="38"/>
      <c r="BI22" s="38">
        <f>IF(N3="", 0, IF(SUM(M22:R22)-N22&lt;&gt;0, 0, IF(SUM(C22:H22)&gt;0, 2, IF(SUM(C22:H22)&lt;0, 3, 1))))</f>
        <v>2</v>
      </c>
      <c r="BJ22" s="38">
        <f ca="1">IFERROR(__xludf.DUMMYFUNCTION("IF(BI22=1, FILTER(TOSSUP, LEN(TOSSUP)), IF(BI22=2, FILTER(NEG, LEN(NEG)), IF(BI22, FILTER(NONEG, LEN(NONEG)), """")))"),-5)</f>
        <v>-5</v>
      </c>
      <c r="BK22" s="38"/>
      <c r="BL22" s="38"/>
      <c r="BM22" s="38">
        <f>IF(O3="", 0, IF(SUM(M22:R22)-O22&lt;&gt;0, 0, IF(SUM(C22:H22)&gt;0, 2, IF(SUM(C22:H22)&lt;0, 3, 1))))</f>
        <v>2</v>
      </c>
      <c r="BN22" s="38">
        <f ca="1">IFERROR(__xludf.DUMMYFUNCTION("IF(BM22=1, FILTER(TOSSUP, LEN(TOSSUP)), IF(BM22=2, FILTER(NEG, LEN(NEG)), IF(BM22, FILTER(NONEG, LEN(NONEG)), """")))"),-5)</f>
        <v>-5</v>
      </c>
      <c r="BO22" s="38"/>
      <c r="BP22" s="38"/>
      <c r="BQ22" s="38">
        <f>IF(P3="", 0, IF(SUM(M22:R22)-P22&lt;&gt;0, 0, IF(SUM(C22:H22)&gt;0, 2, IF(SUM(C22:H22)&lt;0, 3, 1))))</f>
        <v>2</v>
      </c>
      <c r="BR22" s="38">
        <f ca="1">IFERROR(__xludf.DUMMYFUNCTION("IF(BQ22=1, FILTER(TOSSUP, LEN(TOSSUP)), IF(BQ22=2, FILTER(NEG, LEN(NEG)), IF(BQ22, FILTER(NONEG, LEN(NONEG)), """")))"),-5)</f>
        <v>-5</v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53"/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7">
        <f ca="1">IFERROR(__xludf.DUMMYFUNCTION("IF(OR(RegExMatch(J23&amp;"""",""ERR""), RegExMatch(J23&amp;"""",""--""), RegExMatch(K22&amp;"""",""--""),),  ""-----------"", SUM(J23,K22))"),295)</f>
        <v>295</v>
      </c>
      <c r="L23" s="32">
        <v>20</v>
      </c>
      <c r="M23" s="33"/>
      <c r="N23" s="28"/>
      <c r="O23" s="33">
        <v>10</v>
      </c>
      <c r="P23" s="52"/>
      <c r="Q23" s="51"/>
      <c r="R23" s="52"/>
      <c r="S23" s="29">
        <v>10</v>
      </c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37">
        <f ca="1">IFERROR(__xludf.DUMMYFUNCTION("IF(OR(RegExMatch(T23&amp;"""",""ERR""), RegExMatch(T23&amp;"""",""--""), RegExMatch(U22&amp;"""",""--""),),  ""-----------"", SUM(T23,U22))"),190)</f>
        <v>190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1</v>
      </c>
      <c r="AC23" s="41">
        <f ca="1">IFERROR(__xludf.DUMMYFUNCTION("IF(AB23, FILTER(BONUS, LEN(BONUS)), ""0"")"),0)</f>
        <v>0</v>
      </c>
      <c r="AD23" s="38">
        <f ca="1">IFERROR(__xludf.DUMMYFUNCTION("""COMPUTED_VALUE"""),10)</f>
        <v>10</v>
      </c>
      <c r="AE23" s="38">
        <f ca="1">IFERROR(__xludf.DUMMYFUNCTION("""COMPUTED_VALUE"""),20)</f>
        <v>20</v>
      </c>
      <c r="AF23" s="38">
        <f ca="1">IFERROR(__xludf.DUMMYFUNCTION("""COMPUTED_VALUE"""),30)</f>
        <v>30</v>
      </c>
      <c r="AG23" s="38">
        <f>IF(C3="", 0, IF(SUM(C23:H23)-C23&lt;&gt;0, 0, IF(SUM(M23:R23)&gt;0, 2, IF(SUM(M23:R23)&lt;0, 3, 1))))</f>
        <v>2</v>
      </c>
      <c r="AH23" s="41">
        <f ca="1">IFERROR(__xludf.DUMMYFUNCTION("IF(AG23=1, FILTER(TOSSUP, LEN(TOSSUP)), IF(AG23=2, FILTER(NEG, LEN(NEG)), IF(AG23, FILTER(NONEG, LEN(NONEG)), """")))"),-5)</f>
        <v>-5</v>
      </c>
      <c r="AI23" s="38"/>
      <c r="AJ23" s="38"/>
      <c r="AK23" s="38">
        <f>IF(D3="", 0, IF(SUM(C23:H23)-D23&lt;&gt;0, 0, IF(SUM(M23:R23)&gt;0, 2, IF(SUM(M23:R23)&lt;0, 3, 1))))</f>
        <v>2</v>
      </c>
      <c r="AL23" s="38">
        <f ca="1">IFERROR(__xludf.DUMMYFUNCTION("IF(AK23=1, FILTER(TOSSUP, LEN(TOSSUP)), IF(AK23=2, FILTER(NEG, LEN(NEG)), IF(AK23, FILTER(NONEG, LEN(NONEG)), """")))"),-5)</f>
        <v>-5</v>
      </c>
      <c r="AM23" s="38"/>
      <c r="AN23" s="38"/>
      <c r="AO23" s="38">
        <f>IF(E3="", 0, IF(SUM(C23:H23)-E23&lt;&gt;0, 0, IF(SUM(M23:R23)&gt;0, 2, IF(SUM(M23:R23)&lt;0, 3, 1))))</f>
        <v>2</v>
      </c>
      <c r="AP23" s="38">
        <f ca="1">IFERROR(__xludf.DUMMYFUNCTION("IF(AO23=1, FILTER(TOSSUP, LEN(TOSSUP)), IF(AO23=2, FILTER(NEG, LEN(NEG)), IF(AO23, FILTER(NONEG, LEN(NONEG)), """")))"),-5)</f>
        <v>-5</v>
      </c>
      <c r="AQ23" s="38"/>
      <c r="AR23" s="38"/>
      <c r="AS23" s="38">
        <f>IF(F3="", 0, IF(SUM(C23:H23)-F23&lt;&gt;0, 0, IF(SUM(M23:R23)&gt;0, 2, IF(SUM(M23:R23)&lt;0, 3, 1))))</f>
        <v>2</v>
      </c>
      <c r="AT23" s="38">
        <f ca="1">IFERROR(__xludf.DUMMYFUNCTION("IF(AS23=1, FILTER(TOSSUP, LEN(TOSSUP)), IF(AS23=2, FILTER(NEG, LEN(NEG)), IF(AS23, FILTER(NONEG, LEN(NONEG)), """")))"),-5)</f>
        <v>-5</v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1</v>
      </c>
      <c r="BN23" s="38">
        <f ca="1">IFERROR(__xludf.DUMMYFUNCTION("IF(BM23=1, FILTER(TOSSUP, LEN(TOSSUP)), IF(BM23=2, FILTER(NEG, LEN(NEG)), IF(BM23, FILTER(NONEG, LEN(NONEG)), """")))"),-5)</f>
        <v>-5</v>
      </c>
      <c r="BO23" s="38">
        <f ca="1">IFERROR(__xludf.DUMMYFUNCTION("""COMPUTED_VALUE"""),10)</f>
        <v>10</v>
      </c>
      <c r="BP23" s="38">
        <f ca="1">IFERROR(__xludf.DUMMYFUNCTION("""COMPUTED_VALUE"""),15)</f>
        <v>15</v>
      </c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SUM(J24,K23))"),295)</f>
        <v>295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SUM(T24,U23))"),190)</f>
        <v>190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1</v>
      </c>
      <c r="AT24" s="38">
        <f ca="1">IFERROR(__xludf.DUMMYFUNCTION("IF(AS24=1, FILTER(TOSSUP, LEN(TOSSUP)), IF(AS24=2, FILTER(NEG, LEN(NEG)), IF(AS24, FILTER(NONEG, LEN(NONEG)), """")))"),-5)</f>
        <v>-5</v>
      </c>
      <c r="AU24" s="38">
        <f ca="1">IFERROR(__xludf.DUMMYFUNCTION("""COMPUTED_VALUE"""),10)</f>
        <v>10</v>
      </c>
      <c r="AV24" s="38">
        <f ca="1">IFERROR(__xludf.DUMMYFUNCTION("""COMPUTED_VALUE"""),15)</f>
        <v>15</v>
      </c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SUM(J25,K24))"),295)</f>
        <v>295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SUM(T25,U24))"),190)</f>
        <v>190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1</v>
      </c>
      <c r="AT25" s="38">
        <f ca="1">IFERROR(__xludf.DUMMYFUNCTION("IF(AS25=1, FILTER(TOSSUP, LEN(TOSSUP)), IF(AS25=2, FILTER(NEG, LEN(NEG)), IF(AS25, FILTER(NONEG, LEN(NONEG)), """")))"),-5)</f>
        <v>-5</v>
      </c>
      <c r="AU25" s="38">
        <f ca="1">IFERROR(__xludf.DUMMYFUNCTION("""COMPUTED_VALUE"""),10)</f>
        <v>10</v>
      </c>
      <c r="AV25" s="38">
        <f ca="1">IFERROR(__xludf.DUMMYFUNCTION("""COMPUTED_VALUE"""),15)</f>
        <v>15</v>
      </c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SUM(J26,K25))"),295)</f>
        <v>295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SUM(T26,U25))"),190)</f>
        <v>190</v>
      </c>
      <c r="V26" s="38"/>
      <c r="W26" s="38"/>
      <c r="X26" s="38"/>
      <c r="Y26" s="38" t="str">
        <f ca="1">IFERROR(__xludf.DUMMYFUNCTION("FILTER(INSTRUCTIONS!A34:CC44, INSTRUCTIONS!A34:CC34=C2)"),"WOODSON")</f>
        <v>WOODSON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1</v>
      </c>
      <c r="AT26" s="38">
        <f ca="1">IFERROR(__xludf.DUMMYFUNCTION("IF(AS26=1, FILTER(TOSSUP, LEN(TOSSUP)), IF(AS26=2, FILTER(NEG, LEN(NEG)), IF(AS26, FILTER(NONEG, LEN(NONEG)), """")))"),-5)</f>
        <v>-5</v>
      </c>
      <c r="AU26" s="38">
        <f ca="1">IFERROR(__xludf.DUMMYFUNCTION("""COMPUTED_VALUE"""),10)</f>
        <v>10</v>
      </c>
      <c r="AV26" s="38">
        <f ca="1">IFERROR(__xludf.DUMMYFUNCTION("""COMPUTED_VALUE"""),15)</f>
        <v>15</v>
      </c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SUM(J27,K26))"),295)</f>
        <v>295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SUM(T27,U26))"),190)</f>
        <v>190</v>
      </c>
      <c r="V27" s="38"/>
      <c r="W27" s="38"/>
      <c r="X27" s="38"/>
      <c r="Y27" s="10" t="str">
        <f ca="1">IFERROR(__xludf.DUMMYFUNCTION("""COMPUTED_VALUE"""),"Evan Bainer")</f>
        <v>Evan Bainer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1</v>
      </c>
      <c r="AT27" s="38">
        <f ca="1">IFERROR(__xludf.DUMMYFUNCTION("IF(AS27=1, FILTER(TOSSUP, LEN(TOSSUP)), IF(AS27=2, FILTER(NEG, LEN(NEG)), IF(AS27, FILTER(NONEG, LEN(NONEG)), """")))"),-5)</f>
        <v>-5</v>
      </c>
      <c r="AU27" s="38">
        <f ca="1">IFERROR(__xludf.DUMMYFUNCTION("""COMPUTED_VALUE"""),10)</f>
        <v>10</v>
      </c>
      <c r="AV27" s="38">
        <f ca="1">IFERROR(__xludf.DUMMYFUNCTION("""COMPUTED_VALUE"""),15)</f>
        <v>15</v>
      </c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0</v>
      </c>
      <c r="D28" s="70">
        <f t="shared" si="2"/>
        <v>1</v>
      </c>
      <c r="E28" s="69">
        <f t="shared" si="2"/>
        <v>1</v>
      </c>
      <c r="F28" s="70">
        <f t="shared" si="2"/>
        <v>1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2</v>
      </c>
      <c r="N28" s="73">
        <f t="shared" si="3"/>
        <v>0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IFERROR(__xludf.DUMMYFUNCTION("""COMPUTED_VALUE"""),"Rohil Bhinge")</f>
        <v>Rohil Bhinge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0</v>
      </c>
      <c r="D29" s="76">
        <f t="shared" si="4"/>
        <v>5</v>
      </c>
      <c r="E29" s="75">
        <f t="shared" si="4"/>
        <v>2</v>
      </c>
      <c r="F29" s="76">
        <f t="shared" si="4"/>
        <v>0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4</v>
      </c>
      <c r="N29" s="79">
        <f t="shared" si="5"/>
        <v>0</v>
      </c>
      <c r="O29" s="78">
        <f t="shared" si="5"/>
        <v>1</v>
      </c>
      <c r="P29" s="79">
        <f t="shared" si="5"/>
        <v>1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IFERROR(__xludf.DUMMYFUNCTION("""COMPUTED_VALUE"""),"Samik Bhinge")</f>
        <v>Samik Bhinge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0</v>
      </c>
      <c r="D30" s="81">
        <f t="shared" si="6"/>
        <v>1</v>
      </c>
      <c r="E30" s="80">
        <f t="shared" si="6"/>
        <v>0</v>
      </c>
      <c r="F30" s="81">
        <f t="shared" si="6"/>
        <v>1</v>
      </c>
      <c r="G30" s="80">
        <f t="shared" si="6"/>
        <v>0</v>
      </c>
      <c r="H30" s="81">
        <f t="shared" si="6"/>
        <v>0</v>
      </c>
      <c r="I30" s="124">
        <f>SUM(I4:I23)</f>
        <v>190</v>
      </c>
      <c r="J30" s="96"/>
      <c r="K30" s="111">
        <f>IF(ROUND(IFERROR(I30/SUM(C28:H29), 0), 0)=IFERROR(I30/SUM(C28:H29), 0), ROUND(IFERROR(I30/SUM(C28:H29), 0), 0), ROUND(IFERROR(I30/SUM(C28:H29), 0), 1))</f>
        <v>19</v>
      </c>
      <c r="L30" s="77">
        <v>-5</v>
      </c>
      <c r="M30" s="82">
        <f t="shared" ref="M30:R30" si="7">COUNTIF(M4:M27, "=-5")</f>
        <v>0</v>
      </c>
      <c r="N30" s="83">
        <f t="shared" si="7"/>
        <v>0</v>
      </c>
      <c r="O30" s="82">
        <f t="shared" si="7"/>
        <v>0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100</v>
      </c>
      <c r="T30" s="96"/>
      <c r="U30" s="113">
        <f>IF(ROUND(IFERROR(S30/SUM(M28:R29), 0), 0)=IFERROR(S30/SUM(M28:R29), 0), ROUND(IFERROR(S30/SUM(M28:R29), 0), 0), ROUND(IFERROR(S30/SUM(M28:R29), 0), 1))</f>
        <v>12.5</v>
      </c>
      <c r="V30" s="38"/>
      <c r="W30" s="38"/>
      <c r="X30" s="38"/>
      <c r="Y30" s="38" t="str">
        <f ca="1">IFERROR(__xludf.DUMMYFUNCTION("""COMPUTED_VALUE"""),"Ethan Lee")</f>
        <v>Ethan Lee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0</v>
      </c>
      <c r="D31" s="86">
        <f t="shared" si="8"/>
        <v>60</v>
      </c>
      <c r="E31" s="85">
        <f t="shared" si="8"/>
        <v>35</v>
      </c>
      <c r="F31" s="86">
        <f t="shared" si="8"/>
        <v>10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70</v>
      </c>
      <c r="N31" s="86">
        <f t="shared" si="9"/>
        <v>0</v>
      </c>
      <c r="O31" s="88">
        <f t="shared" si="9"/>
        <v>10</v>
      </c>
      <c r="P31" s="86">
        <f t="shared" si="9"/>
        <v>10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IFERROR(__xludf.DUMMYFUNCTION("""COMPUTED_VALUE"""),"Cole Leffler")</f>
        <v>Cole Leffler</v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K27)"),295)</f>
        <v>295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U27)"),190)</f>
        <v>190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IFERROR(__xludf.DUMMYFUNCTION("""COMPUTED_VALUE"""),"Markus Smith")</f>
        <v>Markus Smith</v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INSTRUCTIONS!A34:CC34=M2)"),"QUINCE ORCHARD A")</f>
        <v>QUINCE ORCHARD A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IFERROR(__xludf.DUMMYFUNCTION("""COMPUTED_VALUE"""),"Vivian Cao")</f>
        <v>Vivian Cao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IFERROR(__xludf.DUMMYFUNCTION("""COMPUTED_VALUE"""),"Jeffrey Prator")</f>
        <v>Jeffrey Prator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IFERROR(__xludf.DUMMYFUNCTION("""COMPUTED_VALUE"""),"Davis Yewell")</f>
        <v>Davis Yewell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IFERROR(__xludf.DUMMYFUNCTION("""COMPUTED_VALUE"""),"Fiona Feingold")</f>
        <v>Fiona Feingold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11" priority="1">
      <formula>$I:$I&lt;&gt;""</formula>
    </cfRule>
  </conditionalFormatting>
  <conditionalFormatting sqref="C4:U23">
    <cfRule type="expression" dxfId="10" priority="2">
      <formula>$S:$S&lt;&gt;""</formula>
    </cfRule>
  </conditionalFormatting>
  <conditionalFormatting sqref="A1">
    <cfRule type="notContainsBlanks" dxfId="9" priority="3">
      <formula>LEN(TRIM(A1))&gt;0</formula>
    </cfRule>
  </conditionalFormatting>
  <dataValidations count="330">
    <dataValidation type="list" allowBlank="1" showErrorMessage="1" sqref="I5">
      <formula1>$X$5:$AA$5</formula1>
    </dataValidation>
    <dataValidation type="list" allowBlank="1" showErrorMessage="1" sqref="N15">
      <formula1>$BJ$15:$BL$15</formula1>
    </dataValidation>
    <dataValidation type="list" allowBlank="1" showErrorMessage="1" sqref="P5">
      <formula1>$BR$5:$BT$5</formula1>
    </dataValidation>
    <dataValidation type="list" allowBlank="1" showErrorMessage="1" sqref="G26">
      <formula1>$AX$26:$AZ$26</formula1>
    </dataValidation>
    <dataValidation type="list" allowBlank="1" showErrorMessage="1" sqref="O26">
      <formula1>$BN$26:$BP$26</formula1>
    </dataValidation>
    <dataValidation type="list" allowBlank="1" showErrorMessage="1" sqref="M24">
      <formula1>$BF$24:$BH$24</formula1>
    </dataValidation>
    <dataValidation type="list" allowBlank="1" showErrorMessage="1" sqref="D15">
      <formula1>$AL$15:$AN$15</formula1>
    </dataValidation>
    <dataValidation type="list" allowBlank="1" showErrorMessage="1" sqref="F17">
      <formula1>$AT$17:$AV$17</formula1>
    </dataValidation>
    <dataValidation type="list" allowBlank="1" showErrorMessage="1" sqref="S4">
      <formula1>$AC$4:$AF$4</formula1>
    </dataValidation>
    <dataValidation type="list" allowBlank="1" showErrorMessage="1" sqref="C15">
      <formula1>$AH$15:$AJ$15</formula1>
    </dataValidation>
    <dataValidation type="list" allowBlank="1" showErrorMessage="1" sqref="P22">
      <formula1>$BR$22:$BT$22</formula1>
    </dataValidation>
    <dataValidation type="list" allowBlank="1" showErrorMessage="1" sqref="G13">
      <formula1>$AX$13:$AZ$13</formula1>
    </dataValidation>
    <dataValidation type="list" allowBlank="1" showErrorMessage="1" sqref="R20">
      <formula1>$BZ$20:$CB$20</formula1>
    </dataValidation>
    <dataValidation type="list" allowBlank="1" showErrorMessage="1" sqref="I23">
      <formula1>$X$23:$AA$23</formula1>
    </dataValidation>
    <dataValidation type="list" allowBlank="1" showErrorMessage="1" sqref="M11">
      <formula1>$BF$11:$BH$11</formula1>
    </dataValidation>
    <dataValidation type="list" allowBlank="1" showErrorMessage="1" sqref="O13">
      <formula1>$BN$13:$BP$13</formula1>
    </dataValidation>
    <dataValidation type="list" allowBlank="1" showErrorMessage="1" sqref="R18">
      <formula1>$BZ$18:$CB$18</formula1>
    </dataValidation>
    <dataValidation type="list" allowBlank="1" showErrorMessage="1" sqref="H24">
      <formula1>$BB$24:$BD$24</formula1>
    </dataValidation>
    <dataValidation type="list" allowBlank="1" showErrorMessage="1" sqref="G12">
      <formula1>$AX$12:$AZ$12</formula1>
    </dataValidation>
    <dataValidation type="list" allowBlank="1" showErrorMessage="1" sqref="D16">
      <formula1>$AL$16:$AN$16</formula1>
    </dataValidation>
    <dataValidation type="list" allowBlank="1" showErrorMessage="1" sqref="H5">
      <formula1>$BB$5:$BD$5</formula1>
    </dataValidation>
    <dataValidation type="list" allowBlank="1" showErrorMessage="1" sqref="R17">
      <formula1>$BZ$17:$CB$17</formula1>
    </dataValidation>
    <dataValidation type="list" allowBlank="1" showErrorMessage="1" sqref="I10">
      <formula1>$X$10:$AA$10</formula1>
    </dataValidation>
    <dataValidation type="list" allowBlank="1" showErrorMessage="1" sqref="Q20">
      <formula1>$BV$20:$BX$20</formula1>
    </dataValidation>
    <dataValidation type="list" allowBlank="1" showErrorMessage="1" sqref="S23">
      <formula1>$AC$23:$AF$23</formula1>
    </dataValidation>
    <dataValidation type="list" allowBlank="1" showErrorMessage="1" sqref="C14">
      <formula1>$AH$14:$AJ$14</formula1>
    </dataValidation>
    <dataValidation type="list" allowBlank="1" showErrorMessage="1" sqref="H11">
      <formula1>$BB$11:$BD$11</formula1>
    </dataValidation>
    <dataValidation type="list" allowBlank="1" showErrorMessage="1" sqref="P21">
      <formula1>$BR$21:$BT$21</formula1>
    </dataValidation>
    <dataValidation type="list" allowBlank="1" showErrorMessage="1" sqref="I22">
      <formula1>$X$22:$AA$22</formula1>
    </dataValidation>
    <dataValidation type="list" allowBlank="1" showErrorMessage="1" sqref="H23">
      <formula1>$BB$23:$BD$23</formula1>
    </dataValidation>
    <dataValidation type="list" allowBlank="1" showErrorMessage="1" sqref="F18">
      <formula1>$AT$18:$AV$18</formula1>
    </dataValidation>
    <dataValidation type="list" allowBlank="1" showErrorMessage="1" sqref="C8">
      <formula1>$AH$8:$AJ$8</formula1>
    </dataValidation>
    <dataValidation type="list" allowBlank="1" showErrorMessage="1" sqref="N16">
      <formula1>$BJ$16:$BL$16</formula1>
    </dataValidation>
    <dataValidation type="list" allowBlank="1" showErrorMessage="1" sqref="E19">
      <formula1>$AP$19:$AR$19</formula1>
    </dataValidation>
    <dataValidation type="list" allowBlank="1" showErrorMessage="1" sqref="H10">
      <formula1>$BB$10:$BD$10</formula1>
    </dataValidation>
    <dataValidation type="list" allowBlank="1" showErrorMessage="1" sqref="S22">
      <formula1>$AC$22:$AF$22</formula1>
    </dataValidation>
    <dataValidation type="list" allowBlank="1" showErrorMessage="1" sqref="D4">
      <formula1>$AL$4:$AN$4</formula1>
    </dataValidation>
    <dataValidation type="list" allowBlank="1" showErrorMessage="1" sqref="S10">
      <formula1>$AC$10:$AF$10</formula1>
    </dataValidation>
    <dataValidation type="list" allowBlank="1" showErrorMessage="1" sqref="F5">
      <formula1>$AT$5:$AV$5</formula1>
    </dataValidation>
    <dataValidation type="list" allowBlank="1" showErrorMessage="1" sqref="N7">
      <formula1>$BJ$7:$BL$7</formula1>
    </dataValidation>
    <dataValidation type="list" allowBlank="1" showErrorMessage="1" sqref="M25">
      <formula1>$BF$25:$BH$25</formula1>
    </dataValidation>
    <dataValidation type="list" allowBlank="1" showErrorMessage="1" sqref="O27">
      <formula1>$BN$27:$BP$27</formula1>
    </dataValidation>
    <dataValidation type="list" allowBlank="1" showErrorMessage="1" sqref="I21">
      <formula1>$X$21:$AA$21</formula1>
    </dataValidation>
    <dataValidation type="list" allowBlank="1" showErrorMessage="1" sqref="H25">
      <formula1>$BB$25:$BD$25</formula1>
    </dataValidation>
    <dataValidation type="list" allowBlank="1" showErrorMessage="1" sqref="Q4">
      <formula1>$BV$4:$BX$4</formula1>
    </dataValidation>
    <dataValidation type="list" allowBlank="1" showErrorMessage="1" sqref="D9">
      <formula1>$AL$9:$AN$9</formula1>
    </dataValidation>
    <dataValidation type="list" allowBlank="1" showErrorMessage="1" sqref="C16">
      <formula1>$AH$16:$AJ$16</formula1>
    </dataValidation>
    <dataValidation type="list" allowBlank="1" showErrorMessage="1" sqref="P23">
      <formula1>$BR$23:$BT$23</formula1>
    </dataValidation>
    <dataValidation type="list" allowBlank="1" showErrorMessage="1" sqref="S9">
      <formula1>$AC$9:$AF$9</formula1>
    </dataValidation>
    <dataValidation type="list" allowBlank="1" showErrorMessage="1" sqref="S19">
      <formula1>$AC$19:$AF$19</formula1>
    </dataValidation>
    <dataValidation type="list" allowBlank="1" showErrorMessage="1" sqref="R21">
      <formula1>$BZ$21:$CB$21</formula1>
    </dataValidation>
    <dataValidation type="list" allowBlank="1" showErrorMessage="1" sqref="D27">
      <formula1>$AL$27:$AN$27</formula1>
    </dataValidation>
    <dataValidation type="list" allowBlank="1" showErrorMessage="1" sqref="M12">
      <formula1>$BF$12:$BH$12</formula1>
    </dataValidation>
    <dataValidation type="list" allowBlank="1" showErrorMessage="1" sqref="M26">
      <formula1>$BF$26:$BH$26</formula1>
    </dataValidation>
    <dataValidation type="list" allowBlank="1" showErrorMessage="1" sqref="O4">
      <formula1>$BN$4:$BP$4</formula1>
    </dataValidation>
    <dataValidation type="list" allowBlank="1" showErrorMessage="1" sqref="D17">
      <formula1>$AL$17:$AN$17</formula1>
    </dataValidation>
    <dataValidation type="list" allowBlank="1" showErrorMessage="1" sqref="E8">
      <formula1>$AP$8:$AR$8</formula1>
    </dataValidation>
    <dataValidation type="list" allowBlank="1" showErrorMessage="1" sqref="F16">
      <formula1>$AT$16:$AV$16</formula1>
    </dataValidation>
    <dataValidation type="list" allowBlank="1" showErrorMessage="1" sqref="H7">
      <formula1>$BB$7:$BD$7</formula1>
    </dataValidation>
    <dataValidation type="list" allowBlank="1" showErrorMessage="1" sqref="I11">
      <formula1>$X$11:$AA$11</formula1>
    </dataValidation>
    <dataValidation type="list" allowBlank="1" showErrorMessage="1" sqref="O9">
      <formula1>$BN$9:$BP$9</formula1>
    </dataValidation>
    <dataValidation type="list" allowBlank="1" showErrorMessage="1" sqref="N14">
      <formula1>$BJ$14:$BL$14</formula1>
    </dataValidation>
    <dataValidation type="list" allowBlank="1" showErrorMessage="1" sqref="P19">
      <formula1>$BR$19:$BT$19</formula1>
    </dataValidation>
    <dataValidation type="list" allowBlank="1" showErrorMessage="1" sqref="R8">
      <formula1>$BZ$8:$CB$8</formula1>
    </dataValidation>
    <dataValidation type="list" allowBlank="1" showErrorMessage="1" sqref="F21">
      <formula1>$AT$21:$AV$21</formula1>
    </dataValidation>
    <dataValidation type="list" allowBlank="1" showErrorMessage="1" sqref="O25">
      <formula1>$BN$25:$BP$25</formula1>
    </dataValidation>
    <dataValidation type="list" allowBlank="1" showErrorMessage="1" sqref="E10">
      <formula1>$AP$10:$AR$10</formula1>
    </dataValidation>
    <dataValidation type="list" allowBlank="1" showErrorMessage="1" sqref="M10">
      <formula1>$BF$10:$BH$10</formula1>
    </dataValidation>
    <dataValidation type="list" allowBlank="1" showErrorMessage="1" sqref="M6">
      <formula1>$BF$6:$BH$6</formula1>
    </dataValidation>
    <dataValidation type="list" allowBlank="1" showErrorMessage="1" sqref="G8">
      <formula1>$AX$8:$AZ$8</formula1>
    </dataValidation>
    <dataValidation type="list" allowBlank="1" showErrorMessage="1" sqref="F7">
      <formula1>$AT$7:$AV$7</formula1>
    </dataValidation>
    <dataValidation type="list" allowBlank="1" showErrorMessage="1" sqref="N13">
      <formula1>$BJ$13:$BL$13</formula1>
    </dataValidation>
    <dataValidation type="list" allowBlank="1" showErrorMessage="1" sqref="C17">
      <formula1>$AH$17:$AJ$17</formula1>
    </dataValidation>
    <dataValidation type="list" allowBlank="1" showErrorMessage="1" sqref="P24">
      <formula1>$BR$24:$BT$24</formula1>
    </dataValidation>
    <dataValidation type="list" allowBlank="1" showErrorMessage="1" sqref="N5">
      <formula1>$BJ$5:$BL$5</formula1>
    </dataValidation>
    <dataValidation type="list" allowBlank="1" showErrorMessage="1" sqref="G15">
      <formula1>$AX$15:$AZ$15</formula1>
    </dataValidation>
    <dataValidation type="list" allowBlank="1" showErrorMessage="1" sqref="F15">
      <formula1>$AT$15:$AV$15</formula1>
    </dataValidation>
    <dataValidation type="list" allowBlank="1" showErrorMessage="1" sqref="H26">
      <formula1>$BB$26:$BD$26</formula1>
    </dataValidation>
    <dataValidation type="list" allowBlank="1" showErrorMessage="1" sqref="Q9">
      <formula1>$BV$9:$BX$9</formula1>
    </dataValidation>
    <dataValidation type="list" allowBlank="1" showErrorMessage="1" sqref="O24">
      <formula1>$BN$24:$BP$24</formula1>
    </dataValidation>
    <dataValidation type="list" allowBlank="1" showErrorMessage="1" sqref="G14">
      <formula1>$AX$14:$AZ$14</formula1>
    </dataValidation>
    <dataValidation type="list" allowBlank="1" showErrorMessage="1" sqref="P18">
      <formula1>$BR$18:$BT$18</formula1>
    </dataValidation>
    <dataValidation type="list" allowBlank="1" showErrorMessage="1" sqref="F20">
      <formula1>$AT$20:$AV$20</formula1>
    </dataValidation>
    <dataValidation type="list" allowBlank="1" showErrorMessage="1" sqref="R15">
      <formula1>$BZ$15:$CB$15</formula1>
    </dataValidation>
    <dataValidation type="list" allowBlank="1" showErrorMessage="1" sqref="Q6">
      <formula1>$BV$6:$BX$6</formula1>
    </dataValidation>
    <dataValidation type="list" allowBlank="1" showErrorMessage="1" sqref="Q22">
      <formula1>$BV$22:$BX$22</formula1>
    </dataValidation>
    <dataValidation type="list" allowBlank="1" showErrorMessage="1" sqref="G5">
      <formula1>$AX$5:$AZ$5</formula1>
    </dataValidation>
    <dataValidation type="list" allowBlank="1" showErrorMessage="1" sqref="D20">
      <formula1>$AL$20:$AN$20</formula1>
    </dataValidation>
    <dataValidation type="list" allowBlank="1" showErrorMessage="1" sqref="O23">
      <formula1>$BN$23:$BP$23</formula1>
    </dataValidation>
    <dataValidation type="list" allowBlank="1" showErrorMessage="1" sqref="M27">
      <formula1>$BF$27:$BH$27</formula1>
    </dataValidation>
    <dataValidation type="list" allowBlank="1" showErrorMessage="1" sqref="D7">
      <formula1>$AL$7:$AN$7</formula1>
    </dataValidation>
    <dataValidation type="list" allowBlank="1" showErrorMessage="1" sqref="H13">
      <formula1>$BB$13:$BD$13</formula1>
    </dataValidation>
    <dataValidation type="list" allowBlank="1" showErrorMessage="1" sqref="F14">
      <formula1>$AT$14:$AV$14</formula1>
    </dataValidation>
    <dataValidation type="list" allowBlank="1" showErrorMessage="1" sqref="D18">
      <formula1>$AL$18:$AN$18</formula1>
    </dataValidation>
    <dataValidation type="list" allowBlank="1" showErrorMessage="1" sqref="E11">
      <formula1>$AP$11:$AR$11</formula1>
    </dataValidation>
    <dataValidation type="list" allowBlank="1" showErrorMessage="1" sqref="N18">
      <formula1>$BJ$18:$BL$18</formula1>
    </dataValidation>
    <dataValidation type="list" allowBlank="1" showErrorMessage="1" sqref="N9">
      <formula1>$BJ$9:$BL$9</formula1>
    </dataValidation>
    <dataValidation type="list" allowBlank="1" showErrorMessage="1" sqref="C12">
      <formula1>$AH$12:$AJ$12</formula1>
    </dataValidation>
    <dataValidation type="list" allowBlank="1" showErrorMessage="1" sqref="H19">
      <formula1>$BB$19:$BD$19</formula1>
    </dataValidation>
    <dataValidation type="list" allowBlank="1" showErrorMessage="1" sqref="R23">
      <formula1>$BZ$23:$CB$23</formula1>
    </dataValidation>
    <dataValidation type="list" allowBlank="1" showErrorMessage="1" sqref="E5">
      <formula1>$AP$5:$AR$5</formula1>
    </dataValidation>
    <dataValidation type="list" allowBlank="1" showErrorMessage="1" sqref="I18">
      <formula1>$X$18:$AA$18</formula1>
    </dataValidation>
    <dataValidation type="list" allowBlank="1" showErrorMessage="1" sqref="O10">
      <formula1>$BN$10:$BP$10</formula1>
    </dataValidation>
    <dataValidation type="list" allowBlank="1" showErrorMessage="1" sqref="M14">
      <formula1>$BF$14:$BH$14</formula1>
    </dataValidation>
    <dataValidation type="list" allowBlank="1" showErrorMessage="1" sqref="O6">
      <formula1>$BN$6:$BP$6</formula1>
    </dataValidation>
    <dataValidation type="list" allowBlank="1" showErrorMessage="1" sqref="N20">
      <formula1>$BJ$20:$BL$20</formula1>
    </dataValidation>
    <dataValidation type="list" allowBlank="1" showErrorMessage="1" sqref="I20">
      <formula1>$X$20:$AA$20</formula1>
    </dataValidation>
    <dataValidation type="list" allowBlank="1" showErrorMessage="1" sqref="H21">
      <formula1>$BB$21:$BD$21</formula1>
    </dataValidation>
    <dataValidation type="list" allowBlank="1" showErrorMessage="1" sqref="P9">
      <formula1>$BR$9:$BT$9</formula1>
    </dataValidation>
    <dataValidation type="list" allowBlank="1" showErrorMessage="1" sqref="P25">
      <formula1>$BR$25:$BT$25</formula1>
    </dataValidation>
    <dataValidation type="list" allowBlank="1" showErrorMessage="1" sqref="N26">
      <formula1>$BJ$26:$BL$26</formula1>
    </dataValidation>
    <dataValidation type="list" allowBlank="1" showErrorMessage="1" sqref="C20">
      <formula1>$AH$20:$AJ$20</formula1>
    </dataValidation>
    <dataValidation type="list" allowBlank="1" showErrorMessage="1" sqref="G16">
      <formula1>$AX$16:$AZ$16</formula1>
    </dataValidation>
    <dataValidation type="list" allowBlank="1" showErrorMessage="1" sqref="E17">
      <formula1>$AP$17:$AR$17</formula1>
    </dataValidation>
    <dataValidation type="list" allowBlank="1" showErrorMessage="1" sqref="M13">
      <formula1>$BF$13:$BH$13</formula1>
    </dataValidation>
    <dataValidation type="list" allowBlank="1" showErrorMessage="1" sqref="Q27">
      <formula1>$BV$27:$BX$27</formula1>
    </dataValidation>
    <dataValidation type="list" allowBlank="1" showErrorMessage="1" sqref="N17">
      <formula1>$BJ$17:$BL$17</formula1>
    </dataValidation>
    <dataValidation type="list" allowBlank="1" showErrorMessage="1" sqref="H18">
      <formula1>$BB$18:$BD$18</formula1>
    </dataValidation>
    <dataValidation type="list" allowBlank="1" showErrorMessage="1" sqref="Q15">
      <formula1>$BV$15:$BX$15</formula1>
    </dataValidation>
    <dataValidation type="list" allowBlank="1" showErrorMessage="1" sqref="F9">
      <formula1>$AT$9:$AV$9</formula1>
    </dataValidation>
    <dataValidation type="list" allowBlank="1" showErrorMessage="1" sqref="O16">
      <formula1>$BN$16:$BP$16</formula1>
    </dataValidation>
    <dataValidation type="list" allowBlank="1" showErrorMessage="1" sqref="I17">
      <formula1>$X$17:$AA$17</formula1>
    </dataValidation>
    <dataValidation type="list" allowBlank="1" showErrorMessage="1" sqref="C5">
      <formula1>$AH$5:$AJ$5</formula1>
    </dataValidation>
    <dataValidation type="list" allowBlank="1" showErrorMessage="1" sqref="G24">
      <formula1>$AX$24:$AZ$24</formula1>
    </dataValidation>
    <dataValidation type="list" allowBlank="1" showErrorMessage="1" sqref="E25">
      <formula1>$AP$25:$AR$25</formula1>
    </dataValidation>
    <dataValidation type="list" allowBlank="1" showErrorMessage="1" sqref="Q14">
      <formula1>$BV$14:$BX$14</formula1>
    </dataValidation>
    <dataValidation type="list" allowBlank="1" showErrorMessage="1" sqref="O15">
      <formula1>$BN$15:$BP$15</formula1>
    </dataValidation>
    <dataValidation type="list" allowBlank="1" showErrorMessage="1" sqref="R16">
      <formula1>$BZ$16:$CB$16</formula1>
    </dataValidation>
    <dataValidation type="list" allowBlank="1" showErrorMessage="1" sqref="M4">
      <formula1>$BF$4:$BH$4</formula1>
    </dataValidation>
    <dataValidation type="list" allowBlank="1" showErrorMessage="1" sqref="M19">
      <formula1>$BF$19:$BH$19</formula1>
    </dataValidation>
    <dataValidation type="list" allowBlank="1" showErrorMessage="1" sqref="S8">
      <formula1>$AC$8:$AF$8</formula1>
    </dataValidation>
    <dataValidation type="list" allowBlank="1" showErrorMessage="1" sqref="E7">
      <formula1>$AP$7:$AR$7</formula1>
    </dataValidation>
    <dataValidation type="list" allowBlank="1" showErrorMessage="1" sqref="D21">
      <formula1>$AL$21:$AN$21</formula1>
    </dataValidation>
    <dataValidation type="list" allowBlank="1" showErrorMessage="1" sqref="N21">
      <formula1>$BJ$21:$BL$21</formula1>
    </dataValidation>
    <dataValidation type="list" allowBlank="1" showErrorMessage="1" sqref="E24">
      <formula1>$AP$24:$AR$24</formula1>
    </dataValidation>
    <dataValidation type="list" allowBlank="1" showErrorMessage="1" sqref="H22">
      <formula1>$BB$22:$BD$22</formula1>
    </dataValidation>
    <dataValidation type="list" allowBlank="1" showErrorMessage="1" sqref="R22">
      <formula1>$BZ$22:$CB$22</formula1>
    </dataValidation>
    <dataValidation type="list" allowBlank="1" showErrorMessage="1" sqref="E12">
      <formula1>$AP$12:$AR$12</formula1>
    </dataValidation>
    <dataValidation type="list" allowBlank="1" showErrorMessage="1" sqref="C13">
      <formula1>$AH$13:$AJ$13</formula1>
    </dataValidation>
    <dataValidation type="list" allowBlank="1" showErrorMessage="1" sqref="G23">
      <formula1>$AX$23:$AZ$23</formula1>
    </dataValidation>
    <dataValidation type="list" allowBlank="1" showErrorMessage="1" sqref="D11">
      <formula1>$AL$11:$AN$11</formula1>
    </dataValidation>
    <dataValidation type="list" allowBlank="1" showErrorMessage="1" sqref="O11">
      <formula1>$BN$11:$BP$11</formula1>
    </dataValidation>
    <dataValidation type="list" allowBlank="1" showErrorMessage="1" sqref="N24">
      <formula1>$BJ$24:$BL$24</formula1>
    </dataValidation>
    <dataValidation type="list" allowBlank="1" showErrorMessage="1" sqref="M18">
      <formula1>$BF$18:$BH$18</formula1>
    </dataValidation>
    <dataValidation type="list" allowBlank="1" showErrorMessage="1" sqref="M9">
      <formula1>$BF$9:$BH$9</formula1>
    </dataValidation>
    <dataValidation type="list" allowBlank="1" showErrorMessage="1" sqref="E18">
      <formula1>$AP$18:$AR$18</formula1>
    </dataValidation>
    <dataValidation type="list" allowBlank="1" showErrorMessage="1" sqref="R24">
      <formula1>$BZ$24:$CB$24</formula1>
    </dataValidation>
    <dataValidation type="list" allowBlank="1" showErrorMessage="1" sqref="E15">
      <formula1>$AP$15:$AR$15</formula1>
    </dataValidation>
    <dataValidation type="list" allowBlank="1" showErrorMessage="1" sqref="P7">
      <formula1>$BR$7:$BT$7</formula1>
    </dataValidation>
    <dataValidation type="list" allowBlank="1" showErrorMessage="1" sqref="O8">
      <formula1>$BN$8:$BP$8</formula1>
    </dataValidation>
    <dataValidation type="list" allowBlank="1" showErrorMessage="1" sqref="M15">
      <formula1>$BF$15:$BH$15</formula1>
    </dataValidation>
    <dataValidation type="list" allowBlank="1" showErrorMessage="1" sqref="D5">
      <formula1>$AL$5:$AN$5</formula1>
    </dataValidation>
    <dataValidation type="list" allowBlank="1" showErrorMessage="1" sqref="I7">
      <formula1>$X$7:$AA$7</formula1>
    </dataValidation>
    <dataValidation type="list" allowBlank="1" showErrorMessage="1" sqref="Q16">
      <formula1>$BV$16:$BX$16</formula1>
    </dataValidation>
    <dataValidation type="list" allowBlank="1" showErrorMessage="1" sqref="R19">
      <formula1>$BZ$19:$CB$19</formula1>
    </dataValidation>
    <dataValidation type="list" allowBlank="1" showErrorMessage="1" sqref="O14">
      <formula1>$BN$14:$BP$14</formula1>
    </dataValidation>
    <dataValidation type="list" allowBlank="1" showErrorMessage="1" sqref="E20">
      <formula1>$AP$20:$AR$20</formula1>
    </dataValidation>
    <dataValidation type="list" allowBlank="1" showErrorMessage="1" sqref="N27">
      <formula1>$BJ$27:$BL$27</formula1>
    </dataValidation>
    <dataValidation type="list" allowBlank="1" showErrorMessage="1" sqref="H4">
      <formula1>$BB$4:$BD$4</formula1>
    </dataValidation>
    <dataValidation type="list" allowBlank="1" showErrorMessage="1" sqref="F4">
      <formula1>$AT$4:$AV$4</formula1>
    </dataValidation>
    <dataValidation type="list" allowBlank="1" showErrorMessage="1" sqref="H12">
      <formula1>$BB$12:$BD$12</formula1>
    </dataValidation>
    <dataValidation type="list" allowBlank="1" showErrorMessage="1" sqref="Q19">
      <formula1>$BV$19:$BX$19</formula1>
    </dataValidation>
    <dataValidation type="list" allowBlank="1" showErrorMessage="1" sqref="G25">
      <formula1>$AX$25:$AZ$25</formula1>
    </dataValidation>
    <dataValidation type="list" allowBlank="1" showErrorMessage="1" sqref="F10">
      <formula1>$AT$10:$AV$10</formula1>
    </dataValidation>
    <dataValidation type="list" allowBlank="1" showErrorMessage="1" sqref="E23">
      <formula1>$AP$23:$AR$23</formula1>
    </dataValidation>
    <dataValidation type="list" allowBlank="1" showErrorMessage="1" sqref="M23">
      <formula1>$BF$23:$BH$23</formula1>
    </dataValidation>
    <dataValidation type="list" allowBlank="1" showErrorMessage="1" sqref="R6">
      <formula1>$BZ$6:$CB$6</formula1>
    </dataValidation>
    <dataValidation type="list" allowBlank="1" showErrorMessage="1" sqref="C7">
      <formula1>$AH$7:$AJ$7</formula1>
    </dataValidation>
    <dataValidation type="list" allowBlank="1" showErrorMessage="1" sqref="D14">
      <formula1>$AL$14:$AN$14</formula1>
    </dataValidation>
    <dataValidation type="list" allowBlank="1" showErrorMessage="1" sqref="Q24">
      <formula1>$BV$24:$BX$24</formula1>
    </dataValidation>
    <dataValidation type="list" allowBlank="1" showErrorMessage="1" sqref="M20">
      <formula1>$BF$20:$BH$20</formula1>
    </dataValidation>
    <dataValidation type="list" allowBlank="1" showErrorMessage="1" sqref="Q21">
      <formula1>$BV$21:$BX$21</formula1>
    </dataValidation>
    <dataValidation type="list" allowBlank="1" showErrorMessage="1" sqref="R27">
      <formula1>$BZ$27:$CB$27</formula1>
    </dataValidation>
    <dataValidation type="list" allowBlank="1" showErrorMessage="1" sqref="H15">
      <formula1>$BB$15:$BD$15</formula1>
    </dataValidation>
    <dataValidation type="list" allowBlank="1" showErrorMessage="1" sqref="H20">
      <formula1>$BB$20:$BD$20</formula1>
    </dataValidation>
    <dataValidation type="list" allowBlank="1" showErrorMessage="1" sqref="M22">
      <formula1>$BF$22:$BH$22</formula1>
    </dataValidation>
    <dataValidation type="list" allowBlank="1" showErrorMessage="1" sqref="C11">
      <formula1>$AH$11:$AJ$11</formula1>
    </dataValidation>
    <dataValidation type="list" allowBlank="1" showErrorMessage="1" sqref="D13">
      <formula1>$AL$13:$AN$13</formula1>
    </dataValidation>
    <dataValidation type="list" allowBlank="1" showErrorMessage="1" sqref="E22">
      <formula1>$AP$22:$AR$22</formula1>
    </dataValidation>
    <dataValidation type="list" allowBlank="1" showErrorMessage="1" sqref="E16">
      <formula1>$AP$16:$AR$16</formula1>
    </dataValidation>
    <dataValidation type="list" allowBlank="1" showErrorMessage="1" sqref="R26">
      <formula1>$BZ$26:$CB$26</formula1>
    </dataValidation>
    <dataValidation type="list" allowBlank="1" showErrorMessage="1" sqref="G27">
      <formula1>$AX$27:$AZ$27</formula1>
    </dataValidation>
    <dataValidation type="list" allowBlank="1" showErrorMessage="1" sqref="H14">
      <formula1>$BB$14:$BD$14</formula1>
    </dataValidation>
    <dataValidation type="list" allowBlank="1" showErrorMessage="1" sqref="H9">
      <formula1>$BB$9:$BD$9</formula1>
    </dataValidation>
    <dataValidation type="list" allowBlank="1" showErrorMessage="1" sqref="Q18">
      <formula1>$BV$18:$BX$18</formula1>
    </dataValidation>
    <dataValidation type="list" allowBlank="1" showErrorMessage="1" sqref="M17">
      <formula1>$BF$17:$BH$17</formula1>
    </dataValidation>
    <dataValidation type="list" allowBlank="1" showErrorMessage="1" sqref="S6">
      <formula1>$AC$6:$AF$6</formula1>
    </dataValidation>
    <dataValidation type="list" allowBlank="1" showErrorMessage="1" sqref="M21">
      <formula1>$BF$21:$BH$21</formula1>
    </dataValidation>
    <dataValidation type="list" allowBlank="1" showErrorMessage="1" sqref="C10">
      <formula1>$AH$10:$AJ$10</formula1>
    </dataValidation>
    <dataValidation type="list" allowBlank="1" showErrorMessage="1" sqref="M3:R3">
      <formula1>$Y$38:$Y$47</formula1>
    </dataValidation>
    <dataValidation type="list" allowBlank="1" showErrorMessage="1" sqref="D12">
      <formula1>$AL$12:$AN$12</formula1>
    </dataValidation>
    <dataValidation type="list" allowBlank="1" showErrorMessage="1" sqref="E21">
      <formula1>$AP$21:$AR$21</formula1>
    </dataValidation>
    <dataValidation type="list" allowBlank="1" showErrorMessage="1" sqref="N25">
      <formula1>$BJ$25:$BL$25</formula1>
    </dataValidation>
    <dataValidation type="list" allowBlank="1" showErrorMessage="1" sqref="O12">
      <formula1>$BN$12:$BP$12</formula1>
    </dataValidation>
    <dataValidation type="list" allowBlank="1" showErrorMessage="1" sqref="Q23">
      <formula1>$BV$23:$BX$23</formula1>
    </dataValidation>
    <dataValidation type="list" allowBlank="1" showErrorMessage="1" sqref="R25">
      <formula1>$BZ$25:$CB$25</formula1>
    </dataValidation>
    <dataValidation type="list" allowBlank="1" showErrorMessage="1" sqref="Q17">
      <formula1>$BV$17:$BX$17</formula1>
    </dataValidation>
    <dataValidation type="list" allowBlank="1" showErrorMessage="1" sqref="M16">
      <formula1>$BF$16:$BH$16</formula1>
    </dataValidation>
    <dataValidation type="list" allowBlank="1" showErrorMessage="1" sqref="I19">
      <formula1>$X$19:$AA$19</formula1>
    </dataValidation>
    <dataValidation type="list" allowBlank="1" showErrorMessage="1" sqref="N19">
      <formula1>$BJ$19:$BL$19</formula1>
    </dataValidation>
    <dataValidation type="list" allowBlank="1" showErrorMessage="1" sqref="P14">
      <formula1>$BR$14:$BT$14</formula1>
    </dataValidation>
    <dataValidation type="list" allowBlank="1" showErrorMessage="1" sqref="E9">
      <formula1>$AP$9:$AR$9</formula1>
    </dataValidation>
    <dataValidation type="list" allowBlank="1" showErrorMessage="1" sqref="O20">
      <formula1>$BN$20:$BP$20</formula1>
    </dataValidation>
    <dataValidation type="list" allowBlank="1" showErrorMessage="1" sqref="R12">
      <formula1>$BZ$12:$CB$12</formula1>
    </dataValidation>
    <dataValidation type="list" allowBlank="1" showErrorMessage="1" sqref="E27">
      <formula1>$AP$27:$AR$27</formula1>
    </dataValidation>
    <dataValidation type="list" allowBlank="1" showErrorMessage="1" sqref="I15">
      <formula1>$X$15:$AA$15</formula1>
    </dataValidation>
    <dataValidation type="list" allowBlank="1" showErrorMessage="1" sqref="Q25">
      <formula1>$BV$25:$BX$25</formula1>
    </dataValidation>
    <dataValidation type="list" allowBlank="1" showErrorMessage="1" sqref="H16">
      <formula1>$BB$16:$BD$16</formula1>
    </dataValidation>
    <dataValidation type="list" allowBlank="1" showErrorMessage="1" sqref="C9">
      <formula1>$AH$9:$AJ$9</formula1>
    </dataValidation>
    <dataValidation type="list" allowBlank="1" showErrorMessage="1" sqref="N23">
      <formula1>$BJ$23:$BL$23</formula1>
    </dataValidation>
    <dataValidation type="list" allowBlank="1" showErrorMessage="1" sqref="N6">
      <formula1>$BJ$6:$BL$6</formula1>
    </dataValidation>
    <dataValidation type="list" allowBlank="1" showErrorMessage="1" sqref="E14">
      <formula1>$AP$14:$AR$14</formula1>
    </dataValidation>
    <dataValidation type="list" allowBlank="1" showErrorMessage="1" sqref="Q12">
      <formula1>$BV$12:$BX$12</formula1>
    </dataValidation>
    <dataValidation type="list" allowBlank="1" showErrorMessage="1" sqref="G9">
      <formula1>$AX$9:$AZ$9</formula1>
    </dataValidation>
    <dataValidation type="list" allowBlank="1" showErrorMessage="1" sqref="S15">
      <formula1>$AC$15:$AF$15</formula1>
    </dataValidation>
    <dataValidation type="list" allowBlank="1" showErrorMessage="1" sqref="G19">
      <formula1>$AX$19:$AZ$19</formula1>
    </dataValidation>
    <dataValidation type="list" allowBlank="1" showErrorMessage="1" sqref="F6">
      <formula1>$AT$6:$AV$6</formula1>
    </dataValidation>
    <dataValidation type="list" allowBlank="1" showErrorMessage="1" sqref="D23">
      <formula1>$AL$23:$AN$23</formula1>
    </dataValidation>
    <dataValidation type="list" allowBlank="1" showErrorMessage="1" sqref="F25">
      <formula1>$AT$25:$AV$25</formula1>
    </dataValidation>
    <dataValidation type="list" allowBlank="1" showErrorMessage="1" sqref="N10">
      <formula1>$BJ$10:$BL$10</formula1>
    </dataValidation>
    <dataValidation type="list" allowBlank="1" showErrorMessage="1" sqref="E13">
      <formula1>$AP$13:$AR$13</formula1>
    </dataValidation>
    <dataValidation type="list" allowBlank="1" showErrorMessage="1" sqref="O21">
      <formula1>$BN$21:$BP$21</formula1>
    </dataValidation>
    <dataValidation type="list" allowBlank="1" showErrorMessage="1" sqref="F24">
      <formula1>$AT$24:$AV$24</formula1>
    </dataValidation>
    <dataValidation type="list" allowBlank="1" showErrorMessage="1" sqref="D22">
      <formula1>$AL$22:$AN$22</formula1>
    </dataValidation>
    <dataValidation type="list" allowBlank="1" showErrorMessage="1" sqref="D10">
      <formula1>$AL$10:$AN$10</formula1>
    </dataValidation>
    <dataValidation type="list" allowBlank="1" showErrorMessage="1" sqref="R4">
      <formula1>$BZ$4:$CB$4</formula1>
    </dataValidation>
    <dataValidation type="list" allowBlank="1" showErrorMessage="1" sqref="F12">
      <formula1>$AT$12:$AV$12</formula1>
    </dataValidation>
    <dataValidation type="list" allowBlank="1" showErrorMessage="1" sqref="N22">
      <formula1>$BJ$22:$BL$22</formula1>
    </dataValidation>
    <dataValidation type="list" allowBlank="1" showErrorMessage="1" sqref="P6">
      <formula1>$BR$6:$BT$6</formula1>
    </dataValidation>
    <dataValidation type="list" allowBlank="1" showErrorMessage="1" sqref="H17">
      <formula1>$BB$17:$BD$17</formula1>
    </dataValidation>
    <dataValidation type="list" allowBlank="1" showErrorMessage="1" sqref="P27">
      <formula1>$BR$27:$BT$27</formula1>
    </dataValidation>
    <dataValidation type="list" allowBlank="1" showErrorMessage="1" sqref="N4">
      <formula1>$BJ$4:$BL$4</formula1>
    </dataValidation>
    <dataValidation type="list" allowBlank="1" showErrorMessage="1" sqref="G18">
      <formula1>$AX$18:$AZ$18</formula1>
    </dataValidation>
    <dataValidation type="list" allowBlank="1" showErrorMessage="1" sqref="P15">
      <formula1>$BR$15:$BT$15</formula1>
    </dataValidation>
    <dataValidation type="list" allowBlank="1" showErrorMessage="1" sqref="F11">
      <formula1>$AT$11:$AV$11</formula1>
    </dataValidation>
    <dataValidation type="list" allowBlank="1" showErrorMessage="1" sqref="I16">
      <formula1>$X$16:$AA$16</formula1>
    </dataValidation>
    <dataValidation type="list" allowBlank="1" showErrorMessage="1" sqref="M7">
      <formula1>$BF$7:$BH$7</formula1>
    </dataValidation>
    <dataValidation type="list" allowBlank="1" showErrorMessage="1" sqref="Q26">
      <formula1>$BV$26:$BX$26</formula1>
    </dataValidation>
    <dataValidation type="list" allowBlank="1" showErrorMessage="1" sqref="I4">
      <formula1>$X$4:$AA$4</formula1>
    </dataValidation>
    <dataValidation type="list" allowBlank="1" showErrorMessage="1" sqref="R9">
      <formula1>$BZ$9:$CB$9</formula1>
    </dataValidation>
    <dataValidation type="list" allowBlank="1" showErrorMessage="1" sqref="C4">
      <formula1>$AH$4:$AJ$4</formula1>
    </dataValidation>
    <dataValidation type="list" allowBlank="1" showErrorMessage="1" sqref="G17">
      <formula1>$AX$17:$AZ$17</formula1>
    </dataValidation>
    <dataValidation type="list" allowBlank="1" showErrorMessage="1" sqref="C19">
      <formula1>$AH$19:$AJ$19</formula1>
    </dataValidation>
    <dataValidation type="list" allowBlank="1" showErrorMessage="1" sqref="F23">
      <formula1>$AT$23:$AV$23</formula1>
    </dataValidation>
    <dataValidation type="list" allowBlank="1" showErrorMessage="1" sqref="Q10">
      <formula1>$BV$10:$BX$10</formula1>
    </dataValidation>
    <dataValidation type="list" allowBlank="1" showErrorMessage="1" sqref="Q8">
      <formula1>$BV$8:$BX$8</formula1>
    </dataValidation>
    <dataValidation type="list" allowBlank="1" showErrorMessage="1" sqref="M5">
      <formula1>$BF$5:$BH$5</formula1>
    </dataValidation>
    <dataValidation type="list" allowBlank="1" showErrorMessage="1" sqref="G22">
      <formula1>$AX$22:$AZ$22</formula1>
    </dataValidation>
    <dataValidation type="list" allowBlank="1" showErrorMessage="1" sqref="G7">
      <formula1>$AX$7:$AZ$7</formula1>
    </dataValidation>
    <dataValidation type="list" allowBlank="1" showErrorMessage="1" sqref="F8">
      <formula1>$AT$8:$AV$8</formula1>
    </dataValidation>
    <dataValidation type="list" allowBlank="1" showErrorMessage="1" sqref="P26">
      <formula1>$BR$26:$BT$26</formula1>
    </dataValidation>
    <dataValidation type="list" allowBlank="1" showErrorMessage="1" sqref="Q13">
      <formula1>$BV$13:$BX$13</formula1>
    </dataValidation>
    <dataValidation type="list" allowBlank="1" showErrorMessage="1" sqref="C21">
      <formula1>$AH$21:$AJ$21</formula1>
    </dataValidation>
    <dataValidation type="list" allowBlank="1" showErrorMessage="1" sqref="N11">
      <formula1>$BJ$11:$BL$11</formula1>
    </dataValidation>
    <dataValidation type="list" allowBlank="1" showErrorMessage="1" sqref="E26">
      <formula1>$AP$26:$AR$26</formula1>
    </dataValidation>
    <dataValidation type="list" allowBlank="1" showErrorMessage="1" sqref="R11">
      <formula1>$BZ$11:$CB$11</formula1>
    </dataValidation>
    <dataValidation type="list" allowBlank="1" showErrorMessage="1" sqref="F13">
      <formula1>$AT$13:$AV$13</formula1>
    </dataValidation>
    <dataValidation type="list" allowBlank="1" showErrorMessage="1" sqref="O17">
      <formula1>$BN$17:$BP$17</formula1>
    </dataValidation>
    <dataValidation type="list" allowBlank="1" showErrorMessage="1" sqref="C24">
      <formula1>$AH$24:$AJ$24</formula1>
    </dataValidation>
    <dataValidation type="list" allowBlank="1" showErrorMessage="1" sqref="P4">
      <formula1>$BR$4:$BT$4</formula1>
    </dataValidation>
    <dataValidation type="list" allowBlank="1" showErrorMessage="1" sqref="P16">
      <formula1>$BR$16:$BT$16</formula1>
    </dataValidation>
    <dataValidation type="list" allowBlank="1" showErrorMessage="1" sqref="I14">
      <formula1>$X$14:$AA$14</formula1>
    </dataValidation>
    <dataValidation type="list" allowBlank="1" showErrorMessage="1" sqref="O22">
      <formula1>$BN$22:$BP$22</formula1>
    </dataValidation>
    <dataValidation type="list" allowBlank="1" showErrorMessage="1" sqref="D8">
      <formula1>$AL$8:$AN$8</formula1>
    </dataValidation>
    <dataValidation type="list" allowBlank="1" showErrorMessage="1" sqref="C23">
      <formula1>$AH$23:$AJ$23</formula1>
    </dataValidation>
    <dataValidation type="list" allowBlank="1" showErrorMessage="1" sqref="D25">
      <formula1>$AL$25:$AN$25</formula1>
    </dataValidation>
    <dataValidation type="list" allowBlank="1" showErrorMessage="1" sqref="C3:H3">
      <formula1>$Y$27:$Y$36</formula1>
    </dataValidation>
    <dataValidation type="list" allowBlank="1" showErrorMessage="1" sqref="G21">
      <formula1>$AX$21:$AZ$21</formula1>
    </dataValidation>
    <dataValidation type="list" allowBlank="1" showErrorMessage="1" sqref="Q11">
      <formula1>$BV$11:$BX$11</formula1>
    </dataValidation>
    <dataValidation type="list" allowBlank="1" showErrorMessage="1" sqref="R14">
      <formula1>$BZ$14:$CB$14</formula1>
    </dataValidation>
    <dataValidation type="list" allowBlank="1" showErrorMessage="1" sqref="O19">
      <formula1>$BN$19:$BP$19</formula1>
    </dataValidation>
    <dataValidation type="list" allowBlank="1" showErrorMessage="1" sqref="I13">
      <formula1>$X$13:$AA$13</formula1>
    </dataValidation>
    <dataValidation type="list" allowBlank="1" showErrorMessage="1" sqref="G20">
      <formula1>$AX$20:$AZ$20</formula1>
    </dataValidation>
    <dataValidation type="list" allowBlank="1" showErrorMessage="1" sqref="D24">
      <formula1>$AL$24:$AN$24</formula1>
    </dataValidation>
    <dataValidation type="list" allowBlank="1" showErrorMessage="1" sqref="R13">
      <formula1>$BZ$13:$CB$13</formula1>
    </dataValidation>
    <dataValidation type="list" allowBlank="1" showErrorMessage="1" sqref="O18">
      <formula1>$BN$18:$BP$18</formula1>
    </dataValidation>
    <dataValidation type="list" allowBlank="1" showErrorMessage="1" sqref="D19">
      <formula1>$AL$19:$AN$19</formula1>
    </dataValidation>
    <dataValidation type="list" allowBlank="1" showErrorMessage="1" sqref="H6">
      <formula1>$BB$6:$BD$6</formula1>
    </dataValidation>
    <dataValidation type="list" allowBlank="1" showErrorMessage="1" sqref="C22">
      <formula1>$AH$22:$AJ$22</formula1>
    </dataValidation>
    <dataValidation type="list" allowBlank="1" showErrorMessage="1" sqref="I9">
      <formula1>$X$9:$AA$9</formula1>
    </dataValidation>
    <dataValidation type="list" allowBlank="1" showErrorMessage="1" sqref="S12">
      <formula1>$AC$12:$AF$12</formula1>
    </dataValidation>
    <dataValidation type="list" allowBlank="1" showErrorMessage="1" sqref="N12">
      <formula1>$BJ$12:$BL$12</formula1>
    </dataValidation>
    <dataValidation type="list" allowBlank="1" showErrorMessage="1" sqref="C6">
      <formula1>$AH$6:$AJ$6</formula1>
    </dataValidation>
    <dataValidation type="list" allowBlank="1" showErrorMessage="1" sqref="I12">
      <formula1>$X$12:$AA$12</formula1>
    </dataValidation>
    <dataValidation type="list" allowBlank="1" showErrorMessage="1" sqref="G10">
      <formula1>$AX$10:$AZ$10</formula1>
    </dataValidation>
    <dataValidation type="list" allowBlank="1" showErrorMessage="1" sqref="P17">
      <formula1>$BR$17:$BT$17</formula1>
    </dataValidation>
    <dataValidation type="list" allowBlank="1" showErrorMessage="1" sqref="S20">
      <formula1>$AC$20:$AF$20</formula1>
    </dataValidation>
    <dataValidation type="list" allowBlank="1" showErrorMessage="1" sqref="S7">
      <formula1>$AC$7:$AF$7</formula1>
    </dataValidation>
    <dataValidation type="list" allowBlank="1" showErrorMessage="1" sqref="S18">
      <formula1>$AC$18:$AF$18</formula1>
    </dataValidation>
    <dataValidation type="list" allowBlank="1" showErrorMessage="1" sqref="F22">
      <formula1>$AT$22:$AV$22</formula1>
    </dataValidation>
    <dataValidation type="list" allowBlank="1" showErrorMessage="1" sqref="D26">
      <formula1>$AL$26:$AN$26</formula1>
    </dataValidation>
    <dataValidation type="list" allowBlank="1" showErrorMessage="1" sqref="I8">
      <formula1>$X$8:$AA$8</formula1>
    </dataValidation>
    <dataValidation type="list" allowBlank="1" showErrorMessage="1" sqref="H27">
      <formula1>$BB$27:$BD$27</formula1>
    </dataValidation>
    <dataValidation type="list" allowBlank="1" showErrorMessage="1" sqref="C18">
      <formula1>$AH$18:$AJ$18</formula1>
    </dataValidation>
    <dataValidation type="list" allowBlank="1" showErrorMessage="1" sqref="Q5">
      <formula1>$BV$5:$BX$5</formula1>
    </dataValidation>
    <dataValidation type="list" allowBlank="1" showErrorMessage="1" sqref="G6">
      <formula1>$AX$6:$AZ$6</formula1>
    </dataValidation>
    <dataValidation type="list" allowBlank="1" showErrorMessage="1" sqref="S17">
      <formula1>$AC$17:$AF$17</formula1>
    </dataValidation>
    <dataValidation type="list" allowBlank="1" showErrorMessage="1" sqref="Q7">
      <formula1>$BV$7:$BX$7</formula1>
    </dataValidation>
    <dataValidation type="list" allowBlank="1" showErrorMessage="1" sqref="F19">
      <formula1>$AT$19:$AV$19</formula1>
    </dataValidation>
    <dataValidation type="list" allowBlank="1" showErrorMessage="1" sqref="S11">
      <formula1>$AC$11:$AF$11</formula1>
    </dataValidation>
    <dataValidation type="list" allowBlank="1" showErrorMessage="1" sqref="C26">
      <formula1>$AH$26:$AJ$26</formula1>
    </dataValidation>
    <dataValidation type="list" allowBlank="1" showErrorMessage="1" sqref="E4">
      <formula1>$AP$4:$AR$4</formula1>
    </dataValidation>
    <dataValidation type="list" allowBlank="1" showErrorMessage="1" sqref="O5">
      <formula1>$BN$5:$BP$5</formula1>
    </dataValidation>
    <dataValidation type="list" allowBlank="1" showErrorMessage="1" sqref="P20">
      <formula1>$BR$20:$BT$20</formula1>
    </dataValidation>
    <dataValidation type="list" allowBlank="1" showErrorMessage="1" sqref="R7">
      <formula1>$BZ$7:$CB$7</formula1>
    </dataValidation>
    <dataValidation type="list" allowBlank="1" showErrorMessage="1" sqref="C25">
      <formula1>$AH$25:$AJ$25</formula1>
    </dataValidation>
    <dataValidation type="list" allowBlank="1" showErrorMessage="1" sqref="G11">
      <formula1>$AX$11:$AZ$11</formula1>
    </dataValidation>
    <dataValidation type="list" allowBlank="1" showErrorMessage="1" sqref="R10">
      <formula1>$BZ$10:$CB$10</formula1>
    </dataValidation>
    <dataValidation type="list" allowBlank="1" showErrorMessage="1" sqref="F26">
      <formula1>$AT$26:$AV$26</formula1>
    </dataValidation>
    <dataValidation type="list" allowBlank="1" showErrorMessage="1" sqref="S21">
      <formula1>$AC$21:$AF$21</formula1>
    </dataValidation>
    <dataValidation type="list" allowBlank="1" showErrorMessage="1" sqref="H8">
      <formula1>$BB$8:$BD$8</formula1>
    </dataValidation>
    <dataValidation type="list" allowBlank="1" showErrorMessage="1" sqref="S16">
      <formula1>$AC$16:$AF$16</formula1>
    </dataValidation>
    <dataValidation type="list" allowBlank="1" showErrorMessage="1" sqref="C27">
      <formula1>$AH$27:$AJ$27</formula1>
    </dataValidation>
    <dataValidation type="list" allowBlank="1" showErrorMessage="1" sqref="S5">
      <formula1>$AC$5:$AF$5</formula1>
    </dataValidation>
    <dataValidation type="list" allowBlank="1" showErrorMessage="1" sqref="P10">
      <formula1>$BR$10:$BT$10</formula1>
    </dataValidation>
    <dataValidation type="list" allowBlank="1" showErrorMessage="1" sqref="N8">
      <formula1>$BJ$8:$BL$8</formula1>
    </dataValidation>
    <dataValidation type="list" allowBlank="1" showErrorMessage="1" sqref="G4">
      <formula1>$AX$4:$AZ$4</formula1>
    </dataValidation>
    <dataValidation type="list" allowBlank="1" showErrorMessage="1" sqref="P13">
      <formula1>$BR$13:$BT$13</formula1>
    </dataValidation>
    <dataValidation type="list" allowBlank="1" showErrorMessage="1" sqref="M8">
      <formula1>$BF$8:$BH$8</formula1>
    </dataValidation>
    <dataValidation type="list" allowBlank="1" showErrorMessage="1" sqref="I6">
      <formula1>$X$6:$AA$6</formula1>
    </dataValidation>
    <dataValidation type="list" allowBlank="1" showErrorMessage="1" sqref="O7">
      <formula1>$BN$7:$BP$7</formula1>
    </dataValidation>
    <dataValidation type="list" allowBlank="1" showErrorMessage="1" sqref="P12">
      <formula1>$BR$12:$BT$12</formula1>
    </dataValidation>
    <dataValidation type="list" allowBlank="1" showErrorMessage="1" sqref="S14">
      <formula1>$AC$14:$AF$14</formula1>
    </dataValidation>
    <dataValidation type="list" allowBlank="1" showErrorMessage="1" sqref="E6">
      <formula1>$AP$6:$AR$6</formula1>
    </dataValidation>
    <dataValidation type="list" allowBlank="1" showErrorMessage="1" sqref="D6">
      <formula1>$AL$6:$AN$6</formula1>
    </dataValidation>
    <dataValidation type="list" allowBlank="1" showErrorMessage="1" sqref="S13">
      <formula1>$AC$13:$AF$13</formula1>
    </dataValidation>
    <dataValidation type="list" allowBlank="1" showErrorMessage="1" sqref="R5">
      <formula1>$BZ$5:$CB$5</formula1>
    </dataValidation>
    <dataValidation type="list" allowBlank="1" showErrorMessage="1" sqref="F27">
      <formula1>$AT$27:$AV$27</formula1>
    </dataValidation>
    <dataValidation type="list" allowBlank="1" showErrorMessage="1" sqref="P11">
      <formula1>$BR$11:$BT$11</formula1>
    </dataValidation>
    <dataValidation type="list" allowBlank="1" showErrorMessage="1" sqref="P8">
      <formula1>$BR$8:$BT$8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85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86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43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87</v>
      </c>
      <c r="D3" s="17" t="s">
        <v>88</v>
      </c>
      <c r="E3" s="16" t="s">
        <v>89</v>
      </c>
      <c r="F3" s="17" t="s">
        <v>90</v>
      </c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51</v>
      </c>
      <c r="N3" s="23" t="s">
        <v>49</v>
      </c>
      <c r="O3" s="22" t="s">
        <v>50</v>
      </c>
      <c r="P3" s="23"/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/>
      <c r="F4" s="28"/>
      <c r="G4" s="26"/>
      <c r="H4" s="28"/>
      <c r="I4" s="29"/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1">
        <f ca="1">IFERROR(__xludf.DUMMYFUNCTION("IF(OR(RegExMatch(J4&amp;"""",""ERR""), RegExMatch(J4&amp;"""",""--"")),  ""-----------"", SUM(J4,K3))"),0)</f>
        <v>0</v>
      </c>
      <c r="L4" s="32">
        <v>1</v>
      </c>
      <c r="M4" s="33"/>
      <c r="N4" s="28">
        <v>15</v>
      </c>
      <c r="O4" s="33"/>
      <c r="P4" s="34"/>
      <c r="Q4" s="33"/>
      <c r="R4" s="34"/>
      <c r="S4" s="29">
        <v>10</v>
      </c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25</v>
      </c>
      <c r="U4" s="37">
        <f ca="1">IFERROR(__xludf.DUMMYFUNCTION("IF(OR(RegExMatch(T4&amp;"""",""ERR""), RegExMatch(T4&amp;"""",""--"")),  ""-----------"", SUM(T4,U3))"),25)</f>
        <v>25</v>
      </c>
      <c r="V4" s="38"/>
      <c r="W4" s="41" t="b">
        <f t="shared" ref="W4:W23" si="0">(COUNTIF(C4:H4, "=15")+COUNTIF(C4:H4, "=10")=1)</f>
        <v>0</v>
      </c>
      <c r="X4" s="41" t="str">
        <f ca="1">IFERROR(__xludf.DUMMYFUNCTION("IF(W4, FILTER(BONUS, LEN(BONUS)), ""0"")"),"0")</f>
        <v>0</v>
      </c>
      <c r="Y4" s="38"/>
      <c r="Z4" s="41"/>
      <c r="AA4" s="41"/>
      <c r="AB4" s="41" t="b">
        <f t="shared" ref="AB4:AB23" si="1">(COUNTIF(M4:R4, "=15")+COUNTIF(M4:R4, "=10")=1)</f>
        <v>1</v>
      </c>
      <c r="AC4" s="41">
        <f ca="1">IFERROR(__xludf.DUMMYFUNCTION("IF(AB4, FILTER(BONUS, LEN(BONUS)), ""0"")"),0)</f>
        <v>0</v>
      </c>
      <c r="AD4" s="41">
        <f ca="1">IFERROR(__xludf.DUMMYFUNCTION("""COMPUTED_VALUE"""),10)</f>
        <v>10</v>
      </c>
      <c r="AE4" s="41">
        <f ca="1">IFERROR(__xludf.DUMMYFUNCTION("""COMPUTED_VALUE"""),20)</f>
        <v>20</v>
      </c>
      <c r="AF4" s="41">
        <f ca="1">IFERROR(__xludf.DUMMYFUNCTION("""COMPUTED_VALUE"""),30)</f>
        <v>30</v>
      </c>
      <c r="AG4" s="41">
        <f>IF(C3="", 0, IF(SUM(C4:H4)-C4&lt;&gt;0, 0, IF(SUM(M4:R4)&gt;0, 2, IF(SUM(M4:R4)&lt;0, 3, 1))))</f>
        <v>2</v>
      </c>
      <c r="AH4" s="41">
        <f ca="1">IFERROR(__xludf.DUMMYFUNCTION("IF(AG4=1, FILTER(TOSSUP, LEN(TOSSUP)), IF(AG4=2, FILTER(NEG, LEN(NEG)), IF(AG4, FILTER(NONEG, LEN(NONEG)), """")))"),-5)</f>
        <v>-5</v>
      </c>
      <c r="AI4" s="41"/>
      <c r="AJ4" s="41"/>
      <c r="AK4" s="41">
        <f>IF(D3="", 0, IF(SUM(C4:H4)-D4&lt;&gt;0, 0, IF(SUM(M4:R4)&gt;0, 2, IF(SUM(M4:R4)&lt;0, 3, 1))))</f>
        <v>2</v>
      </c>
      <c r="AL4" s="41">
        <f ca="1">IFERROR(__xludf.DUMMYFUNCTION("IF(AK4=1, FILTER(TOSSUP, LEN(TOSSUP)), IF(AK4=2, FILTER(NEG, LEN(NEG)), IF(AK4, FILTER(NONEG, LEN(NONEG)), """")))"),-5)</f>
        <v>-5</v>
      </c>
      <c r="AM4" s="41"/>
      <c r="AN4" s="41"/>
      <c r="AO4" s="41">
        <f>IF(E3="", 0, IF(SUM(C4:H4)-E4&lt;&gt;0, 0, IF(SUM(M4:R4)&gt;0, 2, IF(SUM(M4:R4)&lt;0, 3, 1))))</f>
        <v>2</v>
      </c>
      <c r="AP4" s="41">
        <f ca="1">IFERROR(__xludf.DUMMYFUNCTION("IF(AO4=1, FILTER(TOSSUP, LEN(TOSSUP)), IF(AO4=2, FILTER(NEG, LEN(NEG)), IF(AO4, FILTER(NONEG, LEN(NONEG)), """")))"),-5)</f>
        <v>-5</v>
      </c>
      <c r="AQ4" s="41"/>
      <c r="AR4" s="41"/>
      <c r="AS4" s="41">
        <f>IF(F3="", 0, IF(SUM(C4:H4)-F4&lt;&gt;0, 0, IF(SUM(M4:R4)&gt;0, 2, IF(SUM(M4:R4)&lt;0, 3, 1))))</f>
        <v>2</v>
      </c>
      <c r="AT4" s="41">
        <f ca="1">IFERROR(__xludf.DUMMYFUNCTION("IF(AS4=1, FILTER(TOSSUP, LEN(TOSSUP)), IF(AS4=2, FILTER(NEG, LEN(NEG)), IF(AS4, FILTER(NONEG, LEN(NONEG)), """")))"),-5)</f>
        <v>-5</v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0</v>
      </c>
      <c r="BF4" s="39" t="str">
        <f ca="1">IFERROR(__xludf.DUMMYFUNCTION("IF(BE4=1, FILTER(TOSSUP, LEN(TOSSUP)), IF(BE4=2, FILTER(NEG, LEN(NEG)), IF(BE4, FILTER(NONEG, LEN(NONEG)), """")))"),"")</f>
        <v/>
      </c>
      <c r="BG4" s="39"/>
      <c r="BH4" s="39"/>
      <c r="BI4" s="39">
        <f>IF(N3="", 0, IF(SUM(M4:R4)-N4&lt;&gt;0, 0, IF(SUM(C4:H4)&gt;0, 2, IF(SUM(C4:H4)&lt;0, 3, 1))))</f>
        <v>1</v>
      </c>
      <c r="BJ4" s="39">
        <f ca="1">IFERROR(__xludf.DUMMYFUNCTION("IF(BI4=1, FILTER(TOSSUP, LEN(TOSSUP)), IF(BI4=2, FILTER(NEG, LEN(NEG)), IF(BI4, FILTER(NONEG, LEN(NONEG)), """")))"),-5)</f>
        <v>-5</v>
      </c>
      <c r="BK4" s="39">
        <f ca="1">IFERROR(__xludf.DUMMYFUNCTION("""COMPUTED_VALUE"""),10)</f>
        <v>10</v>
      </c>
      <c r="BL4" s="39">
        <f ca="1">IFERROR(__xludf.DUMMYFUNCTION("""COMPUTED_VALUE"""),15)</f>
        <v>15</v>
      </c>
      <c r="BM4" s="39">
        <f>IF(O3="", 0, IF(SUM(M4:R4)-O4&lt;&gt;0, 0, IF(SUM(C4:H4)&gt;0, 2, IF(SUM(C4:H4)&lt;0, 3, 1))))</f>
        <v>0</v>
      </c>
      <c r="BN4" s="39" t="str">
        <f ca="1">IFERROR(__xludf.DUMMYFUNCTION("IF(BM4=1, FILTER(TOSSUP, LEN(TOSSUP)), IF(BM4=2, FILTER(NEG, LEN(NEG)), IF(BM4, FILTER(NONEG, LEN(NONEG)), """")))"),"")</f>
        <v/>
      </c>
      <c r="BO4" s="39"/>
      <c r="BP4" s="39"/>
      <c r="BQ4" s="39">
        <f>IF(P3="", 0, IF(SUM(M4:R4)-P4&lt;&gt;0, 0, IF(SUM(C4:H4)&gt;0, 2, IF(SUM(C4:H4)&lt;0, 3, 1))))</f>
        <v>0</v>
      </c>
      <c r="BR4" s="39" t="str">
        <f ca="1">IFERROR(__xludf.DUMMYFUNCTION("IF(BQ4=1, FILTER(TOSSUP, LEN(TOSSUP)), IF(BQ4=2, FILTER(NEG, LEN(NEG)), IF(BQ4, FILTER(NONEG, LEN(NONEG)), """")))"),"")</f>
        <v/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>
        <v>-5</v>
      </c>
      <c r="E5" s="26"/>
      <c r="F5" s="28"/>
      <c r="G5" s="26"/>
      <c r="H5" s="28"/>
      <c r="I5" s="29"/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37">
        <f ca="1">IFERROR(__xludf.DUMMYFUNCTION("IF(OR(RegExMatch(J5&amp;"""",""ERR""), RegExMatch(J5&amp;"""",""--""), RegExMatch(K4&amp;"""",""--""),),  ""-----------"", SUM(J5,K4))"),-5)</f>
        <v>-5</v>
      </c>
      <c r="L5" s="32">
        <v>2</v>
      </c>
      <c r="M5" s="33"/>
      <c r="N5" s="28"/>
      <c r="O5" s="33">
        <v>10</v>
      </c>
      <c r="P5" s="50"/>
      <c r="Q5" s="51"/>
      <c r="R5" s="52"/>
      <c r="S5" s="29">
        <v>30</v>
      </c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37">
        <f ca="1">IFERROR(__xludf.DUMMYFUNCTION("IF(OR(RegExMatch(T5&amp;"""",""ERR""), RegExMatch(T5&amp;"""",""--""), RegExMatch(U4&amp;"""",""--""),),  ""-----------"", SUM(T5,U4))"),65)</f>
        <v>65</v>
      </c>
      <c r="V5" s="38"/>
      <c r="W5" s="41" t="b">
        <f t="shared" si="0"/>
        <v>0</v>
      </c>
      <c r="X5" s="41" t="str">
        <f ca="1">IFERROR(__xludf.DUMMYFUNCTION("IF(W5, FILTER(BONUS, LEN(BONUS)), ""0"")"),"0")</f>
        <v>0</v>
      </c>
      <c r="Y5" s="38"/>
      <c r="Z5" s="38"/>
      <c r="AA5" s="38"/>
      <c r="AB5" s="41" t="b">
        <f t="shared" si="1"/>
        <v>1</v>
      </c>
      <c r="AC5" s="41">
        <f ca="1">IFERROR(__xludf.DUMMYFUNCTION("IF(AB5, FILTER(BONUS, LEN(BONUS)), ""0"")"),0)</f>
        <v>0</v>
      </c>
      <c r="AD5" s="38">
        <f ca="1">IFERROR(__xludf.DUMMYFUNCTION("""COMPUTED_VALUE"""),10)</f>
        <v>10</v>
      </c>
      <c r="AE5" s="38">
        <f ca="1">IFERROR(__xludf.DUMMYFUNCTION("""COMPUTED_VALUE"""),20)</f>
        <v>20</v>
      </c>
      <c r="AF5" s="38">
        <f ca="1">IFERROR(__xludf.DUMMYFUNCTION("""COMPUTED_VALUE"""),30)</f>
        <v>30</v>
      </c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2</v>
      </c>
      <c r="AL5" s="38">
        <f ca="1">IFERROR(__xludf.DUMMYFUNCTION("IF(AK5=1, FILTER(TOSSUP, LEN(TOSSUP)), IF(AK5=2, FILTER(NEG, LEN(NEG)), IF(AK5, FILTER(NONEG, LEN(NONEG)), """")))"),-5)</f>
        <v>-5</v>
      </c>
      <c r="AM5" s="38"/>
      <c r="AN5" s="38"/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0</v>
      </c>
      <c r="BF5" s="38" t="str">
        <f ca="1">IFERROR(__xludf.DUMMYFUNCTION("IF(BE5=1, FILTER(TOSSUP, LEN(TOSSUP)), IF(BE5=2, FILTER(NEG, LEN(NEG)), IF(BE5, FILTER(NONEG, LEN(NONEG)), """")))"),"")</f>
        <v/>
      </c>
      <c r="BG5" s="38"/>
      <c r="BH5" s="38"/>
      <c r="BI5" s="38">
        <f>IF(N3="", 0, IF(SUM(M5:R5)-N5&lt;&gt;0, 0, IF(SUM(C5:H5)&gt;0, 2, IF(SUM(C5:H5)&lt;0, 3, 1))))</f>
        <v>0</v>
      </c>
      <c r="BJ5" s="38" t="str">
        <f ca="1">IFERROR(__xludf.DUMMYFUNCTION("IF(BI5=1, FILTER(TOSSUP, LEN(TOSSUP)), IF(BI5=2, FILTER(NEG, LEN(NEG)), IF(BI5, FILTER(NONEG, LEN(NONEG)), """")))"),"")</f>
        <v/>
      </c>
      <c r="BK5" s="38"/>
      <c r="BL5" s="38"/>
      <c r="BM5" s="38">
        <f>IF(O3="", 0, IF(SUM(M5:R5)-O5&lt;&gt;0, 0, IF(SUM(C5:H5)&gt;0, 2, IF(SUM(C5:H5)&lt;0, 3, 1))))</f>
        <v>3</v>
      </c>
      <c r="BN5" s="38">
        <f ca="1">IFERROR(__xludf.DUMMYFUNCTION("IF(BM5=1, FILTER(TOSSUP, LEN(TOSSUP)), IF(BM5=2, FILTER(NEG, LEN(NEG)), IF(BM5, FILTER(NONEG, LEN(NONEG)), """")))"),10)</f>
        <v>10</v>
      </c>
      <c r="BO5" s="38">
        <f ca="1">IFERROR(__xludf.DUMMYFUNCTION("""COMPUTED_VALUE"""),15)</f>
        <v>15</v>
      </c>
      <c r="BP5" s="38"/>
      <c r="BQ5" s="38">
        <f>IF(P3="", 0, IF(SUM(M5:R5)-P5&lt;&gt;0, 0, IF(SUM(C5:H5)&gt;0, 2, IF(SUM(C5:H5)&lt;0, 3, 1))))</f>
        <v>0</v>
      </c>
      <c r="BR5" s="38" t="str">
        <f ca="1">IFERROR(__xludf.DUMMYFUNCTION("IF(BQ5=1, FILTER(TOSSUP, LEN(TOSSUP)), IF(BQ5=2, FILTER(NEG, LEN(NEG)), IF(BQ5, FILTER(NONEG, LEN(NONEG)), """")))"),"")</f>
        <v/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>
        <v>10</v>
      </c>
      <c r="E6" s="53"/>
      <c r="F6" s="28"/>
      <c r="G6" s="53"/>
      <c r="H6" s="54"/>
      <c r="I6" s="29">
        <v>30</v>
      </c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37">
        <f ca="1">IFERROR(__xludf.DUMMYFUNCTION("IF(OR(RegExMatch(J6&amp;"""",""ERR""), RegExMatch(J6&amp;"""",""--""), RegExMatch(K5&amp;"""",""--""),),  ""-----------"", SUM(J6,K5))"),35)</f>
        <v>35</v>
      </c>
      <c r="L6" s="32">
        <v>3</v>
      </c>
      <c r="M6" s="33"/>
      <c r="N6" s="28">
        <v>-5</v>
      </c>
      <c r="O6" s="33"/>
      <c r="P6" s="50"/>
      <c r="Q6" s="33"/>
      <c r="R6" s="52"/>
      <c r="S6" s="29"/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-5</v>
      </c>
      <c r="U6" s="37">
        <f ca="1">IFERROR(__xludf.DUMMYFUNCTION("IF(OR(RegExMatch(T6&amp;"""",""ERR""), RegExMatch(T6&amp;"""",""--""), RegExMatch(U5&amp;"""",""--""),),  ""-----------"", SUM(T6,U5))"),60)</f>
        <v>60</v>
      </c>
      <c r="V6" s="38"/>
      <c r="W6" s="41" t="b">
        <f t="shared" si="0"/>
        <v>1</v>
      </c>
      <c r="X6" s="41">
        <f ca="1">IFERROR(__xludf.DUMMYFUNCTION("IF(W6, FILTER(BONUS, LEN(BONUS)), ""0"")"),0)</f>
        <v>0</v>
      </c>
      <c r="Y6" s="38">
        <f ca="1">IFERROR(__xludf.DUMMYFUNCTION("""COMPUTED_VALUE"""),10)</f>
        <v>10</v>
      </c>
      <c r="Z6" s="38">
        <f ca="1">IFERROR(__xludf.DUMMYFUNCTION("""COMPUTED_VALUE"""),20)</f>
        <v>20</v>
      </c>
      <c r="AA6" s="38">
        <f ca="1">IFERROR(__xludf.DUMMYFUNCTION("""COMPUTED_VALUE"""),30)</f>
        <v>30</v>
      </c>
      <c r="AB6" s="41" t="b">
        <f t="shared" si="1"/>
        <v>0</v>
      </c>
      <c r="AC6" s="41" t="str">
        <f ca="1">IFERROR(__xludf.DUMMYFUNCTION("IF(AB6, FILTER(BONUS, LEN(BONUS)), ""0"")"),"0")</f>
        <v>0</v>
      </c>
      <c r="AD6" s="38"/>
      <c r="AE6" s="38"/>
      <c r="AF6" s="38"/>
      <c r="AG6" s="38">
        <f>IF(C3="", 0, IF(SUM(C6:H6)-C6&lt;&gt;0, 0, IF(SUM(M6:R6)&gt;0, 2, IF(SUM(M6:R6)&lt;0, 3, 1))))</f>
        <v>0</v>
      </c>
      <c r="AH6" s="41" t="str">
        <f ca="1">IFERROR(__xludf.DUMMYFUNCTION("IF(AG6=1, FILTER(TOSSUP, LEN(TOSSUP)), IF(AG6=2, FILTER(NEG, LEN(NEG)), IF(AG6, FILTER(NONEG, LEN(NONEG)), """")))"),"")</f>
        <v/>
      </c>
      <c r="AI6" s="38"/>
      <c r="AJ6" s="38"/>
      <c r="AK6" s="38">
        <f>IF(D3="", 0, IF(SUM(C6:H6)-D6&lt;&gt;0, 0, IF(SUM(M6:R6)&gt;0, 2, IF(SUM(M6:R6)&lt;0, 3, 1))))</f>
        <v>3</v>
      </c>
      <c r="AL6" s="38">
        <f ca="1">IFERROR(__xludf.DUMMYFUNCTION("IF(AK6=1, FILTER(TOSSUP, LEN(TOSSUP)), IF(AK6=2, FILTER(NEG, LEN(NEG)), IF(AK6, FILTER(NONEG, LEN(NONEG)), """")))"),10)</f>
        <v>10</v>
      </c>
      <c r="AM6" s="38">
        <f ca="1">IFERROR(__xludf.DUMMYFUNCTION("""COMPUTED_VALUE"""),15)</f>
        <v>15</v>
      </c>
      <c r="AN6" s="38"/>
      <c r="AO6" s="38">
        <f>IF(E3="", 0, IF(SUM(C6:H6)-E6&lt;&gt;0, 0, IF(SUM(M6:R6)&gt;0, 2, IF(SUM(M6:R6)&lt;0, 3, 1))))</f>
        <v>0</v>
      </c>
      <c r="AP6" s="38" t="str">
        <f ca="1">IFERROR(__xludf.DUMMYFUNCTION("IF(AO6=1, FILTER(TOSSUP, LEN(TOSSUP)), IF(AO6=2, FILTER(NEG, LEN(NEG)), IF(AO6, FILTER(NONEG, LEN(NONEG)), """")))"),"")</f>
        <v/>
      </c>
      <c r="AQ6" s="38"/>
      <c r="AR6" s="38"/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0</v>
      </c>
      <c r="BF6" s="38" t="str">
        <f ca="1">IFERROR(__xludf.DUMMYFUNCTION("IF(BE6=1, FILTER(TOSSUP, LEN(TOSSUP)), IF(BE6=2, FILTER(NEG, LEN(NEG)), IF(BE6, FILTER(NONEG, LEN(NONEG)), """")))"),"")</f>
        <v/>
      </c>
      <c r="BG6" s="38"/>
      <c r="BH6" s="38"/>
      <c r="BI6" s="38">
        <f>IF(N3="", 0, IF(SUM(M6:R6)-N6&lt;&gt;0, 0, IF(SUM(C6:H6)&gt;0, 2, IF(SUM(C6:H6)&lt;0, 3, 1))))</f>
        <v>2</v>
      </c>
      <c r="BJ6" s="38">
        <f ca="1">IFERROR(__xludf.DUMMYFUNCTION("IF(BI6=1, FILTER(TOSSUP, LEN(TOSSUP)), IF(BI6=2, FILTER(NEG, LEN(NEG)), IF(BI6, FILTER(NONEG, LEN(NONEG)), """")))"),-5)</f>
        <v>-5</v>
      </c>
      <c r="BK6" s="38"/>
      <c r="BL6" s="38"/>
      <c r="BM6" s="38">
        <f>IF(O3="", 0, IF(SUM(M6:R6)-O6&lt;&gt;0, 0, IF(SUM(C6:H6)&gt;0, 2, IF(SUM(C6:H6)&lt;0, 3, 1))))</f>
        <v>0</v>
      </c>
      <c r="BN6" s="38" t="str">
        <f ca="1">IFERROR(__xludf.DUMMYFUNCTION("IF(BM6=1, FILTER(TOSSUP, LEN(TOSSUP)), IF(BM6=2, FILTER(NEG, LEN(NEG)), IF(BM6, FILTER(NONEG, LEN(NONEG)), """")))"),"")</f>
        <v/>
      </c>
      <c r="BO6" s="38"/>
      <c r="BP6" s="38"/>
      <c r="BQ6" s="38">
        <f>IF(P3="", 0, IF(SUM(M6:R6)-P6&lt;&gt;0, 0, IF(SUM(C6:H6)&gt;0, 2, IF(SUM(C6:H6)&lt;0, 3, 1))))</f>
        <v>0</v>
      </c>
      <c r="BR6" s="38" t="str">
        <f ca="1">IFERROR(__xludf.DUMMYFUNCTION("IF(BQ6=1, FILTER(TOSSUP, LEN(TOSSUP)), IF(BQ6=2, FILTER(NEG, LEN(NEG)), IF(BQ6, FILTER(NONEG, LEN(NONEG)), """")))"),"")</f>
        <v/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>
        <v>15</v>
      </c>
      <c r="E7" s="57"/>
      <c r="F7" s="56"/>
      <c r="G7" s="57"/>
      <c r="H7" s="56"/>
      <c r="I7" s="58">
        <v>10</v>
      </c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59">
        <f ca="1">IFERROR(__xludf.DUMMYFUNCTION("IF(OR(RegExMatch(J7&amp;"""",""ERR""), RegExMatch(J7&amp;"""",""--""), RegExMatch(K6&amp;"""",""--""),),  ""-----------"", SUM(J7,K6))"),60)</f>
        <v>60</v>
      </c>
      <c r="L7" s="60">
        <v>4</v>
      </c>
      <c r="M7" s="61"/>
      <c r="N7" s="56"/>
      <c r="O7" s="62"/>
      <c r="P7" s="64"/>
      <c r="Q7" s="62"/>
      <c r="R7" s="64"/>
      <c r="S7" s="59"/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59">
        <f ca="1">IFERROR(__xludf.DUMMYFUNCTION("IF(OR(RegExMatch(T7&amp;"""",""ERR""), RegExMatch(T7&amp;"""",""--""), RegExMatch(U6&amp;"""",""--""),),  ""-----------"", SUM(T7,U6))"),60)</f>
        <v>60</v>
      </c>
      <c r="V7" s="38"/>
      <c r="W7" s="41" t="b">
        <f t="shared" si="0"/>
        <v>1</v>
      </c>
      <c r="X7" s="41">
        <f ca="1">IFERROR(__xludf.DUMMYFUNCTION("IF(W7, FILTER(BONUS, LEN(BONUS)), ""0"")"),0)</f>
        <v>0</v>
      </c>
      <c r="Y7" s="38">
        <f ca="1">IFERROR(__xludf.DUMMYFUNCTION("""COMPUTED_VALUE"""),10)</f>
        <v>10</v>
      </c>
      <c r="Z7" s="38">
        <f ca="1">IFERROR(__xludf.DUMMYFUNCTION("""COMPUTED_VALUE"""),20)</f>
        <v>20</v>
      </c>
      <c r="AA7" s="38">
        <f ca="1">IFERROR(__xludf.DUMMYFUNCTION("""COMPUTED_VALUE"""),30)</f>
        <v>30</v>
      </c>
      <c r="AB7" s="41" t="b">
        <f t="shared" si="1"/>
        <v>0</v>
      </c>
      <c r="AC7" s="41" t="str">
        <f ca="1">IFERROR(__xludf.DUMMYFUNCTION("IF(AB7, FILTER(BONUS, LEN(BONUS)), ""0"")"),"0")</f>
        <v>0</v>
      </c>
      <c r="AD7" s="38"/>
      <c r="AE7" s="38"/>
      <c r="AF7" s="38"/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1</v>
      </c>
      <c r="AL7" s="38">
        <f ca="1">IFERROR(__xludf.DUMMYFUNCTION("IF(AK7=1, FILTER(TOSSUP, LEN(TOSSUP)), IF(AK7=2, FILTER(NEG, LEN(NEG)), IF(AK7, FILTER(NONEG, LEN(NONEG)), """")))"),-5)</f>
        <v>-5</v>
      </c>
      <c r="AM7" s="38">
        <f ca="1">IFERROR(__xludf.DUMMYFUNCTION("""COMPUTED_VALUE"""),10)</f>
        <v>10</v>
      </c>
      <c r="AN7" s="38">
        <f ca="1">IFERROR(__xludf.DUMMYFUNCTION("""COMPUTED_VALUE"""),15)</f>
        <v>15</v>
      </c>
      <c r="AO7" s="38">
        <f>IF(E3="", 0, IF(SUM(C7:H7)-E7&lt;&gt;0, 0, IF(SUM(M7:R7)&gt;0, 2, IF(SUM(M7:R7)&lt;0, 3, 1))))</f>
        <v>0</v>
      </c>
      <c r="AP7" s="38" t="str">
        <f ca="1">IFERROR(__xludf.DUMMYFUNCTION("IF(AO7=1, FILTER(TOSSUP, LEN(TOSSUP)), IF(AO7=2, FILTER(NEG, LEN(NEG)), IF(AO7, FILTER(NONEG, LEN(NONEG)), """")))"),"")</f>
        <v/>
      </c>
      <c r="AQ7" s="38"/>
      <c r="AR7" s="38"/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2</v>
      </c>
      <c r="BF7" s="38">
        <f ca="1">IFERROR(__xludf.DUMMYFUNCTION("IF(BE7=1, FILTER(TOSSUP, LEN(TOSSUP)), IF(BE7=2, FILTER(NEG, LEN(NEG)), IF(BE7, FILTER(NONEG, LEN(NONEG)), """")))"),-5)</f>
        <v>-5</v>
      </c>
      <c r="BG7" s="38"/>
      <c r="BH7" s="38"/>
      <c r="BI7" s="38">
        <f>IF(N3="", 0, IF(SUM(M7:R7)-N7&lt;&gt;0, 0, IF(SUM(C7:H7)&gt;0, 2, IF(SUM(C7:H7)&lt;0, 3, 1))))</f>
        <v>2</v>
      </c>
      <c r="BJ7" s="38">
        <f ca="1">IFERROR(__xludf.DUMMYFUNCTION("IF(BI7=1, FILTER(TOSSUP, LEN(TOSSUP)), IF(BI7=2, FILTER(NEG, LEN(NEG)), IF(BI7, FILTER(NONEG, LEN(NONEG)), """")))"),-5)</f>
        <v>-5</v>
      </c>
      <c r="BK7" s="38"/>
      <c r="BL7" s="38"/>
      <c r="BM7" s="38">
        <f>IF(O3="", 0, IF(SUM(M7:R7)-O7&lt;&gt;0, 0, IF(SUM(C7:H7)&gt;0, 2, IF(SUM(C7:H7)&lt;0, 3, 1))))</f>
        <v>2</v>
      </c>
      <c r="BN7" s="38">
        <f ca="1">IFERROR(__xludf.DUMMYFUNCTION("IF(BM7=1, FILTER(TOSSUP, LEN(TOSSUP)), IF(BM7=2, FILTER(NEG, LEN(NEG)), IF(BM7, FILTER(NONEG, LEN(NONEG)), """")))"),-5)</f>
        <v>-5</v>
      </c>
      <c r="BO7" s="38"/>
      <c r="BP7" s="38"/>
      <c r="BQ7" s="38">
        <f>IF(P3="", 0, IF(SUM(M7:R7)-P7&lt;&gt;0, 0, IF(SUM(C7:H7)&gt;0, 2, IF(SUM(C7:H7)&lt;0, 3, 1))))</f>
        <v>0</v>
      </c>
      <c r="BR7" s="38" t="str">
        <f ca="1">IFERROR(__xludf.DUMMYFUNCTION("IF(BQ7=1, FILTER(TOSSUP, LEN(TOSSUP)), IF(BQ7=2, FILTER(NEG, LEN(NEG)), IF(BQ7, FILTER(NONEG, LEN(NONEG)), """")))"),"")</f>
        <v/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>
        <v>10</v>
      </c>
      <c r="F8" s="56"/>
      <c r="G8" s="57"/>
      <c r="H8" s="65"/>
      <c r="I8" s="58">
        <v>30</v>
      </c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59">
        <f ca="1">IFERROR(__xludf.DUMMYFUNCTION("IF(OR(RegExMatch(J8&amp;"""",""ERR""), RegExMatch(J8&amp;"""",""--""), RegExMatch(K7&amp;"""",""--""),),  ""-----------"", SUM(J8,K7))"),100)</f>
        <v>100</v>
      </c>
      <c r="L8" s="60">
        <v>5</v>
      </c>
      <c r="M8" s="61"/>
      <c r="N8" s="56"/>
      <c r="O8" s="62"/>
      <c r="P8" s="64"/>
      <c r="Q8" s="61"/>
      <c r="R8" s="64"/>
      <c r="S8" s="58"/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59">
        <f ca="1">IFERROR(__xludf.DUMMYFUNCTION("IF(OR(RegExMatch(T8&amp;"""",""ERR""), RegExMatch(T8&amp;"""",""--""), RegExMatch(U7&amp;"""",""--""),),  ""-----------"", SUM(T8,U7))"),60)</f>
        <v>60</v>
      </c>
      <c r="V8" s="38"/>
      <c r="W8" s="41" t="b">
        <f t="shared" si="0"/>
        <v>1</v>
      </c>
      <c r="X8" s="41">
        <f ca="1">IFERROR(__xludf.DUMMYFUNCTION("IF(W8, FILTER(BONUS, LEN(BONUS)), ""0"")"),0)</f>
        <v>0</v>
      </c>
      <c r="Y8" s="38">
        <f ca="1">IFERROR(__xludf.DUMMYFUNCTION("""COMPUTED_VALUE"""),10)</f>
        <v>10</v>
      </c>
      <c r="Z8" s="38">
        <f ca="1">IFERROR(__xludf.DUMMYFUNCTION("""COMPUTED_VALUE"""),20)</f>
        <v>20</v>
      </c>
      <c r="AA8" s="38">
        <f ca="1">IFERROR(__xludf.DUMMYFUNCTION("""COMPUTED_VALUE"""),30)</f>
        <v>30</v>
      </c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0</v>
      </c>
      <c r="AH8" s="41" t="str">
        <f ca="1">IFERROR(__xludf.DUMMYFUNCTION("IF(AG8=1, FILTER(TOSSUP, LEN(TOSSUP)), IF(AG8=2, FILTER(NEG, LEN(NEG)), IF(AG8, FILTER(NONEG, LEN(NONEG)), """")))"),"")</f>
        <v/>
      </c>
      <c r="AI8" s="38"/>
      <c r="AJ8" s="38"/>
      <c r="AK8" s="38">
        <f>IF(D3="", 0, IF(SUM(C8:H8)-D8&lt;&gt;0, 0, IF(SUM(M8:R8)&gt;0, 2, IF(SUM(M8:R8)&lt;0, 3, 1))))</f>
        <v>0</v>
      </c>
      <c r="AL8" s="38" t="str">
        <f ca="1">IFERROR(__xludf.DUMMYFUNCTION("IF(AK8=1, FILTER(TOSSUP, LEN(TOSSUP)), IF(AK8=2, FILTER(NEG, LEN(NEG)), IF(AK8, FILTER(NONEG, LEN(NONEG)), """")))"),"")</f>
        <v/>
      </c>
      <c r="AM8" s="38"/>
      <c r="AN8" s="38"/>
      <c r="AO8" s="38">
        <f>IF(E3="", 0, IF(SUM(C8:H8)-E8&lt;&gt;0, 0, IF(SUM(M8:R8)&gt;0, 2, IF(SUM(M8:R8)&lt;0, 3, 1))))</f>
        <v>1</v>
      </c>
      <c r="AP8" s="38">
        <f ca="1">IFERROR(__xludf.DUMMYFUNCTION("IF(AO8=1, FILTER(TOSSUP, LEN(TOSSUP)), IF(AO8=2, FILTER(NEG, LEN(NEG)), IF(AO8, FILTER(NONEG, LEN(NONEG)), """")))"),-5)</f>
        <v>-5</v>
      </c>
      <c r="AQ8" s="38">
        <f ca="1">IFERROR(__xludf.DUMMYFUNCTION("""COMPUTED_VALUE"""),10)</f>
        <v>10</v>
      </c>
      <c r="AR8" s="38">
        <f ca="1">IFERROR(__xludf.DUMMYFUNCTION("""COMPUTED_VALUE"""),15)</f>
        <v>15</v>
      </c>
      <c r="AS8" s="38">
        <f>IF(F3="", 0, IF(SUM(C8:H8)-F8&lt;&gt;0, 0, IF(SUM(M8:R8)&gt;0, 2, IF(SUM(M8:R8)&lt;0, 3, 1))))</f>
        <v>0</v>
      </c>
      <c r="AT8" s="38" t="str">
        <f ca="1">IFERROR(__xludf.DUMMYFUNCTION("IF(AS8=1, FILTER(TOSSUP, LEN(TOSSUP)), IF(AS8=2, FILTER(NEG, LEN(NEG)), IF(AS8, FILTER(NONEG, LEN(NONEG)), """")))"),"")</f>
        <v/>
      </c>
      <c r="AU8" s="38"/>
      <c r="AV8" s="38"/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2</v>
      </c>
      <c r="BF8" s="38">
        <f ca="1">IFERROR(__xludf.DUMMYFUNCTION("IF(BE8=1, FILTER(TOSSUP, LEN(TOSSUP)), IF(BE8=2, FILTER(NEG, LEN(NEG)), IF(BE8, FILTER(NONEG, LEN(NONEG)), """")))"),-5)</f>
        <v>-5</v>
      </c>
      <c r="BG8" s="38"/>
      <c r="BH8" s="38"/>
      <c r="BI8" s="38">
        <f>IF(N3="", 0, IF(SUM(M8:R8)-N8&lt;&gt;0, 0, IF(SUM(C8:H8)&gt;0, 2, IF(SUM(C8:H8)&lt;0, 3, 1))))</f>
        <v>2</v>
      </c>
      <c r="BJ8" s="38">
        <f ca="1">IFERROR(__xludf.DUMMYFUNCTION("IF(BI8=1, FILTER(TOSSUP, LEN(TOSSUP)), IF(BI8=2, FILTER(NEG, LEN(NEG)), IF(BI8, FILTER(NONEG, LEN(NONEG)), """")))"),-5)</f>
        <v>-5</v>
      </c>
      <c r="BK8" s="38"/>
      <c r="BL8" s="38"/>
      <c r="BM8" s="38">
        <f>IF(O3="", 0, IF(SUM(M8:R8)-O8&lt;&gt;0, 0, IF(SUM(C8:H8)&gt;0, 2, IF(SUM(C8:H8)&lt;0, 3, 1))))</f>
        <v>2</v>
      </c>
      <c r="BN8" s="38">
        <f ca="1">IFERROR(__xludf.DUMMYFUNCTION("IF(BM8=1, FILTER(TOSSUP, LEN(TOSSUP)), IF(BM8=2, FILTER(NEG, LEN(NEG)), IF(BM8, FILTER(NONEG, LEN(NONEG)), """")))"),-5)</f>
        <v>-5</v>
      </c>
      <c r="BO8" s="38"/>
      <c r="BP8" s="38"/>
      <c r="BQ8" s="38">
        <f>IF(P3="", 0, IF(SUM(M8:R8)-P8&lt;&gt;0, 0, IF(SUM(C8:H8)&gt;0, 2, IF(SUM(C8:H8)&lt;0, 3, 1))))</f>
        <v>0</v>
      </c>
      <c r="BR8" s="38" t="str">
        <f ca="1">IFERROR(__xludf.DUMMYFUNCTION("IF(BQ8=1, FILTER(TOSSUP, LEN(TOSSUP)), IF(BQ8=2, FILTER(NEG, LEN(NEG)), IF(BQ8, FILTER(NONEG, LEN(NONEG)), """")))"),"")</f>
        <v/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/>
      <c r="D9" s="56">
        <v>10</v>
      </c>
      <c r="E9" s="55"/>
      <c r="F9" s="56"/>
      <c r="G9" s="55"/>
      <c r="H9" s="65"/>
      <c r="I9" s="58">
        <v>20</v>
      </c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59">
        <f ca="1">IFERROR(__xludf.DUMMYFUNCTION("IF(OR(RegExMatch(J9&amp;"""",""ERR""), RegExMatch(J9&amp;"""",""--""), RegExMatch(K8&amp;"""",""--""),),  ""-----------"", SUM(J9,K8))"),130)</f>
        <v>130</v>
      </c>
      <c r="L9" s="60">
        <v>6</v>
      </c>
      <c r="M9" s="61"/>
      <c r="N9" s="65"/>
      <c r="O9" s="62"/>
      <c r="P9" s="63"/>
      <c r="Q9" s="62"/>
      <c r="R9" s="64"/>
      <c r="S9" s="59"/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59">
        <f ca="1">IFERROR(__xludf.DUMMYFUNCTION("IF(OR(RegExMatch(T9&amp;"""",""ERR""), RegExMatch(T9&amp;"""",""--""), RegExMatch(U8&amp;"""",""--""),),  ""-----------"", SUM(T9,U8))"),60)</f>
        <v>60</v>
      </c>
      <c r="V9" s="41"/>
      <c r="W9" s="41" t="b">
        <f t="shared" si="0"/>
        <v>1</v>
      </c>
      <c r="X9" s="41">
        <f ca="1">IFERROR(__xludf.DUMMYFUNCTION("IF(W9, FILTER(BONUS, LEN(BONUS)), ""0"")"),0)</f>
        <v>0</v>
      </c>
      <c r="Y9" s="38">
        <f ca="1">IFERROR(__xludf.DUMMYFUNCTION("""COMPUTED_VALUE"""),10)</f>
        <v>10</v>
      </c>
      <c r="Z9" s="38">
        <f ca="1">IFERROR(__xludf.DUMMYFUNCTION("""COMPUTED_VALUE"""),20)</f>
        <v>20</v>
      </c>
      <c r="AA9" s="38">
        <f ca="1">IFERROR(__xludf.DUMMYFUNCTION("""COMPUTED_VALUE"""),30)</f>
        <v>30</v>
      </c>
      <c r="AB9" s="41" t="b">
        <f t="shared" si="1"/>
        <v>0</v>
      </c>
      <c r="AC9" s="41" t="str">
        <f ca="1">IFERROR(__xludf.DUMMYFUNCTION("IF(AB9, FILTER(BONUS, LEN(BONUS)), ""0"")"),"0")</f>
        <v>0</v>
      </c>
      <c r="AD9" s="38"/>
      <c r="AE9" s="38"/>
      <c r="AF9" s="38"/>
      <c r="AG9" s="38">
        <f>IF(C3="", 0, IF(SUM(C9:H9)-C9&lt;&gt;0, 0, IF(SUM(M9:R9)&gt;0, 2, IF(SUM(M9:R9)&lt;0, 3, 1))))</f>
        <v>0</v>
      </c>
      <c r="AH9" s="41" t="str">
        <f ca="1">IFERROR(__xludf.DUMMYFUNCTION("IF(AG9=1, FILTER(TOSSUP, LEN(TOSSUP)), IF(AG9=2, FILTER(NEG, LEN(NEG)), IF(AG9, FILTER(NONEG, LEN(NONEG)), """")))"),"")</f>
        <v/>
      </c>
      <c r="AI9" s="38"/>
      <c r="AJ9" s="38"/>
      <c r="AK9" s="38">
        <f>IF(D3="", 0, IF(SUM(C9:H9)-D9&lt;&gt;0, 0, IF(SUM(M9:R9)&gt;0, 2, IF(SUM(M9:R9)&lt;0, 3, 1))))</f>
        <v>1</v>
      </c>
      <c r="AL9" s="38">
        <f ca="1">IFERROR(__xludf.DUMMYFUNCTION("IF(AK9=1, FILTER(TOSSUP, LEN(TOSSUP)), IF(AK9=2, FILTER(NEG, LEN(NEG)), IF(AK9, FILTER(NONEG, LEN(NONEG)), """")))"),-5)</f>
        <v>-5</v>
      </c>
      <c r="AM9" s="38">
        <f ca="1">IFERROR(__xludf.DUMMYFUNCTION("""COMPUTED_VALUE"""),10)</f>
        <v>10</v>
      </c>
      <c r="AN9" s="38">
        <f ca="1">IFERROR(__xludf.DUMMYFUNCTION("""COMPUTED_VALUE"""),15)</f>
        <v>15</v>
      </c>
      <c r="AO9" s="38">
        <f>IF(E3="", 0, IF(SUM(C9:H9)-E9&lt;&gt;0, 0, IF(SUM(M9:R9)&gt;0, 2, IF(SUM(M9:R9)&lt;0, 3, 1))))</f>
        <v>0</v>
      </c>
      <c r="AP9" s="38" t="str">
        <f ca="1">IFERROR(__xludf.DUMMYFUNCTION("IF(AO9=1, FILTER(TOSSUP, LEN(TOSSUP)), IF(AO9=2, FILTER(NEG, LEN(NEG)), IF(AO9, FILTER(NONEG, LEN(NONEG)), """")))"),"")</f>
        <v/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2</v>
      </c>
      <c r="BF9" s="38">
        <f ca="1">IFERROR(__xludf.DUMMYFUNCTION("IF(BE9=1, FILTER(TOSSUP, LEN(TOSSUP)), IF(BE9=2, FILTER(NEG, LEN(NEG)), IF(BE9, FILTER(NONEG, LEN(NONEG)), """")))"),-5)</f>
        <v>-5</v>
      </c>
      <c r="BG9" s="38"/>
      <c r="BH9" s="38"/>
      <c r="BI9" s="38">
        <f>IF(N3="", 0, IF(SUM(M9:R9)-N9&lt;&gt;0, 0, IF(SUM(C9:H9)&gt;0, 2, IF(SUM(C9:H9)&lt;0, 3, 1))))</f>
        <v>2</v>
      </c>
      <c r="BJ9" s="38">
        <f ca="1">IFERROR(__xludf.DUMMYFUNCTION("IF(BI9=1, FILTER(TOSSUP, LEN(TOSSUP)), IF(BI9=2, FILTER(NEG, LEN(NEG)), IF(BI9, FILTER(NONEG, LEN(NONEG)), """")))"),-5)</f>
        <v>-5</v>
      </c>
      <c r="BK9" s="38"/>
      <c r="BL9" s="38"/>
      <c r="BM9" s="38">
        <f>IF(O3="", 0, IF(SUM(M9:R9)-O9&lt;&gt;0, 0, IF(SUM(C9:H9)&gt;0, 2, IF(SUM(C9:H9)&lt;0, 3, 1))))</f>
        <v>2</v>
      </c>
      <c r="BN9" s="38">
        <f ca="1">IFERROR(__xludf.DUMMYFUNCTION("IF(BM9=1, FILTER(TOSSUP, LEN(TOSSUP)), IF(BM9=2, FILTER(NEG, LEN(NEG)), IF(BM9, FILTER(NONEG, LEN(NONEG)), """")))"),-5)</f>
        <v>-5</v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>
        <v>-5</v>
      </c>
      <c r="D10" s="28"/>
      <c r="E10" s="53"/>
      <c r="F10" s="28"/>
      <c r="G10" s="53"/>
      <c r="H10" s="54"/>
      <c r="I10" s="29"/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37">
        <f ca="1">IFERROR(__xludf.DUMMYFUNCTION("IF(OR(RegExMatch(J10&amp;"""",""ERR""), RegExMatch(J10&amp;"""",""--""), RegExMatch(K9&amp;"""",""--""),),  ""-----------"", SUM(J10,K9))"),125)</f>
        <v>125</v>
      </c>
      <c r="L10" s="32">
        <v>7</v>
      </c>
      <c r="M10" s="33"/>
      <c r="N10" s="28">
        <v>10</v>
      </c>
      <c r="O10" s="33"/>
      <c r="P10" s="52"/>
      <c r="Q10" s="51"/>
      <c r="R10" s="52"/>
      <c r="S10" s="29">
        <v>10</v>
      </c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37">
        <f ca="1">IFERROR(__xludf.DUMMYFUNCTION("IF(OR(RegExMatch(T10&amp;"""",""ERR""), RegExMatch(T10&amp;"""",""--""), RegExMatch(U9&amp;"""",""--""),),  ""-----------"", SUM(T10,U9))"),80)</f>
        <v>80</v>
      </c>
      <c r="V10" s="38"/>
      <c r="W10" s="41" t="b">
        <f t="shared" si="0"/>
        <v>0</v>
      </c>
      <c r="X10" s="41" t="str">
        <f ca="1">IFERROR(__xludf.DUMMYFUNCTION("IF(W10, FILTER(BONUS, LEN(BONUS)), ""0"")"),"0")</f>
        <v>0</v>
      </c>
      <c r="Y10" s="38"/>
      <c r="Z10" s="38"/>
      <c r="AA10" s="38"/>
      <c r="AB10" s="41" t="b">
        <f t="shared" si="1"/>
        <v>1</v>
      </c>
      <c r="AC10" s="41">
        <f ca="1">IFERROR(__xludf.DUMMYFUNCTION("IF(AB10, FILTER(BONUS, LEN(BONUS)), ""0"")"),0)</f>
        <v>0</v>
      </c>
      <c r="AD10" s="38">
        <f ca="1">IFERROR(__xludf.DUMMYFUNCTION("""COMPUTED_VALUE"""),10)</f>
        <v>10</v>
      </c>
      <c r="AE10" s="38">
        <f ca="1">IFERROR(__xludf.DUMMYFUNCTION("""COMPUTED_VALUE"""),20)</f>
        <v>20</v>
      </c>
      <c r="AF10" s="38">
        <f ca="1">IFERROR(__xludf.DUMMYFUNCTION("""COMPUTED_VALUE"""),30)</f>
        <v>30</v>
      </c>
      <c r="AG10" s="38">
        <f>IF(C3="", 0, IF(SUM(C10:H10)-C10&lt;&gt;0, 0, IF(SUM(M10:R10)&gt;0, 2, IF(SUM(M10:R10)&lt;0, 3, 1))))</f>
        <v>2</v>
      </c>
      <c r="AH10" s="41">
        <f ca="1">IFERROR(__xludf.DUMMYFUNCTION("IF(AG10=1, FILTER(TOSSUP, LEN(TOSSUP)), IF(AG10=2, FILTER(NEG, LEN(NEG)), IF(AG10, FILTER(NONEG, LEN(NONEG)), """")))"),-5)</f>
        <v>-5</v>
      </c>
      <c r="AI10" s="38"/>
      <c r="AJ10" s="38"/>
      <c r="AK10" s="38">
        <f>IF(D3="", 0, IF(SUM(C10:H10)-D10&lt;&gt;0, 0, IF(SUM(M10:R10)&gt;0, 2, IF(SUM(M10:R10)&lt;0, 3, 1))))</f>
        <v>0</v>
      </c>
      <c r="AL10" s="38" t="str">
        <f ca="1">IFERROR(__xludf.DUMMYFUNCTION("IF(AK10=1, FILTER(TOSSUP, LEN(TOSSUP)), IF(AK10=2, FILTER(NEG, LEN(NEG)), IF(AK10, FILTER(NONEG, LEN(NONEG)), """")))"),"")</f>
        <v/>
      </c>
      <c r="AM10" s="38"/>
      <c r="AN10" s="38"/>
      <c r="AO10" s="38">
        <f>IF(E3="", 0, IF(SUM(C10:H10)-E10&lt;&gt;0, 0, IF(SUM(M10:R10)&gt;0, 2, IF(SUM(M10:R10)&lt;0, 3, 1))))</f>
        <v>0</v>
      </c>
      <c r="AP10" s="38" t="str">
        <f ca="1">IFERROR(__xludf.DUMMYFUNCTION("IF(AO10=1, FILTER(TOSSUP, LEN(TOSSUP)), IF(AO10=2, FILTER(NEG, LEN(NEG)), IF(AO10, FILTER(NONEG, LEN(NONEG)), """")))"),"")</f>
        <v/>
      </c>
      <c r="AQ10" s="38"/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0</v>
      </c>
      <c r="BF10" s="38" t="str">
        <f ca="1">IFERROR(__xludf.DUMMYFUNCTION("IF(BE10=1, FILTER(TOSSUP, LEN(TOSSUP)), IF(BE10=2, FILTER(NEG, LEN(NEG)), IF(BE10, FILTER(NONEG, LEN(NONEG)), """")))"),"")</f>
        <v/>
      </c>
      <c r="BG10" s="38"/>
      <c r="BH10" s="38"/>
      <c r="BI10" s="38">
        <f>IF(N3="", 0, IF(SUM(M10:R10)-N10&lt;&gt;0, 0, IF(SUM(C10:H10)&gt;0, 2, IF(SUM(C10:H10)&lt;0, 3, 1))))</f>
        <v>3</v>
      </c>
      <c r="BJ10" s="38">
        <f ca="1">IFERROR(__xludf.DUMMYFUNCTION("IF(BI10=1, FILTER(TOSSUP, LEN(TOSSUP)), IF(BI10=2, FILTER(NEG, LEN(NEG)), IF(BI10, FILTER(NONEG, LEN(NONEG)), """")))"),10)</f>
        <v>10</v>
      </c>
      <c r="BK10" s="38">
        <f ca="1">IFERROR(__xludf.DUMMYFUNCTION("""COMPUTED_VALUE"""),15)</f>
        <v>15</v>
      </c>
      <c r="BL10" s="38"/>
      <c r="BM10" s="38">
        <f>IF(O3="", 0, IF(SUM(M10:R10)-O10&lt;&gt;0, 0, IF(SUM(C10:H10)&gt;0, 2, IF(SUM(C10:H10)&lt;0, 3, 1))))</f>
        <v>0</v>
      </c>
      <c r="BN10" s="38" t="str">
        <f ca="1">IFERROR(__xludf.DUMMYFUNCTION("IF(BM10=1, FILTER(TOSSUP, LEN(TOSSUP)), IF(BM10=2, FILTER(NEG, LEN(NEG)), IF(BM10, FILTER(NONEG, LEN(NONEG)), """")))"),"")</f>
        <v/>
      </c>
      <c r="BO10" s="38"/>
      <c r="BP10" s="38"/>
      <c r="BQ10" s="38">
        <f>IF(P3="", 0, IF(SUM(M10:R10)-P10&lt;&gt;0, 0, IF(SUM(C10:H10)&gt;0, 2, IF(SUM(C10:H10)&lt;0, 3, 1))))</f>
        <v>0</v>
      </c>
      <c r="BR10" s="38" t="str">
        <f ca="1">IFERROR(__xludf.DUMMYFUNCTION("IF(BQ10=1, FILTER(TOSSUP, LEN(TOSSUP)), IF(BQ10=2, FILTER(NEG, LEN(NEG)), IF(BQ10, FILTER(NONEG, LEN(NONEG)), """")))"),"")</f>
        <v/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28">
        <v>10</v>
      </c>
      <c r="G11" s="53"/>
      <c r="H11" s="54"/>
      <c r="I11" s="29">
        <v>20</v>
      </c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37">
        <f ca="1">IFERROR(__xludf.DUMMYFUNCTION("IF(OR(RegExMatch(J11&amp;"""",""ERR""), RegExMatch(J11&amp;"""",""--""), RegExMatch(K10&amp;"""",""--""),),  ""-----------"", SUM(J11,K10))"),155)</f>
        <v>155</v>
      </c>
      <c r="L11" s="32">
        <v>8</v>
      </c>
      <c r="M11" s="33"/>
      <c r="N11" s="54"/>
      <c r="O11" s="51"/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7">
        <f ca="1">IFERROR(__xludf.DUMMYFUNCTION("IF(OR(RegExMatch(T11&amp;"""",""ERR""), RegExMatch(T11&amp;"""",""--""), RegExMatch(U10&amp;"""",""--""),),  ""-----------"", SUM(T11,U10))"),80)</f>
        <v>80</v>
      </c>
      <c r="V11" s="38"/>
      <c r="W11" s="41" t="b">
        <f t="shared" si="0"/>
        <v>1</v>
      </c>
      <c r="X11" s="41">
        <f ca="1">IFERROR(__xludf.DUMMYFUNCTION("IF(W11, FILTER(BONUS, LEN(BONUS)), ""0"")"),0)</f>
        <v>0</v>
      </c>
      <c r="Y11" s="38">
        <f ca="1">IFERROR(__xludf.DUMMYFUNCTION("""COMPUTED_VALUE"""),10)</f>
        <v>10</v>
      </c>
      <c r="Z11" s="38">
        <f ca="1">IFERROR(__xludf.DUMMYFUNCTION("""COMPUTED_VALUE"""),20)</f>
        <v>20</v>
      </c>
      <c r="AA11" s="38">
        <f ca="1">IFERROR(__xludf.DUMMYFUNCTION("""COMPUTED_VALUE"""),30)</f>
        <v>30</v>
      </c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0</v>
      </c>
      <c r="AH11" s="41" t="str">
        <f ca="1">IFERROR(__xludf.DUMMYFUNCTION("IF(AG11=1, FILTER(TOSSUP, LEN(TOSSUP)), IF(AG11=2, FILTER(NEG, LEN(NEG)), IF(AG11, FILTER(NONEG, LEN(NONEG)), """")))"),"")</f>
        <v/>
      </c>
      <c r="AI11" s="38"/>
      <c r="AJ11" s="38"/>
      <c r="AK11" s="38">
        <f>IF(D3="", 0, IF(SUM(C11:H11)-D11&lt;&gt;0, 0, IF(SUM(M11:R11)&gt;0, 2, IF(SUM(M11:R11)&lt;0, 3, 1))))</f>
        <v>0</v>
      </c>
      <c r="AL11" s="38" t="str">
        <f ca="1">IFERROR(__xludf.DUMMYFUNCTION("IF(AK11=1, FILTER(TOSSUP, LEN(TOSSUP)), IF(AK11=2, FILTER(NEG, LEN(NEG)), IF(AK11, FILTER(NONEG, LEN(NONEG)), """")))"),"")</f>
        <v/>
      </c>
      <c r="AM11" s="38"/>
      <c r="AN11" s="38"/>
      <c r="AO11" s="38">
        <f>IF(E3="", 0, IF(SUM(C11:H11)-E11&lt;&gt;0, 0, IF(SUM(M11:R11)&gt;0, 2, IF(SUM(M11:R11)&lt;0, 3, 1))))</f>
        <v>0</v>
      </c>
      <c r="AP11" s="38" t="str">
        <f ca="1">IFERROR(__xludf.DUMMYFUNCTION("IF(AO11=1, FILTER(TOSSUP, LEN(TOSSUP)), IF(AO11=2, FILTER(NEG, LEN(NEG)), IF(AO11, FILTER(NONEG, LEN(NONEG)), """")))"),"")</f>
        <v/>
      </c>
      <c r="AQ11" s="38"/>
      <c r="AR11" s="38"/>
      <c r="AS11" s="38">
        <f>IF(F3="", 0, IF(SUM(C11:H11)-F11&lt;&gt;0, 0, IF(SUM(M11:R11)&gt;0, 2, IF(SUM(M11:R11)&lt;0, 3, 1))))</f>
        <v>1</v>
      </c>
      <c r="AT11" s="38">
        <f ca="1">IFERROR(__xludf.DUMMYFUNCTION("IF(AS11=1, FILTER(TOSSUP, LEN(TOSSUP)), IF(AS11=2, FILTER(NEG, LEN(NEG)), IF(AS11, FILTER(NONEG, LEN(NONEG)), """")))"),-5)</f>
        <v>-5</v>
      </c>
      <c r="AU11" s="38">
        <f ca="1">IFERROR(__xludf.DUMMYFUNCTION("""COMPUTED_VALUE"""),10)</f>
        <v>10</v>
      </c>
      <c r="AV11" s="38">
        <f ca="1">IFERROR(__xludf.DUMMYFUNCTION("""COMPUTED_VALUE"""),15)</f>
        <v>15</v>
      </c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2</v>
      </c>
      <c r="BF11" s="38">
        <f ca="1">IFERROR(__xludf.DUMMYFUNCTION("IF(BE11=1, FILTER(TOSSUP, LEN(TOSSUP)), IF(BE11=2, FILTER(NEG, LEN(NEG)), IF(BE11, FILTER(NONEG, LEN(NONEG)), """")))"),-5)</f>
        <v>-5</v>
      </c>
      <c r="BG11" s="38"/>
      <c r="BH11" s="38"/>
      <c r="BI11" s="38">
        <f>IF(N3="", 0, IF(SUM(M11:R11)-N11&lt;&gt;0, 0, IF(SUM(C11:H11)&gt;0, 2, IF(SUM(C11:H11)&lt;0, 3, 1))))</f>
        <v>2</v>
      </c>
      <c r="BJ11" s="38">
        <f ca="1">IFERROR(__xludf.DUMMYFUNCTION("IF(BI11=1, FILTER(TOSSUP, LEN(TOSSUP)), IF(BI11=2, FILTER(NEG, LEN(NEG)), IF(BI11, FILTER(NONEG, LEN(NONEG)), """")))"),-5)</f>
        <v>-5</v>
      </c>
      <c r="BK11" s="38"/>
      <c r="BL11" s="38"/>
      <c r="BM11" s="38">
        <f>IF(O3="", 0, IF(SUM(M11:R11)-O11&lt;&gt;0, 0, IF(SUM(C11:H11)&gt;0, 2, IF(SUM(C11:H11)&lt;0, 3, 1))))</f>
        <v>2</v>
      </c>
      <c r="BN11" s="38">
        <f ca="1">IFERROR(__xludf.DUMMYFUNCTION("IF(BM11=1, FILTER(TOSSUP, LEN(TOSSUP)), IF(BM11=2, FILTER(NEG, LEN(NEG)), IF(BM11, FILTER(NONEG, LEN(NONEG)), """")))"),-5)</f>
        <v>-5</v>
      </c>
      <c r="BO11" s="38"/>
      <c r="BP11" s="38"/>
      <c r="BQ11" s="38">
        <f>IF(P3="", 0, IF(SUM(M11:R11)-P11&lt;&gt;0, 0, IF(SUM(C11:H11)&gt;0, 2, IF(SUM(C11:H11)&lt;0, 3, 1))))</f>
        <v>0</v>
      </c>
      <c r="BR11" s="38" t="str">
        <f ca="1">IFERROR(__xludf.DUMMYFUNCTION("IF(BQ11=1, FILTER(TOSSUP, LEN(TOSSUP)), IF(BQ11=2, FILTER(NEG, LEN(NEG)), IF(BQ11, FILTER(NONEG, LEN(NONEG)), """")))"),"")</f>
        <v/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>
        <v>10</v>
      </c>
      <c r="E12" s="53"/>
      <c r="F12" s="54"/>
      <c r="G12" s="53"/>
      <c r="H12" s="54"/>
      <c r="I12" s="29">
        <v>10</v>
      </c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37">
        <f ca="1">IFERROR(__xludf.DUMMYFUNCTION("IF(OR(RegExMatch(J12&amp;"""",""ERR""), RegExMatch(J12&amp;"""",""--""), RegExMatch(K11&amp;"""",""--""),),  ""-----------"", SUM(J12,K11))"),175)</f>
        <v>175</v>
      </c>
      <c r="L12" s="32">
        <v>9</v>
      </c>
      <c r="M12" s="33"/>
      <c r="N12" s="28"/>
      <c r="O12" s="51"/>
      <c r="P12" s="52"/>
      <c r="Q12" s="51"/>
      <c r="R12" s="52"/>
      <c r="S12" s="29"/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7">
        <f ca="1">IFERROR(__xludf.DUMMYFUNCTION("IF(OR(RegExMatch(T12&amp;"""",""ERR""), RegExMatch(T12&amp;"""",""--""), RegExMatch(U11&amp;"""",""--""),),  ""-----------"", SUM(T12,U11))"),80)</f>
        <v>80</v>
      </c>
      <c r="V12" s="38"/>
      <c r="W12" s="41" t="b">
        <f t="shared" si="0"/>
        <v>1</v>
      </c>
      <c r="X12" s="41">
        <f ca="1">IFERROR(__xludf.DUMMYFUNCTION("IF(W12, FILTER(BONUS, LEN(BONUS)), ""0"")"),0)</f>
        <v>0</v>
      </c>
      <c r="Y12" s="38">
        <f ca="1">IFERROR(__xludf.DUMMYFUNCTION("""COMPUTED_VALUE"""),10)</f>
        <v>10</v>
      </c>
      <c r="Z12" s="38">
        <f ca="1">IFERROR(__xludf.DUMMYFUNCTION("""COMPUTED_VALUE"""),20)</f>
        <v>20</v>
      </c>
      <c r="AA12" s="38">
        <f ca="1">IFERROR(__xludf.DUMMYFUNCTION("""COMPUTED_VALUE"""),30)</f>
        <v>30</v>
      </c>
      <c r="AB12" s="41" t="b">
        <f t="shared" si="1"/>
        <v>0</v>
      </c>
      <c r="AC12" s="41" t="str">
        <f ca="1">IFERROR(__xludf.DUMMYFUNCTION("IF(AB12, FILTER(BONUS, LEN(BONUS)), ""0"")"),"0")</f>
        <v>0</v>
      </c>
      <c r="AD12" s="38"/>
      <c r="AE12" s="38"/>
      <c r="AF12" s="38"/>
      <c r="AG12" s="38">
        <f>IF(C3="", 0, IF(SUM(C12:H12)-C12&lt;&gt;0, 0, IF(SUM(M12:R12)&gt;0, 2, IF(SUM(M12:R12)&lt;0, 3, 1))))</f>
        <v>0</v>
      </c>
      <c r="AH12" s="41" t="str">
        <f ca="1">IFERROR(__xludf.DUMMYFUNCTION("IF(AG12=1, FILTER(TOSSUP, LEN(TOSSUP)), IF(AG12=2, FILTER(NEG, LEN(NEG)), IF(AG12, FILTER(NONEG, LEN(NONEG)), """")))"),"")</f>
        <v/>
      </c>
      <c r="AI12" s="38"/>
      <c r="AJ12" s="38"/>
      <c r="AK12" s="38">
        <f>IF(D3="", 0, IF(SUM(C12:H12)-D12&lt;&gt;0, 0, IF(SUM(M12:R12)&gt;0, 2, IF(SUM(M12:R12)&lt;0, 3, 1))))</f>
        <v>1</v>
      </c>
      <c r="AL12" s="38">
        <f ca="1">IFERROR(__xludf.DUMMYFUNCTION("IF(AK12=1, FILTER(TOSSUP, LEN(TOSSUP)), IF(AK12=2, FILTER(NEG, LEN(NEG)), IF(AK12, FILTER(NONEG, LEN(NONEG)), """")))"),-5)</f>
        <v>-5</v>
      </c>
      <c r="AM12" s="38">
        <f ca="1">IFERROR(__xludf.DUMMYFUNCTION("""COMPUTED_VALUE"""),10)</f>
        <v>10</v>
      </c>
      <c r="AN12" s="38">
        <f ca="1">IFERROR(__xludf.DUMMYFUNCTION("""COMPUTED_VALUE"""),15)</f>
        <v>15</v>
      </c>
      <c r="AO12" s="38">
        <f>IF(E3="", 0, IF(SUM(C12:H12)-E12&lt;&gt;0, 0, IF(SUM(M12:R12)&gt;0, 2, IF(SUM(M12:R12)&lt;0, 3, 1))))</f>
        <v>0</v>
      </c>
      <c r="AP12" s="38" t="str">
        <f ca="1">IFERROR(__xludf.DUMMYFUNCTION("IF(AO12=1, FILTER(TOSSUP, LEN(TOSSUP)), IF(AO12=2, FILTER(NEG, LEN(NEG)), IF(AO12, FILTER(NONEG, LEN(NONEG)), """")))"),"")</f>
        <v/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2</v>
      </c>
      <c r="BF12" s="38">
        <f ca="1">IFERROR(__xludf.DUMMYFUNCTION("IF(BE12=1, FILTER(TOSSUP, LEN(TOSSUP)), IF(BE12=2, FILTER(NEG, LEN(NEG)), IF(BE12, FILTER(NONEG, LEN(NONEG)), """")))"),-5)</f>
        <v>-5</v>
      </c>
      <c r="BG12" s="38"/>
      <c r="BH12" s="38"/>
      <c r="BI12" s="38">
        <f>IF(N3="", 0, IF(SUM(M12:R12)-N12&lt;&gt;0, 0, IF(SUM(C12:H12)&gt;0, 2, IF(SUM(C12:H12)&lt;0, 3, 1))))</f>
        <v>2</v>
      </c>
      <c r="BJ12" s="38">
        <f ca="1">IFERROR(__xludf.DUMMYFUNCTION("IF(BI12=1, FILTER(TOSSUP, LEN(TOSSUP)), IF(BI12=2, FILTER(NEG, LEN(NEG)), IF(BI12, FILTER(NONEG, LEN(NONEG)), """")))"),-5)</f>
        <v>-5</v>
      </c>
      <c r="BK12" s="38"/>
      <c r="BL12" s="38"/>
      <c r="BM12" s="38">
        <f>IF(O3="", 0, IF(SUM(M12:R12)-O12&lt;&gt;0, 0, IF(SUM(C12:H12)&gt;0, 2, IF(SUM(C12:H12)&lt;0, 3, 1))))</f>
        <v>2</v>
      </c>
      <c r="BN12" s="38">
        <f ca="1">IFERROR(__xludf.DUMMYFUNCTION("IF(BM12=1, FILTER(TOSSUP, LEN(TOSSUP)), IF(BM12=2, FILTER(NEG, LEN(NEG)), IF(BM12, FILTER(NONEG, LEN(NONEG)), """")))"),-5)</f>
        <v>-5</v>
      </c>
      <c r="BO12" s="38"/>
      <c r="BP12" s="38"/>
      <c r="BQ12" s="38">
        <f>IF(P3="", 0, IF(SUM(M12:R12)-P12&lt;&gt;0, 0, IF(SUM(C12:H12)&gt;0, 2, IF(SUM(C12:H12)&lt;0, 3, 1))))</f>
        <v>0</v>
      </c>
      <c r="BR12" s="38" t="str">
        <f ca="1">IFERROR(__xludf.DUMMYFUNCTION("IF(BQ12=1, FILTER(TOSSUP, LEN(TOSSUP)), IF(BQ12=2, FILTER(NEG, LEN(NEG)), IF(BQ12, FILTER(NONEG, LEN(NONEG)), """")))"),"")</f>
        <v/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/>
      <c r="F13" s="65"/>
      <c r="G13" s="57"/>
      <c r="H13" s="65"/>
      <c r="I13" s="58"/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59">
        <f ca="1">IFERROR(__xludf.DUMMYFUNCTION("IF(OR(RegExMatch(J13&amp;"""",""ERR""), RegExMatch(J13&amp;"""",""--""), RegExMatch(K12&amp;"""",""--""),),  ""-----------"", SUM(J13,K12))"),175)</f>
        <v>175</v>
      </c>
      <c r="L13" s="60">
        <v>10</v>
      </c>
      <c r="M13" s="61"/>
      <c r="N13" s="56">
        <v>10</v>
      </c>
      <c r="O13" s="61"/>
      <c r="P13" s="64"/>
      <c r="Q13" s="62"/>
      <c r="R13" s="64"/>
      <c r="S13" s="58">
        <v>10</v>
      </c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59">
        <f ca="1">IFERROR(__xludf.DUMMYFUNCTION("IF(OR(RegExMatch(T13&amp;"""",""ERR""), RegExMatch(T13&amp;"""",""--""), RegExMatch(U12&amp;"""",""--""),),  ""-----------"", SUM(T13,U12))"),100)</f>
        <v>100</v>
      </c>
      <c r="V13" s="38"/>
      <c r="W13" s="41" t="b">
        <f t="shared" si="0"/>
        <v>0</v>
      </c>
      <c r="X13" s="41" t="str">
        <f ca="1">IFERROR(__xludf.DUMMYFUNCTION("IF(W13, FILTER(BONUS, LEN(BONUS)), ""0"")"),"0")</f>
        <v>0</v>
      </c>
      <c r="Y13" s="38"/>
      <c r="Z13" s="38"/>
      <c r="AA13" s="38"/>
      <c r="AB13" s="41" t="b">
        <f t="shared" si="1"/>
        <v>1</v>
      </c>
      <c r="AC13" s="41">
        <f ca="1">IFERROR(__xludf.DUMMYFUNCTION("IF(AB13, FILTER(BONUS, LEN(BONUS)), ""0"")"),0)</f>
        <v>0</v>
      </c>
      <c r="AD13" s="38">
        <f ca="1">IFERROR(__xludf.DUMMYFUNCTION("""COMPUTED_VALUE"""),10)</f>
        <v>10</v>
      </c>
      <c r="AE13" s="38">
        <f ca="1">IFERROR(__xludf.DUMMYFUNCTION("""COMPUTED_VALUE"""),20)</f>
        <v>20</v>
      </c>
      <c r="AF13" s="38">
        <f ca="1">IFERROR(__xludf.DUMMYFUNCTION("""COMPUTED_VALUE"""),30)</f>
        <v>30</v>
      </c>
      <c r="AG13" s="38">
        <f>IF(C3="", 0, IF(SUM(C13:H13)-C13&lt;&gt;0, 0, IF(SUM(M13:R13)&gt;0, 2, IF(SUM(M13:R13)&lt;0, 3, 1))))</f>
        <v>2</v>
      </c>
      <c r="AH13" s="41">
        <f ca="1">IFERROR(__xludf.DUMMYFUNCTION("IF(AG13=1, FILTER(TOSSUP, LEN(TOSSUP)), IF(AG13=2, FILTER(NEG, LEN(NEG)), IF(AG13, FILTER(NONEG, LEN(NONEG)), """")))"),-5)</f>
        <v>-5</v>
      </c>
      <c r="AI13" s="38"/>
      <c r="AJ13" s="38"/>
      <c r="AK13" s="38">
        <f>IF(D3="", 0, IF(SUM(C13:H13)-D13&lt;&gt;0, 0, IF(SUM(M13:R13)&gt;0, 2, IF(SUM(M13:R13)&lt;0, 3, 1))))</f>
        <v>2</v>
      </c>
      <c r="AL13" s="38">
        <f ca="1">IFERROR(__xludf.DUMMYFUNCTION("IF(AK13=1, FILTER(TOSSUP, LEN(TOSSUP)), IF(AK13=2, FILTER(NEG, LEN(NEG)), IF(AK13, FILTER(NONEG, LEN(NONEG)), """")))"),-5)</f>
        <v>-5</v>
      </c>
      <c r="AM13" s="38"/>
      <c r="AN13" s="38"/>
      <c r="AO13" s="38">
        <f>IF(E3="", 0, IF(SUM(C13:H13)-E13&lt;&gt;0, 0, IF(SUM(M13:R13)&gt;0, 2, IF(SUM(M13:R13)&lt;0, 3, 1))))</f>
        <v>2</v>
      </c>
      <c r="AP13" s="38">
        <f ca="1">IFERROR(__xludf.DUMMYFUNCTION("IF(AO13=1, FILTER(TOSSUP, LEN(TOSSUP)), IF(AO13=2, FILTER(NEG, LEN(NEG)), IF(AO13, FILTER(NONEG, LEN(NONEG)), """")))"),-5)</f>
        <v>-5</v>
      </c>
      <c r="AQ13" s="38"/>
      <c r="AR13" s="38"/>
      <c r="AS13" s="38">
        <f>IF(F3="", 0, IF(SUM(C13:H13)-F13&lt;&gt;0, 0, IF(SUM(M13:R13)&gt;0, 2, IF(SUM(M13:R13)&lt;0, 3, 1))))</f>
        <v>2</v>
      </c>
      <c r="AT13" s="38">
        <f ca="1">IFERROR(__xludf.DUMMYFUNCTION("IF(AS13=1, FILTER(TOSSUP, LEN(TOSSUP)), IF(AS13=2, FILTER(NEG, LEN(NEG)), IF(AS13, FILTER(NONEG, LEN(NONEG)), """")))"),-5)</f>
        <v>-5</v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0</v>
      </c>
      <c r="BF13" s="38" t="str">
        <f ca="1">IFERROR(__xludf.DUMMYFUNCTION("IF(BE13=1, FILTER(TOSSUP, LEN(TOSSUP)), IF(BE13=2, FILTER(NEG, LEN(NEG)), IF(BE13, FILTER(NONEG, LEN(NONEG)), """")))"),"")</f>
        <v/>
      </c>
      <c r="BG13" s="38"/>
      <c r="BH13" s="38"/>
      <c r="BI13" s="38">
        <f>IF(N3="", 0, IF(SUM(M13:R13)-N13&lt;&gt;0, 0, IF(SUM(C13:H13)&gt;0, 2, IF(SUM(C13:H13)&lt;0, 3, 1))))</f>
        <v>1</v>
      </c>
      <c r="BJ13" s="38">
        <f ca="1">IFERROR(__xludf.DUMMYFUNCTION("IF(BI13=1, FILTER(TOSSUP, LEN(TOSSUP)), IF(BI13=2, FILTER(NEG, LEN(NEG)), IF(BI13, FILTER(NONEG, LEN(NONEG)), """")))"),-5)</f>
        <v>-5</v>
      </c>
      <c r="BK13" s="38">
        <f ca="1">IFERROR(__xludf.DUMMYFUNCTION("""COMPUTED_VALUE"""),10)</f>
        <v>10</v>
      </c>
      <c r="BL13" s="38">
        <f ca="1">IFERROR(__xludf.DUMMYFUNCTION("""COMPUTED_VALUE"""),15)</f>
        <v>15</v>
      </c>
      <c r="BM13" s="38">
        <f>IF(O3="", 0, IF(SUM(M13:R13)-O13&lt;&gt;0, 0, IF(SUM(C13:H13)&gt;0, 2, IF(SUM(C13:H13)&lt;0, 3, 1))))</f>
        <v>0</v>
      </c>
      <c r="BN13" s="38" t="str">
        <f ca="1">IFERROR(__xludf.DUMMYFUNCTION("IF(BM13=1, FILTER(TOSSUP, LEN(TOSSUP)), IF(BM13=2, FILTER(NEG, LEN(NEG)), IF(BM13, FILTER(NONEG, LEN(NONEG)), """")))"),"")</f>
        <v/>
      </c>
      <c r="BO13" s="38"/>
      <c r="BP13" s="38"/>
      <c r="BQ13" s="38">
        <f>IF(P3="", 0, IF(SUM(M13:R13)-P13&lt;&gt;0, 0, IF(SUM(C13:H13)&gt;0, 2, IF(SUM(C13:H13)&lt;0, 3, 1))))</f>
        <v>0</v>
      </c>
      <c r="BR13" s="38" t="str">
        <f ca="1">IFERROR(__xludf.DUMMYFUNCTION("IF(BQ13=1, FILTER(TOSSUP, LEN(TOSSUP)), IF(BQ13=2, FILTER(NEG, LEN(NEG)), IF(BQ13, FILTER(NONEG, LEN(NONEG)), """")))"),"")</f>
        <v/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/>
      <c r="E14" s="57"/>
      <c r="F14" s="56">
        <v>15</v>
      </c>
      <c r="G14" s="57"/>
      <c r="H14" s="65"/>
      <c r="I14" s="58">
        <v>30</v>
      </c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45</v>
      </c>
      <c r="K14" s="59">
        <f ca="1">IFERROR(__xludf.DUMMYFUNCTION("IF(OR(RegExMatch(J14&amp;"""",""ERR""), RegExMatch(J14&amp;"""",""--""), RegExMatch(K13&amp;"""",""--""),),  ""-----------"", SUM(J14,K13))"),220)</f>
        <v>220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SUM(T14,U13))"),100)</f>
        <v>100</v>
      </c>
      <c r="V14" s="38"/>
      <c r="W14" s="41" t="b">
        <f t="shared" si="0"/>
        <v>1</v>
      </c>
      <c r="X14" s="41">
        <f ca="1">IFERROR(__xludf.DUMMYFUNCTION("IF(W14, FILTER(BONUS, LEN(BONUS)), ""0"")"),0)</f>
        <v>0</v>
      </c>
      <c r="Y14" s="38">
        <f ca="1">IFERROR(__xludf.DUMMYFUNCTION("""COMPUTED_VALUE"""),10)</f>
        <v>10</v>
      </c>
      <c r="Z14" s="38">
        <f ca="1">IFERROR(__xludf.DUMMYFUNCTION("""COMPUTED_VALUE"""),20)</f>
        <v>20</v>
      </c>
      <c r="AA14" s="38">
        <f ca="1">IFERROR(__xludf.DUMMYFUNCTION("""COMPUTED_VALUE"""),30)</f>
        <v>30</v>
      </c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0</v>
      </c>
      <c r="AH14" s="41" t="str">
        <f ca="1">IFERROR(__xludf.DUMMYFUNCTION("IF(AG14=1, FILTER(TOSSUP, LEN(TOSSUP)), IF(AG14=2, FILTER(NEG, LEN(NEG)), IF(AG14, FILTER(NONEG, LEN(NONEG)), """")))"),"")</f>
        <v/>
      </c>
      <c r="AI14" s="38"/>
      <c r="AJ14" s="38"/>
      <c r="AK14" s="38">
        <f>IF(D3="", 0, IF(SUM(C14:H14)-D14&lt;&gt;0, 0, IF(SUM(M14:R14)&gt;0, 2, IF(SUM(M14:R14)&lt;0, 3, 1))))</f>
        <v>0</v>
      </c>
      <c r="AL14" s="38" t="str">
        <f ca="1">IFERROR(__xludf.DUMMYFUNCTION("IF(AK14=1, FILTER(TOSSUP, LEN(TOSSUP)), IF(AK14=2, FILTER(NEG, LEN(NEG)), IF(AK14, FILTER(NONEG, LEN(NONEG)), """")))"),"")</f>
        <v/>
      </c>
      <c r="AM14" s="38"/>
      <c r="AN14" s="38"/>
      <c r="AO14" s="38">
        <f>IF(E3="", 0, IF(SUM(C14:H14)-E14&lt;&gt;0, 0, IF(SUM(M14:R14)&gt;0, 2, IF(SUM(M14:R14)&lt;0, 3, 1))))</f>
        <v>0</v>
      </c>
      <c r="AP14" s="38" t="str">
        <f ca="1">IFERROR(__xludf.DUMMYFUNCTION("IF(AO14=1, FILTER(TOSSUP, LEN(TOSSUP)), IF(AO14=2, FILTER(NEG, LEN(NEG)), IF(AO14, FILTER(NONEG, LEN(NONEG)), """")))"),"")</f>
        <v/>
      </c>
      <c r="AQ14" s="38"/>
      <c r="AR14" s="38"/>
      <c r="AS14" s="38">
        <f>IF(F3="", 0, IF(SUM(C14:H14)-F14&lt;&gt;0, 0, IF(SUM(M14:R14)&gt;0, 2, IF(SUM(M14:R14)&lt;0, 3, 1))))</f>
        <v>1</v>
      </c>
      <c r="AT14" s="38">
        <f ca="1">IFERROR(__xludf.DUMMYFUNCTION("IF(AS14=1, FILTER(TOSSUP, LEN(TOSSUP)), IF(AS14=2, FILTER(NEG, LEN(NEG)), IF(AS14, FILTER(NONEG, LEN(NONEG)), """")))"),-5)</f>
        <v>-5</v>
      </c>
      <c r="AU14" s="38">
        <f ca="1">IFERROR(__xludf.DUMMYFUNCTION("""COMPUTED_VALUE"""),10)</f>
        <v>10</v>
      </c>
      <c r="AV14" s="38">
        <f ca="1">IFERROR(__xludf.DUMMYFUNCTION("""COMPUTED_VALUE"""),15)</f>
        <v>15</v>
      </c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2</v>
      </c>
      <c r="BF14" s="38">
        <f ca="1">IFERROR(__xludf.DUMMYFUNCTION("IF(BE14=1, FILTER(TOSSUP, LEN(TOSSUP)), IF(BE14=2, FILTER(NEG, LEN(NEG)), IF(BE14, FILTER(NONEG, LEN(NONEG)), """")))"),-5)</f>
        <v>-5</v>
      </c>
      <c r="BG14" s="38"/>
      <c r="BH14" s="38"/>
      <c r="BI14" s="38">
        <f>IF(N3="", 0, IF(SUM(M14:R14)-N14&lt;&gt;0, 0, IF(SUM(C14:H14)&gt;0, 2, IF(SUM(C14:H14)&lt;0, 3, 1))))</f>
        <v>2</v>
      </c>
      <c r="BJ14" s="38">
        <f ca="1">IFERROR(__xludf.DUMMYFUNCTION("IF(BI14=1, FILTER(TOSSUP, LEN(TOSSUP)), IF(BI14=2, FILTER(NEG, LEN(NEG)), IF(BI14, FILTER(NONEG, LEN(NONEG)), """")))"),-5)</f>
        <v>-5</v>
      </c>
      <c r="BK14" s="38"/>
      <c r="BL14" s="38"/>
      <c r="BM14" s="38">
        <f>IF(O3="", 0, IF(SUM(M14:R14)-O14&lt;&gt;0, 0, IF(SUM(C14:H14)&gt;0, 2, IF(SUM(C14:H14)&lt;0, 3, 1))))</f>
        <v>2</v>
      </c>
      <c r="BN14" s="38">
        <f ca="1">IFERROR(__xludf.DUMMYFUNCTION("IF(BM14=1, FILTER(TOSSUP, LEN(TOSSUP)), IF(BM14=2, FILTER(NEG, LEN(NEG)), IF(BM14, FILTER(NONEG, LEN(NONEG)), """")))"),-5)</f>
        <v>-5</v>
      </c>
      <c r="BO14" s="38"/>
      <c r="BP14" s="38"/>
      <c r="BQ14" s="38">
        <f>IF(P3="", 0, IF(SUM(M14:R14)-P14&lt;&gt;0, 0, IF(SUM(C14:H14)&gt;0, 2, IF(SUM(C14:H14)&lt;0, 3, 1))))</f>
        <v>0</v>
      </c>
      <c r="BR14" s="38" t="str">
        <f ca="1">IFERROR(__xludf.DUMMYFUNCTION("IF(BQ14=1, FILTER(TOSSUP, LEN(TOSSUP)), IF(BQ14=2, FILTER(NEG, LEN(NEG)), IF(BQ14, FILTER(NONEG, LEN(NONEG)), """")))"),"")</f>
        <v/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>
        <v>0</v>
      </c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SUM(J15,K14))"),220)</f>
        <v>220</v>
      </c>
      <c r="L15" s="60">
        <v>12</v>
      </c>
      <c r="M15" s="61"/>
      <c r="N15" s="56"/>
      <c r="O15" s="62"/>
      <c r="P15" s="64"/>
      <c r="Q15" s="62"/>
      <c r="R15" s="64"/>
      <c r="S15" s="59"/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59">
        <f ca="1">IFERROR(__xludf.DUMMYFUNCTION("IF(OR(RegExMatch(T15&amp;"""",""ERR""), RegExMatch(T15&amp;"""",""--""), RegExMatch(U14&amp;"""",""--""),),  ""-----------"", SUM(T15,U14))"),100)</f>
        <v>100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0</v>
      </c>
      <c r="AC15" s="41" t="str">
        <f ca="1">IFERROR(__xludf.DUMMYFUNCTION("IF(AB15, FILTER(BONUS, LEN(BONUS)), ""0"")"),"0")</f>
        <v>0</v>
      </c>
      <c r="AD15" s="38"/>
      <c r="AE15" s="38"/>
      <c r="AF15" s="38"/>
      <c r="AG15" s="38">
        <f>IF(C3="", 0, IF(SUM(C15:H15)-C15&lt;&gt;0, 0, IF(SUM(M15:R15)&gt;0, 2, IF(SUM(M15:R15)&lt;0, 3, 1))))</f>
        <v>1</v>
      </c>
      <c r="AH15" s="41">
        <f ca="1">IFERROR(__xludf.DUMMYFUNCTION("IF(AG15=1, FILTER(TOSSUP, LEN(TOSSUP)), IF(AG15=2, FILTER(NEG, LEN(NEG)), IF(AG15, FILTER(NONEG, LEN(NONEG)), """")))"),-5)</f>
        <v>-5</v>
      </c>
      <c r="AI15" s="38">
        <f ca="1">IFERROR(__xludf.DUMMYFUNCTION("""COMPUTED_VALUE"""),10)</f>
        <v>10</v>
      </c>
      <c r="AJ15" s="38">
        <f ca="1">IFERROR(__xludf.DUMMYFUNCTION("""COMPUTED_VALUE"""),15)</f>
        <v>15</v>
      </c>
      <c r="AK15" s="38">
        <f>IF(D3="", 0, IF(SUM(C15:H15)-D15&lt;&gt;0, 0, IF(SUM(M15:R15)&gt;0, 2, IF(SUM(M15:R15)&lt;0, 3, 1))))</f>
        <v>1</v>
      </c>
      <c r="AL15" s="38">
        <f ca="1">IFERROR(__xludf.DUMMYFUNCTION("IF(AK15=1, FILTER(TOSSUP, LEN(TOSSUP)), IF(AK15=2, FILTER(NEG, LEN(NEG)), IF(AK15, FILTER(NONEG, LEN(NONEG)), """")))"),-5)</f>
        <v>-5</v>
      </c>
      <c r="AM15" s="38">
        <f ca="1">IFERROR(__xludf.DUMMYFUNCTION("""COMPUTED_VALUE"""),10)</f>
        <v>10</v>
      </c>
      <c r="AN15" s="38">
        <f ca="1">IFERROR(__xludf.DUMMYFUNCTION("""COMPUTED_VALUE"""),15)</f>
        <v>15</v>
      </c>
      <c r="AO15" s="38">
        <f>IF(E3="", 0, IF(SUM(C15:H15)-E15&lt;&gt;0, 0, IF(SUM(M15:R15)&gt;0, 2, IF(SUM(M15:R15)&lt;0, 3, 1))))</f>
        <v>1</v>
      </c>
      <c r="AP15" s="38">
        <f ca="1">IFERROR(__xludf.DUMMYFUNCTION("IF(AO15=1, FILTER(TOSSUP, LEN(TOSSUP)), IF(AO15=2, FILTER(NEG, LEN(NEG)), IF(AO15, FILTER(NONEG, LEN(NONEG)), """")))"),-5)</f>
        <v>-5</v>
      </c>
      <c r="AQ15" s="38">
        <f ca="1">IFERROR(__xludf.DUMMYFUNCTION("""COMPUTED_VALUE"""),10)</f>
        <v>10</v>
      </c>
      <c r="AR15" s="38">
        <f ca="1">IFERROR(__xludf.DUMMYFUNCTION("""COMPUTED_VALUE"""),15)</f>
        <v>15</v>
      </c>
      <c r="AS15" s="38">
        <f>IF(F3="", 0, IF(SUM(C15:H15)-F15&lt;&gt;0, 0, IF(SUM(M15:R15)&gt;0, 2, IF(SUM(M15:R15)&lt;0, 3, 1))))</f>
        <v>1</v>
      </c>
      <c r="AT15" s="38">
        <f ca="1">IFERROR(__xludf.DUMMYFUNCTION("IF(AS15=1, FILTER(TOSSUP, LEN(TOSSUP)), IF(AS15=2, FILTER(NEG, LEN(NEG)), IF(AS15, FILTER(NONEG, LEN(NONEG)), """")))"),-5)</f>
        <v>-5</v>
      </c>
      <c r="AU15" s="38">
        <f ca="1">IFERROR(__xludf.DUMMYFUNCTION("""COMPUTED_VALUE"""),10)</f>
        <v>10</v>
      </c>
      <c r="AV15" s="38">
        <f ca="1">IFERROR(__xludf.DUMMYFUNCTION("""COMPUTED_VALUE"""),15)</f>
        <v>15</v>
      </c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1</v>
      </c>
      <c r="BF15" s="38">
        <f ca="1">IFERROR(__xludf.DUMMYFUNCTION("IF(BE15=1, FILTER(TOSSUP, LEN(TOSSUP)), IF(BE15=2, FILTER(NEG, LEN(NEG)), IF(BE15, FILTER(NONEG, LEN(NONEG)), """")))"),-5)</f>
        <v>-5</v>
      </c>
      <c r="BG15" s="38">
        <f ca="1">IFERROR(__xludf.DUMMYFUNCTION("""COMPUTED_VALUE"""),10)</f>
        <v>10</v>
      </c>
      <c r="BH15" s="38">
        <f ca="1">IFERROR(__xludf.DUMMYFUNCTION("""COMPUTED_VALUE"""),15)</f>
        <v>15</v>
      </c>
      <c r="BI15" s="38">
        <f>IF(N3="", 0, IF(SUM(M15:R15)-N15&lt;&gt;0, 0, IF(SUM(C15:H15)&gt;0, 2, IF(SUM(C15:H15)&lt;0, 3, 1))))</f>
        <v>1</v>
      </c>
      <c r="BJ15" s="38">
        <f ca="1">IFERROR(__xludf.DUMMYFUNCTION("IF(BI15=1, FILTER(TOSSUP, LEN(TOSSUP)), IF(BI15=2, FILTER(NEG, LEN(NEG)), IF(BI15, FILTER(NONEG, LEN(NONEG)), """")))"),-5)</f>
        <v>-5</v>
      </c>
      <c r="BK15" s="38">
        <f ca="1">IFERROR(__xludf.DUMMYFUNCTION("""COMPUTED_VALUE"""),10)</f>
        <v>10</v>
      </c>
      <c r="BL15" s="38">
        <f ca="1">IFERROR(__xludf.DUMMYFUNCTION("""COMPUTED_VALUE"""),15)</f>
        <v>15</v>
      </c>
      <c r="BM15" s="38">
        <f>IF(O3="", 0, IF(SUM(M15:R15)-O15&lt;&gt;0, 0, IF(SUM(C15:H15)&gt;0, 2, IF(SUM(C15:H15)&lt;0, 3, 1))))</f>
        <v>1</v>
      </c>
      <c r="BN15" s="38">
        <f ca="1">IFERROR(__xludf.DUMMYFUNCTION("IF(BM15=1, FILTER(TOSSUP, LEN(TOSSUP)), IF(BM15=2, FILTER(NEG, LEN(NEG)), IF(BM15, FILTER(NONEG, LEN(NONEG)), """")))"),-5)</f>
        <v>-5</v>
      </c>
      <c r="BO15" s="38">
        <f ca="1">IFERROR(__xludf.DUMMYFUNCTION("""COMPUTED_VALUE"""),10)</f>
        <v>10</v>
      </c>
      <c r="BP15" s="38">
        <f ca="1">IFERROR(__xludf.DUMMYFUNCTION("""COMPUTED_VALUE"""),15)</f>
        <v>15</v>
      </c>
      <c r="BQ15" s="38">
        <f>IF(P3="", 0, IF(SUM(M15:R15)-P15&lt;&gt;0, 0, IF(SUM(C15:H15)&gt;0, 2, IF(SUM(C15:H15)&lt;0, 3, 1))))</f>
        <v>0</v>
      </c>
      <c r="BR15" s="38" t="str">
        <f ca="1">IFERROR(__xludf.DUMMYFUNCTION("IF(BQ15=1, FILTER(TOSSUP, LEN(TOSSUP)), IF(BQ15=2, FILTER(NEG, LEN(NEG)), IF(BQ15, FILTER(NONEG, LEN(NONEG)), """")))"),"")</f>
        <v/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54"/>
      <c r="G16" s="53"/>
      <c r="H16" s="28"/>
      <c r="I16" s="29"/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7">
        <f ca="1">IFERROR(__xludf.DUMMYFUNCTION("IF(OR(RegExMatch(J16&amp;"""",""ERR""), RegExMatch(J16&amp;"""",""--""), RegExMatch(K15&amp;"""",""--""),),  ""-----------"", SUM(J16,K15))"),220)</f>
        <v>220</v>
      </c>
      <c r="L16" s="32">
        <v>13</v>
      </c>
      <c r="M16" s="33"/>
      <c r="N16" s="28">
        <v>15</v>
      </c>
      <c r="O16" s="51"/>
      <c r="P16" s="52"/>
      <c r="Q16" s="51"/>
      <c r="R16" s="52"/>
      <c r="S16" s="29">
        <v>20</v>
      </c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37">
        <f ca="1">IFERROR(__xludf.DUMMYFUNCTION("IF(OR(RegExMatch(T16&amp;"""",""ERR""), RegExMatch(T16&amp;"""",""--""), RegExMatch(U15&amp;"""",""--""),),  ""-----------"", SUM(T16,U15))"),135)</f>
        <v>135</v>
      </c>
      <c r="V16" s="38"/>
      <c r="W16" s="41" t="b">
        <f t="shared" si="0"/>
        <v>0</v>
      </c>
      <c r="X16" s="41" t="str">
        <f ca="1">IFERROR(__xludf.DUMMYFUNCTION("IF(W16, FILTER(BONUS, LEN(BONUS)), ""0"")"),"0")</f>
        <v>0</v>
      </c>
      <c r="Y16" s="38"/>
      <c r="Z16" s="38"/>
      <c r="AA16" s="38"/>
      <c r="AB16" s="41" t="b">
        <f t="shared" si="1"/>
        <v>1</v>
      </c>
      <c r="AC16" s="41">
        <f ca="1">IFERROR(__xludf.DUMMYFUNCTION("IF(AB16, FILTER(BONUS, LEN(BONUS)), ""0"")"),0)</f>
        <v>0</v>
      </c>
      <c r="AD16" s="38">
        <f ca="1">IFERROR(__xludf.DUMMYFUNCTION("""COMPUTED_VALUE"""),10)</f>
        <v>10</v>
      </c>
      <c r="AE16" s="38">
        <f ca="1">IFERROR(__xludf.DUMMYFUNCTION("""COMPUTED_VALUE"""),20)</f>
        <v>20</v>
      </c>
      <c r="AF16" s="38">
        <f ca="1">IFERROR(__xludf.DUMMYFUNCTION("""COMPUTED_VALUE"""),30)</f>
        <v>30</v>
      </c>
      <c r="AG16" s="38">
        <f>IF(C3="", 0, IF(SUM(C16:H16)-C16&lt;&gt;0, 0, IF(SUM(M16:R16)&gt;0, 2, IF(SUM(M16:R16)&lt;0, 3, 1))))</f>
        <v>2</v>
      </c>
      <c r="AH16" s="41">
        <f ca="1">IFERROR(__xludf.DUMMYFUNCTION("IF(AG16=1, FILTER(TOSSUP, LEN(TOSSUP)), IF(AG16=2, FILTER(NEG, LEN(NEG)), IF(AG16, FILTER(NONEG, LEN(NONEG)), """")))"),-5)</f>
        <v>-5</v>
      </c>
      <c r="AI16" s="38"/>
      <c r="AJ16" s="38"/>
      <c r="AK16" s="38">
        <f>IF(D3="", 0, IF(SUM(C16:H16)-D16&lt;&gt;0, 0, IF(SUM(M16:R16)&gt;0, 2, IF(SUM(M16:R16)&lt;0, 3, 1))))</f>
        <v>2</v>
      </c>
      <c r="AL16" s="38">
        <f ca="1">IFERROR(__xludf.DUMMYFUNCTION("IF(AK16=1, FILTER(TOSSUP, LEN(TOSSUP)), IF(AK16=2, FILTER(NEG, LEN(NEG)), IF(AK16, FILTER(NONEG, LEN(NONEG)), """")))"),-5)</f>
        <v>-5</v>
      </c>
      <c r="AM16" s="38"/>
      <c r="AN16" s="38"/>
      <c r="AO16" s="38">
        <f>IF(E3="", 0, IF(SUM(C16:H16)-E16&lt;&gt;0, 0, IF(SUM(M16:R16)&gt;0, 2, IF(SUM(M16:R16)&lt;0, 3, 1))))</f>
        <v>2</v>
      </c>
      <c r="AP16" s="38">
        <f ca="1">IFERROR(__xludf.DUMMYFUNCTION("IF(AO16=1, FILTER(TOSSUP, LEN(TOSSUP)), IF(AO16=2, FILTER(NEG, LEN(NEG)), IF(AO16, FILTER(NONEG, LEN(NONEG)), """")))"),-5)</f>
        <v>-5</v>
      </c>
      <c r="AQ16" s="38"/>
      <c r="AR16" s="38"/>
      <c r="AS16" s="38">
        <f>IF(F3="", 0, IF(SUM(C16:H16)-F16&lt;&gt;0, 0, IF(SUM(M16:R16)&gt;0, 2, IF(SUM(M16:R16)&lt;0, 3, 1))))</f>
        <v>2</v>
      </c>
      <c r="AT16" s="38">
        <f ca="1">IFERROR(__xludf.DUMMYFUNCTION("IF(AS16=1, FILTER(TOSSUP, LEN(TOSSUP)), IF(AS16=2, FILTER(NEG, LEN(NEG)), IF(AS16, FILTER(NONEG, LEN(NONEG)), """")))"),-5)</f>
        <v>-5</v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0</v>
      </c>
      <c r="BF16" s="38" t="str">
        <f ca="1">IFERROR(__xludf.DUMMYFUNCTION("IF(BE16=1, FILTER(TOSSUP, LEN(TOSSUP)), IF(BE16=2, FILTER(NEG, LEN(NEG)), IF(BE16, FILTER(NONEG, LEN(NONEG)), """")))"),"")</f>
        <v/>
      </c>
      <c r="BG16" s="38"/>
      <c r="BH16" s="38"/>
      <c r="BI16" s="38">
        <f>IF(N3="", 0, IF(SUM(M16:R16)-N16&lt;&gt;0, 0, IF(SUM(C16:H16)&gt;0, 2, IF(SUM(C16:H16)&lt;0, 3, 1))))</f>
        <v>1</v>
      </c>
      <c r="BJ16" s="38">
        <f ca="1">IFERROR(__xludf.DUMMYFUNCTION("IF(BI16=1, FILTER(TOSSUP, LEN(TOSSUP)), IF(BI16=2, FILTER(NEG, LEN(NEG)), IF(BI16, FILTER(NONEG, LEN(NONEG)), """")))"),-5)</f>
        <v>-5</v>
      </c>
      <c r="BK16" s="38">
        <f ca="1">IFERROR(__xludf.DUMMYFUNCTION("""COMPUTED_VALUE"""),10)</f>
        <v>10</v>
      </c>
      <c r="BL16" s="38">
        <f ca="1">IFERROR(__xludf.DUMMYFUNCTION("""COMPUTED_VALUE"""),15)</f>
        <v>15</v>
      </c>
      <c r="BM16" s="38">
        <f>IF(O3="", 0, IF(SUM(M16:R16)-O16&lt;&gt;0, 0, IF(SUM(C16:H16)&gt;0, 2, IF(SUM(C16:H16)&lt;0, 3, 1))))</f>
        <v>0</v>
      </c>
      <c r="BN16" s="38" t="str">
        <f ca="1">IFERROR(__xludf.DUMMYFUNCTION("IF(BM16=1, FILTER(TOSSUP, LEN(TOSSUP)), IF(BM16=2, FILTER(NEG, LEN(NEG)), IF(BM16, FILTER(NONEG, LEN(NONEG)), """")))"),"")</f>
        <v/>
      </c>
      <c r="BO16" s="38"/>
      <c r="BP16" s="38"/>
      <c r="BQ16" s="38">
        <f>IF(P3="", 0, IF(SUM(M16:R16)-P16&lt;&gt;0, 0, IF(SUM(C16:H16)&gt;0, 2, IF(SUM(C16:H16)&lt;0, 3, 1))))</f>
        <v>0</v>
      </c>
      <c r="BR16" s="38" t="str">
        <f ca="1">IFERROR(__xludf.DUMMYFUNCTION("IF(BQ16=1, FILTER(TOSSUP, LEN(TOSSUP)), IF(BQ16=2, FILTER(NEG, LEN(NEG)), IF(BQ16, FILTER(NONEG, LEN(NONEG)), """")))"),"")</f>
        <v/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54"/>
      <c r="G17" s="53"/>
      <c r="H17" s="54"/>
      <c r="I17" s="29"/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7">
        <f ca="1">IFERROR(__xludf.DUMMYFUNCTION("IF(OR(RegExMatch(J17&amp;"""",""ERR""), RegExMatch(J17&amp;"""",""--""), RegExMatch(K16&amp;"""",""--""),),  ""-----------"", SUM(J17,K16))"),220)</f>
        <v>220</v>
      </c>
      <c r="L17" s="32">
        <v>14</v>
      </c>
      <c r="M17" s="33"/>
      <c r="N17" s="54"/>
      <c r="O17" s="33">
        <v>15</v>
      </c>
      <c r="P17" s="52"/>
      <c r="Q17" s="51"/>
      <c r="R17" s="52"/>
      <c r="S17" s="29">
        <v>20</v>
      </c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37">
        <f ca="1">IFERROR(__xludf.DUMMYFUNCTION("IF(OR(RegExMatch(T17&amp;"""",""ERR""), RegExMatch(T17&amp;"""",""--""), RegExMatch(U16&amp;"""",""--""),),  ""-----------"", SUM(T17,U16))"),170)</f>
        <v>170</v>
      </c>
      <c r="V17" s="38"/>
      <c r="W17" s="41" t="b">
        <f t="shared" si="0"/>
        <v>0</v>
      </c>
      <c r="X17" s="41" t="str">
        <f ca="1">IFERROR(__xludf.DUMMYFUNCTION("IF(W17, FILTER(BONUS, LEN(BONUS)), ""0"")"),"0")</f>
        <v>0</v>
      </c>
      <c r="Y17" s="38"/>
      <c r="Z17" s="38"/>
      <c r="AA17" s="38"/>
      <c r="AB17" s="41" t="b">
        <f t="shared" si="1"/>
        <v>1</v>
      </c>
      <c r="AC17" s="41">
        <f ca="1">IFERROR(__xludf.DUMMYFUNCTION("IF(AB17, FILTER(BONUS, LEN(BONUS)), ""0"")"),0)</f>
        <v>0</v>
      </c>
      <c r="AD17" s="38">
        <f ca="1">IFERROR(__xludf.DUMMYFUNCTION("""COMPUTED_VALUE"""),10)</f>
        <v>10</v>
      </c>
      <c r="AE17" s="38">
        <f ca="1">IFERROR(__xludf.DUMMYFUNCTION("""COMPUTED_VALUE"""),20)</f>
        <v>20</v>
      </c>
      <c r="AF17" s="38">
        <f ca="1">IFERROR(__xludf.DUMMYFUNCTION("""COMPUTED_VALUE"""),30)</f>
        <v>30</v>
      </c>
      <c r="AG17" s="38">
        <f>IF(C3="", 0, IF(SUM(C17:H17)-C17&lt;&gt;0, 0, IF(SUM(M17:R17)&gt;0, 2, IF(SUM(M17:R17)&lt;0, 3, 1))))</f>
        <v>2</v>
      </c>
      <c r="AH17" s="41">
        <f ca="1">IFERROR(__xludf.DUMMYFUNCTION("IF(AG17=1, FILTER(TOSSUP, LEN(TOSSUP)), IF(AG17=2, FILTER(NEG, LEN(NEG)), IF(AG17, FILTER(NONEG, LEN(NONEG)), """")))"),-5)</f>
        <v>-5</v>
      </c>
      <c r="AI17" s="38"/>
      <c r="AJ17" s="38"/>
      <c r="AK17" s="38">
        <f>IF(D3="", 0, IF(SUM(C17:H17)-D17&lt;&gt;0, 0, IF(SUM(M17:R17)&gt;0, 2, IF(SUM(M17:R17)&lt;0, 3, 1))))</f>
        <v>2</v>
      </c>
      <c r="AL17" s="38">
        <f ca="1">IFERROR(__xludf.DUMMYFUNCTION("IF(AK17=1, FILTER(TOSSUP, LEN(TOSSUP)), IF(AK17=2, FILTER(NEG, LEN(NEG)), IF(AK17, FILTER(NONEG, LEN(NONEG)), """")))"),-5)</f>
        <v>-5</v>
      </c>
      <c r="AM17" s="38"/>
      <c r="AN17" s="38"/>
      <c r="AO17" s="38">
        <f>IF(E3="", 0, IF(SUM(C17:H17)-E17&lt;&gt;0, 0, IF(SUM(M17:R17)&gt;0, 2, IF(SUM(M17:R17)&lt;0, 3, 1))))</f>
        <v>2</v>
      </c>
      <c r="AP17" s="38">
        <f ca="1">IFERROR(__xludf.DUMMYFUNCTION("IF(AO17=1, FILTER(TOSSUP, LEN(TOSSUP)), IF(AO17=2, FILTER(NEG, LEN(NEG)), IF(AO17, FILTER(NONEG, LEN(NONEG)), """")))"),-5)</f>
        <v>-5</v>
      </c>
      <c r="AQ17" s="38"/>
      <c r="AR17" s="38"/>
      <c r="AS17" s="38">
        <f>IF(F3="", 0, IF(SUM(C17:H17)-F17&lt;&gt;0, 0, IF(SUM(M17:R17)&gt;0, 2, IF(SUM(M17:R17)&lt;0, 3, 1))))</f>
        <v>2</v>
      </c>
      <c r="AT17" s="38">
        <f ca="1">IFERROR(__xludf.DUMMYFUNCTION("IF(AS17=1, FILTER(TOSSUP, LEN(TOSSUP)), IF(AS17=2, FILTER(NEG, LEN(NEG)), IF(AS17, FILTER(NONEG, LEN(NONEG)), """")))"),-5)</f>
        <v>-5</v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0</v>
      </c>
      <c r="BJ17" s="38" t="str">
        <f ca="1">IFERROR(__xludf.DUMMYFUNCTION("IF(BI17=1, FILTER(TOSSUP, LEN(TOSSUP)), IF(BI17=2, FILTER(NEG, LEN(NEG)), IF(BI17, FILTER(NONEG, LEN(NONEG)), """")))"),"")</f>
        <v/>
      </c>
      <c r="BK17" s="38"/>
      <c r="BL17" s="38"/>
      <c r="BM17" s="38">
        <f>IF(O3="", 0, IF(SUM(M17:R17)-O17&lt;&gt;0, 0, IF(SUM(C17:H17)&gt;0, 2, IF(SUM(C17:H17)&lt;0, 3, 1))))</f>
        <v>1</v>
      </c>
      <c r="BN17" s="38">
        <f ca="1">IFERROR(__xludf.DUMMYFUNCTION("IF(BM17=1, FILTER(TOSSUP, LEN(TOSSUP)), IF(BM17=2, FILTER(NEG, LEN(NEG)), IF(BM17, FILTER(NONEG, LEN(NONEG)), """")))"),-5)</f>
        <v>-5</v>
      </c>
      <c r="BO17" s="38">
        <f ca="1">IFERROR(__xludf.DUMMYFUNCTION("""COMPUTED_VALUE"""),10)</f>
        <v>10</v>
      </c>
      <c r="BP17" s="38">
        <f ca="1">IFERROR(__xludf.DUMMYFUNCTION("""COMPUTED_VALUE"""),15)</f>
        <v>15</v>
      </c>
      <c r="BQ17" s="38">
        <f>IF(P3="", 0, IF(SUM(M17:R17)-P17&lt;&gt;0, 0, IF(SUM(C17:H17)&gt;0, 2, IF(SUM(C17:H17)&lt;0, 3, 1))))</f>
        <v>0</v>
      </c>
      <c r="BR17" s="38" t="str">
        <f ca="1">IFERROR(__xludf.DUMMYFUNCTION("IF(BQ17=1, FILTER(TOSSUP, LEN(TOSSUP)), IF(BQ17=2, FILTER(NEG, LEN(NEG)), IF(BQ17, FILTER(NONEG, LEN(NONEG)), """")))"),"")</f>
        <v/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/>
      <c r="E18" s="26"/>
      <c r="F18" s="54"/>
      <c r="G18" s="53"/>
      <c r="H18" s="54"/>
      <c r="I18" s="29"/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7">
        <f ca="1">IFERROR(__xludf.DUMMYFUNCTION("IF(OR(RegExMatch(J18&amp;"""",""ERR""), RegExMatch(J18&amp;"""",""--""), RegExMatch(K17&amp;"""",""--""),),  ""-----------"", SUM(J18,K17))"),220)</f>
        <v>220</v>
      </c>
      <c r="L18" s="32">
        <v>15</v>
      </c>
      <c r="M18" s="33"/>
      <c r="N18" s="54"/>
      <c r="O18" s="33">
        <v>10</v>
      </c>
      <c r="P18" s="52"/>
      <c r="Q18" s="51"/>
      <c r="R18" s="52"/>
      <c r="S18" s="29">
        <v>20</v>
      </c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37">
        <f ca="1">IFERROR(__xludf.DUMMYFUNCTION("IF(OR(RegExMatch(T18&amp;"""",""ERR""), RegExMatch(T18&amp;"""",""--""), RegExMatch(U17&amp;"""",""--""),),  ""-----------"", SUM(T18,U17))"),200)</f>
        <v>200</v>
      </c>
      <c r="V18" s="38"/>
      <c r="W18" s="41" t="b">
        <f t="shared" si="0"/>
        <v>0</v>
      </c>
      <c r="X18" s="41" t="str">
        <f ca="1">IFERROR(__xludf.DUMMYFUNCTION("IF(W18, FILTER(BONUS, LEN(BONUS)), ""0"")"),"0")</f>
        <v>0</v>
      </c>
      <c r="Y18" s="38"/>
      <c r="Z18" s="38"/>
      <c r="AA18" s="38"/>
      <c r="AB18" s="41" t="b">
        <f t="shared" si="1"/>
        <v>1</v>
      </c>
      <c r="AC18" s="41">
        <f ca="1">IFERROR(__xludf.DUMMYFUNCTION("IF(AB18, FILTER(BONUS, LEN(BONUS)), ""0"")"),0)</f>
        <v>0</v>
      </c>
      <c r="AD18" s="38">
        <f ca="1">IFERROR(__xludf.DUMMYFUNCTION("""COMPUTED_VALUE"""),10)</f>
        <v>10</v>
      </c>
      <c r="AE18" s="38">
        <f ca="1">IFERROR(__xludf.DUMMYFUNCTION("""COMPUTED_VALUE"""),20)</f>
        <v>20</v>
      </c>
      <c r="AF18" s="38">
        <f ca="1">IFERROR(__xludf.DUMMYFUNCTION("""COMPUTED_VALUE"""),30)</f>
        <v>30</v>
      </c>
      <c r="AG18" s="38">
        <f>IF(C3="", 0, IF(SUM(C18:H18)-C18&lt;&gt;0, 0, IF(SUM(M18:R18)&gt;0, 2, IF(SUM(M18:R18)&lt;0, 3, 1))))</f>
        <v>2</v>
      </c>
      <c r="AH18" s="41">
        <f ca="1">IFERROR(__xludf.DUMMYFUNCTION("IF(AG18=1, FILTER(TOSSUP, LEN(TOSSUP)), IF(AG18=2, FILTER(NEG, LEN(NEG)), IF(AG18, FILTER(NONEG, LEN(NONEG)), """")))"),-5)</f>
        <v>-5</v>
      </c>
      <c r="AI18" s="38"/>
      <c r="AJ18" s="38"/>
      <c r="AK18" s="38">
        <f>IF(D3="", 0, IF(SUM(C18:H18)-D18&lt;&gt;0, 0, IF(SUM(M18:R18)&gt;0, 2, IF(SUM(M18:R18)&lt;0, 3, 1))))</f>
        <v>2</v>
      </c>
      <c r="AL18" s="38">
        <f ca="1">IFERROR(__xludf.DUMMYFUNCTION("IF(AK18=1, FILTER(TOSSUP, LEN(TOSSUP)), IF(AK18=2, FILTER(NEG, LEN(NEG)), IF(AK18, FILTER(NONEG, LEN(NONEG)), """")))"),-5)</f>
        <v>-5</v>
      </c>
      <c r="AM18" s="38"/>
      <c r="AN18" s="38"/>
      <c r="AO18" s="38">
        <f>IF(E3="", 0, IF(SUM(C18:H18)-E18&lt;&gt;0, 0, IF(SUM(M18:R18)&gt;0, 2, IF(SUM(M18:R18)&lt;0, 3, 1))))</f>
        <v>2</v>
      </c>
      <c r="AP18" s="38">
        <f ca="1">IFERROR(__xludf.DUMMYFUNCTION("IF(AO18=1, FILTER(TOSSUP, LEN(TOSSUP)), IF(AO18=2, FILTER(NEG, LEN(NEG)), IF(AO18, FILTER(NONEG, LEN(NONEG)), """")))"),-5)</f>
        <v>-5</v>
      </c>
      <c r="AQ18" s="38"/>
      <c r="AR18" s="38"/>
      <c r="AS18" s="38">
        <f>IF(F3="", 0, IF(SUM(C18:H18)-F18&lt;&gt;0, 0, IF(SUM(M18:R18)&gt;0, 2, IF(SUM(M18:R18)&lt;0, 3, 1))))</f>
        <v>2</v>
      </c>
      <c r="AT18" s="38">
        <f ca="1">IFERROR(__xludf.DUMMYFUNCTION("IF(AS18=1, FILTER(TOSSUP, LEN(TOSSUP)), IF(AS18=2, FILTER(NEG, LEN(NEG)), IF(AS18, FILTER(NONEG, LEN(NONEG)), """")))"),-5)</f>
        <v>-5</v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0</v>
      </c>
      <c r="BF18" s="38" t="str">
        <f ca="1">IFERROR(__xludf.DUMMYFUNCTION("IF(BE18=1, FILTER(TOSSUP, LEN(TOSSUP)), IF(BE18=2, FILTER(NEG, LEN(NEG)), IF(BE18, FILTER(NONEG, LEN(NONEG)), """")))"),"")</f>
        <v/>
      </c>
      <c r="BG18" s="38"/>
      <c r="BH18" s="38"/>
      <c r="BI18" s="38">
        <f>IF(N3="", 0, IF(SUM(M18:R18)-N18&lt;&gt;0, 0, IF(SUM(C18:H18)&gt;0, 2, IF(SUM(C18:H18)&lt;0, 3, 1))))</f>
        <v>0</v>
      </c>
      <c r="BJ18" s="38" t="str">
        <f ca="1">IFERROR(__xludf.DUMMYFUNCTION("IF(BI18=1, FILTER(TOSSUP, LEN(TOSSUP)), IF(BI18=2, FILTER(NEG, LEN(NEG)), IF(BI18, FILTER(NONEG, LEN(NONEG)), """")))"),"")</f>
        <v/>
      </c>
      <c r="BK18" s="38"/>
      <c r="BL18" s="38"/>
      <c r="BM18" s="38">
        <f>IF(O3="", 0, IF(SUM(M18:R18)-O18&lt;&gt;0, 0, IF(SUM(C18:H18)&gt;0, 2, IF(SUM(C18:H18)&lt;0, 3, 1))))</f>
        <v>1</v>
      </c>
      <c r="BN18" s="38">
        <f ca="1">IFERROR(__xludf.DUMMYFUNCTION("IF(BM18=1, FILTER(TOSSUP, LEN(TOSSUP)), IF(BM18=2, FILTER(NEG, LEN(NEG)), IF(BM18, FILTER(NONEG, LEN(NONEG)), """")))"),-5)</f>
        <v>-5</v>
      </c>
      <c r="BO18" s="38">
        <f ca="1">IFERROR(__xludf.DUMMYFUNCTION("""COMPUTED_VALUE"""),10)</f>
        <v>10</v>
      </c>
      <c r="BP18" s="38">
        <f ca="1">IFERROR(__xludf.DUMMYFUNCTION("""COMPUTED_VALUE"""),15)</f>
        <v>15</v>
      </c>
      <c r="BQ18" s="38">
        <f>IF(P3="", 0, IF(SUM(M18:R18)-P18&lt;&gt;0, 0, IF(SUM(C18:H18)&gt;0, 2, IF(SUM(C18:H18)&lt;0, 3, 1))))</f>
        <v>0</v>
      </c>
      <c r="BR18" s="38" t="str">
        <f ca="1">IFERROR(__xludf.DUMMYFUNCTION("IF(BQ18=1, FILTER(TOSSUP, LEN(TOSSUP)), IF(BQ18=2, FILTER(NEG, LEN(NEG)), IF(BQ18, FILTER(NONEG, LEN(NONEG)), """")))"),"")</f>
        <v/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65"/>
      <c r="E19" s="57"/>
      <c r="F19" s="65"/>
      <c r="G19" s="57"/>
      <c r="H19" s="65"/>
      <c r="I19" s="58"/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59">
        <f ca="1">IFERROR(__xludf.DUMMYFUNCTION("IF(OR(RegExMatch(J19&amp;"""",""ERR""), RegExMatch(J19&amp;"""",""--""), RegExMatch(K18&amp;"""",""--""),),  ""-----------"", SUM(J19,K18))"),220)</f>
        <v>220</v>
      </c>
      <c r="L19" s="60">
        <v>16</v>
      </c>
      <c r="M19" s="61"/>
      <c r="N19" s="56">
        <v>15</v>
      </c>
      <c r="O19" s="62"/>
      <c r="P19" s="64"/>
      <c r="Q19" s="62"/>
      <c r="R19" s="64"/>
      <c r="S19" s="58">
        <v>10</v>
      </c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25</v>
      </c>
      <c r="U19" s="59">
        <f ca="1">IFERROR(__xludf.DUMMYFUNCTION("IF(OR(RegExMatch(T19&amp;"""",""ERR""), RegExMatch(T19&amp;"""",""--""), RegExMatch(U18&amp;"""",""--""),),  ""-----------"", SUM(T19,U18))"),225)</f>
        <v>225</v>
      </c>
      <c r="V19" s="38"/>
      <c r="W19" s="41" t="b">
        <f t="shared" si="0"/>
        <v>0</v>
      </c>
      <c r="X19" s="41" t="str">
        <f ca="1">IFERROR(__xludf.DUMMYFUNCTION("IF(W19, FILTER(BONUS, LEN(BONUS)), ""0"")"),"0")</f>
        <v>0</v>
      </c>
      <c r="Y19" s="38"/>
      <c r="Z19" s="38"/>
      <c r="AA19" s="38"/>
      <c r="AB19" s="41" t="b">
        <f t="shared" si="1"/>
        <v>1</v>
      </c>
      <c r="AC19" s="41">
        <f ca="1">IFERROR(__xludf.DUMMYFUNCTION("IF(AB19, FILTER(BONUS, LEN(BONUS)), ""0"")"),0)</f>
        <v>0</v>
      </c>
      <c r="AD19" s="38">
        <f ca="1">IFERROR(__xludf.DUMMYFUNCTION("""COMPUTED_VALUE"""),10)</f>
        <v>10</v>
      </c>
      <c r="AE19" s="38">
        <f ca="1">IFERROR(__xludf.DUMMYFUNCTION("""COMPUTED_VALUE"""),20)</f>
        <v>20</v>
      </c>
      <c r="AF19" s="38">
        <f ca="1">IFERROR(__xludf.DUMMYFUNCTION("""COMPUTED_VALUE"""),30)</f>
        <v>30</v>
      </c>
      <c r="AG19" s="38">
        <f>IF(C3="", 0, IF(SUM(C19:H19)-C19&lt;&gt;0, 0, IF(SUM(M19:R19)&gt;0, 2, IF(SUM(M19:R19)&lt;0, 3, 1))))</f>
        <v>2</v>
      </c>
      <c r="AH19" s="41">
        <f ca="1">IFERROR(__xludf.DUMMYFUNCTION("IF(AG19=1, FILTER(TOSSUP, LEN(TOSSUP)), IF(AG19=2, FILTER(NEG, LEN(NEG)), IF(AG19, FILTER(NONEG, LEN(NONEG)), """")))"),-5)</f>
        <v>-5</v>
      </c>
      <c r="AI19" s="38"/>
      <c r="AJ19" s="38"/>
      <c r="AK19" s="38">
        <f>IF(D3="", 0, IF(SUM(C19:H19)-D19&lt;&gt;0, 0, IF(SUM(M19:R19)&gt;0, 2, IF(SUM(M19:R19)&lt;0, 3, 1))))</f>
        <v>2</v>
      </c>
      <c r="AL19" s="38">
        <f ca="1">IFERROR(__xludf.DUMMYFUNCTION("IF(AK19=1, FILTER(TOSSUP, LEN(TOSSUP)), IF(AK19=2, FILTER(NEG, LEN(NEG)), IF(AK19, FILTER(NONEG, LEN(NONEG)), """")))"),-5)</f>
        <v>-5</v>
      </c>
      <c r="AM19" s="38"/>
      <c r="AN19" s="38"/>
      <c r="AO19" s="38">
        <f>IF(E3="", 0, IF(SUM(C19:H19)-E19&lt;&gt;0, 0, IF(SUM(M19:R19)&gt;0, 2, IF(SUM(M19:R19)&lt;0, 3, 1))))</f>
        <v>2</v>
      </c>
      <c r="AP19" s="38">
        <f ca="1">IFERROR(__xludf.DUMMYFUNCTION("IF(AO19=1, FILTER(TOSSUP, LEN(TOSSUP)), IF(AO19=2, FILTER(NEG, LEN(NEG)), IF(AO19, FILTER(NONEG, LEN(NONEG)), """")))"),-5)</f>
        <v>-5</v>
      </c>
      <c r="AQ19" s="38"/>
      <c r="AR19" s="38"/>
      <c r="AS19" s="38">
        <f>IF(F3="", 0, IF(SUM(C19:H19)-F19&lt;&gt;0, 0, IF(SUM(M19:R19)&gt;0, 2, IF(SUM(M19:R19)&lt;0, 3, 1))))</f>
        <v>2</v>
      </c>
      <c r="AT19" s="38">
        <f ca="1">IFERROR(__xludf.DUMMYFUNCTION("IF(AS19=1, FILTER(TOSSUP, LEN(TOSSUP)), IF(AS19=2, FILTER(NEG, LEN(NEG)), IF(AS19, FILTER(NONEG, LEN(NONEG)), """")))"),-5)</f>
        <v>-5</v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0</v>
      </c>
      <c r="BF19" s="38" t="str">
        <f ca="1">IFERROR(__xludf.DUMMYFUNCTION("IF(BE19=1, FILTER(TOSSUP, LEN(TOSSUP)), IF(BE19=2, FILTER(NEG, LEN(NEG)), IF(BE19, FILTER(NONEG, LEN(NONEG)), """")))"),"")</f>
        <v/>
      </c>
      <c r="BG19" s="38"/>
      <c r="BH19" s="38"/>
      <c r="BI19" s="38">
        <f>IF(N3="", 0, IF(SUM(M19:R19)-N19&lt;&gt;0, 0, IF(SUM(C19:H19)&gt;0, 2, IF(SUM(C19:H19)&lt;0, 3, 1))))</f>
        <v>1</v>
      </c>
      <c r="BJ19" s="38">
        <f ca="1">IFERROR(__xludf.DUMMYFUNCTION("IF(BI19=1, FILTER(TOSSUP, LEN(TOSSUP)), IF(BI19=2, FILTER(NEG, LEN(NEG)), IF(BI19, FILTER(NONEG, LEN(NONEG)), """")))"),-5)</f>
        <v>-5</v>
      </c>
      <c r="BK19" s="38">
        <f ca="1">IFERROR(__xludf.DUMMYFUNCTION("""COMPUTED_VALUE"""),10)</f>
        <v>10</v>
      </c>
      <c r="BL19" s="38">
        <f ca="1">IFERROR(__xludf.DUMMYFUNCTION("""COMPUTED_VALUE"""),15)</f>
        <v>15</v>
      </c>
      <c r="BM19" s="38">
        <f>IF(O3="", 0, IF(SUM(M19:R19)-O19&lt;&gt;0, 0, IF(SUM(C19:H19)&gt;0, 2, IF(SUM(C19:H19)&lt;0, 3, 1))))</f>
        <v>0</v>
      </c>
      <c r="BN19" s="38" t="str">
        <f ca="1">IFERROR(__xludf.DUMMYFUNCTION("IF(BM19=1, FILTER(TOSSUP, LEN(TOSSUP)), IF(BM19=2, FILTER(NEG, LEN(NEG)), IF(BM19, FILTER(NONEG, LEN(NONEG)), """")))"),"")</f>
        <v/>
      </c>
      <c r="BO19" s="38"/>
      <c r="BP19" s="38"/>
      <c r="BQ19" s="38">
        <f>IF(P3="", 0, IF(SUM(M19:R19)-P19&lt;&gt;0, 0, IF(SUM(C19:H19)&gt;0, 2, IF(SUM(C19:H19)&lt;0, 3, 1))))</f>
        <v>0</v>
      </c>
      <c r="BR19" s="38" t="str">
        <f ca="1">IFERROR(__xludf.DUMMYFUNCTION("IF(BQ19=1, FILTER(TOSSUP, LEN(TOSSUP)), IF(BQ19=2, FILTER(NEG, LEN(NEG)), IF(BQ19, FILTER(NONEG, LEN(NONEG)), """")))"),"")</f>
        <v/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7"/>
      <c r="F20" s="65"/>
      <c r="G20" s="57"/>
      <c r="H20" s="65"/>
      <c r="I20" s="58"/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59">
        <f ca="1">IFERROR(__xludf.DUMMYFUNCTION("IF(OR(RegExMatch(J20&amp;"""",""ERR""), RegExMatch(J20&amp;"""",""--""), RegExMatch(K19&amp;"""",""--""),),  ""-----------"", SUM(J20,K19))"),220)</f>
        <v>220</v>
      </c>
      <c r="L20" s="60">
        <v>17</v>
      </c>
      <c r="M20" s="61"/>
      <c r="N20" s="65"/>
      <c r="O20" s="61">
        <v>15</v>
      </c>
      <c r="P20" s="64"/>
      <c r="Q20" s="62"/>
      <c r="R20" s="64"/>
      <c r="S20" s="58">
        <v>20</v>
      </c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59">
        <f ca="1">IFERROR(__xludf.DUMMYFUNCTION("IF(OR(RegExMatch(T20&amp;"""",""ERR""), RegExMatch(T20&amp;"""",""--""), RegExMatch(U19&amp;"""",""--""),),  ""-----------"", SUM(T20,U19))"),260)</f>
        <v>260</v>
      </c>
      <c r="V20" s="38"/>
      <c r="W20" s="41" t="b">
        <f t="shared" si="0"/>
        <v>0</v>
      </c>
      <c r="X20" s="41" t="str">
        <f ca="1">IFERROR(__xludf.DUMMYFUNCTION("IF(W20, FILTER(BONUS, LEN(BONUS)), ""0"")"),"0")</f>
        <v>0</v>
      </c>
      <c r="Y20" s="38"/>
      <c r="Z20" s="38"/>
      <c r="AA20" s="38"/>
      <c r="AB20" s="41" t="b">
        <f t="shared" si="1"/>
        <v>1</v>
      </c>
      <c r="AC20" s="41">
        <f ca="1">IFERROR(__xludf.DUMMYFUNCTION("IF(AB20, FILTER(BONUS, LEN(BONUS)), ""0"")"),0)</f>
        <v>0</v>
      </c>
      <c r="AD20" s="38">
        <f ca="1">IFERROR(__xludf.DUMMYFUNCTION("""COMPUTED_VALUE"""),10)</f>
        <v>10</v>
      </c>
      <c r="AE20" s="38">
        <f ca="1">IFERROR(__xludf.DUMMYFUNCTION("""COMPUTED_VALUE"""),20)</f>
        <v>20</v>
      </c>
      <c r="AF20" s="38">
        <f ca="1">IFERROR(__xludf.DUMMYFUNCTION("""COMPUTED_VALUE"""),30)</f>
        <v>30</v>
      </c>
      <c r="AG20" s="38">
        <f>IF(C3="", 0, IF(SUM(C20:H20)-C20&lt;&gt;0, 0, IF(SUM(M20:R20)&gt;0, 2, IF(SUM(M20:R20)&lt;0, 3, 1))))</f>
        <v>2</v>
      </c>
      <c r="AH20" s="41">
        <f ca="1">IFERROR(__xludf.DUMMYFUNCTION("IF(AG20=1, FILTER(TOSSUP, LEN(TOSSUP)), IF(AG20=2, FILTER(NEG, LEN(NEG)), IF(AG20, FILTER(NONEG, LEN(NONEG)), """")))"),-5)</f>
        <v>-5</v>
      </c>
      <c r="AI20" s="38"/>
      <c r="AJ20" s="38"/>
      <c r="AK20" s="38">
        <f>IF(D3="", 0, IF(SUM(C20:H20)-D20&lt;&gt;0, 0, IF(SUM(M20:R20)&gt;0, 2, IF(SUM(M20:R20)&lt;0, 3, 1))))</f>
        <v>2</v>
      </c>
      <c r="AL20" s="38">
        <f ca="1">IFERROR(__xludf.DUMMYFUNCTION("IF(AK20=1, FILTER(TOSSUP, LEN(TOSSUP)), IF(AK20=2, FILTER(NEG, LEN(NEG)), IF(AK20, FILTER(NONEG, LEN(NONEG)), """")))"),-5)</f>
        <v>-5</v>
      </c>
      <c r="AM20" s="38"/>
      <c r="AN20" s="38"/>
      <c r="AO20" s="38">
        <f>IF(E3="", 0, IF(SUM(C20:H20)-E20&lt;&gt;0, 0, IF(SUM(M20:R20)&gt;0, 2, IF(SUM(M20:R20)&lt;0, 3, 1))))</f>
        <v>2</v>
      </c>
      <c r="AP20" s="38">
        <f ca="1">IFERROR(__xludf.DUMMYFUNCTION("IF(AO20=1, FILTER(TOSSUP, LEN(TOSSUP)), IF(AO20=2, FILTER(NEG, LEN(NEG)), IF(AO20, FILTER(NONEG, LEN(NONEG)), """")))"),-5)</f>
        <v>-5</v>
      </c>
      <c r="AQ20" s="38"/>
      <c r="AR20" s="38"/>
      <c r="AS20" s="38">
        <f>IF(F3="", 0, IF(SUM(C20:H20)-F20&lt;&gt;0, 0, IF(SUM(M20:R20)&gt;0, 2, IF(SUM(M20:R20)&lt;0, 3, 1))))</f>
        <v>2</v>
      </c>
      <c r="AT20" s="38">
        <f ca="1">IFERROR(__xludf.DUMMYFUNCTION("IF(AS20=1, FILTER(TOSSUP, LEN(TOSSUP)), IF(AS20=2, FILTER(NEG, LEN(NEG)), IF(AS20, FILTER(NONEG, LEN(NONEG)), """")))"),-5)</f>
        <v>-5</v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0</v>
      </c>
      <c r="BF20" s="38" t="str">
        <f ca="1">IFERROR(__xludf.DUMMYFUNCTION("IF(BE20=1, FILTER(TOSSUP, LEN(TOSSUP)), IF(BE20=2, FILTER(NEG, LEN(NEG)), IF(BE20, FILTER(NONEG, LEN(NONEG)), """")))"),"")</f>
        <v/>
      </c>
      <c r="BG20" s="38"/>
      <c r="BH20" s="38"/>
      <c r="BI20" s="38">
        <f>IF(N3="", 0, IF(SUM(M20:R20)-N20&lt;&gt;0, 0, IF(SUM(C20:H20)&gt;0, 2, IF(SUM(C20:H20)&lt;0, 3, 1))))</f>
        <v>0</v>
      </c>
      <c r="BJ20" s="38" t="str">
        <f ca="1">IFERROR(__xludf.DUMMYFUNCTION("IF(BI20=1, FILTER(TOSSUP, LEN(TOSSUP)), IF(BI20=2, FILTER(NEG, LEN(NEG)), IF(BI20, FILTER(NONEG, LEN(NONEG)), """")))"),"")</f>
        <v/>
      </c>
      <c r="BK20" s="38"/>
      <c r="BL20" s="38"/>
      <c r="BM20" s="38">
        <f>IF(O3="", 0, IF(SUM(M20:R20)-O20&lt;&gt;0, 0, IF(SUM(C20:H20)&gt;0, 2, IF(SUM(C20:H20)&lt;0, 3, 1))))</f>
        <v>1</v>
      </c>
      <c r="BN20" s="38">
        <f ca="1">IFERROR(__xludf.DUMMYFUNCTION("IF(BM20=1, FILTER(TOSSUP, LEN(TOSSUP)), IF(BM20=2, FILTER(NEG, LEN(NEG)), IF(BM20, FILTER(NONEG, LEN(NONEG)), """")))"),-5)</f>
        <v>-5</v>
      </c>
      <c r="BO20" s="38">
        <f ca="1">IFERROR(__xludf.DUMMYFUNCTION("""COMPUTED_VALUE"""),10)</f>
        <v>10</v>
      </c>
      <c r="BP20" s="38">
        <f ca="1">IFERROR(__xludf.DUMMYFUNCTION("""COMPUTED_VALUE"""),15)</f>
        <v>15</v>
      </c>
      <c r="BQ20" s="38">
        <f>IF(P3="", 0, IF(SUM(M20:R20)-P20&lt;&gt;0, 0, IF(SUM(C20:H20)&gt;0, 2, IF(SUM(C20:H20)&lt;0, 3, 1))))</f>
        <v>0</v>
      </c>
      <c r="BR20" s="38" t="str">
        <f ca="1">IFERROR(__xludf.DUMMYFUNCTION("IF(BQ20=1, FILTER(TOSSUP, LEN(TOSSUP)), IF(BQ20=2, FILTER(NEG, LEN(NEG)), IF(BQ20, FILTER(NONEG, LEN(NONEG)), """")))"),"")</f>
        <v/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56">
        <v>10</v>
      </c>
      <c r="E21" s="55"/>
      <c r="F21" s="65"/>
      <c r="G21" s="57"/>
      <c r="H21" s="65"/>
      <c r="I21" s="58">
        <v>10</v>
      </c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59">
        <f ca="1">IFERROR(__xludf.DUMMYFUNCTION("IF(OR(RegExMatch(J21&amp;"""",""ERR""), RegExMatch(J21&amp;"""",""--""), RegExMatch(K20&amp;"""",""--""),),  ""-----------"", SUM(J21,K20))"),240)</f>
        <v>240</v>
      </c>
      <c r="L21" s="60">
        <v>18</v>
      </c>
      <c r="M21" s="61"/>
      <c r="N21" s="56"/>
      <c r="O21" s="62"/>
      <c r="P21" s="64"/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59">
        <f ca="1">IFERROR(__xludf.DUMMYFUNCTION("IF(OR(RegExMatch(T21&amp;"""",""ERR""), RegExMatch(T21&amp;"""",""--""), RegExMatch(U20&amp;"""",""--""),),  ""-----------"", SUM(T21,U20))"),260)</f>
        <v>260</v>
      </c>
      <c r="V21" s="38"/>
      <c r="W21" s="41" t="b">
        <f t="shared" si="0"/>
        <v>1</v>
      </c>
      <c r="X21" s="41">
        <f ca="1">IFERROR(__xludf.DUMMYFUNCTION("IF(W21, FILTER(BONUS, LEN(BONUS)), ""0"")"),0)</f>
        <v>0</v>
      </c>
      <c r="Y21" s="38">
        <f ca="1">IFERROR(__xludf.DUMMYFUNCTION("""COMPUTED_VALUE"""),10)</f>
        <v>10</v>
      </c>
      <c r="Z21" s="38">
        <f ca="1">IFERROR(__xludf.DUMMYFUNCTION("""COMPUTED_VALUE"""),20)</f>
        <v>20</v>
      </c>
      <c r="AA21" s="38">
        <f ca="1">IFERROR(__xludf.DUMMYFUNCTION("""COMPUTED_VALUE"""),30)</f>
        <v>30</v>
      </c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0</v>
      </c>
      <c r="AH21" s="41" t="str">
        <f ca="1">IFERROR(__xludf.DUMMYFUNCTION("IF(AG21=1, FILTER(TOSSUP, LEN(TOSSUP)), IF(AG21=2, FILTER(NEG, LEN(NEG)), IF(AG21, FILTER(NONEG, LEN(NONEG)), """")))"),"")</f>
        <v/>
      </c>
      <c r="AI21" s="38"/>
      <c r="AJ21" s="38"/>
      <c r="AK21" s="38">
        <f>IF(D3="", 0, IF(SUM(C21:H21)-D21&lt;&gt;0, 0, IF(SUM(M21:R21)&gt;0, 2, IF(SUM(M21:R21)&lt;0, 3, 1))))</f>
        <v>1</v>
      </c>
      <c r="AL21" s="38">
        <f ca="1">IFERROR(__xludf.DUMMYFUNCTION("IF(AK21=1, FILTER(TOSSUP, LEN(TOSSUP)), IF(AK21=2, FILTER(NEG, LEN(NEG)), IF(AK21, FILTER(NONEG, LEN(NONEG)), """")))"),-5)</f>
        <v>-5</v>
      </c>
      <c r="AM21" s="38">
        <f ca="1">IFERROR(__xludf.DUMMYFUNCTION("""COMPUTED_VALUE"""),10)</f>
        <v>10</v>
      </c>
      <c r="AN21" s="38">
        <f ca="1">IFERROR(__xludf.DUMMYFUNCTION("""COMPUTED_VALUE"""),15)</f>
        <v>15</v>
      </c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2</v>
      </c>
      <c r="BF21" s="38">
        <f ca="1">IFERROR(__xludf.DUMMYFUNCTION("IF(BE21=1, FILTER(TOSSUP, LEN(TOSSUP)), IF(BE21=2, FILTER(NEG, LEN(NEG)), IF(BE21, FILTER(NONEG, LEN(NONEG)), """")))"),-5)</f>
        <v>-5</v>
      </c>
      <c r="BG21" s="38"/>
      <c r="BH21" s="38"/>
      <c r="BI21" s="38">
        <f>IF(N3="", 0, IF(SUM(M21:R21)-N21&lt;&gt;0, 0, IF(SUM(C21:H21)&gt;0, 2, IF(SUM(C21:H21)&lt;0, 3, 1))))</f>
        <v>2</v>
      </c>
      <c r="BJ21" s="38">
        <f ca="1">IFERROR(__xludf.DUMMYFUNCTION("IF(BI21=1, FILTER(TOSSUP, LEN(TOSSUP)), IF(BI21=2, FILTER(NEG, LEN(NEG)), IF(BI21, FILTER(NONEG, LEN(NONEG)), """")))"),-5)</f>
        <v>-5</v>
      </c>
      <c r="BK21" s="38"/>
      <c r="BL21" s="38"/>
      <c r="BM21" s="38">
        <f>IF(O3="", 0, IF(SUM(M21:R21)-O21&lt;&gt;0, 0, IF(SUM(C21:H21)&gt;0, 2, IF(SUM(C21:H21)&lt;0, 3, 1))))</f>
        <v>2</v>
      </c>
      <c r="BN21" s="38">
        <f ca="1">IFERROR(__xludf.DUMMYFUNCTION("IF(BM21=1, FILTER(TOSSUP, LEN(TOSSUP)), IF(BM21=2, FILTER(NEG, LEN(NEG)), IF(BM21, FILTER(NONEG, LEN(NONEG)), """")))"),-5)</f>
        <v>-5</v>
      </c>
      <c r="BO21" s="38"/>
      <c r="BP21" s="38"/>
      <c r="BQ21" s="38">
        <f>IF(P3="", 0, IF(SUM(M21:R21)-P21&lt;&gt;0, 0, IF(SUM(C21:H21)&gt;0, 2, IF(SUM(C21:H21)&lt;0, 3, 1))))</f>
        <v>0</v>
      </c>
      <c r="BR21" s="38" t="str">
        <f ca="1">IFERROR(__xludf.DUMMYFUNCTION("IF(BQ21=1, FILTER(TOSSUP, LEN(TOSSUP)), IF(BQ21=2, FILTER(NEG, LEN(NEG)), IF(BQ21, FILTER(NONEG, LEN(NONEG)), """")))"),"")</f>
        <v/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/>
      <c r="E22" s="26"/>
      <c r="F22" s="28"/>
      <c r="G22" s="53"/>
      <c r="H22" s="54"/>
      <c r="I22" s="29"/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7">
        <f ca="1">IFERROR(__xludf.DUMMYFUNCTION("IF(OR(RegExMatch(J22&amp;"""",""ERR""), RegExMatch(J22&amp;"""",""--""), RegExMatch(K21&amp;"""",""--""),),  ""-----------"", SUM(J22,K21))"),240)</f>
        <v>240</v>
      </c>
      <c r="L22" s="32">
        <v>19</v>
      </c>
      <c r="M22" s="33"/>
      <c r="N22" s="28">
        <v>15</v>
      </c>
      <c r="O22" s="33"/>
      <c r="P22" s="52"/>
      <c r="Q22" s="51"/>
      <c r="R22" s="52"/>
      <c r="S22" s="29">
        <v>20</v>
      </c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35</v>
      </c>
      <c r="U22" s="37">
        <f ca="1">IFERROR(__xludf.DUMMYFUNCTION("IF(OR(RegExMatch(T22&amp;"""",""ERR""), RegExMatch(T22&amp;"""",""--""), RegExMatch(U21&amp;"""",""--""),),  ""-----------"", SUM(T22,U21))"),295)</f>
        <v>295</v>
      </c>
      <c r="V22" s="38"/>
      <c r="W22" s="41" t="b">
        <f t="shared" si="0"/>
        <v>0</v>
      </c>
      <c r="X22" s="41" t="str">
        <f ca="1">IFERROR(__xludf.DUMMYFUNCTION("IF(W22, FILTER(BONUS, LEN(BONUS)), ""0"")"),"0")</f>
        <v>0</v>
      </c>
      <c r="Y22" s="38"/>
      <c r="Z22" s="38"/>
      <c r="AA22" s="38"/>
      <c r="AB22" s="41" t="b">
        <f t="shared" si="1"/>
        <v>1</v>
      </c>
      <c r="AC22" s="41">
        <f ca="1">IFERROR(__xludf.DUMMYFUNCTION("IF(AB22, FILTER(BONUS, LEN(BONUS)), ""0"")"),0)</f>
        <v>0</v>
      </c>
      <c r="AD22" s="38">
        <f ca="1">IFERROR(__xludf.DUMMYFUNCTION("""COMPUTED_VALUE"""),10)</f>
        <v>10</v>
      </c>
      <c r="AE22" s="38">
        <f ca="1">IFERROR(__xludf.DUMMYFUNCTION("""COMPUTED_VALUE"""),20)</f>
        <v>20</v>
      </c>
      <c r="AF22" s="38">
        <f ca="1">IFERROR(__xludf.DUMMYFUNCTION("""COMPUTED_VALUE"""),30)</f>
        <v>30</v>
      </c>
      <c r="AG22" s="38">
        <f>IF(C3="", 0, IF(SUM(C22:H22)-C22&lt;&gt;0, 0, IF(SUM(M22:R22)&gt;0, 2, IF(SUM(M22:R22)&lt;0, 3, 1))))</f>
        <v>2</v>
      </c>
      <c r="AH22" s="41">
        <f ca="1">IFERROR(__xludf.DUMMYFUNCTION("IF(AG22=1, FILTER(TOSSUP, LEN(TOSSUP)), IF(AG22=2, FILTER(NEG, LEN(NEG)), IF(AG22, FILTER(NONEG, LEN(NONEG)), """")))"),-5)</f>
        <v>-5</v>
      </c>
      <c r="AI22" s="38"/>
      <c r="AJ22" s="38"/>
      <c r="AK22" s="38">
        <f>IF(D3="", 0, IF(SUM(C22:H22)-D22&lt;&gt;0, 0, IF(SUM(M22:R22)&gt;0, 2, IF(SUM(M22:R22)&lt;0, 3, 1))))</f>
        <v>2</v>
      </c>
      <c r="AL22" s="38">
        <f ca="1">IFERROR(__xludf.DUMMYFUNCTION("IF(AK22=1, FILTER(TOSSUP, LEN(TOSSUP)), IF(AK22=2, FILTER(NEG, LEN(NEG)), IF(AK22, FILTER(NONEG, LEN(NONEG)), """")))"),-5)</f>
        <v>-5</v>
      </c>
      <c r="AM22" s="38"/>
      <c r="AN22" s="38"/>
      <c r="AO22" s="38">
        <f>IF(E3="", 0, IF(SUM(C22:H22)-E22&lt;&gt;0, 0, IF(SUM(M22:R22)&gt;0, 2, IF(SUM(M22:R22)&lt;0, 3, 1))))</f>
        <v>2</v>
      </c>
      <c r="AP22" s="38">
        <f ca="1">IFERROR(__xludf.DUMMYFUNCTION("IF(AO22=1, FILTER(TOSSUP, LEN(TOSSUP)), IF(AO22=2, FILTER(NEG, LEN(NEG)), IF(AO22, FILTER(NONEG, LEN(NONEG)), """")))"),-5)</f>
        <v>-5</v>
      </c>
      <c r="AQ22" s="38"/>
      <c r="AR22" s="38"/>
      <c r="AS22" s="38">
        <f>IF(F3="", 0, IF(SUM(C22:H22)-F22&lt;&gt;0, 0, IF(SUM(M22:R22)&gt;0, 2, IF(SUM(M22:R22)&lt;0, 3, 1))))</f>
        <v>2</v>
      </c>
      <c r="AT22" s="38">
        <f ca="1">IFERROR(__xludf.DUMMYFUNCTION("IF(AS22=1, FILTER(TOSSUP, LEN(TOSSUP)), IF(AS22=2, FILTER(NEG, LEN(NEG)), IF(AS22, FILTER(NONEG, LEN(NONEG)), """")))"),-5)</f>
        <v>-5</v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0</v>
      </c>
      <c r="BF22" s="38" t="str">
        <f ca="1">IFERROR(__xludf.DUMMYFUNCTION("IF(BE22=1, FILTER(TOSSUP, LEN(TOSSUP)), IF(BE22=2, FILTER(NEG, LEN(NEG)), IF(BE22, FILTER(NONEG, LEN(NONEG)), """")))"),"")</f>
        <v/>
      </c>
      <c r="BG22" s="38"/>
      <c r="BH22" s="38"/>
      <c r="BI22" s="38">
        <f>IF(N3="", 0, IF(SUM(M22:R22)-N22&lt;&gt;0, 0, IF(SUM(C22:H22)&gt;0, 2, IF(SUM(C22:H22)&lt;0, 3, 1))))</f>
        <v>1</v>
      </c>
      <c r="BJ22" s="38">
        <f ca="1">IFERROR(__xludf.DUMMYFUNCTION("IF(BI22=1, FILTER(TOSSUP, LEN(TOSSUP)), IF(BI22=2, FILTER(NEG, LEN(NEG)), IF(BI22, FILTER(NONEG, LEN(NONEG)), """")))"),-5)</f>
        <v>-5</v>
      </c>
      <c r="BK22" s="38">
        <f ca="1">IFERROR(__xludf.DUMMYFUNCTION("""COMPUTED_VALUE"""),10)</f>
        <v>10</v>
      </c>
      <c r="BL22" s="38">
        <f ca="1">IFERROR(__xludf.DUMMYFUNCTION("""COMPUTED_VALUE"""),15)</f>
        <v>15</v>
      </c>
      <c r="BM22" s="38">
        <f>IF(O3="", 0, IF(SUM(M22:R22)-O22&lt;&gt;0, 0, IF(SUM(C22:H22)&gt;0, 2, IF(SUM(C22:H22)&lt;0, 3, 1))))</f>
        <v>0</v>
      </c>
      <c r="BN22" s="38" t="str">
        <f ca="1">IFERROR(__xludf.DUMMYFUNCTION("IF(BM22=1, FILTER(TOSSUP, LEN(TOSSUP)), IF(BM22=2, FILTER(NEG, LEN(NEG)), IF(BM22, FILTER(NONEG, LEN(NONEG)), """")))"),"")</f>
        <v/>
      </c>
      <c r="BO22" s="38"/>
      <c r="BP22" s="38"/>
      <c r="BQ22" s="38">
        <f>IF(P3="", 0, IF(SUM(M22:R22)-P22&lt;&gt;0, 0, IF(SUM(C22:H22)&gt;0, 2, IF(SUM(C22:H22)&lt;0, 3, 1))))</f>
        <v>0</v>
      </c>
      <c r="BR22" s="38" t="str">
        <f ca="1">IFERROR(__xludf.DUMMYFUNCTION("IF(BQ22=1, FILTER(TOSSUP, LEN(TOSSUP)), IF(BQ22=2, FILTER(NEG, LEN(NEG)), IF(BQ22, FILTER(NONEG, LEN(NONEG)), """")))"),"")</f>
        <v/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53"/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7">
        <f ca="1">IFERROR(__xludf.DUMMYFUNCTION("IF(OR(RegExMatch(J23&amp;"""",""ERR""), RegExMatch(J23&amp;"""",""--""), RegExMatch(K22&amp;"""",""--""),),  ""-----------"", SUM(J23,K22))"),240)</f>
        <v>240</v>
      </c>
      <c r="L23" s="32">
        <v>20</v>
      </c>
      <c r="M23" s="33"/>
      <c r="N23" s="28"/>
      <c r="O23" s="33">
        <v>15</v>
      </c>
      <c r="P23" s="52"/>
      <c r="Q23" s="51"/>
      <c r="R23" s="52"/>
      <c r="S23" s="29">
        <v>20</v>
      </c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35</v>
      </c>
      <c r="U23" s="37">
        <f ca="1">IFERROR(__xludf.DUMMYFUNCTION("IF(OR(RegExMatch(T23&amp;"""",""ERR""), RegExMatch(T23&amp;"""",""--""), RegExMatch(U22&amp;"""",""--""),),  ""-----------"", SUM(T23,U22))"),330)</f>
        <v>330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1</v>
      </c>
      <c r="AC23" s="41">
        <f ca="1">IFERROR(__xludf.DUMMYFUNCTION("IF(AB23, FILTER(BONUS, LEN(BONUS)), ""0"")"),0)</f>
        <v>0</v>
      </c>
      <c r="AD23" s="38">
        <f ca="1">IFERROR(__xludf.DUMMYFUNCTION("""COMPUTED_VALUE"""),10)</f>
        <v>10</v>
      </c>
      <c r="AE23" s="38">
        <f ca="1">IFERROR(__xludf.DUMMYFUNCTION("""COMPUTED_VALUE"""),20)</f>
        <v>20</v>
      </c>
      <c r="AF23" s="38">
        <f ca="1">IFERROR(__xludf.DUMMYFUNCTION("""COMPUTED_VALUE"""),30)</f>
        <v>30</v>
      </c>
      <c r="AG23" s="38">
        <f>IF(C3="", 0, IF(SUM(C23:H23)-C23&lt;&gt;0, 0, IF(SUM(M23:R23)&gt;0, 2, IF(SUM(M23:R23)&lt;0, 3, 1))))</f>
        <v>2</v>
      </c>
      <c r="AH23" s="41">
        <f ca="1">IFERROR(__xludf.DUMMYFUNCTION("IF(AG23=1, FILTER(TOSSUP, LEN(TOSSUP)), IF(AG23=2, FILTER(NEG, LEN(NEG)), IF(AG23, FILTER(NONEG, LEN(NONEG)), """")))"),-5)</f>
        <v>-5</v>
      </c>
      <c r="AI23" s="38"/>
      <c r="AJ23" s="38"/>
      <c r="AK23" s="38">
        <f>IF(D3="", 0, IF(SUM(C23:H23)-D23&lt;&gt;0, 0, IF(SUM(M23:R23)&gt;0, 2, IF(SUM(M23:R23)&lt;0, 3, 1))))</f>
        <v>2</v>
      </c>
      <c r="AL23" s="38">
        <f ca="1">IFERROR(__xludf.DUMMYFUNCTION("IF(AK23=1, FILTER(TOSSUP, LEN(TOSSUP)), IF(AK23=2, FILTER(NEG, LEN(NEG)), IF(AK23, FILTER(NONEG, LEN(NONEG)), """")))"),-5)</f>
        <v>-5</v>
      </c>
      <c r="AM23" s="38"/>
      <c r="AN23" s="38"/>
      <c r="AO23" s="38">
        <f>IF(E3="", 0, IF(SUM(C23:H23)-E23&lt;&gt;0, 0, IF(SUM(M23:R23)&gt;0, 2, IF(SUM(M23:R23)&lt;0, 3, 1))))</f>
        <v>2</v>
      </c>
      <c r="AP23" s="38">
        <f ca="1">IFERROR(__xludf.DUMMYFUNCTION("IF(AO23=1, FILTER(TOSSUP, LEN(TOSSUP)), IF(AO23=2, FILTER(NEG, LEN(NEG)), IF(AO23, FILTER(NONEG, LEN(NONEG)), """")))"),-5)</f>
        <v>-5</v>
      </c>
      <c r="AQ23" s="38"/>
      <c r="AR23" s="38"/>
      <c r="AS23" s="38">
        <f>IF(F3="", 0, IF(SUM(C23:H23)-F23&lt;&gt;0, 0, IF(SUM(M23:R23)&gt;0, 2, IF(SUM(M23:R23)&lt;0, 3, 1))))</f>
        <v>2</v>
      </c>
      <c r="AT23" s="38">
        <f ca="1">IFERROR(__xludf.DUMMYFUNCTION("IF(AS23=1, FILTER(TOSSUP, LEN(TOSSUP)), IF(AS23=2, FILTER(NEG, LEN(NEG)), IF(AS23, FILTER(NONEG, LEN(NONEG)), """")))"),-5)</f>
        <v>-5</v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1</v>
      </c>
      <c r="BN23" s="38">
        <f ca="1">IFERROR(__xludf.DUMMYFUNCTION("IF(BM23=1, FILTER(TOSSUP, LEN(TOSSUP)), IF(BM23=2, FILTER(NEG, LEN(NEG)), IF(BM23, FILTER(NONEG, LEN(NONEG)), """")))"),-5)</f>
        <v>-5</v>
      </c>
      <c r="BO23" s="38">
        <f ca="1">IFERROR(__xludf.DUMMYFUNCTION("""COMPUTED_VALUE"""),10)</f>
        <v>10</v>
      </c>
      <c r="BP23" s="38">
        <f ca="1">IFERROR(__xludf.DUMMYFUNCTION("""COMPUTED_VALUE"""),15)</f>
        <v>15</v>
      </c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SUM(J24,K23))"),240)</f>
        <v>240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SUM(T24,U23))"),330)</f>
        <v>330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1</v>
      </c>
      <c r="AT24" s="38">
        <f ca="1">IFERROR(__xludf.DUMMYFUNCTION("IF(AS24=1, FILTER(TOSSUP, LEN(TOSSUP)), IF(AS24=2, FILTER(NEG, LEN(NEG)), IF(AS24, FILTER(NONEG, LEN(NONEG)), """")))"),-5)</f>
        <v>-5</v>
      </c>
      <c r="AU24" s="38">
        <f ca="1">IFERROR(__xludf.DUMMYFUNCTION("""COMPUTED_VALUE"""),10)</f>
        <v>10</v>
      </c>
      <c r="AV24" s="38">
        <f ca="1">IFERROR(__xludf.DUMMYFUNCTION("""COMPUTED_VALUE"""),15)</f>
        <v>15</v>
      </c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0</v>
      </c>
      <c r="BR24" s="38" t="str">
        <f ca="1">IFERROR(__xludf.DUMMYFUNCTION("IF(BQ24=1, FILTER(TOSSUP, LEN(TOSSUP)), IF(BQ24=2, FILTER(NEG, LEN(NEG)), IF(BQ24, FILTER(NONEG, LEN(NONEG)), """")))"),"")</f>
        <v/>
      </c>
      <c r="BS24" s="38"/>
      <c r="BT24" s="38"/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SUM(J25,K24))"),240)</f>
        <v>240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SUM(T25,U24))"),330)</f>
        <v>330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1</v>
      </c>
      <c r="AT25" s="38">
        <f ca="1">IFERROR(__xludf.DUMMYFUNCTION("IF(AS25=1, FILTER(TOSSUP, LEN(TOSSUP)), IF(AS25=2, FILTER(NEG, LEN(NEG)), IF(AS25, FILTER(NONEG, LEN(NONEG)), """")))"),-5)</f>
        <v>-5</v>
      </c>
      <c r="AU25" s="38">
        <f ca="1">IFERROR(__xludf.DUMMYFUNCTION("""COMPUTED_VALUE"""),10)</f>
        <v>10</v>
      </c>
      <c r="AV25" s="38">
        <f ca="1">IFERROR(__xludf.DUMMYFUNCTION("""COMPUTED_VALUE"""),15)</f>
        <v>15</v>
      </c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0</v>
      </c>
      <c r="BR25" s="38" t="str">
        <f ca="1">IFERROR(__xludf.DUMMYFUNCTION("IF(BQ25=1, FILTER(TOSSUP, LEN(TOSSUP)), IF(BQ25=2, FILTER(NEG, LEN(NEG)), IF(BQ25, FILTER(NONEG, LEN(NONEG)), """")))"),"")</f>
        <v/>
      </c>
      <c r="BS25" s="38"/>
      <c r="BT25" s="38"/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SUM(J26,K25))"),240)</f>
        <v>240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SUM(T26,U25))"),330)</f>
        <v>330</v>
      </c>
      <c r="V26" s="38"/>
      <c r="W26" s="38"/>
      <c r="X26" s="38"/>
      <c r="Y26" s="38" t="str">
        <f ca="1">IFERROR(__xludf.DUMMYFUNCTION("FILTER(INSTRUCTIONS!A34:CC44, INSTRUCTIONS!A34:CC34=C2)"),"WOODSON")</f>
        <v>WOODSON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1</v>
      </c>
      <c r="AT26" s="38">
        <f ca="1">IFERROR(__xludf.DUMMYFUNCTION("IF(AS26=1, FILTER(TOSSUP, LEN(TOSSUP)), IF(AS26=2, FILTER(NEG, LEN(NEG)), IF(AS26, FILTER(NONEG, LEN(NONEG)), """")))"),-5)</f>
        <v>-5</v>
      </c>
      <c r="AU26" s="38">
        <f ca="1">IFERROR(__xludf.DUMMYFUNCTION("""COMPUTED_VALUE"""),10)</f>
        <v>10</v>
      </c>
      <c r="AV26" s="38">
        <f ca="1">IFERROR(__xludf.DUMMYFUNCTION("""COMPUTED_VALUE"""),15)</f>
        <v>15</v>
      </c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0</v>
      </c>
      <c r="BR26" s="38" t="str">
        <f ca="1">IFERROR(__xludf.DUMMYFUNCTION("IF(BQ26=1, FILTER(TOSSUP, LEN(TOSSUP)), IF(BQ26=2, FILTER(NEG, LEN(NEG)), IF(BQ26, FILTER(NONEG, LEN(NONEG)), """")))"),"")</f>
        <v/>
      </c>
      <c r="BS26" s="38"/>
      <c r="BT26" s="38"/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SUM(J27,K26))"),240)</f>
        <v>240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SUM(T27,U26))"),330)</f>
        <v>330</v>
      </c>
      <c r="V27" s="38"/>
      <c r="W27" s="38"/>
      <c r="X27" s="38"/>
      <c r="Y27" s="10" t="str">
        <f ca="1">IFERROR(__xludf.DUMMYFUNCTION("""COMPUTED_VALUE"""),"Evan Bainer")</f>
        <v>Evan Bainer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1</v>
      </c>
      <c r="AT27" s="38">
        <f ca="1">IFERROR(__xludf.DUMMYFUNCTION("IF(AS27=1, FILTER(TOSSUP, LEN(TOSSUP)), IF(AS27=2, FILTER(NEG, LEN(NEG)), IF(AS27, FILTER(NONEG, LEN(NONEG)), """")))"),-5)</f>
        <v>-5</v>
      </c>
      <c r="AU27" s="38">
        <f ca="1">IFERROR(__xludf.DUMMYFUNCTION("""COMPUTED_VALUE"""),10)</f>
        <v>10</v>
      </c>
      <c r="AV27" s="38">
        <f ca="1">IFERROR(__xludf.DUMMYFUNCTION("""COMPUTED_VALUE"""),15)</f>
        <v>15</v>
      </c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0</v>
      </c>
      <c r="BR27" s="38" t="str">
        <f ca="1">IFERROR(__xludf.DUMMYFUNCTION("IF(BQ27=1, FILTER(TOSSUP, LEN(TOSSUP)), IF(BQ27=2, FILTER(NEG, LEN(NEG)), IF(BQ27, FILTER(NONEG, LEN(NONEG)), """")))"),"")</f>
        <v/>
      </c>
      <c r="BS27" s="38"/>
      <c r="BT27" s="38"/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0</v>
      </c>
      <c r="D28" s="70">
        <f t="shared" si="2"/>
        <v>1</v>
      </c>
      <c r="E28" s="69">
        <f t="shared" si="2"/>
        <v>0</v>
      </c>
      <c r="F28" s="70">
        <f t="shared" si="2"/>
        <v>1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4</v>
      </c>
      <c r="O28" s="72">
        <f t="shared" si="3"/>
        <v>3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IFERROR(__xludf.DUMMYFUNCTION("""COMPUTED_VALUE"""),"Rohil Bhinge")</f>
        <v>Rohil Bhinge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0</v>
      </c>
      <c r="D29" s="76">
        <f t="shared" si="4"/>
        <v>4</v>
      </c>
      <c r="E29" s="75">
        <f t="shared" si="4"/>
        <v>1</v>
      </c>
      <c r="F29" s="76">
        <f t="shared" si="4"/>
        <v>1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0</v>
      </c>
      <c r="N29" s="79">
        <f t="shared" si="5"/>
        <v>2</v>
      </c>
      <c r="O29" s="78">
        <f t="shared" si="5"/>
        <v>2</v>
      </c>
      <c r="P29" s="79">
        <f t="shared" si="5"/>
        <v>0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IFERROR(__xludf.DUMMYFUNCTION("""COMPUTED_VALUE"""),"Samik Bhinge")</f>
        <v>Samik Bhinge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1</v>
      </c>
      <c r="D30" s="81">
        <f t="shared" si="6"/>
        <v>1</v>
      </c>
      <c r="E30" s="80">
        <f t="shared" si="6"/>
        <v>0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160</v>
      </c>
      <c r="J30" s="96"/>
      <c r="K30" s="111">
        <f>IF(ROUND(IFERROR(I30/SUM(C28:H29), 0), 0)=IFERROR(I30/SUM(C28:H29), 0), ROUND(IFERROR(I30/SUM(C28:H29), 0), 0), ROUND(IFERROR(I30/SUM(C28:H29), 0), 1))</f>
        <v>20</v>
      </c>
      <c r="L30" s="77">
        <v>-5</v>
      </c>
      <c r="M30" s="82">
        <f t="shared" ref="M30:R30" si="7">COUNTIF(M4:M27, "=-5")</f>
        <v>0</v>
      </c>
      <c r="N30" s="83">
        <f t="shared" si="7"/>
        <v>1</v>
      </c>
      <c r="O30" s="82">
        <f t="shared" si="7"/>
        <v>0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190</v>
      </c>
      <c r="T30" s="96"/>
      <c r="U30" s="113">
        <f>IF(ROUND(IFERROR(S30/SUM(M28:R29), 0), 0)=IFERROR(S30/SUM(M28:R29), 0), ROUND(IFERROR(S30/SUM(M28:R29), 0), 0), ROUND(IFERROR(S30/SUM(M28:R29), 0), 1))</f>
        <v>17.3</v>
      </c>
      <c r="V30" s="38"/>
      <c r="W30" s="38"/>
      <c r="X30" s="38"/>
      <c r="Y30" s="38" t="str">
        <f ca="1">IFERROR(__xludf.DUMMYFUNCTION("""COMPUTED_VALUE"""),"Ethan Lee")</f>
        <v>Ethan Lee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-5</v>
      </c>
      <c r="D31" s="86">
        <f t="shared" si="8"/>
        <v>50</v>
      </c>
      <c r="E31" s="85">
        <f t="shared" si="8"/>
        <v>10</v>
      </c>
      <c r="F31" s="86">
        <f t="shared" si="8"/>
        <v>25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0</v>
      </c>
      <c r="N31" s="86">
        <f t="shared" si="9"/>
        <v>75</v>
      </c>
      <c r="O31" s="88">
        <f t="shared" si="9"/>
        <v>65</v>
      </c>
      <c r="P31" s="86">
        <f t="shared" si="9"/>
        <v>0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IFERROR(__xludf.DUMMYFUNCTION("""COMPUTED_VALUE"""),"Cole Leffler")</f>
        <v>Cole Leffler</v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K27)"),240)</f>
        <v>240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U27)"),330)</f>
        <v>330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IFERROR(__xludf.DUMMYFUNCTION("""COMPUTED_VALUE"""),"Markus Smith")</f>
        <v>Markus Smith</v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INSTRUCTIONS!A34:CC34=M2)"),"MONTGOMERY BLAIR A")</f>
        <v>MONTGOMERY BLAIR A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IFERROR(__xludf.DUMMYFUNCTION("""COMPUTED_VALUE"""),"Martin Brandenburg")</f>
        <v>Martin Brandenburg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IFERROR(__xludf.DUMMYFUNCTION("""COMPUTED_VALUE"""),"Will Lankenau")</f>
        <v>Will Lankenau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IFERROR(__xludf.DUMMYFUNCTION("""COMPUTED_VALUE"""),"Henry Ren")</f>
        <v>Henry Ren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IFERROR(__xludf.DUMMYFUNCTION("""COMPUTED_VALUE"""),"Caleb Zhao")</f>
        <v>Caleb Zhao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8" priority="1">
      <formula>$I:$I&lt;&gt;""</formula>
    </cfRule>
  </conditionalFormatting>
  <conditionalFormatting sqref="C4:U23">
    <cfRule type="expression" dxfId="7" priority="2">
      <formula>$S:$S&lt;&gt;""</formula>
    </cfRule>
  </conditionalFormatting>
  <conditionalFormatting sqref="A1">
    <cfRule type="notContainsBlanks" dxfId="6" priority="3">
      <formula>LEN(TRIM(A1))&gt;0</formula>
    </cfRule>
  </conditionalFormatting>
  <dataValidations count="330">
    <dataValidation type="list" allowBlank="1" showErrorMessage="1" sqref="R27">
      <formula1>$BZ$27:$CB$27</formula1>
    </dataValidation>
    <dataValidation type="list" allowBlank="1" showErrorMessage="1" sqref="M20">
      <formula1>$BF$20:$BH$20</formula1>
    </dataValidation>
    <dataValidation type="list" allowBlank="1" showErrorMessage="1" sqref="F26">
      <formula1>$AT$26:$AV$26</formula1>
    </dataValidation>
    <dataValidation type="list" allowBlank="1" showErrorMessage="1" sqref="C8">
      <formula1>$AH$8:$AJ$8</formula1>
    </dataValidation>
    <dataValidation type="list" allowBlank="1" showErrorMessage="1" sqref="N24">
      <formula1>$BJ$24:$BL$24</formula1>
    </dataValidation>
    <dataValidation type="list" allowBlank="1" showErrorMessage="1" sqref="E15">
      <formula1>$AP$15:$AR$15</formula1>
    </dataValidation>
    <dataValidation type="list" allowBlank="1" showErrorMessage="1" sqref="D9">
      <formula1>$AL$9:$AN$9</formula1>
    </dataValidation>
    <dataValidation type="list" allowBlank="1" showErrorMessage="1" sqref="D11">
      <formula1>$AL$11:$AN$11</formula1>
    </dataValidation>
    <dataValidation type="list" allowBlank="1" showErrorMessage="1" sqref="M18">
      <formula1>$BF$18:$BH$18</formula1>
    </dataValidation>
    <dataValidation type="list" allowBlank="1" showErrorMessage="1" sqref="I16">
      <formula1>$X$16:$AA$16</formula1>
    </dataValidation>
    <dataValidation type="list" allowBlank="1" showErrorMessage="1" sqref="Q26">
      <formula1>$BV$26:$BX$26</formula1>
    </dataValidation>
    <dataValidation type="list" allowBlank="1" showErrorMessage="1" sqref="F13">
      <formula1>$AT$13:$AV$13</formula1>
    </dataValidation>
    <dataValidation type="list" allowBlank="1" showErrorMessage="1" sqref="S16">
      <formula1>$AC$16:$AF$16</formula1>
    </dataValidation>
    <dataValidation type="list" allowBlank="1" showErrorMessage="1" sqref="O9">
      <formula1>$BN$9:$BP$9</formula1>
    </dataValidation>
    <dataValidation type="list" allowBlank="1" showErrorMessage="1" sqref="N11">
      <formula1>$BJ$11:$BL$11</formula1>
    </dataValidation>
    <dataValidation type="list" allowBlank="1" showErrorMessage="1" sqref="C24">
      <formula1>$AH$24:$AJ$24</formula1>
    </dataValidation>
    <dataValidation type="list" allowBlank="1" showErrorMessage="1" sqref="G22">
      <formula1>$AX$22:$AZ$22</formula1>
    </dataValidation>
    <dataValidation type="list" allowBlank="1" showErrorMessage="1" sqref="E8">
      <formula1>$AP$8:$AR$8</formula1>
    </dataValidation>
    <dataValidation type="list" allowBlank="1" showErrorMessage="1" sqref="H5">
      <formula1>$BB$5:$BD$5</formula1>
    </dataValidation>
    <dataValidation type="list" allowBlank="1" showErrorMessage="1" sqref="D24">
      <formula1>$AL$24:$AN$24</formula1>
    </dataValidation>
    <dataValidation type="list" allowBlank="1" showErrorMessage="1" sqref="Q13">
      <formula1>$BV$13:$BX$13</formula1>
    </dataValidation>
    <dataValidation type="list" allowBlank="1" showErrorMessage="1" sqref="M6">
      <formula1>$BF$6:$BH$6</formula1>
    </dataValidation>
    <dataValidation type="list" allowBlank="1" showErrorMessage="1" sqref="Q27">
      <formula1>$BV$27:$BX$27</formula1>
    </dataValidation>
    <dataValidation type="list" allowBlank="1" showErrorMessage="1" sqref="I17">
      <formula1>$X$17:$AA$17</formula1>
    </dataValidation>
    <dataValidation type="list" allowBlank="1" showErrorMessage="1" sqref="H18">
      <formula1>$BB$18:$BD$18</formula1>
    </dataValidation>
    <dataValidation type="list" allowBlank="1" showErrorMessage="1" sqref="P16">
      <formula1>$BR$16:$BT$16</formula1>
    </dataValidation>
    <dataValidation type="list" allowBlank="1" showErrorMessage="1" sqref="G19">
      <formula1>$AX$19:$AZ$19</formula1>
    </dataValidation>
    <dataValidation type="list" allowBlank="1" showErrorMessage="1" sqref="G6">
      <formula1>$AX$6:$AZ$6</formula1>
    </dataValidation>
    <dataValidation type="list" allowBlank="1" showErrorMessage="1" sqref="O22">
      <formula1>$BN$22:$BP$22</formula1>
    </dataValidation>
    <dataValidation type="list" allowBlank="1" showErrorMessage="1" sqref="F25">
      <formula1>$AT$25:$AV$25</formula1>
    </dataValidation>
    <dataValidation type="list" allowBlank="1" showErrorMessage="1" sqref="Q7">
      <formula1>$BV$7:$BX$7</formula1>
    </dataValidation>
    <dataValidation type="list" allowBlank="1" showErrorMessage="1" sqref="S17">
      <formula1>$AC$17:$AF$17</formula1>
    </dataValidation>
    <dataValidation type="list" allowBlank="1" showErrorMessage="1" sqref="D10">
      <formula1>$AL$10:$AN$10</formula1>
    </dataValidation>
    <dataValidation type="list" allowBlank="1" showErrorMessage="1" sqref="Q14">
      <formula1>$BV$14:$BX$14</formula1>
    </dataValidation>
    <dataValidation type="list" allowBlank="1" showErrorMessage="1" sqref="H17">
      <formula1>$BB$17:$BD$17</formula1>
    </dataValidation>
    <dataValidation type="list" allowBlank="1" showErrorMessage="1" sqref="P15">
      <formula1>$BR$15:$BT$15</formula1>
    </dataValidation>
    <dataValidation type="list" allowBlank="1" showErrorMessage="1" sqref="O21">
      <formula1>$BN$21:$BP$21</formula1>
    </dataValidation>
    <dataValidation type="list" allowBlank="1" showErrorMessage="1" sqref="F5">
      <formula1>$AT$5:$AV$5</formula1>
    </dataValidation>
    <dataValidation type="list" allowBlank="1" showErrorMessage="1" sqref="F12">
      <formula1>$AT$12:$AV$12</formula1>
    </dataValidation>
    <dataValidation type="list" allowBlank="1" showErrorMessage="1" sqref="N10">
      <formula1>$BJ$10:$BL$10</formula1>
    </dataValidation>
    <dataValidation type="list" allowBlank="1" showErrorMessage="1" sqref="D23">
      <formula1>$AL$23:$AN$23</formula1>
    </dataValidation>
    <dataValidation type="list" allowBlank="1" showErrorMessage="1" sqref="O23">
      <formula1>$BN$23:$BP$23</formula1>
    </dataValidation>
    <dataValidation type="list" allowBlank="1" showErrorMessage="1" sqref="R15">
      <formula1>$BZ$15:$CB$15</formula1>
    </dataValidation>
    <dataValidation type="list" allowBlank="1" showErrorMessage="1" sqref="S4">
      <formula1>$AC$4:$AF$4</formula1>
    </dataValidation>
    <dataValidation type="list" allowBlank="1" showErrorMessage="1" sqref="F14">
      <formula1>$AT$14:$AV$14</formula1>
    </dataValidation>
    <dataValidation type="list" allowBlank="1" showErrorMessage="1" sqref="E27">
      <formula1>$AP$27:$AR$27</formula1>
    </dataValidation>
    <dataValidation type="list" allowBlank="1" showErrorMessage="1" sqref="N12">
      <formula1>$BJ$12:$BL$12</formula1>
    </dataValidation>
    <dataValidation type="list" allowBlank="1" showErrorMessage="1" sqref="C25">
      <formula1>$AH$25:$AJ$25</formula1>
    </dataValidation>
    <dataValidation type="list" allowBlank="1" showErrorMessage="1" sqref="O18">
      <formula1>$BN$18:$BP$18</formula1>
    </dataValidation>
    <dataValidation type="list" allowBlank="1" showErrorMessage="1" sqref="R12">
      <formula1>$BZ$12:$CB$12</formula1>
    </dataValidation>
    <dataValidation type="list" allowBlank="1" showErrorMessage="1" sqref="G23">
      <formula1>$AX$23:$AZ$23</formula1>
    </dataValidation>
    <dataValidation type="list" allowBlank="1" showErrorMessage="1" sqref="M4">
      <formula1>$BF$4:$BH$4</formula1>
    </dataValidation>
    <dataValidation type="list" allowBlank="1" showErrorMessage="1" sqref="F7">
      <formula1>$AT$7:$AV$7</formula1>
    </dataValidation>
    <dataValidation type="list" allowBlank="1" showErrorMessage="1" sqref="C22">
      <formula1>$AH$22:$AJ$22</formula1>
    </dataValidation>
    <dataValidation type="list" allowBlank="1" showErrorMessage="1" sqref="I20">
      <formula1>$X$20:$AA$20</formula1>
    </dataValidation>
    <dataValidation type="list" allowBlank="1" showErrorMessage="1" sqref="H19">
      <formula1>$BB$19:$BD$19</formula1>
    </dataValidation>
    <dataValidation type="list" allowBlank="1" showErrorMessage="1" sqref="P17">
      <formula1>$BR$17:$BT$17</formula1>
    </dataValidation>
    <dataValidation type="list" allowBlank="1" showErrorMessage="1" sqref="I15">
      <formula1>$X$15:$AA$15</formula1>
    </dataValidation>
    <dataValidation type="list" allowBlank="1" showErrorMessage="1" sqref="N5">
      <formula1>$BJ$5:$BL$5</formula1>
    </dataValidation>
    <dataValidation type="list" allowBlank="1" showErrorMessage="1" sqref="C23">
      <formula1>$AH$23:$AJ$23</formula1>
    </dataValidation>
    <dataValidation type="list" allowBlank="1" showErrorMessage="1" sqref="R13">
      <formula1>$BZ$13:$CB$13</formula1>
    </dataValidation>
    <dataValidation type="list" allowBlank="1" showErrorMessage="1" sqref="G21">
      <formula1>$AX$21:$AZ$21</formula1>
    </dataValidation>
    <dataValidation type="list" allowBlank="1" showErrorMessage="1" sqref="C3:H3">
      <formula1>$Y$27:$Y$36</formula1>
    </dataValidation>
    <dataValidation type="list" allowBlank="1" showErrorMessage="1" sqref="I14">
      <formula1>$X$14:$AA$14</formula1>
    </dataValidation>
    <dataValidation type="list" allowBlank="1" showErrorMessage="1" sqref="D25">
      <formula1>$AL$25:$AN$25</formula1>
    </dataValidation>
    <dataValidation type="list" allowBlank="1" showErrorMessage="1" sqref="Q12">
      <formula1>$BV$12:$BX$12</formula1>
    </dataValidation>
    <dataValidation type="list" allowBlank="1" showErrorMessage="1" sqref="P5">
      <formula1>$BR$5:$BT$5</formula1>
    </dataValidation>
    <dataValidation type="list" allowBlank="1" showErrorMessage="1" sqref="R14">
      <formula1>$BZ$14:$CB$14</formula1>
    </dataValidation>
    <dataValidation type="list" allowBlank="1" showErrorMessage="1" sqref="G20">
      <formula1>$AX$20:$AZ$20</formula1>
    </dataValidation>
    <dataValidation type="list" allowBlank="1" showErrorMessage="1" sqref="R8">
      <formula1>$BZ$8:$CB$8</formula1>
    </dataValidation>
    <dataValidation type="list" allowBlank="1" showErrorMessage="1" sqref="O24">
      <formula1>$BN$24:$BP$24</formula1>
    </dataValidation>
    <dataValidation type="list" allowBlank="1" showErrorMessage="1" sqref="S9">
      <formula1>$AC$9:$AF$9</formula1>
    </dataValidation>
    <dataValidation type="list" allowBlank="1" showErrorMessage="1" sqref="Q11">
      <formula1>$BV$11:$BX$11</formula1>
    </dataValidation>
    <dataValidation type="list" allowBlank="1" showErrorMessage="1" sqref="F15">
      <formula1>$AT$15:$AV$15</formula1>
    </dataValidation>
    <dataValidation type="list" allowBlank="1" showErrorMessage="1" sqref="G8">
      <formula1>$AX$8:$AZ$8</formula1>
    </dataValidation>
    <dataValidation type="list" allowBlank="1" showErrorMessage="1" sqref="N13">
      <formula1>$BJ$13:$BL$13</formula1>
    </dataValidation>
    <dataValidation type="list" allowBlank="1" showErrorMessage="1" sqref="D26">
      <formula1>$AL$26:$AN$26</formula1>
    </dataValidation>
    <dataValidation type="list" allowBlank="1" showErrorMessage="1" sqref="Q9">
      <formula1>$BV$9:$BX$9</formula1>
    </dataValidation>
    <dataValidation type="list" allowBlank="1" showErrorMessage="1" sqref="O19">
      <formula1>$BN$19:$BP$19</formula1>
    </dataValidation>
    <dataValidation type="list" allowBlank="1" showErrorMessage="1" sqref="E4">
      <formula1>$AP$4:$AR$4</formula1>
    </dataValidation>
    <dataValidation type="list" allowBlank="1" showErrorMessage="1" sqref="E18">
      <formula1>$AP$18:$AR$18</formula1>
    </dataValidation>
    <dataValidation type="list" allowBlank="1" showErrorMessage="1" sqref="G17">
      <formula1>$AX$17:$AZ$17</formula1>
    </dataValidation>
    <dataValidation type="list" allowBlank="1" showErrorMessage="1" sqref="O11">
      <formula1>$BN$11:$BP$11</formula1>
    </dataValidation>
    <dataValidation type="list" allowBlank="1" showErrorMessage="1" sqref="I21">
      <formula1>$X$21:$AA$21</formula1>
    </dataValidation>
    <dataValidation type="list" allowBlank="1" showErrorMessage="1" sqref="O5">
      <formula1>$BN$5:$BP$5</formula1>
    </dataValidation>
    <dataValidation type="list" allowBlank="1" showErrorMessage="1" sqref="D14">
      <formula1>$AL$14:$AN$14</formula1>
    </dataValidation>
    <dataValidation type="list" allowBlank="1" showErrorMessage="1" sqref="N8">
      <formula1>$BJ$8:$BL$8</formula1>
    </dataValidation>
    <dataValidation type="list" allowBlank="1" showErrorMessage="1" sqref="I19">
      <formula1>$X$19:$AA$19</formula1>
    </dataValidation>
    <dataValidation type="list" allowBlank="1" showErrorMessage="1" sqref="H22">
      <formula1>$BB$22:$BD$22</formula1>
    </dataValidation>
    <dataValidation type="list" allowBlank="1" showErrorMessage="1" sqref="N21">
      <formula1>$BJ$21:$BL$21</formula1>
    </dataValidation>
    <dataValidation type="list" allowBlank="1" showErrorMessage="1" sqref="M15">
      <formula1>$BF$15:$BH$15</formula1>
    </dataValidation>
    <dataValidation type="list" allowBlank="1" showErrorMessage="1" sqref="C13">
      <formula1>$AH$13:$AJ$13</formula1>
    </dataValidation>
    <dataValidation type="list" allowBlank="1" showErrorMessage="1" sqref="H8">
      <formula1>$BB$8:$BD$8</formula1>
    </dataValidation>
    <dataValidation type="list" allowBlank="1" showErrorMessage="1" sqref="E12">
      <formula1>$AP$12:$AR$12</formula1>
    </dataValidation>
    <dataValidation type="list" allowBlank="1" showErrorMessage="1" sqref="N19">
      <formula1>$BJ$19:$BL$19</formula1>
    </dataValidation>
    <dataValidation type="list" allowBlank="1" showErrorMessage="1" sqref="C4">
      <formula1>$AH$4:$AJ$4</formula1>
    </dataValidation>
    <dataValidation type="list" allowBlank="1" showErrorMessage="1" sqref="R24">
      <formula1>$BZ$24:$CB$24</formula1>
    </dataValidation>
    <dataValidation type="list" allowBlank="1" showErrorMessage="1" sqref="E26">
      <formula1>$AP$26:$AR$26</formula1>
    </dataValidation>
    <dataValidation type="list" allowBlank="1" showErrorMessage="1" sqref="G25">
      <formula1>$AX$25:$AZ$25</formula1>
    </dataValidation>
    <dataValidation type="list" allowBlank="1" showErrorMessage="1" sqref="G4">
      <formula1>$AX$4:$AZ$4</formula1>
    </dataValidation>
    <dataValidation type="list" allowBlank="1" showErrorMessage="1" sqref="Q5">
      <formula1>$BV$5:$BX$5</formula1>
    </dataValidation>
    <dataValidation type="list" allowBlank="1" showErrorMessage="1" sqref="D6">
      <formula1>$AL$6:$AN$6</formula1>
    </dataValidation>
    <dataValidation type="list" allowBlank="1" showErrorMessage="1" sqref="F10">
      <formula1>$AT$10:$AV$10</formula1>
    </dataValidation>
    <dataValidation type="list" allowBlank="1" showErrorMessage="1" sqref="O17">
      <formula1>$BN$17:$BP$17</formula1>
    </dataValidation>
    <dataValidation type="list" allowBlank="1" showErrorMessage="1" sqref="Q16">
      <formula1>$BV$16:$BX$16</formula1>
    </dataValidation>
    <dataValidation type="list" allowBlank="1" showErrorMessage="1" sqref="I8">
      <formula1>$X$8:$AA$8</formula1>
    </dataValidation>
    <dataValidation type="list" allowBlank="1" showErrorMessage="1" sqref="D21">
      <formula1>$AL$21:$AN$21</formula1>
    </dataValidation>
    <dataValidation type="list" allowBlank="1" showErrorMessage="1" sqref="C21">
      <formula1>$AH$21:$AJ$21</formula1>
    </dataValidation>
    <dataValidation type="list" allowBlank="1" showErrorMessage="1" sqref="E20">
      <formula1>$AP$20:$AR$20</formula1>
    </dataValidation>
    <dataValidation type="list" allowBlank="1" showErrorMessage="1" sqref="N27">
      <formula1>$BJ$27:$BL$27</formula1>
    </dataValidation>
    <dataValidation type="list" allowBlank="1" showErrorMessage="1" sqref="R16">
      <formula1>$BZ$16:$CB$16</formula1>
    </dataValidation>
    <dataValidation type="list" allowBlank="1" showErrorMessage="1" sqref="P26">
      <formula1>$BR$26:$BT$26</formula1>
    </dataValidation>
    <dataValidation type="list" allowBlank="1" showErrorMessage="1" sqref="E13">
      <formula1>$AP$13:$AR$13</formula1>
    </dataValidation>
    <dataValidation type="list" allowBlank="1" showErrorMessage="1" sqref="S5">
      <formula1>$AC$5:$AF$5</formula1>
    </dataValidation>
    <dataValidation type="list" allowBlank="1" showErrorMessage="1" sqref="O16">
      <formula1>$BN$16:$BP$16</formula1>
    </dataValidation>
    <dataValidation type="list" allowBlank="1" showErrorMessage="1" sqref="S7">
      <formula1>$AC$7:$AF$7</formula1>
    </dataValidation>
    <dataValidation type="list" allowBlank="1" showErrorMessage="1" sqref="Q15">
      <formula1>$BV$15:$BX$15</formula1>
    </dataValidation>
    <dataValidation type="list" allowBlank="1" showErrorMessage="1" sqref="C20">
      <formula1>$AH$20:$AJ$20</formula1>
    </dataValidation>
    <dataValidation type="list" allowBlank="1" showErrorMessage="1" sqref="R7">
      <formula1>$BZ$7:$CB$7</formula1>
    </dataValidation>
    <dataValidation type="list" allowBlank="1" showErrorMessage="1" sqref="R17">
      <formula1>$BZ$17:$CB$17</formula1>
    </dataValidation>
    <dataValidation type="list" allowBlank="1" showErrorMessage="1" sqref="O10">
      <formula1>$BN$10:$BP$10</formula1>
    </dataValidation>
    <dataValidation type="list" allowBlank="1" showErrorMessage="1" sqref="R23">
      <formula1>$BZ$23:$CB$23</formula1>
    </dataValidation>
    <dataValidation type="list" allowBlank="1" showErrorMessage="1" sqref="P27">
      <formula1>$BR$27:$BT$27</formula1>
    </dataValidation>
    <dataValidation type="list" allowBlank="1" showErrorMessage="1" sqref="E19">
      <formula1>$AP$19:$AR$19</formula1>
    </dataValidation>
    <dataValidation type="list" allowBlank="1" showErrorMessage="1" sqref="G18">
      <formula1>$AX$18:$AZ$18</formula1>
    </dataValidation>
    <dataValidation type="list" allowBlank="1" showErrorMessage="1" sqref="P6">
      <formula1>$BR$6:$BT$6</formula1>
    </dataValidation>
    <dataValidation type="list" allowBlank="1" showErrorMessage="1" sqref="F8">
      <formula1>$AT$8:$AV$8</formula1>
    </dataValidation>
    <dataValidation type="list" allowBlank="1" showErrorMessage="1" sqref="D22">
      <formula1>$AL$22:$AN$22</formula1>
    </dataValidation>
    <dataValidation type="list" allowBlank="1" showErrorMessage="1" sqref="I22">
      <formula1>$X$22:$AA$22</formula1>
    </dataValidation>
    <dataValidation type="list" allowBlank="1" showErrorMessage="1" sqref="H23">
      <formula1>$BB$23:$BD$23</formula1>
    </dataValidation>
    <dataValidation type="list" allowBlank="1" showErrorMessage="1" sqref="N22">
      <formula1>$BJ$22:$BL$22</formula1>
    </dataValidation>
    <dataValidation type="list" allowBlank="1" showErrorMessage="1" sqref="E25">
      <formula1>$AP$25:$AR$25</formula1>
    </dataValidation>
    <dataValidation type="list" allowBlank="1" showErrorMessage="1" sqref="M14">
      <formula1>$BF$14:$BH$14</formula1>
    </dataValidation>
    <dataValidation type="list" allowBlank="1" showErrorMessage="1" sqref="C14">
      <formula1>$AH$14:$AJ$14</formula1>
    </dataValidation>
    <dataValidation type="list" allowBlank="1" showErrorMessage="1" sqref="G24">
      <formula1>$AX$24:$AZ$24</formula1>
    </dataValidation>
    <dataValidation type="list" allowBlank="1" showErrorMessage="1" sqref="Q22">
      <formula1>$BV$22:$BX$22</formula1>
    </dataValidation>
    <dataValidation type="list" allowBlank="1" showErrorMessage="1" sqref="R18">
      <formula1>$BZ$18:$CB$18</formula1>
    </dataValidation>
    <dataValidation type="list" allowBlank="1" showErrorMessage="1" sqref="H13">
      <formula1>$BB$13:$BD$13</formula1>
    </dataValidation>
    <dataValidation type="list" allowBlank="1" showErrorMessage="1" sqref="G26">
      <formula1>$AX$26:$AZ$26</formula1>
    </dataValidation>
    <dataValidation type="list" allowBlank="1" showErrorMessage="1" sqref="O20">
      <formula1>$BN$20:$BP$20</formula1>
    </dataValidation>
    <dataValidation type="list" allowBlank="1" showErrorMessage="1" sqref="E6">
      <formula1>$AP$6:$AR$6</formula1>
    </dataValidation>
    <dataValidation type="list" allowBlank="1" showErrorMessage="1" sqref="F11">
      <formula1>$AT$11:$AV$11</formula1>
    </dataValidation>
    <dataValidation type="list" allowBlank="1" showErrorMessage="1" sqref="E24">
      <formula1>$AP$24:$AR$24</formula1>
    </dataValidation>
    <dataValidation type="list" allowBlank="1" showErrorMessage="1" sqref="D4">
      <formula1>$AL$4:$AN$4</formula1>
    </dataValidation>
    <dataValidation type="list" allowBlank="1" showErrorMessage="1" sqref="Q17">
      <formula1>$BV$17:$BX$17</formula1>
    </dataValidation>
    <dataValidation type="list" allowBlank="1" showErrorMessage="1" sqref="D20">
      <formula1>$AL$20:$AN$20</formula1>
    </dataValidation>
    <dataValidation type="list" allowBlank="1" showErrorMessage="1" sqref="M8">
      <formula1>$BF$8:$BH$8</formula1>
    </dataValidation>
    <dataValidation type="list" allowBlank="1" showErrorMessage="1" sqref="D15">
      <formula1>$AL$15:$AN$15</formula1>
    </dataValidation>
    <dataValidation type="list" allowBlank="1" showErrorMessage="1" sqref="N23">
      <formula1>$BJ$23:$BL$23</formula1>
    </dataValidation>
    <dataValidation type="list" allowBlank="1" showErrorMessage="1" sqref="I6">
      <formula1>$X$6:$AA$6</formula1>
    </dataValidation>
    <dataValidation type="list" allowBlank="1" showErrorMessage="1" sqref="E14">
      <formula1>$AP$14:$AR$14</formula1>
    </dataValidation>
    <dataValidation type="list" allowBlank="1" showErrorMessage="1" sqref="H21">
      <formula1>$BB$21:$BD$21</formula1>
    </dataValidation>
    <dataValidation type="list" allowBlank="1" showErrorMessage="1" sqref="O7">
      <formula1>$BN$7:$BP$7</formula1>
    </dataValidation>
    <dataValidation type="list" allowBlank="1" showErrorMessage="1" sqref="I18">
      <formula1>$X$18:$AA$18</formula1>
    </dataValidation>
    <dataValidation type="list" allowBlank="1" showErrorMessage="1" sqref="M24">
      <formula1>$BF$24:$BH$24</formula1>
    </dataValidation>
    <dataValidation type="list" allowBlank="1" showErrorMessage="1" sqref="C12">
      <formula1>$AH$12:$AJ$12</formula1>
    </dataValidation>
    <dataValidation type="list" allowBlank="1" showErrorMessage="1" sqref="M19">
      <formula1>$BF$19:$BH$19</formula1>
    </dataValidation>
    <dataValidation type="list" allowBlank="1" showErrorMessage="1" sqref="N18">
      <formula1>$BJ$18:$BL$18</formula1>
    </dataValidation>
    <dataValidation type="list" allowBlank="1" showErrorMessage="1" sqref="Q25">
      <formula1>$BV$25:$BX$25</formula1>
    </dataValidation>
    <dataValidation type="list" allowBlank="1" showErrorMessage="1" sqref="R25">
      <formula1>$BZ$25:$CB$25</formula1>
    </dataValidation>
    <dataValidation type="list" allowBlank="1" showErrorMessage="1" sqref="M21">
      <formula1>$BF$21:$BH$21</formula1>
    </dataValidation>
    <dataValidation type="list" allowBlank="1" showErrorMessage="1" sqref="D12">
      <formula1>$AL$12:$AN$12</formula1>
    </dataValidation>
    <dataValidation type="list" allowBlank="1" showErrorMessage="1" sqref="H16">
      <formula1>$BB$16:$BD$16</formula1>
    </dataValidation>
    <dataValidation type="list" allowBlank="1" showErrorMessage="1" sqref="H20">
      <formula1>$BB$20:$BD$20</formula1>
    </dataValidation>
    <dataValidation type="list" allowBlank="1" showErrorMessage="1" sqref="E22">
      <formula1>$AP$22:$AR$22</formula1>
    </dataValidation>
    <dataValidation type="list" allowBlank="1" showErrorMessage="1" sqref="C11">
      <formula1>$AH$11:$AJ$11</formula1>
    </dataValidation>
    <dataValidation type="list" allowBlank="1" showErrorMessage="1" sqref="M16">
      <formula1>$BF$16:$BH$16</formula1>
    </dataValidation>
    <dataValidation type="list" allowBlank="1" showErrorMessage="1" sqref="Q24">
      <formula1>$BV$24:$BX$24</formula1>
    </dataValidation>
    <dataValidation type="list" allowBlank="1" showErrorMessage="1" sqref="O13">
      <formula1>$BN$13:$BP$13</formula1>
    </dataValidation>
    <dataValidation type="list" allowBlank="1" showErrorMessage="1" sqref="D13">
      <formula1>$AL$13:$AN$13</formula1>
    </dataValidation>
    <dataValidation type="list" allowBlank="1" showErrorMessage="1" sqref="N26">
      <formula1>$BJ$26:$BL$26</formula1>
    </dataValidation>
    <dataValidation type="list" allowBlank="1" showErrorMessage="1" sqref="H15">
      <formula1>$BB$15:$BD$15</formula1>
    </dataValidation>
    <dataValidation type="list" allowBlank="1" showErrorMessage="1" sqref="E17">
      <formula1>$AP$17:$AR$17</formula1>
    </dataValidation>
    <dataValidation type="list" allowBlank="1" showErrorMessage="1" sqref="M22">
      <formula1>$BF$22:$BH$22</formula1>
    </dataValidation>
    <dataValidation type="list" allowBlank="1" showErrorMessage="1" sqref="M3:R3">
      <formula1>$Y$38:$Y$47</formula1>
    </dataValidation>
    <dataValidation type="list" allowBlank="1" showErrorMessage="1" sqref="M17">
      <formula1>$BF$17:$BH$17</formula1>
    </dataValidation>
    <dataValidation type="list" allowBlank="1" showErrorMessage="1" sqref="E21">
      <formula1>$AP$21:$AR$21</formula1>
    </dataValidation>
    <dataValidation type="list" allowBlank="1" showErrorMessage="1" sqref="C10">
      <formula1>$AH$10:$AJ$10</formula1>
    </dataValidation>
    <dataValidation type="list" allowBlank="1" showErrorMessage="1" sqref="R26">
      <formula1>$BZ$26:$CB$26</formula1>
    </dataValidation>
    <dataValidation type="list" allowBlank="1" showErrorMessage="1" sqref="Q23">
      <formula1>$BV$23:$BX$23</formula1>
    </dataValidation>
    <dataValidation type="list" allowBlank="1" showErrorMessage="1" sqref="O12">
      <formula1>$BN$12:$BP$12</formula1>
    </dataValidation>
    <dataValidation type="list" allowBlank="1" showErrorMessage="1" sqref="N25">
      <formula1>$BJ$25:$BL$25</formula1>
    </dataValidation>
    <dataValidation type="list" allowBlank="1" showErrorMessage="1" sqref="H14">
      <formula1>$BB$14:$BD$14</formula1>
    </dataValidation>
    <dataValidation type="list" allowBlank="1" showErrorMessage="1" sqref="G27">
      <formula1>$AX$27:$AZ$27</formula1>
    </dataValidation>
    <dataValidation type="list" allowBlank="1" showErrorMessage="1" sqref="C6">
      <formula1>$AH$6:$AJ$6</formula1>
    </dataValidation>
    <dataValidation type="list" allowBlank="1" showErrorMessage="1" sqref="P8">
      <formula1>$BR$8:$BT$8</formula1>
    </dataValidation>
    <dataValidation type="list" allowBlank="1" showErrorMessage="1" sqref="E16">
      <formula1>$AP$16:$AR$16</formula1>
    </dataValidation>
    <dataValidation type="list" allowBlank="1" showErrorMessage="1" sqref="M23">
      <formula1>$BF$23:$BH$23</formula1>
    </dataValidation>
    <dataValidation type="list" allowBlank="1" showErrorMessage="1" sqref="R5">
      <formula1>$BZ$5:$CB$5</formula1>
    </dataValidation>
    <dataValidation type="list" allowBlank="1" showErrorMessage="1" sqref="Q18">
      <formula1>$BV$18:$BX$18</formula1>
    </dataValidation>
    <dataValidation type="list" allowBlank="1" showErrorMessage="1" sqref="H25">
      <formula1>$BB$25:$BD$25</formula1>
    </dataValidation>
    <dataValidation type="list" allowBlank="1" showErrorMessage="1" sqref="P23">
      <formula1>$BR$23:$BT$23</formula1>
    </dataValidation>
    <dataValidation type="list" allowBlank="1" showErrorMessage="1" sqref="C16">
      <formula1>$AH$16:$AJ$16</formula1>
    </dataValidation>
    <dataValidation type="list" allowBlank="1" showErrorMessage="1" sqref="Q8">
      <formula1>$BV$8:$BX$8</formula1>
    </dataValidation>
    <dataValidation type="list" allowBlank="1" showErrorMessage="1" sqref="G14">
      <formula1>$AX$14:$AZ$14</formula1>
    </dataValidation>
    <dataValidation type="list" allowBlank="1" showErrorMessage="1" sqref="F20">
      <formula1>$AT$20:$AV$20</formula1>
    </dataValidation>
    <dataValidation type="list" allowBlank="1" showErrorMessage="1" sqref="O27">
      <formula1>$BN$27:$BP$27</formula1>
    </dataValidation>
    <dataValidation type="list" allowBlank="1" showErrorMessage="1" sqref="N4">
      <formula1>$BJ$4:$BL$4</formula1>
    </dataValidation>
    <dataValidation type="list" allowBlank="1" showErrorMessage="1" sqref="R19">
      <formula1>$BZ$19:$CB$19</formula1>
    </dataValidation>
    <dataValidation type="list" allowBlank="1" showErrorMessage="1" sqref="R9">
      <formula1>$BZ$9:$CB$9</formula1>
    </dataValidation>
    <dataValidation type="list" allowBlank="1" showErrorMessage="1" sqref="H12">
      <formula1>$BB$12:$BD$12</formula1>
    </dataValidation>
    <dataValidation type="list" allowBlank="1" showErrorMessage="1" sqref="M12">
      <formula1>$BF$12:$BH$12</formula1>
    </dataValidation>
    <dataValidation type="list" allowBlank="1" showErrorMessage="1" sqref="Q19">
      <formula1>$BV$19:$BX$19</formula1>
    </dataValidation>
    <dataValidation type="list" allowBlank="1" showErrorMessage="1" sqref="P10">
      <formula1>$BR$10:$BT$10</formula1>
    </dataValidation>
    <dataValidation type="list" allowBlank="1" showErrorMessage="1" sqref="R21">
      <formula1>$BZ$21:$CB$21</formula1>
    </dataValidation>
    <dataValidation type="list" allowBlank="1" showErrorMessage="1" sqref="P4">
      <formula1>$BR$4:$BT$4</formula1>
    </dataValidation>
    <dataValidation type="list" allowBlank="1" showErrorMessage="1" sqref="G7">
      <formula1>$AX$7:$AZ$7</formula1>
    </dataValidation>
    <dataValidation type="list" allowBlank="1" showErrorMessage="1" sqref="E23">
      <formula1>$AP$23:$AR$23</formula1>
    </dataValidation>
    <dataValidation type="list" allowBlank="1" showErrorMessage="1" sqref="F4">
      <formula1>$AT$4:$AV$4</formula1>
    </dataValidation>
    <dataValidation type="list" allowBlank="1" showErrorMessage="1" sqref="O14">
      <formula1>$BN$14:$BP$14</formula1>
    </dataValidation>
    <dataValidation type="list" allowBlank="1" showErrorMessage="1" sqref="M25">
      <formula1>$BF$25:$BH$25</formula1>
    </dataValidation>
    <dataValidation type="list" allowBlank="1" showErrorMessage="1" sqref="R22">
      <formula1>$BZ$22:$CB$22</formula1>
    </dataValidation>
    <dataValidation type="list" allowBlank="1" showErrorMessage="1" sqref="S10">
      <formula1>$AC$10:$AF$10</formula1>
    </dataValidation>
    <dataValidation type="list" allowBlank="1" showErrorMessage="1" sqref="F19">
      <formula1>$AT$19:$AV$19</formula1>
    </dataValidation>
    <dataValidation type="list" allowBlank="1" showErrorMessage="1" sqref="N17">
      <formula1>$BJ$17:$BL$17</formula1>
    </dataValidation>
    <dataValidation type="list" allowBlank="1" showErrorMessage="1" sqref="M13">
      <formula1>$BF$13:$BH$13</formula1>
    </dataValidation>
    <dataValidation type="list" allowBlank="1" showErrorMessage="1" sqref="D16">
      <formula1>$AL$16:$AN$16</formula1>
    </dataValidation>
    <dataValidation type="list" allowBlank="1" showErrorMessage="1" sqref="I23">
      <formula1>$X$23:$AA$23</formula1>
    </dataValidation>
    <dataValidation type="list" allowBlank="1" showErrorMessage="1" sqref="I11">
      <formula1>$X$11:$AA$11</formula1>
    </dataValidation>
    <dataValidation type="list" allowBlank="1" showErrorMessage="1" sqref="Q21">
      <formula1>$BV$21:$BX$21</formula1>
    </dataValidation>
    <dataValidation type="list" allowBlank="1" showErrorMessage="1" sqref="H24">
      <formula1>$BB$24:$BD$24</formula1>
    </dataValidation>
    <dataValidation type="list" allowBlank="1" showErrorMessage="1" sqref="H4">
      <formula1>$BB$4:$BD$4</formula1>
    </dataValidation>
    <dataValidation type="list" allowBlank="1" showErrorMessage="1" sqref="S11">
      <formula1>$AC$11:$AF$11</formula1>
    </dataValidation>
    <dataValidation type="list" allowBlank="1" showErrorMessage="1" sqref="O15">
      <formula1>$BN$15:$BP$15</formula1>
    </dataValidation>
    <dataValidation type="list" allowBlank="1" showErrorMessage="1" sqref="F18">
      <formula1>$AT$18:$AV$18</formula1>
    </dataValidation>
    <dataValidation type="list" allowBlank="1" showErrorMessage="1" sqref="N16">
      <formula1>$BJ$16:$BL$16</formula1>
    </dataValidation>
    <dataValidation type="list" allowBlank="1" showErrorMessage="1" sqref="M7">
      <formula1>$BF$7:$BH$7</formula1>
    </dataValidation>
    <dataValidation type="list" allowBlank="1" showErrorMessage="1" sqref="S23">
      <formula1>$AC$23:$AF$23</formula1>
    </dataValidation>
    <dataValidation type="list" allowBlank="1" showErrorMessage="1" sqref="I4">
      <formula1>$X$4:$AA$4</formula1>
    </dataValidation>
    <dataValidation type="list" allowBlank="1" showErrorMessage="1" sqref="E7">
      <formula1>$AP$7:$AR$7</formula1>
    </dataValidation>
    <dataValidation type="list" allowBlank="1" showErrorMessage="1" sqref="D17">
      <formula1>$AL$17:$AN$17</formula1>
    </dataValidation>
    <dataValidation type="list" allowBlank="1" showErrorMessage="1" sqref="I10">
      <formula1>$X$10:$AA$10</formula1>
    </dataValidation>
    <dataValidation type="list" allowBlank="1" showErrorMessage="1" sqref="Q20">
      <formula1>$BV$20:$BX$20</formula1>
    </dataValidation>
    <dataValidation type="list" allowBlank="1" showErrorMessage="1" sqref="O8">
      <formula1>$BN$8:$BP$8</formula1>
    </dataValidation>
    <dataValidation type="list" allowBlank="1" showErrorMessage="1" sqref="M26">
      <formula1>$BF$26:$BH$26</formula1>
    </dataValidation>
    <dataValidation type="list" allowBlank="1" showErrorMessage="1" sqref="H11">
      <formula1>$BB$11:$BD$11</formula1>
    </dataValidation>
    <dataValidation type="list" allowBlank="1" showErrorMessage="1" sqref="N15">
      <formula1>$BJ$15:$BL$15</formula1>
    </dataValidation>
    <dataValidation type="list" allowBlank="1" showErrorMessage="1" sqref="I12">
      <formula1>$X$12:$AA$12</formula1>
    </dataValidation>
    <dataValidation type="list" allowBlank="1" showErrorMessage="1" sqref="M11">
      <formula1>$BF$11:$BH$11</formula1>
    </dataValidation>
    <dataValidation type="list" allowBlank="1" showErrorMessage="1" sqref="G9">
      <formula1>$AX$9:$AZ$9</formula1>
    </dataValidation>
    <dataValidation type="list" allowBlank="1" showErrorMessage="1" sqref="I9">
      <formula1>$X$9:$AA$9</formula1>
    </dataValidation>
    <dataValidation type="list" allowBlank="1" showErrorMessage="1" sqref="M27">
      <formula1>$BF$27:$BH$27</formula1>
    </dataValidation>
    <dataValidation type="list" allowBlank="1" showErrorMessage="1" sqref="D18">
      <formula1>$AL$18:$AN$18</formula1>
    </dataValidation>
    <dataValidation type="list" allowBlank="1" showErrorMessage="1" sqref="H10">
      <formula1>$BB$10:$BD$10</formula1>
    </dataValidation>
    <dataValidation type="list" allowBlank="1" showErrorMessage="1" sqref="S8">
      <formula1>$AC$8:$AF$8</formula1>
    </dataValidation>
    <dataValidation type="list" allowBlank="1" showErrorMessage="1" sqref="P22">
      <formula1>$BR$22:$BT$22</formula1>
    </dataValidation>
    <dataValidation type="list" allowBlank="1" showErrorMessage="1" sqref="C15">
      <formula1>$AH$15:$AJ$15</formula1>
    </dataValidation>
    <dataValidation type="list" allowBlank="1" showErrorMessage="1" sqref="F22">
      <formula1>$AT$22:$AV$22</formula1>
    </dataValidation>
    <dataValidation type="list" allowBlank="1" showErrorMessage="1" sqref="G13">
      <formula1>$AX$13:$AZ$13</formula1>
    </dataValidation>
    <dataValidation type="list" allowBlank="1" showErrorMessage="1" sqref="D8">
      <formula1>$AL$8:$AN$8</formula1>
    </dataValidation>
    <dataValidation type="list" allowBlank="1" showErrorMessage="1" sqref="N20">
      <formula1>$BJ$20:$BL$20</formula1>
    </dataValidation>
    <dataValidation type="list" allowBlank="1" showErrorMessage="1" sqref="E11">
      <formula1>$AP$11:$AR$11</formula1>
    </dataValidation>
    <dataValidation type="list" allowBlank="1" showErrorMessage="1" sqref="O26">
      <formula1>$BN$26:$BP$26</formula1>
    </dataValidation>
    <dataValidation type="list" allowBlank="1" showErrorMessage="1" sqref="N6">
      <formula1>$BJ$6:$BL$6</formula1>
    </dataValidation>
    <dataValidation type="list" allowBlank="1" showErrorMessage="1" sqref="F17">
      <formula1>$AT$17:$AV$17</formula1>
    </dataValidation>
    <dataValidation type="list" allowBlank="1" showErrorMessage="1" sqref="C9">
      <formula1>$AH$9:$AJ$9</formula1>
    </dataValidation>
    <dataValidation type="list" allowBlank="1" showErrorMessage="1" sqref="F21">
      <formula1>$AT$21:$AV$21</formula1>
    </dataValidation>
    <dataValidation type="list" allowBlank="1" showErrorMessage="1" sqref="P19">
      <formula1>$BR$19:$BT$19</formula1>
    </dataValidation>
    <dataValidation type="list" allowBlank="1" showErrorMessage="1" sqref="E10">
      <formula1>$AP$10:$AR$10</formula1>
    </dataValidation>
    <dataValidation type="list" allowBlank="1" showErrorMessage="1" sqref="D19">
      <formula1>$AL$19:$AN$19</formula1>
    </dataValidation>
    <dataValidation type="list" allowBlank="1" showErrorMessage="1" sqref="O25">
      <formula1>$BN$25:$BP$25</formula1>
    </dataValidation>
    <dataValidation type="list" allowBlank="1" showErrorMessage="1" sqref="F6">
      <formula1>$AT$6:$AV$6</formula1>
    </dataValidation>
    <dataValidation type="list" allowBlank="1" showErrorMessage="1" sqref="H27">
      <formula1>$BB$27:$BD$27</formula1>
    </dataValidation>
    <dataValidation type="list" allowBlank="1" showErrorMessage="1" sqref="F16">
      <formula1>$AT$16:$AV$16</formula1>
    </dataValidation>
    <dataValidation type="list" allowBlank="1" showErrorMessage="1" sqref="M10">
      <formula1>$BF$10:$BH$10</formula1>
    </dataValidation>
    <dataValidation type="list" allowBlank="1" showErrorMessage="1" sqref="P25">
      <formula1>$BR$25:$BT$25</formula1>
    </dataValidation>
    <dataValidation type="list" allowBlank="1" showErrorMessage="1" sqref="C18">
      <formula1>$AH$18:$AJ$18</formula1>
    </dataValidation>
    <dataValidation type="list" allowBlank="1" showErrorMessage="1" sqref="N14">
      <formula1>$BJ$14:$BL$14</formula1>
    </dataValidation>
    <dataValidation type="list" allowBlank="1" showErrorMessage="1" sqref="G16">
      <formula1>$AX$16:$AZ$16</formula1>
    </dataValidation>
    <dataValidation type="list" allowBlank="1" showErrorMessage="1" sqref="E9">
      <formula1>$AP$9:$AR$9</formula1>
    </dataValidation>
    <dataValidation type="list" allowBlank="1" showErrorMessage="1" sqref="I13">
      <formula1>$X$13:$AA$13</formula1>
    </dataValidation>
    <dataValidation type="list" allowBlank="1" showErrorMessage="1" sqref="H26">
      <formula1>$BB$26:$BD$26</formula1>
    </dataValidation>
    <dataValidation type="list" allowBlank="1" showErrorMessage="1" sqref="M5">
      <formula1>$BF$5:$BH$5</formula1>
    </dataValidation>
    <dataValidation type="list" allowBlank="1" showErrorMessage="1" sqref="P24">
      <formula1>$BR$24:$BT$24</formula1>
    </dataValidation>
    <dataValidation type="list" allowBlank="1" showErrorMessage="1" sqref="C17">
      <formula1>$AH$17:$AJ$17</formula1>
    </dataValidation>
    <dataValidation type="list" allowBlank="1" showErrorMessage="1" sqref="H6">
      <formula1>$BB$6:$BD$6</formula1>
    </dataValidation>
    <dataValidation type="list" allowBlank="1" showErrorMessage="1" sqref="G15">
      <formula1>$AX$15:$AZ$15</formula1>
    </dataValidation>
    <dataValidation type="list" allowBlank="1" showErrorMessage="1" sqref="R20">
      <formula1>$BZ$20:$CB$20</formula1>
    </dataValidation>
    <dataValidation type="list" allowBlank="1" showErrorMessage="1" sqref="S6">
      <formula1>$AC$6:$AF$6</formula1>
    </dataValidation>
    <dataValidation type="list" allowBlank="1" showErrorMessage="1" sqref="Q10">
      <formula1>$BV$10:$BX$10</formula1>
    </dataValidation>
    <dataValidation type="list" allowBlank="1" showErrorMessage="1" sqref="F23">
      <formula1>$AT$23:$AV$23</formula1>
    </dataValidation>
    <dataValidation type="list" allowBlank="1" showErrorMessage="1" sqref="S21">
      <formula1>$AC$21:$AF$21</formula1>
    </dataValidation>
    <dataValidation type="list" allowBlank="1" showErrorMessage="1" sqref="P20">
      <formula1>$BR$20:$BT$20</formula1>
    </dataValidation>
    <dataValidation type="list" allowBlank="1" showErrorMessage="1" sqref="G11">
      <formula1>$AX$11:$AZ$11</formula1>
    </dataValidation>
    <dataValidation type="list" allowBlank="1" showErrorMessage="1" sqref="P18">
      <formula1>$BR$18:$BT$18</formula1>
    </dataValidation>
    <dataValidation type="list" allowBlank="1" showErrorMessage="1" sqref="F9">
      <formula1>$AT$9:$AV$9</formula1>
    </dataValidation>
    <dataValidation type="list" allowBlank="1" showErrorMessage="1" sqref="M9">
      <formula1>$BF$9:$BH$9</formula1>
    </dataValidation>
    <dataValidation type="list" allowBlank="1" showErrorMessage="1" sqref="S19">
      <formula1>$AC$19:$AF$19</formula1>
    </dataValidation>
    <dataValidation type="list" allowBlank="1" showErrorMessage="1" sqref="C5">
      <formula1>$AH$5:$AJ$5</formula1>
    </dataValidation>
    <dataValidation type="list" allowBlank="1" showErrorMessage="1" sqref="D27">
      <formula1>$AL$27:$AN$27</formula1>
    </dataValidation>
    <dataValidation type="list" allowBlank="1" showErrorMessage="1" sqref="R6">
      <formula1>$BZ$6:$CB$6</formula1>
    </dataValidation>
    <dataValidation type="list" allowBlank="1" showErrorMessage="1" sqref="S13">
      <formula1>$AC$13:$AF$13</formula1>
    </dataValidation>
    <dataValidation type="list" allowBlank="1" showErrorMessage="1" sqref="P7">
      <formula1>$BR$7:$BT$7</formula1>
    </dataValidation>
    <dataValidation type="list" allowBlank="1" showErrorMessage="1" sqref="C19">
      <formula1>$AH$19:$AJ$19</formula1>
    </dataValidation>
    <dataValidation type="list" allowBlank="1" showErrorMessage="1" sqref="G12">
      <formula1>$AX$12:$AZ$12</formula1>
    </dataValidation>
    <dataValidation type="list" allowBlank="1" showErrorMessage="1" sqref="R10">
      <formula1>$BZ$10:$CB$10</formula1>
    </dataValidation>
    <dataValidation type="list" allowBlank="1" showErrorMessage="1" sqref="O4">
      <formula1>$BN$4:$BP$4</formula1>
    </dataValidation>
    <dataValidation type="list" allowBlank="1" showErrorMessage="1" sqref="H7">
      <formula1>$BB$7:$BD$7</formula1>
    </dataValidation>
    <dataValidation type="list" allowBlank="1" showErrorMessage="1" sqref="C27">
      <formula1>$AH$27:$AJ$27</formula1>
    </dataValidation>
    <dataValidation type="list" allowBlank="1" showErrorMessage="1" sqref="Q4">
      <formula1>$BV$4:$BX$4</formula1>
    </dataValidation>
    <dataValidation type="list" allowBlank="1" showErrorMessage="1" sqref="I7">
      <formula1>$X$7:$AA$7</formula1>
    </dataValidation>
    <dataValidation type="list" allowBlank="1" showErrorMessage="1" sqref="N7">
      <formula1>$BJ$7:$BL$7</formula1>
    </dataValidation>
    <dataValidation type="list" allowBlank="1" showErrorMessage="1" sqref="F24">
      <formula1>$AT$24:$AV$24</formula1>
    </dataValidation>
    <dataValidation type="list" allowBlank="1" showErrorMessage="1" sqref="S18">
      <formula1>$AC$18:$AF$18</formula1>
    </dataValidation>
    <dataValidation type="list" allowBlank="1" showErrorMessage="1" sqref="C26">
      <formula1>$AH$26:$AJ$26</formula1>
    </dataValidation>
    <dataValidation type="list" allowBlank="1" showErrorMessage="1" sqref="P21">
      <formula1>$BR$21:$BT$21</formula1>
    </dataValidation>
    <dataValidation type="list" allowBlank="1" showErrorMessage="1" sqref="D7">
      <formula1>$AL$7:$AN$7</formula1>
    </dataValidation>
    <dataValidation type="list" allowBlank="1" showErrorMessage="1" sqref="R11">
      <formula1>$BZ$11:$CB$11</formula1>
    </dataValidation>
    <dataValidation type="list" allowBlank="1" showErrorMessage="1" sqref="P14">
      <formula1>$BR$14:$BT$14</formula1>
    </dataValidation>
    <dataValidation type="list" allowBlank="1" showErrorMessage="1" sqref="S15">
      <formula1>$AC$15:$AF$15</formula1>
    </dataValidation>
    <dataValidation type="list" allowBlank="1" showErrorMessage="1" sqref="R4">
      <formula1>$BZ$4:$CB$4</formula1>
    </dataValidation>
    <dataValidation type="list" allowBlank="1" showErrorMessage="1" sqref="P11">
      <formula1>$BR$11:$BT$11</formula1>
    </dataValidation>
    <dataValidation type="list" allowBlank="1" showErrorMessage="1" sqref="P9">
      <formula1>$BR$9:$BT$9</formula1>
    </dataValidation>
    <dataValidation type="list" allowBlank="1" showErrorMessage="1" sqref="S12">
      <formula1>$AC$12:$AF$12</formula1>
    </dataValidation>
    <dataValidation type="list" allowBlank="1" showErrorMessage="1" sqref="I5">
      <formula1>$X$5:$AA$5</formula1>
    </dataValidation>
    <dataValidation type="list" allowBlank="1" showErrorMessage="1" sqref="S22">
      <formula1>$AC$22:$AF$22</formula1>
    </dataValidation>
    <dataValidation type="list" allowBlank="1" showErrorMessage="1" sqref="C7">
      <formula1>$AH$7:$AJ$7</formula1>
    </dataValidation>
    <dataValidation type="list" allowBlank="1" showErrorMessage="1" sqref="G10">
      <formula1>$AX$10:$AZ$10</formula1>
    </dataValidation>
    <dataValidation type="list" allowBlank="1" showErrorMessage="1" sqref="H9">
      <formula1>$BB$9:$BD$9</formula1>
    </dataValidation>
    <dataValidation type="list" allowBlank="1" showErrorMessage="1" sqref="S14">
      <formula1>$AC$14:$AF$14</formula1>
    </dataValidation>
    <dataValidation type="list" allowBlank="1" showErrorMessage="1" sqref="D5">
      <formula1>$AL$5:$AN$5</formula1>
    </dataValidation>
    <dataValidation type="list" allowBlank="1" showErrorMessage="1" sqref="N9">
      <formula1>$BJ$9:$BL$9</formula1>
    </dataValidation>
    <dataValidation type="list" allowBlank="1" showErrorMessage="1" sqref="E5">
      <formula1>$AP$5:$AR$5</formula1>
    </dataValidation>
    <dataValidation type="list" allowBlank="1" showErrorMessage="1" sqref="O6">
      <formula1>$BN$6:$BP$6</formula1>
    </dataValidation>
    <dataValidation type="list" allowBlank="1" showErrorMessage="1" sqref="P13">
      <formula1>$BR$13:$BT$13</formula1>
    </dataValidation>
    <dataValidation type="list" allowBlank="1" showErrorMessage="1" sqref="G5">
      <formula1>$AX$5:$AZ$5</formula1>
    </dataValidation>
    <dataValidation type="list" allowBlank="1" showErrorMessage="1" sqref="Q6">
      <formula1>$BV$6:$BX$6</formula1>
    </dataValidation>
    <dataValidation type="list" allowBlank="1" showErrorMessage="1" sqref="F27">
      <formula1>$AT$27:$AV$27</formula1>
    </dataValidation>
    <dataValidation type="list" allowBlank="1" showErrorMessage="1" sqref="P12">
      <formula1>$BR$12:$BT$12</formula1>
    </dataValidation>
    <dataValidation type="list" allowBlank="1" showErrorMessage="1" sqref="S20">
      <formula1>$AC$20:$AF$20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91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/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/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/>
      <c r="D3" s="17"/>
      <c r="E3" s="16"/>
      <c r="F3" s="17"/>
      <c r="G3" s="16"/>
      <c r="H3" s="17"/>
      <c r="I3" s="19" t="s">
        <v>21</v>
      </c>
      <c r="J3" s="20" t="s">
        <v>22</v>
      </c>
      <c r="K3" s="19" t="s">
        <v>26</v>
      </c>
      <c r="L3" s="91"/>
      <c r="M3" s="22"/>
      <c r="N3" s="23"/>
      <c r="O3" s="22"/>
      <c r="P3" s="23"/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/>
      <c r="F4" s="28"/>
      <c r="G4" s="26"/>
      <c r="H4" s="28"/>
      <c r="I4" s="29"/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1">
        <f ca="1">IFERROR(__xludf.DUMMYFUNCTION("IF(OR(RegExMatch(J4&amp;"""",""ERR""), RegExMatch(J4&amp;"""",""--"")),  ""-----------"", SUM(J4,K3))"),0)</f>
        <v>0</v>
      </c>
      <c r="L4" s="32">
        <v>1</v>
      </c>
      <c r="M4" s="33"/>
      <c r="N4" s="28"/>
      <c r="O4" s="33"/>
      <c r="P4" s="34"/>
      <c r="Q4" s="33"/>
      <c r="R4" s="34"/>
      <c r="S4" s="29"/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7">
        <f ca="1">IFERROR(__xludf.DUMMYFUNCTION("IF(OR(RegExMatch(T4&amp;"""",""ERR""), RegExMatch(T4&amp;"""",""--"")),  ""-----------"", SUM(T4,U3))"),0)</f>
        <v>0</v>
      </c>
      <c r="V4" s="38"/>
      <c r="W4" s="41" t="b">
        <f t="shared" ref="W4:W23" si="0">(COUNTIF(C4:H4, "=15")+COUNTIF(C4:H4, "=10")=1)</f>
        <v>0</v>
      </c>
      <c r="X4" s="41" t="str">
        <f ca="1">IFERROR(__xludf.DUMMYFUNCTION("IF(W4, FILTER(BONUS, LEN(BONUS)), ""0"")"),"0")</f>
        <v>0</v>
      </c>
      <c r="Y4" s="38"/>
      <c r="Z4" s="41"/>
      <c r="AA4" s="41"/>
      <c r="AB4" s="41" t="b">
        <f t="shared" ref="AB4:AB23" si="1">(COUNTIF(M4:R4, "=15")+COUNTIF(M4:R4, "=10")=1)</f>
        <v>0</v>
      </c>
      <c r="AC4" s="41" t="str">
        <f ca="1">IFERROR(__xludf.DUMMYFUNCTION("IF(AB4, FILTER(BONUS, LEN(BONUS)), ""0"")"),"0")</f>
        <v>0</v>
      </c>
      <c r="AD4" s="41"/>
      <c r="AE4" s="41"/>
      <c r="AF4" s="41"/>
      <c r="AG4" s="41">
        <f>IF(C3="", 0, IF(SUM(C4:H4)-C4&lt;&gt;0, 0, IF(SUM(M4:R4)&gt;0, 2, IF(SUM(M4:R4)&lt;0, 3, 1))))</f>
        <v>0</v>
      </c>
      <c r="AH4" s="41" t="str">
        <f ca="1">IFERROR(__xludf.DUMMYFUNCTION("IF(AG4=1, FILTER(TOSSUP, LEN(TOSSUP)), IF(AG4=2, FILTER(NEG, LEN(NEG)), IF(AG4, FILTER(NONEG, LEN(NONEG)), """")))"),"")</f>
        <v/>
      </c>
      <c r="AI4" s="41"/>
      <c r="AJ4" s="41"/>
      <c r="AK4" s="41">
        <f>IF(D3="", 0, IF(SUM(C4:H4)-D4&lt;&gt;0, 0, IF(SUM(M4:R4)&gt;0, 2, IF(SUM(M4:R4)&lt;0, 3, 1))))</f>
        <v>0</v>
      </c>
      <c r="AL4" s="41" t="str">
        <f ca="1">IFERROR(__xludf.DUMMYFUNCTION("IF(AK4=1, FILTER(TOSSUP, LEN(TOSSUP)), IF(AK4=2, FILTER(NEG, LEN(NEG)), IF(AK4, FILTER(NONEG, LEN(NONEG)), """")))"),"")</f>
        <v/>
      </c>
      <c r="AM4" s="41"/>
      <c r="AN4" s="41"/>
      <c r="AO4" s="41">
        <f>IF(E3="", 0, IF(SUM(C4:H4)-E4&lt;&gt;0, 0, IF(SUM(M4:R4)&gt;0, 2, IF(SUM(M4:R4)&lt;0, 3, 1))))</f>
        <v>0</v>
      </c>
      <c r="AP4" s="41" t="str">
        <f ca="1">IFERROR(__xludf.DUMMYFUNCTION("IF(AO4=1, FILTER(TOSSUP, LEN(TOSSUP)), IF(AO4=2, FILTER(NEG, LEN(NEG)), IF(AO4, FILTER(NONEG, LEN(NONEG)), """")))"),"")</f>
        <v/>
      </c>
      <c r="AQ4" s="41"/>
      <c r="AR4" s="41"/>
      <c r="AS4" s="41">
        <f>IF(F3="", 0, IF(SUM(C4:H4)-F4&lt;&gt;0, 0, IF(SUM(M4:R4)&gt;0, 2, IF(SUM(M4:R4)&lt;0, 3, 1))))</f>
        <v>0</v>
      </c>
      <c r="AT4" s="41" t="str">
        <f ca="1">IFERROR(__xludf.DUMMYFUNCTION("IF(AS4=1, FILTER(TOSSUP, LEN(TOSSUP)), IF(AS4=2, FILTER(NEG, LEN(NEG)), IF(AS4, FILTER(NONEG, LEN(NONEG)), """")))"),"")</f>
        <v/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0</v>
      </c>
      <c r="BF4" s="39" t="str">
        <f ca="1">IFERROR(__xludf.DUMMYFUNCTION("IF(BE4=1, FILTER(TOSSUP, LEN(TOSSUP)), IF(BE4=2, FILTER(NEG, LEN(NEG)), IF(BE4, FILTER(NONEG, LEN(NONEG)), """")))"),"")</f>
        <v/>
      </c>
      <c r="BG4" s="39"/>
      <c r="BH4" s="39"/>
      <c r="BI4" s="39">
        <f>IF(N3="", 0, IF(SUM(M4:R4)-N4&lt;&gt;0, 0, IF(SUM(C4:H4)&gt;0, 2, IF(SUM(C4:H4)&lt;0, 3, 1))))</f>
        <v>0</v>
      </c>
      <c r="BJ4" s="39" t="str">
        <f ca="1">IFERROR(__xludf.DUMMYFUNCTION("IF(BI4=1, FILTER(TOSSUP, LEN(TOSSUP)), IF(BI4=2, FILTER(NEG, LEN(NEG)), IF(BI4, FILTER(NONEG, LEN(NONEG)), """")))"),"")</f>
        <v/>
      </c>
      <c r="BK4" s="39"/>
      <c r="BL4" s="39"/>
      <c r="BM4" s="39">
        <f>IF(O3="", 0, IF(SUM(M4:R4)-O4&lt;&gt;0, 0, IF(SUM(C4:H4)&gt;0, 2, IF(SUM(C4:H4)&lt;0, 3, 1))))</f>
        <v>0</v>
      </c>
      <c r="BN4" s="39" t="str">
        <f ca="1">IFERROR(__xludf.DUMMYFUNCTION("IF(BM4=1, FILTER(TOSSUP, LEN(TOSSUP)), IF(BM4=2, FILTER(NEG, LEN(NEG)), IF(BM4, FILTER(NONEG, LEN(NONEG)), """")))"),"")</f>
        <v/>
      </c>
      <c r="BO4" s="39"/>
      <c r="BP4" s="39"/>
      <c r="BQ4" s="39">
        <f>IF(P3="", 0, IF(SUM(M4:R4)-P4&lt;&gt;0, 0, IF(SUM(C4:H4)&gt;0, 2, IF(SUM(C4:H4)&lt;0, 3, 1))))</f>
        <v>0</v>
      </c>
      <c r="BR4" s="39" t="str">
        <f ca="1">IFERROR(__xludf.DUMMYFUNCTION("IF(BQ4=1, FILTER(TOSSUP, LEN(TOSSUP)), IF(BQ4=2, FILTER(NEG, LEN(NEG)), IF(BQ4, FILTER(NONEG, LEN(NONEG)), """")))"),"")</f>
        <v/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/>
      <c r="E5" s="26"/>
      <c r="F5" s="28"/>
      <c r="G5" s="26"/>
      <c r="H5" s="28"/>
      <c r="I5" s="29"/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7">
        <f ca="1">IFERROR(__xludf.DUMMYFUNCTION("IF(OR(RegExMatch(J5&amp;"""",""ERR""), RegExMatch(J5&amp;"""",""--""), RegExMatch(K4&amp;"""",""--""),),  ""-----------"", SUM(J5,K4))"),0)</f>
        <v>0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SUM(T5,U4))"),0)</f>
        <v>0</v>
      </c>
      <c r="V5" s="38"/>
      <c r="W5" s="41" t="b">
        <f t="shared" si="0"/>
        <v>0</v>
      </c>
      <c r="X5" s="41" t="str">
        <f ca="1">IFERROR(__xludf.DUMMYFUNCTION("IF(W5, FILTER(BONUS, LEN(BONUS)), ""0"")"),"0")</f>
        <v>0</v>
      </c>
      <c r="Y5" s="38"/>
      <c r="Z5" s="38"/>
      <c r="AA5" s="38"/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0</v>
      </c>
      <c r="AL5" s="38" t="str">
        <f ca="1">IFERROR(__xludf.DUMMYFUNCTION("IF(AK5=1, FILTER(TOSSUP, LEN(TOSSUP)), IF(AK5=2, FILTER(NEG, LEN(NEG)), IF(AK5, FILTER(NONEG, LEN(NONEG)), """")))"),"")</f>
        <v/>
      </c>
      <c r="AM5" s="38"/>
      <c r="AN5" s="38"/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0</v>
      </c>
      <c r="BF5" s="38" t="str">
        <f ca="1">IFERROR(__xludf.DUMMYFUNCTION("IF(BE5=1, FILTER(TOSSUP, LEN(TOSSUP)), IF(BE5=2, FILTER(NEG, LEN(NEG)), IF(BE5, FILTER(NONEG, LEN(NONEG)), """")))"),"")</f>
        <v/>
      </c>
      <c r="BG5" s="38"/>
      <c r="BH5" s="38"/>
      <c r="BI5" s="38">
        <f>IF(N3="", 0, IF(SUM(M5:R5)-N5&lt;&gt;0, 0, IF(SUM(C5:H5)&gt;0, 2, IF(SUM(C5:H5)&lt;0, 3, 1))))</f>
        <v>0</v>
      </c>
      <c r="BJ5" s="38" t="str">
        <f ca="1">IFERROR(__xludf.DUMMYFUNCTION("IF(BI5=1, FILTER(TOSSUP, LEN(TOSSUP)), IF(BI5=2, FILTER(NEG, LEN(NEG)), IF(BI5, FILTER(NONEG, LEN(NONEG)), """")))"),"")</f>
        <v/>
      </c>
      <c r="BK5" s="38"/>
      <c r="BL5" s="38"/>
      <c r="BM5" s="38">
        <f>IF(O3="", 0, IF(SUM(M5:R5)-O5&lt;&gt;0, 0, IF(SUM(C5:H5)&gt;0, 2, IF(SUM(C5:H5)&lt;0, 3, 1))))</f>
        <v>0</v>
      </c>
      <c r="BN5" s="38" t="str">
        <f ca="1">IFERROR(__xludf.DUMMYFUNCTION("IF(BM5=1, FILTER(TOSSUP, LEN(TOSSUP)), IF(BM5=2, FILTER(NEG, LEN(NEG)), IF(BM5, FILTER(NONEG, LEN(NONEG)), """")))"),"")</f>
        <v/>
      </c>
      <c r="BO5" s="38"/>
      <c r="BP5" s="38"/>
      <c r="BQ5" s="38">
        <f>IF(P3="", 0, IF(SUM(M5:R5)-P5&lt;&gt;0, 0, IF(SUM(C5:H5)&gt;0, 2, IF(SUM(C5:H5)&lt;0, 3, 1))))</f>
        <v>0</v>
      </c>
      <c r="BR5" s="38" t="str">
        <f ca="1">IFERROR(__xludf.DUMMYFUNCTION("IF(BQ5=1, FILTER(TOSSUP, LEN(TOSSUP)), IF(BQ5=2, FILTER(NEG, LEN(NEG)), IF(BQ5, FILTER(NONEG, LEN(NONEG)), """")))"),"")</f>
        <v/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/>
      <c r="E6" s="53"/>
      <c r="F6" s="28"/>
      <c r="G6" s="53"/>
      <c r="H6" s="54"/>
      <c r="I6" s="29"/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7">
        <f ca="1">IFERROR(__xludf.DUMMYFUNCTION("IF(OR(RegExMatch(J6&amp;"""",""ERR""), RegExMatch(J6&amp;"""",""--""), RegExMatch(K5&amp;"""",""--""),),  ""-----------"", SUM(J6,K5))"),0)</f>
        <v>0</v>
      </c>
      <c r="L6" s="32">
        <v>3</v>
      </c>
      <c r="M6" s="33"/>
      <c r="N6" s="54"/>
      <c r="O6" s="33"/>
      <c r="P6" s="50"/>
      <c r="Q6" s="33"/>
      <c r="R6" s="52"/>
      <c r="S6" s="29"/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7">
        <f ca="1">IFERROR(__xludf.DUMMYFUNCTION("IF(OR(RegExMatch(T6&amp;"""",""ERR""), RegExMatch(T6&amp;"""",""--""), RegExMatch(U5&amp;"""",""--""),),  ""-----------"", SUM(T6,U5))"),0)</f>
        <v>0</v>
      </c>
      <c r="V6" s="38"/>
      <c r="W6" s="41" t="b">
        <f t="shared" si="0"/>
        <v>0</v>
      </c>
      <c r="X6" s="41" t="str">
        <f ca="1">IFERROR(__xludf.DUMMYFUNCTION("IF(W6, FILTER(BONUS, LEN(BONUS)), ""0"")"),"0")</f>
        <v>0</v>
      </c>
      <c r="Y6" s="38"/>
      <c r="Z6" s="38"/>
      <c r="AA6" s="38"/>
      <c r="AB6" s="41" t="b">
        <f t="shared" si="1"/>
        <v>0</v>
      </c>
      <c r="AC6" s="41" t="str">
        <f ca="1">IFERROR(__xludf.DUMMYFUNCTION("IF(AB6, FILTER(BONUS, LEN(BONUS)), ""0"")"),"0")</f>
        <v>0</v>
      </c>
      <c r="AD6" s="38"/>
      <c r="AE6" s="38"/>
      <c r="AF6" s="38"/>
      <c r="AG6" s="38">
        <f>IF(C3="", 0, IF(SUM(C6:H6)-C6&lt;&gt;0, 0, IF(SUM(M6:R6)&gt;0, 2, IF(SUM(M6:R6)&lt;0, 3, 1))))</f>
        <v>0</v>
      </c>
      <c r="AH6" s="41" t="str">
        <f ca="1">IFERROR(__xludf.DUMMYFUNCTION("IF(AG6=1, FILTER(TOSSUP, LEN(TOSSUP)), IF(AG6=2, FILTER(NEG, LEN(NEG)), IF(AG6, FILTER(NONEG, LEN(NONEG)), """")))"),"")</f>
        <v/>
      </c>
      <c r="AI6" s="38"/>
      <c r="AJ6" s="38"/>
      <c r="AK6" s="38">
        <f>IF(D3="", 0, IF(SUM(C6:H6)-D6&lt;&gt;0, 0, IF(SUM(M6:R6)&gt;0, 2, IF(SUM(M6:R6)&lt;0, 3, 1))))</f>
        <v>0</v>
      </c>
      <c r="AL6" s="38" t="str">
        <f ca="1">IFERROR(__xludf.DUMMYFUNCTION("IF(AK6=1, FILTER(TOSSUP, LEN(TOSSUP)), IF(AK6=2, FILTER(NEG, LEN(NEG)), IF(AK6, FILTER(NONEG, LEN(NONEG)), """")))"),"")</f>
        <v/>
      </c>
      <c r="AM6" s="38"/>
      <c r="AN6" s="38"/>
      <c r="AO6" s="38">
        <f>IF(E3="", 0, IF(SUM(C6:H6)-E6&lt;&gt;0, 0, IF(SUM(M6:R6)&gt;0, 2, IF(SUM(M6:R6)&lt;0, 3, 1))))</f>
        <v>0</v>
      </c>
      <c r="AP6" s="38" t="str">
        <f ca="1">IFERROR(__xludf.DUMMYFUNCTION("IF(AO6=1, FILTER(TOSSUP, LEN(TOSSUP)), IF(AO6=2, FILTER(NEG, LEN(NEG)), IF(AO6, FILTER(NONEG, LEN(NONEG)), """")))"),"")</f>
        <v/>
      </c>
      <c r="AQ6" s="38"/>
      <c r="AR6" s="38"/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0</v>
      </c>
      <c r="BF6" s="38" t="str">
        <f ca="1">IFERROR(__xludf.DUMMYFUNCTION("IF(BE6=1, FILTER(TOSSUP, LEN(TOSSUP)), IF(BE6=2, FILTER(NEG, LEN(NEG)), IF(BE6, FILTER(NONEG, LEN(NONEG)), """")))"),"")</f>
        <v/>
      </c>
      <c r="BG6" s="38"/>
      <c r="BH6" s="38"/>
      <c r="BI6" s="38">
        <f>IF(N3="", 0, IF(SUM(M6:R6)-N6&lt;&gt;0, 0, IF(SUM(C6:H6)&gt;0, 2, IF(SUM(C6:H6)&lt;0, 3, 1))))</f>
        <v>0</v>
      </c>
      <c r="BJ6" s="38" t="str">
        <f ca="1">IFERROR(__xludf.DUMMYFUNCTION("IF(BI6=1, FILTER(TOSSUP, LEN(TOSSUP)), IF(BI6=2, FILTER(NEG, LEN(NEG)), IF(BI6, FILTER(NONEG, LEN(NONEG)), """")))"),"")</f>
        <v/>
      </c>
      <c r="BK6" s="38"/>
      <c r="BL6" s="38"/>
      <c r="BM6" s="38">
        <f>IF(O3="", 0, IF(SUM(M6:R6)-O6&lt;&gt;0, 0, IF(SUM(C6:H6)&gt;0, 2, IF(SUM(C6:H6)&lt;0, 3, 1))))</f>
        <v>0</v>
      </c>
      <c r="BN6" s="38" t="str">
        <f ca="1">IFERROR(__xludf.DUMMYFUNCTION("IF(BM6=1, FILTER(TOSSUP, LEN(TOSSUP)), IF(BM6=2, FILTER(NEG, LEN(NEG)), IF(BM6, FILTER(NONEG, LEN(NONEG)), """")))"),"")</f>
        <v/>
      </c>
      <c r="BO6" s="38"/>
      <c r="BP6" s="38"/>
      <c r="BQ6" s="38">
        <f>IF(P3="", 0, IF(SUM(M6:R6)-P6&lt;&gt;0, 0, IF(SUM(C6:H6)&gt;0, 2, IF(SUM(C6:H6)&lt;0, 3, 1))))</f>
        <v>0</v>
      </c>
      <c r="BR6" s="38" t="str">
        <f ca="1">IFERROR(__xludf.DUMMYFUNCTION("IF(BQ6=1, FILTER(TOSSUP, LEN(TOSSUP)), IF(BQ6=2, FILTER(NEG, LEN(NEG)), IF(BQ6, FILTER(NONEG, LEN(NONEG)), """")))"),"")</f>
        <v/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/>
      <c r="E7" s="57"/>
      <c r="F7" s="56"/>
      <c r="G7" s="57"/>
      <c r="H7" s="56"/>
      <c r="I7" s="58"/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59">
        <f ca="1">IFERROR(__xludf.DUMMYFUNCTION("IF(OR(RegExMatch(J7&amp;"""",""ERR""), RegExMatch(J7&amp;"""",""--""), RegExMatch(K6&amp;"""",""--""),),  ""-----------"", SUM(J7,K6))"),0)</f>
        <v>0</v>
      </c>
      <c r="L7" s="60">
        <v>4</v>
      </c>
      <c r="M7" s="61"/>
      <c r="N7" s="56"/>
      <c r="O7" s="62"/>
      <c r="P7" s="64"/>
      <c r="Q7" s="62"/>
      <c r="R7" s="64"/>
      <c r="S7" s="59"/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59">
        <f ca="1">IFERROR(__xludf.DUMMYFUNCTION("IF(OR(RegExMatch(T7&amp;"""",""ERR""), RegExMatch(T7&amp;"""",""--""), RegExMatch(U6&amp;"""",""--""),),  ""-----------"", SUM(T7,U6))"),0)</f>
        <v>0</v>
      </c>
      <c r="V7" s="38"/>
      <c r="W7" s="41" t="b">
        <f t="shared" si="0"/>
        <v>0</v>
      </c>
      <c r="X7" s="41" t="str">
        <f ca="1">IFERROR(__xludf.DUMMYFUNCTION("IF(W7, FILTER(BONUS, LEN(BONUS)), ""0"")"),"0")</f>
        <v>0</v>
      </c>
      <c r="Y7" s="38"/>
      <c r="Z7" s="38"/>
      <c r="AA7" s="38"/>
      <c r="AB7" s="41" t="b">
        <f t="shared" si="1"/>
        <v>0</v>
      </c>
      <c r="AC7" s="41" t="str">
        <f ca="1">IFERROR(__xludf.DUMMYFUNCTION("IF(AB7, FILTER(BONUS, LEN(BONUS)), ""0"")"),"0")</f>
        <v>0</v>
      </c>
      <c r="AD7" s="38"/>
      <c r="AE7" s="38"/>
      <c r="AF7" s="38"/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0</v>
      </c>
      <c r="AL7" s="38" t="str">
        <f ca="1">IFERROR(__xludf.DUMMYFUNCTION("IF(AK7=1, FILTER(TOSSUP, LEN(TOSSUP)), IF(AK7=2, FILTER(NEG, LEN(NEG)), IF(AK7, FILTER(NONEG, LEN(NONEG)), """")))"),"")</f>
        <v/>
      </c>
      <c r="AM7" s="38"/>
      <c r="AN7" s="38"/>
      <c r="AO7" s="38">
        <f>IF(E3="", 0, IF(SUM(C7:H7)-E7&lt;&gt;0, 0, IF(SUM(M7:R7)&gt;0, 2, IF(SUM(M7:R7)&lt;0, 3, 1))))</f>
        <v>0</v>
      </c>
      <c r="AP7" s="38" t="str">
        <f ca="1">IFERROR(__xludf.DUMMYFUNCTION("IF(AO7=1, FILTER(TOSSUP, LEN(TOSSUP)), IF(AO7=2, FILTER(NEG, LEN(NEG)), IF(AO7, FILTER(NONEG, LEN(NONEG)), """")))"),"")</f>
        <v/>
      </c>
      <c r="AQ7" s="38"/>
      <c r="AR7" s="38"/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0</v>
      </c>
      <c r="BF7" s="38" t="str">
        <f ca="1">IFERROR(__xludf.DUMMYFUNCTION("IF(BE7=1, FILTER(TOSSUP, LEN(TOSSUP)), IF(BE7=2, FILTER(NEG, LEN(NEG)), IF(BE7, FILTER(NONEG, LEN(NONEG)), """")))"),"")</f>
        <v/>
      </c>
      <c r="BG7" s="38"/>
      <c r="BH7" s="38"/>
      <c r="BI7" s="38">
        <f>IF(N3="", 0, IF(SUM(M7:R7)-N7&lt;&gt;0, 0, IF(SUM(C7:H7)&gt;0, 2, IF(SUM(C7:H7)&lt;0, 3, 1))))</f>
        <v>0</v>
      </c>
      <c r="BJ7" s="38" t="str">
        <f ca="1">IFERROR(__xludf.DUMMYFUNCTION("IF(BI7=1, FILTER(TOSSUP, LEN(TOSSUP)), IF(BI7=2, FILTER(NEG, LEN(NEG)), IF(BI7, FILTER(NONEG, LEN(NONEG)), """")))"),"")</f>
        <v/>
      </c>
      <c r="BK7" s="38"/>
      <c r="BL7" s="38"/>
      <c r="BM7" s="38">
        <f>IF(O3="", 0, IF(SUM(M7:R7)-O7&lt;&gt;0, 0, IF(SUM(C7:H7)&gt;0, 2, IF(SUM(C7:H7)&lt;0, 3, 1))))</f>
        <v>0</v>
      </c>
      <c r="BN7" s="38" t="str">
        <f ca="1">IFERROR(__xludf.DUMMYFUNCTION("IF(BM7=1, FILTER(TOSSUP, LEN(TOSSUP)), IF(BM7=2, FILTER(NEG, LEN(NEG)), IF(BM7, FILTER(NONEG, LEN(NONEG)), """")))"),"")</f>
        <v/>
      </c>
      <c r="BO7" s="38"/>
      <c r="BP7" s="38"/>
      <c r="BQ7" s="38">
        <f>IF(P3="", 0, IF(SUM(M7:R7)-P7&lt;&gt;0, 0, IF(SUM(C7:H7)&gt;0, 2, IF(SUM(C7:H7)&lt;0, 3, 1))))</f>
        <v>0</v>
      </c>
      <c r="BR7" s="38" t="str">
        <f ca="1">IFERROR(__xludf.DUMMYFUNCTION("IF(BQ7=1, FILTER(TOSSUP, LEN(TOSSUP)), IF(BQ7=2, FILTER(NEG, LEN(NEG)), IF(BQ7, FILTER(NONEG, LEN(NONEG)), """")))"),"")</f>
        <v/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/>
      <c r="F8" s="56"/>
      <c r="G8" s="57"/>
      <c r="H8" s="65"/>
      <c r="I8" s="58"/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59">
        <f ca="1">IFERROR(__xludf.DUMMYFUNCTION("IF(OR(RegExMatch(J8&amp;"""",""ERR""), RegExMatch(J8&amp;"""",""--""), RegExMatch(K7&amp;"""",""--""),),  ""-----------"", SUM(J8,K7))"),0)</f>
        <v>0</v>
      </c>
      <c r="L8" s="60">
        <v>5</v>
      </c>
      <c r="M8" s="61"/>
      <c r="N8" s="56"/>
      <c r="O8" s="62"/>
      <c r="P8" s="64"/>
      <c r="Q8" s="61"/>
      <c r="R8" s="64"/>
      <c r="S8" s="58"/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59">
        <f ca="1">IFERROR(__xludf.DUMMYFUNCTION("IF(OR(RegExMatch(T8&amp;"""",""ERR""), RegExMatch(T8&amp;"""",""--""), RegExMatch(U7&amp;"""",""--""),),  ""-----------"", SUM(T8,U7))"),0)</f>
        <v>0</v>
      </c>
      <c r="V8" s="38"/>
      <c r="W8" s="41" t="b">
        <f t="shared" si="0"/>
        <v>0</v>
      </c>
      <c r="X8" s="41" t="str">
        <f ca="1">IFERROR(__xludf.DUMMYFUNCTION("IF(W8, FILTER(BONUS, LEN(BONUS)), ""0"")"),"0")</f>
        <v>0</v>
      </c>
      <c r="Y8" s="38"/>
      <c r="Z8" s="38"/>
      <c r="AA8" s="38"/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0</v>
      </c>
      <c r="AH8" s="41" t="str">
        <f ca="1">IFERROR(__xludf.DUMMYFUNCTION("IF(AG8=1, FILTER(TOSSUP, LEN(TOSSUP)), IF(AG8=2, FILTER(NEG, LEN(NEG)), IF(AG8, FILTER(NONEG, LEN(NONEG)), """")))"),"")</f>
        <v/>
      </c>
      <c r="AI8" s="38"/>
      <c r="AJ8" s="38"/>
      <c r="AK8" s="38">
        <f>IF(D3="", 0, IF(SUM(C8:H8)-D8&lt;&gt;0, 0, IF(SUM(M8:R8)&gt;0, 2, IF(SUM(M8:R8)&lt;0, 3, 1))))</f>
        <v>0</v>
      </c>
      <c r="AL8" s="38" t="str">
        <f ca="1">IFERROR(__xludf.DUMMYFUNCTION("IF(AK8=1, FILTER(TOSSUP, LEN(TOSSUP)), IF(AK8=2, FILTER(NEG, LEN(NEG)), IF(AK8, FILTER(NONEG, LEN(NONEG)), """")))"),"")</f>
        <v/>
      </c>
      <c r="AM8" s="38"/>
      <c r="AN8" s="38"/>
      <c r="AO8" s="38">
        <f>IF(E3="", 0, IF(SUM(C8:H8)-E8&lt;&gt;0, 0, IF(SUM(M8:R8)&gt;0, 2, IF(SUM(M8:R8)&lt;0, 3, 1))))</f>
        <v>0</v>
      </c>
      <c r="AP8" s="38" t="str">
        <f ca="1">IFERROR(__xludf.DUMMYFUNCTION("IF(AO8=1, FILTER(TOSSUP, LEN(TOSSUP)), IF(AO8=2, FILTER(NEG, LEN(NEG)), IF(AO8, FILTER(NONEG, LEN(NONEG)), """")))"),"")</f>
        <v/>
      </c>
      <c r="AQ8" s="38"/>
      <c r="AR8" s="38"/>
      <c r="AS8" s="38">
        <f>IF(F3="", 0, IF(SUM(C8:H8)-F8&lt;&gt;0, 0, IF(SUM(M8:R8)&gt;0, 2, IF(SUM(M8:R8)&lt;0, 3, 1))))</f>
        <v>0</v>
      </c>
      <c r="AT8" s="38" t="str">
        <f ca="1">IFERROR(__xludf.DUMMYFUNCTION("IF(AS8=1, FILTER(TOSSUP, LEN(TOSSUP)), IF(AS8=2, FILTER(NEG, LEN(NEG)), IF(AS8, FILTER(NONEG, LEN(NONEG)), """")))"),"")</f>
        <v/>
      </c>
      <c r="AU8" s="38"/>
      <c r="AV8" s="38"/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0</v>
      </c>
      <c r="BF8" s="38" t="str">
        <f ca="1">IFERROR(__xludf.DUMMYFUNCTION("IF(BE8=1, FILTER(TOSSUP, LEN(TOSSUP)), IF(BE8=2, FILTER(NEG, LEN(NEG)), IF(BE8, FILTER(NONEG, LEN(NONEG)), """")))"),"")</f>
        <v/>
      </c>
      <c r="BG8" s="38"/>
      <c r="BH8" s="38"/>
      <c r="BI8" s="38">
        <f>IF(N3="", 0, IF(SUM(M8:R8)-N8&lt;&gt;0, 0, IF(SUM(C8:H8)&gt;0, 2, IF(SUM(C8:H8)&lt;0, 3, 1))))</f>
        <v>0</v>
      </c>
      <c r="BJ8" s="38" t="str">
        <f ca="1">IFERROR(__xludf.DUMMYFUNCTION("IF(BI8=1, FILTER(TOSSUP, LEN(TOSSUP)), IF(BI8=2, FILTER(NEG, LEN(NEG)), IF(BI8, FILTER(NONEG, LEN(NONEG)), """")))"),"")</f>
        <v/>
      </c>
      <c r="BK8" s="38"/>
      <c r="BL8" s="38"/>
      <c r="BM8" s="38">
        <f>IF(O3="", 0, IF(SUM(M8:R8)-O8&lt;&gt;0, 0, IF(SUM(C8:H8)&gt;0, 2, IF(SUM(C8:H8)&lt;0, 3, 1))))</f>
        <v>0</v>
      </c>
      <c r="BN8" s="38" t="str">
        <f ca="1">IFERROR(__xludf.DUMMYFUNCTION("IF(BM8=1, FILTER(TOSSUP, LEN(TOSSUP)), IF(BM8=2, FILTER(NEG, LEN(NEG)), IF(BM8, FILTER(NONEG, LEN(NONEG)), """")))"),"")</f>
        <v/>
      </c>
      <c r="BO8" s="38"/>
      <c r="BP8" s="38"/>
      <c r="BQ8" s="38">
        <f>IF(P3="", 0, IF(SUM(M8:R8)-P8&lt;&gt;0, 0, IF(SUM(C8:H8)&gt;0, 2, IF(SUM(C8:H8)&lt;0, 3, 1))))</f>
        <v>0</v>
      </c>
      <c r="BR8" s="38" t="str">
        <f ca="1">IFERROR(__xludf.DUMMYFUNCTION("IF(BQ8=1, FILTER(TOSSUP, LEN(TOSSUP)), IF(BQ8=2, FILTER(NEG, LEN(NEG)), IF(BQ8, FILTER(NONEG, LEN(NONEG)), """")))"),"")</f>
        <v/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/>
      <c r="D9" s="56"/>
      <c r="E9" s="55"/>
      <c r="F9" s="56"/>
      <c r="G9" s="55"/>
      <c r="H9" s="65"/>
      <c r="I9" s="58"/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59">
        <f ca="1">IFERROR(__xludf.DUMMYFUNCTION("IF(OR(RegExMatch(J9&amp;"""",""ERR""), RegExMatch(J9&amp;"""",""--""), RegExMatch(K8&amp;"""",""--""),),  ""-----------"", SUM(J9,K8))"),0)</f>
        <v>0</v>
      </c>
      <c r="L9" s="60">
        <v>6</v>
      </c>
      <c r="M9" s="61"/>
      <c r="N9" s="65"/>
      <c r="O9" s="62"/>
      <c r="P9" s="63"/>
      <c r="Q9" s="62"/>
      <c r="R9" s="64"/>
      <c r="S9" s="59"/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59">
        <f ca="1">IFERROR(__xludf.DUMMYFUNCTION("IF(OR(RegExMatch(T9&amp;"""",""ERR""), RegExMatch(T9&amp;"""",""--""), RegExMatch(U8&amp;"""",""--""),),  ""-----------"", SUM(T9,U8))"),0)</f>
        <v>0</v>
      </c>
      <c r="V9" s="41"/>
      <c r="W9" s="41" t="b">
        <f t="shared" si="0"/>
        <v>0</v>
      </c>
      <c r="X9" s="41" t="str">
        <f ca="1">IFERROR(__xludf.DUMMYFUNCTION("IF(W9, FILTER(BONUS, LEN(BONUS)), ""0"")"),"0")</f>
        <v>0</v>
      </c>
      <c r="Y9" s="38"/>
      <c r="Z9" s="38"/>
      <c r="AA9" s="38"/>
      <c r="AB9" s="41" t="b">
        <f t="shared" si="1"/>
        <v>0</v>
      </c>
      <c r="AC9" s="41" t="str">
        <f ca="1">IFERROR(__xludf.DUMMYFUNCTION("IF(AB9, FILTER(BONUS, LEN(BONUS)), ""0"")"),"0")</f>
        <v>0</v>
      </c>
      <c r="AD9" s="38"/>
      <c r="AE9" s="38"/>
      <c r="AF9" s="38"/>
      <c r="AG9" s="38">
        <f>IF(C3="", 0, IF(SUM(C9:H9)-C9&lt;&gt;0, 0, IF(SUM(M9:R9)&gt;0, 2, IF(SUM(M9:R9)&lt;0, 3, 1))))</f>
        <v>0</v>
      </c>
      <c r="AH9" s="41" t="str">
        <f ca="1">IFERROR(__xludf.DUMMYFUNCTION("IF(AG9=1, FILTER(TOSSUP, LEN(TOSSUP)), IF(AG9=2, FILTER(NEG, LEN(NEG)), IF(AG9, FILTER(NONEG, LEN(NONEG)), """")))"),"")</f>
        <v/>
      </c>
      <c r="AI9" s="38"/>
      <c r="AJ9" s="38"/>
      <c r="AK9" s="38">
        <f>IF(D3="", 0, IF(SUM(C9:H9)-D9&lt;&gt;0, 0, IF(SUM(M9:R9)&gt;0, 2, IF(SUM(M9:R9)&lt;0, 3, 1))))</f>
        <v>0</v>
      </c>
      <c r="AL9" s="38" t="str">
        <f ca="1">IFERROR(__xludf.DUMMYFUNCTION("IF(AK9=1, FILTER(TOSSUP, LEN(TOSSUP)), IF(AK9=2, FILTER(NEG, LEN(NEG)), IF(AK9, FILTER(NONEG, LEN(NONEG)), """")))"),"")</f>
        <v/>
      </c>
      <c r="AM9" s="38"/>
      <c r="AN9" s="38"/>
      <c r="AO9" s="38">
        <f>IF(E3="", 0, IF(SUM(C9:H9)-E9&lt;&gt;0, 0, IF(SUM(M9:R9)&gt;0, 2, IF(SUM(M9:R9)&lt;0, 3, 1))))</f>
        <v>0</v>
      </c>
      <c r="AP9" s="38" t="str">
        <f ca="1">IFERROR(__xludf.DUMMYFUNCTION("IF(AO9=1, FILTER(TOSSUP, LEN(TOSSUP)), IF(AO9=2, FILTER(NEG, LEN(NEG)), IF(AO9, FILTER(NONEG, LEN(NONEG)), """")))"),"")</f>
        <v/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0</v>
      </c>
      <c r="BF9" s="38" t="str">
        <f ca="1">IFERROR(__xludf.DUMMYFUNCTION("IF(BE9=1, FILTER(TOSSUP, LEN(TOSSUP)), IF(BE9=2, FILTER(NEG, LEN(NEG)), IF(BE9, FILTER(NONEG, LEN(NONEG)), """")))"),"")</f>
        <v/>
      </c>
      <c r="BG9" s="38"/>
      <c r="BH9" s="38"/>
      <c r="BI9" s="38">
        <f>IF(N3="", 0, IF(SUM(M9:R9)-N9&lt;&gt;0, 0, IF(SUM(C9:H9)&gt;0, 2, IF(SUM(C9:H9)&lt;0, 3, 1))))</f>
        <v>0</v>
      </c>
      <c r="BJ9" s="38" t="str">
        <f ca="1">IFERROR(__xludf.DUMMYFUNCTION("IF(BI9=1, FILTER(TOSSUP, LEN(TOSSUP)), IF(BI9=2, FILTER(NEG, LEN(NEG)), IF(BI9, FILTER(NONEG, LEN(NONEG)), """")))"),"")</f>
        <v/>
      </c>
      <c r="BK9" s="38"/>
      <c r="BL9" s="38"/>
      <c r="BM9" s="38">
        <f>IF(O3="", 0, IF(SUM(M9:R9)-O9&lt;&gt;0, 0, IF(SUM(C9:H9)&gt;0, 2, IF(SUM(C9:H9)&lt;0, 3, 1))))</f>
        <v>0</v>
      </c>
      <c r="BN9" s="38" t="str">
        <f ca="1">IFERROR(__xludf.DUMMYFUNCTION("IF(BM9=1, FILTER(TOSSUP, LEN(TOSSUP)), IF(BM9=2, FILTER(NEG, LEN(NEG)), IF(BM9, FILTER(NONEG, LEN(NONEG)), """")))"),"")</f>
        <v/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/>
      <c r="E10" s="53"/>
      <c r="F10" s="28"/>
      <c r="G10" s="53"/>
      <c r="H10" s="54"/>
      <c r="I10" s="29"/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7">
        <f ca="1">IFERROR(__xludf.DUMMYFUNCTION("IF(OR(RegExMatch(J10&amp;"""",""ERR""), RegExMatch(J10&amp;"""",""--""), RegExMatch(K9&amp;"""",""--""),),  ""-----------"", SUM(J10,K9))"),0)</f>
        <v>0</v>
      </c>
      <c r="L10" s="32">
        <v>7</v>
      </c>
      <c r="M10" s="33"/>
      <c r="N10" s="54"/>
      <c r="O10" s="33"/>
      <c r="P10" s="52"/>
      <c r="Q10" s="51"/>
      <c r="R10" s="52"/>
      <c r="S10" s="29"/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7">
        <f ca="1">IFERROR(__xludf.DUMMYFUNCTION("IF(OR(RegExMatch(T10&amp;"""",""ERR""), RegExMatch(T10&amp;"""",""--""), RegExMatch(U9&amp;"""",""--""),),  ""-----------"", SUM(T10,U9))"),0)</f>
        <v>0</v>
      </c>
      <c r="V10" s="38"/>
      <c r="W10" s="41" t="b">
        <f t="shared" si="0"/>
        <v>0</v>
      </c>
      <c r="X10" s="41" t="str">
        <f ca="1">IFERROR(__xludf.DUMMYFUNCTION("IF(W10, FILTER(BONUS, LEN(BONUS)), ""0"")"),"0")</f>
        <v>0</v>
      </c>
      <c r="Y10" s="38"/>
      <c r="Z10" s="38"/>
      <c r="AA10" s="38"/>
      <c r="AB10" s="41" t="b">
        <f t="shared" si="1"/>
        <v>0</v>
      </c>
      <c r="AC10" s="41" t="str">
        <f ca="1">IFERROR(__xludf.DUMMYFUNCTION("IF(AB10, FILTER(BONUS, LEN(BONUS)), ""0"")"),"0")</f>
        <v>0</v>
      </c>
      <c r="AD10" s="38"/>
      <c r="AE10" s="38"/>
      <c r="AF10" s="38"/>
      <c r="AG10" s="38">
        <f>IF(C3="", 0, IF(SUM(C10:H10)-C10&lt;&gt;0, 0, IF(SUM(M10:R10)&gt;0, 2, IF(SUM(M10:R10)&lt;0, 3, 1))))</f>
        <v>0</v>
      </c>
      <c r="AH10" s="41" t="str">
        <f ca="1">IFERROR(__xludf.DUMMYFUNCTION("IF(AG10=1, FILTER(TOSSUP, LEN(TOSSUP)), IF(AG10=2, FILTER(NEG, LEN(NEG)), IF(AG10, FILTER(NONEG, LEN(NONEG)), """")))"),"")</f>
        <v/>
      </c>
      <c r="AI10" s="38"/>
      <c r="AJ10" s="38"/>
      <c r="AK10" s="38">
        <f>IF(D3="", 0, IF(SUM(C10:H10)-D10&lt;&gt;0, 0, IF(SUM(M10:R10)&gt;0, 2, IF(SUM(M10:R10)&lt;0, 3, 1))))</f>
        <v>0</v>
      </c>
      <c r="AL10" s="38" t="str">
        <f ca="1">IFERROR(__xludf.DUMMYFUNCTION("IF(AK10=1, FILTER(TOSSUP, LEN(TOSSUP)), IF(AK10=2, FILTER(NEG, LEN(NEG)), IF(AK10, FILTER(NONEG, LEN(NONEG)), """")))"),"")</f>
        <v/>
      </c>
      <c r="AM10" s="38"/>
      <c r="AN10" s="38"/>
      <c r="AO10" s="38">
        <f>IF(E3="", 0, IF(SUM(C10:H10)-E10&lt;&gt;0, 0, IF(SUM(M10:R10)&gt;0, 2, IF(SUM(M10:R10)&lt;0, 3, 1))))</f>
        <v>0</v>
      </c>
      <c r="AP10" s="38" t="str">
        <f ca="1">IFERROR(__xludf.DUMMYFUNCTION("IF(AO10=1, FILTER(TOSSUP, LEN(TOSSUP)), IF(AO10=2, FILTER(NEG, LEN(NEG)), IF(AO10, FILTER(NONEG, LEN(NONEG)), """")))"),"")</f>
        <v/>
      </c>
      <c r="AQ10" s="38"/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0</v>
      </c>
      <c r="BF10" s="38" t="str">
        <f ca="1">IFERROR(__xludf.DUMMYFUNCTION("IF(BE10=1, FILTER(TOSSUP, LEN(TOSSUP)), IF(BE10=2, FILTER(NEG, LEN(NEG)), IF(BE10, FILTER(NONEG, LEN(NONEG)), """")))"),"")</f>
        <v/>
      </c>
      <c r="BG10" s="38"/>
      <c r="BH10" s="38"/>
      <c r="BI10" s="38">
        <f>IF(N3="", 0, IF(SUM(M10:R10)-N10&lt;&gt;0, 0, IF(SUM(C10:H10)&gt;0, 2, IF(SUM(C10:H10)&lt;0, 3, 1))))</f>
        <v>0</v>
      </c>
      <c r="BJ10" s="38" t="str">
        <f ca="1">IFERROR(__xludf.DUMMYFUNCTION("IF(BI10=1, FILTER(TOSSUP, LEN(TOSSUP)), IF(BI10=2, FILTER(NEG, LEN(NEG)), IF(BI10, FILTER(NONEG, LEN(NONEG)), """")))"),"")</f>
        <v/>
      </c>
      <c r="BK10" s="38"/>
      <c r="BL10" s="38"/>
      <c r="BM10" s="38">
        <f>IF(O3="", 0, IF(SUM(M10:R10)-O10&lt;&gt;0, 0, IF(SUM(C10:H10)&gt;0, 2, IF(SUM(C10:H10)&lt;0, 3, 1))))</f>
        <v>0</v>
      </c>
      <c r="BN10" s="38" t="str">
        <f ca="1">IFERROR(__xludf.DUMMYFUNCTION("IF(BM10=1, FILTER(TOSSUP, LEN(TOSSUP)), IF(BM10=2, FILTER(NEG, LEN(NEG)), IF(BM10, FILTER(NONEG, LEN(NONEG)), """")))"),"")</f>
        <v/>
      </c>
      <c r="BO10" s="38"/>
      <c r="BP10" s="38"/>
      <c r="BQ10" s="38">
        <f>IF(P3="", 0, IF(SUM(M10:R10)-P10&lt;&gt;0, 0, IF(SUM(C10:H10)&gt;0, 2, IF(SUM(C10:H10)&lt;0, 3, 1))))</f>
        <v>0</v>
      </c>
      <c r="BR10" s="38" t="str">
        <f ca="1">IFERROR(__xludf.DUMMYFUNCTION("IF(BQ10=1, FILTER(TOSSUP, LEN(TOSSUP)), IF(BQ10=2, FILTER(NEG, LEN(NEG)), IF(BQ10, FILTER(NONEG, LEN(NONEG)), """")))"),"")</f>
        <v/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54"/>
      <c r="G11" s="53"/>
      <c r="H11" s="54"/>
      <c r="I11" s="29"/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7">
        <f ca="1">IFERROR(__xludf.DUMMYFUNCTION("IF(OR(RegExMatch(J11&amp;"""",""ERR""), RegExMatch(J11&amp;"""",""--""), RegExMatch(K10&amp;"""",""--""),),  ""-----------"", SUM(J11,K10))"),0)</f>
        <v>0</v>
      </c>
      <c r="L11" s="32">
        <v>8</v>
      </c>
      <c r="M11" s="33"/>
      <c r="N11" s="54"/>
      <c r="O11" s="51"/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7">
        <f ca="1">IFERROR(__xludf.DUMMYFUNCTION("IF(OR(RegExMatch(T11&amp;"""",""ERR""), RegExMatch(T11&amp;"""",""--""), RegExMatch(U10&amp;"""",""--""),),  ""-----------"", SUM(T11,U10))"),0)</f>
        <v>0</v>
      </c>
      <c r="V11" s="38"/>
      <c r="W11" s="41" t="b">
        <f t="shared" si="0"/>
        <v>0</v>
      </c>
      <c r="X11" s="41" t="str">
        <f ca="1">IFERROR(__xludf.DUMMYFUNCTION("IF(W11, FILTER(BONUS, LEN(BONUS)), ""0"")"),"0")</f>
        <v>0</v>
      </c>
      <c r="Y11" s="38"/>
      <c r="Z11" s="38"/>
      <c r="AA11" s="38"/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0</v>
      </c>
      <c r="AH11" s="41" t="str">
        <f ca="1">IFERROR(__xludf.DUMMYFUNCTION("IF(AG11=1, FILTER(TOSSUP, LEN(TOSSUP)), IF(AG11=2, FILTER(NEG, LEN(NEG)), IF(AG11, FILTER(NONEG, LEN(NONEG)), """")))"),"")</f>
        <v/>
      </c>
      <c r="AI11" s="38"/>
      <c r="AJ11" s="38"/>
      <c r="AK11" s="38">
        <f>IF(D3="", 0, IF(SUM(C11:H11)-D11&lt;&gt;0, 0, IF(SUM(M11:R11)&gt;0, 2, IF(SUM(M11:R11)&lt;0, 3, 1))))</f>
        <v>0</v>
      </c>
      <c r="AL11" s="38" t="str">
        <f ca="1">IFERROR(__xludf.DUMMYFUNCTION("IF(AK11=1, FILTER(TOSSUP, LEN(TOSSUP)), IF(AK11=2, FILTER(NEG, LEN(NEG)), IF(AK11, FILTER(NONEG, LEN(NONEG)), """")))"),"")</f>
        <v/>
      </c>
      <c r="AM11" s="38"/>
      <c r="AN11" s="38"/>
      <c r="AO11" s="38">
        <f>IF(E3="", 0, IF(SUM(C11:H11)-E11&lt;&gt;0, 0, IF(SUM(M11:R11)&gt;0, 2, IF(SUM(M11:R11)&lt;0, 3, 1))))</f>
        <v>0</v>
      </c>
      <c r="AP11" s="38" t="str">
        <f ca="1">IFERROR(__xludf.DUMMYFUNCTION("IF(AO11=1, FILTER(TOSSUP, LEN(TOSSUP)), IF(AO11=2, FILTER(NEG, LEN(NEG)), IF(AO11, FILTER(NONEG, LEN(NONEG)), """")))"),"")</f>
        <v/>
      </c>
      <c r="AQ11" s="38"/>
      <c r="AR11" s="38"/>
      <c r="AS11" s="38">
        <f>IF(F3="", 0, IF(SUM(C11:H11)-F11&lt;&gt;0, 0, IF(SUM(M11:R11)&gt;0, 2, IF(SUM(M11:R11)&lt;0, 3, 1))))</f>
        <v>0</v>
      </c>
      <c r="AT11" s="38" t="str">
        <f ca="1">IFERROR(__xludf.DUMMYFUNCTION("IF(AS11=1, FILTER(TOSSUP, LEN(TOSSUP)), IF(AS11=2, FILTER(NEG, LEN(NEG)), IF(AS11, FILTER(NONEG, LEN(NONEG)), """")))"),"")</f>
        <v/>
      </c>
      <c r="AU11" s="38"/>
      <c r="AV11" s="38"/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0</v>
      </c>
      <c r="BF11" s="38" t="str">
        <f ca="1">IFERROR(__xludf.DUMMYFUNCTION("IF(BE11=1, FILTER(TOSSUP, LEN(TOSSUP)), IF(BE11=2, FILTER(NEG, LEN(NEG)), IF(BE11, FILTER(NONEG, LEN(NONEG)), """")))"),"")</f>
        <v/>
      </c>
      <c r="BG11" s="38"/>
      <c r="BH11" s="38"/>
      <c r="BI11" s="38">
        <f>IF(N3="", 0, IF(SUM(M11:R11)-N11&lt;&gt;0, 0, IF(SUM(C11:H11)&gt;0, 2, IF(SUM(C11:H11)&lt;0, 3, 1))))</f>
        <v>0</v>
      </c>
      <c r="BJ11" s="38" t="str">
        <f ca="1">IFERROR(__xludf.DUMMYFUNCTION("IF(BI11=1, FILTER(TOSSUP, LEN(TOSSUP)), IF(BI11=2, FILTER(NEG, LEN(NEG)), IF(BI11, FILTER(NONEG, LEN(NONEG)), """")))"),"")</f>
        <v/>
      </c>
      <c r="BK11" s="38"/>
      <c r="BL11" s="38"/>
      <c r="BM11" s="38">
        <f>IF(O3="", 0, IF(SUM(M11:R11)-O11&lt;&gt;0, 0, IF(SUM(C11:H11)&gt;0, 2, IF(SUM(C11:H11)&lt;0, 3, 1))))</f>
        <v>0</v>
      </c>
      <c r="BN11" s="38" t="str">
        <f ca="1">IFERROR(__xludf.DUMMYFUNCTION("IF(BM11=1, FILTER(TOSSUP, LEN(TOSSUP)), IF(BM11=2, FILTER(NEG, LEN(NEG)), IF(BM11, FILTER(NONEG, LEN(NONEG)), """")))"),"")</f>
        <v/>
      </c>
      <c r="BO11" s="38"/>
      <c r="BP11" s="38"/>
      <c r="BQ11" s="38">
        <f>IF(P3="", 0, IF(SUM(M11:R11)-P11&lt;&gt;0, 0, IF(SUM(C11:H11)&gt;0, 2, IF(SUM(C11:H11)&lt;0, 3, 1))))</f>
        <v>0</v>
      </c>
      <c r="BR11" s="38" t="str">
        <f ca="1">IFERROR(__xludf.DUMMYFUNCTION("IF(BQ11=1, FILTER(TOSSUP, LEN(TOSSUP)), IF(BQ11=2, FILTER(NEG, LEN(NEG)), IF(BQ11, FILTER(NONEG, LEN(NONEG)), """")))"),"")</f>
        <v/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/>
      <c r="E12" s="53"/>
      <c r="F12" s="54"/>
      <c r="G12" s="53"/>
      <c r="H12" s="54"/>
      <c r="I12" s="29"/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7">
        <f ca="1">IFERROR(__xludf.DUMMYFUNCTION("IF(OR(RegExMatch(J12&amp;"""",""ERR""), RegExMatch(J12&amp;"""",""--""), RegExMatch(K11&amp;"""",""--""),),  ""-----------"", SUM(J12,K11))"),0)</f>
        <v>0</v>
      </c>
      <c r="L12" s="32">
        <v>9</v>
      </c>
      <c r="M12" s="33"/>
      <c r="N12" s="28"/>
      <c r="O12" s="51"/>
      <c r="P12" s="52"/>
      <c r="Q12" s="51"/>
      <c r="R12" s="52"/>
      <c r="S12" s="29"/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7">
        <f ca="1">IFERROR(__xludf.DUMMYFUNCTION("IF(OR(RegExMatch(T12&amp;"""",""ERR""), RegExMatch(T12&amp;"""",""--""), RegExMatch(U11&amp;"""",""--""),),  ""-----------"", SUM(T12,U11))"),0)</f>
        <v>0</v>
      </c>
      <c r="V12" s="38"/>
      <c r="W12" s="41" t="b">
        <f t="shared" si="0"/>
        <v>0</v>
      </c>
      <c r="X12" s="41" t="str">
        <f ca="1">IFERROR(__xludf.DUMMYFUNCTION("IF(W12, FILTER(BONUS, LEN(BONUS)), ""0"")"),"0")</f>
        <v>0</v>
      </c>
      <c r="Y12" s="38"/>
      <c r="Z12" s="38"/>
      <c r="AA12" s="38"/>
      <c r="AB12" s="41" t="b">
        <f t="shared" si="1"/>
        <v>0</v>
      </c>
      <c r="AC12" s="41" t="str">
        <f ca="1">IFERROR(__xludf.DUMMYFUNCTION("IF(AB12, FILTER(BONUS, LEN(BONUS)), ""0"")"),"0")</f>
        <v>0</v>
      </c>
      <c r="AD12" s="38"/>
      <c r="AE12" s="38"/>
      <c r="AF12" s="38"/>
      <c r="AG12" s="38">
        <f>IF(C3="", 0, IF(SUM(C12:H12)-C12&lt;&gt;0, 0, IF(SUM(M12:R12)&gt;0, 2, IF(SUM(M12:R12)&lt;0, 3, 1))))</f>
        <v>0</v>
      </c>
      <c r="AH12" s="41" t="str">
        <f ca="1">IFERROR(__xludf.DUMMYFUNCTION("IF(AG12=1, FILTER(TOSSUP, LEN(TOSSUP)), IF(AG12=2, FILTER(NEG, LEN(NEG)), IF(AG12, FILTER(NONEG, LEN(NONEG)), """")))"),"")</f>
        <v/>
      </c>
      <c r="AI12" s="38"/>
      <c r="AJ12" s="38"/>
      <c r="AK12" s="38">
        <f>IF(D3="", 0, IF(SUM(C12:H12)-D12&lt;&gt;0, 0, IF(SUM(M12:R12)&gt;0, 2, IF(SUM(M12:R12)&lt;0, 3, 1))))</f>
        <v>0</v>
      </c>
      <c r="AL12" s="38" t="str">
        <f ca="1">IFERROR(__xludf.DUMMYFUNCTION("IF(AK12=1, FILTER(TOSSUP, LEN(TOSSUP)), IF(AK12=2, FILTER(NEG, LEN(NEG)), IF(AK12, FILTER(NONEG, LEN(NONEG)), """")))"),"")</f>
        <v/>
      </c>
      <c r="AM12" s="38"/>
      <c r="AN12" s="38"/>
      <c r="AO12" s="38">
        <f>IF(E3="", 0, IF(SUM(C12:H12)-E12&lt;&gt;0, 0, IF(SUM(M12:R12)&gt;0, 2, IF(SUM(M12:R12)&lt;0, 3, 1))))</f>
        <v>0</v>
      </c>
      <c r="AP12" s="38" t="str">
        <f ca="1">IFERROR(__xludf.DUMMYFUNCTION("IF(AO12=1, FILTER(TOSSUP, LEN(TOSSUP)), IF(AO12=2, FILTER(NEG, LEN(NEG)), IF(AO12, FILTER(NONEG, LEN(NONEG)), """")))"),"")</f>
        <v/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0</v>
      </c>
      <c r="BF12" s="38" t="str">
        <f ca="1">IFERROR(__xludf.DUMMYFUNCTION("IF(BE12=1, FILTER(TOSSUP, LEN(TOSSUP)), IF(BE12=2, FILTER(NEG, LEN(NEG)), IF(BE12, FILTER(NONEG, LEN(NONEG)), """")))"),"")</f>
        <v/>
      </c>
      <c r="BG12" s="38"/>
      <c r="BH12" s="38"/>
      <c r="BI12" s="38">
        <f>IF(N3="", 0, IF(SUM(M12:R12)-N12&lt;&gt;0, 0, IF(SUM(C12:H12)&gt;0, 2, IF(SUM(C12:H12)&lt;0, 3, 1))))</f>
        <v>0</v>
      </c>
      <c r="BJ12" s="38" t="str">
        <f ca="1">IFERROR(__xludf.DUMMYFUNCTION("IF(BI12=1, FILTER(TOSSUP, LEN(TOSSUP)), IF(BI12=2, FILTER(NEG, LEN(NEG)), IF(BI12, FILTER(NONEG, LEN(NONEG)), """")))"),"")</f>
        <v/>
      </c>
      <c r="BK12" s="38"/>
      <c r="BL12" s="38"/>
      <c r="BM12" s="38">
        <f>IF(O3="", 0, IF(SUM(M12:R12)-O12&lt;&gt;0, 0, IF(SUM(C12:H12)&gt;0, 2, IF(SUM(C12:H12)&lt;0, 3, 1))))</f>
        <v>0</v>
      </c>
      <c r="BN12" s="38" t="str">
        <f ca="1">IFERROR(__xludf.DUMMYFUNCTION("IF(BM12=1, FILTER(TOSSUP, LEN(TOSSUP)), IF(BM12=2, FILTER(NEG, LEN(NEG)), IF(BM12, FILTER(NONEG, LEN(NONEG)), """")))"),"")</f>
        <v/>
      </c>
      <c r="BO12" s="38"/>
      <c r="BP12" s="38"/>
      <c r="BQ12" s="38">
        <f>IF(P3="", 0, IF(SUM(M12:R12)-P12&lt;&gt;0, 0, IF(SUM(C12:H12)&gt;0, 2, IF(SUM(C12:H12)&lt;0, 3, 1))))</f>
        <v>0</v>
      </c>
      <c r="BR12" s="38" t="str">
        <f ca="1">IFERROR(__xludf.DUMMYFUNCTION("IF(BQ12=1, FILTER(TOSSUP, LEN(TOSSUP)), IF(BQ12=2, FILTER(NEG, LEN(NEG)), IF(BQ12, FILTER(NONEG, LEN(NONEG)), """")))"),"")</f>
        <v/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/>
      <c r="F13" s="65"/>
      <c r="G13" s="57"/>
      <c r="H13" s="65"/>
      <c r="I13" s="58"/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59">
        <f ca="1">IFERROR(__xludf.DUMMYFUNCTION("IF(OR(RegExMatch(J13&amp;"""",""ERR""), RegExMatch(J13&amp;"""",""--""), RegExMatch(K12&amp;"""",""--""),),  ""-----------"", SUM(J13,K12))"),0)</f>
        <v>0</v>
      </c>
      <c r="L13" s="60">
        <v>10</v>
      </c>
      <c r="M13" s="61"/>
      <c r="N13" s="65"/>
      <c r="O13" s="61"/>
      <c r="P13" s="64"/>
      <c r="Q13" s="62"/>
      <c r="R13" s="64"/>
      <c r="S13" s="58"/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59">
        <f ca="1">IFERROR(__xludf.DUMMYFUNCTION("IF(OR(RegExMatch(T13&amp;"""",""ERR""), RegExMatch(T13&amp;"""",""--""), RegExMatch(U12&amp;"""",""--""),),  ""-----------"", SUM(T13,U12))"),0)</f>
        <v>0</v>
      </c>
      <c r="V13" s="38"/>
      <c r="W13" s="41" t="b">
        <f t="shared" si="0"/>
        <v>0</v>
      </c>
      <c r="X13" s="41" t="str">
        <f ca="1">IFERROR(__xludf.DUMMYFUNCTION("IF(W13, FILTER(BONUS, LEN(BONUS)), ""0"")"),"0")</f>
        <v>0</v>
      </c>
      <c r="Y13" s="38"/>
      <c r="Z13" s="38"/>
      <c r="AA13" s="38"/>
      <c r="AB13" s="41" t="b">
        <f t="shared" si="1"/>
        <v>0</v>
      </c>
      <c r="AC13" s="41" t="str">
        <f ca="1">IFERROR(__xludf.DUMMYFUNCTION("IF(AB13, FILTER(BONUS, LEN(BONUS)), ""0"")"),"0")</f>
        <v>0</v>
      </c>
      <c r="AD13" s="38"/>
      <c r="AE13" s="38"/>
      <c r="AF13" s="38"/>
      <c r="AG13" s="38">
        <f>IF(C3="", 0, IF(SUM(C13:H13)-C13&lt;&gt;0, 0, IF(SUM(M13:R13)&gt;0, 2, IF(SUM(M13:R13)&lt;0, 3, 1))))</f>
        <v>0</v>
      </c>
      <c r="AH13" s="41" t="str">
        <f ca="1">IFERROR(__xludf.DUMMYFUNCTION("IF(AG13=1, FILTER(TOSSUP, LEN(TOSSUP)), IF(AG13=2, FILTER(NEG, LEN(NEG)), IF(AG13, FILTER(NONEG, LEN(NONEG)), """")))"),"")</f>
        <v/>
      </c>
      <c r="AI13" s="38"/>
      <c r="AJ13" s="38"/>
      <c r="AK13" s="38">
        <f>IF(D3="", 0, IF(SUM(C13:H13)-D13&lt;&gt;0, 0, IF(SUM(M13:R13)&gt;0, 2, IF(SUM(M13:R13)&lt;0, 3, 1))))</f>
        <v>0</v>
      </c>
      <c r="AL13" s="38" t="str">
        <f ca="1">IFERROR(__xludf.DUMMYFUNCTION("IF(AK13=1, FILTER(TOSSUP, LEN(TOSSUP)), IF(AK13=2, FILTER(NEG, LEN(NEG)), IF(AK13, FILTER(NONEG, LEN(NONEG)), """")))"),"")</f>
        <v/>
      </c>
      <c r="AM13" s="38"/>
      <c r="AN13" s="38"/>
      <c r="AO13" s="38">
        <f>IF(E3="", 0, IF(SUM(C13:H13)-E13&lt;&gt;0, 0, IF(SUM(M13:R13)&gt;0, 2, IF(SUM(M13:R13)&lt;0, 3, 1))))</f>
        <v>0</v>
      </c>
      <c r="AP13" s="38" t="str">
        <f ca="1">IFERROR(__xludf.DUMMYFUNCTION("IF(AO13=1, FILTER(TOSSUP, LEN(TOSSUP)), IF(AO13=2, FILTER(NEG, LEN(NEG)), IF(AO13, FILTER(NONEG, LEN(NONEG)), """")))"),"")</f>
        <v/>
      </c>
      <c r="AQ13" s="38"/>
      <c r="AR13" s="38"/>
      <c r="AS13" s="38">
        <f>IF(F3="", 0, IF(SUM(C13:H13)-F13&lt;&gt;0, 0, IF(SUM(M13:R13)&gt;0, 2, IF(SUM(M13:R13)&lt;0, 3, 1))))</f>
        <v>0</v>
      </c>
      <c r="AT13" s="38" t="str">
        <f ca="1">IFERROR(__xludf.DUMMYFUNCTION("IF(AS13=1, FILTER(TOSSUP, LEN(TOSSUP)), IF(AS13=2, FILTER(NEG, LEN(NEG)), IF(AS13, FILTER(NONEG, LEN(NONEG)), """")))"),"")</f>
        <v/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0</v>
      </c>
      <c r="BF13" s="38" t="str">
        <f ca="1">IFERROR(__xludf.DUMMYFUNCTION("IF(BE13=1, FILTER(TOSSUP, LEN(TOSSUP)), IF(BE13=2, FILTER(NEG, LEN(NEG)), IF(BE13, FILTER(NONEG, LEN(NONEG)), """")))"),"")</f>
        <v/>
      </c>
      <c r="BG13" s="38"/>
      <c r="BH13" s="38"/>
      <c r="BI13" s="38">
        <f>IF(N3="", 0, IF(SUM(M13:R13)-N13&lt;&gt;0, 0, IF(SUM(C13:H13)&gt;0, 2, IF(SUM(C13:H13)&lt;0, 3, 1))))</f>
        <v>0</v>
      </c>
      <c r="BJ13" s="38" t="str">
        <f ca="1">IFERROR(__xludf.DUMMYFUNCTION("IF(BI13=1, FILTER(TOSSUP, LEN(TOSSUP)), IF(BI13=2, FILTER(NEG, LEN(NEG)), IF(BI13, FILTER(NONEG, LEN(NONEG)), """")))"),"")</f>
        <v/>
      </c>
      <c r="BK13" s="38"/>
      <c r="BL13" s="38"/>
      <c r="BM13" s="38">
        <f>IF(O3="", 0, IF(SUM(M13:R13)-O13&lt;&gt;0, 0, IF(SUM(C13:H13)&gt;0, 2, IF(SUM(C13:H13)&lt;0, 3, 1))))</f>
        <v>0</v>
      </c>
      <c r="BN13" s="38" t="str">
        <f ca="1">IFERROR(__xludf.DUMMYFUNCTION("IF(BM13=1, FILTER(TOSSUP, LEN(TOSSUP)), IF(BM13=2, FILTER(NEG, LEN(NEG)), IF(BM13, FILTER(NONEG, LEN(NONEG)), """")))"),"")</f>
        <v/>
      </c>
      <c r="BO13" s="38"/>
      <c r="BP13" s="38"/>
      <c r="BQ13" s="38">
        <f>IF(P3="", 0, IF(SUM(M13:R13)-P13&lt;&gt;0, 0, IF(SUM(C13:H13)&gt;0, 2, IF(SUM(C13:H13)&lt;0, 3, 1))))</f>
        <v>0</v>
      </c>
      <c r="BR13" s="38" t="str">
        <f ca="1">IFERROR(__xludf.DUMMYFUNCTION("IF(BQ13=1, FILTER(TOSSUP, LEN(TOSSUP)), IF(BQ13=2, FILTER(NEG, LEN(NEG)), IF(BQ13, FILTER(NONEG, LEN(NONEG)), """")))"),"")</f>
        <v/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/>
      <c r="E14" s="57"/>
      <c r="F14" s="65"/>
      <c r="G14" s="57"/>
      <c r="H14" s="65"/>
      <c r="I14" s="58"/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59">
        <f ca="1">IFERROR(__xludf.DUMMYFUNCTION("IF(OR(RegExMatch(J14&amp;"""",""ERR""), RegExMatch(J14&amp;"""",""--""), RegExMatch(K13&amp;"""",""--""),),  ""-----------"", SUM(J14,K13))"),0)</f>
        <v>0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SUM(T14,U13))"),0)</f>
        <v>0</v>
      </c>
      <c r="V14" s="38"/>
      <c r="W14" s="41" t="b">
        <f t="shared" si="0"/>
        <v>0</v>
      </c>
      <c r="X14" s="41" t="str">
        <f ca="1">IFERROR(__xludf.DUMMYFUNCTION("IF(W14, FILTER(BONUS, LEN(BONUS)), ""0"")"),"0")</f>
        <v>0</v>
      </c>
      <c r="Y14" s="38"/>
      <c r="Z14" s="38"/>
      <c r="AA14" s="38"/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0</v>
      </c>
      <c r="AH14" s="41" t="str">
        <f ca="1">IFERROR(__xludf.DUMMYFUNCTION("IF(AG14=1, FILTER(TOSSUP, LEN(TOSSUP)), IF(AG14=2, FILTER(NEG, LEN(NEG)), IF(AG14, FILTER(NONEG, LEN(NONEG)), """")))"),"")</f>
        <v/>
      </c>
      <c r="AI14" s="38"/>
      <c r="AJ14" s="38"/>
      <c r="AK14" s="38">
        <f>IF(D3="", 0, IF(SUM(C14:H14)-D14&lt;&gt;0, 0, IF(SUM(M14:R14)&gt;0, 2, IF(SUM(M14:R14)&lt;0, 3, 1))))</f>
        <v>0</v>
      </c>
      <c r="AL14" s="38" t="str">
        <f ca="1">IFERROR(__xludf.DUMMYFUNCTION("IF(AK14=1, FILTER(TOSSUP, LEN(TOSSUP)), IF(AK14=2, FILTER(NEG, LEN(NEG)), IF(AK14, FILTER(NONEG, LEN(NONEG)), """")))"),"")</f>
        <v/>
      </c>
      <c r="AM14" s="38"/>
      <c r="AN14" s="38"/>
      <c r="AO14" s="38">
        <f>IF(E3="", 0, IF(SUM(C14:H14)-E14&lt;&gt;0, 0, IF(SUM(M14:R14)&gt;0, 2, IF(SUM(M14:R14)&lt;0, 3, 1))))</f>
        <v>0</v>
      </c>
      <c r="AP14" s="38" t="str">
        <f ca="1">IFERROR(__xludf.DUMMYFUNCTION("IF(AO14=1, FILTER(TOSSUP, LEN(TOSSUP)), IF(AO14=2, FILTER(NEG, LEN(NEG)), IF(AO14, FILTER(NONEG, LEN(NONEG)), """")))"),"")</f>
        <v/>
      </c>
      <c r="AQ14" s="38"/>
      <c r="AR14" s="38"/>
      <c r="AS14" s="38">
        <f>IF(F3="", 0, IF(SUM(C14:H14)-F14&lt;&gt;0, 0, IF(SUM(M14:R14)&gt;0, 2, IF(SUM(M14:R14)&lt;0, 3, 1))))</f>
        <v>0</v>
      </c>
      <c r="AT14" s="38" t="str">
        <f ca="1">IFERROR(__xludf.DUMMYFUNCTION("IF(AS14=1, FILTER(TOSSUP, LEN(TOSSUP)), IF(AS14=2, FILTER(NEG, LEN(NEG)), IF(AS14, FILTER(NONEG, LEN(NONEG)), """")))"),"")</f>
        <v/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0</v>
      </c>
      <c r="BF14" s="38" t="str">
        <f ca="1">IFERROR(__xludf.DUMMYFUNCTION("IF(BE14=1, FILTER(TOSSUP, LEN(TOSSUP)), IF(BE14=2, FILTER(NEG, LEN(NEG)), IF(BE14, FILTER(NONEG, LEN(NONEG)), """")))"),"")</f>
        <v/>
      </c>
      <c r="BG14" s="38"/>
      <c r="BH14" s="38"/>
      <c r="BI14" s="38">
        <f>IF(N3="", 0, IF(SUM(M14:R14)-N14&lt;&gt;0, 0, IF(SUM(C14:H14)&gt;0, 2, IF(SUM(C14:H14)&lt;0, 3, 1))))</f>
        <v>0</v>
      </c>
      <c r="BJ14" s="38" t="str">
        <f ca="1">IFERROR(__xludf.DUMMYFUNCTION("IF(BI14=1, FILTER(TOSSUP, LEN(TOSSUP)), IF(BI14=2, FILTER(NEG, LEN(NEG)), IF(BI14, FILTER(NONEG, LEN(NONEG)), """")))"),"")</f>
        <v/>
      </c>
      <c r="BK14" s="38"/>
      <c r="BL14" s="38"/>
      <c r="BM14" s="38">
        <f>IF(O3="", 0, IF(SUM(M14:R14)-O14&lt;&gt;0, 0, IF(SUM(C14:H14)&gt;0, 2, IF(SUM(C14:H14)&lt;0, 3, 1))))</f>
        <v>0</v>
      </c>
      <c r="BN14" s="38" t="str">
        <f ca="1">IFERROR(__xludf.DUMMYFUNCTION("IF(BM14=1, FILTER(TOSSUP, LEN(TOSSUP)), IF(BM14=2, FILTER(NEG, LEN(NEG)), IF(BM14, FILTER(NONEG, LEN(NONEG)), """")))"),"")</f>
        <v/>
      </c>
      <c r="BO14" s="38"/>
      <c r="BP14" s="38"/>
      <c r="BQ14" s="38">
        <f>IF(P3="", 0, IF(SUM(M14:R14)-P14&lt;&gt;0, 0, IF(SUM(C14:H14)&gt;0, 2, IF(SUM(C14:H14)&lt;0, 3, 1))))</f>
        <v>0</v>
      </c>
      <c r="BR14" s="38" t="str">
        <f ca="1">IFERROR(__xludf.DUMMYFUNCTION("IF(BQ14=1, FILTER(TOSSUP, LEN(TOSSUP)), IF(BQ14=2, FILTER(NEG, LEN(NEG)), IF(BQ14, FILTER(NONEG, LEN(NONEG)), """")))"),"")</f>
        <v/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/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SUM(J15,K14))"),0)</f>
        <v>0</v>
      </c>
      <c r="L15" s="60">
        <v>12</v>
      </c>
      <c r="M15" s="61"/>
      <c r="N15" s="56"/>
      <c r="O15" s="62"/>
      <c r="P15" s="64"/>
      <c r="Q15" s="62"/>
      <c r="R15" s="64"/>
      <c r="S15" s="59"/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59">
        <f ca="1">IFERROR(__xludf.DUMMYFUNCTION("IF(OR(RegExMatch(T15&amp;"""",""ERR""), RegExMatch(T15&amp;"""",""--""), RegExMatch(U14&amp;"""",""--""),),  ""-----------"", SUM(T15,U14))"),0)</f>
        <v>0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0</v>
      </c>
      <c r="AC15" s="41" t="str">
        <f ca="1">IFERROR(__xludf.DUMMYFUNCTION("IF(AB15, FILTER(BONUS, LEN(BONUS)), ""0"")"),"0")</f>
        <v>0</v>
      </c>
      <c r="AD15" s="38"/>
      <c r="AE15" s="38"/>
      <c r="AF15" s="38"/>
      <c r="AG15" s="38">
        <f>IF(C3="", 0, IF(SUM(C15:H15)-C15&lt;&gt;0, 0, IF(SUM(M15:R15)&gt;0, 2, IF(SUM(M15:R15)&lt;0, 3, 1))))</f>
        <v>0</v>
      </c>
      <c r="AH15" s="41" t="str">
        <f ca="1">IFERROR(__xludf.DUMMYFUNCTION("IF(AG15=1, FILTER(TOSSUP, LEN(TOSSUP)), IF(AG15=2, FILTER(NEG, LEN(NEG)), IF(AG15, FILTER(NONEG, LEN(NONEG)), """")))"),"")</f>
        <v/>
      </c>
      <c r="AI15" s="38"/>
      <c r="AJ15" s="38"/>
      <c r="AK15" s="38">
        <f>IF(D3="", 0, IF(SUM(C15:H15)-D15&lt;&gt;0, 0, IF(SUM(M15:R15)&gt;0, 2, IF(SUM(M15:R15)&lt;0, 3, 1))))</f>
        <v>0</v>
      </c>
      <c r="AL15" s="38" t="str">
        <f ca="1">IFERROR(__xludf.DUMMYFUNCTION("IF(AK15=1, FILTER(TOSSUP, LEN(TOSSUP)), IF(AK15=2, FILTER(NEG, LEN(NEG)), IF(AK15, FILTER(NONEG, LEN(NONEG)), """")))"),"")</f>
        <v/>
      </c>
      <c r="AM15" s="38"/>
      <c r="AN15" s="38"/>
      <c r="AO15" s="38">
        <f>IF(E3="", 0, IF(SUM(C15:H15)-E15&lt;&gt;0, 0, IF(SUM(M15:R15)&gt;0, 2, IF(SUM(M15:R15)&lt;0, 3, 1))))</f>
        <v>0</v>
      </c>
      <c r="AP15" s="38" t="str">
        <f ca="1">IFERROR(__xludf.DUMMYFUNCTION("IF(AO15=1, FILTER(TOSSUP, LEN(TOSSUP)), IF(AO15=2, FILTER(NEG, LEN(NEG)), IF(AO15, FILTER(NONEG, LEN(NONEG)), """")))"),"")</f>
        <v/>
      </c>
      <c r="AQ15" s="38"/>
      <c r="AR15" s="38"/>
      <c r="AS15" s="38">
        <f>IF(F3="", 0, IF(SUM(C15:H15)-F15&lt;&gt;0, 0, IF(SUM(M15:R15)&gt;0, 2, IF(SUM(M15:R15)&lt;0, 3, 1))))</f>
        <v>0</v>
      </c>
      <c r="AT15" s="38" t="str">
        <f ca="1">IFERROR(__xludf.DUMMYFUNCTION("IF(AS15=1, FILTER(TOSSUP, LEN(TOSSUP)), IF(AS15=2, FILTER(NEG, LEN(NEG)), IF(AS15, FILTER(NONEG, LEN(NONEG)), """")))"),"")</f>
        <v/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0</v>
      </c>
      <c r="BF15" s="38" t="str">
        <f ca="1">IFERROR(__xludf.DUMMYFUNCTION("IF(BE15=1, FILTER(TOSSUP, LEN(TOSSUP)), IF(BE15=2, FILTER(NEG, LEN(NEG)), IF(BE15, FILTER(NONEG, LEN(NONEG)), """")))"),"")</f>
        <v/>
      </c>
      <c r="BG15" s="38"/>
      <c r="BH15" s="38"/>
      <c r="BI15" s="38">
        <f>IF(N3="", 0, IF(SUM(M15:R15)-N15&lt;&gt;0, 0, IF(SUM(C15:H15)&gt;0, 2, IF(SUM(C15:H15)&lt;0, 3, 1))))</f>
        <v>0</v>
      </c>
      <c r="BJ15" s="38" t="str">
        <f ca="1">IFERROR(__xludf.DUMMYFUNCTION("IF(BI15=1, FILTER(TOSSUP, LEN(TOSSUP)), IF(BI15=2, FILTER(NEG, LEN(NEG)), IF(BI15, FILTER(NONEG, LEN(NONEG)), """")))"),"")</f>
        <v/>
      </c>
      <c r="BK15" s="38"/>
      <c r="BL15" s="38"/>
      <c r="BM15" s="38">
        <f>IF(O3="", 0, IF(SUM(M15:R15)-O15&lt;&gt;0, 0, IF(SUM(C15:H15)&gt;0, 2, IF(SUM(C15:H15)&lt;0, 3, 1))))</f>
        <v>0</v>
      </c>
      <c r="BN15" s="38" t="str">
        <f ca="1">IFERROR(__xludf.DUMMYFUNCTION("IF(BM15=1, FILTER(TOSSUP, LEN(TOSSUP)), IF(BM15=2, FILTER(NEG, LEN(NEG)), IF(BM15, FILTER(NONEG, LEN(NONEG)), """")))"),"")</f>
        <v/>
      </c>
      <c r="BO15" s="38"/>
      <c r="BP15" s="38"/>
      <c r="BQ15" s="38">
        <f>IF(P3="", 0, IF(SUM(M15:R15)-P15&lt;&gt;0, 0, IF(SUM(C15:H15)&gt;0, 2, IF(SUM(C15:H15)&lt;0, 3, 1))))</f>
        <v>0</v>
      </c>
      <c r="BR15" s="38" t="str">
        <f ca="1">IFERROR(__xludf.DUMMYFUNCTION("IF(BQ15=1, FILTER(TOSSUP, LEN(TOSSUP)), IF(BQ15=2, FILTER(NEG, LEN(NEG)), IF(BQ15, FILTER(NONEG, LEN(NONEG)), """")))"),"")</f>
        <v/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54"/>
      <c r="G16" s="53"/>
      <c r="H16" s="28"/>
      <c r="I16" s="29"/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7">
        <f ca="1">IFERROR(__xludf.DUMMYFUNCTION("IF(OR(RegExMatch(J16&amp;"""",""ERR""), RegExMatch(J16&amp;"""",""--""), RegExMatch(K15&amp;"""",""--""),),  ""-----------"", SUM(J16,K15))"),0)</f>
        <v>0</v>
      </c>
      <c r="L16" s="32">
        <v>13</v>
      </c>
      <c r="M16" s="33"/>
      <c r="N16" s="54"/>
      <c r="O16" s="51"/>
      <c r="P16" s="52"/>
      <c r="Q16" s="51"/>
      <c r="R16" s="52"/>
      <c r="S16" s="29"/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7">
        <f ca="1">IFERROR(__xludf.DUMMYFUNCTION("IF(OR(RegExMatch(T16&amp;"""",""ERR""), RegExMatch(T16&amp;"""",""--""), RegExMatch(U15&amp;"""",""--""),),  ""-----------"", SUM(T16,U15))"),0)</f>
        <v>0</v>
      </c>
      <c r="V16" s="38"/>
      <c r="W16" s="41" t="b">
        <f t="shared" si="0"/>
        <v>0</v>
      </c>
      <c r="X16" s="41" t="str">
        <f ca="1">IFERROR(__xludf.DUMMYFUNCTION("IF(W16, FILTER(BONUS, LEN(BONUS)), ""0"")"),"0")</f>
        <v>0</v>
      </c>
      <c r="Y16" s="38"/>
      <c r="Z16" s="38"/>
      <c r="AA16" s="38"/>
      <c r="AB16" s="41" t="b">
        <f t="shared" si="1"/>
        <v>0</v>
      </c>
      <c r="AC16" s="41" t="str">
        <f ca="1">IFERROR(__xludf.DUMMYFUNCTION("IF(AB16, FILTER(BONUS, LEN(BONUS)), ""0"")"),"0")</f>
        <v>0</v>
      </c>
      <c r="AD16" s="38"/>
      <c r="AE16" s="38"/>
      <c r="AF16" s="38"/>
      <c r="AG16" s="38">
        <f>IF(C3="", 0, IF(SUM(C16:H16)-C16&lt;&gt;0, 0, IF(SUM(M16:R16)&gt;0, 2, IF(SUM(M16:R16)&lt;0, 3, 1))))</f>
        <v>0</v>
      </c>
      <c r="AH16" s="41" t="str">
        <f ca="1">IFERROR(__xludf.DUMMYFUNCTION("IF(AG16=1, FILTER(TOSSUP, LEN(TOSSUP)), IF(AG16=2, FILTER(NEG, LEN(NEG)), IF(AG16, FILTER(NONEG, LEN(NONEG)), """")))"),"")</f>
        <v/>
      </c>
      <c r="AI16" s="38"/>
      <c r="AJ16" s="38"/>
      <c r="AK16" s="38">
        <f>IF(D3="", 0, IF(SUM(C16:H16)-D16&lt;&gt;0, 0, IF(SUM(M16:R16)&gt;0, 2, IF(SUM(M16:R16)&lt;0, 3, 1))))</f>
        <v>0</v>
      </c>
      <c r="AL16" s="38" t="str">
        <f ca="1">IFERROR(__xludf.DUMMYFUNCTION("IF(AK16=1, FILTER(TOSSUP, LEN(TOSSUP)), IF(AK16=2, FILTER(NEG, LEN(NEG)), IF(AK16, FILTER(NONEG, LEN(NONEG)), """")))"),"")</f>
        <v/>
      </c>
      <c r="AM16" s="38"/>
      <c r="AN16" s="38"/>
      <c r="AO16" s="38">
        <f>IF(E3="", 0, IF(SUM(C16:H16)-E16&lt;&gt;0, 0, IF(SUM(M16:R16)&gt;0, 2, IF(SUM(M16:R16)&lt;0, 3, 1))))</f>
        <v>0</v>
      </c>
      <c r="AP16" s="38" t="str">
        <f ca="1">IFERROR(__xludf.DUMMYFUNCTION("IF(AO16=1, FILTER(TOSSUP, LEN(TOSSUP)), IF(AO16=2, FILTER(NEG, LEN(NEG)), IF(AO16, FILTER(NONEG, LEN(NONEG)), """")))"),"")</f>
        <v/>
      </c>
      <c r="AQ16" s="38"/>
      <c r="AR16" s="38"/>
      <c r="AS16" s="38">
        <f>IF(F3="", 0, IF(SUM(C16:H16)-F16&lt;&gt;0, 0, IF(SUM(M16:R16)&gt;0, 2, IF(SUM(M16:R16)&lt;0, 3, 1))))</f>
        <v>0</v>
      </c>
      <c r="AT16" s="38" t="str">
        <f ca="1">IFERROR(__xludf.DUMMYFUNCTION("IF(AS16=1, FILTER(TOSSUP, LEN(TOSSUP)), IF(AS16=2, FILTER(NEG, LEN(NEG)), IF(AS16, FILTER(NONEG, LEN(NONEG)), """")))"),"")</f>
        <v/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0</v>
      </c>
      <c r="BF16" s="38" t="str">
        <f ca="1">IFERROR(__xludf.DUMMYFUNCTION("IF(BE16=1, FILTER(TOSSUP, LEN(TOSSUP)), IF(BE16=2, FILTER(NEG, LEN(NEG)), IF(BE16, FILTER(NONEG, LEN(NONEG)), """")))"),"")</f>
        <v/>
      </c>
      <c r="BG16" s="38"/>
      <c r="BH16" s="38"/>
      <c r="BI16" s="38">
        <f>IF(N3="", 0, IF(SUM(M16:R16)-N16&lt;&gt;0, 0, IF(SUM(C16:H16)&gt;0, 2, IF(SUM(C16:H16)&lt;0, 3, 1))))</f>
        <v>0</v>
      </c>
      <c r="BJ16" s="38" t="str">
        <f ca="1">IFERROR(__xludf.DUMMYFUNCTION("IF(BI16=1, FILTER(TOSSUP, LEN(TOSSUP)), IF(BI16=2, FILTER(NEG, LEN(NEG)), IF(BI16, FILTER(NONEG, LEN(NONEG)), """")))"),"")</f>
        <v/>
      </c>
      <c r="BK16" s="38"/>
      <c r="BL16" s="38"/>
      <c r="BM16" s="38">
        <f>IF(O3="", 0, IF(SUM(M16:R16)-O16&lt;&gt;0, 0, IF(SUM(C16:H16)&gt;0, 2, IF(SUM(C16:H16)&lt;0, 3, 1))))</f>
        <v>0</v>
      </c>
      <c r="BN16" s="38" t="str">
        <f ca="1">IFERROR(__xludf.DUMMYFUNCTION("IF(BM16=1, FILTER(TOSSUP, LEN(TOSSUP)), IF(BM16=2, FILTER(NEG, LEN(NEG)), IF(BM16, FILTER(NONEG, LEN(NONEG)), """")))"),"")</f>
        <v/>
      </c>
      <c r="BO16" s="38"/>
      <c r="BP16" s="38"/>
      <c r="BQ16" s="38">
        <f>IF(P3="", 0, IF(SUM(M16:R16)-P16&lt;&gt;0, 0, IF(SUM(C16:H16)&gt;0, 2, IF(SUM(C16:H16)&lt;0, 3, 1))))</f>
        <v>0</v>
      </c>
      <c r="BR16" s="38" t="str">
        <f ca="1">IFERROR(__xludf.DUMMYFUNCTION("IF(BQ16=1, FILTER(TOSSUP, LEN(TOSSUP)), IF(BQ16=2, FILTER(NEG, LEN(NEG)), IF(BQ16, FILTER(NONEG, LEN(NONEG)), """")))"),"")</f>
        <v/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54"/>
      <c r="G17" s="53"/>
      <c r="H17" s="54"/>
      <c r="I17" s="29"/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7">
        <f ca="1">IFERROR(__xludf.DUMMYFUNCTION("IF(OR(RegExMatch(J17&amp;"""",""ERR""), RegExMatch(J17&amp;"""",""--""), RegExMatch(K16&amp;"""",""--""),),  ""-----------"", SUM(J17,K16))"),0)</f>
        <v>0</v>
      </c>
      <c r="L17" s="32">
        <v>14</v>
      </c>
      <c r="M17" s="33"/>
      <c r="N17" s="54"/>
      <c r="O17" s="33"/>
      <c r="P17" s="52"/>
      <c r="Q17" s="51"/>
      <c r="R17" s="52"/>
      <c r="S17" s="29"/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7">
        <f ca="1">IFERROR(__xludf.DUMMYFUNCTION("IF(OR(RegExMatch(T17&amp;"""",""ERR""), RegExMatch(T17&amp;"""",""--""), RegExMatch(U16&amp;"""",""--""),),  ""-----------"", SUM(T17,U16))"),0)</f>
        <v>0</v>
      </c>
      <c r="V17" s="38"/>
      <c r="W17" s="41" t="b">
        <f t="shared" si="0"/>
        <v>0</v>
      </c>
      <c r="X17" s="41" t="str">
        <f ca="1">IFERROR(__xludf.DUMMYFUNCTION("IF(W17, FILTER(BONUS, LEN(BONUS)), ""0"")"),"0")</f>
        <v>0</v>
      </c>
      <c r="Y17" s="38"/>
      <c r="Z17" s="38"/>
      <c r="AA17" s="38"/>
      <c r="AB17" s="41" t="b">
        <f t="shared" si="1"/>
        <v>0</v>
      </c>
      <c r="AC17" s="41" t="str">
        <f ca="1">IFERROR(__xludf.DUMMYFUNCTION("IF(AB17, FILTER(BONUS, LEN(BONUS)), ""0"")"),"0")</f>
        <v>0</v>
      </c>
      <c r="AD17" s="38"/>
      <c r="AE17" s="38"/>
      <c r="AF17" s="38"/>
      <c r="AG17" s="38">
        <f>IF(C3="", 0, IF(SUM(C17:H17)-C17&lt;&gt;0, 0, IF(SUM(M17:R17)&gt;0, 2, IF(SUM(M17:R17)&lt;0, 3, 1))))</f>
        <v>0</v>
      </c>
      <c r="AH17" s="41" t="str">
        <f ca="1">IFERROR(__xludf.DUMMYFUNCTION("IF(AG17=1, FILTER(TOSSUP, LEN(TOSSUP)), IF(AG17=2, FILTER(NEG, LEN(NEG)), IF(AG17, FILTER(NONEG, LEN(NONEG)), """")))"),"")</f>
        <v/>
      </c>
      <c r="AI17" s="38"/>
      <c r="AJ17" s="38"/>
      <c r="AK17" s="38">
        <f>IF(D3="", 0, IF(SUM(C17:H17)-D17&lt;&gt;0, 0, IF(SUM(M17:R17)&gt;0, 2, IF(SUM(M17:R17)&lt;0, 3, 1))))</f>
        <v>0</v>
      </c>
      <c r="AL17" s="38" t="str">
        <f ca="1">IFERROR(__xludf.DUMMYFUNCTION("IF(AK17=1, FILTER(TOSSUP, LEN(TOSSUP)), IF(AK17=2, FILTER(NEG, LEN(NEG)), IF(AK17, FILTER(NONEG, LEN(NONEG)), """")))"),"")</f>
        <v/>
      </c>
      <c r="AM17" s="38"/>
      <c r="AN17" s="38"/>
      <c r="AO17" s="38">
        <f>IF(E3="", 0, IF(SUM(C17:H17)-E17&lt;&gt;0, 0, IF(SUM(M17:R17)&gt;0, 2, IF(SUM(M17:R17)&lt;0, 3, 1))))</f>
        <v>0</v>
      </c>
      <c r="AP17" s="38" t="str">
        <f ca="1">IFERROR(__xludf.DUMMYFUNCTION("IF(AO17=1, FILTER(TOSSUP, LEN(TOSSUP)), IF(AO17=2, FILTER(NEG, LEN(NEG)), IF(AO17, FILTER(NONEG, LEN(NONEG)), """")))"),"")</f>
        <v/>
      </c>
      <c r="AQ17" s="38"/>
      <c r="AR17" s="38"/>
      <c r="AS17" s="38">
        <f>IF(F3="", 0, IF(SUM(C17:H17)-F17&lt;&gt;0, 0, IF(SUM(M17:R17)&gt;0, 2, IF(SUM(M17:R17)&lt;0, 3, 1))))</f>
        <v>0</v>
      </c>
      <c r="AT17" s="38" t="str">
        <f ca="1">IFERROR(__xludf.DUMMYFUNCTION("IF(AS17=1, FILTER(TOSSUP, LEN(TOSSUP)), IF(AS17=2, FILTER(NEG, LEN(NEG)), IF(AS17, FILTER(NONEG, LEN(NONEG)), """")))"),"")</f>
        <v/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0</v>
      </c>
      <c r="BJ17" s="38" t="str">
        <f ca="1">IFERROR(__xludf.DUMMYFUNCTION("IF(BI17=1, FILTER(TOSSUP, LEN(TOSSUP)), IF(BI17=2, FILTER(NEG, LEN(NEG)), IF(BI17, FILTER(NONEG, LEN(NONEG)), """")))"),"")</f>
        <v/>
      </c>
      <c r="BK17" s="38"/>
      <c r="BL17" s="38"/>
      <c r="BM17" s="38">
        <f>IF(O3="", 0, IF(SUM(M17:R17)-O17&lt;&gt;0, 0, IF(SUM(C17:H17)&gt;0, 2, IF(SUM(C17:H17)&lt;0, 3, 1))))</f>
        <v>0</v>
      </c>
      <c r="BN17" s="38" t="str">
        <f ca="1">IFERROR(__xludf.DUMMYFUNCTION("IF(BM17=1, FILTER(TOSSUP, LEN(TOSSUP)), IF(BM17=2, FILTER(NEG, LEN(NEG)), IF(BM17, FILTER(NONEG, LEN(NONEG)), """")))"),"")</f>
        <v/>
      </c>
      <c r="BO17" s="38"/>
      <c r="BP17" s="38"/>
      <c r="BQ17" s="38">
        <f>IF(P3="", 0, IF(SUM(M17:R17)-P17&lt;&gt;0, 0, IF(SUM(C17:H17)&gt;0, 2, IF(SUM(C17:H17)&lt;0, 3, 1))))</f>
        <v>0</v>
      </c>
      <c r="BR17" s="38" t="str">
        <f ca="1">IFERROR(__xludf.DUMMYFUNCTION("IF(BQ17=1, FILTER(TOSSUP, LEN(TOSSUP)), IF(BQ17=2, FILTER(NEG, LEN(NEG)), IF(BQ17, FILTER(NONEG, LEN(NONEG)), """")))"),"")</f>
        <v/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/>
      <c r="E18" s="26"/>
      <c r="F18" s="54"/>
      <c r="G18" s="53"/>
      <c r="H18" s="54"/>
      <c r="I18" s="29"/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7">
        <f ca="1">IFERROR(__xludf.DUMMYFUNCTION("IF(OR(RegExMatch(J18&amp;"""",""ERR""), RegExMatch(J18&amp;"""",""--""), RegExMatch(K17&amp;"""",""--""),),  ""-----------"", SUM(J18,K17))"),0)</f>
        <v>0</v>
      </c>
      <c r="L18" s="32">
        <v>15</v>
      </c>
      <c r="M18" s="33"/>
      <c r="N18" s="54"/>
      <c r="O18" s="51"/>
      <c r="P18" s="52"/>
      <c r="Q18" s="51"/>
      <c r="R18" s="52"/>
      <c r="S18" s="29"/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7">
        <f ca="1">IFERROR(__xludf.DUMMYFUNCTION("IF(OR(RegExMatch(T18&amp;"""",""ERR""), RegExMatch(T18&amp;"""",""--""), RegExMatch(U17&amp;"""",""--""),),  ""-----------"", SUM(T18,U17))"),0)</f>
        <v>0</v>
      </c>
      <c r="V18" s="38"/>
      <c r="W18" s="41" t="b">
        <f t="shared" si="0"/>
        <v>0</v>
      </c>
      <c r="X18" s="41" t="str">
        <f ca="1">IFERROR(__xludf.DUMMYFUNCTION("IF(W18, FILTER(BONUS, LEN(BONUS)), ""0"")"),"0")</f>
        <v>0</v>
      </c>
      <c r="Y18" s="38"/>
      <c r="Z18" s="38"/>
      <c r="AA18" s="38"/>
      <c r="AB18" s="41" t="b">
        <f t="shared" si="1"/>
        <v>0</v>
      </c>
      <c r="AC18" s="41" t="str">
        <f ca="1">IFERROR(__xludf.DUMMYFUNCTION("IF(AB18, FILTER(BONUS, LEN(BONUS)), ""0"")"),"0")</f>
        <v>0</v>
      </c>
      <c r="AD18" s="38"/>
      <c r="AE18" s="38"/>
      <c r="AF18" s="38"/>
      <c r="AG18" s="38">
        <f>IF(C3="", 0, IF(SUM(C18:H18)-C18&lt;&gt;0, 0, IF(SUM(M18:R18)&gt;0, 2, IF(SUM(M18:R18)&lt;0, 3, 1))))</f>
        <v>0</v>
      </c>
      <c r="AH18" s="41" t="str">
        <f ca="1">IFERROR(__xludf.DUMMYFUNCTION("IF(AG18=1, FILTER(TOSSUP, LEN(TOSSUP)), IF(AG18=2, FILTER(NEG, LEN(NEG)), IF(AG18, FILTER(NONEG, LEN(NONEG)), """")))"),"")</f>
        <v/>
      </c>
      <c r="AI18" s="38"/>
      <c r="AJ18" s="38"/>
      <c r="AK18" s="38">
        <f>IF(D3="", 0, IF(SUM(C18:H18)-D18&lt;&gt;0, 0, IF(SUM(M18:R18)&gt;0, 2, IF(SUM(M18:R18)&lt;0, 3, 1))))</f>
        <v>0</v>
      </c>
      <c r="AL18" s="38" t="str">
        <f ca="1">IFERROR(__xludf.DUMMYFUNCTION("IF(AK18=1, FILTER(TOSSUP, LEN(TOSSUP)), IF(AK18=2, FILTER(NEG, LEN(NEG)), IF(AK18, FILTER(NONEG, LEN(NONEG)), """")))"),"")</f>
        <v/>
      </c>
      <c r="AM18" s="38"/>
      <c r="AN18" s="38"/>
      <c r="AO18" s="38">
        <f>IF(E3="", 0, IF(SUM(C18:H18)-E18&lt;&gt;0, 0, IF(SUM(M18:R18)&gt;0, 2, IF(SUM(M18:R18)&lt;0, 3, 1))))</f>
        <v>0</v>
      </c>
      <c r="AP18" s="38" t="str">
        <f ca="1">IFERROR(__xludf.DUMMYFUNCTION("IF(AO18=1, FILTER(TOSSUP, LEN(TOSSUP)), IF(AO18=2, FILTER(NEG, LEN(NEG)), IF(AO18, FILTER(NONEG, LEN(NONEG)), """")))"),"")</f>
        <v/>
      </c>
      <c r="AQ18" s="38"/>
      <c r="AR18" s="38"/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0</v>
      </c>
      <c r="BF18" s="38" t="str">
        <f ca="1">IFERROR(__xludf.DUMMYFUNCTION("IF(BE18=1, FILTER(TOSSUP, LEN(TOSSUP)), IF(BE18=2, FILTER(NEG, LEN(NEG)), IF(BE18, FILTER(NONEG, LEN(NONEG)), """")))"),"")</f>
        <v/>
      </c>
      <c r="BG18" s="38"/>
      <c r="BH18" s="38"/>
      <c r="BI18" s="38">
        <f>IF(N3="", 0, IF(SUM(M18:R18)-N18&lt;&gt;0, 0, IF(SUM(C18:H18)&gt;0, 2, IF(SUM(C18:H18)&lt;0, 3, 1))))</f>
        <v>0</v>
      </c>
      <c r="BJ18" s="38" t="str">
        <f ca="1">IFERROR(__xludf.DUMMYFUNCTION("IF(BI18=1, FILTER(TOSSUP, LEN(TOSSUP)), IF(BI18=2, FILTER(NEG, LEN(NEG)), IF(BI18, FILTER(NONEG, LEN(NONEG)), """")))"),"")</f>
        <v/>
      </c>
      <c r="BK18" s="38"/>
      <c r="BL18" s="38"/>
      <c r="BM18" s="38">
        <f>IF(O3="", 0, IF(SUM(M18:R18)-O18&lt;&gt;0, 0, IF(SUM(C18:H18)&gt;0, 2, IF(SUM(C18:H18)&lt;0, 3, 1))))</f>
        <v>0</v>
      </c>
      <c r="BN18" s="38" t="str">
        <f ca="1">IFERROR(__xludf.DUMMYFUNCTION("IF(BM18=1, FILTER(TOSSUP, LEN(TOSSUP)), IF(BM18=2, FILTER(NEG, LEN(NEG)), IF(BM18, FILTER(NONEG, LEN(NONEG)), """")))"),"")</f>
        <v/>
      </c>
      <c r="BO18" s="38"/>
      <c r="BP18" s="38"/>
      <c r="BQ18" s="38">
        <f>IF(P3="", 0, IF(SUM(M18:R18)-P18&lt;&gt;0, 0, IF(SUM(C18:H18)&gt;0, 2, IF(SUM(C18:H18)&lt;0, 3, 1))))</f>
        <v>0</v>
      </c>
      <c r="BR18" s="38" t="str">
        <f ca="1">IFERROR(__xludf.DUMMYFUNCTION("IF(BQ18=1, FILTER(TOSSUP, LEN(TOSSUP)), IF(BQ18=2, FILTER(NEG, LEN(NEG)), IF(BQ18, FILTER(NONEG, LEN(NONEG)), """")))"),"")</f>
        <v/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65"/>
      <c r="E19" s="57"/>
      <c r="F19" s="65"/>
      <c r="G19" s="57"/>
      <c r="H19" s="65"/>
      <c r="I19" s="58"/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59">
        <f ca="1">IFERROR(__xludf.DUMMYFUNCTION("IF(OR(RegExMatch(J19&amp;"""",""ERR""), RegExMatch(J19&amp;"""",""--""), RegExMatch(K18&amp;"""",""--""),),  ""-----------"", SUM(J19,K18))"),0)</f>
        <v>0</v>
      </c>
      <c r="L19" s="60">
        <v>16</v>
      </c>
      <c r="M19" s="61"/>
      <c r="N19" s="65"/>
      <c r="O19" s="62"/>
      <c r="P19" s="64"/>
      <c r="Q19" s="62"/>
      <c r="R19" s="64"/>
      <c r="S19" s="58"/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59">
        <f ca="1">IFERROR(__xludf.DUMMYFUNCTION("IF(OR(RegExMatch(T19&amp;"""",""ERR""), RegExMatch(T19&amp;"""",""--""), RegExMatch(U18&amp;"""",""--""),),  ""-----------"", SUM(T19,U18))"),0)</f>
        <v>0</v>
      </c>
      <c r="V19" s="38"/>
      <c r="W19" s="41" t="b">
        <f t="shared" si="0"/>
        <v>0</v>
      </c>
      <c r="X19" s="41" t="str">
        <f ca="1">IFERROR(__xludf.DUMMYFUNCTION("IF(W19, FILTER(BONUS, LEN(BONUS)), ""0"")"),"0")</f>
        <v>0</v>
      </c>
      <c r="Y19" s="38"/>
      <c r="Z19" s="38"/>
      <c r="AA19" s="38"/>
      <c r="AB19" s="41" t="b">
        <f t="shared" si="1"/>
        <v>0</v>
      </c>
      <c r="AC19" s="41" t="str">
        <f ca="1">IFERROR(__xludf.DUMMYFUNCTION("IF(AB19, FILTER(BONUS, LEN(BONUS)), ""0"")"),"0")</f>
        <v>0</v>
      </c>
      <c r="AD19" s="38"/>
      <c r="AE19" s="38"/>
      <c r="AF19" s="38"/>
      <c r="AG19" s="38">
        <f>IF(C3="", 0, IF(SUM(C19:H19)-C19&lt;&gt;0, 0, IF(SUM(M19:R19)&gt;0, 2, IF(SUM(M19:R19)&lt;0, 3, 1))))</f>
        <v>0</v>
      </c>
      <c r="AH19" s="41" t="str">
        <f ca="1">IFERROR(__xludf.DUMMYFUNCTION("IF(AG19=1, FILTER(TOSSUP, LEN(TOSSUP)), IF(AG19=2, FILTER(NEG, LEN(NEG)), IF(AG19, FILTER(NONEG, LEN(NONEG)), """")))"),"")</f>
        <v/>
      </c>
      <c r="AI19" s="38"/>
      <c r="AJ19" s="38"/>
      <c r="AK19" s="38">
        <f>IF(D3="", 0, IF(SUM(C19:H19)-D19&lt;&gt;0, 0, IF(SUM(M19:R19)&gt;0, 2, IF(SUM(M19:R19)&lt;0, 3, 1))))</f>
        <v>0</v>
      </c>
      <c r="AL19" s="38" t="str">
        <f ca="1">IFERROR(__xludf.DUMMYFUNCTION("IF(AK19=1, FILTER(TOSSUP, LEN(TOSSUP)), IF(AK19=2, FILTER(NEG, LEN(NEG)), IF(AK19, FILTER(NONEG, LEN(NONEG)), """")))"),"")</f>
        <v/>
      </c>
      <c r="AM19" s="38"/>
      <c r="AN19" s="38"/>
      <c r="AO19" s="38">
        <f>IF(E3="", 0, IF(SUM(C19:H19)-E19&lt;&gt;0, 0, IF(SUM(M19:R19)&gt;0, 2, IF(SUM(M19:R19)&lt;0, 3, 1))))</f>
        <v>0</v>
      </c>
      <c r="AP19" s="38" t="str">
        <f ca="1">IFERROR(__xludf.DUMMYFUNCTION("IF(AO19=1, FILTER(TOSSUP, LEN(TOSSUP)), IF(AO19=2, FILTER(NEG, LEN(NEG)), IF(AO19, FILTER(NONEG, LEN(NONEG)), """")))"),"")</f>
        <v/>
      </c>
      <c r="AQ19" s="38"/>
      <c r="AR19" s="38"/>
      <c r="AS19" s="38">
        <f>IF(F3="", 0, IF(SUM(C19:H19)-F19&lt;&gt;0, 0, IF(SUM(M19:R19)&gt;0, 2, IF(SUM(M19:R19)&lt;0, 3, 1))))</f>
        <v>0</v>
      </c>
      <c r="AT19" s="38" t="str">
        <f ca="1">IFERROR(__xludf.DUMMYFUNCTION("IF(AS19=1, FILTER(TOSSUP, LEN(TOSSUP)), IF(AS19=2, FILTER(NEG, LEN(NEG)), IF(AS19, FILTER(NONEG, LEN(NONEG)), """")))"),"")</f>
        <v/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0</v>
      </c>
      <c r="BF19" s="38" t="str">
        <f ca="1">IFERROR(__xludf.DUMMYFUNCTION("IF(BE19=1, FILTER(TOSSUP, LEN(TOSSUP)), IF(BE19=2, FILTER(NEG, LEN(NEG)), IF(BE19, FILTER(NONEG, LEN(NONEG)), """")))"),"")</f>
        <v/>
      </c>
      <c r="BG19" s="38"/>
      <c r="BH19" s="38"/>
      <c r="BI19" s="38">
        <f>IF(N3="", 0, IF(SUM(M19:R19)-N19&lt;&gt;0, 0, IF(SUM(C19:H19)&gt;0, 2, IF(SUM(C19:H19)&lt;0, 3, 1))))</f>
        <v>0</v>
      </c>
      <c r="BJ19" s="38" t="str">
        <f ca="1">IFERROR(__xludf.DUMMYFUNCTION("IF(BI19=1, FILTER(TOSSUP, LEN(TOSSUP)), IF(BI19=2, FILTER(NEG, LEN(NEG)), IF(BI19, FILTER(NONEG, LEN(NONEG)), """")))"),"")</f>
        <v/>
      </c>
      <c r="BK19" s="38"/>
      <c r="BL19" s="38"/>
      <c r="BM19" s="38">
        <f>IF(O3="", 0, IF(SUM(M19:R19)-O19&lt;&gt;0, 0, IF(SUM(C19:H19)&gt;0, 2, IF(SUM(C19:H19)&lt;0, 3, 1))))</f>
        <v>0</v>
      </c>
      <c r="BN19" s="38" t="str">
        <f ca="1">IFERROR(__xludf.DUMMYFUNCTION("IF(BM19=1, FILTER(TOSSUP, LEN(TOSSUP)), IF(BM19=2, FILTER(NEG, LEN(NEG)), IF(BM19, FILTER(NONEG, LEN(NONEG)), """")))"),"")</f>
        <v/>
      </c>
      <c r="BO19" s="38"/>
      <c r="BP19" s="38"/>
      <c r="BQ19" s="38">
        <f>IF(P3="", 0, IF(SUM(M19:R19)-P19&lt;&gt;0, 0, IF(SUM(C19:H19)&gt;0, 2, IF(SUM(C19:H19)&lt;0, 3, 1))))</f>
        <v>0</v>
      </c>
      <c r="BR19" s="38" t="str">
        <f ca="1">IFERROR(__xludf.DUMMYFUNCTION("IF(BQ19=1, FILTER(TOSSUP, LEN(TOSSUP)), IF(BQ19=2, FILTER(NEG, LEN(NEG)), IF(BQ19, FILTER(NONEG, LEN(NONEG)), """")))"),"")</f>
        <v/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7"/>
      <c r="F20" s="65"/>
      <c r="G20" s="57"/>
      <c r="H20" s="65"/>
      <c r="I20" s="58"/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59">
        <f ca="1">IFERROR(__xludf.DUMMYFUNCTION("IF(OR(RegExMatch(J20&amp;"""",""ERR""), RegExMatch(J20&amp;"""",""--""), RegExMatch(K19&amp;"""",""--""),),  ""-----------"", SUM(J20,K19))"),0)</f>
        <v>0</v>
      </c>
      <c r="L20" s="60">
        <v>17</v>
      </c>
      <c r="M20" s="61"/>
      <c r="N20" s="65"/>
      <c r="O20" s="62"/>
      <c r="P20" s="64"/>
      <c r="Q20" s="62"/>
      <c r="R20" s="64"/>
      <c r="S20" s="58"/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59">
        <f ca="1">IFERROR(__xludf.DUMMYFUNCTION("IF(OR(RegExMatch(T20&amp;"""",""ERR""), RegExMatch(T20&amp;"""",""--""), RegExMatch(U19&amp;"""",""--""),),  ""-----------"", SUM(T20,U19))"),0)</f>
        <v>0</v>
      </c>
      <c r="V20" s="38"/>
      <c r="W20" s="41" t="b">
        <f t="shared" si="0"/>
        <v>0</v>
      </c>
      <c r="X20" s="41" t="str">
        <f ca="1">IFERROR(__xludf.DUMMYFUNCTION("IF(W20, FILTER(BONUS, LEN(BONUS)), ""0"")"),"0")</f>
        <v>0</v>
      </c>
      <c r="Y20" s="38"/>
      <c r="Z20" s="38"/>
      <c r="AA20" s="38"/>
      <c r="AB20" s="41" t="b">
        <f t="shared" si="1"/>
        <v>0</v>
      </c>
      <c r="AC20" s="41" t="str">
        <f ca="1">IFERROR(__xludf.DUMMYFUNCTION("IF(AB20, FILTER(BONUS, LEN(BONUS)), ""0"")"),"0")</f>
        <v>0</v>
      </c>
      <c r="AD20" s="38"/>
      <c r="AE20" s="38"/>
      <c r="AF20" s="38"/>
      <c r="AG20" s="38">
        <f>IF(C3="", 0, IF(SUM(C20:H20)-C20&lt;&gt;0, 0, IF(SUM(M20:R20)&gt;0, 2, IF(SUM(M20:R20)&lt;0, 3, 1))))</f>
        <v>0</v>
      </c>
      <c r="AH20" s="41" t="str">
        <f ca="1">IFERROR(__xludf.DUMMYFUNCTION("IF(AG20=1, FILTER(TOSSUP, LEN(TOSSUP)), IF(AG20=2, FILTER(NEG, LEN(NEG)), IF(AG20, FILTER(NONEG, LEN(NONEG)), """")))"),"")</f>
        <v/>
      </c>
      <c r="AI20" s="38"/>
      <c r="AJ20" s="38"/>
      <c r="AK20" s="38">
        <f>IF(D3="", 0, IF(SUM(C20:H20)-D20&lt;&gt;0, 0, IF(SUM(M20:R20)&gt;0, 2, IF(SUM(M20:R20)&lt;0, 3, 1))))</f>
        <v>0</v>
      </c>
      <c r="AL20" s="38" t="str">
        <f ca="1">IFERROR(__xludf.DUMMYFUNCTION("IF(AK20=1, FILTER(TOSSUP, LEN(TOSSUP)), IF(AK20=2, FILTER(NEG, LEN(NEG)), IF(AK20, FILTER(NONEG, LEN(NONEG)), """")))"),"")</f>
        <v/>
      </c>
      <c r="AM20" s="38"/>
      <c r="AN20" s="38"/>
      <c r="AO20" s="38">
        <f>IF(E3="", 0, IF(SUM(C20:H20)-E20&lt;&gt;0, 0, IF(SUM(M20:R20)&gt;0, 2, IF(SUM(M20:R20)&lt;0, 3, 1))))</f>
        <v>0</v>
      </c>
      <c r="AP20" s="38" t="str">
        <f ca="1">IFERROR(__xludf.DUMMYFUNCTION("IF(AO20=1, FILTER(TOSSUP, LEN(TOSSUP)), IF(AO20=2, FILTER(NEG, LEN(NEG)), IF(AO20, FILTER(NONEG, LEN(NONEG)), """")))"),"")</f>
        <v/>
      </c>
      <c r="AQ20" s="38"/>
      <c r="AR20" s="38"/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0</v>
      </c>
      <c r="BF20" s="38" t="str">
        <f ca="1">IFERROR(__xludf.DUMMYFUNCTION("IF(BE20=1, FILTER(TOSSUP, LEN(TOSSUP)), IF(BE20=2, FILTER(NEG, LEN(NEG)), IF(BE20, FILTER(NONEG, LEN(NONEG)), """")))"),"")</f>
        <v/>
      </c>
      <c r="BG20" s="38"/>
      <c r="BH20" s="38"/>
      <c r="BI20" s="38">
        <f>IF(N3="", 0, IF(SUM(M20:R20)-N20&lt;&gt;0, 0, IF(SUM(C20:H20)&gt;0, 2, IF(SUM(C20:H20)&lt;0, 3, 1))))</f>
        <v>0</v>
      </c>
      <c r="BJ20" s="38" t="str">
        <f ca="1">IFERROR(__xludf.DUMMYFUNCTION("IF(BI20=1, FILTER(TOSSUP, LEN(TOSSUP)), IF(BI20=2, FILTER(NEG, LEN(NEG)), IF(BI20, FILTER(NONEG, LEN(NONEG)), """")))"),"")</f>
        <v/>
      </c>
      <c r="BK20" s="38"/>
      <c r="BL20" s="38"/>
      <c r="BM20" s="38">
        <f>IF(O3="", 0, IF(SUM(M20:R20)-O20&lt;&gt;0, 0, IF(SUM(C20:H20)&gt;0, 2, IF(SUM(C20:H20)&lt;0, 3, 1))))</f>
        <v>0</v>
      </c>
      <c r="BN20" s="38" t="str">
        <f ca="1">IFERROR(__xludf.DUMMYFUNCTION("IF(BM20=1, FILTER(TOSSUP, LEN(TOSSUP)), IF(BM20=2, FILTER(NEG, LEN(NEG)), IF(BM20, FILTER(NONEG, LEN(NONEG)), """")))"),"")</f>
        <v/>
      </c>
      <c r="BO20" s="38"/>
      <c r="BP20" s="38"/>
      <c r="BQ20" s="38">
        <f>IF(P3="", 0, IF(SUM(M20:R20)-P20&lt;&gt;0, 0, IF(SUM(C20:H20)&gt;0, 2, IF(SUM(C20:H20)&lt;0, 3, 1))))</f>
        <v>0</v>
      </c>
      <c r="BR20" s="38" t="str">
        <f ca="1">IFERROR(__xludf.DUMMYFUNCTION("IF(BQ20=1, FILTER(TOSSUP, LEN(TOSSUP)), IF(BQ20=2, FILTER(NEG, LEN(NEG)), IF(BQ20, FILTER(NONEG, LEN(NONEG)), """")))"),"")</f>
        <v/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65"/>
      <c r="E21" s="55"/>
      <c r="F21" s="65"/>
      <c r="G21" s="57"/>
      <c r="H21" s="65"/>
      <c r="I21" s="58"/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59">
        <f ca="1">IFERROR(__xludf.DUMMYFUNCTION("IF(OR(RegExMatch(J21&amp;"""",""ERR""), RegExMatch(J21&amp;"""",""--""), RegExMatch(K20&amp;"""",""--""),),  ""-----------"", SUM(J21,K20))"),0)</f>
        <v>0</v>
      </c>
      <c r="L21" s="60">
        <v>18</v>
      </c>
      <c r="M21" s="61"/>
      <c r="N21" s="56"/>
      <c r="O21" s="62"/>
      <c r="P21" s="64"/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59">
        <f ca="1">IFERROR(__xludf.DUMMYFUNCTION("IF(OR(RegExMatch(T21&amp;"""",""ERR""), RegExMatch(T21&amp;"""",""--""), RegExMatch(U20&amp;"""",""--""),),  ""-----------"", SUM(T21,U20))"),0)</f>
        <v>0</v>
      </c>
      <c r="V21" s="38"/>
      <c r="W21" s="41" t="b">
        <f t="shared" si="0"/>
        <v>0</v>
      </c>
      <c r="X21" s="41" t="str">
        <f ca="1">IFERROR(__xludf.DUMMYFUNCTION("IF(W21, FILTER(BONUS, LEN(BONUS)), ""0"")"),"0")</f>
        <v>0</v>
      </c>
      <c r="Y21" s="38"/>
      <c r="Z21" s="38"/>
      <c r="AA21" s="38"/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0</v>
      </c>
      <c r="AH21" s="41" t="str">
        <f ca="1">IFERROR(__xludf.DUMMYFUNCTION("IF(AG21=1, FILTER(TOSSUP, LEN(TOSSUP)), IF(AG21=2, FILTER(NEG, LEN(NEG)), IF(AG21, FILTER(NONEG, LEN(NONEG)), """")))"),"")</f>
        <v/>
      </c>
      <c r="AI21" s="38"/>
      <c r="AJ21" s="38"/>
      <c r="AK21" s="38">
        <f>IF(D3="", 0, IF(SUM(C21:H21)-D21&lt;&gt;0, 0, IF(SUM(M21:R21)&gt;0, 2, IF(SUM(M21:R21)&lt;0, 3, 1))))</f>
        <v>0</v>
      </c>
      <c r="AL21" s="38" t="str">
        <f ca="1">IFERROR(__xludf.DUMMYFUNCTION("IF(AK21=1, FILTER(TOSSUP, LEN(TOSSUP)), IF(AK21=2, FILTER(NEG, LEN(NEG)), IF(AK21, FILTER(NONEG, LEN(NONEG)), """")))"),"")</f>
        <v/>
      </c>
      <c r="AM21" s="38"/>
      <c r="AN21" s="38"/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0</v>
      </c>
      <c r="BF21" s="38" t="str">
        <f ca="1">IFERROR(__xludf.DUMMYFUNCTION("IF(BE21=1, FILTER(TOSSUP, LEN(TOSSUP)), IF(BE21=2, FILTER(NEG, LEN(NEG)), IF(BE21, FILTER(NONEG, LEN(NONEG)), """")))"),"")</f>
        <v/>
      </c>
      <c r="BG21" s="38"/>
      <c r="BH21" s="38"/>
      <c r="BI21" s="38">
        <f>IF(N3="", 0, IF(SUM(M21:R21)-N21&lt;&gt;0, 0, IF(SUM(C21:H21)&gt;0, 2, IF(SUM(C21:H21)&lt;0, 3, 1))))</f>
        <v>0</v>
      </c>
      <c r="BJ21" s="38" t="str">
        <f ca="1">IFERROR(__xludf.DUMMYFUNCTION("IF(BI21=1, FILTER(TOSSUP, LEN(TOSSUP)), IF(BI21=2, FILTER(NEG, LEN(NEG)), IF(BI21, FILTER(NONEG, LEN(NONEG)), """")))"),"")</f>
        <v/>
      </c>
      <c r="BK21" s="38"/>
      <c r="BL21" s="38"/>
      <c r="BM21" s="38">
        <f>IF(O3="", 0, IF(SUM(M21:R21)-O21&lt;&gt;0, 0, IF(SUM(C21:H21)&gt;0, 2, IF(SUM(C21:H21)&lt;0, 3, 1))))</f>
        <v>0</v>
      </c>
      <c r="BN21" s="38" t="str">
        <f ca="1">IFERROR(__xludf.DUMMYFUNCTION("IF(BM21=1, FILTER(TOSSUP, LEN(TOSSUP)), IF(BM21=2, FILTER(NEG, LEN(NEG)), IF(BM21, FILTER(NONEG, LEN(NONEG)), """")))"),"")</f>
        <v/>
      </c>
      <c r="BO21" s="38"/>
      <c r="BP21" s="38"/>
      <c r="BQ21" s="38">
        <f>IF(P3="", 0, IF(SUM(M21:R21)-P21&lt;&gt;0, 0, IF(SUM(C21:H21)&gt;0, 2, IF(SUM(C21:H21)&lt;0, 3, 1))))</f>
        <v>0</v>
      </c>
      <c r="BR21" s="38" t="str">
        <f ca="1">IFERROR(__xludf.DUMMYFUNCTION("IF(BQ21=1, FILTER(TOSSUP, LEN(TOSSUP)), IF(BQ21=2, FILTER(NEG, LEN(NEG)), IF(BQ21, FILTER(NONEG, LEN(NONEG)), """")))"),"")</f>
        <v/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/>
      <c r="E22" s="26"/>
      <c r="F22" s="28"/>
      <c r="G22" s="53"/>
      <c r="H22" s="54"/>
      <c r="I22" s="29"/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7">
        <f ca="1">IFERROR(__xludf.DUMMYFUNCTION("IF(OR(RegExMatch(J22&amp;"""",""ERR""), RegExMatch(J22&amp;"""",""--""), RegExMatch(K21&amp;"""",""--""),),  ""-----------"", SUM(J22,K21))"),0)</f>
        <v>0</v>
      </c>
      <c r="L22" s="32">
        <v>19</v>
      </c>
      <c r="M22" s="33"/>
      <c r="N22" s="54"/>
      <c r="O22" s="33"/>
      <c r="P22" s="52"/>
      <c r="Q22" s="51"/>
      <c r="R22" s="52"/>
      <c r="S22" s="29"/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7">
        <f ca="1">IFERROR(__xludf.DUMMYFUNCTION("IF(OR(RegExMatch(T22&amp;"""",""ERR""), RegExMatch(T22&amp;"""",""--""), RegExMatch(U21&amp;"""",""--""),),  ""-----------"", SUM(T22,U21))"),0)</f>
        <v>0</v>
      </c>
      <c r="V22" s="38"/>
      <c r="W22" s="41" t="b">
        <f t="shared" si="0"/>
        <v>0</v>
      </c>
      <c r="X22" s="41" t="str">
        <f ca="1">IFERROR(__xludf.DUMMYFUNCTION("IF(W22, FILTER(BONUS, LEN(BONUS)), ""0"")"),"0")</f>
        <v>0</v>
      </c>
      <c r="Y22" s="38"/>
      <c r="Z22" s="38"/>
      <c r="AA22" s="38"/>
      <c r="AB22" s="41" t="b">
        <f t="shared" si="1"/>
        <v>0</v>
      </c>
      <c r="AC22" s="41" t="str">
        <f ca="1">IFERROR(__xludf.DUMMYFUNCTION("IF(AB22, FILTER(BONUS, LEN(BONUS)), ""0"")"),"0")</f>
        <v>0</v>
      </c>
      <c r="AD22" s="38"/>
      <c r="AE22" s="38"/>
      <c r="AF22" s="38"/>
      <c r="AG22" s="38">
        <f>IF(C3="", 0, IF(SUM(C22:H22)-C22&lt;&gt;0, 0, IF(SUM(M22:R22)&gt;0, 2, IF(SUM(M22:R22)&lt;0, 3, 1))))</f>
        <v>0</v>
      </c>
      <c r="AH22" s="41" t="str">
        <f ca="1">IFERROR(__xludf.DUMMYFUNCTION("IF(AG22=1, FILTER(TOSSUP, LEN(TOSSUP)), IF(AG22=2, FILTER(NEG, LEN(NEG)), IF(AG22, FILTER(NONEG, LEN(NONEG)), """")))"),"")</f>
        <v/>
      </c>
      <c r="AI22" s="38"/>
      <c r="AJ22" s="38"/>
      <c r="AK22" s="38">
        <f>IF(D3="", 0, IF(SUM(C22:H22)-D22&lt;&gt;0, 0, IF(SUM(M22:R22)&gt;0, 2, IF(SUM(M22:R22)&lt;0, 3, 1))))</f>
        <v>0</v>
      </c>
      <c r="AL22" s="38" t="str">
        <f ca="1">IFERROR(__xludf.DUMMYFUNCTION("IF(AK22=1, FILTER(TOSSUP, LEN(TOSSUP)), IF(AK22=2, FILTER(NEG, LEN(NEG)), IF(AK22, FILTER(NONEG, LEN(NONEG)), """")))"),"")</f>
        <v/>
      </c>
      <c r="AM22" s="38"/>
      <c r="AN22" s="38"/>
      <c r="AO22" s="38">
        <f>IF(E3="", 0, IF(SUM(C22:H22)-E22&lt;&gt;0, 0, IF(SUM(M22:R22)&gt;0, 2, IF(SUM(M22:R22)&lt;0, 3, 1))))</f>
        <v>0</v>
      </c>
      <c r="AP22" s="38" t="str">
        <f ca="1">IFERROR(__xludf.DUMMYFUNCTION("IF(AO22=1, FILTER(TOSSUP, LEN(TOSSUP)), IF(AO22=2, FILTER(NEG, LEN(NEG)), IF(AO22, FILTER(NONEG, LEN(NONEG)), """")))"),"")</f>
        <v/>
      </c>
      <c r="AQ22" s="38"/>
      <c r="AR22" s="38"/>
      <c r="AS22" s="38">
        <f>IF(F3="", 0, IF(SUM(C22:H22)-F22&lt;&gt;0, 0, IF(SUM(M22:R22)&gt;0, 2, IF(SUM(M22:R22)&lt;0, 3, 1))))</f>
        <v>0</v>
      </c>
      <c r="AT22" s="38" t="str">
        <f ca="1">IFERROR(__xludf.DUMMYFUNCTION("IF(AS22=1, FILTER(TOSSUP, LEN(TOSSUP)), IF(AS22=2, FILTER(NEG, LEN(NEG)), IF(AS22, FILTER(NONEG, LEN(NONEG)), """")))"),"")</f>
        <v/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0</v>
      </c>
      <c r="BF22" s="38" t="str">
        <f ca="1">IFERROR(__xludf.DUMMYFUNCTION("IF(BE22=1, FILTER(TOSSUP, LEN(TOSSUP)), IF(BE22=2, FILTER(NEG, LEN(NEG)), IF(BE22, FILTER(NONEG, LEN(NONEG)), """")))"),"")</f>
        <v/>
      </c>
      <c r="BG22" s="38"/>
      <c r="BH22" s="38"/>
      <c r="BI22" s="38">
        <f>IF(N3="", 0, IF(SUM(M22:R22)-N22&lt;&gt;0, 0, IF(SUM(C22:H22)&gt;0, 2, IF(SUM(C22:H22)&lt;0, 3, 1))))</f>
        <v>0</v>
      </c>
      <c r="BJ22" s="38" t="str">
        <f ca="1">IFERROR(__xludf.DUMMYFUNCTION("IF(BI22=1, FILTER(TOSSUP, LEN(TOSSUP)), IF(BI22=2, FILTER(NEG, LEN(NEG)), IF(BI22, FILTER(NONEG, LEN(NONEG)), """")))"),"")</f>
        <v/>
      </c>
      <c r="BK22" s="38"/>
      <c r="BL22" s="38"/>
      <c r="BM22" s="38">
        <f>IF(O3="", 0, IF(SUM(M22:R22)-O22&lt;&gt;0, 0, IF(SUM(C22:H22)&gt;0, 2, IF(SUM(C22:H22)&lt;0, 3, 1))))</f>
        <v>0</v>
      </c>
      <c r="BN22" s="38" t="str">
        <f ca="1">IFERROR(__xludf.DUMMYFUNCTION("IF(BM22=1, FILTER(TOSSUP, LEN(TOSSUP)), IF(BM22=2, FILTER(NEG, LEN(NEG)), IF(BM22, FILTER(NONEG, LEN(NONEG)), """")))"),"")</f>
        <v/>
      </c>
      <c r="BO22" s="38"/>
      <c r="BP22" s="38"/>
      <c r="BQ22" s="38">
        <f>IF(P3="", 0, IF(SUM(M22:R22)-P22&lt;&gt;0, 0, IF(SUM(C22:H22)&gt;0, 2, IF(SUM(C22:H22)&lt;0, 3, 1))))</f>
        <v>0</v>
      </c>
      <c r="BR22" s="38" t="str">
        <f ca="1">IFERROR(__xludf.DUMMYFUNCTION("IF(BQ22=1, FILTER(TOSSUP, LEN(TOSSUP)), IF(BQ22=2, FILTER(NEG, LEN(NEG)), IF(BQ22, FILTER(NONEG, LEN(NONEG)), """")))"),"")</f>
        <v/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53"/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7">
        <f ca="1">IFERROR(__xludf.DUMMYFUNCTION("IF(OR(RegExMatch(J23&amp;"""",""ERR""), RegExMatch(J23&amp;"""",""--""), RegExMatch(K22&amp;"""",""--""),),  ""-----------"", SUM(J23,K22))"),0)</f>
        <v>0</v>
      </c>
      <c r="L23" s="32">
        <v>20</v>
      </c>
      <c r="M23" s="33"/>
      <c r="N23" s="28"/>
      <c r="O23" s="51"/>
      <c r="P23" s="52"/>
      <c r="Q23" s="51"/>
      <c r="R23" s="52"/>
      <c r="S23" s="37"/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7">
        <f ca="1">IFERROR(__xludf.DUMMYFUNCTION("IF(OR(RegExMatch(T23&amp;"""",""ERR""), RegExMatch(T23&amp;"""",""--""), RegExMatch(U22&amp;"""",""--""),),  ""-----------"", SUM(T23,U22))"),0)</f>
        <v>0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0</v>
      </c>
      <c r="AC23" s="41" t="str">
        <f ca="1">IFERROR(__xludf.DUMMYFUNCTION("IF(AB23, FILTER(BONUS, LEN(BONUS)), ""0"")"),"0")</f>
        <v>0</v>
      </c>
      <c r="AD23" s="38"/>
      <c r="AE23" s="38"/>
      <c r="AF23" s="38"/>
      <c r="AG23" s="38">
        <f>IF(C3="", 0, IF(SUM(C23:H23)-C23&lt;&gt;0, 0, IF(SUM(M23:R23)&gt;0, 2, IF(SUM(M23:R23)&lt;0, 3, 1))))</f>
        <v>0</v>
      </c>
      <c r="AH23" s="41" t="str">
        <f ca="1">IFERROR(__xludf.DUMMYFUNCTION("IF(AG23=1, FILTER(TOSSUP, LEN(TOSSUP)), IF(AG23=2, FILTER(NEG, LEN(NEG)), IF(AG23, FILTER(NONEG, LEN(NONEG)), """")))"),"")</f>
        <v/>
      </c>
      <c r="AI23" s="38"/>
      <c r="AJ23" s="38"/>
      <c r="AK23" s="38">
        <f>IF(D3="", 0, IF(SUM(C23:H23)-D23&lt;&gt;0, 0, IF(SUM(M23:R23)&gt;0, 2, IF(SUM(M23:R23)&lt;0, 3, 1))))</f>
        <v>0</v>
      </c>
      <c r="AL23" s="38" t="str">
        <f ca="1">IFERROR(__xludf.DUMMYFUNCTION("IF(AK23=1, FILTER(TOSSUP, LEN(TOSSUP)), IF(AK23=2, FILTER(NEG, LEN(NEG)), IF(AK23, FILTER(NONEG, LEN(NONEG)), """")))"),"")</f>
        <v/>
      </c>
      <c r="AM23" s="38"/>
      <c r="AN23" s="38"/>
      <c r="AO23" s="38">
        <f>IF(E3="", 0, IF(SUM(C23:H23)-E23&lt;&gt;0, 0, IF(SUM(M23:R23)&gt;0, 2, IF(SUM(M23:R23)&lt;0, 3, 1))))</f>
        <v>0</v>
      </c>
      <c r="AP23" s="38" t="str">
        <f ca="1">IFERROR(__xludf.DUMMYFUNCTION("IF(AO23=1, FILTER(TOSSUP, LEN(TOSSUP)), IF(AO23=2, FILTER(NEG, LEN(NEG)), IF(AO23, FILTER(NONEG, LEN(NONEG)), """")))"),"")</f>
        <v/>
      </c>
      <c r="AQ23" s="38"/>
      <c r="AR23" s="38"/>
      <c r="AS23" s="38">
        <f>IF(F3="", 0, IF(SUM(C23:H23)-F23&lt;&gt;0, 0, IF(SUM(M23:R23)&gt;0, 2, IF(SUM(M23:R23)&lt;0, 3, 1))))</f>
        <v>0</v>
      </c>
      <c r="AT23" s="38" t="str">
        <f ca="1">IFERROR(__xludf.DUMMYFUNCTION("IF(AS23=1, FILTER(TOSSUP, LEN(TOSSUP)), IF(AS23=2, FILTER(NEG, LEN(NEG)), IF(AS23, FILTER(NONEG, LEN(NONEG)), """")))"),"")</f>
        <v/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0</v>
      </c>
      <c r="BN23" s="38" t="str">
        <f ca="1">IFERROR(__xludf.DUMMYFUNCTION("IF(BM23=1, FILTER(TOSSUP, LEN(TOSSUP)), IF(BM23=2, FILTER(NEG, LEN(NEG)), IF(BM23, FILTER(NONEG, LEN(NONEG)), """")))"),"")</f>
        <v/>
      </c>
      <c r="BO23" s="38"/>
      <c r="BP23" s="38"/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SUM(J24,K23))"),0)</f>
        <v>0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SUM(T24,U23))"),0)</f>
        <v>0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0</v>
      </c>
      <c r="AH24" s="38" t="str">
        <f ca="1">IFERROR(__xludf.DUMMYFUNCTION("IF(AG24=1, FILTER(TOSSUP, LEN(TOSSUP)), IF(AG24=2, FILTER(NEG, LEN(NEG)), IF(AG24, FILTER(NONEG, LEN(NONEG)), """")))"),"")</f>
        <v/>
      </c>
      <c r="AI24" s="38"/>
      <c r="AJ24" s="38"/>
      <c r="AK24" s="38">
        <f>IF(D3="", 0, IF(SUM(C24:H24)-D24&lt;&gt;0, 0, IF(SUM(M24:R24)&gt;0, 2, IF(SUM(M24:R24)&lt;0, 3, 1))))</f>
        <v>0</v>
      </c>
      <c r="AL24" s="38" t="str">
        <f ca="1">IFERROR(__xludf.DUMMYFUNCTION("IF(AK24=1, FILTER(TOSSUP, LEN(TOSSUP)), IF(AK24=2, FILTER(NEG, LEN(NEG)), IF(AK24, FILTER(NONEG, LEN(NONEG)), """")))"),"")</f>
        <v/>
      </c>
      <c r="AM24" s="38"/>
      <c r="AN24" s="38"/>
      <c r="AO24" s="38">
        <f>IF(E3="", 0, IF(SUM(C24:H24)-E24&lt;&gt;0, 0, IF(SUM(M24:R24)&gt;0, 2, IF(SUM(M24:R24)&lt;0, 3, 1))))</f>
        <v>0</v>
      </c>
      <c r="AP24" s="38" t="str">
        <f ca="1">IFERROR(__xludf.DUMMYFUNCTION("IF(AO24=1, FILTER(TOSSUP, LEN(TOSSUP)), IF(AO24=2, FILTER(NEG, LEN(NEG)), IF(AO24, FILTER(NONEG, LEN(NONEG)), """")))"),"")</f>
        <v/>
      </c>
      <c r="AQ24" s="38"/>
      <c r="AR24" s="38"/>
      <c r="AS24" s="38">
        <f>IF(F3="", 0, IF(SUM(C24:H24)-F24&lt;&gt;0, 0, IF(SUM(M24:R24)&gt;0, 2, IF(SUM(M24:R24)&lt;0, 3, 1))))</f>
        <v>0</v>
      </c>
      <c r="AT24" s="38" t="str">
        <f ca="1">IFERROR(__xludf.DUMMYFUNCTION("IF(AS24=1, FILTER(TOSSUP, LEN(TOSSUP)), IF(AS24=2, FILTER(NEG, LEN(NEG)), IF(AS24, FILTER(NONEG, LEN(NONEG)), """")))"),"")</f>
        <v/>
      </c>
      <c r="AU24" s="38"/>
      <c r="AV24" s="38"/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0</v>
      </c>
      <c r="BF24" s="38" t="str">
        <f ca="1">IFERROR(__xludf.DUMMYFUNCTION("IF(BE24=1, FILTER(TOSSUP, LEN(TOSSUP)), IF(BE24=2, FILTER(NEG, LEN(NEG)), IF(BE24, FILTER(NONEG, LEN(NONEG)), """")))"),"")</f>
        <v/>
      </c>
      <c r="BG24" s="38"/>
      <c r="BH24" s="38"/>
      <c r="BI24" s="38">
        <f>IF(N3="", 0, IF(SUM(M24:R24)-N24&lt;&gt;0, 0, IF(SUM(C24:H24)&gt;0, 2, IF(SUM(C24:H24)&lt;0, 3, 1))))</f>
        <v>0</v>
      </c>
      <c r="BJ24" s="38" t="str">
        <f ca="1">IFERROR(__xludf.DUMMYFUNCTION("IF(BI24=1, FILTER(TOSSUP, LEN(TOSSUP)), IF(BI24=2, FILTER(NEG, LEN(NEG)), IF(BI24, FILTER(NONEG, LEN(NONEG)), """")))"),"")</f>
        <v/>
      </c>
      <c r="BK24" s="38"/>
      <c r="BL24" s="38"/>
      <c r="BM24" s="38">
        <f>IF(O3="", 0, IF(SUM(M24:R24)-O24&lt;&gt;0, 0, IF(SUM(C24:H24)&gt;0, 2, IF(SUM(C24:H24)&lt;0, 3, 1))))</f>
        <v>0</v>
      </c>
      <c r="BN24" s="38" t="str">
        <f ca="1">IFERROR(__xludf.DUMMYFUNCTION("IF(BM24=1, FILTER(TOSSUP, LEN(TOSSUP)), IF(BM24=2, FILTER(NEG, LEN(NEG)), IF(BM24, FILTER(NONEG, LEN(NONEG)), """")))"),"")</f>
        <v/>
      </c>
      <c r="BO24" s="38"/>
      <c r="BP24" s="38"/>
      <c r="BQ24" s="38">
        <f>IF(P3="", 0, IF(SUM(M24:R24)-P24&lt;&gt;0, 0, IF(SUM(C24:H24)&gt;0, 2, IF(SUM(C24:H24)&lt;0, 3, 1))))</f>
        <v>0</v>
      </c>
      <c r="BR24" s="38" t="str">
        <f ca="1">IFERROR(__xludf.DUMMYFUNCTION("IF(BQ24=1, FILTER(TOSSUP, LEN(TOSSUP)), IF(BQ24=2, FILTER(NEG, LEN(NEG)), IF(BQ24, FILTER(NONEG, LEN(NONEG)), """")))"),"")</f>
        <v/>
      </c>
      <c r="BS24" s="38"/>
      <c r="BT24" s="38"/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SUM(J25,K24))"),0)</f>
        <v>0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SUM(T25,U24))"),0)</f>
        <v>0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0</v>
      </c>
      <c r="AH25" s="38" t="str">
        <f ca="1">IFERROR(__xludf.DUMMYFUNCTION("IF(AG25=1, FILTER(TOSSUP, LEN(TOSSUP)), IF(AG25=2, FILTER(NEG, LEN(NEG)), IF(AG25, FILTER(NONEG, LEN(NONEG)), """")))"),"")</f>
        <v/>
      </c>
      <c r="AI25" s="38"/>
      <c r="AJ25" s="38"/>
      <c r="AK25" s="38">
        <f>IF(D3="", 0, IF(SUM(C25:H25)-D25&lt;&gt;0, 0, IF(SUM(M25:R25)&gt;0, 2, IF(SUM(M25:R25)&lt;0, 3, 1))))</f>
        <v>0</v>
      </c>
      <c r="AL25" s="38" t="str">
        <f ca="1">IFERROR(__xludf.DUMMYFUNCTION("IF(AK25=1, FILTER(TOSSUP, LEN(TOSSUP)), IF(AK25=2, FILTER(NEG, LEN(NEG)), IF(AK25, FILTER(NONEG, LEN(NONEG)), """")))"),"")</f>
        <v/>
      </c>
      <c r="AM25" s="38"/>
      <c r="AN25" s="38"/>
      <c r="AO25" s="38">
        <f>IF(E3="", 0, IF(SUM(C25:H25)-E25&lt;&gt;0, 0, IF(SUM(M25:R25)&gt;0, 2, IF(SUM(M25:R25)&lt;0, 3, 1))))</f>
        <v>0</v>
      </c>
      <c r="AP25" s="38" t="str">
        <f ca="1">IFERROR(__xludf.DUMMYFUNCTION("IF(AO25=1, FILTER(TOSSUP, LEN(TOSSUP)), IF(AO25=2, FILTER(NEG, LEN(NEG)), IF(AO25, FILTER(NONEG, LEN(NONEG)), """")))"),"")</f>
        <v/>
      </c>
      <c r="AQ25" s="38"/>
      <c r="AR25" s="38"/>
      <c r="AS25" s="38">
        <f>IF(F3="", 0, IF(SUM(C25:H25)-F25&lt;&gt;0, 0, IF(SUM(M25:R25)&gt;0, 2, IF(SUM(M25:R25)&lt;0, 3, 1))))</f>
        <v>0</v>
      </c>
      <c r="AT25" s="38" t="str">
        <f ca="1">IFERROR(__xludf.DUMMYFUNCTION("IF(AS25=1, FILTER(TOSSUP, LEN(TOSSUP)), IF(AS25=2, FILTER(NEG, LEN(NEG)), IF(AS25, FILTER(NONEG, LEN(NONEG)), """")))"),"")</f>
        <v/>
      </c>
      <c r="AU25" s="38"/>
      <c r="AV25" s="38"/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0</v>
      </c>
      <c r="BF25" s="38" t="str">
        <f ca="1">IFERROR(__xludf.DUMMYFUNCTION("IF(BE25=1, FILTER(TOSSUP, LEN(TOSSUP)), IF(BE25=2, FILTER(NEG, LEN(NEG)), IF(BE25, FILTER(NONEG, LEN(NONEG)), """")))"),"")</f>
        <v/>
      </c>
      <c r="BG25" s="38"/>
      <c r="BH25" s="38"/>
      <c r="BI25" s="38">
        <f>IF(N3="", 0, IF(SUM(M25:R25)-N25&lt;&gt;0, 0, IF(SUM(C25:H25)&gt;0, 2, IF(SUM(C25:H25)&lt;0, 3, 1))))</f>
        <v>0</v>
      </c>
      <c r="BJ25" s="38" t="str">
        <f ca="1">IFERROR(__xludf.DUMMYFUNCTION("IF(BI25=1, FILTER(TOSSUP, LEN(TOSSUP)), IF(BI25=2, FILTER(NEG, LEN(NEG)), IF(BI25, FILTER(NONEG, LEN(NONEG)), """")))"),"")</f>
        <v/>
      </c>
      <c r="BK25" s="38"/>
      <c r="BL25" s="38"/>
      <c r="BM25" s="38">
        <f>IF(O3="", 0, IF(SUM(M25:R25)-O25&lt;&gt;0, 0, IF(SUM(C25:H25)&gt;0, 2, IF(SUM(C25:H25)&lt;0, 3, 1))))</f>
        <v>0</v>
      </c>
      <c r="BN25" s="38" t="str">
        <f ca="1">IFERROR(__xludf.DUMMYFUNCTION("IF(BM25=1, FILTER(TOSSUP, LEN(TOSSUP)), IF(BM25=2, FILTER(NEG, LEN(NEG)), IF(BM25, FILTER(NONEG, LEN(NONEG)), """")))"),"")</f>
        <v/>
      </c>
      <c r="BO25" s="38"/>
      <c r="BP25" s="38"/>
      <c r="BQ25" s="38">
        <f>IF(P3="", 0, IF(SUM(M25:R25)-P25&lt;&gt;0, 0, IF(SUM(C25:H25)&gt;0, 2, IF(SUM(C25:H25)&lt;0, 3, 1))))</f>
        <v>0</v>
      </c>
      <c r="BR25" s="38" t="str">
        <f ca="1">IFERROR(__xludf.DUMMYFUNCTION("IF(BQ25=1, FILTER(TOSSUP, LEN(TOSSUP)), IF(BQ25=2, FILTER(NEG, LEN(NEG)), IF(BQ25, FILTER(NONEG, LEN(NONEG)), """")))"),"")</f>
        <v/>
      </c>
      <c r="BS25" s="38"/>
      <c r="BT25" s="38"/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SUM(J26,K25))"),0)</f>
        <v>0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SUM(T26,U25))"),0)</f>
        <v>0</v>
      </c>
      <c r="V26" s="38"/>
      <c r="W26" s="38"/>
      <c r="X26" s="38"/>
      <c r="Y26" s="38" t="str">
        <f ca="1">IFERROR(__xludf.DUMMYFUNCTION("FILTER(INSTRUCTIONS!A34:CC44, INSTRUCTIONS!A34:CC34=C2)"),"#REF!")</f>
        <v>#REF!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0</v>
      </c>
      <c r="AH26" s="38" t="str">
        <f ca="1">IFERROR(__xludf.DUMMYFUNCTION("IF(AG26=1, FILTER(TOSSUP, LEN(TOSSUP)), IF(AG26=2, FILTER(NEG, LEN(NEG)), IF(AG26, FILTER(NONEG, LEN(NONEG)), """")))"),"")</f>
        <v/>
      </c>
      <c r="AI26" s="38"/>
      <c r="AJ26" s="38"/>
      <c r="AK26" s="38">
        <f>IF(D3="", 0, IF(SUM(C26:H26)-D26&lt;&gt;0, 0, IF(SUM(M26:R26)&gt;0, 2, IF(SUM(M26:R26)&lt;0, 3, 1))))</f>
        <v>0</v>
      </c>
      <c r="AL26" s="38" t="str">
        <f ca="1">IFERROR(__xludf.DUMMYFUNCTION("IF(AK26=1, FILTER(TOSSUP, LEN(TOSSUP)), IF(AK26=2, FILTER(NEG, LEN(NEG)), IF(AK26, FILTER(NONEG, LEN(NONEG)), """")))"),"")</f>
        <v/>
      </c>
      <c r="AM26" s="38"/>
      <c r="AN26" s="38"/>
      <c r="AO26" s="38">
        <f>IF(E3="", 0, IF(SUM(C26:H26)-E26&lt;&gt;0, 0, IF(SUM(M26:R26)&gt;0, 2, IF(SUM(M26:R26)&lt;0, 3, 1))))</f>
        <v>0</v>
      </c>
      <c r="AP26" s="38" t="str">
        <f ca="1">IFERROR(__xludf.DUMMYFUNCTION("IF(AO26=1, FILTER(TOSSUP, LEN(TOSSUP)), IF(AO26=2, FILTER(NEG, LEN(NEG)), IF(AO26, FILTER(NONEG, LEN(NONEG)), """")))"),"")</f>
        <v/>
      </c>
      <c r="AQ26" s="38"/>
      <c r="AR26" s="38"/>
      <c r="AS26" s="38">
        <f>IF(F3="", 0, IF(SUM(C26:H26)-F26&lt;&gt;0, 0, IF(SUM(M26:R26)&gt;0, 2, IF(SUM(M26:R26)&lt;0, 3, 1))))</f>
        <v>0</v>
      </c>
      <c r="AT26" s="38" t="str">
        <f ca="1">IFERROR(__xludf.DUMMYFUNCTION("IF(AS26=1, FILTER(TOSSUP, LEN(TOSSUP)), IF(AS26=2, FILTER(NEG, LEN(NEG)), IF(AS26, FILTER(NONEG, LEN(NONEG)), """")))"),"")</f>
        <v/>
      </c>
      <c r="AU26" s="38"/>
      <c r="AV26" s="38"/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0</v>
      </c>
      <c r="BF26" s="38" t="str">
        <f ca="1">IFERROR(__xludf.DUMMYFUNCTION("IF(BE26=1, FILTER(TOSSUP, LEN(TOSSUP)), IF(BE26=2, FILTER(NEG, LEN(NEG)), IF(BE26, FILTER(NONEG, LEN(NONEG)), """")))"),"")</f>
        <v/>
      </c>
      <c r="BG26" s="38"/>
      <c r="BH26" s="38"/>
      <c r="BI26" s="38">
        <f>IF(N3="", 0, IF(SUM(M26:R26)-N26&lt;&gt;0, 0, IF(SUM(C26:H26)&gt;0, 2, IF(SUM(C26:H26)&lt;0, 3, 1))))</f>
        <v>0</v>
      </c>
      <c r="BJ26" s="38" t="str">
        <f ca="1">IFERROR(__xludf.DUMMYFUNCTION("IF(BI26=1, FILTER(TOSSUP, LEN(TOSSUP)), IF(BI26=2, FILTER(NEG, LEN(NEG)), IF(BI26, FILTER(NONEG, LEN(NONEG)), """")))"),"")</f>
        <v/>
      </c>
      <c r="BK26" s="38"/>
      <c r="BL26" s="38"/>
      <c r="BM26" s="38">
        <f>IF(O3="", 0, IF(SUM(M26:R26)-O26&lt;&gt;0, 0, IF(SUM(C26:H26)&gt;0, 2, IF(SUM(C26:H26)&lt;0, 3, 1))))</f>
        <v>0</v>
      </c>
      <c r="BN26" s="38" t="str">
        <f ca="1">IFERROR(__xludf.DUMMYFUNCTION("IF(BM26=1, FILTER(TOSSUP, LEN(TOSSUP)), IF(BM26=2, FILTER(NEG, LEN(NEG)), IF(BM26, FILTER(NONEG, LEN(NONEG)), """")))"),"")</f>
        <v/>
      </c>
      <c r="BO26" s="38"/>
      <c r="BP26" s="38"/>
      <c r="BQ26" s="38">
        <f>IF(P3="", 0, IF(SUM(M26:R26)-P26&lt;&gt;0, 0, IF(SUM(C26:H26)&gt;0, 2, IF(SUM(C26:H26)&lt;0, 3, 1))))</f>
        <v>0</v>
      </c>
      <c r="BR26" s="38" t="str">
        <f ca="1">IFERROR(__xludf.DUMMYFUNCTION("IF(BQ26=1, FILTER(TOSSUP, LEN(TOSSUP)), IF(BQ26=2, FILTER(NEG, LEN(NEG)), IF(BQ26, FILTER(NONEG, LEN(NONEG)), """")))"),"")</f>
        <v/>
      </c>
      <c r="BS26" s="38"/>
      <c r="BT26" s="38"/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SUM(J27,K26))"),0)</f>
        <v>0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SUM(T27,U26))"),0)</f>
        <v>0</v>
      </c>
      <c r="V27" s="38"/>
      <c r="W27" s="38"/>
      <c r="X27" s="38"/>
      <c r="Y27" s="10"/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0</v>
      </c>
      <c r="AH27" s="38" t="str">
        <f ca="1">IFERROR(__xludf.DUMMYFUNCTION("IF(AG27=1, FILTER(TOSSUP, LEN(TOSSUP)), IF(AG27=2, FILTER(NEG, LEN(NEG)), IF(AG27, FILTER(NONEG, LEN(NONEG)), """")))"),"")</f>
        <v/>
      </c>
      <c r="AI27" s="38"/>
      <c r="AJ27" s="38"/>
      <c r="AK27" s="38">
        <f>IF(D3="", 0, IF(SUM(C27:H27)-D27&lt;&gt;0, 0, IF(SUM(M27:R27)&gt;0, 2, IF(SUM(M27:R27)&lt;0, 3, 1))))</f>
        <v>0</v>
      </c>
      <c r="AL27" s="38" t="str">
        <f ca="1">IFERROR(__xludf.DUMMYFUNCTION("IF(AK27=1, FILTER(TOSSUP, LEN(TOSSUP)), IF(AK27=2, FILTER(NEG, LEN(NEG)), IF(AK27, FILTER(NONEG, LEN(NONEG)), """")))"),"")</f>
        <v/>
      </c>
      <c r="AM27" s="38"/>
      <c r="AN27" s="38"/>
      <c r="AO27" s="38">
        <f>IF(E3="", 0, IF(SUM(C27:H27)-E27&lt;&gt;0, 0, IF(SUM(M27:R27)&gt;0, 2, IF(SUM(M27:R27)&lt;0, 3, 1))))</f>
        <v>0</v>
      </c>
      <c r="AP27" s="38" t="str">
        <f ca="1">IFERROR(__xludf.DUMMYFUNCTION("IF(AO27=1, FILTER(TOSSUP, LEN(TOSSUP)), IF(AO27=2, FILTER(NEG, LEN(NEG)), IF(AO27, FILTER(NONEG, LEN(NONEG)), """")))"),"")</f>
        <v/>
      </c>
      <c r="AQ27" s="38"/>
      <c r="AR27" s="38"/>
      <c r="AS27" s="38">
        <f>IF(F3="", 0, IF(SUM(C27:H27)-F27&lt;&gt;0, 0, IF(SUM(M27:R27)&gt;0, 2, IF(SUM(M27:R27)&lt;0, 3, 1))))</f>
        <v>0</v>
      </c>
      <c r="AT27" s="38" t="str">
        <f ca="1">IFERROR(__xludf.DUMMYFUNCTION("IF(AS27=1, FILTER(TOSSUP, LEN(TOSSUP)), IF(AS27=2, FILTER(NEG, LEN(NEG)), IF(AS27, FILTER(NONEG, LEN(NONEG)), """")))"),"")</f>
        <v/>
      </c>
      <c r="AU27" s="38"/>
      <c r="AV27" s="38"/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0</v>
      </c>
      <c r="BF27" s="38" t="str">
        <f ca="1">IFERROR(__xludf.DUMMYFUNCTION("IF(BE27=1, FILTER(TOSSUP, LEN(TOSSUP)), IF(BE27=2, FILTER(NEG, LEN(NEG)), IF(BE27, FILTER(NONEG, LEN(NONEG)), """")))"),"")</f>
        <v/>
      </c>
      <c r="BG27" s="38"/>
      <c r="BH27" s="38"/>
      <c r="BI27" s="38">
        <f>IF(N3="", 0, IF(SUM(M27:R27)-N27&lt;&gt;0, 0, IF(SUM(C27:H27)&gt;0, 2, IF(SUM(C27:H27)&lt;0, 3, 1))))</f>
        <v>0</v>
      </c>
      <c r="BJ27" s="38" t="str">
        <f ca="1">IFERROR(__xludf.DUMMYFUNCTION("IF(BI27=1, FILTER(TOSSUP, LEN(TOSSUP)), IF(BI27=2, FILTER(NEG, LEN(NEG)), IF(BI27, FILTER(NONEG, LEN(NONEG)), """")))"),"")</f>
        <v/>
      </c>
      <c r="BK27" s="38"/>
      <c r="BL27" s="38"/>
      <c r="BM27" s="38">
        <f>IF(O3="", 0, IF(SUM(M27:R27)-O27&lt;&gt;0, 0, IF(SUM(C27:H27)&gt;0, 2, IF(SUM(C27:H27)&lt;0, 3, 1))))</f>
        <v>0</v>
      </c>
      <c r="BN27" s="38" t="str">
        <f ca="1">IFERROR(__xludf.DUMMYFUNCTION("IF(BM27=1, FILTER(TOSSUP, LEN(TOSSUP)), IF(BM27=2, FILTER(NEG, LEN(NEG)), IF(BM27, FILTER(NONEG, LEN(NONEG)), """")))"),"")</f>
        <v/>
      </c>
      <c r="BO27" s="38"/>
      <c r="BP27" s="38"/>
      <c r="BQ27" s="38">
        <f>IF(P3="", 0, IF(SUM(M27:R27)-P27&lt;&gt;0, 0, IF(SUM(C27:H27)&gt;0, 2, IF(SUM(C27:H27)&lt;0, 3, 1))))</f>
        <v>0</v>
      </c>
      <c r="BR27" s="38" t="str">
        <f ca="1">IFERROR(__xludf.DUMMYFUNCTION("IF(BQ27=1, FILTER(TOSSUP, LEN(TOSSUP)), IF(BQ27=2, FILTER(NEG, LEN(NEG)), IF(BQ27, FILTER(NONEG, LEN(NONEG)), """")))"),"")</f>
        <v/>
      </c>
      <c r="BS27" s="38"/>
      <c r="BT27" s="38"/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0</v>
      </c>
      <c r="D28" s="70">
        <f t="shared" si="2"/>
        <v>0</v>
      </c>
      <c r="E28" s="69">
        <f t="shared" si="2"/>
        <v>0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0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0</v>
      </c>
      <c r="D29" s="76">
        <f t="shared" si="4"/>
        <v>0</v>
      </c>
      <c r="E29" s="75">
        <f t="shared" si="4"/>
        <v>0</v>
      </c>
      <c r="F29" s="76">
        <f t="shared" si="4"/>
        <v>0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0</v>
      </c>
      <c r="N29" s="79">
        <f t="shared" si="5"/>
        <v>0</v>
      </c>
      <c r="O29" s="78">
        <f t="shared" si="5"/>
        <v>0</v>
      </c>
      <c r="P29" s="79">
        <f t="shared" si="5"/>
        <v>0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0</v>
      </c>
      <c r="D30" s="81">
        <f t="shared" si="6"/>
        <v>0</v>
      </c>
      <c r="E30" s="80">
        <f t="shared" si="6"/>
        <v>0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0</v>
      </c>
      <c r="J30" s="96"/>
      <c r="K30" s="111">
        <f>IF(ROUND(IFERROR(I30/SUM(C28:H29), 0), 0)=IFERROR(I30/SUM(C28:H29), 0), ROUND(IFERROR(I30/SUM(C28:H29), 0), 0), ROUND(IFERROR(I30/SUM(C28:H29), 0), 1))</f>
        <v>0</v>
      </c>
      <c r="L30" s="77">
        <v>-5</v>
      </c>
      <c r="M30" s="82">
        <f t="shared" ref="M30:R30" si="7">COUNTIF(M4:M27, "=-5")</f>
        <v>0</v>
      </c>
      <c r="N30" s="83">
        <f t="shared" si="7"/>
        <v>0</v>
      </c>
      <c r="O30" s="82">
        <f t="shared" si="7"/>
        <v>0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0</v>
      </c>
      <c r="T30" s="96"/>
      <c r="U30" s="113">
        <f>IF(ROUND(IFERROR(S30/SUM(M28:R29), 0), 0)=IFERROR(S30/SUM(M28:R29), 0), ROUND(IFERROR(S30/SUM(M28:R29), 0), 0), ROUND(IFERROR(S30/SUM(M28:R29), 0), 1))</f>
        <v>0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0</v>
      </c>
      <c r="D31" s="86">
        <f t="shared" si="8"/>
        <v>0</v>
      </c>
      <c r="E31" s="85">
        <f t="shared" si="8"/>
        <v>0</v>
      </c>
      <c r="F31" s="86">
        <f t="shared" si="8"/>
        <v>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0</v>
      </c>
      <c r="N31" s="86">
        <f t="shared" si="9"/>
        <v>0</v>
      </c>
      <c r="O31" s="88">
        <f t="shared" si="9"/>
        <v>0</v>
      </c>
      <c r="P31" s="86">
        <f t="shared" si="9"/>
        <v>0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K27)"),0)</f>
        <v>0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U27)"),0)</f>
        <v>0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INSTRUCTIONS!A34:CC34=M2)"),"")</f>
        <v/>
      </c>
      <c r="Z37" s="10" t="str">
        <f ca="1">IFERROR(__xludf.DUMMYFUNCTION("""COMPUTED_VALUE"""),"")</f>
        <v/>
      </c>
      <c r="AA37" s="10" t="str">
        <f ca="1">IFERROR(__xludf.DUMMYFUNCTION("""COMPUTED_VALUE"""),"")</f>
        <v/>
      </c>
      <c r="AB37" s="38" t="str">
        <f ca="1">IFERROR(__xludf.DUMMYFUNCTION("""COMPUTED_VALUE"""),"")</f>
        <v/>
      </c>
      <c r="AC37" s="38" t="str">
        <f ca="1">IFERROR(__xludf.DUMMYFUNCTION("""COMPUTED_VALUE"""),"")</f>
        <v/>
      </c>
      <c r="AD37" s="38" t="str">
        <f ca="1">IFERROR(__xludf.DUMMYFUNCTION("""COMPUTED_VALUE"""),"")</f>
        <v/>
      </c>
      <c r="AE37" s="10" t="str">
        <f ca="1">IFERROR(__xludf.DUMMYFUNCTION("""COMPUTED_VALUE"""),"")</f>
        <v/>
      </c>
      <c r="AF37" s="38" t="str">
        <f ca="1">IFERROR(__xludf.DUMMYFUNCTION("""COMPUTED_VALUE"""),"")</f>
        <v/>
      </c>
      <c r="AG37" s="38" t="str">
        <f ca="1">IFERROR(__xludf.DUMMYFUNCTION("""COMPUTED_VALUE"""),"")</f>
        <v/>
      </c>
      <c r="AH37" s="38" t="str">
        <f ca="1">IFERROR(__xludf.DUMMYFUNCTION("""COMPUTED_VALUE"""),"")</f>
        <v/>
      </c>
      <c r="AI37" s="38" t="str">
        <f ca="1">IFERROR(__xludf.DUMMYFUNCTION("""COMPUTED_VALUE"""),"")</f>
        <v/>
      </c>
      <c r="AJ37" s="38" t="str">
        <f ca="1">IFERROR(__xludf.DUMMYFUNCTION("""COMPUTED_VALUE"""),"")</f>
        <v/>
      </c>
      <c r="AK37" s="38" t="str">
        <f ca="1">IFERROR(__xludf.DUMMYFUNCTION("""COMPUTED_VALUE"""),"")</f>
        <v/>
      </c>
      <c r="AL37" s="38" t="str">
        <f ca="1">IFERROR(__xludf.DUMMYFUNCTION("""COMPUTED_VALUE"""),"")</f>
        <v/>
      </c>
      <c r="AM37" s="38" t="str">
        <f ca="1">IFERROR(__xludf.DUMMYFUNCTION("""COMPUTED_VALUE"""),"")</f>
        <v/>
      </c>
      <c r="AN37" s="38" t="str">
        <f ca="1">IFERROR(__xludf.DUMMYFUNCTION("""COMPUTED_VALUE"""),"")</f>
        <v/>
      </c>
      <c r="AO37" s="38" t="str">
        <f ca="1">IFERROR(__xludf.DUMMYFUNCTION("""COMPUTED_VALUE"""),"")</f>
        <v/>
      </c>
      <c r="AP37" s="38" t="str">
        <f ca="1">IFERROR(__xludf.DUMMYFUNCTION("""COMPUTED_VALUE"""),"")</f>
        <v/>
      </c>
      <c r="AQ37" s="38" t="str">
        <f ca="1">IFERROR(__xludf.DUMMYFUNCTION("""COMPUTED_VALUE"""),"")</f>
        <v/>
      </c>
      <c r="AR37" s="38" t="str">
        <f ca="1">IFERROR(__xludf.DUMMYFUNCTION("""COMPUTED_VALUE"""),"")</f>
        <v/>
      </c>
      <c r="AS37" s="38" t="str">
        <f ca="1">IFERROR(__xludf.DUMMYFUNCTION("""COMPUTED_VALUE"""),"")</f>
        <v/>
      </c>
      <c r="AT37" s="38" t="str">
        <f ca="1">IFERROR(__xludf.DUMMYFUNCTION("""COMPUTED_VALUE"""),"")</f>
        <v/>
      </c>
      <c r="AU37" s="38" t="str">
        <f ca="1">IFERROR(__xludf.DUMMYFUNCTION("""COMPUTED_VALUE"""),"")</f>
        <v/>
      </c>
      <c r="AV37" s="38" t="str">
        <f ca="1">IFERROR(__xludf.DUMMYFUNCTION("""COMPUTED_VALUE"""),"")</f>
        <v/>
      </c>
      <c r="AW37" s="38" t="str">
        <f ca="1">IFERROR(__xludf.DUMMYFUNCTION("""COMPUTED_VALUE"""),"")</f>
        <v/>
      </c>
      <c r="AX37" s="38" t="str">
        <f ca="1">IFERROR(__xludf.DUMMYFUNCTION("""COMPUTED_VALUE"""),"")</f>
        <v/>
      </c>
      <c r="AY37" s="38" t="str">
        <f ca="1">IFERROR(__xludf.DUMMYFUNCTION("""COMPUTED_VALUE"""),"")</f>
        <v/>
      </c>
      <c r="AZ37" s="38" t="str">
        <f ca="1">IFERROR(__xludf.DUMMYFUNCTION("""COMPUTED_VALUE"""),"")</f>
        <v/>
      </c>
      <c r="BA37" s="38" t="str">
        <f ca="1">IFERROR(__xludf.DUMMYFUNCTION("""COMPUTED_VALUE"""),"")</f>
        <v/>
      </c>
      <c r="BB37" s="38" t="str">
        <f ca="1">IFERROR(__xludf.DUMMYFUNCTION("""COMPUTED_VALUE"""),"")</f>
        <v/>
      </c>
      <c r="BC37" s="38" t="str">
        <f ca="1">IFERROR(__xludf.DUMMYFUNCTION("""COMPUTED_VALUE"""),"")</f>
        <v/>
      </c>
      <c r="BD37" s="38" t="str">
        <f ca="1">IFERROR(__xludf.DUMMYFUNCTION("""COMPUTED_VALUE"""),"")</f>
        <v/>
      </c>
      <c r="BE37" s="38" t="str">
        <f ca="1">IFERROR(__xludf.DUMMYFUNCTION("""COMPUTED_VALUE"""),"")</f>
        <v/>
      </c>
      <c r="BF37" s="38" t="str">
        <f ca="1">IFERROR(__xludf.DUMMYFUNCTION("""COMPUTED_VALUE"""),"")</f>
        <v/>
      </c>
      <c r="BG37" s="38" t="str">
        <f ca="1">IFERROR(__xludf.DUMMYFUNCTION("""COMPUTED_VALUE"""),"")</f>
        <v/>
      </c>
      <c r="BH37" s="38" t="str">
        <f ca="1">IFERROR(__xludf.DUMMYFUNCTION("""COMPUTED_VALUE"""),"")</f>
        <v/>
      </c>
      <c r="BI37" s="38" t="str">
        <f ca="1">IFERROR(__xludf.DUMMYFUNCTION("""COMPUTED_VALUE"""),"")</f>
        <v/>
      </c>
      <c r="BJ37" s="38" t="str">
        <f ca="1">IFERROR(__xludf.DUMMYFUNCTION("""COMPUTED_VALUE"""),"")</f>
        <v/>
      </c>
      <c r="BK37" s="38" t="str">
        <f ca="1">IFERROR(__xludf.DUMMYFUNCTION("""COMPUTED_VALUE"""),"")</f>
        <v/>
      </c>
      <c r="BL37" s="38" t="str">
        <f ca="1">IFERROR(__xludf.DUMMYFUNCTION("""COMPUTED_VALUE"""),"")</f>
        <v/>
      </c>
      <c r="BM37" s="38" t="str">
        <f ca="1">IFERROR(__xludf.DUMMYFUNCTION("""COMPUTED_VALUE"""),"")</f>
        <v/>
      </c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IFERROR(__xludf.DUMMYFUNCTION("""COMPUTED_VALUE"""),"")</f>
        <v/>
      </c>
      <c r="Z38" s="38" t="str">
        <f ca="1">IFERROR(__xludf.DUMMYFUNCTION("""COMPUTED_VALUE"""),"")</f>
        <v/>
      </c>
      <c r="AA38" s="38" t="str">
        <f ca="1">IFERROR(__xludf.DUMMYFUNCTION("""COMPUTED_VALUE"""),"")</f>
        <v/>
      </c>
      <c r="AB38" s="38" t="str">
        <f ca="1">IFERROR(__xludf.DUMMYFUNCTION("""COMPUTED_VALUE"""),"")</f>
        <v/>
      </c>
      <c r="AC38" s="38" t="str">
        <f ca="1">IFERROR(__xludf.DUMMYFUNCTION("""COMPUTED_VALUE"""),"")</f>
        <v/>
      </c>
      <c r="AD38" s="38" t="str">
        <f ca="1">IFERROR(__xludf.DUMMYFUNCTION("""COMPUTED_VALUE"""),"")</f>
        <v/>
      </c>
      <c r="AE38" s="38" t="str">
        <f ca="1">IFERROR(__xludf.DUMMYFUNCTION("""COMPUTED_VALUE"""),"")</f>
        <v/>
      </c>
      <c r="AF38" s="38" t="str">
        <f ca="1">IFERROR(__xludf.DUMMYFUNCTION("""COMPUTED_VALUE"""),"")</f>
        <v/>
      </c>
      <c r="AG38" s="38" t="str">
        <f ca="1">IFERROR(__xludf.DUMMYFUNCTION("""COMPUTED_VALUE"""),"")</f>
        <v/>
      </c>
      <c r="AH38" s="38" t="str">
        <f ca="1">IFERROR(__xludf.DUMMYFUNCTION("""COMPUTED_VALUE"""),"")</f>
        <v/>
      </c>
      <c r="AI38" s="38" t="str">
        <f ca="1">IFERROR(__xludf.DUMMYFUNCTION("""COMPUTED_VALUE"""),"")</f>
        <v/>
      </c>
      <c r="AJ38" s="38" t="str">
        <f ca="1">IFERROR(__xludf.DUMMYFUNCTION("""COMPUTED_VALUE"""),"")</f>
        <v/>
      </c>
      <c r="AK38" s="38" t="str">
        <f ca="1">IFERROR(__xludf.DUMMYFUNCTION("""COMPUTED_VALUE"""),"")</f>
        <v/>
      </c>
      <c r="AL38" s="38" t="str">
        <f ca="1">IFERROR(__xludf.DUMMYFUNCTION("""COMPUTED_VALUE"""),"")</f>
        <v/>
      </c>
      <c r="AM38" s="38" t="str">
        <f ca="1">IFERROR(__xludf.DUMMYFUNCTION("""COMPUTED_VALUE"""),"")</f>
        <v/>
      </c>
      <c r="AN38" s="38" t="str">
        <f ca="1">IFERROR(__xludf.DUMMYFUNCTION("""COMPUTED_VALUE"""),"")</f>
        <v/>
      </c>
      <c r="AO38" s="38" t="str">
        <f ca="1">IFERROR(__xludf.DUMMYFUNCTION("""COMPUTED_VALUE"""),"")</f>
        <v/>
      </c>
      <c r="AP38" s="38" t="str">
        <f ca="1">IFERROR(__xludf.DUMMYFUNCTION("""COMPUTED_VALUE"""),"")</f>
        <v/>
      </c>
      <c r="AQ38" s="38" t="str">
        <f ca="1">IFERROR(__xludf.DUMMYFUNCTION("""COMPUTED_VALUE"""),"")</f>
        <v/>
      </c>
      <c r="AR38" s="38" t="str">
        <f ca="1">IFERROR(__xludf.DUMMYFUNCTION("""COMPUTED_VALUE"""),"")</f>
        <v/>
      </c>
      <c r="AS38" s="38" t="str">
        <f ca="1">IFERROR(__xludf.DUMMYFUNCTION("""COMPUTED_VALUE"""),"")</f>
        <v/>
      </c>
      <c r="AT38" s="38" t="str">
        <f ca="1">IFERROR(__xludf.DUMMYFUNCTION("""COMPUTED_VALUE"""),"")</f>
        <v/>
      </c>
      <c r="AU38" s="38" t="str">
        <f ca="1">IFERROR(__xludf.DUMMYFUNCTION("""COMPUTED_VALUE"""),"")</f>
        <v/>
      </c>
      <c r="AV38" s="38" t="str">
        <f ca="1">IFERROR(__xludf.DUMMYFUNCTION("""COMPUTED_VALUE"""),"")</f>
        <v/>
      </c>
      <c r="AW38" s="38" t="str">
        <f ca="1">IFERROR(__xludf.DUMMYFUNCTION("""COMPUTED_VALUE"""),"")</f>
        <v/>
      </c>
      <c r="AX38" s="38" t="str">
        <f ca="1">IFERROR(__xludf.DUMMYFUNCTION("""COMPUTED_VALUE"""),"")</f>
        <v/>
      </c>
      <c r="AY38" s="38" t="str">
        <f ca="1">IFERROR(__xludf.DUMMYFUNCTION("""COMPUTED_VALUE"""),"")</f>
        <v/>
      </c>
      <c r="AZ38" s="38" t="str">
        <f ca="1">IFERROR(__xludf.DUMMYFUNCTION("""COMPUTED_VALUE"""),"")</f>
        <v/>
      </c>
      <c r="BA38" s="38" t="str">
        <f ca="1">IFERROR(__xludf.DUMMYFUNCTION("""COMPUTED_VALUE"""),"")</f>
        <v/>
      </c>
      <c r="BB38" s="38" t="str">
        <f ca="1">IFERROR(__xludf.DUMMYFUNCTION("""COMPUTED_VALUE"""),"")</f>
        <v/>
      </c>
      <c r="BC38" s="38" t="str">
        <f ca="1">IFERROR(__xludf.DUMMYFUNCTION("""COMPUTED_VALUE"""),"")</f>
        <v/>
      </c>
      <c r="BD38" s="38" t="str">
        <f ca="1">IFERROR(__xludf.DUMMYFUNCTION("""COMPUTED_VALUE"""),"")</f>
        <v/>
      </c>
      <c r="BE38" s="38" t="str">
        <f ca="1">IFERROR(__xludf.DUMMYFUNCTION("""COMPUTED_VALUE"""),"")</f>
        <v/>
      </c>
      <c r="BF38" s="38" t="str">
        <f ca="1">IFERROR(__xludf.DUMMYFUNCTION("""COMPUTED_VALUE"""),"")</f>
        <v/>
      </c>
      <c r="BG38" s="38" t="str">
        <f ca="1">IFERROR(__xludf.DUMMYFUNCTION("""COMPUTED_VALUE"""),"")</f>
        <v/>
      </c>
      <c r="BH38" s="38" t="str">
        <f ca="1">IFERROR(__xludf.DUMMYFUNCTION("""COMPUTED_VALUE"""),"")</f>
        <v/>
      </c>
      <c r="BI38" s="38" t="str">
        <f ca="1">IFERROR(__xludf.DUMMYFUNCTION("""COMPUTED_VALUE"""),"")</f>
        <v/>
      </c>
      <c r="BJ38" s="38" t="str">
        <f ca="1">IFERROR(__xludf.DUMMYFUNCTION("""COMPUTED_VALUE"""),"")</f>
        <v/>
      </c>
      <c r="BK38" s="38" t="str">
        <f ca="1">IFERROR(__xludf.DUMMYFUNCTION("""COMPUTED_VALUE"""),"")</f>
        <v/>
      </c>
      <c r="BL38" s="38" t="str">
        <f ca="1">IFERROR(__xludf.DUMMYFUNCTION("""COMPUTED_VALUE"""),"")</f>
        <v/>
      </c>
      <c r="BM38" s="38" t="str">
        <f ca="1">IFERROR(__xludf.DUMMYFUNCTION("""COMPUTED_VALUE"""),"")</f>
        <v/>
      </c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IFERROR(__xludf.DUMMYFUNCTION("""COMPUTED_VALUE"""),"")</f>
        <v/>
      </c>
      <c r="Z39" s="38" t="str">
        <f ca="1">IFERROR(__xludf.DUMMYFUNCTION("""COMPUTED_VALUE"""),"")</f>
        <v/>
      </c>
      <c r="AA39" s="38" t="str">
        <f ca="1">IFERROR(__xludf.DUMMYFUNCTION("""COMPUTED_VALUE"""),"")</f>
        <v/>
      </c>
      <c r="AB39" s="38" t="str">
        <f ca="1">IFERROR(__xludf.DUMMYFUNCTION("""COMPUTED_VALUE"""),"")</f>
        <v/>
      </c>
      <c r="AC39" s="38" t="str">
        <f ca="1">IFERROR(__xludf.DUMMYFUNCTION("""COMPUTED_VALUE"""),"")</f>
        <v/>
      </c>
      <c r="AD39" s="38" t="str">
        <f ca="1">IFERROR(__xludf.DUMMYFUNCTION("""COMPUTED_VALUE"""),"")</f>
        <v/>
      </c>
      <c r="AE39" s="38" t="str">
        <f ca="1">IFERROR(__xludf.DUMMYFUNCTION("""COMPUTED_VALUE"""),"")</f>
        <v/>
      </c>
      <c r="AF39" s="38" t="str">
        <f ca="1">IFERROR(__xludf.DUMMYFUNCTION("""COMPUTED_VALUE"""),"")</f>
        <v/>
      </c>
      <c r="AG39" s="38" t="str">
        <f ca="1">IFERROR(__xludf.DUMMYFUNCTION("""COMPUTED_VALUE"""),"")</f>
        <v/>
      </c>
      <c r="AH39" s="38" t="str">
        <f ca="1">IFERROR(__xludf.DUMMYFUNCTION("""COMPUTED_VALUE"""),"")</f>
        <v/>
      </c>
      <c r="AI39" s="38" t="str">
        <f ca="1">IFERROR(__xludf.DUMMYFUNCTION("""COMPUTED_VALUE"""),"")</f>
        <v/>
      </c>
      <c r="AJ39" s="38" t="str">
        <f ca="1">IFERROR(__xludf.DUMMYFUNCTION("""COMPUTED_VALUE"""),"")</f>
        <v/>
      </c>
      <c r="AK39" s="38" t="str">
        <f ca="1">IFERROR(__xludf.DUMMYFUNCTION("""COMPUTED_VALUE"""),"")</f>
        <v/>
      </c>
      <c r="AL39" s="38" t="str">
        <f ca="1">IFERROR(__xludf.DUMMYFUNCTION("""COMPUTED_VALUE"""),"")</f>
        <v/>
      </c>
      <c r="AM39" s="38" t="str">
        <f ca="1">IFERROR(__xludf.DUMMYFUNCTION("""COMPUTED_VALUE"""),"")</f>
        <v/>
      </c>
      <c r="AN39" s="38" t="str">
        <f ca="1">IFERROR(__xludf.DUMMYFUNCTION("""COMPUTED_VALUE"""),"")</f>
        <v/>
      </c>
      <c r="AO39" s="38" t="str">
        <f ca="1">IFERROR(__xludf.DUMMYFUNCTION("""COMPUTED_VALUE"""),"")</f>
        <v/>
      </c>
      <c r="AP39" s="38" t="str">
        <f ca="1">IFERROR(__xludf.DUMMYFUNCTION("""COMPUTED_VALUE"""),"")</f>
        <v/>
      </c>
      <c r="AQ39" s="38" t="str">
        <f ca="1">IFERROR(__xludf.DUMMYFUNCTION("""COMPUTED_VALUE"""),"")</f>
        <v/>
      </c>
      <c r="AR39" s="38" t="str">
        <f ca="1">IFERROR(__xludf.DUMMYFUNCTION("""COMPUTED_VALUE"""),"")</f>
        <v/>
      </c>
      <c r="AS39" s="38" t="str">
        <f ca="1">IFERROR(__xludf.DUMMYFUNCTION("""COMPUTED_VALUE"""),"")</f>
        <v/>
      </c>
      <c r="AT39" s="38" t="str">
        <f ca="1">IFERROR(__xludf.DUMMYFUNCTION("""COMPUTED_VALUE"""),"")</f>
        <v/>
      </c>
      <c r="AU39" s="38" t="str">
        <f ca="1">IFERROR(__xludf.DUMMYFUNCTION("""COMPUTED_VALUE"""),"")</f>
        <v/>
      </c>
      <c r="AV39" s="38" t="str">
        <f ca="1">IFERROR(__xludf.DUMMYFUNCTION("""COMPUTED_VALUE"""),"")</f>
        <v/>
      </c>
      <c r="AW39" s="38" t="str">
        <f ca="1">IFERROR(__xludf.DUMMYFUNCTION("""COMPUTED_VALUE"""),"")</f>
        <v/>
      </c>
      <c r="AX39" s="38" t="str">
        <f ca="1">IFERROR(__xludf.DUMMYFUNCTION("""COMPUTED_VALUE"""),"")</f>
        <v/>
      </c>
      <c r="AY39" s="38" t="str">
        <f ca="1">IFERROR(__xludf.DUMMYFUNCTION("""COMPUTED_VALUE"""),"")</f>
        <v/>
      </c>
      <c r="AZ39" s="38" t="str">
        <f ca="1">IFERROR(__xludf.DUMMYFUNCTION("""COMPUTED_VALUE"""),"")</f>
        <v/>
      </c>
      <c r="BA39" s="38" t="str">
        <f ca="1">IFERROR(__xludf.DUMMYFUNCTION("""COMPUTED_VALUE"""),"")</f>
        <v/>
      </c>
      <c r="BB39" s="38" t="str">
        <f ca="1">IFERROR(__xludf.DUMMYFUNCTION("""COMPUTED_VALUE"""),"")</f>
        <v/>
      </c>
      <c r="BC39" s="38" t="str">
        <f ca="1">IFERROR(__xludf.DUMMYFUNCTION("""COMPUTED_VALUE"""),"")</f>
        <v/>
      </c>
      <c r="BD39" s="38" t="str">
        <f ca="1">IFERROR(__xludf.DUMMYFUNCTION("""COMPUTED_VALUE"""),"")</f>
        <v/>
      </c>
      <c r="BE39" s="38" t="str">
        <f ca="1">IFERROR(__xludf.DUMMYFUNCTION("""COMPUTED_VALUE"""),"")</f>
        <v/>
      </c>
      <c r="BF39" s="38" t="str">
        <f ca="1">IFERROR(__xludf.DUMMYFUNCTION("""COMPUTED_VALUE"""),"")</f>
        <v/>
      </c>
      <c r="BG39" s="38" t="str">
        <f ca="1">IFERROR(__xludf.DUMMYFUNCTION("""COMPUTED_VALUE"""),"")</f>
        <v/>
      </c>
      <c r="BH39" s="38" t="str">
        <f ca="1">IFERROR(__xludf.DUMMYFUNCTION("""COMPUTED_VALUE"""),"")</f>
        <v/>
      </c>
      <c r="BI39" s="38" t="str">
        <f ca="1">IFERROR(__xludf.DUMMYFUNCTION("""COMPUTED_VALUE"""),"")</f>
        <v/>
      </c>
      <c r="BJ39" s="38" t="str">
        <f ca="1">IFERROR(__xludf.DUMMYFUNCTION("""COMPUTED_VALUE"""),"")</f>
        <v/>
      </c>
      <c r="BK39" s="38" t="str">
        <f ca="1">IFERROR(__xludf.DUMMYFUNCTION("""COMPUTED_VALUE"""),"")</f>
        <v/>
      </c>
      <c r="BL39" s="38" t="str">
        <f ca="1">IFERROR(__xludf.DUMMYFUNCTION("""COMPUTED_VALUE"""),"")</f>
        <v/>
      </c>
      <c r="BM39" s="38" t="str">
        <f ca="1">IFERROR(__xludf.DUMMYFUNCTION("""COMPUTED_VALUE"""),"")</f>
        <v/>
      </c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IFERROR(__xludf.DUMMYFUNCTION("""COMPUTED_VALUE"""),"")</f>
        <v/>
      </c>
      <c r="Z40" s="38" t="str">
        <f ca="1">IFERROR(__xludf.DUMMYFUNCTION("""COMPUTED_VALUE"""),"")</f>
        <v/>
      </c>
      <c r="AA40" s="38" t="str">
        <f ca="1">IFERROR(__xludf.DUMMYFUNCTION("""COMPUTED_VALUE"""),"")</f>
        <v/>
      </c>
      <c r="AB40" s="38" t="str">
        <f ca="1">IFERROR(__xludf.DUMMYFUNCTION("""COMPUTED_VALUE"""),"")</f>
        <v/>
      </c>
      <c r="AC40" s="38" t="str">
        <f ca="1">IFERROR(__xludf.DUMMYFUNCTION("""COMPUTED_VALUE"""),"")</f>
        <v/>
      </c>
      <c r="AD40" s="38" t="str">
        <f ca="1">IFERROR(__xludf.DUMMYFUNCTION("""COMPUTED_VALUE"""),"")</f>
        <v/>
      </c>
      <c r="AE40" s="38" t="str">
        <f ca="1">IFERROR(__xludf.DUMMYFUNCTION("""COMPUTED_VALUE"""),"")</f>
        <v/>
      </c>
      <c r="AF40" s="38" t="str">
        <f ca="1">IFERROR(__xludf.DUMMYFUNCTION("""COMPUTED_VALUE"""),"")</f>
        <v/>
      </c>
      <c r="AG40" s="38" t="str">
        <f ca="1">IFERROR(__xludf.DUMMYFUNCTION("""COMPUTED_VALUE"""),"")</f>
        <v/>
      </c>
      <c r="AH40" s="38" t="str">
        <f ca="1">IFERROR(__xludf.DUMMYFUNCTION("""COMPUTED_VALUE"""),"")</f>
        <v/>
      </c>
      <c r="AI40" s="38" t="str">
        <f ca="1">IFERROR(__xludf.DUMMYFUNCTION("""COMPUTED_VALUE"""),"")</f>
        <v/>
      </c>
      <c r="AJ40" s="38" t="str">
        <f ca="1">IFERROR(__xludf.DUMMYFUNCTION("""COMPUTED_VALUE"""),"")</f>
        <v/>
      </c>
      <c r="AK40" s="38" t="str">
        <f ca="1">IFERROR(__xludf.DUMMYFUNCTION("""COMPUTED_VALUE"""),"")</f>
        <v/>
      </c>
      <c r="AL40" s="38" t="str">
        <f ca="1">IFERROR(__xludf.DUMMYFUNCTION("""COMPUTED_VALUE"""),"")</f>
        <v/>
      </c>
      <c r="AM40" s="38" t="str">
        <f ca="1">IFERROR(__xludf.DUMMYFUNCTION("""COMPUTED_VALUE"""),"")</f>
        <v/>
      </c>
      <c r="AN40" s="38" t="str">
        <f ca="1">IFERROR(__xludf.DUMMYFUNCTION("""COMPUTED_VALUE"""),"")</f>
        <v/>
      </c>
      <c r="AO40" s="38" t="str">
        <f ca="1">IFERROR(__xludf.DUMMYFUNCTION("""COMPUTED_VALUE"""),"")</f>
        <v/>
      </c>
      <c r="AP40" s="38" t="str">
        <f ca="1">IFERROR(__xludf.DUMMYFUNCTION("""COMPUTED_VALUE"""),"")</f>
        <v/>
      </c>
      <c r="AQ40" s="38" t="str">
        <f ca="1">IFERROR(__xludf.DUMMYFUNCTION("""COMPUTED_VALUE"""),"")</f>
        <v/>
      </c>
      <c r="AR40" s="38" t="str">
        <f ca="1">IFERROR(__xludf.DUMMYFUNCTION("""COMPUTED_VALUE"""),"")</f>
        <v/>
      </c>
      <c r="AS40" s="38" t="str">
        <f ca="1">IFERROR(__xludf.DUMMYFUNCTION("""COMPUTED_VALUE"""),"")</f>
        <v/>
      </c>
      <c r="AT40" s="38" t="str">
        <f ca="1">IFERROR(__xludf.DUMMYFUNCTION("""COMPUTED_VALUE"""),"")</f>
        <v/>
      </c>
      <c r="AU40" s="38" t="str">
        <f ca="1">IFERROR(__xludf.DUMMYFUNCTION("""COMPUTED_VALUE"""),"")</f>
        <v/>
      </c>
      <c r="AV40" s="38" t="str">
        <f ca="1">IFERROR(__xludf.DUMMYFUNCTION("""COMPUTED_VALUE"""),"")</f>
        <v/>
      </c>
      <c r="AW40" s="38" t="str">
        <f ca="1">IFERROR(__xludf.DUMMYFUNCTION("""COMPUTED_VALUE"""),"")</f>
        <v/>
      </c>
      <c r="AX40" s="38" t="str">
        <f ca="1">IFERROR(__xludf.DUMMYFUNCTION("""COMPUTED_VALUE"""),"")</f>
        <v/>
      </c>
      <c r="AY40" s="38" t="str">
        <f ca="1">IFERROR(__xludf.DUMMYFUNCTION("""COMPUTED_VALUE"""),"")</f>
        <v/>
      </c>
      <c r="AZ40" s="38" t="str">
        <f ca="1">IFERROR(__xludf.DUMMYFUNCTION("""COMPUTED_VALUE"""),"")</f>
        <v/>
      </c>
      <c r="BA40" s="38" t="str">
        <f ca="1">IFERROR(__xludf.DUMMYFUNCTION("""COMPUTED_VALUE"""),"")</f>
        <v/>
      </c>
      <c r="BB40" s="38" t="str">
        <f ca="1">IFERROR(__xludf.DUMMYFUNCTION("""COMPUTED_VALUE"""),"")</f>
        <v/>
      </c>
      <c r="BC40" s="38" t="str">
        <f ca="1">IFERROR(__xludf.DUMMYFUNCTION("""COMPUTED_VALUE"""),"")</f>
        <v/>
      </c>
      <c r="BD40" s="38" t="str">
        <f ca="1">IFERROR(__xludf.DUMMYFUNCTION("""COMPUTED_VALUE"""),"")</f>
        <v/>
      </c>
      <c r="BE40" s="38" t="str">
        <f ca="1">IFERROR(__xludf.DUMMYFUNCTION("""COMPUTED_VALUE"""),"")</f>
        <v/>
      </c>
      <c r="BF40" s="38" t="str">
        <f ca="1">IFERROR(__xludf.DUMMYFUNCTION("""COMPUTED_VALUE"""),"")</f>
        <v/>
      </c>
      <c r="BG40" s="38" t="str">
        <f ca="1">IFERROR(__xludf.DUMMYFUNCTION("""COMPUTED_VALUE"""),"")</f>
        <v/>
      </c>
      <c r="BH40" s="38" t="str">
        <f ca="1">IFERROR(__xludf.DUMMYFUNCTION("""COMPUTED_VALUE"""),"")</f>
        <v/>
      </c>
      <c r="BI40" s="38" t="str">
        <f ca="1">IFERROR(__xludf.DUMMYFUNCTION("""COMPUTED_VALUE"""),"")</f>
        <v/>
      </c>
      <c r="BJ40" s="38" t="str">
        <f ca="1">IFERROR(__xludf.DUMMYFUNCTION("""COMPUTED_VALUE"""),"")</f>
        <v/>
      </c>
      <c r="BK40" s="38" t="str">
        <f ca="1">IFERROR(__xludf.DUMMYFUNCTION("""COMPUTED_VALUE"""),"")</f>
        <v/>
      </c>
      <c r="BL40" s="38" t="str">
        <f ca="1">IFERROR(__xludf.DUMMYFUNCTION("""COMPUTED_VALUE"""),"")</f>
        <v/>
      </c>
      <c r="BM40" s="38" t="str">
        <f ca="1">IFERROR(__xludf.DUMMYFUNCTION("""COMPUTED_VALUE"""),"")</f>
        <v/>
      </c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IFERROR(__xludf.DUMMYFUNCTION("""COMPUTED_VALUE"""),"")</f>
        <v/>
      </c>
      <c r="Z41" s="38" t="str">
        <f ca="1">IFERROR(__xludf.DUMMYFUNCTION("""COMPUTED_VALUE"""),"")</f>
        <v/>
      </c>
      <c r="AA41" s="38" t="str">
        <f ca="1">IFERROR(__xludf.DUMMYFUNCTION("""COMPUTED_VALUE"""),"")</f>
        <v/>
      </c>
      <c r="AB41" s="38" t="str">
        <f ca="1">IFERROR(__xludf.DUMMYFUNCTION("""COMPUTED_VALUE"""),"")</f>
        <v/>
      </c>
      <c r="AC41" s="38" t="str">
        <f ca="1">IFERROR(__xludf.DUMMYFUNCTION("""COMPUTED_VALUE"""),"")</f>
        <v/>
      </c>
      <c r="AD41" s="38" t="str">
        <f ca="1">IFERROR(__xludf.DUMMYFUNCTION("""COMPUTED_VALUE"""),"")</f>
        <v/>
      </c>
      <c r="AE41" s="38" t="str">
        <f ca="1">IFERROR(__xludf.DUMMYFUNCTION("""COMPUTED_VALUE"""),"")</f>
        <v/>
      </c>
      <c r="AF41" s="38" t="str">
        <f ca="1">IFERROR(__xludf.DUMMYFUNCTION("""COMPUTED_VALUE"""),"")</f>
        <v/>
      </c>
      <c r="AG41" s="38" t="str">
        <f ca="1">IFERROR(__xludf.DUMMYFUNCTION("""COMPUTED_VALUE"""),"")</f>
        <v/>
      </c>
      <c r="AH41" s="38" t="str">
        <f ca="1">IFERROR(__xludf.DUMMYFUNCTION("""COMPUTED_VALUE"""),"")</f>
        <v/>
      </c>
      <c r="AI41" s="38" t="str">
        <f ca="1">IFERROR(__xludf.DUMMYFUNCTION("""COMPUTED_VALUE"""),"")</f>
        <v/>
      </c>
      <c r="AJ41" s="38" t="str">
        <f ca="1">IFERROR(__xludf.DUMMYFUNCTION("""COMPUTED_VALUE"""),"")</f>
        <v/>
      </c>
      <c r="AK41" s="38" t="str">
        <f ca="1">IFERROR(__xludf.DUMMYFUNCTION("""COMPUTED_VALUE"""),"")</f>
        <v/>
      </c>
      <c r="AL41" s="38" t="str">
        <f ca="1">IFERROR(__xludf.DUMMYFUNCTION("""COMPUTED_VALUE"""),"")</f>
        <v/>
      </c>
      <c r="AM41" s="38" t="str">
        <f ca="1">IFERROR(__xludf.DUMMYFUNCTION("""COMPUTED_VALUE"""),"")</f>
        <v/>
      </c>
      <c r="AN41" s="38" t="str">
        <f ca="1">IFERROR(__xludf.DUMMYFUNCTION("""COMPUTED_VALUE"""),"")</f>
        <v/>
      </c>
      <c r="AO41" s="38" t="str">
        <f ca="1">IFERROR(__xludf.DUMMYFUNCTION("""COMPUTED_VALUE"""),"")</f>
        <v/>
      </c>
      <c r="AP41" s="38" t="str">
        <f ca="1">IFERROR(__xludf.DUMMYFUNCTION("""COMPUTED_VALUE"""),"")</f>
        <v/>
      </c>
      <c r="AQ41" s="38" t="str">
        <f ca="1">IFERROR(__xludf.DUMMYFUNCTION("""COMPUTED_VALUE"""),"")</f>
        <v/>
      </c>
      <c r="AR41" s="38" t="str">
        <f ca="1">IFERROR(__xludf.DUMMYFUNCTION("""COMPUTED_VALUE"""),"")</f>
        <v/>
      </c>
      <c r="AS41" s="38" t="str">
        <f ca="1">IFERROR(__xludf.DUMMYFUNCTION("""COMPUTED_VALUE"""),"")</f>
        <v/>
      </c>
      <c r="AT41" s="38" t="str">
        <f ca="1">IFERROR(__xludf.DUMMYFUNCTION("""COMPUTED_VALUE"""),"")</f>
        <v/>
      </c>
      <c r="AU41" s="38" t="str">
        <f ca="1">IFERROR(__xludf.DUMMYFUNCTION("""COMPUTED_VALUE"""),"")</f>
        <v/>
      </c>
      <c r="AV41" s="38" t="str">
        <f ca="1">IFERROR(__xludf.DUMMYFUNCTION("""COMPUTED_VALUE"""),"")</f>
        <v/>
      </c>
      <c r="AW41" s="38" t="str">
        <f ca="1">IFERROR(__xludf.DUMMYFUNCTION("""COMPUTED_VALUE"""),"")</f>
        <v/>
      </c>
      <c r="AX41" s="38" t="str">
        <f ca="1">IFERROR(__xludf.DUMMYFUNCTION("""COMPUTED_VALUE"""),"")</f>
        <v/>
      </c>
      <c r="AY41" s="38" t="str">
        <f ca="1">IFERROR(__xludf.DUMMYFUNCTION("""COMPUTED_VALUE"""),"")</f>
        <v/>
      </c>
      <c r="AZ41" s="38" t="str">
        <f ca="1">IFERROR(__xludf.DUMMYFUNCTION("""COMPUTED_VALUE"""),"")</f>
        <v/>
      </c>
      <c r="BA41" s="38" t="str">
        <f ca="1">IFERROR(__xludf.DUMMYFUNCTION("""COMPUTED_VALUE"""),"")</f>
        <v/>
      </c>
      <c r="BB41" s="38" t="str">
        <f ca="1">IFERROR(__xludf.DUMMYFUNCTION("""COMPUTED_VALUE"""),"")</f>
        <v/>
      </c>
      <c r="BC41" s="38" t="str">
        <f ca="1">IFERROR(__xludf.DUMMYFUNCTION("""COMPUTED_VALUE"""),"")</f>
        <v/>
      </c>
      <c r="BD41" s="38" t="str">
        <f ca="1">IFERROR(__xludf.DUMMYFUNCTION("""COMPUTED_VALUE"""),"")</f>
        <v/>
      </c>
      <c r="BE41" s="38" t="str">
        <f ca="1">IFERROR(__xludf.DUMMYFUNCTION("""COMPUTED_VALUE"""),"")</f>
        <v/>
      </c>
      <c r="BF41" s="38" t="str">
        <f ca="1">IFERROR(__xludf.DUMMYFUNCTION("""COMPUTED_VALUE"""),"")</f>
        <v/>
      </c>
      <c r="BG41" s="38" t="str">
        <f ca="1">IFERROR(__xludf.DUMMYFUNCTION("""COMPUTED_VALUE"""),"")</f>
        <v/>
      </c>
      <c r="BH41" s="38" t="str">
        <f ca="1">IFERROR(__xludf.DUMMYFUNCTION("""COMPUTED_VALUE"""),"")</f>
        <v/>
      </c>
      <c r="BI41" s="38" t="str">
        <f ca="1">IFERROR(__xludf.DUMMYFUNCTION("""COMPUTED_VALUE"""),"")</f>
        <v/>
      </c>
      <c r="BJ41" s="38" t="str">
        <f ca="1">IFERROR(__xludf.DUMMYFUNCTION("""COMPUTED_VALUE"""),"")</f>
        <v/>
      </c>
      <c r="BK41" s="38" t="str">
        <f ca="1">IFERROR(__xludf.DUMMYFUNCTION("""COMPUTED_VALUE"""),"")</f>
        <v/>
      </c>
      <c r="BL41" s="38" t="str">
        <f ca="1">IFERROR(__xludf.DUMMYFUNCTION("""COMPUTED_VALUE"""),"")</f>
        <v/>
      </c>
      <c r="BM41" s="38" t="str">
        <f ca="1">IFERROR(__xludf.DUMMYFUNCTION("""COMPUTED_VALUE"""),"")</f>
        <v/>
      </c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 t="str">
        <f ca="1">IFERROR(__xludf.DUMMYFUNCTION("""COMPUTED_VALUE"""),"")</f>
        <v/>
      </c>
      <c r="AA42" s="38" t="str">
        <f ca="1">IFERROR(__xludf.DUMMYFUNCTION("""COMPUTED_VALUE"""),"")</f>
        <v/>
      </c>
      <c r="AB42" s="38" t="str">
        <f ca="1">IFERROR(__xludf.DUMMYFUNCTION("""COMPUTED_VALUE"""),"")</f>
        <v/>
      </c>
      <c r="AC42" s="38" t="str">
        <f ca="1">IFERROR(__xludf.DUMMYFUNCTION("""COMPUTED_VALUE"""),"")</f>
        <v/>
      </c>
      <c r="AD42" s="38" t="str">
        <f ca="1">IFERROR(__xludf.DUMMYFUNCTION("""COMPUTED_VALUE"""),"")</f>
        <v/>
      </c>
      <c r="AE42" s="38" t="str">
        <f ca="1">IFERROR(__xludf.DUMMYFUNCTION("""COMPUTED_VALUE"""),"")</f>
        <v/>
      </c>
      <c r="AF42" s="38" t="str">
        <f ca="1">IFERROR(__xludf.DUMMYFUNCTION("""COMPUTED_VALUE"""),"")</f>
        <v/>
      </c>
      <c r="AG42" s="38" t="str">
        <f ca="1">IFERROR(__xludf.DUMMYFUNCTION("""COMPUTED_VALUE"""),"")</f>
        <v/>
      </c>
      <c r="AH42" s="38" t="str">
        <f ca="1">IFERROR(__xludf.DUMMYFUNCTION("""COMPUTED_VALUE"""),"")</f>
        <v/>
      </c>
      <c r="AI42" s="38" t="str">
        <f ca="1">IFERROR(__xludf.DUMMYFUNCTION("""COMPUTED_VALUE"""),"")</f>
        <v/>
      </c>
      <c r="AJ42" s="38" t="str">
        <f ca="1">IFERROR(__xludf.DUMMYFUNCTION("""COMPUTED_VALUE"""),"")</f>
        <v/>
      </c>
      <c r="AK42" s="38" t="str">
        <f ca="1">IFERROR(__xludf.DUMMYFUNCTION("""COMPUTED_VALUE"""),"")</f>
        <v/>
      </c>
      <c r="AL42" s="38" t="str">
        <f ca="1">IFERROR(__xludf.DUMMYFUNCTION("""COMPUTED_VALUE"""),"")</f>
        <v/>
      </c>
      <c r="AM42" s="38" t="str">
        <f ca="1">IFERROR(__xludf.DUMMYFUNCTION("""COMPUTED_VALUE"""),"")</f>
        <v/>
      </c>
      <c r="AN42" s="38" t="str">
        <f ca="1">IFERROR(__xludf.DUMMYFUNCTION("""COMPUTED_VALUE"""),"")</f>
        <v/>
      </c>
      <c r="AO42" s="38" t="str">
        <f ca="1">IFERROR(__xludf.DUMMYFUNCTION("""COMPUTED_VALUE"""),"")</f>
        <v/>
      </c>
      <c r="AP42" s="38" t="str">
        <f ca="1">IFERROR(__xludf.DUMMYFUNCTION("""COMPUTED_VALUE"""),"")</f>
        <v/>
      </c>
      <c r="AQ42" s="38" t="str">
        <f ca="1">IFERROR(__xludf.DUMMYFUNCTION("""COMPUTED_VALUE"""),"")</f>
        <v/>
      </c>
      <c r="AR42" s="38" t="str">
        <f ca="1">IFERROR(__xludf.DUMMYFUNCTION("""COMPUTED_VALUE"""),"")</f>
        <v/>
      </c>
      <c r="AS42" s="38" t="str">
        <f ca="1">IFERROR(__xludf.DUMMYFUNCTION("""COMPUTED_VALUE"""),"")</f>
        <v/>
      </c>
      <c r="AT42" s="38" t="str">
        <f ca="1">IFERROR(__xludf.DUMMYFUNCTION("""COMPUTED_VALUE"""),"")</f>
        <v/>
      </c>
      <c r="AU42" s="38" t="str">
        <f ca="1">IFERROR(__xludf.DUMMYFUNCTION("""COMPUTED_VALUE"""),"")</f>
        <v/>
      </c>
      <c r="AV42" s="38" t="str">
        <f ca="1">IFERROR(__xludf.DUMMYFUNCTION("""COMPUTED_VALUE"""),"")</f>
        <v/>
      </c>
      <c r="AW42" s="38" t="str">
        <f ca="1">IFERROR(__xludf.DUMMYFUNCTION("""COMPUTED_VALUE"""),"")</f>
        <v/>
      </c>
      <c r="AX42" s="38" t="str">
        <f ca="1">IFERROR(__xludf.DUMMYFUNCTION("""COMPUTED_VALUE"""),"")</f>
        <v/>
      </c>
      <c r="AY42" s="38" t="str">
        <f ca="1">IFERROR(__xludf.DUMMYFUNCTION("""COMPUTED_VALUE"""),"")</f>
        <v/>
      </c>
      <c r="AZ42" s="38" t="str">
        <f ca="1">IFERROR(__xludf.DUMMYFUNCTION("""COMPUTED_VALUE"""),"")</f>
        <v/>
      </c>
      <c r="BA42" s="38" t="str">
        <f ca="1">IFERROR(__xludf.DUMMYFUNCTION("""COMPUTED_VALUE"""),"")</f>
        <v/>
      </c>
      <c r="BB42" s="38" t="str">
        <f ca="1">IFERROR(__xludf.DUMMYFUNCTION("""COMPUTED_VALUE"""),"")</f>
        <v/>
      </c>
      <c r="BC42" s="38" t="str">
        <f ca="1">IFERROR(__xludf.DUMMYFUNCTION("""COMPUTED_VALUE"""),"")</f>
        <v/>
      </c>
      <c r="BD42" s="38" t="str">
        <f ca="1">IFERROR(__xludf.DUMMYFUNCTION("""COMPUTED_VALUE"""),"")</f>
        <v/>
      </c>
      <c r="BE42" s="38" t="str">
        <f ca="1">IFERROR(__xludf.DUMMYFUNCTION("""COMPUTED_VALUE"""),"")</f>
        <v/>
      </c>
      <c r="BF42" s="38" t="str">
        <f ca="1">IFERROR(__xludf.DUMMYFUNCTION("""COMPUTED_VALUE"""),"")</f>
        <v/>
      </c>
      <c r="BG42" s="38" t="str">
        <f ca="1">IFERROR(__xludf.DUMMYFUNCTION("""COMPUTED_VALUE"""),"")</f>
        <v/>
      </c>
      <c r="BH42" s="38" t="str">
        <f ca="1">IFERROR(__xludf.DUMMYFUNCTION("""COMPUTED_VALUE"""),"")</f>
        <v/>
      </c>
      <c r="BI42" s="38" t="str">
        <f ca="1">IFERROR(__xludf.DUMMYFUNCTION("""COMPUTED_VALUE"""),"")</f>
        <v/>
      </c>
      <c r="BJ42" s="38" t="str">
        <f ca="1">IFERROR(__xludf.DUMMYFUNCTION("""COMPUTED_VALUE"""),"")</f>
        <v/>
      </c>
      <c r="BK42" s="38" t="str">
        <f ca="1">IFERROR(__xludf.DUMMYFUNCTION("""COMPUTED_VALUE"""),"")</f>
        <v/>
      </c>
      <c r="BL42" s="38" t="str">
        <f ca="1">IFERROR(__xludf.DUMMYFUNCTION("""COMPUTED_VALUE"""),"")</f>
        <v/>
      </c>
      <c r="BM42" s="38" t="str">
        <f ca="1">IFERROR(__xludf.DUMMYFUNCTION("""COMPUTED_VALUE"""),"")</f>
        <v/>
      </c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 t="str">
        <f ca="1">IFERROR(__xludf.DUMMYFUNCTION("""COMPUTED_VALUE"""),"")</f>
        <v/>
      </c>
      <c r="AA43" s="38" t="str">
        <f ca="1">IFERROR(__xludf.DUMMYFUNCTION("""COMPUTED_VALUE"""),"")</f>
        <v/>
      </c>
      <c r="AB43" s="38" t="str">
        <f ca="1">IFERROR(__xludf.DUMMYFUNCTION("""COMPUTED_VALUE"""),"")</f>
        <v/>
      </c>
      <c r="AC43" s="38" t="str">
        <f ca="1">IFERROR(__xludf.DUMMYFUNCTION("""COMPUTED_VALUE"""),"")</f>
        <v/>
      </c>
      <c r="AD43" s="38" t="str">
        <f ca="1">IFERROR(__xludf.DUMMYFUNCTION("""COMPUTED_VALUE"""),"")</f>
        <v/>
      </c>
      <c r="AE43" s="38" t="str">
        <f ca="1">IFERROR(__xludf.DUMMYFUNCTION("""COMPUTED_VALUE"""),"")</f>
        <v/>
      </c>
      <c r="AF43" s="38" t="str">
        <f ca="1">IFERROR(__xludf.DUMMYFUNCTION("""COMPUTED_VALUE"""),"")</f>
        <v/>
      </c>
      <c r="AG43" s="38" t="str">
        <f ca="1">IFERROR(__xludf.DUMMYFUNCTION("""COMPUTED_VALUE"""),"")</f>
        <v/>
      </c>
      <c r="AH43" s="38" t="str">
        <f ca="1">IFERROR(__xludf.DUMMYFUNCTION("""COMPUTED_VALUE"""),"")</f>
        <v/>
      </c>
      <c r="AI43" s="38" t="str">
        <f ca="1">IFERROR(__xludf.DUMMYFUNCTION("""COMPUTED_VALUE"""),"")</f>
        <v/>
      </c>
      <c r="AJ43" s="38" t="str">
        <f ca="1">IFERROR(__xludf.DUMMYFUNCTION("""COMPUTED_VALUE"""),"")</f>
        <v/>
      </c>
      <c r="AK43" s="38" t="str">
        <f ca="1">IFERROR(__xludf.DUMMYFUNCTION("""COMPUTED_VALUE"""),"")</f>
        <v/>
      </c>
      <c r="AL43" s="38" t="str">
        <f ca="1">IFERROR(__xludf.DUMMYFUNCTION("""COMPUTED_VALUE"""),"")</f>
        <v/>
      </c>
      <c r="AM43" s="38" t="str">
        <f ca="1">IFERROR(__xludf.DUMMYFUNCTION("""COMPUTED_VALUE"""),"")</f>
        <v/>
      </c>
      <c r="AN43" s="38" t="str">
        <f ca="1">IFERROR(__xludf.DUMMYFUNCTION("""COMPUTED_VALUE"""),"")</f>
        <v/>
      </c>
      <c r="AO43" s="38" t="str">
        <f ca="1">IFERROR(__xludf.DUMMYFUNCTION("""COMPUTED_VALUE"""),"")</f>
        <v/>
      </c>
      <c r="AP43" s="38" t="str">
        <f ca="1">IFERROR(__xludf.DUMMYFUNCTION("""COMPUTED_VALUE"""),"")</f>
        <v/>
      </c>
      <c r="AQ43" s="38" t="str">
        <f ca="1">IFERROR(__xludf.DUMMYFUNCTION("""COMPUTED_VALUE"""),"")</f>
        <v/>
      </c>
      <c r="AR43" s="38" t="str">
        <f ca="1">IFERROR(__xludf.DUMMYFUNCTION("""COMPUTED_VALUE"""),"")</f>
        <v/>
      </c>
      <c r="AS43" s="38" t="str">
        <f ca="1">IFERROR(__xludf.DUMMYFUNCTION("""COMPUTED_VALUE"""),"")</f>
        <v/>
      </c>
      <c r="AT43" s="38" t="str">
        <f ca="1">IFERROR(__xludf.DUMMYFUNCTION("""COMPUTED_VALUE"""),"")</f>
        <v/>
      </c>
      <c r="AU43" s="38" t="str">
        <f ca="1">IFERROR(__xludf.DUMMYFUNCTION("""COMPUTED_VALUE"""),"")</f>
        <v/>
      </c>
      <c r="AV43" s="38" t="str">
        <f ca="1">IFERROR(__xludf.DUMMYFUNCTION("""COMPUTED_VALUE"""),"")</f>
        <v/>
      </c>
      <c r="AW43" s="38" t="str">
        <f ca="1">IFERROR(__xludf.DUMMYFUNCTION("""COMPUTED_VALUE"""),"")</f>
        <v/>
      </c>
      <c r="AX43" s="38" t="str">
        <f ca="1">IFERROR(__xludf.DUMMYFUNCTION("""COMPUTED_VALUE"""),"")</f>
        <v/>
      </c>
      <c r="AY43" s="38" t="str">
        <f ca="1">IFERROR(__xludf.DUMMYFUNCTION("""COMPUTED_VALUE"""),"")</f>
        <v/>
      </c>
      <c r="AZ43" s="38" t="str">
        <f ca="1">IFERROR(__xludf.DUMMYFUNCTION("""COMPUTED_VALUE"""),"")</f>
        <v/>
      </c>
      <c r="BA43" s="38" t="str">
        <f ca="1">IFERROR(__xludf.DUMMYFUNCTION("""COMPUTED_VALUE"""),"")</f>
        <v/>
      </c>
      <c r="BB43" s="38" t="str">
        <f ca="1">IFERROR(__xludf.DUMMYFUNCTION("""COMPUTED_VALUE"""),"")</f>
        <v/>
      </c>
      <c r="BC43" s="38" t="str">
        <f ca="1">IFERROR(__xludf.DUMMYFUNCTION("""COMPUTED_VALUE"""),"")</f>
        <v/>
      </c>
      <c r="BD43" s="38" t="str">
        <f ca="1">IFERROR(__xludf.DUMMYFUNCTION("""COMPUTED_VALUE"""),"")</f>
        <v/>
      </c>
      <c r="BE43" s="38" t="str">
        <f ca="1">IFERROR(__xludf.DUMMYFUNCTION("""COMPUTED_VALUE"""),"")</f>
        <v/>
      </c>
      <c r="BF43" s="38" t="str">
        <f ca="1">IFERROR(__xludf.DUMMYFUNCTION("""COMPUTED_VALUE"""),"")</f>
        <v/>
      </c>
      <c r="BG43" s="38" t="str">
        <f ca="1">IFERROR(__xludf.DUMMYFUNCTION("""COMPUTED_VALUE"""),"")</f>
        <v/>
      </c>
      <c r="BH43" s="38" t="str">
        <f ca="1">IFERROR(__xludf.DUMMYFUNCTION("""COMPUTED_VALUE"""),"")</f>
        <v/>
      </c>
      <c r="BI43" s="38" t="str">
        <f ca="1">IFERROR(__xludf.DUMMYFUNCTION("""COMPUTED_VALUE"""),"")</f>
        <v/>
      </c>
      <c r="BJ43" s="38" t="str">
        <f ca="1">IFERROR(__xludf.DUMMYFUNCTION("""COMPUTED_VALUE"""),"")</f>
        <v/>
      </c>
      <c r="BK43" s="38" t="str">
        <f ca="1">IFERROR(__xludf.DUMMYFUNCTION("""COMPUTED_VALUE"""),"")</f>
        <v/>
      </c>
      <c r="BL43" s="38" t="str">
        <f ca="1">IFERROR(__xludf.DUMMYFUNCTION("""COMPUTED_VALUE"""),"")</f>
        <v/>
      </c>
      <c r="BM43" s="38" t="str">
        <f ca="1">IFERROR(__xludf.DUMMYFUNCTION("""COMPUTED_VALUE"""),"")</f>
        <v/>
      </c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 t="str">
        <f ca="1">IFERROR(__xludf.DUMMYFUNCTION("""COMPUTED_VALUE"""),"")</f>
        <v/>
      </c>
      <c r="AA44" s="38" t="str">
        <f ca="1">IFERROR(__xludf.DUMMYFUNCTION("""COMPUTED_VALUE"""),"")</f>
        <v/>
      </c>
      <c r="AB44" s="38" t="str">
        <f ca="1">IFERROR(__xludf.DUMMYFUNCTION("""COMPUTED_VALUE"""),"")</f>
        <v/>
      </c>
      <c r="AC44" s="38" t="str">
        <f ca="1">IFERROR(__xludf.DUMMYFUNCTION("""COMPUTED_VALUE"""),"")</f>
        <v/>
      </c>
      <c r="AD44" s="38" t="str">
        <f ca="1">IFERROR(__xludf.DUMMYFUNCTION("""COMPUTED_VALUE"""),"")</f>
        <v/>
      </c>
      <c r="AE44" s="38" t="str">
        <f ca="1">IFERROR(__xludf.DUMMYFUNCTION("""COMPUTED_VALUE"""),"")</f>
        <v/>
      </c>
      <c r="AF44" s="38" t="str">
        <f ca="1">IFERROR(__xludf.DUMMYFUNCTION("""COMPUTED_VALUE"""),"")</f>
        <v/>
      </c>
      <c r="AG44" s="38" t="str">
        <f ca="1">IFERROR(__xludf.DUMMYFUNCTION("""COMPUTED_VALUE"""),"")</f>
        <v/>
      </c>
      <c r="AH44" s="38" t="str">
        <f ca="1">IFERROR(__xludf.DUMMYFUNCTION("""COMPUTED_VALUE"""),"")</f>
        <v/>
      </c>
      <c r="AI44" s="38" t="str">
        <f ca="1">IFERROR(__xludf.DUMMYFUNCTION("""COMPUTED_VALUE"""),"")</f>
        <v/>
      </c>
      <c r="AJ44" s="38" t="str">
        <f ca="1">IFERROR(__xludf.DUMMYFUNCTION("""COMPUTED_VALUE"""),"")</f>
        <v/>
      </c>
      <c r="AK44" s="38" t="str">
        <f ca="1">IFERROR(__xludf.DUMMYFUNCTION("""COMPUTED_VALUE"""),"")</f>
        <v/>
      </c>
      <c r="AL44" s="38" t="str">
        <f ca="1">IFERROR(__xludf.DUMMYFUNCTION("""COMPUTED_VALUE"""),"")</f>
        <v/>
      </c>
      <c r="AM44" s="38" t="str">
        <f ca="1">IFERROR(__xludf.DUMMYFUNCTION("""COMPUTED_VALUE"""),"")</f>
        <v/>
      </c>
      <c r="AN44" s="38" t="str">
        <f ca="1">IFERROR(__xludf.DUMMYFUNCTION("""COMPUTED_VALUE"""),"")</f>
        <v/>
      </c>
      <c r="AO44" s="38" t="str">
        <f ca="1">IFERROR(__xludf.DUMMYFUNCTION("""COMPUTED_VALUE"""),"")</f>
        <v/>
      </c>
      <c r="AP44" s="38" t="str">
        <f ca="1">IFERROR(__xludf.DUMMYFUNCTION("""COMPUTED_VALUE"""),"")</f>
        <v/>
      </c>
      <c r="AQ44" s="38" t="str">
        <f ca="1">IFERROR(__xludf.DUMMYFUNCTION("""COMPUTED_VALUE"""),"")</f>
        <v/>
      </c>
      <c r="AR44" s="38" t="str">
        <f ca="1">IFERROR(__xludf.DUMMYFUNCTION("""COMPUTED_VALUE"""),"")</f>
        <v/>
      </c>
      <c r="AS44" s="38" t="str">
        <f ca="1">IFERROR(__xludf.DUMMYFUNCTION("""COMPUTED_VALUE"""),"")</f>
        <v/>
      </c>
      <c r="AT44" s="38" t="str">
        <f ca="1">IFERROR(__xludf.DUMMYFUNCTION("""COMPUTED_VALUE"""),"")</f>
        <v/>
      </c>
      <c r="AU44" s="38" t="str">
        <f ca="1">IFERROR(__xludf.DUMMYFUNCTION("""COMPUTED_VALUE"""),"")</f>
        <v/>
      </c>
      <c r="AV44" s="38" t="str">
        <f ca="1">IFERROR(__xludf.DUMMYFUNCTION("""COMPUTED_VALUE"""),"")</f>
        <v/>
      </c>
      <c r="AW44" s="38" t="str">
        <f ca="1">IFERROR(__xludf.DUMMYFUNCTION("""COMPUTED_VALUE"""),"")</f>
        <v/>
      </c>
      <c r="AX44" s="38" t="str">
        <f ca="1">IFERROR(__xludf.DUMMYFUNCTION("""COMPUTED_VALUE"""),"")</f>
        <v/>
      </c>
      <c r="AY44" s="38" t="str">
        <f ca="1">IFERROR(__xludf.DUMMYFUNCTION("""COMPUTED_VALUE"""),"")</f>
        <v/>
      </c>
      <c r="AZ44" s="38" t="str">
        <f ca="1">IFERROR(__xludf.DUMMYFUNCTION("""COMPUTED_VALUE"""),"")</f>
        <v/>
      </c>
      <c r="BA44" s="38" t="str">
        <f ca="1">IFERROR(__xludf.DUMMYFUNCTION("""COMPUTED_VALUE"""),"")</f>
        <v/>
      </c>
      <c r="BB44" s="38" t="str">
        <f ca="1">IFERROR(__xludf.DUMMYFUNCTION("""COMPUTED_VALUE"""),"")</f>
        <v/>
      </c>
      <c r="BC44" s="38" t="str">
        <f ca="1">IFERROR(__xludf.DUMMYFUNCTION("""COMPUTED_VALUE"""),"")</f>
        <v/>
      </c>
      <c r="BD44" s="38" t="str">
        <f ca="1">IFERROR(__xludf.DUMMYFUNCTION("""COMPUTED_VALUE"""),"")</f>
        <v/>
      </c>
      <c r="BE44" s="38" t="str">
        <f ca="1">IFERROR(__xludf.DUMMYFUNCTION("""COMPUTED_VALUE"""),"")</f>
        <v/>
      </c>
      <c r="BF44" s="38" t="str">
        <f ca="1">IFERROR(__xludf.DUMMYFUNCTION("""COMPUTED_VALUE"""),"")</f>
        <v/>
      </c>
      <c r="BG44" s="38" t="str">
        <f ca="1">IFERROR(__xludf.DUMMYFUNCTION("""COMPUTED_VALUE"""),"")</f>
        <v/>
      </c>
      <c r="BH44" s="38" t="str">
        <f ca="1">IFERROR(__xludf.DUMMYFUNCTION("""COMPUTED_VALUE"""),"")</f>
        <v/>
      </c>
      <c r="BI44" s="38" t="str">
        <f ca="1">IFERROR(__xludf.DUMMYFUNCTION("""COMPUTED_VALUE"""),"")</f>
        <v/>
      </c>
      <c r="BJ44" s="38" t="str">
        <f ca="1">IFERROR(__xludf.DUMMYFUNCTION("""COMPUTED_VALUE"""),"")</f>
        <v/>
      </c>
      <c r="BK44" s="38" t="str">
        <f ca="1">IFERROR(__xludf.DUMMYFUNCTION("""COMPUTED_VALUE"""),"")</f>
        <v/>
      </c>
      <c r="BL44" s="38" t="str">
        <f ca="1">IFERROR(__xludf.DUMMYFUNCTION("""COMPUTED_VALUE"""),"")</f>
        <v/>
      </c>
      <c r="BM44" s="38" t="str">
        <f ca="1">IFERROR(__xludf.DUMMYFUNCTION("""COMPUTED_VALUE"""),"")</f>
        <v/>
      </c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 t="str">
        <f ca="1">IFERROR(__xludf.DUMMYFUNCTION("""COMPUTED_VALUE"""),"")</f>
        <v/>
      </c>
      <c r="AA45" s="38" t="str">
        <f ca="1">IFERROR(__xludf.DUMMYFUNCTION("""COMPUTED_VALUE"""),"")</f>
        <v/>
      </c>
      <c r="AB45" s="38" t="str">
        <f ca="1">IFERROR(__xludf.DUMMYFUNCTION("""COMPUTED_VALUE"""),"")</f>
        <v/>
      </c>
      <c r="AC45" s="38" t="str">
        <f ca="1">IFERROR(__xludf.DUMMYFUNCTION("""COMPUTED_VALUE"""),"")</f>
        <v/>
      </c>
      <c r="AD45" s="38" t="str">
        <f ca="1">IFERROR(__xludf.DUMMYFUNCTION("""COMPUTED_VALUE"""),"")</f>
        <v/>
      </c>
      <c r="AE45" s="38" t="str">
        <f ca="1">IFERROR(__xludf.DUMMYFUNCTION("""COMPUTED_VALUE"""),"")</f>
        <v/>
      </c>
      <c r="AF45" s="38" t="str">
        <f ca="1">IFERROR(__xludf.DUMMYFUNCTION("""COMPUTED_VALUE"""),"")</f>
        <v/>
      </c>
      <c r="AG45" s="38" t="str">
        <f ca="1">IFERROR(__xludf.DUMMYFUNCTION("""COMPUTED_VALUE"""),"")</f>
        <v/>
      </c>
      <c r="AH45" s="38" t="str">
        <f ca="1">IFERROR(__xludf.DUMMYFUNCTION("""COMPUTED_VALUE"""),"")</f>
        <v/>
      </c>
      <c r="AI45" s="38" t="str">
        <f ca="1">IFERROR(__xludf.DUMMYFUNCTION("""COMPUTED_VALUE"""),"")</f>
        <v/>
      </c>
      <c r="AJ45" s="38" t="str">
        <f ca="1">IFERROR(__xludf.DUMMYFUNCTION("""COMPUTED_VALUE"""),"")</f>
        <v/>
      </c>
      <c r="AK45" s="38" t="str">
        <f ca="1">IFERROR(__xludf.DUMMYFUNCTION("""COMPUTED_VALUE"""),"")</f>
        <v/>
      </c>
      <c r="AL45" s="38" t="str">
        <f ca="1">IFERROR(__xludf.DUMMYFUNCTION("""COMPUTED_VALUE"""),"")</f>
        <v/>
      </c>
      <c r="AM45" s="38" t="str">
        <f ca="1">IFERROR(__xludf.DUMMYFUNCTION("""COMPUTED_VALUE"""),"")</f>
        <v/>
      </c>
      <c r="AN45" s="38" t="str">
        <f ca="1">IFERROR(__xludf.DUMMYFUNCTION("""COMPUTED_VALUE"""),"")</f>
        <v/>
      </c>
      <c r="AO45" s="38" t="str">
        <f ca="1">IFERROR(__xludf.DUMMYFUNCTION("""COMPUTED_VALUE"""),"")</f>
        <v/>
      </c>
      <c r="AP45" s="38" t="str">
        <f ca="1">IFERROR(__xludf.DUMMYFUNCTION("""COMPUTED_VALUE"""),"")</f>
        <v/>
      </c>
      <c r="AQ45" s="38" t="str">
        <f ca="1">IFERROR(__xludf.DUMMYFUNCTION("""COMPUTED_VALUE"""),"")</f>
        <v/>
      </c>
      <c r="AR45" s="38" t="str">
        <f ca="1">IFERROR(__xludf.DUMMYFUNCTION("""COMPUTED_VALUE"""),"")</f>
        <v/>
      </c>
      <c r="AS45" s="38" t="str">
        <f ca="1">IFERROR(__xludf.DUMMYFUNCTION("""COMPUTED_VALUE"""),"")</f>
        <v/>
      </c>
      <c r="AT45" s="38" t="str">
        <f ca="1">IFERROR(__xludf.DUMMYFUNCTION("""COMPUTED_VALUE"""),"")</f>
        <v/>
      </c>
      <c r="AU45" s="38" t="str">
        <f ca="1">IFERROR(__xludf.DUMMYFUNCTION("""COMPUTED_VALUE"""),"")</f>
        <v/>
      </c>
      <c r="AV45" s="38" t="str">
        <f ca="1">IFERROR(__xludf.DUMMYFUNCTION("""COMPUTED_VALUE"""),"")</f>
        <v/>
      </c>
      <c r="AW45" s="38" t="str">
        <f ca="1">IFERROR(__xludf.DUMMYFUNCTION("""COMPUTED_VALUE"""),"")</f>
        <v/>
      </c>
      <c r="AX45" s="38" t="str">
        <f ca="1">IFERROR(__xludf.DUMMYFUNCTION("""COMPUTED_VALUE"""),"")</f>
        <v/>
      </c>
      <c r="AY45" s="38" t="str">
        <f ca="1">IFERROR(__xludf.DUMMYFUNCTION("""COMPUTED_VALUE"""),"")</f>
        <v/>
      </c>
      <c r="AZ45" s="38" t="str">
        <f ca="1">IFERROR(__xludf.DUMMYFUNCTION("""COMPUTED_VALUE"""),"")</f>
        <v/>
      </c>
      <c r="BA45" s="38" t="str">
        <f ca="1">IFERROR(__xludf.DUMMYFUNCTION("""COMPUTED_VALUE"""),"")</f>
        <v/>
      </c>
      <c r="BB45" s="38" t="str">
        <f ca="1">IFERROR(__xludf.DUMMYFUNCTION("""COMPUTED_VALUE"""),"")</f>
        <v/>
      </c>
      <c r="BC45" s="38" t="str">
        <f ca="1">IFERROR(__xludf.DUMMYFUNCTION("""COMPUTED_VALUE"""),"")</f>
        <v/>
      </c>
      <c r="BD45" s="38" t="str">
        <f ca="1">IFERROR(__xludf.DUMMYFUNCTION("""COMPUTED_VALUE"""),"")</f>
        <v/>
      </c>
      <c r="BE45" s="38" t="str">
        <f ca="1">IFERROR(__xludf.DUMMYFUNCTION("""COMPUTED_VALUE"""),"")</f>
        <v/>
      </c>
      <c r="BF45" s="38" t="str">
        <f ca="1">IFERROR(__xludf.DUMMYFUNCTION("""COMPUTED_VALUE"""),"")</f>
        <v/>
      </c>
      <c r="BG45" s="38" t="str">
        <f ca="1">IFERROR(__xludf.DUMMYFUNCTION("""COMPUTED_VALUE"""),"")</f>
        <v/>
      </c>
      <c r="BH45" s="38" t="str">
        <f ca="1">IFERROR(__xludf.DUMMYFUNCTION("""COMPUTED_VALUE"""),"")</f>
        <v/>
      </c>
      <c r="BI45" s="38" t="str">
        <f ca="1">IFERROR(__xludf.DUMMYFUNCTION("""COMPUTED_VALUE"""),"")</f>
        <v/>
      </c>
      <c r="BJ45" s="38" t="str">
        <f ca="1">IFERROR(__xludf.DUMMYFUNCTION("""COMPUTED_VALUE"""),"")</f>
        <v/>
      </c>
      <c r="BK45" s="38" t="str">
        <f ca="1">IFERROR(__xludf.DUMMYFUNCTION("""COMPUTED_VALUE"""),"")</f>
        <v/>
      </c>
      <c r="BL45" s="38" t="str">
        <f ca="1">IFERROR(__xludf.DUMMYFUNCTION("""COMPUTED_VALUE"""),"")</f>
        <v/>
      </c>
      <c r="BM45" s="38" t="str">
        <f ca="1">IFERROR(__xludf.DUMMYFUNCTION("""COMPUTED_VALUE"""),"")</f>
        <v/>
      </c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 t="str">
        <f ca="1">IFERROR(__xludf.DUMMYFUNCTION("""COMPUTED_VALUE"""),"")</f>
        <v/>
      </c>
      <c r="AA46" s="38" t="str">
        <f ca="1">IFERROR(__xludf.DUMMYFUNCTION("""COMPUTED_VALUE"""),"")</f>
        <v/>
      </c>
      <c r="AB46" s="38" t="str">
        <f ca="1">IFERROR(__xludf.DUMMYFUNCTION("""COMPUTED_VALUE"""),"")</f>
        <v/>
      </c>
      <c r="AC46" s="38" t="str">
        <f ca="1">IFERROR(__xludf.DUMMYFUNCTION("""COMPUTED_VALUE"""),"")</f>
        <v/>
      </c>
      <c r="AD46" s="38" t="str">
        <f ca="1">IFERROR(__xludf.DUMMYFUNCTION("""COMPUTED_VALUE"""),"")</f>
        <v/>
      </c>
      <c r="AE46" s="38" t="str">
        <f ca="1">IFERROR(__xludf.DUMMYFUNCTION("""COMPUTED_VALUE"""),"")</f>
        <v/>
      </c>
      <c r="AF46" s="38" t="str">
        <f ca="1">IFERROR(__xludf.DUMMYFUNCTION("""COMPUTED_VALUE"""),"")</f>
        <v/>
      </c>
      <c r="AG46" s="38" t="str">
        <f ca="1">IFERROR(__xludf.DUMMYFUNCTION("""COMPUTED_VALUE"""),"")</f>
        <v/>
      </c>
      <c r="AH46" s="38" t="str">
        <f ca="1">IFERROR(__xludf.DUMMYFUNCTION("""COMPUTED_VALUE"""),"")</f>
        <v/>
      </c>
      <c r="AI46" s="38" t="str">
        <f ca="1">IFERROR(__xludf.DUMMYFUNCTION("""COMPUTED_VALUE"""),"")</f>
        <v/>
      </c>
      <c r="AJ46" s="38" t="str">
        <f ca="1">IFERROR(__xludf.DUMMYFUNCTION("""COMPUTED_VALUE"""),"")</f>
        <v/>
      </c>
      <c r="AK46" s="38" t="str">
        <f ca="1">IFERROR(__xludf.DUMMYFUNCTION("""COMPUTED_VALUE"""),"")</f>
        <v/>
      </c>
      <c r="AL46" s="38" t="str">
        <f ca="1">IFERROR(__xludf.DUMMYFUNCTION("""COMPUTED_VALUE"""),"")</f>
        <v/>
      </c>
      <c r="AM46" s="38" t="str">
        <f ca="1">IFERROR(__xludf.DUMMYFUNCTION("""COMPUTED_VALUE"""),"")</f>
        <v/>
      </c>
      <c r="AN46" s="38" t="str">
        <f ca="1">IFERROR(__xludf.DUMMYFUNCTION("""COMPUTED_VALUE"""),"")</f>
        <v/>
      </c>
      <c r="AO46" s="38" t="str">
        <f ca="1">IFERROR(__xludf.DUMMYFUNCTION("""COMPUTED_VALUE"""),"")</f>
        <v/>
      </c>
      <c r="AP46" s="38" t="str">
        <f ca="1">IFERROR(__xludf.DUMMYFUNCTION("""COMPUTED_VALUE"""),"")</f>
        <v/>
      </c>
      <c r="AQ46" s="38" t="str">
        <f ca="1">IFERROR(__xludf.DUMMYFUNCTION("""COMPUTED_VALUE"""),"")</f>
        <v/>
      </c>
      <c r="AR46" s="38" t="str">
        <f ca="1">IFERROR(__xludf.DUMMYFUNCTION("""COMPUTED_VALUE"""),"")</f>
        <v/>
      </c>
      <c r="AS46" s="38" t="str">
        <f ca="1">IFERROR(__xludf.DUMMYFUNCTION("""COMPUTED_VALUE"""),"")</f>
        <v/>
      </c>
      <c r="AT46" s="38" t="str">
        <f ca="1">IFERROR(__xludf.DUMMYFUNCTION("""COMPUTED_VALUE"""),"")</f>
        <v/>
      </c>
      <c r="AU46" s="38" t="str">
        <f ca="1">IFERROR(__xludf.DUMMYFUNCTION("""COMPUTED_VALUE"""),"")</f>
        <v/>
      </c>
      <c r="AV46" s="38" t="str">
        <f ca="1">IFERROR(__xludf.DUMMYFUNCTION("""COMPUTED_VALUE"""),"")</f>
        <v/>
      </c>
      <c r="AW46" s="38" t="str">
        <f ca="1">IFERROR(__xludf.DUMMYFUNCTION("""COMPUTED_VALUE"""),"")</f>
        <v/>
      </c>
      <c r="AX46" s="38" t="str">
        <f ca="1">IFERROR(__xludf.DUMMYFUNCTION("""COMPUTED_VALUE"""),"")</f>
        <v/>
      </c>
      <c r="AY46" s="38" t="str">
        <f ca="1">IFERROR(__xludf.DUMMYFUNCTION("""COMPUTED_VALUE"""),"")</f>
        <v/>
      </c>
      <c r="AZ46" s="38" t="str">
        <f ca="1">IFERROR(__xludf.DUMMYFUNCTION("""COMPUTED_VALUE"""),"")</f>
        <v/>
      </c>
      <c r="BA46" s="38" t="str">
        <f ca="1">IFERROR(__xludf.DUMMYFUNCTION("""COMPUTED_VALUE"""),"")</f>
        <v/>
      </c>
      <c r="BB46" s="38" t="str">
        <f ca="1">IFERROR(__xludf.DUMMYFUNCTION("""COMPUTED_VALUE"""),"")</f>
        <v/>
      </c>
      <c r="BC46" s="38" t="str">
        <f ca="1">IFERROR(__xludf.DUMMYFUNCTION("""COMPUTED_VALUE"""),"")</f>
        <v/>
      </c>
      <c r="BD46" s="38" t="str">
        <f ca="1">IFERROR(__xludf.DUMMYFUNCTION("""COMPUTED_VALUE"""),"")</f>
        <v/>
      </c>
      <c r="BE46" s="38" t="str">
        <f ca="1">IFERROR(__xludf.DUMMYFUNCTION("""COMPUTED_VALUE"""),"")</f>
        <v/>
      </c>
      <c r="BF46" s="38" t="str">
        <f ca="1">IFERROR(__xludf.DUMMYFUNCTION("""COMPUTED_VALUE"""),"")</f>
        <v/>
      </c>
      <c r="BG46" s="38" t="str">
        <f ca="1">IFERROR(__xludf.DUMMYFUNCTION("""COMPUTED_VALUE"""),"")</f>
        <v/>
      </c>
      <c r="BH46" s="38" t="str">
        <f ca="1">IFERROR(__xludf.DUMMYFUNCTION("""COMPUTED_VALUE"""),"")</f>
        <v/>
      </c>
      <c r="BI46" s="38" t="str">
        <f ca="1">IFERROR(__xludf.DUMMYFUNCTION("""COMPUTED_VALUE"""),"")</f>
        <v/>
      </c>
      <c r="BJ46" s="38" t="str">
        <f ca="1">IFERROR(__xludf.DUMMYFUNCTION("""COMPUTED_VALUE"""),"")</f>
        <v/>
      </c>
      <c r="BK46" s="38" t="str">
        <f ca="1">IFERROR(__xludf.DUMMYFUNCTION("""COMPUTED_VALUE"""),"")</f>
        <v/>
      </c>
      <c r="BL46" s="38" t="str">
        <f ca="1">IFERROR(__xludf.DUMMYFUNCTION("""COMPUTED_VALUE"""),"")</f>
        <v/>
      </c>
      <c r="BM46" s="38" t="str">
        <f ca="1">IFERROR(__xludf.DUMMYFUNCTION("""COMPUTED_VALUE"""),"")</f>
        <v/>
      </c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 t="str">
        <f ca="1">IFERROR(__xludf.DUMMYFUNCTION("""COMPUTED_VALUE"""),"")</f>
        <v/>
      </c>
      <c r="AA47" s="38" t="str">
        <f ca="1">IFERROR(__xludf.DUMMYFUNCTION("""COMPUTED_VALUE"""),"")</f>
        <v/>
      </c>
      <c r="AB47" s="38" t="str">
        <f ca="1">IFERROR(__xludf.DUMMYFUNCTION("""COMPUTED_VALUE"""),"")</f>
        <v/>
      </c>
      <c r="AC47" s="38" t="str">
        <f ca="1">IFERROR(__xludf.DUMMYFUNCTION("""COMPUTED_VALUE"""),"")</f>
        <v/>
      </c>
      <c r="AD47" s="38" t="str">
        <f ca="1">IFERROR(__xludf.DUMMYFUNCTION("""COMPUTED_VALUE"""),"")</f>
        <v/>
      </c>
      <c r="AE47" s="38" t="str">
        <f ca="1">IFERROR(__xludf.DUMMYFUNCTION("""COMPUTED_VALUE"""),"")</f>
        <v/>
      </c>
      <c r="AF47" s="38" t="str">
        <f ca="1">IFERROR(__xludf.DUMMYFUNCTION("""COMPUTED_VALUE"""),"")</f>
        <v/>
      </c>
      <c r="AG47" s="38" t="str">
        <f ca="1">IFERROR(__xludf.DUMMYFUNCTION("""COMPUTED_VALUE"""),"")</f>
        <v/>
      </c>
      <c r="AH47" s="38" t="str">
        <f ca="1">IFERROR(__xludf.DUMMYFUNCTION("""COMPUTED_VALUE"""),"")</f>
        <v/>
      </c>
      <c r="AI47" s="38" t="str">
        <f ca="1">IFERROR(__xludf.DUMMYFUNCTION("""COMPUTED_VALUE"""),"")</f>
        <v/>
      </c>
      <c r="AJ47" s="38" t="str">
        <f ca="1">IFERROR(__xludf.DUMMYFUNCTION("""COMPUTED_VALUE"""),"")</f>
        <v/>
      </c>
      <c r="AK47" s="38" t="str">
        <f ca="1">IFERROR(__xludf.DUMMYFUNCTION("""COMPUTED_VALUE"""),"")</f>
        <v/>
      </c>
      <c r="AL47" s="38" t="str">
        <f ca="1">IFERROR(__xludf.DUMMYFUNCTION("""COMPUTED_VALUE"""),"")</f>
        <v/>
      </c>
      <c r="AM47" s="38" t="str">
        <f ca="1">IFERROR(__xludf.DUMMYFUNCTION("""COMPUTED_VALUE"""),"")</f>
        <v/>
      </c>
      <c r="AN47" s="38" t="str">
        <f ca="1">IFERROR(__xludf.DUMMYFUNCTION("""COMPUTED_VALUE"""),"")</f>
        <v/>
      </c>
      <c r="AO47" s="38" t="str">
        <f ca="1">IFERROR(__xludf.DUMMYFUNCTION("""COMPUTED_VALUE"""),"")</f>
        <v/>
      </c>
      <c r="AP47" s="38" t="str">
        <f ca="1">IFERROR(__xludf.DUMMYFUNCTION("""COMPUTED_VALUE"""),"")</f>
        <v/>
      </c>
      <c r="AQ47" s="38" t="str">
        <f ca="1">IFERROR(__xludf.DUMMYFUNCTION("""COMPUTED_VALUE"""),"")</f>
        <v/>
      </c>
      <c r="AR47" s="38" t="str">
        <f ca="1">IFERROR(__xludf.DUMMYFUNCTION("""COMPUTED_VALUE"""),"")</f>
        <v/>
      </c>
      <c r="AS47" s="38" t="str">
        <f ca="1">IFERROR(__xludf.DUMMYFUNCTION("""COMPUTED_VALUE"""),"")</f>
        <v/>
      </c>
      <c r="AT47" s="38" t="str">
        <f ca="1">IFERROR(__xludf.DUMMYFUNCTION("""COMPUTED_VALUE"""),"")</f>
        <v/>
      </c>
      <c r="AU47" s="38" t="str">
        <f ca="1">IFERROR(__xludf.DUMMYFUNCTION("""COMPUTED_VALUE"""),"")</f>
        <v/>
      </c>
      <c r="AV47" s="38" t="str">
        <f ca="1">IFERROR(__xludf.DUMMYFUNCTION("""COMPUTED_VALUE"""),"")</f>
        <v/>
      </c>
      <c r="AW47" s="38" t="str">
        <f ca="1">IFERROR(__xludf.DUMMYFUNCTION("""COMPUTED_VALUE"""),"")</f>
        <v/>
      </c>
      <c r="AX47" s="38" t="str">
        <f ca="1">IFERROR(__xludf.DUMMYFUNCTION("""COMPUTED_VALUE"""),"")</f>
        <v/>
      </c>
      <c r="AY47" s="38" t="str">
        <f ca="1">IFERROR(__xludf.DUMMYFUNCTION("""COMPUTED_VALUE"""),"")</f>
        <v/>
      </c>
      <c r="AZ47" s="38" t="str">
        <f ca="1">IFERROR(__xludf.DUMMYFUNCTION("""COMPUTED_VALUE"""),"")</f>
        <v/>
      </c>
      <c r="BA47" s="38" t="str">
        <f ca="1">IFERROR(__xludf.DUMMYFUNCTION("""COMPUTED_VALUE"""),"")</f>
        <v/>
      </c>
      <c r="BB47" s="38" t="str">
        <f ca="1">IFERROR(__xludf.DUMMYFUNCTION("""COMPUTED_VALUE"""),"")</f>
        <v/>
      </c>
      <c r="BC47" s="38" t="str">
        <f ca="1">IFERROR(__xludf.DUMMYFUNCTION("""COMPUTED_VALUE"""),"")</f>
        <v/>
      </c>
      <c r="BD47" s="38" t="str">
        <f ca="1">IFERROR(__xludf.DUMMYFUNCTION("""COMPUTED_VALUE"""),"")</f>
        <v/>
      </c>
      <c r="BE47" s="38" t="str">
        <f ca="1">IFERROR(__xludf.DUMMYFUNCTION("""COMPUTED_VALUE"""),"")</f>
        <v/>
      </c>
      <c r="BF47" s="38" t="str">
        <f ca="1">IFERROR(__xludf.DUMMYFUNCTION("""COMPUTED_VALUE"""),"")</f>
        <v/>
      </c>
      <c r="BG47" s="38" t="str">
        <f ca="1">IFERROR(__xludf.DUMMYFUNCTION("""COMPUTED_VALUE"""),"")</f>
        <v/>
      </c>
      <c r="BH47" s="38" t="str">
        <f ca="1">IFERROR(__xludf.DUMMYFUNCTION("""COMPUTED_VALUE"""),"")</f>
        <v/>
      </c>
      <c r="BI47" s="38" t="str">
        <f ca="1">IFERROR(__xludf.DUMMYFUNCTION("""COMPUTED_VALUE"""),"")</f>
        <v/>
      </c>
      <c r="BJ47" s="38" t="str">
        <f ca="1">IFERROR(__xludf.DUMMYFUNCTION("""COMPUTED_VALUE"""),"")</f>
        <v/>
      </c>
      <c r="BK47" s="38" t="str">
        <f ca="1">IFERROR(__xludf.DUMMYFUNCTION("""COMPUTED_VALUE"""),"")</f>
        <v/>
      </c>
      <c r="BL47" s="38" t="str">
        <f ca="1">IFERROR(__xludf.DUMMYFUNCTION("""COMPUTED_VALUE"""),"")</f>
        <v/>
      </c>
      <c r="BM47" s="38" t="str">
        <f ca="1">IFERROR(__xludf.DUMMYFUNCTION("""COMPUTED_VALUE"""),"")</f>
        <v/>
      </c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5" priority="1">
      <formula>$I:$I&lt;&gt;""</formula>
    </cfRule>
  </conditionalFormatting>
  <conditionalFormatting sqref="C4:U23">
    <cfRule type="expression" dxfId="4" priority="2">
      <formula>$S:$S&lt;&gt;""</formula>
    </cfRule>
  </conditionalFormatting>
  <conditionalFormatting sqref="A1">
    <cfRule type="notContainsBlanks" dxfId="3" priority="3">
      <formula>LEN(TRIM(A1))&gt;0</formula>
    </cfRule>
  </conditionalFormatting>
  <dataValidations count="330">
    <dataValidation type="list" allowBlank="1" showErrorMessage="1" sqref="O14">
      <formula1>$BN$14:$BP$14</formula1>
    </dataValidation>
    <dataValidation type="list" allowBlank="1" showErrorMessage="1" sqref="C5">
      <formula1>$AH$5:$AJ$5</formula1>
    </dataValidation>
    <dataValidation type="list" allowBlank="1" showErrorMessage="1" sqref="H9">
      <formula1>$BB$9:$BD$9</formula1>
    </dataValidation>
    <dataValidation type="list" allowBlank="1" showErrorMessage="1" sqref="F9">
      <formula1>$AT$9:$AV$9</formula1>
    </dataValidation>
    <dataValidation type="list" allowBlank="1" showErrorMessage="1" sqref="E23">
      <formula1>$AP$23:$AR$23</formula1>
    </dataValidation>
    <dataValidation type="list" allowBlank="1" showErrorMessage="1" sqref="Q19">
      <formula1>$BV$19:$BX$19</formula1>
    </dataValidation>
    <dataValidation type="list" allowBlank="1" showErrorMessage="1" sqref="H12">
      <formula1>$BB$12:$BD$12</formula1>
    </dataValidation>
    <dataValidation type="list" allowBlank="1" showErrorMessage="1" sqref="P10">
      <formula1>$BR$10:$BT$10</formula1>
    </dataValidation>
    <dataValidation type="list" allowBlank="1" showErrorMessage="1" sqref="Q21">
      <formula1>$BV$21:$BX$21</formula1>
    </dataValidation>
    <dataValidation type="list" allowBlank="1" showErrorMessage="1" sqref="I11">
      <formula1>$X$11:$AA$11</formula1>
    </dataValidation>
    <dataValidation type="list" allowBlank="1" showErrorMessage="1" sqref="R7">
      <formula1>$BZ$7:$CB$7</formula1>
    </dataValidation>
    <dataValidation type="list" allowBlank="1" showErrorMessage="1" sqref="M26">
      <formula1>$BF$26:$BH$26</formula1>
    </dataValidation>
    <dataValidation type="list" allowBlank="1" showErrorMessage="1" sqref="D6">
      <formula1>$AL$6:$AN$6</formula1>
    </dataValidation>
    <dataValidation type="list" allowBlank="1" showErrorMessage="1" sqref="S11">
      <formula1>$AC$11:$AF$11</formula1>
    </dataValidation>
    <dataValidation type="list" allowBlank="1" showErrorMessage="1" sqref="G5">
      <formula1>$AX$5:$AZ$5</formula1>
    </dataValidation>
    <dataValidation type="list" allowBlank="1" showErrorMessage="1" sqref="E10">
      <formula1>$AP$10:$AR$10</formula1>
    </dataValidation>
    <dataValidation type="list" allowBlank="1" showErrorMessage="1" sqref="N17">
      <formula1>$BJ$17:$BL$17</formula1>
    </dataValidation>
    <dataValidation type="list" allowBlank="1" showErrorMessage="1" sqref="D17">
      <formula1>$AL$17:$AN$17</formula1>
    </dataValidation>
    <dataValidation type="list" allowBlank="1" showErrorMessage="1" sqref="N9">
      <formula1>$BJ$9:$BL$9</formula1>
    </dataValidation>
    <dataValidation type="list" allowBlank="1" showErrorMessage="1" sqref="F19">
      <formula1>$AT$19:$AV$19</formula1>
    </dataValidation>
    <dataValidation type="list" allowBlank="1" showErrorMessage="1" sqref="H11">
      <formula1>$BB$11:$BD$11</formula1>
    </dataValidation>
    <dataValidation type="list" allowBlank="1" showErrorMessage="1" sqref="R22">
      <formula1>$BZ$22:$CB$22</formula1>
    </dataValidation>
    <dataValidation type="list" allowBlank="1" showErrorMessage="1" sqref="S10">
      <formula1>$AC$10:$AF$10</formula1>
    </dataValidation>
    <dataValidation type="list" allowBlank="1" showErrorMessage="1" sqref="Q6">
      <formula1>$BV$6:$BX$6</formula1>
    </dataValidation>
    <dataValidation type="list" allowBlank="1" showErrorMessage="1" sqref="I9">
      <formula1>$X$9:$AA$9</formula1>
    </dataValidation>
    <dataValidation type="list" allowBlank="1" showErrorMessage="1" sqref="I10">
      <formula1>$X$10:$AA$10</formula1>
    </dataValidation>
    <dataValidation type="list" allowBlank="1" showErrorMessage="1" sqref="Q20">
      <formula1>$BV$20:$BX$20</formula1>
    </dataValidation>
    <dataValidation type="list" allowBlank="1" showErrorMessage="1" sqref="M13">
      <formula1>$BF$13:$BH$13</formula1>
    </dataValidation>
    <dataValidation type="list" allowBlank="1" showErrorMessage="1" sqref="D16">
      <formula1>$AL$16:$AN$16</formula1>
    </dataValidation>
    <dataValidation type="list" allowBlank="1" showErrorMessage="1" sqref="M25">
      <formula1>$BF$25:$BH$25</formula1>
    </dataValidation>
    <dataValidation type="list" allowBlank="1" showErrorMessage="1" sqref="S6">
      <formula1>$AC$6:$AF$6</formula1>
    </dataValidation>
    <dataValidation type="list" allowBlank="1" showErrorMessage="1" sqref="P7">
      <formula1>$BR$7:$BT$7</formula1>
    </dataValidation>
    <dataValidation type="list" allowBlank="1" showErrorMessage="1" sqref="F18">
      <formula1>$AT$18:$AV$18</formula1>
    </dataValidation>
    <dataValidation type="list" allowBlank="1" showErrorMessage="1" sqref="N16">
      <formula1>$BJ$16:$BL$16</formula1>
    </dataValidation>
    <dataValidation type="list" allowBlank="1" showErrorMessage="1" sqref="M12">
      <formula1>$BF$12:$BH$12</formula1>
    </dataValidation>
    <dataValidation type="list" allowBlank="1" showErrorMessage="1" sqref="O27">
      <formula1>$BN$27:$BP$27</formula1>
    </dataValidation>
    <dataValidation type="list" allowBlank="1" showErrorMessage="1" sqref="R5">
      <formula1>$BZ$5:$CB$5</formula1>
    </dataValidation>
    <dataValidation type="list" allowBlank="1" showErrorMessage="1" sqref="O15">
      <formula1>$BN$15:$BP$15</formula1>
    </dataValidation>
    <dataValidation type="list" allowBlank="1" showErrorMessage="1" sqref="R21">
      <formula1>$BZ$21:$CB$21</formula1>
    </dataValidation>
    <dataValidation type="list" allowBlank="1" showErrorMessage="1" sqref="E24">
      <formula1>$AP$24:$AR$24</formula1>
    </dataValidation>
    <dataValidation type="list" allowBlank="1" showErrorMessage="1" sqref="O6">
      <formula1>$BN$6:$BP$6</formula1>
    </dataValidation>
    <dataValidation type="list" allowBlank="1" showErrorMessage="1" sqref="E5">
      <formula1>$AP$5:$AR$5</formula1>
    </dataValidation>
    <dataValidation type="list" allowBlank="1" showErrorMessage="1" sqref="H7">
      <formula1>$BB$7:$BD$7</formula1>
    </dataValidation>
    <dataValidation type="list" allowBlank="1" showErrorMessage="1" sqref="F17">
      <formula1>$AT$17:$AV$17</formula1>
    </dataValidation>
    <dataValidation type="list" allowBlank="1" showErrorMessage="1" sqref="M11">
      <formula1>$BF$11:$BH$11</formula1>
    </dataValidation>
    <dataValidation type="list" allowBlank="1" showErrorMessage="1" sqref="N15">
      <formula1>$BJ$15:$BL$15</formula1>
    </dataValidation>
    <dataValidation type="list" allowBlank="1" showErrorMessage="1" sqref="O26">
      <formula1>$BN$26:$BP$26</formula1>
    </dataValidation>
    <dataValidation type="list" allowBlank="1" showErrorMessage="1" sqref="E11">
      <formula1>$AP$11:$AR$11</formula1>
    </dataValidation>
    <dataValidation type="list" allowBlank="1" showErrorMessage="1" sqref="N20">
      <formula1>$BJ$20:$BL$20</formula1>
    </dataValidation>
    <dataValidation type="list" allowBlank="1" showErrorMessage="1" sqref="M27">
      <formula1>$BF$27:$BH$27</formula1>
    </dataValidation>
    <dataValidation type="list" allowBlank="1" showErrorMessage="1" sqref="O4">
      <formula1>$BN$4:$BP$4</formula1>
    </dataValidation>
    <dataValidation type="list" allowBlank="1" showErrorMessage="1" sqref="G13">
      <formula1>$AX$13:$AZ$13</formula1>
    </dataValidation>
    <dataValidation type="list" allowBlank="1" showErrorMessage="1" sqref="C15">
      <formula1>$AH$15:$AJ$15</formula1>
    </dataValidation>
    <dataValidation type="list" allowBlank="1" showErrorMessage="1" sqref="D18">
      <formula1>$AL$18:$AN$18</formula1>
    </dataValidation>
    <dataValidation type="list" allowBlank="1" showErrorMessage="1" sqref="P22">
      <formula1>$BR$22:$BT$22</formula1>
    </dataValidation>
    <dataValidation type="list" allowBlank="1" showErrorMessage="1" sqref="F22">
      <formula1>$AT$22:$AV$22</formula1>
    </dataValidation>
    <dataValidation type="list" allowBlank="1" showErrorMessage="1" sqref="D4">
      <formula1>$AL$4:$AN$4</formula1>
    </dataValidation>
    <dataValidation type="list" allowBlank="1" showErrorMessage="1" sqref="G16">
      <formula1>$AX$16:$AZ$16</formula1>
    </dataValidation>
    <dataValidation type="list" allowBlank="1" showErrorMessage="1" sqref="H24">
      <formula1>$BB$24:$BD$24</formula1>
    </dataValidation>
    <dataValidation type="list" allowBlank="1" showErrorMessage="1" sqref="S23">
      <formula1>$AC$23:$AF$23</formula1>
    </dataValidation>
    <dataValidation type="list" allowBlank="1" showErrorMessage="1" sqref="N7">
      <formula1>$BJ$7:$BL$7</formula1>
    </dataValidation>
    <dataValidation type="list" allowBlank="1" showErrorMessage="1" sqref="C18">
      <formula1>$AH$18:$AJ$18</formula1>
    </dataValidation>
    <dataValidation type="list" allowBlank="1" showErrorMessage="1" sqref="P25">
      <formula1>$BR$25:$BT$25</formula1>
    </dataValidation>
    <dataValidation type="list" allowBlank="1" showErrorMessage="1" sqref="C20">
      <formula1>$AH$20:$AJ$20</formula1>
    </dataValidation>
    <dataValidation type="list" allowBlank="1" showErrorMessage="1" sqref="H27">
      <formula1>$BB$27:$BD$27</formula1>
    </dataValidation>
    <dataValidation type="list" allowBlank="1" showErrorMessage="1" sqref="R20">
      <formula1>$BZ$20:$CB$20</formula1>
    </dataValidation>
    <dataValidation type="list" allowBlank="1" showErrorMessage="1" sqref="F7">
      <formula1>$AT$7:$AV$7</formula1>
    </dataValidation>
    <dataValidation type="list" allowBlank="1" showErrorMessage="1" sqref="O16">
      <formula1>$BN$16:$BP$16</formula1>
    </dataValidation>
    <dataValidation type="list" allowBlank="1" showErrorMessage="1" sqref="F21">
      <formula1>$AT$21:$AV$21</formula1>
    </dataValidation>
    <dataValidation type="list" allowBlank="1" showErrorMessage="1" sqref="D19">
      <formula1>$AL$19:$AN$19</formula1>
    </dataValidation>
    <dataValidation type="list" allowBlank="1" showErrorMessage="1" sqref="S4">
      <formula1>$AC$4:$AF$4</formula1>
    </dataValidation>
    <dataValidation type="list" allowBlank="1" showErrorMessage="1" sqref="C17">
      <formula1>$AH$17:$AJ$17</formula1>
    </dataValidation>
    <dataValidation type="list" allowBlank="1" showErrorMessage="1" sqref="R9">
      <formula1>$BZ$9:$CB$9</formula1>
    </dataValidation>
    <dataValidation type="list" allowBlank="1" showErrorMessage="1" sqref="G15">
      <formula1>$AX$15:$AZ$15</formula1>
    </dataValidation>
    <dataValidation type="list" allowBlank="1" showErrorMessage="1" sqref="H26">
      <formula1>$BB$26:$BD$26</formula1>
    </dataValidation>
    <dataValidation type="list" allowBlank="1" showErrorMessage="1" sqref="I13">
      <formula1>$X$13:$AA$13</formula1>
    </dataValidation>
    <dataValidation type="list" allowBlank="1" showErrorMessage="1" sqref="P24">
      <formula1>$BR$24:$BT$24</formula1>
    </dataValidation>
    <dataValidation type="list" allowBlank="1" showErrorMessage="1" sqref="Q4">
      <formula1>$BV$4:$BX$4</formula1>
    </dataValidation>
    <dataValidation type="list" allowBlank="1" showErrorMessage="1" sqref="M10">
      <formula1>$BF$10:$BH$10</formula1>
    </dataValidation>
    <dataValidation type="list" allowBlank="1" showErrorMessage="1" sqref="F20">
      <formula1>$AT$20:$AV$20</formula1>
    </dataValidation>
    <dataValidation type="list" allowBlank="1" showErrorMessage="1" sqref="C16">
      <formula1>$AH$16:$AJ$16</formula1>
    </dataValidation>
    <dataValidation type="list" allowBlank="1" showErrorMessage="1" sqref="G14">
      <formula1>$AX$14:$AZ$14</formula1>
    </dataValidation>
    <dataValidation type="list" allowBlank="1" showErrorMessage="1" sqref="H25">
      <formula1>$BB$25:$BD$25</formula1>
    </dataValidation>
    <dataValidation type="list" allowBlank="1" showErrorMessage="1" sqref="Q10">
      <formula1>$BV$10:$BX$10</formula1>
    </dataValidation>
    <dataValidation type="list" allowBlank="1" showErrorMessage="1" sqref="P23">
      <formula1>$BR$23:$BT$23</formula1>
    </dataValidation>
    <dataValidation type="list" allowBlank="1" showErrorMessage="1" sqref="I12">
      <formula1>$X$12:$AA$12</formula1>
    </dataValidation>
    <dataValidation type="list" allowBlank="1" showErrorMessage="1" sqref="G8">
      <formula1>$AX$8:$AZ$8</formula1>
    </dataValidation>
    <dataValidation type="list" allowBlank="1" showErrorMessage="1" sqref="P26">
      <formula1>$BR$26:$BT$26</formula1>
    </dataValidation>
    <dataValidation type="list" allowBlank="1" showErrorMessage="1" sqref="E20">
      <formula1>$AP$20:$AR$20</formula1>
    </dataValidation>
    <dataValidation type="list" allowBlank="1" showErrorMessage="1" sqref="N27">
      <formula1>$BJ$27:$BL$27</formula1>
    </dataValidation>
    <dataValidation type="list" allowBlank="1" showErrorMessage="1" sqref="D14">
      <formula1>$AL$14:$AN$14</formula1>
    </dataValidation>
    <dataValidation type="list" allowBlank="1" showErrorMessage="1" sqref="C21">
      <formula1>$AH$21:$AJ$21</formula1>
    </dataValidation>
    <dataValidation type="list" allowBlank="1" showErrorMessage="1" sqref="F10">
      <formula1>$AT$10:$AV$10</formula1>
    </dataValidation>
    <dataValidation type="list" allowBlank="1" showErrorMessage="1" sqref="O17">
      <formula1>$BN$17:$BP$17</formula1>
    </dataValidation>
    <dataValidation type="list" allowBlank="1" showErrorMessage="1" sqref="R24">
      <formula1>$BZ$24:$CB$24</formula1>
    </dataValidation>
    <dataValidation type="list" allowBlank="1" showErrorMessage="1" sqref="I4">
      <formula1>$X$4:$AA$4</formula1>
    </dataValidation>
    <dataValidation type="list" allowBlank="1" showErrorMessage="1" sqref="Q16">
      <formula1>$BV$16:$BX$16</formula1>
    </dataValidation>
    <dataValidation type="list" allowBlank="1" showErrorMessage="1" sqref="H5">
      <formula1>$BB$5:$BD$5</formula1>
    </dataValidation>
    <dataValidation type="list" allowBlank="1" showErrorMessage="1" sqref="O9">
      <formula1>$BN$9:$BP$9</formula1>
    </dataValidation>
    <dataValidation type="list" allowBlank="1" showErrorMessage="1" sqref="Q9">
      <formula1>$BV$9:$BX$9</formula1>
    </dataValidation>
    <dataValidation type="list" allowBlank="1" showErrorMessage="1" sqref="G25">
      <formula1>$AX$25:$AZ$25</formula1>
    </dataValidation>
    <dataValidation type="list" allowBlank="1" showErrorMessage="1" sqref="M15">
      <formula1>$BF$15:$BH$15</formula1>
    </dataValidation>
    <dataValidation type="list" allowBlank="1" showErrorMessage="1" sqref="F5">
      <formula1>$AT$5:$AV$5</formula1>
    </dataValidation>
    <dataValidation type="list" allowBlank="1" showErrorMessage="1" sqref="E26">
      <formula1>$AP$26:$AR$26</formula1>
    </dataValidation>
    <dataValidation type="list" allowBlank="1" showErrorMessage="1" sqref="D22">
      <formula1>$AL$22:$AN$22</formula1>
    </dataValidation>
    <dataValidation type="list" allowBlank="1" showErrorMessage="1" sqref="N14">
      <formula1>$BJ$14:$BL$14</formula1>
    </dataValidation>
    <dataValidation type="list" allowBlank="1" showErrorMessage="1" sqref="H15">
      <formula1>$BB$15:$BD$15</formula1>
    </dataValidation>
    <dataValidation type="list" allowBlank="1" showErrorMessage="1" sqref="C3:H3">
      <formula1>$Y$27:$Y$36</formula1>
    </dataValidation>
    <dataValidation type="list" allowBlank="1" showErrorMessage="1" sqref="I14">
      <formula1>$X$14:$AA$14</formula1>
    </dataValidation>
    <dataValidation type="list" allowBlank="1" showErrorMessage="1" sqref="Q24">
      <formula1>$BV$24:$BX$24</formula1>
    </dataValidation>
    <dataValidation type="list" allowBlank="1" showErrorMessage="1" sqref="P19">
      <formula1>$BR$19:$BT$19</formula1>
    </dataValidation>
    <dataValidation type="list" allowBlank="1" showErrorMessage="1" sqref="P5">
      <formula1>$BR$5:$BT$5</formula1>
    </dataValidation>
    <dataValidation type="list" allowBlank="1" showErrorMessage="1" sqref="M23">
      <formula1>$BF$23:$BH$23</formula1>
    </dataValidation>
    <dataValidation type="list" allowBlank="1" showErrorMessage="1" sqref="G24">
      <formula1>$AX$24:$AZ$24</formula1>
    </dataValidation>
    <dataValidation type="list" allowBlank="1" showErrorMessage="1" sqref="E25">
      <formula1>$AP$25:$AR$25</formula1>
    </dataValidation>
    <dataValidation type="list" allowBlank="1" showErrorMessage="1" sqref="E13">
      <formula1>$AP$13:$AR$13</formula1>
    </dataValidation>
    <dataValidation type="list" allowBlank="1" showErrorMessage="1" sqref="C14">
      <formula1>$AH$14:$AJ$14</formula1>
    </dataValidation>
    <dataValidation type="list" allowBlank="1" showErrorMessage="1" sqref="N22">
      <formula1>$BJ$22:$BL$22</formula1>
    </dataValidation>
    <dataValidation type="list" allowBlank="1" showErrorMessage="1" sqref="H23">
      <formula1>$BB$23:$BD$23</formula1>
    </dataValidation>
    <dataValidation type="list" allowBlank="1" showErrorMessage="1" sqref="G18">
      <formula1>$AX$18:$AZ$18</formula1>
    </dataValidation>
    <dataValidation type="list" allowBlank="1" showErrorMessage="1" sqref="I22">
      <formula1>$X$22:$AA$22</formula1>
    </dataValidation>
    <dataValidation type="list" allowBlank="1" showErrorMessage="1" sqref="P27">
      <formula1>$BR$27:$BT$27</formula1>
    </dataValidation>
    <dataValidation type="list" allowBlank="1" showErrorMessage="1" sqref="E19">
      <formula1>$AP$19:$AR$19</formula1>
    </dataValidation>
    <dataValidation type="list" allowBlank="1" showErrorMessage="1" sqref="R17">
      <formula1>$BZ$17:$CB$17</formula1>
    </dataValidation>
    <dataValidation type="list" allowBlank="1" showErrorMessage="1" sqref="M5">
      <formula1>$BF$5:$BH$5</formula1>
    </dataValidation>
    <dataValidation type="list" allowBlank="1" showErrorMessage="1" sqref="E12">
      <formula1>$AP$12:$AR$12</formula1>
    </dataValidation>
    <dataValidation type="list" allowBlank="1" showErrorMessage="1" sqref="M24">
      <formula1>$BF$24:$BH$24</formula1>
    </dataValidation>
    <dataValidation type="list" allowBlank="1" showErrorMessage="1" sqref="E8">
      <formula1>$AP$8:$AR$8</formula1>
    </dataValidation>
    <dataValidation type="list" allowBlank="1" showErrorMessage="1" sqref="F11">
      <formula1>$AT$11:$AV$11</formula1>
    </dataValidation>
    <dataValidation type="list" allowBlank="1" showErrorMessage="1" sqref="N21">
      <formula1>$BJ$21:$BL$21</formula1>
    </dataValidation>
    <dataValidation type="list" allowBlank="1" showErrorMessage="1" sqref="S9">
      <formula1>$AC$9:$AF$9</formula1>
    </dataValidation>
    <dataValidation type="list" allowBlank="1" showErrorMessage="1" sqref="D15">
      <formula1>$AL$15:$AN$15</formula1>
    </dataValidation>
    <dataValidation type="list" allowBlank="1" showErrorMessage="1" sqref="H10">
      <formula1>$BB$10:$BD$10</formula1>
    </dataValidation>
    <dataValidation type="list" allowBlank="1" showErrorMessage="1" sqref="C13">
      <formula1>$AH$13:$AJ$13</formula1>
    </dataValidation>
    <dataValidation type="list" allowBlank="1" showErrorMessage="1" sqref="M8">
      <formula1>$BF$8:$BH$8</formula1>
    </dataValidation>
    <dataValidation type="list" allowBlank="1" showErrorMessage="1" sqref="R16">
      <formula1>$BZ$16:$CB$16</formula1>
    </dataValidation>
    <dataValidation type="list" allowBlank="1" showErrorMessage="1" sqref="O20">
      <formula1>$BN$20:$BP$20</formula1>
    </dataValidation>
    <dataValidation type="list" allowBlank="1" showErrorMessage="1" sqref="N5">
      <formula1>$BJ$5:$BL$5</formula1>
    </dataValidation>
    <dataValidation type="list" allowBlank="1" showErrorMessage="1" sqref="I21">
      <formula1>$X$21:$AA$21</formula1>
    </dataValidation>
    <dataValidation type="list" allowBlank="1" showErrorMessage="1" sqref="H22">
      <formula1>$BB$22:$BD$22</formula1>
    </dataValidation>
    <dataValidation type="list" allowBlank="1" showErrorMessage="1" sqref="G17">
      <formula1>$AX$17:$AZ$17</formula1>
    </dataValidation>
    <dataValidation type="list" allowBlank="1" showErrorMessage="1" sqref="E18">
      <formula1>$AP$18:$AR$18</formula1>
    </dataValidation>
    <dataValidation type="list" allowBlank="1" showErrorMessage="1" sqref="D21">
      <formula1>$AL$21:$AN$21</formula1>
    </dataValidation>
    <dataValidation type="list" allowBlank="1" showErrorMessage="1" sqref="R18">
      <formula1>$BZ$18:$CB$18</formula1>
    </dataValidation>
    <dataValidation type="list" allowBlank="1" showErrorMessage="1" sqref="H16">
      <formula1>$BB$16:$BD$16</formula1>
    </dataValidation>
    <dataValidation type="list" allowBlank="1" showErrorMessage="1" sqref="N18">
      <formula1>$BJ$18:$BL$18</formula1>
    </dataValidation>
    <dataValidation type="list" allowBlank="1" showErrorMessage="1" sqref="Q25">
      <formula1>$BV$25:$BX$25</formula1>
    </dataValidation>
    <dataValidation type="list" allowBlank="1" showErrorMessage="1" sqref="D20">
      <formula1>$AL$20:$AN$20</formula1>
    </dataValidation>
    <dataValidation type="list" allowBlank="1" showErrorMessage="1" sqref="H21">
      <formula1>$BB$21:$BD$21</formula1>
    </dataValidation>
    <dataValidation type="list" allowBlank="1" showErrorMessage="1" sqref="D8">
      <formula1>$AL$8:$AN$8</formula1>
    </dataValidation>
    <dataValidation type="list" allowBlank="1" showErrorMessage="1" sqref="C12">
      <formula1>$AH$12:$AJ$12</formula1>
    </dataValidation>
    <dataValidation type="list" allowBlank="1" showErrorMessage="1" sqref="I18">
      <formula1>$X$18:$AA$18</formula1>
    </dataValidation>
    <dataValidation type="list" allowBlank="1" showErrorMessage="1" sqref="E14">
      <formula1>$AP$14:$AR$14</formula1>
    </dataValidation>
    <dataValidation type="list" allowBlank="1" showErrorMessage="1" sqref="O7">
      <formula1>$BN$7:$BP$7</formula1>
    </dataValidation>
    <dataValidation type="list" allowBlank="1" showErrorMessage="1" sqref="D10">
      <formula1>$AL$10:$AN$10</formula1>
    </dataValidation>
    <dataValidation type="list" allowBlank="1" showErrorMessage="1" sqref="E17">
      <formula1>$AP$17:$AR$17</formula1>
    </dataValidation>
    <dataValidation type="list" allowBlank="1" showErrorMessage="1" sqref="N23">
      <formula1>$BJ$23:$BL$23</formula1>
    </dataValidation>
    <dataValidation type="list" allowBlank="1" showErrorMessage="1" sqref="R26">
      <formula1>$BZ$26:$CB$26</formula1>
    </dataValidation>
    <dataValidation type="list" allowBlank="1" showErrorMessage="1" sqref="O10">
      <formula1>$BN$10:$BP$10</formula1>
    </dataValidation>
    <dataValidation type="list" allowBlank="1" showErrorMessage="1" sqref="R23">
      <formula1>$BZ$23:$CB$23</formula1>
    </dataValidation>
    <dataValidation type="list" allowBlank="1" showErrorMessage="1" sqref="N26">
      <formula1>$BJ$26:$BL$26</formula1>
    </dataValidation>
    <dataValidation type="list" allowBlank="1" showErrorMessage="1" sqref="E6">
      <formula1>$AP$6:$AR$6</formula1>
    </dataValidation>
    <dataValidation type="list" allowBlank="1" showErrorMessage="1" sqref="O13">
      <formula1>$BN$13:$BP$13</formula1>
    </dataValidation>
    <dataValidation type="list" allowBlank="1" showErrorMessage="1" sqref="I23">
      <formula1>$X$23:$AA$23</formula1>
    </dataValidation>
    <dataValidation type="list" allowBlank="1" showErrorMessage="1" sqref="M17">
      <formula1>$BF$17:$BH$17</formula1>
    </dataValidation>
    <dataValidation type="list" allowBlank="1" showErrorMessage="1" sqref="M14">
      <formula1>$BF$14:$BH$14</formula1>
    </dataValidation>
    <dataValidation type="list" allowBlank="1" showErrorMessage="1" sqref="G19">
      <formula1>$AX$19:$AZ$19</formula1>
    </dataValidation>
    <dataValidation type="list" allowBlank="1" showErrorMessage="1" sqref="I6">
      <formula1>$X$6:$AA$6</formula1>
    </dataValidation>
    <dataValidation type="list" allowBlank="1" showErrorMessage="1" sqref="Q15">
      <formula1>$BV$15:$BX$15</formula1>
    </dataValidation>
    <dataValidation type="list" allowBlank="1" showErrorMessage="1" sqref="E22">
      <formula1>$AP$22:$AR$22</formula1>
    </dataValidation>
    <dataValidation type="list" allowBlank="1" showErrorMessage="1" sqref="Q18">
      <formula1>$BV$18:$BX$18</formula1>
    </dataValidation>
    <dataValidation type="list" allowBlank="1" showErrorMessage="1" sqref="M16">
      <formula1>$BF$16:$BH$16</formula1>
    </dataValidation>
    <dataValidation type="list" allowBlank="1" showErrorMessage="1" sqref="E16">
      <formula1>$AP$16:$AR$16</formula1>
    </dataValidation>
    <dataValidation type="list" allowBlank="1" showErrorMessage="1" sqref="C8">
      <formula1>$AH$8:$AJ$8</formula1>
    </dataValidation>
    <dataValidation type="list" allowBlank="1" showErrorMessage="1" sqref="O12">
      <formula1>$BN$12:$BP$12</formula1>
    </dataValidation>
    <dataValidation type="list" allowBlank="1" showErrorMessage="1" sqref="M22">
      <formula1>$BF$22:$BH$22</formula1>
    </dataValidation>
    <dataValidation type="list" allowBlank="1" showErrorMessage="1" sqref="N25">
      <formula1>$BJ$25:$BL$25</formula1>
    </dataValidation>
    <dataValidation type="list" allowBlank="1" showErrorMessage="1" sqref="H14">
      <formula1>$BB$14:$BD$14</formula1>
    </dataValidation>
    <dataValidation type="list" allowBlank="1" showErrorMessage="1" sqref="G27">
      <formula1>$AX$27:$AZ$27</formula1>
    </dataValidation>
    <dataValidation type="list" allowBlank="1" showErrorMessage="1" sqref="C10">
      <formula1>$AH$10:$AJ$10</formula1>
    </dataValidation>
    <dataValidation type="list" allowBlank="1" showErrorMessage="1" sqref="Q23">
      <formula1>$BV$23:$BX$23</formula1>
    </dataValidation>
    <dataValidation type="list" allowBlank="1" showErrorMessage="1" sqref="D13">
      <formula1>$AL$13:$AN$13</formula1>
    </dataValidation>
    <dataValidation type="list" allowBlank="1" showErrorMessage="1" sqref="N19">
      <formula1>$BJ$19:$BL$19</formula1>
    </dataValidation>
    <dataValidation type="list" allowBlank="1" showErrorMessage="1" sqref="E21">
      <formula1>$AP$21:$AR$21</formula1>
    </dataValidation>
    <dataValidation type="list" allowBlank="1" showErrorMessage="1" sqref="M3:R3">
      <formula1>$Y$38:$Y$47</formula1>
    </dataValidation>
    <dataValidation type="list" allowBlank="1" showErrorMessage="1" sqref="S7">
      <formula1>$AC$7:$AF$7</formula1>
    </dataValidation>
    <dataValidation type="list" allowBlank="1" showErrorMessage="1" sqref="M21">
      <formula1>$BF$21:$BH$21</formula1>
    </dataValidation>
    <dataValidation type="list" allowBlank="1" showErrorMessage="1" sqref="I19">
      <formula1>$X$19:$AA$19</formula1>
    </dataValidation>
    <dataValidation type="list" allowBlank="1" showErrorMessage="1" sqref="R19">
      <formula1>$BZ$19:$CB$19</formula1>
    </dataValidation>
    <dataValidation type="list" allowBlank="1" showErrorMessage="1" sqref="Q17">
      <formula1>$BV$17:$BX$17</formula1>
    </dataValidation>
    <dataValidation type="list" allowBlank="1" showErrorMessage="1" sqref="D12">
      <formula1>$AL$12:$AN$12</formula1>
    </dataValidation>
    <dataValidation type="list" allowBlank="1" showErrorMessage="1" sqref="H13">
      <formula1>$BB$13:$BD$13</formula1>
    </dataValidation>
    <dataValidation type="list" allowBlank="1" showErrorMessage="1" sqref="G26">
      <formula1>$AX$26:$AZ$26</formula1>
    </dataValidation>
    <dataValidation type="list" allowBlank="1" showErrorMessage="1" sqref="E15">
      <formula1>$AP$15:$AR$15</formula1>
    </dataValidation>
    <dataValidation type="list" allowBlank="1" showErrorMessage="1" sqref="Q22">
      <formula1>$BV$22:$BX$22</formula1>
    </dataValidation>
    <dataValidation type="list" allowBlank="1" showErrorMessage="1" sqref="G6">
      <formula1>$AX$6:$AZ$6</formula1>
    </dataValidation>
    <dataValidation type="list" allowBlank="1" showErrorMessage="1" sqref="Q7">
      <formula1>$BV$7:$BX$7</formula1>
    </dataValidation>
    <dataValidation type="list" allowBlank="1" showErrorMessage="1" sqref="O11">
      <formula1>$BN$11:$BP$11</formula1>
    </dataValidation>
    <dataValidation type="list" allowBlank="1" showErrorMessage="1" sqref="N24">
      <formula1>$BJ$24:$BL$24</formula1>
    </dataValidation>
    <dataValidation type="list" allowBlank="1" showErrorMessage="1" sqref="R25">
      <formula1>$BZ$25:$CB$25</formula1>
    </dataValidation>
    <dataValidation type="list" allowBlank="1" showErrorMessage="1" sqref="Q13">
      <formula1>$BV$13:$BX$13</formula1>
    </dataValidation>
    <dataValidation type="list" allowBlank="1" showErrorMessage="1" sqref="M20">
      <formula1>$BF$20:$BH$20</formula1>
    </dataValidation>
    <dataValidation type="list" allowBlank="1" showErrorMessage="1" sqref="P8">
      <formula1>$BR$8:$BT$8</formula1>
    </dataValidation>
    <dataValidation type="list" allowBlank="1" showErrorMessage="1" sqref="D11">
      <formula1>$AL$11:$AN$11</formula1>
    </dataValidation>
    <dataValidation type="list" allowBlank="1" showErrorMessage="1" sqref="M18">
      <formula1>$BF$18:$BH$18</formula1>
    </dataValidation>
    <dataValidation type="list" allowBlank="1" showErrorMessage="1" sqref="R27">
      <formula1>$BZ$27:$CB$27</formula1>
    </dataValidation>
    <dataValidation type="list" allowBlank="1" showErrorMessage="1" sqref="Q5">
      <formula1>$BV$5:$BX$5</formula1>
    </dataValidation>
    <dataValidation type="list" allowBlank="1" showErrorMessage="1" sqref="C24">
      <formula1>$AH$24:$AJ$24</formula1>
    </dataValidation>
    <dataValidation type="list" allowBlank="1" showErrorMessage="1" sqref="G4">
      <formula1>$AX$4:$AZ$4</formula1>
    </dataValidation>
    <dataValidation type="list" allowBlank="1" showErrorMessage="1" sqref="G22">
      <formula1>$AX$22:$AZ$22</formula1>
    </dataValidation>
    <dataValidation type="list" allowBlank="1" showErrorMessage="1" sqref="I8">
      <formula1>$X$8:$AA$8</formula1>
    </dataValidation>
    <dataValidation type="list" allowBlank="1" showErrorMessage="1" sqref="N11">
      <formula1>$BJ$11:$BL$11</formula1>
    </dataValidation>
    <dataValidation type="list" allowBlank="1" showErrorMessage="1" sqref="R14">
      <formula1>$BZ$14:$CB$14</formula1>
    </dataValidation>
    <dataValidation type="list" allowBlank="1" showErrorMessage="1" sqref="F13">
      <formula1>$AT$13:$AV$13</formula1>
    </dataValidation>
    <dataValidation type="list" allowBlank="1" showErrorMessage="1" sqref="O5">
      <formula1>$BN$5:$BP$5</formula1>
    </dataValidation>
    <dataValidation type="list" allowBlank="1" showErrorMessage="1" sqref="O22">
      <formula1>$BN$22:$BP$22</formula1>
    </dataValidation>
    <dataValidation type="list" allowBlank="1" showErrorMessage="1" sqref="E4">
      <formula1>$AP$4:$AR$4</formula1>
    </dataValidation>
    <dataValidation type="list" allowBlank="1" showErrorMessage="1" sqref="C11">
      <formula1>$AH$11:$AJ$11</formula1>
    </dataValidation>
    <dataValidation type="list" allowBlank="1" showErrorMessage="1" sqref="H18">
      <formula1>$BB$18:$BD$18</formula1>
    </dataValidation>
    <dataValidation type="list" allowBlank="1" showErrorMessage="1" sqref="P16">
      <formula1>$BR$16:$BT$16</formula1>
    </dataValidation>
    <dataValidation type="list" allowBlank="1" showErrorMessage="1" sqref="Q27">
      <formula1>$BV$27:$BX$27</formula1>
    </dataValidation>
    <dataValidation type="list" allowBlank="1" showErrorMessage="1" sqref="H20">
      <formula1>$BB$20:$BD$20</formula1>
    </dataValidation>
    <dataValidation type="list" allowBlank="1" showErrorMessage="1" sqref="H8">
      <formula1>$BB$8:$BD$8</formula1>
    </dataValidation>
    <dataValidation type="list" allowBlank="1" showErrorMessage="1" sqref="I17">
      <formula1>$X$17:$AA$17</formula1>
    </dataValidation>
    <dataValidation type="list" allowBlank="1" showErrorMessage="1" sqref="C6">
      <formula1>$AH$6:$AJ$6</formula1>
    </dataValidation>
    <dataValidation type="list" allowBlank="1" showErrorMessage="1" sqref="F12">
      <formula1>$AT$12:$AV$12</formula1>
    </dataValidation>
    <dataValidation type="list" allowBlank="1" showErrorMessage="1" sqref="N10">
      <formula1>$BJ$10:$BL$10</formula1>
    </dataValidation>
    <dataValidation type="list" allowBlank="1" showErrorMessage="1" sqref="O21">
      <formula1>$BN$21:$BP$21</formula1>
    </dataValidation>
    <dataValidation type="list" allowBlank="1" showErrorMessage="1" sqref="S17">
      <formula1>$AC$17:$AF$17</formula1>
    </dataValidation>
    <dataValidation type="list" allowBlank="1" showErrorMessage="1" sqref="H17">
      <formula1>$BB$17:$BD$17</formula1>
    </dataValidation>
    <dataValidation type="list" allowBlank="1" showErrorMessage="1" sqref="Q14">
      <formula1>$BV$14:$BX$14</formula1>
    </dataValidation>
    <dataValidation type="list" allowBlank="1" showErrorMessage="1" sqref="P15">
      <formula1>$BR$15:$BT$15</formula1>
    </dataValidation>
    <dataValidation type="list" allowBlank="1" showErrorMessage="1" sqref="I16">
      <formula1>$X$16:$AA$16</formula1>
    </dataValidation>
    <dataValidation type="list" allowBlank="1" showErrorMessage="1" sqref="Q26">
      <formula1>$BV$26:$BX$26</formula1>
    </dataValidation>
    <dataValidation type="list" allowBlank="1" showErrorMessage="1" sqref="N8">
      <formula1>$BJ$8:$BL$8</formula1>
    </dataValidation>
    <dataValidation type="list" allowBlank="1" showErrorMessage="1" sqref="C25">
      <formula1>$AH$25:$AJ$25</formula1>
    </dataValidation>
    <dataValidation type="list" allowBlank="1" showErrorMessage="1" sqref="S16">
      <formula1>$AC$16:$AF$16</formula1>
    </dataValidation>
    <dataValidation type="list" allowBlank="1" showErrorMessage="1" sqref="G23">
      <formula1>$AX$23:$AZ$23</formula1>
    </dataValidation>
    <dataValidation type="list" allowBlank="1" showErrorMessage="1" sqref="M19">
      <formula1>$BF$19:$BH$19</formula1>
    </dataValidation>
    <dataValidation type="list" allowBlank="1" showErrorMessage="1" sqref="R8">
      <formula1>$BZ$8:$CB$8</formula1>
    </dataValidation>
    <dataValidation type="list" allowBlank="1" showErrorMessage="1" sqref="D5">
      <formula1>$AL$5:$AN$5</formula1>
    </dataValidation>
    <dataValidation type="list" allowBlank="1" showErrorMessage="1" sqref="O23">
      <formula1>$BN$23:$BP$23</formula1>
    </dataValidation>
    <dataValidation type="list" allowBlank="1" showErrorMessage="1" sqref="R15">
      <formula1>$BZ$15:$CB$15</formula1>
    </dataValidation>
    <dataValidation type="list" allowBlank="1" showErrorMessage="1" sqref="I15">
      <formula1>$X$15:$AA$15</formula1>
    </dataValidation>
    <dataValidation type="list" allowBlank="1" showErrorMessage="1" sqref="D23">
      <formula1>$AL$23:$AN$23</formula1>
    </dataValidation>
    <dataValidation type="list" allowBlank="1" showErrorMessage="1" sqref="P17">
      <formula1>$BR$17:$BT$17</formula1>
    </dataValidation>
    <dataValidation type="list" allowBlank="1" showErrorMessage="1" sqref="H19">
      <formula1>$BB$19:$BD$19</formula1>
    </dataValidation>
    <dataValidation type="list" allowBlank="1" showErrorMessage="1" sqref="S5">
      <formula1>$AC$5:$AF$5</formula1>
    </dataValidation>
    <dataValidation type="list" allowBlank="1" showErrorMessage="1" sqref="R12">
      <formula1>$BZ$12:$CB$12</formula1>
    </dataValidation>
    <dataValidation type="list" allowBlank="1" showErrorMessage="1" sqref="I20">
      <formula1>$X$20:$AA$20</formula1>
    </dataValidation>
    <dataValidation type="list" allowBlank="1" showErrorMessage="1" sqref="R4">
      <formula1>$BZ$4:$CB$4</formula1>
    </dataValidation>
    <dataValidation type="list" allowBlank="1" showErrorMessage="1" sqref="Q12">
      <formula1>$BV$12:$BX$12</formula1>
    </dataValidation>
    <dataValidation type="list" allowBlank="1" showErrorMessage="1" sqref="C23">
      <formula1>$AH$23:$AJ$23</formula1>
    </dataValidation>
    <dataValidation type="list" allowBlank="1" showErrorMessage="1" sqref="D26">
      <formula1>$AL$26:$AN$26</formula1>
    </dataValidation>
    <dataValidation type="list" allowBlank="1" showErrorMessage="1" sqref="G21">
      <formula1>$AX$21:$AZ$21</formula1>
    </dataValidation>
    <dataValidation type="list" allowBlank="1" showErrorMessage="1" sqref="S18">
      <formula1>$AC$18:$AF$18</formula1>
    </dataValidation>
    <dataValidation type="list" allowBlank="1" showErrorMessage="1" sqref="O19">
      <formula1>$BN$19:$BP$19</formula1>
    </dataValidation>
    <dataValidation type="list" allowBlank="1" showErrorMessage="1" sqref="R13">
      <formula1>$BZ$13:$CB$13</formula1>
    </dataValidation>
    <dataValidation type="list" allowBlank="1" showErrorMessage="1" sqref="G9">
      <formula1>$AX$9:$AZ$9</formula1>
    </dataValidation>
    <dataValidation type="list" allowBlank="1" showErrorMessage="1" sqref="N13">
      <formula1>$BJ$13:$BL$13</formula1>
    </dataValidation>
    <dataValidation type="list" allowBlank="1" showErrorMessage="1" sqref="D25">
      <formula1>$AL$25:$AN$25</formula1>
    </dataValidation>
    <dataValidation type="list" allowBlank="1" showErrorMessage="1" sqref="M7">
      <formula1>$BF$7:$BH$7</formula1>
    </dataValidation>
    <dataValidation type="list" allowBlank="1" showErrorMessage="1" sqref="Q11">
      <formula1>$BV$11:$BX$11</formula1>
    </dataValidation>
    <dataValidation type="list" allowBlank="1" showErrorMessage="1" sqref="F15">
      <formula1>$AT$15:$AV$15</formula1>
    </dataValidation>
    <dataValidation type="list" allowBlank="1" showErrorMessage="1" sqref="N6">
      <formula1>$BJ$6:$BL$6</formula1>
    </dataValidation>
    <dataValidation type="list" allowBlank="1" showErrorMessage="1" sqref="G20">
      <formula1>$AX$20:$AZ$20</formula1>
    </dataValidation>
    <dataValidation type="list" allowBlank="1" showErrorMessage="1" sqref="O24">
      <formula1>$BN$24:$BP$24</formula1>
    </dataValidation>
    <dataValidation type="list" allowBlank="1" showErrorMessage="1" sqref="P18">
      <formula1>$BR$18:$BT$18</formula1>
    </dataValidation>
    <dataValidation type="list" allowBlank="1" showErrorMessage="1" sqref="C22">
      <formula1>$AH$22:$AJ$22</formula1>
    </dataValidation>
    <dataValidation type="list" allowBlank="1" showErrorMessage="1" sqref="O18">
      <formula1>$BN$18:$BP$18</formula1>
    </dataValidation>
    <dataValidation type="list" allowBlank="1" showErrorMessage="1" sqref="D24">
      <formula1>$AL$24:$AN$24</formula1>
    </dataValidation>
    <dataValidation type="list" allowBlank="1" showErrorMessage="1" sqref="F8">
      <formula1>$AT$8:$AV$8</formula1>
    </dataValidation>
    <dataValidation type="list" allowBlank="1" showErrorMessage="1" sqref="N12">
      <formula1>$BJ$12:$BL$12</formula1>
    </dataValidation>
    <dataValidation type="list" allowBlank="1" showErrorMessage="1" sqref="P6">
      <formula1>$BR$6:$BT$6</formula1>
    </dataValidation>
    <dataValidation type="list" allowBlank="1" showErrorMessage="1" sqref="E27">
      <formula1>$AP$27:$AR$27</formula1>
    </dataValidation>
    <dataValidation type="list" allowBlank="1" showErrorMessage="1" sqref="C4">
      <formula1>$AH$4:$AJ$4</formula1>
    </dataValidation>
    <dataValidation type="list" allowBlank="1" showErrorMessage="1" sqref="F14">
      <formula1>$AT$14:$AV$14</formula1>
    </dataValidation>
    <dataValidation type="list" allowBlank="1" showErrorMessage="1" sqref="C19">
      <formula1>$AH$19:$AJ$19</formula1>
    </dataValidation>
    <dataValidation type="list" allowBlank="1" showErrorMessage="1" sqref="S21">
      <formula1>$AC$21:$AF$21</formula1>
    </dataValidation>
    <dataValidation type="list" allowBlank="1" showErrorMessage="1" sqref="S19">
      <formula1>$AC$19:$AF$19</formula1>
    </dataValidation>
    <dataValidation type="list" allowBlank="1" showErrorMessage="1" sqref="M6">
      <formula1>$BF$6:$BH$6</formula1>
    </dataValidation>
    <dataValidation type="list" allowBlank="1" showErrorMessage="1" sqref="P13">
      <formula1>$BR$13:$BT$13</formula1>
    </dataValidation>
    <dataValidation type="list" allowBlank="1" showErrorMessage="1" sqref="C27">
      <formula1>$AH$27:$AJ$27</formula1>
    </dataValidation>
    <dataValidation type="list" allowBlank="1" showErrorMessage="1" sqref="F16">
      <formula1>$AT$16:$AV$16</formula1>
    </dataValidation>
    <dataValidation type="list" allowBlank="1" showErrorMessage="1" sqref="O25">
      <formula1>$BN$25:$BP$25</formula1>
    </dataValidation>
    <dataValidation type="list" allowBlank="1" showErrorMessage="1" sqref="E9">
      <formula1>$AP$9:$AR$9</formula1>
    </dataValidation>
    <dataValidation type="list" allowBlank="1" showErrorMessage="1" sqref="R11">
      <formula1>$BZ$11:$CB$11</formula1>
    </dataValidation>
    <dataValidation type="list" allowBlank="1" showErrorMessage="1" sqref="G12">
      <formula1>$AX$12:$AZ$12</formula1>
    </dataValidation>
    <dataValidation type="list" allowBlank="1" showErrorMessage="1" sqref="N4">
      <formula1>$BJ$4:$BL$4</formula1>
    </dataValidation>
    <dataValidation type="list" allowBlank="1" showErrorMessage="1" sqref="P21">
      <formula1>$BR$21:$BT$21</formula1>
    </dataValidation>
    <dataValidation type="list" allowBlank="1" showErrorMessage="1" sqref="Q8">
      <formula1>$BV$8:$BX$8</formula1>
    </dataValidation>
    <dataValidation type="list" allowBlank="1" showErrorMessage="1" sqref="H6">
      <formula1>$BB$6:$BD$6</formula1>
    </dataValidation>
    <dataValidation type="list" allowBlank="1" showErrorMessage="1" sqref="D9">
      <formula1>$AL$9:$AN$9</formula1>
    </dataValidation>
    <dataValidation type="list" allowBlank="1" showErrorMessage="1" sqref="R10">
      <formula1>$BZ$10:$CB$10</formula1>
    </dataValidation>
    <dataValidation type="list" allowBlank="1" showErrorMessage="1" sqref="F24">
      <formula1>$AT$24:$AV$24</formula1>
    </dataValidation>
    <dataValidation type="list" allowBlank="1" showErrorMessage="1" sqref="G7">
      <formula1>$AX$7:$AZ$7</formula1>
    </dataValidation>
    <dataValidation type="list" allowBlank="1" showErrorMessage="1" sqref="C26">
      <formula1>$AH$26:$AJ$26</formula1>
    </dataValidation>
    <dataValidation type="list" allowBlank="1" showErrorMessage="1" sqref="F6">
      <formula1>$AT$6:$AV$6</formula1>
    </dataValidation>
    <dataValidation type="list" allowBlank="1" showErrorMessage="1" sqref="G11">
      <formula1>$AX$11:$AZ$11</formula1>
    </dataValidation>
    <dataValidation type="list" allowBlank="1" showErrorMessage="1" sqref="D27">
      <formula1>$AL$27:$AN$27</formula1>
    </dataValidation>
    <dataValidation type="list" allowBlank="1" showErrorMessage="1" sqref="P4">
      <formula1>$BR$4:$BT$4</formula1>
    </dataValidation>
    <dataValidation type="list" allowBlank="1" showErrorMessage="1" sqref="P20">
      <formula1>$BR$20:$BT$20</formula1>
    </dataValidation>
    <dataValidation type="list" allowBlank="1" showErrorMessage="1" sqref="C9">
      <formula1>$AH$9:$AJ$9</formula1>
    </dataValidation>
    <dataValidation type="list" allowBlank="1" showErrorMessage="1" sqref="I5">
      <formula1>$X$5:$AA$5</formula1>
    </dataValidation>
    <dataValidation type="list" allowBlank="1" showErrorMessage="1" sqref="F23">
      <formula1>$AT$23:$AV$23</formula1>
    </dataValidation>
    <dataValidation type="list" allowBlank="1" showErrorMessage="1" sqref="P14">
      <formula1>$BR$14:$BT$14</formula1>
    </dataValidation>
    <dataValidation type="list" allowBlank="1" showErrorMessage="1" sqref="S22">
      <formula1>$AC$22:$AF$22</formula1>
    </dataValidation>
    <dataValidation type="list" allowBlank="1" showErrorMessage="1" sqref="S15">
      <formula1>$AC$15:$AF$15</formula1>
    </dataValidation>
    <dataValidation type="list" allowBlank="1" showErrorMessage="1" sqref="C7">
      <formula1>$AH$7:$AJ$7</formula1>
    </dataValidation>
    <dataValidation type="list" allowBlank="1" showErrorMessage="1" sqref="G10">
      <formula1>$AX$10:$AZ$10</formula1>
    </dataValidation>
    <dataValidation type="list" allowBlank="1" showErrorMessage="1" sqref="F4">
      <formula1>$AT$4:$AV$4</formula1>
    </dataValidation>
    <dataValidation type="list" allowBlank="1" showErrorMessage="1" sqref="S12">
      <formula1>$AC$12:$AF$12</formula1>
    </dataValidation>
    <dataValidation type="list" allowBlank="1" showErrorMessage="1" sqref="F25">
      <formula1>$AT$25:$AV$25</formula1>
    </dataValidation>
    <dataValidation type="list" allowBlank="1" showErrorMessage="1" sqref="S20">
      <formula1>$AC$20:$AF$20</formula1>
    </dataValidation>
    <dataValidation type="list" allowBlank="1" showErrorMessage="1" sqref="M9">
      <formula1>$BF$9:$BH$9</formula1>
    </dataValidation>
    <dataValidation type="list" allowBlank="1" showErrorMessage="1" sqref="M4">
      <formula1>$BF$4:$BH$4</formula1>
    </dataValidation>
    <dataValidation type="list" allowBlank="1" showErrorMessage="1" sqref="S8">
      <formula1>$AC$8:$AF$8</formula1>
    </dataValidation>
    <dataValidation type="list" allowBlank="1" showErrorMessage="1" sqref="P9">
      <formula1>$BR$9:$BT$9</formula1>
    </dataValidation>
    <dataValidation type="list" allowBlank="1" showErrorMessage="1" sqref="P12">
      <formula1>$BR$12:$BT$12</formula1>
    </dataValidation>
    <dataValidation type="list" allowBlank="1" showErrorMessage="1" sqref="I7">
      <formula1>$X$7:$AA$7</formula1>
    </dataValidation>
    <dataValidation type="list" allowBlank="1" showErrorMessage="1" sqref="D7">
      <formula1>$AL$7:$AN$7</formula1>
    </dataValidation>
    <dataValidation type="list" allowBlank="1" showErrorMessage="1" sqref="O8">
      <formula1>$BN$8:$BP$8</formula1>
    </dataValidation>
    <dataValidation type="list" allowBlank="1" showErrorMessage="1" sqref="S14">
      <formula1>$AC$14:$AF$14</formula1>
    </dataValidation>
    <dataValidation type="list" allowBlank="1" showErrorMessage="1" sqref="F27">
      <formula1>$AT$27:$AV$27</formula1>
    </dataValidation>
    <dataValidation type="list" allowBlank="1" showErrorMessage="1" sqref="E7">
      <formula1>$AP$7:$AR$7</formula1>
    </dataValidation>
    <dataValidation type="list" allowBlank="1" showErrorMessage="1" sqref="R6">
      <formula1>$BZ$6:$CB$6</formula1>
    </dataValidation>
    <dataValidation type="list" allowBlank="1" showErrorMessage="1" sqref="S13">
      <formula1>$AC$13:$AF$13</formula1>
    </dataValidation>
    <dataValidation type="list" allowBlank="1" showErrorMessage="1" sqref="H4">
      <formula1>$BB$4:$BD$4</formula1>
    </dataValidation>
    <dataValidation type="list" allowBlank="1" showErrorMessage="1" sqref="P11">
      <formula1>$BR$11:$BT$11</formula1>
    </dataValidation>
    <dataValidation type="list" allowBlank="1" showErrorMessage="1" sqref="F26">
      <formula1>$AT$26:$AV$26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92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/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/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/>
      <c r="D3" s="17"/>
      <c r="E3" s="16"/>
      <c r="F3" s="17"/>
      <c r="G3" s="16"/>
      <c r="H3" s="17"/>
      <c r="I3" s="19" t="s">
        <v>21</v>
      </c>
      <c r="J3" s="20" t="s">
        <v>22</v>
      </c>
      <c r="K3" s="19" t="s">
        <v>26</v>
      </c>
      <c r="L3" s="91"/>
      <c r="M3" s="22"/>
      <c r="N3" s="23"/>
      <c r="O3" s="22"/>
      <c r="P3" s="23"/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/>
      <c r="F4" s="28"/>
      <c r="G4" s="26"/>
      <c r="H4" s="28"/>
      <c r="I4" s="29"/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1">
        <f ca="1">IFERROR(__xludf.DUMMYFUNCTION("IF(OR(RegExMatch(J4&amp;"""",""ERR""), RegExMatch(J4&amp;"""",""--"")),  ""-----------"", SUM(J4,K3))"),0)</f>
        <v>0</v>
      </c>
      <c r="L4" s="32">
        <v>1</v>
      </c>
      <c r="M4" s="33"/>
      <c r="N4" s="28"/>
      <c r="O4" s="33"/>
      <c r="P4" s="34"/>
      <c r="Q4" s="33"/>
      <c r="R4" s="34"/>
      <c r="S4" s="29"/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7">
        <f ca="1">IFERROR(__xludf.DUMMYFUNCTION("IF(OR(RegExMatch(T4&amp;"""",""ERR""), RegExMatch(T4&amp;"""",""--"")),  ""-----------"", SUM(T4,U3))"),0)</f>
        <v>0</v>
      </c>
      <c r="V4" s="38"/>
      <c r="W4" s="41" t="b">
        <f t="shared" ref="W4:W23" si="0">(COUNTIF(C4:H4, "=15")+COUNTIF(C4:H4, "=10")=1)</f>
        <v>0</v>
      </c>
      <c r="X4" s="41" t="str">
        <f ca="1">IFERROR(__xludf.DUMMYFUNCTION("IF(W4, FILTER(BONUS, LEN(BONUS)), ""0"")"),"0")</f>
        <v>0</v>
      </c>
      <c r="Y4" s="38"/>
      <c r="Z4" s="41"/>
      <c r="AA4" s="41"/>
      <c r="AB4" s="41" t="b">
        <f t="shared" ref="AB4:AB23" si="1">(COUNTIF(M4:R4, "=15")+COUNTIF(M4:R4, "=10")=1)</f>
        <v>0</v>
      </c>
      <c r="AC4" s="41" t="str">
        <f ca="1">IFERROR(__xludf.DUMMYFUNCTION("IF(AB4, FILTER(BONUS, LEN(BONUS)), ""0"")"),"0")</f>
        <v>0</v>
      </c>
      <c r="AD4" s="41"/>
      <c r="AE4" s="41"/>
      <c r="AF4" s="41"/>
      <c r="AG4" s="41">
        <f>IF(C3="", 0, IF(SUM(C4:H4)-C4&lt;&gt;0, 0, IF(SUM(M4:R4)&gt;0, 2, IF(SUM(M4:R4)&lt;0, 3, 1))))</f>
        <v>0</v>
      </c>
      <c r="AH4" s="41" t="str">
        <f ca="1">IFERROR(__xludf.DUMMYFUNCTION("IF(AG4=1, FILTER(TOSSUP, LEN(TOSSUP)), IF(AG4=2, FILTER(NEG, LEN(NEG)), IF(AG4, FILTER(NONEG, LEN(NONEG)), """")))"),"")</f>
        <v/>
      </c>
      <c r="AI4" s="41"/>
      <c r="AJ4" s="41"/>
      <c r="AK4" s="41">
        <f>IF(D3="", 0, IF(SUM(C4:H4)-D4&lt;&gt;0, 0, IF(SUM(M4:R4)&gt;0, 2, IF(SUM(M4:R4)&lt;0, 3, 1))))</f>
        <v>0</v>
      </c>
      <c r="AL4" s="41" t="str">
        <f ca="1">IFERROR(__xludf.DUMMYFUNCTION("IF(AK4=1, FILTER(TOSSUP, LEN(TOSSUP)), IF(AK4=2, FILTER(NEG, LEN(NEG)), IF(AK4, FILTER(NONEG, LEN(NONEG)), """")))"),"")</f>
        <v/>
      </c>
      <c r="AM4" s="41"/>
      <c r="AN4" s="41"/>
      <c r="AO4" s="41">
        <f>IF(E3="", 0, IF(SUM(C4:H4)-E4&lt;&gt;0, 0, IF(SUM(M4:R4)&gt;0, 2, IF(SUM(M4:R4)&lt;0, 3, 1))))</f>
        <v>0</v>
      </c>
      <c r="AP4" s="41" t="str">
        <f ca="1">IFERROR(__xludf.DUMMYFUNCTION("IF(AO4=1, FILTER(TOSSUP, LEN(TOSSUP)), IF(AO4=2, FILTER(NEG, LEN(NEG)), IF(AO4, FILTER(NONEG, LEN(NONEG)), """")))"),"")</f>
        <v/>
      </c>
      <c r="AQ4" s="41"/>
      <c r="AR4" s="41"/>
      <c r="AS4" s="41">
        <f>IF(F3="", 0, IF(SUM(C4:H4)-F4&lt;&gt;0, 0, IF(SUM(M4:R4)&gt;0, 2, IF(SUM(M4:R4)&lt;0, 3, 1))))</f>
        <v>0</v>
      </c>
      <c r="AT4" s="41" t="str">
        <f ca="1">IFERROR(__xludf.DUMMYFUNCTION("IF(AS4=1, FILTER(TOSSUP, LEN(TOSSUP)), IF(AS4=2, FILTER(NEG, LEN(NEG)), IF(AS4, FILTER(NONEG, LEN(NONEG)), """")))"),"")</f>
        <v/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0</v>
      </c>
      <c r="BF4" s="39" t="str">
        <f ca="1">IFERROR(__xludf.DUMMYFUNCTION("IF(BE4=1, FILTER(TOSSUP, LEN(TOSSUP)), IF(BE4=2, FILTER(NEG, LEN(NEG)), IF(BE4, FILTER(NONEG, LEN(NONEG)), """")))"),"")</f>
        <v/>
      </c>
      <c r="BG4" s="39"/>
      <c r="BH4" s="39"/>
      <c r="BI4" s="39">
        <f>IF(N3="", 0, IF(SUM(M4:R4)-N4&lt;&gt;0, 0, IF(SUM(C4:H4)&gt;0, 2, IF(SUM(C4:H4)&lt;0, 3, 1))))</f>
        <v>0</v>
      </c>
      <c r="BJ4" s="39" t="str">
        <f ca="1">IFERROR(__xludf.DUMMYFUNCTION("IF(BI4=1, FILTER(TOSSUP, LEN(TOSSUP)), IF(BI4=2, FILTER(NEG, LEN(NEG)), IF(BI4, FILTER(NONEG, LEN(NONEG)), """")))"),"")</f>
        <v/>
      </c>
      <c r="BK4" s="39"/>
      <c r="BL4" s="39"/>
      <c r="BM4" s="39">
        <f>IF(O3="", 0, IF(SUM(M4:R4)-O4&lt;&gt;0, 0, IF(SUM(C4:H4)&gt;0, 2, IF(SUM(C4:H4)&lt;0, 3, 1))))</f>
        <v>0</v>
      </c>
      <c r="BN4" s="39" t="str">
        <f ca="1">IFERROR(__xludf.DUMMYFUNCTION("IF(BM4=1, FILTER(TOSSUP, LEN(TOSSUP)), IF(BM4=2, FILTER(NEG, LEN(NEG)), IF(BM4, FILTER(NONEG, LEN(NONEG)), """")))"),"")</f>
        <v/>
      </c>
      <c r="BO4" s="39"/>
      <c r="BP4" s="39"/>
      <c r="BQ4" s="39">
        <f>IF(P3="", 0, IF(SUM(M4:R4)-P4&lt;&gt;0, 0, IF(SUM(C4:H4)&gt;0, 2, IF(SUM(C4:H4)&lt;0, 3, 1))))</f>
        <v>0</v>
      </c>
      <c r="BR4" s="39" t="str">
        <f ca="1">IFERROR(__xludf.DUMMYFUNCTION("IF(BQ4=1, FILTER(TOSSUP, LEN(TOSSUP)), IF(BQ4=2, FILTER(NEG, LEN(NEG)), IF(BQ4, FILTER(NONEG, LEN(NONEG)), """")))"),"")</f>
        <v/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/>
      <c r="E5" s="26"/>
      <c r="F5" s="28"/>
      <c r="G5" s="26"/>
      <c r="H5" s="28"/>
      <c r="I5" s="29"/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7">
        <f ca="1">IFERROR(__xludf.DUMMYFUNCTION("IF(OR(RegExMatch(J5&amp;"""",""ERR""), RegExMatch(J5&amp;"""",""--""), RegExMatch(K4&amp;"""",""--""),),  ""-----------"", SUM(J5,K4))"),0)</f>
        <v>0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SUM(T5,U4))"),0)</f>
        <v>0</v>
      </c>
      <c r="V5" s="38"/>
      <c r="W5" s="41" t="b">
        <f t="shared" si="0"/>
        <v>0</v>
      </c>
      <c r="X5" s="41" t="str">
        <f ca="1">IFERROR(__xludf.DUMMYFUNCTION("IF(W5, FILTER(BONUS, LEN(BONUS)), ""0"")"),"0")</f>
        <v>0</v>
      </c>
      <c r="Y5" s="38"/>
      <c r="Z5" s="38"/>
      <c r="AA5" s="38"/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0</v>
      </c>
      <c r="AL5" s="38" t="str">
        <f ca="1">IFERROR(__xludf.DUMMYFUNCTION("IF(AK5=1, FILTER(TOSSUP, LEN(TOSSUP)), IF(AK5=2, FILTER(NEG, LEN(NEG)), IF(AK5, FILTER(NONEG, LEN(NONEG)), """")))"),"")</f>
        <v/>
      </c>
      <c r="AM5" s="38"/>
      <c r="AN5" s="38"/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0</v>
      </c>
      <c r="BF5" s="38" t="str">
        <f ca="1">IFERROR(__xludf.DUMMYFUNCTION("IF(BE5=1, FILTER(TOSSUP, LEN(TOSSUP)), IF(BE5=2, FILTER(NEG, LEN(NEG)), IF(BE5, FILTER(NONEG, LEN(NONEG)), """")))"),"")</f>
        <v/>
      </c>
      <c r="BG5" s="38"/>
      <c r="BH5" s="38"/>
      <c r="BI5" s="38">
        <f>IF(N3="", 0, IF(SUM(M5:R5)-N5&lt;&gt;0, 0, IF(SUM(C5:H5)&gt;0, 2, IF(SUM(C5:H5)&lt;0, 3, 1))))</f>
        <v>0</v>
      </c>
      <c r="BJ5" s="38" t="str">
        <f ca="1">IFERROR(__xludf.DUMMYFUNCTION("IF(BI5=1, FILTER(TOSSUP, LEN(TOSSUP)), IF(BI5=2, FILTER(NEG, LEN(NEG)), IF(BI5, FILTER(NONEG, LEN(NONEG)), """")))"),"")</f>
        <v/>
      </c>
      <c r="BK5" s="38"/>
      <c r="BL5" s="38"/>
      <c r="BM5" s="38">
        <f>IF(O3="", 0, IF(SUM(M5:R5)-O5&lt;&gt;0, 0, IF(SUM(C5:H5)&gt;0, 2, IF(SUM(C5:H5)&lt;0, 3, 1))))</f>
        <v>0</v>
      </c>
      <c r="BN5" s="38" t="str">
        <f ca="1">IFERROR(__xludf.DUMMYFUNCTION("IF(BM5=1, FILTER(TOSSUP, LEN(TOSSUP)), IF(BM5=2, FILTER(NEG, LEN(NEG)), IF(BM5, FILTER(NONEG, LEN(NONEG)), """")))"),"")</f>
        <v/>
      </c>
      <c r="BO5" s="38"/>
      <c r="BP5" s="38"/>
      <c r="BQ5" s="38">
        <f>IF(P3="", 0, IF(SUM(M5:R5)-P5&lt;&gt;0, 0, IF(SUM(C5:H5)&gt;0, 2, IF(SUM(C5:H5)&lt;0, 3, 1))))</f>
        <v>0</v>
      </c>
      <c r="BR5" s="38" t="str">
        <f ca="1">IFERROR(__xludf.DUMMYFUNCTION("IF(BQ5=1, FILTER(TOSSUP, LEN(TOSSUP)), IF(BQ5=2, FILTER(NEG, LEN(NEG)), IF(BQ5, FILTER(NONEG, LEN(NONEG)), """")))"),"")</f>
        <v/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/>
      <c r="E6" s="53"/>
      <c r="F6" s="28"/>
      <c r="G6" s="53"/>
      <c r="H6" s="54"/>
      <c r="I6" s="29"/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7">
        <f ca="1">IFERROR(__xludf.DUMMYFUNCTION("IF(OR(RegExMatch(J6&amp;"""",""ERR""), RegExMatch(J6&amp;"""",""--""), RegExMatch(K5&amp;"""",""--""),),  ""-----------"", SUM(J6,K5))"),0)</f>
        <v>0</v>
      </c>
      <c r="L6" s="32">
        <v>3</v>
      </c>
      <c r="M6" s="33"/>
      <c r="N6" s="54"/>
      <c r="O6" s="33"/>
      <c r="P6" s="50"/>
      <c r="Q6" s="33"/>
      <c r="R6" s="52"/>
      <c r="S6" s="29"/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7">
        <f ca="1">IFERROR(__xludf.DUMMYFUNCTION("IF(OR(RegExMatch(T6&amp;"""",""ERR""), RegExMatch(T6&amp;"""",""--""), RegExMatch(U5&amp;"""",""--""),),  ""-----------"", SUM(T6,U5))"),0)</f>
        <v>0</v>
      </c>
      <c r="V6" s="38"/>
      <c r="W6" s="41" t="b">
        <f t="shared" si="0"/>
        <v>0</v>
      </c>
      <c r="X6" s="41" t="str">
        <f ca="1">IFERROR(__xludf.DUMMYFUNCTION("IF(W6, FILTER(BONUS, LEN(BONUS)), ""0"")"),"0")</f>
        <v>0</v>
      </c>
      <c r="Y6" s="38"/>
      <c r="Z6" s="38"/>
      <c r="AA6" s="38"/>
      <c r="AB6" s="41" t="b">
        <f t="shared" si="1"/>
        <v>0</v>
      </c>
      <c r="AC6" s="41" t="str">
        <f ca="1">IFERROR(__xludf.DUMMYFUNCTION("IF(AB6, FILTER(BONUS, LEN(BONUS)), ""0"")"),"0")</f>
        <v>0</v>
      </c>
      <c r="AD6" s="38"/>
      <c r="AE6" s="38"/>
      <c r="AF6" s="38"/>
      <c r="AG6" s="38">
        <f>IF(C3="", 0, IF(SUM(C6:H6)-C6&lt;&gt;0, 0, IF(SUM(M6:R6)&gt;0, 2, IF(SUM(M6:R6)&lt;0, 3, 1))))</f>
        <v>0</v>
      </c>
      <c r="AH6" s="41" t="str">
        <f ca="1">IFERROR(__xludf.DUMMYFUNCTION("IF(AG6=1, FILTER(TOSSUP, LEN(TOSSUP)), IF(AG6=2, FILTER(NEG, LEN(NEG)), IF(AG6, FILTER(NONEG, LEN(NONEG)), """")))"),"")</f>
        <v/>
      </c>
      <c r="AI6" s="38"/>
      <c r="AJ6" s="38"/>
      <c r="AK6" s="38">
        <f>IF(D3="", 0, IF(SUM(C6:H6)-D6&lt;&gt;0, 0, IF(SUM(M6:R6)&gt;0, 2, IF(SUM(M6:R6)&lt;0, 3, 1))))</f>
        <v>0</v>
      </c>
      <c r="AL6" s="38" t="str">
        <f ca="1">IFERROR(__xludf.DUMMYFUNCTION("IF(AK6=1, FILTER(TOSSUP, LEN(TOSSUP)), IF(AK6=2, FILTER(NEG, LEN(NEG)), IF(AK6, FILTER(NONEG, LEN(NONEG)), """")))"),"")</f>
        <v/>
      </c>
      <c r="AM6" s="38"/>
      <c r="AN6" s="38"/>
      <c r="AO6" s="38">
        <f>IF(E3="", 0, IF(SUM(C6:H6)-E6&lt;&gt;0, 0, IF(SUM(M6:R6)&gt;0, 2, IF(SUM(M6:R6)&lt;0, 3, 1))))</f>
        <v>0</v>
      </c>
      <c r="AP6" s="38" t="str">
        <f ca="1">IFERROR(__xludf.DUMMYFUNCTION("IF(AO6=1, FILTER(TOSSUP, LEN(TOSSUP)), IF(AO6=2, FILTER(NEG, LEN(NEG)), IF(AO6, FILTER(NONEG, LEN(NONEG)), """")))"),"")</f>
        <v/>
      </c>
      <c r="AQ6" s="38"/>
      <c r="AR6" s="38"/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0</v>
      </c>
      <c r="BF6" s="38" t="str">
        <f ca="1">IFERROR(__xludf.DUMMYFUNCTION("IF(BE6=1, FILTER(TOSSUP, LEN(TOSSUP)), IF(BE6=2, FILTER(NEG, LEN(NEG)), IF(BE6, FILTER(NONEG, LEN(NONEG)), """")))"),"")</f>
        <v/>
      </c>
      <c r="BG6" s="38"/>
      <c r="BH6" s="38"/>
      <c r="BI6" s="38">
        <f>IF(N3="", 0, IF(SUM(M6:R6)-N6&lt;&gt;0, 0, IF(SUM(C6:H6)&gt;0, 2, IF(SUM(C6:H6)&lt;0, 3, 1))))</f>
        <v>0</v>
      </c>
      <c r="BJ6" s="38" t="str">
        <f ca="1">IFERROR(__xludf.DUMMYFUNCTION("IF(BI6=1, FILTER(TOSSUP, LEN(TOSSUP)), IF(BI6=2, FILTER(NEG, LEN(NEG)), IF(BI6, FILTER(NONEG, LEN(NONEG)), """")))"),"")</f>
        <v/>
      </c>
      <c r="BK6" s="38"/>
      <c r="BL6" s="38"/>
      <c r="BM6" s="38">
        <f>IF(O3="", 0, IF(SUM(M6:R6)-O6&lt;&gt;0, 0, IF(SUM(C6:H6)&gt;0, 2, IF(SUM(C6:H6)&lt;0, 3, 1))))</f>
        <v>0</v>
      </c>
      <c r="BN6" s="38" t="str">
        <f ca="1">IFERROR(__xludf.DUMMYFUNCTION("IF(BM6=1, FILTER(TOSSUP, LEN(TOSSUP)), IF(BM6=2, FILTER(NEG, LEN(NEG)), IF(BM6, FILTER(NONEG, LEN(NONEG)), """")))"),"")</f>
        <v/>
      </c>
      <c r="BO6" s="38"/>
      <c r="BP6" s="38"/>
      <c r="BQ6" s="38">
        <f>IF(P3="", 0, IF(SUM(M6:R6)-P6&lt;&gt;0, 0, IF(SUM(C6:H6)&gt;0, 2, IF(SUM(C6:H6)&lt;0, 3, 1))))</f>
        <v>0</v>
      </c>
      <c r="BR6" s="38" t="str">
        <f ca="1">IFERROR(__xludf.DUMMYFUNCTION("IF(BQ6=1, FILTER(TOSSUP, LEN(TOSSUP)), IF(BQ6=2, FILTER(NEG, LEN(NEG)), IF(BQ6, FILTER(NONEG, LEN(NONEG)), """")))"),"")</f>
        <v/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/>
      <c r="E7" s="57"/>
      <c r="F7" s="56"/>
      <c r="G7" s="57"/>
      <c r="H7" s="56"/>
      <c r="I7" s="58"/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59">
        <f ca="1">IFERROR(__xludf.DUMMYFUNCTION("IF(OR(RegExMatch(J7&amp;"""",""ERR""), RegExMatch(J7&amp;"""",""--""), RegExMatch(K6&amp;"""",""--""),),  ""-----------"", SUM(J7,K6))"),0)</f>
        <v>0</v>
      </c>
      <c r="L7" s="60">
        <v>4</v>
      </c>
      <c r="M7" s="61"/>
      <c r="N7" s="56"/>
      <c r="O7" s="62"/>
      <c r="P7" s="64"/>
      <c r="Q7" s="62"/>
      <c r="R7" s="64"/>
      <c r="S7" s="59"/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59">
        <f ca="1">IFERROR(__xludf.DUMMYFUNCTION("IF(OR(RegExMatch(T7&amp;"""",""ERR""), RegExMatch(T7&amp;"""",""--""), RegExMatch(U6&amp;"""",""--""),),  ""-----------"", SUM(T7,U6))"),0)</f>
        <v>0</v>
      </c>
      <c r="V7" s="38"/>
      <c r="W7" s="41" t="b">
        <f t="shared" si="0"/>
        <v>0</v>
      </c>
      <c r="X7" s="41" t="str">
        <f ca="1">IFERROR(__xludf.DUMMYFUNCTION("IF(W7, FILTER(BONUS, LEN(BONUS)), ""0"")"),"0")</f>
        <v>0</v>
      </c>
      <c r="Y7" s="38"/>
      <c r="Z7" s="38"/>
      <c r="AA7" s="38"/>
      <c r="AB7" s="41" t="b">
        <f t="shared" si="1"/>
        <v>0</v>
      </c>
      <c r="AC7" s="41" t="str">
        <f ca="1">IFERROR(__xludf.DUMMYFUNCTION("IF(AB7, FILTER(BONUS, LEN(BONUS)), ""0"")"),"0")</f>
        <v>0</v>
      </c>
      <c r="AD7" s="38"/>
      <c r="AE7" s="38"/>
      <c r="AF7" s="38"/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0</v>
      </c>
      <c r="AL7" s="38" t="str">
        <f ca="1">IFERROR(__xludf.DUMMYFUNCTION("IF(AK7=1, FILTER(TOSSUP, LEN(TOSSUP)), IF(AK7=2, FILTER(NEG, LEN(NEG)), IF(AK7, FILTER(NONEG, LEN(NONEG)), """")))"),"")</f>
        <v/>
      </c>
      <c r="AM7" s="38"/>
      <c r="AN7" s="38"/>
      <c r="AO7" s="38">
        <f>IF(E3="", 0, IF(SUM(C7:H7)-E7&lt;&gt;0, 0, IF(SUM(M7:R7)&gt;0, 2, IF(SUM(M7:R7)&lt;0, 3, 1))))</f>
        <v>0</v>
      </c>
      <c r="AP7" s="38" t="str">
        <f ca="1">IFERROR(__xludf.DUMMYFUNCTION("IF(AO7=1, FILTER(TOSSUP, LEN(TOSSUP)), IF(AO7=2, FILTER(NEG, LEN(NEG)), IF(AO7, FILTER(NONEG, LEN(NONEG)), """")))"),"")</f>
        <v/>
      </c>
      <c r="AQ7" s="38"/>
      <c r="AR7" s="38"/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0</v>
      </c>
      <c r="BF7" s="38" t="str">
        <f ca="1">IFERROR(__xludf.DUMMYFUNCTION("IF(BE7=1, FILTER(TOSSUP, LEN(TOSSUP)), IF(BE7=2, FILTER(NEG, LEN(NEG)), IF(BE7, FILTER(NONEG, LEN(NONEG)), """")))"),"")</f>
        <v/>
      </c>
      <c r="BG7" s="38"/>
      <c r="BH7" s="38"/>
      <c r="BI7" s="38">
        <f>IF(N3="", 0, IF(SUM(M7:R7)-N7&lt;&gt;0, 0, IF(SUM(C7:H7)&gt;0, 2, IF(SUM(C7:H7)&lt;0, 3, 1))))</f>
        <v>0</v>
      </c>
      <c r="BJ7" s="38" t="str">
        <f ca="1">IFERROR(__xludf.DUMMYFUNCTION("IF(BI7=1, FILTER(TOSSUP, LEN(TOSSUP)), IF(BI7=2, FILTER(NEG, LEN(NEG)), IF(BI7, FILTER(NONEG, LEN(NONEG)), """")))"),"")</f>
        <v/>
      </c>
      <c r="BK7" s="38"/>
      <c r="BL7" s="38"/>
      <c r="BM7" s="38">
        <f>IF(O3="", 0, IF(SUM(M7:R7)-O7&lt;&gt;0, 0, IF(SUM(C7:H7)&gt;0, 2, IF(SUM(C7:H7)&lt;0, 3, 1))))</f>
        <v>0</v>
      </c>
      <c r="BN7" s="38" t="str">
        <f ca="1">IFERROR(__xludf.DUMMYFUNCTION("IF(BM7=1, FILTER(TOSSUP, LEN(TOSSUP)), IF(BM7=2, FILTER(NEG, LEN(NEG)), IF(BM7, FILTER(NONEG, LEN(NONEG)), """")))"),"")</f>
        <v/>
      </c>
      <c r="BO7" s="38"/>
      <c r="BP7" s="38"/>
      <c r="BQ7" s="38">
        <f>IF(P3="", 0, IF(SUM(M7:R7)-P7&lt;&gt;0, 0, IF(SUM(C7:H7)&gt;0, 2, IF(SUM(C7:H7)&lt;0, 3, 1))))</f>
        <v>0</v>
      </c>
      <c r="BR7" s="38" t="str">
        <f ca="1">IFERROR(__xludf.DUMMYFUNCTION("IF(BQ7=1, FILTER(TOSSUP, LEN(TOSSUP)), IF(BQ7=2, FILTER(NEG, LEN(NEG)), IF(BQ7, FILTER(NONEG, LEN(NONEG)), """")))"),"")</f>
        <v/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/>
      <c r="F8" s="56"/>
      <c r="G8" s="57"/>
      <c r="H8" s="65"/>
      <c r="I8" s="58"/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59">
        <f ca="1">IFERROR(__xludf.DUMMYFUNCTION("IF(OR(RegExMatch(J8&amp;"""",""ERR""), RegExMatch(J8&amp;"""",""--""), RegExMatch(K7&amp;"""",""--""),),  ""-----------"", SUM(J8,K7))"),0)</f>
        <v>0</v>
      </c>
      <c r="L8" s="60">
        <v>5</v>
      </c>
      <c r="M8" s="61"/>
      <c r="N8" s="56"/>
      <c r="O8" s="62"/>
      <c r="P8" s="64"/>
      <c r="Q8" s="61"/>
      <c r="R8" s="64"/>
      <c r="S8" s="58"/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59">
        <f ca="1">IFERROR(__xludf.DUMMYFUNCTION("IF(OR(RegExMatch(T8&amp;"""",""ERR""), RegExMatch(T8&amp;"""",""--""), RegExMatch(U7&amp;"""",""--""),),  ""-----------"", SUM(T8,U7))"),0)</f>
        <v>0</v>
      </c>
      <c r="V8" s="38"/>
      <c r="W8" s="41" t="b">
        <f t="shared" si="0"/>
        <v>0</v>
      </c>
      <c r="X8" s="41" t="str">
        <f ca="1">IFERROR(__xludf.DUMMYFUNCTION("IF(W8, FILTER(BONUS, LEN(BONUS)), ""0"")"),"0")</f>
        <v>0</v>
      </c>
      <c r="Y8" s="38"/>
      <c r="Z8" s="38"/>
      <c r="AA8" s="38"/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0</v>
      </c>
      <c r="AH8" s="41" t="str">
        <f ca="1">IFERROR(__xludf.DUMMYFUNCTION("IF(AG8=1, FILTER(TOSSUP, LEN(TOSSUP)), IF(AG8=2, FILTER(NEG, LEN(NEG)), IF(AG8, FILTER(NONEG, LEN(NONEG)), """")))"),"")</f>
        <v/>
      </c>
      <c r="AI8" s="38"/>
      <c r="AJ8" s="38"/>
      <c r="AK8" s="38">
        <f>IF(D3="", 0, IF(SUM(C8:H8)-D8&lt;&gt;0, 0, IF(SUM(M8:R8)&gt;0, 2, IF(SUM(M8:R8)&lt;0, 3, 1))))</f>
        <v>0</v>
      </c>
      <c r="AL8" s="38" t="str">
        <f ca="1">IFERROR(__xludf.DUMMYFUNCTION("IF(AK8=1, FILTER(TOSSUP, LEN(TOSSUP)), IF(AK8=2, FILTER(NEG, LEN(NEG)), IF(AK8, FILTER(NONEG, LEN(NONEG)), """")))"),"")</f>
        <v/>
      </c>
      <c r="AM8" s="38"/>
      <c r="AN8" s="38"/>
      <c r="AO8" s="38">
        <f>IF(E3="", 0, IF(SUM(C8:H8)-E8&lt;&gt;0, 0, IF(SUM(M8:R8)&gt;0, 2, IF(SUM(M8:R8)&lt;0, 3, 1))))</f>
        <v>0</v>
      </c>
      <c r="AP8" s="38" t="str">
        <f ca="1">IFERROR(__xludf.DUMMYFUNCTION("IF(AO8=1, FILTER(TOSSUP, LEN(TOSSUP)), IF(AO8=2, FILTER(NEG, LEN(NEG)), IF(AO8, FILTER(NONEG, LEN(NONEG)), """")))"),"")</f>
        <v/>
      </c>
      <c r="AQ8" s="38"/>
      <c r="AR8" s="38"/>
      <c r="AS8" s="38">
        <f>IF(F3="", 0, IF(SUM(C8:H8)-F8&lt;&gt;0, 0, IF(SUM(M8:R8)&gt;0, 2, IF(SUM(M8:R8)&lt;0, 3, 1))))</f>
        <v>0</v>
      </c>
      <c r="AT8" s="38" t="str">
        <f ca="1">IFERROR(__xludf.DUMMYFUNCTION("IF(AS8=1, FILTER(TOSSUP, LEN(TOSSUP)), IF(AS8=2, FILTER(NEG, LEN(NEG)), IF(AS8, FILTER(NONEG, LEN(NONEG)), """")))"),"")</f>
        <v/>
      </c>
      <c r="AU8" s="38"/>
      <c r="AV8" s="38"/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0</v>
      </c>
      <c r="BF8" s="38" t="str">
        <f ca="1">IFERROR(__xludf.DUMMYFUNCTION("IF(BE8=1, FILTER(TOSSUP, LEN(TOSSUP)), IF(BE8=2, FILTER(NEG, LEN(NEG)), IF(BE8, FILTER(NONEG, LEN(NONEG)), """")))"),"")</f>
        <v/>
      </c>
      <c r="BG8" s="38"/>
      <c r="BH8" s="38"/>
      <c r="BI8" s="38">
        <f>IF(N3="", 0, IF(SUM(M8:R8)-N8&lt;&gt;0, 0, IF(SUM(C8:H8)&gt;0, 2, IF(SUM(C8:H8)&lt;0, 3, 1))))</f>
        <v>0</v>
      </c>
      <c r="BJ8" s="38" t="str">
        <f ca="1">IFERROR(__xludf.DUMMYFUNCTION("IF(BI8=1, FILTER(TOSSUP, LEN(TOSSUP)), IF(BI8=2, FILTER(NEG, LEN(NEG)), IF(BI8, FILTER(NONEG, LEN(NONEG)), """")))"),"")</f>
        <v/>
      </c>
      <c r="BK8" s="38"/>
      <c r="BL8" s="38"/>
      <c r="BM8" s="38">
        <f>IF(O3="", 0, IF(SUM(M8:R8)-O8&lt;&gt;0, 0, IF(SUM(C8:H8)&gt;0, 2, IF(SUM(C8:H8)&lt;0, 3, 1))))</f>
        <v>0</v>
      </c>
      <c r="BN8" s="38" t="str">
        <f ca="1">IFERROR(__xludf.DUMMYFUNCTION("IF(BM8=1, FILTER(TOSSUP, LEN(TOSSUP)), IF(BM8=2, FILTER(NEG, LEN(NEG)), IF(BM8, FILTER(NONEG, LEN(NONEG)), """")))"),"")</f>
        <v/>
      </c>
      <c r="BO8" s="38"/>
      <c r="BP8" s="38"/>
      <c r="BQ8" s="38">
        <f>IF(P3="", 0, IF(SUM(M8:R8)-P8&lt;&gt;0, 0, IF(SUM(C8:H8)&gt;0, 2, IF(SUM(C8:H8)&lt;0, 3, 1))))</f>
        <v>0</v>
      </c>
      <c r="BR8" s="38" t="str">
        <f ca="1">IFERROR(__xludf.DUMMYFUNCTION("IF(BQ8=1, FILTER(TOSSUP, LEN(TOSSUP)), IF(BQ8=2, FILTER(NEG, LEN(NEG)), IF(BQ8, FILTER(NONEG, LEN(NONEG)), """")))"),"")</f>
        <v/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/>
      <c r="D9" s="56"/>
      <c r="E9" s="55"/>
      <c r="F9" s="56"/>
      <c r="G9" s="55"/>
      <c r="H9" s="65"/>
      <c r="I9" s="58"/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59">
        <f ca="1">IFERROR(__xludf.DUMMYFUNCTION("IF(OR(RegExMatch(J9&amp;"""",""ERR""), RegExMatch(J9&amp;"""",""--""), RegExMatch(K8&amp;"""",""--""),),  ""-----------"", SUM(J9,K8))"),0)</f>
        <v>0</v>
      </c>
      <c r="L9" s="60">
        <v>6</v>
      </c>
      <c r="M9" s="61"/>
      <c r="N9" s="65"/>
      <c r="O9" s="62"/>
      <c r="P9" s="63"/>
      <c r="Q9" s="62"/>
      <c r="R9" s="64"/>
      <c r="S9" s="59"/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59">
        <f ca="1">IFERROR(__xludf.DUMMYFUNCTION("IF(OR(RegExMatch(T9&amp;"""",""ERR""), RegExMatch(T9&amp;"""",""--""), RegExMatch(U8&amp;"""",""--""),),  ""-----------"", SUM(T9,U8))"),0)</f>
        <v>0</v>
      </c>
      <c r="V9" s="41"/>
      <c r="W9" s="41" t="b">
        <f t="shared" si="0"/>
        <v>0</v>
      </c>
      <c r="X9" s="41" t="str">
        <f ca="1">IFERROR(__xludf.DUMMYFUNCTION("IF(W9, FILTER(BONUS, LEN(BONUS)), ""0"")"),"0")</f>
        <v>0</v>
      </c>
      <c r="Y9" s="38"/>
      <c r="Z9" s="38"/>
      <c r="AA9" s="38"/>
      <c r="AB9" s="41" t="b">
        <f t="shared" si="1"/>
        <v>0</v>
      </c>
      <c r="AC9" s="41" t="str">
        <f ca="1">IFERROR(__xludf.DUMMYFUNCTION("IF(AB9, FILTER(BONUS, LEN(BONUS)), ""0"")"),"0")</f>
        <v>0</v>
      </c>
      <c r="AD9" s="38"/>
      <c r="AE9" s="38"/>
      <c r="AF9" s="38"/>
      <c r="AG9" s="38">
        <f>IF(C3="", 0, IF(SUM(C9:H9)-C9&lt;&gt;0, 0, IF(SUM(M9:R9)&gt;0, 2, IF(SUM(M9:R9)&lt;0, 3, 1))))</f>
        <v>0</v>
      </c>
      <c r="AH9" s="41" t="str">
        <f ca="1">IFERROR(__xludf.DUMMYFUNCTION("IF(AG9=1, FILTER(TOSSUP, LEN(TOSSUP)), IF(AG9=2, FILTER(NEG, LEN(NEG)), IF(AG9, FILTER(NONEG, LEN(NONEG)), """")))"),"")</f>
        <v/>
      </c>
      <c r="AI9" s="38"/>
      <c r="AJ9" s="38"/>
      <c r="AK9" s="38">
        <f>IF(D3="", 0, IF(SUM(C9:H9)-D9&lt;&gt;0, 0, IF(SUM(M9:R9)&gt;0, 2, IF(SUM(M9:R9)&lt;0, 3, 1))))</f>
        <v>0</v>
      </c>
      <c r="AL9" s="38" t="str">
        <f ca="1">IFERROR(__xludf.DUMMYFUNCTION("IF(AK9=1, FILTER(TOSSUP, LEN(TOSSUP)), IF(AK9=2, FILTER(NEG, LEN(NEG)), IF(AK9, FILTER(NONEG, LEN(NONEG)), """")))"),"")</f>
        <v/>
      </c>
      <c r="AM9" s="38"/>
      <c r="AN9" s="38"/>
      <c r="AO9" s="38">
        <f>IF(E3="", 0, IF(SUM(C9:H9)-E9&lt;&gt;0, 0, IF(SUM(M9:R9)&gt;0, 2, IF(SUM(M9:R9)&lt;0, 3, 1))))</f>
        <v>0</v>
      </c>
      <c r="AP9" s="38" t="str">
        <f ca="1">IFERROR(__xludf.DUMMYFUNCTION("IF(AO9=1, FILTER(TOSSUP, LEN(TOSSUP)), IF(AO9=2, FILTER(NEG, LEN(NEG)), IF(AO9, FILTER(NONEG, LEN(NONEG)), """")))"),"")</f>
        <v/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0</v>
      </c>
      <c r="BF9" s="38" t="str">
        <f ca="1">IFERROR(__xludf.DUMMYFUNCTION("IF(BE9=1, FILTER(TOSSUP, LEN(TOSSUP)), IF(BE9=2, FILTER(NEG, LEN(NEG)), IF(BE9, FILTER(NONEG, LEN(NONEG)), """")))"),"")</f>
        <v/>
      </c>
      <c r="BG9" s="38"/>
      <c r="BH9" s="38"/>
      <c r="BI9" s="38">
        <f>IF(N3="", 0, IF(SUM(M9:R9)-N9&lt;&gt;0, 0, IF(SUM(C9:H9)&gt;0, 2, IF(SUM(C9:H9)&lt;0, 3, 1))))</f>
        <v>0</v>
      </c>
      <c r="BJ9" s="38" t="str">
        <f ca="1">IFERROR(__xludf.DUMMYFUNCTION("IF(BI9=1, FILTER(TOSSUP, LEN(TOSSUP)), IF(BI9=2, FILTER(NEG, LEN(NEG)), IF(BI9, FILTER(NONEG, LEN(NONEG)), """")))"),"")</f>
        <v/>
      </c>
      <c r="BK9" s="38"/>
      <c r="BL9" s="38"/>
      <c r="BM9" s="38">
        <f>IF(O3="", 0, IF(SUM(M9:R9)-O9&lt;&gt;0, 0, IF(SUM(C9:H9)&gt;0, 2, IF(SUM(C9:H9)&lt;0, 3, 1))))</f>
        <v>0</v>
      </c>
      <c r="BN9" s="38" t="str">
        <f ca="1">IFERROR(__xludf.DUMMYFUNCTION("IF(BM9=1, FILTER(TOSSUP, LEN(TOSSUP)), IF(BM9=2, FILTER(NEG, LEN(NEG)), IF(BM9, FILTER(NONEG, LEN(NONEG)), """")))"),"")</f>
        <v/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/>
      <c r="E10" s="53"/>
      <c r="F10" s="28"/>
      <c r="G10" s="53"/>
      <c r="H10" s="54"/>
      <c r="I10" s="29"/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7">
        <f ca="1">IFERROR(__xludf.DUMMYFUNCTION("IF(OR(RegExMatch(J10&amp;"""",""ERR""), RegExMatch(J10&amp;"""",""--""), RegExMatch(K9&amp;"""",""--""),),  ""-----------"", SUM(J10,K9))"),0)</f>
        <v>0</v>
      </c>
      <c r="L10" s="32">
        <v>7</v>
      </c>
      <c r="M10" s="33"/>
      <c r="N10" s="54"/>
      <c r="O10" s="33"/>
      <c r="P10" s="52"/>
      <c r="Q10" s="51"/>
      <c r="R10" s="52"/>
      <c r="S10" s="29"/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7">
        <f ca="1">IFERROR(__xludf.DUMMYFUNCTION("IF(OR(RegExMatch(T10&amp;"""",""ERR""), RegExMatch(T10&amp;"""",""--""), RegExMatch(U9&amp;"""",""--""),),  ""-----------"", SUM(T10,U9))"),0)</f>
        <v>0</v>
      </c>
      <c r="V10" s="38"/>
      <c r="W10" s="41" t="b">
        <f t="shared" si="0"/>
        <v>0</v>
      </c>
      <c r="X10" s="41" t="str">
        <f ca="1">IFERROR(__xludf.DUMMYFUNCTION("IF(W10, FILTER(BONUS, LEN(BONUS)), ""0"")"),"0")</f>
        <v>0</v>
      </c>
      <c r="Y10" s="38"/>
      <c r="Z10" s="38"/>
      <c r="AA10" s="38"/>
      <c r="AB10" s="41" t="b">
        <f t="shared" si="1"/>
        <v>0</v>
      </c>
      <c r="AC10" s="41" t="str">
        <f ca="1">IFERROR(__xludf.DUMMYFUNCTION("IF(AB10, FILTER(BONUS, LEN(BONUS)), ""0"")"),"0")</f>
        <v>0</v>
      </c>
      <c r="AD10" s="38"/>
      <c r="AE10" s="38"/>
      <c r="AF10" s="38"/>
      <c r="AG10" s="38">
        <f>IF(C3="", 0, IF(SUM(C10:H10)-C10&lt;&gt;0, 0, IF(SUM(M10:R10)&gt;0, 2, IF(SUM(M10:R10)&lt;0, 3, 1))))</f>
        <v>0</v>
      </c>
      <c r="AH10" s="41" t="str">
        <f ca="1">IFERROR(__xludf.DUMMYFUNCTION("IF(AG10=1, FILTER(TOSSUP, LEN(TOSSUP)), IF(AG10=2, FILTER(NEG, LEN(NEG)), IF(AG10, FILTER(NONEG, LEN(NONEG)), """")))"),"")</f>
        <v/>
      </c>
      <c r="AI10" s="38"/>
      <c r="AJ10" s="38"/>
      <c r="AK10" s="38">
        <f>IF(D3="", 0, IF(SUM(C10:H10)-D10&lt;&gt;0, 0, IF(SUM(M10:R10)&gt;0, 2, IF(SUM(M10:R10)&lt;0, 3, 1))))</f>
        <v>0</v>
      </c>
      <c r="AL10" s="38" t="str">
        <f ca="1">IFERROR(__xludf.DUMMYFUNCTION("IF(AK10=1, FILTER(TOSSUP, LEN(TOSSUP)), IF(AK10=2, FILTER(NEG, LEN(NEG)), IF(AK10, FILTER(NONEG, LEN(NONEG)), """")))"),"")</f>
        <v/>
      </c>
      <c r="AM10" s="38"/>
      <c r="AN10" s="38"/>
      <c r="AO10" s="38">
        <f>IF(E3="", 0, IF(SUM(C10:H10)-E10&lt;&gt;0, 0, IF(SUM(M10:R10)&gt;0, 2, IF(SUM(M10:R10)&lt;0, 3, 1))))</f>
        <v>0</v>
      </c>
      <c r="AP10" s="38" t="str">
        <f ca="1">IFERROR(__xludf.DUMMYFUNCTION("IF(AO10=1, FILTER(TOSSUP, LEN(TOSSUP)), IF(AO10=2, FILTER(NEG, LEN(NEG)), IF(AO10, FILTER(NONEG, LEN(NONEG)), """")))"),"")</f>
        <v/>
      </c>
      <c r="AQ10" s="38"/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0</v>
      </c>
      <c r="BF10" s="38" t="str">
        <f ca="1">IFERROR(__xludf.DUMMYFUNCTION("IF(BE10=1, FILTER(TOSSUP, LEN(TOSSUP)), IF(BE10=2, FILTER(NEG, LEN(NEG)), IF(BE10, FILTER(NONEG, LEN(NONEG)), """")))"),"")</f>
        <v/>
      </c>
      <c r="BG10" s="38"/>
      <c r="BH10" s="38"/>
      <c r="BI10" s="38">
        <f>IF(N3="", 0, IF(SUM(M10:R10)-N10&lt;&gt;0, 0, IF(SUM(C10:H10)&gt;0, 2, IF(SUM(C10:H10)&lt;0, 3, 1))))</f>
        <v>0</v>
      </c>
      <c r="BJ10" s="38" t="str">
        <f ca="1">IFERROR(__xludf.DUMMYFUNCTION("IF(BI10=1, FILTER(TOSSUP, LEN(TOSSUP)), IF(BI10=2, FILTER(NEG, LEN(NEG)), IF(BI10, FILTER(NONEG, LEN(NONEG)), """")))"),"")</f>
        <v/>
      </c>
      <c r="BK10" s="38"/>
      <c r="BL10" s="38"/>
      <c r="BM10" s="38">
        <f>IF(O3="", 0, IF(SUM(M10:R10)-O10&lt;&gt;0, 0, IF(SUM(C10:H10)&gt;0, 2, IF(SUM(C10:H10)&lt;0, 3, 1))))</f>
        <v>0</v>
      </c>
      <c r="BN10" s="38" t="str">
        <f ca="1">IFERROR(__xludf.DUMMYFUNCTION("IF(BM10=1, FILTER(TOSSUP, LEN(TOSSUP)), IF(BM10=2, FILTER(NEG, LEN(NEG)), IF(BM10, FILTER(NONEG, LEN(NONEG)), """")))"),"")</f>
        <v/>
      </c>
      <c r="BO10" s="38"/>
      <c r="BP10" s="38"/>
      <c r="BQ10" s="38">
        <f>IF(P3="", 0, IF(SUM(M10:R10)-P10&lt;&gt;0, 0, IF(SUM(C10:H10)&gt;0, 2, IF(SUM(C10:H10)&lt;0, 3, 1))))</f>
        <v>0</v>
      </c>
      <c r="BR10" s="38" t="str">
        <f ca="1">IFERROR(__xludf.DUMMYFUNCTION("IF(BQ10=1, FILTER(TOSSUP, LEN(TOSSUP)), IF(BQ10=2, FILTER(NEG, LEN(NEG)), IF(BQ10, FILTER(NONEG, LEN(NONEG)), """")))"),"")</f>
        <v/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54"/>
      <c r="G11" s="53"/>
      <c r="H11" s="54"/>
      <c r="I11" s="29"/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7">
        <f ca="1">IFERROR(__xludf.DUMMYFUNCTION("IF(OR(RegExMatch(J11&amp;"""",""ERR""), RegExMatch(J11&amp;"""",""--""), RegExMatch(K10&amp;"""",""--""),),  ""-----------"", SUM(J11,K10))"),0)</f>
        <v>0</v>
      </c>
      <c r="L11" s="32">
        <v>8</v>
      </c>
      <c r="M11" s="33"/>
      <c r="N11" s="54"/>
      <c r="O11" s="51"/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7">
        <f ca="1">IFERROR(__xludf.DUMMYFUNCTION("IF(OR(RegExMatch(T11&amp;"""",""ERR""), RegExMatch(T11&amp;"""",""--""), RegExMatch(U10&amp;"""",""--""),),  ""-----------"", SUM(T11,U10))"),0)</f>
        <v>0</v>
      </c>
      <c r="V11" s="38"/>
      <c r="W11" s="41" t="b">
        <f t="shared" si="0"/>
        <v>0</v>
      </c>
      <c r="X11" s="41" t="str">
        <f ca="1">IFERROR(__xludf.DUMMYFUNCTION("IF(W11, FILTER(BONUS, LEN(BONUS)), ""0"")"),"0")</f>
        <v>0</v>
      </c>
      <c r="Y11" s="38"/>
      <c r="Z11" s="38"/>
      <c r="AA11" s="38"/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0</v>
      </c>
      <c r="AH11" s="41" t="str">
        <f ca="1">IFERROR(__xludf.DUMMYFUNCTION("IF(AG11=1, FILTER(TOSSUP, LEN(TOSSUP)), IF(AG11=2, FILTER(NEG, LEN(NEG)), IF(AG11, FILTER(NONEG, LEN(NONEG)), """")))"),"")</f>
        <v/>
      </c>
      <c r="AI11" s="38"/>
      <c r="AJ11" s="38"/>
      <c r="AK11" s="38">
        <f>IF(D3="", 0, IF(SUM(C11:H11)-D11&lt;&gt;0, 0, IF(SUM(M11:R11)&gt;0, 2, IF(SUM(M11:R11)&lt;0, 3, 1))))</f>
        <v>0</v>
      </c>
      <c r="AL11" s="38" t="str">
        <f ca="1">IFERROR(__xludf.DUMMYFUNCTION("IF(AK11=1, FILTER(TOSSUP, LEN(TOSSUP)), IF(AK11=2, FILTER(NEG, LEN(NEG)), IF(AK11, FILTER(NONEG, LEN(NONEG)), """")))"),"")</f>
        <v/>
      </c>
      <c r="AM11" s="38"/>
      <c r="AN11" s="38"/>
      <c r="AO11" s="38">
        <f>IF(E3="", 0, IF(SUM(C11:H11)-E11&lt;&gt;0, 0, IF(SUM(M11:R11)&gt;0, 2, IF(SUM(M11:R11)&lt;0, 3, 1))))</f>
        <v>0</v>
      </c>
      <c r="AP11" s="38" t="str">
        <f ca="1">IFERROR(__xludf.DUMMYFUNCTION("IF(AO11=1, FILTER(TOSSUP, LEN(TOSSUP)), IF(AO11=2, FILTER(NEG, LEN(NEG)), IF(AO11, FILTER(NONEG, LEN(NONEG)), """")))"),"")</f>
        <v/>
      </c>
      <c r="AQ11" s="38"/>
      <c r="AR11" s="38"/>
      <c r="AS11" s="38">
        <f>IF(F3="", 0, IF(SUM(C11:H11)-F11&lt;&gt;0, 0, IF(SUM(M11:R11)&gt;0, 2, IF(SUM(M11:R11)&lt;0, 3, 1))))</f>
        <v>0</v>
      </c>
      <c r="AT11" s="38" t="str">
        <f ca="1">IFERROR(__xludf.DUMMYFUNCTION("IF(AS11=1, FILTER(TOSSUP, LEN(TOSSUP)), IF(AS11=2, FILTER(NEG, LEN(NEG)), IF(AS11, FILTER(NONEG, LEN(NONEG)), """")))"),"")</f>
        <v/>
      </c>
      <c r="AU11" s="38"/>
      <c r="AV11" s="38"/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0</v>
      </c>
      <c r="BF11" s="38" t="str">
        <f ca="1">IFERROR(__xludf.DUMMYFUNCTION("IF(BE11=1, FILTER(TOSSUP, LEN(TOSSUP)), IF(BE11=2, FILTER(NEG, LEN(NEG)), IF(BE11, FILTER(NONEG, LEN(NONEG)), """")))"),"")</f>
        <v/>
      </c>
      <c r="BG11" s="38"/>
      <c r="BH11" s="38"/>
      <c r="BI11" s="38">
        <f>IF(N3="", 0, IF(SUM(M11:R11)-N11&lt;&gt;0, 0, IF(SUM(C11:H11)&gt;0, 2, IF(SUM(C11:H11)&lt;0, 3, 1))))</f>
        <v>0</v>
      </c>
      <c r="BJ11" s="38" t="str">
        <f ca="1">IFERROR(__xludf.DUMMYFUNCTION("IF(BI11=1, FILTER(TOSSUP, LEN(TOSSUP)), IF(BI11=2, FILTER(NEG, LEN(NEG)), IF(BI11, FILTER(NONEG, LEN(NONEG)), """")))"),"")</f>
        <v/>
      </c>
      <c r="BK11" s="38"/>
      <c r="BL11" s="38"/>
      <c r="BM11" s="38">
        <f>IF(O3="", 0, IF(SUM(M11:R11)-O11&lt;&gt;0, 0, IF(SUM(C11:H11)&gt;0, 2, IF(SUM(C11:H11)&lt;0, 3, 1))))</f>
        <v>0</v>
      </c>
      <c r="BN11" s="38" t="str">
        <f ca="1">IFERROR(__xludf.DUMMYFUNCTION("IF(BM11=1, FILTER(TOSSUP, LEN(TOSSUP)), IF(BM11=2, FILTER(NEG, LEN(NEG)), IF(BM11, FILTER(NONEG, LEN(NONEG)), """")))"),"")</f>
        <v/>
      </c>
      <c r="BO11" s="38"/>
      <c r="BP11" s="38"/>
      <c r="BQ11" s="38">
        <f>IF(P3="", 0, IF(SUM(M11:R11)-P11&lt;&gt;0, 0, IF(SUM(C11:H11)&gt;0, 2, IF(SUM(C11:H11)&lt;0, 3, 1))))</f>
        <v>0</v>
      </c>
      <c r="BR11" s="38" t="str">
        <f ca="1">IFERROR(__xludf.DUMMYFUNCTION("IF(BQ11=1, FILTER(TOSSUP, LEN(TOSSUP)), IF(BQ11=2, FILTER(NEG, LEN(NEG)), IF(BQ11, FILTER(NONEG, LEN(NONEG)), """")))"),"")</f>
        <v/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/>
      <c r="E12" s="53"/>
      <c r="F12" s="54"/>
      <c r="G12" s="53"/>
      <c r="H12" s="54"/>
      <c r="I12" s="29"/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7">
        <f ca="1">IFERROR(__xludf.DUMMYFUNCTION("IF(OR(RegExMatch(J12&amp;"""",""ERR""), RegExMatch(J12&amp;"""",""--""), RegExMatch(K11&amp;"""",""--""),),  ""-----------"", SUM(J12,K11))"),0)</f>
        <v>0</v>
      </c>
      <c r="L12" s="32">
        <v>9</v>
      </c>
      <c r="M12" s="33"/>
      <c r="N12" s="28"/>
      <c r="O12" s="51"/>
      <c r="P12" s="52"/>
      <c r="Q12" s="51"/>
      <c r="R12" s="52"/>
      <c r="S12" s="29"/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7">
        <f ca="1">IFERROR(__xludf.DUMMYFUNCTION("IF(OR(RegExMatch(T12&amp;"""",""ERR""), RegExMatch(T12&amp;"""",""--""), RegExMatch(U11&amp;"""",""--""),),  ""-----------"", SUM(T12,U11))"),0)</f>
        <v>0</v>
      </c>
      <c r="V12" s="38"/>
      <c r="W12" s="41" t="b">
        <f t="shared" si="0"/>
        <v>0</v>
      </c>
      <c r="X12" s="41" t="str">
        <f ca="1">IFERROR(__xludf.DUMMYFUNCTION("IF(W12, FILTER(BONUS, LEN(BONUS)), ""0"")"),"0")</f>
        <v>0</v>
      </c>
      <c r="Y12" s="38"/>
      <c r="Z12" s="38"/>
      <c r="AA12" s="38"/>
      <c r="AB12" s="41" t="b">
        <f t="shared" si="1"/>
        <v>0</v>
      </c>
      <c r="AC12" s="41" t="str">
        <f ca="1">IFERROR(__xludf.DUMMYFUNCTION("IF(AB12, FILTER(BONUS, LEN(BONUS)), ""0"")"),"0")</f>
        <v>0</v>
      </c>
      <c r="AD12" s="38"/>
      <c r="AE12" s="38"/>
      <c r="AF12" s="38"/>
      <c r="AG12" s="38">
        <f>IF(C3="", 0, IF(SUM(C12:H12)-C12&lt;&gt;0, 0, IF(SUM(M12:R12)&gt;0, 2, IF(SUM(M12:R12)&lt;0, 3, 1))))</f>
        <v>0</v>
      </c>
      <c r="AH12" s="41" t="str">
        <f ca="1">IFERROR(__xludf.DUMMYFUNCTION("IF(AG12=1, FILTER(TOSSUP, LEN(TOSSUP)), IF(AG12=2, FILTER(NEG, LEN(NEG)), IF(AG12, FILTER(NONEG, LEN(NONEG)), """")))"),"")</f>
        <v/>
      </c>
      <c r="AI12" s="38"/>
      <c r="AJ12" s="38"/>
      <c r="AK12" s="38">
        <f>IF(D3="", 0, IF(SUM(C12:H12)-D12&lt;&gt;0, 0, IF(SUM(M12:R12)&gt;0, 2, IF(SUM(M12:R12)&lt;0, 3, 1))))</f>
        <v>0</v>
      </c>
      <c r="AL12" s="38" t="str">
        <f ca="1">IFERROR(__xludf.DUMMYFUNCTION("IF(AK12=1, FILTER(TOSSUP, LEN(TOSSUP)), IF(AK12=2, FILTER(NEG, LEN(NEG)), IF(AK12, FILTER(NONEG, LEN(NONEG)), """")))"),"")</f>
        <v/>
      </c>
      <c r="AM12" s="38"/>
      <c r="AN12" s="38"/>
      <c r="AO12" s="38">
        <f>IF(E3="", 0, IF(SUM(C12:H12)-E12&lt;&gt;0, 0, IF(SUM(M12:R12)&gt;0, 2, IF(SUM(M12:R12)&lt;0, 3, 1))))</f>
        <v>0</v>
      </c>
      <c r="AP12" s="38" t="str">
        <f ca="1">IFERROR(__xludf.DUMMYFUNCTION("IF(AO12=1, FILTER(TOSSUP, LEN(TOSSUP)), IF(AO12=2, FILTER(NEG, LEN(NEG)), IF(AO12, FILTER(NONEG, LEN(NONEG)), """")))"),"")</f>
        <v/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0</v>
      </c>
      <c r="BF12" s="38" t="str">
        <f ca="1">IFERROR(__xludf.DUMMYFUNCTION("IF(BE12=1, FILTER(TOSSUP, LEN(TOSSUP)), IF(BE12=2, FILTER(NEG, LEN(NEG)), IF(BE12, FILTER(NONEG, LEN(NONEG)), """")))"),"")</f>
        <v/>
      </c>
      <c r="BG12" s="38"/>
      <c r="BH12" s="38"/>
      <c r="BI12" s="38">
        <f>IF(N3="", 0, IF(SUM(M12:R12)-N12&lt;&gt;0, 0, IF(SUM(C12:H12)&gt;0, 2, IF(SUM(C12:H12)&lt;0, 3, 1))))</f>
        <v>0</v>
      </c>
      <c r="BJ12" s="38" t="str">
        <f ca="1">IFERROR(__xludf.DUMMYFUNCTION("IF(BI12=1, FILTER(TOSSUP, LEN(TOSSUP)), IF(BI12=2, FILTER(NEG, LEN(NEG)), IF(BI12, FILTER(NONEG, LEN(NONEG)), """")))"),"")</f>
        <v/>
      </c>
      <c r="BK12" s="38"/>
      <c r="BL12" s="38"/>
      <c r="BM12" s="38">
        <f>IF(O3="", 0, IF(SUM(M12:R12)-O12&lt;&gt;0, 0, IF(SUM(C12:H12)&gt;0, 2, IF(SUM(C12:H12)&lt;0, 3, 1))))</f>
        <v>0</v>
      </c>
      <c r="BN12" s="38" t="str">
        <f ca="1">IFERROR(__xludf.DUMMYFUNCTION("IF(BM12=1, FILTER(TOSSUP, LEN(TOSSUP)), IF(BM12=2, FILTER(NEG, LEN(NEG)), IF(BM12, FILTER(NONEG, LEN(NONEG)), """")))"),"")</f>
        <v/>
      </c>
      <c r="BO12" s="38"/>
      <c r="BP12" s="38"/>
      <c r="BQ12" s="38">
        <f>IF(P3="", 0, IF(SUM(M12:R12)-P12&lt;&gt;0, 0, IF(SUM(C12:H12)&gt;0, 2, IF(SUM(C12:H12)&lt;0, 3, 1))))</f>
        <v>0</v>
      </c>
      <c r="BR12" s="38" t="str">
        <f ca="1">IFERROR(__xludf.DUMMYFUNCTION("IF(BQ12=1, FILTER(TOSSUP, LEN(TOSSUP)), IF(BQ12=2, FILTER(NEG, LEN(NEG)), IF(BQ12, FILTER(NONEG, LEN(NONEG)), """")))"),"")</f>
        <v/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/>
      <c r="F13" s="65"/>
      <c r="G13" s="57"/>
      <c r="H13" s="65"/>
      <c r="I13" s="58"/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59">
        <f ca="1">IFERROR(__xludf.DUMMYFUNCTION("IF(OR(RegExMatch(J13&amp;"""",""ERR""), RegExMatch(J13&amp;"""",""--""), RegExMatch(K12&amp;"""",""--""),),  ""-----------"", SUM(J13,K12))"),0)</f>
        <v>0</v>
      </c>
      <c r="L13" s="60">
        <v>10</v>
      </c>
      <c r="M13" s="61"/>
      <c r="N13" s="65"/>
      <c r="O13" s="61"/>
      <c r="P13" s="64"/>
      <c r="Q13" s="62"/>
      <c r="R13" s="64"/>
      <c r="S13" s="58"/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59">
        <f ca="1">IFERROR(__xludf.DUMMYFUNCTION("IF(OR(RegExMatch(T13&amp;"""",""ERR""), RegExMatch(T13&amp;"""",""--""), RegExMatch(U12&amp;"""",""--""),),  ""-----------"", SUM(T13,U12))"),0)</f>
        <v>0</v>
      </c>
      <c r="V13" s="38"/>
      <c r="W13" s="41" t="b">
        <f t="shared" si="0"/>
        <v>0</v>
      </c>
      <c r="X13" s="41" t="str">
        <f ca="1">IFERROR(__xludf.DUMMYFUNCTION("IF(W13, FILTER(BONUS, LEN(BONUS)), ""0"")"),"0")</f>
        <v>0</v>
      </c>
      <c r="Y13" s="38"/>
      <c r="Z13" s="38"/>
      <c r="AA13" s="38"/>
      <c r="AB13" s="41" t="b">
        <f t="shared" si="1"/>
        <v>0</v>
      </c>
      <c r="AC13" s="41" t="str">
        <f ca="1">IFERROR(__xludf.DUMMYFUNCTION("IF(AB13, FILTER(BONUS, LEN(BONUS)), ""0"")"),"0")</f>
        <v>0</v>
      </c>
      <c r="AD13" s="38"/>
      <c r="AE13" s="38"/>
      <c r="AF13" s="38"/>
      <c r="AG13" s="38">
        <f>IF(C3="", 0, IF(SUM(C13:H13)-C13&lt;&gt;0, 0, IF(SUM(M13:R13)&gt;0, 2, IF(SUM(M13:R13)&lt;0, 3, 1))))</f>
        <v>0</v>
      </c>
      <c r="AH13" s="41" t="str">
        <f ca="1">IFERROR(__xludf.DUMMYFUNCTION("IF(AG13=1, FILTER(TOSSUP, LEN(TOSSUP)), IF(AG13=2, FILTER(NEG, LEN(NEG)), IF(AG13, FILTER(NONEG, LEN(NONEG)), """")))"),"")</f>
        <v/>
      </c>
      <c r="AI13" s="38"/>
      <c r="AJ13" s="38"/>
      <c r="AK13" s="38">
        <f>IF(D3="", 0, IF(SUM(C13:H13)-D13&lt;&gt;0, 0, IF(SUM(M13:R13)&gt;0, 2, IF(SUM(M13:R13)&lt;0, 3, 1))))</f>
        <v>0</v>
      </c>
      <c r="AL13" s="38" t="str">
        <f ca="1">IFERROR(__xludf.DUMMYFUNCTION("IF(AK13=1, FILTER(TOSSUP, LEN(TOSSUP)), IF(AK13=2, FILTER(NEG, LEN(NEG)), IF(AK13, FILTER(NONEG, LEN(NONEG)), """")))"),"")</f>
        <v/>
      </c>
      <c r="AM13" s="38"/>
      <c r="AN13" s="38"/>
      <c r="AO13" s="38">
        <f>IF(E3="", 0, IF(SUM(C13:H13)-E13&lt;&gt;0, 0, IF(SUM(M13:R13)&gt;0, 2, IF(SUM(M13:R13)&lt;0, 3, 1))))</f>
        <v>0</v>
      </c>
      <c r="AP13" s="38" t="str">
        <f ca="1">IFERROR(__xludf.DUMMYFUNCTION("IF(AO13=1, FILTER(TOSSUP, LEN(TOSSUP)), IF(AO13=2, FILTER(NEG, LEN(NEG)), IF(AO13, FILTER(NONEG, LEN(NONEG)), """")))"),"")</f>
        <v/>
      </c>
      <c r="AQ13" s="38"/>
      <c r="AR13" s="38"/>
      <c r="AS13" s="38">
        <f>IF(F3="", 0, IF(SUM(C13:H13)-F13&lt;&gt;0, 0, IF(SUM(M13:R13)&gt;0, 2, IF(SUM(M13:R13)&lt;0, 3, 1))))</f>
        <v>0</v>
      </c>
      <c r="AT13" s="38" t="str">
        <f ca="1">IFERROR(__xludf.DUMMYFUNCTION("IF(AS13=1, FILTER(TOSSUP, LEN(TOSSUP)), IF(AS13=2, FILTER(NEG, LEN(NEG)), IF(AS13, FILTER(NONEG, LEN(NONEG)), """")))"),"")</f>
        <v/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0</v>
      </c>
      <c r="BF13" s="38" t="str">
        <f ca="1">IFERROR(__xludf.DUMMYFUNCTION("IF(BE13=1, FILTER(TOSSUP, LEN(TOSSUP)), IF(BE13=2, FILTER(NEG, LEN(NEG)), IF(BE13, FILTER(NONEG, LEN(NONEG)), """")))"),"")</f>
        <v/>
      </c>
      <c r="BG13" s="38"/>
      <c r="BH13" s="38"/>
      <c r="BI13" s="38">
        <f>IF(N3="", 0, IF(SUM(M13:R13)-N13&lt;&gt;0, 0, IF(SUM(C13:H13)&gt;0, 2, IF(SUM(C13:H13)&lt;0, 3, 1))))</f>
        <v>0</v>
      </c>
      <c r="BJ13" s="38" t="str">
        <f ca="1">IFERROR(__xludf.DUMMYFUNCTION("IF(BI13=1, FILTER(TOSSUP, LEN(TOSSUP)), IF(BI13=2, FILTER(NEG, LEN(NEG)), IF(BI13, FILTER(NONEG, LEN(NONEG)), """")))"),"")</f>
        <v/>
      </c>
      <c r="BK13" s="38"/>
      <c r="BL13" s="38"/>
      <c r="BM13" s="38">
        <f>IF(O3="", 0, IF(SUM(M13:R13)-O13&lt;&gt;0, 0, IF(SUM(C13:H13)&gt;0, 2, IF(SUM(C13:H13)&lt;0, 3, 1))))</f>
        <v>0</v>
      </c>
      <c r="BN13" s="38" t="str">
        <f ca="1">IFERROR(__xludf.DUMMYFUNCTION("IF(BM13=1, FILTER(TOSSUP, LEN(TOSSUP)), IF(BM13=2, FILTER(NEG, LEN(NEG)), IF(BM13, FILTER(NONEG, LEN(NONEG)), """")))"),"")</f>
        <v/>
      </c>
      <c r="BO13" s="38"/>
      <c r="BP13" s="38"/>
      <c r="BQ13" s="38">
        <f>IF(P3="", 0, IF(SUM(M13:R13)-P13&lt;&gt;0, 0, IF(SUM(C13:H13)&gt;0, 2, IF(SUM(C13:H13)&lt;0, 3, 1))))</f>
        <v>0</v>
      </c>
      <c r="BR13" s="38" t="str">
        <f ca="1">IFERROR(__xludf.DUMMYFUNCTION("IF(BQ13=1, FILTER(TOSSUP, LEN(TOSSUP)), IF(BQ13=2, FILTER(NEG, LEN(NEG)), IF(BQ13, FILTER(NONEG, LEN(NONEG)), """")))"),"")</f>
        <v/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/>
      <c r="E14" s="57"/>
      <c r="F14" s="65"/>
      <c r="G14" s="57"/>
      <c r="H14" s="65"/>
      <c r="I14" s="58"/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59">
        <f ca="1">IFERROR(__xludf.DUMMYFUNCTION("IF(OR(RegExMatch(J14&amp;"""",""ERR""), RegExMatch(J14&amp;"""",""--""), RegExMatch(K13&amp;"""",""--""),),  ""-----------"", SUM(J14,K13))"),0)</f>
        <v>0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SUM(T14,U13))"),0)</f>
        <v>0</v>
      </c>
      <c r="V14" s="38"/>
      <c r="W14" s="41" t="b">
        <f t="shared" si="0"/>
        <v>0</v>
      </c>
      <c r="X14" s="41" t="str">
        <f ca="1">IFERROR(__xludf.DUMMYFUNCTION("IF(W14, FILTER(BONUS, LEN(BONUS)), ""0"")"),"0")</f>
        <v>0</v>
      </c>
      <c r="Y14" s="38"/>
      <c r="Z14" s="38"/>
      <c r="AA14" s="38"/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0</v>
      </c>
      <c r="AH14" s="41" t="str">
        <f ca="1">IFERROR(__xludf.DUMMYFUNCTION("IF(AG14=1, FILTER(TOSSUP, LEN(TOSSUP)), IF(AG14=2, FILTER(NEG, LEN(NEG)), IF(AG14, FILTER(NONEG, LEN(NONEG)), """")))"),"")</f>
        <v/>
      </c>
      <c r="AI14" s="38"/>
      <c r="AJ14" s="38"/>
      <c r="AK14" s="38">
        <f>IF(D3="", 0, IF(SUM(C14:H14)-D14&lt;&gt;0, 0, IF(SUM(M14:R14)&gt;0, 2, IF(SUM(M14:R14)&lt;0, 3, 1))))</f>
        <v>0</v>
      </c>
      <c r="AL14" s="38" t="str">
        <f ca="1">IFERROR(__xludf.DUMMYFUNCTION("IF(AK14=1, FILTER(TOSSUP, LEN(TOSSUP)), IF(AK14=2, FILTER(NEG, LEN(NEG)), IF(AK14, FILTER(NONEG, LEN(NONEG)), """")))"),"")</f>
        <v/>
      </c>
      <c r="AM14" s="38"/>
      <c r="AN14" s="38"/>
      <c r="AO14" s="38">
        <f>IF(E3="", 0, IF(SUM(C14:H14)-E14&lt;&gt;0, 0, IF(SUM(M14:R14)&gt;0, 2, IF(SUM(M14:R14)&lt;0, 3, 1))))</f>
        <v>0</v>
      </c>
      <c r="AP14" s="38" t="str">
        <f ca="1">IFERROR(__xludf.DUMMYFUNCTION("IF(AO14=1, FILTER(TOSSUP, LEN(TOSSUP)), IF(AO14=2, FILTER(NEG, LEN(NEG)), IF(AO14, FILTER(NONEG, LEN(NONEG)), """")))"),"")</f>
        <v/>
      </c>
      <c r="AQ14" s="38"/>
      <c r="AR14" s="38"/>
      <c r="AS14" s="38">
        <f>IF(F3="", 0, IF(SUM(C14:H14)-F14&lt;&gt;0, 0, IF(SUM(M14:R14)&gt;0, 2, IF(SUM(M14:R14)&lt;0, 3, 1))))</f>
        <v>0</v>
      </c>
      <c r="AT14" s="38" t="str">
        <f ca="1">IFERROR(__xludf.DUMMYFUNCTION("IF(AS14=1, FILTER(TOSSUP, LEN(TOSSUP)), IF(AS14=2, FILTER(NEG, LEN(NEG)), IF(AS14, FILTER(NONEG, LEN(NONEG)), """")))"),"")</f>
        <v/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0</v>
      </c>
      <c r="BF14" s="38" t="str">
        <f ca="1">IFERROR(__xludf.DUMMYFUNCTION("IF(BE14=1, FILTER(TOSSUP, LEN(TOSSUP)), IF(BE14=2, FILTER(NEG, LEN(NEG)), IF(BE14, FILTER(NONEG, LEN(NONEG)), """")))"),"")</f>
        <v/>
      </c>
      <c r="BG14" s="38"/>
      <c r="BH14" s="38"/>
      <c r="BI14" s="38">
        <f>IF(N3="", 0, IF(SUM(M14:R14)-N14&lt;&gt;0, 0, IF(SUM(C14:H14)&gt;0, 2, IF(SUM(C14:H14)&lt;0, 3, 1))))</f>
        <v>0</v>
      </c>
      <c r="BJ14" s="38" t="str">
        <f ca="1">IFERROR(__xludf.DUMMYFUNCTION("IF(BI14=1, FILTER(TOSSUP, LEN(TOSSUP)), IF(BI14=2, FILTER(NEG, LEN(NEG)), IF(BI14, FILTER(NONEG, LEN(NONEG)), """")))"),"")</f>
        <v/>
      </c>
      <c r="BK14" s="38"/>
      <c r="BL14" s="38"/>
      <c r="BM14" s="38">
        <f>IF(O3="", 0, IF(SUM(M14:R14)-O14&lt;&gt;0, 0, IF(SUM(C14:H14)&gt;0, 2, IF(SUM(C14:H14)&lt;0, 3, 1))))</f>
        <v>0</v>
      </c>
      <c r="BN14" s="38" t="str">
        <f ca="1">IFERROR(__xludf.DUMMYFUNCTION("IF(BM14=1, FILTER(TOSSUP, LEN(TOSSUP)), IF(BM14=2, FILTER(NEG, LEN(NEG)), IF(BM14, FILTER(NONEG, LEN(NONEG)), """")))"),"")</f>
        <v/>
      </c>
      <c r="BO14" s="38"/>
      <c r="BP14" s="38"/>
      <c r="BQ14" s="38">
        <f>IF(P3="", 0, IF(SUM(M14:R14)-P14&lt;&gt;0, 0, IF(SUM(C14:H14)&gt;0, 2, IF(SUM(C14:H14)&lt;0, 3, 1))))</f>
        <v>0</v>
      </c>
      <c r="BR14" s="38" t="str">
        <f ca="1">IFERROR(__xludf.DUMMYFUNCTION("IF(BQ14=1, FILTER(TOSSUP, LEN(TOSSUP)), IF(BQ14=2, FILTER(NEG, LEN(NEG)), IF(BQ14, FILTER(NONEG, LEN(NONEG)), """")))"),"")</f>
        <v/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/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SUM(J15,K14))"),0)</f>
        <v>0</v>
      </c>
      <c r="L15" s="60">
        <v>12</v>
      </c>
      <c r="M15" s="61"/>
      <c r="N15" s="56"/>
      <c r="O15" s="62"/>
      <c r="P15" s="64"/>
      <c r="Q15" s="62"/>
      <c r="R15" s="64"/>
      <c r="S15" s="59"/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59">
        <f ca="1">IFERROR(__xludf.DUMMYFUNCTION("IF(OR(RegExMatch(T15&amp;"""",""ERR""), RegExMatch(T15&amp;"""",""--""), RegExMatch(U14&amp;"""",""--""),),  ""-----------"", SUM(T15,U14))"),0)</f>
        <v>0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0</v>
      </c>
      <c r="AC15" s="41" t="str">
        <f ca="1">IFERROR(__xludf.DUMMYFUNCTION("IF(AB15, FILTER(BONUS, LEN(BONUS)), ""0"")"),"0")</f>
        <v>0</v>
      </c>
      <c r="AD15" s="38"/>
      <c r="AE15" s="38"/>
      <c r="AF15" s="38"/>
      <c r="AG15" s="38">
        <f>IF(C3="", 0, IF(SUM(C15:H15)-C15&lt;&gt;0, 0, IF(SUM(M15:R15)&gt;0, 2, IF(SUM(M15:R15)&lt;0, 3, 1))))</f>
        <v>0</v>
      </c>
      <c r="AH15" s="41" t="str">
        <f ca="1">IFERROR(__xludf.DUMMYFUNCTION("IF(AG15=1, FILTER(TOSSUP, LEN(TOSSUP)), IF(AG15=2, FILTER(NEG, LEN(NEG)), IF(AG15, FILTER(NONEG, LEN(NONEG)), """")))"),"")</f>
        <v/>
      </c>
      <c r="AI15" s="38"/>
      <c r="AJ15" s="38"/>
      <c r="AK15" s="38">
        <f>IF(D3="", 0, IF(SUM(C15:H15)-D15&lt;&gt;0, 0, IF(SUM(M15:R15)&gt;0, 2, IF(SUM(M15:R15)&lt;0, 3, 1))))</f>
        <v>0</v>
      </c>
      <c r="AL15" s="38" t="str">
        <f ca="1">IFERROR(__xludf.DUMMYFUNCTION("IF(AK15=1, FILTER(TOSSUP, LEN(TOSSUP)), IF(AK15=2, FILTER(NEG, LEN(NEG)), IF(AK15, FILTER(NONEG, LEN(NONEG)), """")))"),"")</f>
        <v/>
      </c>
      <c r="AM15" s="38"/>
      <c r="AN15" s="38"/>
      <c r="AO15" s="38">
        <f>IF(E3="", 0, IF(SUM(C15:H15)-E15&lt;&gt;0, 0, IF(SUM(M15:R15)&gt;0, 2, IF(SUM(M15:R15)&lt;0, 3, 1))))</f>
        <v>0</v>
      </c>
      <c r="AP15" s="38" t="str">
        <f ca="1">IFERROR(__xludf.DUMMYFUNCTION("IF(AO15=1, FILTER(TOSSUP, LEN(TOSSUP)), IF(AO15=2, FILTER(NEG, LEN(NEG)), IF(AO15, FILTER(NONEG, LEN(NONEG)), """")))"),"")</f>
        <v/>
      </c>
      <c r="AQ15" s="38"/>
      <c r="AR15" s="38"/>
      <c r="AS15" s="38">
        <f>IF(F3="", 0, IF(SUM(C15:H15)-F15&lt;&gt;0, 0, IF(SUM(M15:R15)&gt;0, 2, IF(SUM(M15:R15)&lt;0, 3, 1))))</f>
        <v>0</v>
      </c>
      <c r="AT15" s="38" t="str">
        <f ca="1">IFERROR(__xludf.DUMMYFUNCTION("IF(AS15=1, FILTER(TOSSUP, LEN(TOSSUP)), IF(AS15=2, FILTER(NEG, LEN(NEG)), IF(AS15, FILTER(NONEG, LEN(NONEG)), """")))"),"")</f>
        <v/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0</v>
      </c>
      <c r="BF15" s="38" t="str">
        <f ca="1">IFERROR(__xludf.DUMMYFUNCTION("IF(BE15=1, FILTER(TOSSUP, LEN(TOSSUP)), IF(BE15=2, FILTER(NEG, LEN(NEG)), IF(BE15, FILTER(NONEG, LEN(NONEG)), """")))"),"")</f>
        <v/>
      </c>
      <c r="BG15" s="38"/>
      <c r="BH15" s="38"/>
      <c r="BI15" s="38">
        <f>IF(N3="", 0, IF(SUM(M15:R15)-N15&lt;&gt;0, 0, IF(SUM(C15:H15)&gt;0, 2, IF(SUM(C15:H15)&lt;0, 3, 1))))</f>
        <v>0</v>
      </c>
      <c r="BJ15" s="38" t="str">
        <f ca="1">IFERROR(__xludf.DUMMYFUNCTION("IF(BI15=1, FILTER(TOSSUP, LEN(TOSSUP)), IF(BI15=2, FILTER(NEG, LEN(NEG)), IF(BI15, FILTER(NONEG, LEN(NONEG)), """")))"),"")</f>
        <v/>
      </c>
      <c r="BK15" s="38"/>
      <c r="BL15" s="38"/>
      <c r="BM15" s="38">
        <f>IF(O3="", 0, IF(SUM(M15:R15)-O15&lt;&gt;0, 0, IF(SUM(C15:H15)&gt;0, 2, IF(SUM(C15:H15)&lt;0, 3, 1))))</f>
        <v>0</v>
      </c>
      <c r="BN15" s="38" t="str">
        <f ca="1">IFERROR(__xludf.DUMMYFUNCTION("IF(BM15=1, FILTER(TOSSUP, LEN(TOSSUP)), IF(BM15=2, FILTER(NEG, LEN(NEG)), IF(BM15, FILTER(NONEG, LEN(NONEG)), """")))"),"")</f>
        <v/>
      </c>
      <c r="BO15" s="38"/>
      <c r="BP15" s="38"/>
      <c r="BQ15" s="38">
        <f>IF(P3="", 0, IF(SUM(M15:R15)-P15&lt;&gt;0, 0, IF(SUM(C15:H15)&gt;0, 2, IF(SUM(C15:H15)&lt;0, 3, 1))))</f>
        <v>0</v>
      </c>
      <c r="BR15" s="38" t="str">
        <f ca="1">IFERROR(__xludf.DUMMYFUNCTION("IF(BQ15=1, FILTER(TOSSUP, LEN(TOSSUP)), IF(BQ15=2, FILTER(NEG, LEN(NEG)), IF(BQ15, FILTER(NONEG, LEN(NONEG)), """")))"),"")</f>
        <v/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54"/>
      <c r="G16" s="53"/>
      <c r="H16" s="28"/>
      <c r="I16" s="29"/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7">
        <f ca="1">IFERROR(__xludf.DUMMYFUNCTION("IF(OR(RegExMatch(J16&amp;"""",""ERR""), RegExMatch(J16&amp;"""",""--""), RegExMatch(K15&amp;"""",""--""),),  ""-----------"", SUM(J16,K15))"),0)</f>
        <v>0</v>
      </c>
      <c r="L16" s="32">
        <v>13</v>
      </c>
      <c r="M16" s="33"/>
      <c r="N16" s="54"/>
      <c r="O16" s="51"/>
      <c r="P16" s="52"/>
      <c r="Q16" s="51"/>
      <c r="R16" s="52"/>
      <c r="S16" s="29"/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7">
        <f ca="1">IFERROR(__xludf.DUMMYFUNCTION("IF(OR(RegExMatch(T16&amp;"""",""ERR""), RegExMatch(T16&amp;"""",""--""), RegExMatch(U15&amp;"""",""--""),),  ""-----------"", SUM(T16,U15))"),0)</f>
        <v>0</v>
      </c>
      <c r="V16" s="38"/>
      <c r="W16" s="41" t="b">
        <f t="shared" si="0"/>
        <v>0</v>
      </c>
      <c r="X16" s="41" t="str">
        <f ca="1">IFERROR(__xludf.DUMMYFUNCTION("IF(W16, FILTER(BONUS, LEN(BONUS)), ""0"")"),"0")</f>
        <v>0</v>
      </c>
      <c r="Y16" s="38"/>
      <c r="Z16" s="38"/>
      <c r="AA16" s="38"/>
      <c r="AB16" s="41" t="b">
        <f t="shared" si="1"/>
        <v>0</v>
      </c>
      <c r="AC16" s="41" t="str">
        <f ca="1">IFERROR(__xludf.DUMMYFUNCTION("IF(AB16, FILTER(BONUS, LEN(BONUS)), ""0"")"),"0")</f>
        <v>0</v>
      </c>
      <c r="AD16" s="38"/>
      <c r="AE16" s="38"/>
      <c r="AF16" s="38"/>
      <c r="AG16" s="38">
        <f>IF(C3="", 0, IF(SUM(C16:H16)-C16&lt;&gt;0, 0, IF(SUM(M16:R16)&gt;0, 2, IF(SUM(M16:R16)&lt;0, 3, 1))))</f>
        <v>0</v>
      </c>
      <c r="AH16" s="41" t="str">
        <f ca="1">IFERROR(__xludf.DUMMYFUNCTION("IF(AG16=1, FILTER(TOSSUP, LEN(TOSSUP)), IF(AG16=2, FILTER(NEG, LEN(NEG)), IF(AG16, FILTER(NONEG, LEN(NONEG)), """")))"),"")</f>
        <v/>
      </c>
      <c r="AI16" s="38"/>
      <c r="AJ16" s="38"/>
      <c r="AK16" s="38">
        <f>IF(D3="", 0, IF(SUM(C16:H16)-D16&lt;&gt;0, 0, IF(SUM(M16:R16)&gt;0, 2, IF(SUM(M16:R16)&lt;0, 3, 1))))</f>
        <v>0</v>
      </c>
      <c r="AL16" s="38" t="str">
        <f ca="1">IFERROR(__xludf.DUMMYFUNCTION("IF(AK16=1, FILTER(TOSSUP, LEN(TOSSUP)), IF(AK16=2, FILTER(NEG, LEN(NEG)), IF(AK16, FILTER(NONEG, LEN(NONEG)), """")))"),"")</f>
        <v/>
      </c>
      <c r="AM16" s="38"/>
      <c r="AN16" s="38"/>
      <c r="AO16" s="38">
        <f>IF(E3="", 0, IF(SUM(C16:H16)-E16&lt;&gt;0, 0, IF(SUM(M16:R16)&gt;0, 2, IF(SUM(M16:R16)&lt;0, 3, 1))))</f>
        <v>0</v>
      </c>
      <c r="AP16" s="38" t="str">
        <f ca="1">IFERROR(__xludf.DUMMYFUNCTION("IF(AO16=1, FILTER(TOSSUP, LEN(TOSSUP)), IF(AO16=2, FILTER(NEG, LEN(NEG)), IF(AO16, FILTER(NONEG, LEN(NONEG)), """")))"),"")</f>
        <v/>
      </c>
      <c r="AQ16" s="38"/>
      <c r="AR16" s="38"/>
      <c r="AS16" s="38">
        <f>IF(F3="", 0, IF(SUM(C16:H16)-F16&lt;&gt;0, 0, IF(SUM(M16:R16)&gt;0, 2, IF(SUM(M16:R16)&lt;0, 3, 1))))</f>
        <v>0</v>
      </c>
      <c r="AT16" s="38" t="str">
        <f ca="1">IFERROR(__xludf.DUMMYFUNCTION("IF(AS16=1, FILTER(TOSSUP, LEN(TOSSUP)), IF(AS16=2, FILTER(NEG, LEN(NEG)), IF(AS16, FILTER(NONEG, LEN(NONEG)), """")))"),"")</f>
        <v/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0</v>
      </c>
      <c r="BF16" s="38" t="str">
        <f ca="1">IFERROR(__xludf.DUMMYFUNCTION("IF(BE16=1, FILTER(TOSSUP, LEN(TOSSUP)), IF(BE16=2, FILTER(NEG, LEN(NEG)), IF(BE16, FILTER(NONEG, LEN(NONEG)), """")))"),"")</f>
        <v/>
      </c>
      <c r="BG16" s="38"/>
      <c r="BH16" s="38"/>
      <c r="BI16" s="38">
        <f>IF(N3="", 0, IF(SUM(M16:R16)-N16&lt;&gt;0, 0, IF(SUM(C16:H16)&gt;0, 2, IF(SUM(C16:H16)&lt;0, 3, 1))))</f>
        <v>0</v>
      </c>
      <c r="BJ16" s="38" t="str">
        <f ca="1">IFERROR(__xludf.DUMMYFUNCTION("IF(BI16=1, FILTER(TOSSUP, LEN(TOSSUP)), IF(BI16=2, FILTER(NEG, LEN(NEG)), IF(BI16, FILTER(NONEG, LEN(NONEG)), """")))"),"")</f>
        <v/>
      </c>
      <c r="BK16" s="38"/>
      <c r="BL16" s="38"/>
      <c r="BM16" s="38">
        <f>IF(O3="", 0, IF(SUM(M16:R16)-O16&lt;&gt;0, 0, IF(SUM(C16:H16)&gt;0, 2, IF(SUM(C16:H16)&lt;0, 3, 1))))</f>
        <v>0</v>
      </c>
      <c r="BN16" s="38" t="str">
        <f ca="1">IFERROR(__xludf.DUMMYFUNCTION("IF(BM16=1, FILTER(TOSSUP, LEN(TOSSUP)), IF(BM16=2, FILTER(NEG, LEN(NEG)), IF(BM16, FILTER(NONEG, LEN(NONEG)), """")))"),"")</f>
        <v/>
      </c>
      <c r="BO16" s="38"/>
      <c r="BP16" s="38"/>
      <c r="BQ16" s="38">
        <f>IF(P3="", 0, IF(SUM(M16:R16)-P16&lt;&gt;0, 0, IF(SUM(C16:H16)&gt;0, 2, IF(SUM(C16:H16)&lt;0, 3, 1))))</f>
        <v>0</v>
      </c>
      <c r="BR16" s="38" t="str">
        <f ca="1">IFERROR(__xludf.DUMMYFUNCTION("IF(BQ16=1, FILTER(TOSSUP, LEN(TOSSUP)), IF(BQ16=2, FILTER(NEG, LEN(NEG)), IF(BQ16, FILTER(NONEG, LEN(NONEG)), """")))"),"")</f>
        <v/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54"/>
      <c r="G17" s="53"/>
      <c r="H17" s="54"/>
      <c r="I17" s="29"/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7">
        <f ca="1">IFERROR(__xludf.DUMMYFUNCTION("IF(OR(RegExMatch(J17&amp;"""",""ERR""), RegExMatch(J17&amp;"""",""--""), RegExMatch(K16&amp;"""",""--""),),  ""-----------"", SUM(J17,K16))"),0)</f>
        <v>0</v>
      </c>
      <c r="L17" s="32">
        <v>14</v>
      </c>
      <c r="M17" s="33"/>
      <c r="N17" s="54"/>
      <c r="O17" s="33"/>
      <c r="P17" s="52"/>
      <c r="Q17" s="51"/>
      <c r="R17" s="52"/>
      <c r="S17" s="29"/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7">
        <f ca="1">IFERROR(__xludf.DUMMYFUNCTION("IF(OR(RegExMatch(T17&amp;"""",""ERR""), RegExMatch(T17&amp;"""",""--""), RegExMatch(U16&amp;"""",""--""),),  ""-----------"", SUM(T17,U16))"),0)</f>
        <v>0</v>
      </c>
      <c r="V17" s="38"/>
      <c r="W17" s="41" t="b">
        <f t="shared" si="0"/>
        <v>0</v>
      </c>
      <c r="X17" s="41" t="str">
        <f ca="1">IFERROR(__xludf.DUMMYFUNCTION("IF(W17, FILTER(BONUS, LEN(BONUS)), ""0"")"),"0")</f>
        <v>0</v>
      </c>
      <c r="Y17" s="38"/>
      <c r="Z17" s="38"/>
      <c r="AA17" s="38"/>
      <c r="AB17" s="41" t="b">
        <f t="shared" si="1"/>
        <v>0</v>
      </c>
      <c r="AC17" s="41" t="str">
        <f ca="1">IFERROR(__xludf.DUMMYFUNCTION("IF(AB17, FILTER(BONUS, LEN(BONUS)), ""0"")"),"0")</f>
        <v>0</v>
      </c>
      <c r="AD17" s="38"/>
      <c r="AE17" s="38"/>
      <c r="AF17" s="38"/>
      <c r="AG17" s="38">
        <f>IF(C3="", 0, IF(SUM(C17:H17)-C17&lt;&gt;0, 0, IF(SUM(M17:R17)&gt;0, 2, IF(SUM(M17:R17)&lt;0, 3, 1))))</f>
        <v>0</v>
      </c>
      <c r="AH17" s="41" t="str">
        <f ca="1">IFERROR(__xludf.DUMMYFUNCTION("IF(AG17=1, FILTER(TOSSUP, LEN(TOSSUP)), IF(AG17=2, FILTER(NEG, LEN(NEG)), IF(AG17, FILTER(NONEG, LEN(NONEG)), """")))"),"")</f>
        <v/>
      </c>
      <c r="AI17" s="38"/>
      <c r="AJ17" s="38"/>
      <c r="AK17" s="38">
        <f>IF(D3="", 0, IF(SUM(C17:H17)-D17&lt;&gt;0, 0, IF(SUM(M17:R17)&gt;0, 2, IF(SUM(M17:R17)&lt;0, 3, 1))))</f>
        <v>0</v>
      </c>
      <c r="AL17" s="38" t="str">
        <f ca="1">IFERROR(__xludf.DUMMYFUNCTION("IF(AK17=1, FILTER(TOSSUP, LEN(TOSSUP)), IF(AK17=2, FILTER(NEG, LEN(NEG)), IF(AK17, FILTER(NONEG, LEN(NONEG)), """")))"),"")</f>
        <v/>
      </c>
      <c r="AM17" s="38"/>
      <c r="AN17" s="38"/>
      <c r="AO17" s="38">
        <f>IF(E3="", 0, IF(SUM(C17:H17)-E17&lt;&gt;0, 0, IF(SUM(M17:R17)&gt;0, 2, IF(SUM(M17:R17)&lt;0, 3, 1))))</f>
        <v>0</v>
      </c>
      <c r="AP17" s="38" t="str">
        <f ca="1">IFERROR(__xludf.DUMMYFUNCTION("IF(AO17=1, FILTER(TOSSUP, LEN(TOSSUP)), IF(AO17=2, FILTER(NEG, LEN(NEG)), IF(AO17, FILTER(NONEG, LEN(NONEG)), """")))"),"")</f>
        <v/>
      </c>
      <c r="AQ17" s="38"/>
      <c r="AR17" s="38"/>
      <c r="AS17" s="38">
        <f>IF(F3="", 0, IF(SUM(C17:H17)-F17&lt;&gt;0, 0, IF(SUM(M17:R17)&gt;0, 2, IF(SUM(M17:R17)&lt;0, 3, 1))))</f>
        <v>0</v>
      </c>
      <c r="AT17" s="38" t="str">
        <f ca="1">IFERROR(__xludf.DUMMYFUNCTION("IF(AS17=1, FILTER(TOSSUP, LEN(TOSSUP)), IF(AS17=2, FILTER(NEG, LEN(NEG)), IF(AS17, FILTER(NONEG, LEN(NONEG)), """")))"),"")</f>
        <v/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0</v>
      </c>
      <c r="BJ17" s="38" t="str">
        <f ca="1">IFERROR(__xludf.DUMMYFUNCTION("IF(BI17=1, FILTER(TOSSUP, LEN(TOSSUP)), IF(BI17=2, FILTER(NEG, LEN(NEG)), IF(BI17, FILTER(NONEG, LEN(NONEG)), """")))"),"")</f>
        <v/>
      </c>
      <c r="BK17" s="38"/>
      <c r="BL17" s="38"/>
      <c r="BM17" s="38">
        <f>IF(O3="", 0, IF(SUM(M17:R17)-O17&lt;&gt;0, 0, IF(SUM(C17:H17)&gt;0, 2, IF(SUM(C17:H17)&lt;0, 3, 1))))</f>
        <v>0</v>
      </c>
      <c r="BN17" s="38" t="str">
        <f ca="1">IFERROR(__xludf.DUMMYFUNCTION("IF(BM17=1, FILTER(TOSSUP, LEN(TOSSUP)), IF(BM17=2, FILTER(NEG, LEN(NEG)), IF(BM17, FILTER(NONEG, LEN(NONEG)), """")))"),"")</f>
        <v/>
      </c>
      <c r="BO17" s="38"/>
      <c r="BP17" s="38"/>
      <c r="BQ17" s="38">
        <f>IF(P3="", 0, IF(SUM(M17:R17)-P17&lt;&gt;0, 0, IF(SUM(C17:H17)&gt;0, 2, IF(SUM(C17:H17)&lt;0, 3, 1))))</f>
        <v>0</v>
      </c>
      <c r="BR17" s="38" t="str">
        <f ca="1">IFERROR(__xludf.DUMMYFUNCTION("IF(BQ17=1, FILTER(TOSSUP, LEN(TOSSUP)), IF(BQ17=2, FILTER(NEG, LEN(NEG)), IF(BQ17, FILTER(NONEG, LEN(NONEG)), """")))"),"")</f>
        <v/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/>
      <c r="E18" s="26"/>
      <c r="F18" s="54"/>
      <c r="G18" s="53"/>
      <c r="H18" s="54"/>
      <c r="I18" s="29"/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7">
        <f ca="1">IFERROR(__xludf.DUMMYFUNCTION("IF(OR(RegExMatch(J18&amp;"""",""ERR""), RegExMatch(J18&amp;"""",""--""), RegExMatch(K17&amp;"""",""--""),),  ""-----------"", SUM(J18,K17))"),0)</f>
        <v>0</v>
      </c>
      <c r="L18" s="32">
        <v>15</v>
      </c>
      <c r="M18" s="33"/>
      <c r="N18" s="54"/>
      <c r="O18" s="51"/>
      <c r="P18" s="52"/>
      <c r="Q18" s="51"/>
      <c r="R18" s="52"/>
      <c r="S18" s="29"/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7">
        <f ca="1">IFERROR(__xludf.DUMMYFUNCTION("IF(OR(RegExMatch(T18&amp;"""",""ERR""), RegExMatch(T18&amp;"""",""--""), RegExMatch(U17&amp;"""",""--""),),  ""-----------"", SUM(T18,U17))"),0)</f>
        <v>0</v>
      </c>
      <c r="V18" s="38"/>
      <c r="W18" s="41" t="b">
        <f t="shared" si="0"/>
        <v>0</v>
      </c>
      <c r="X18" s="41" t="str">
        <f ca="1">IFERROR(__xludf.DUMMYFUNCTION("IF(W18, FILTER(BONUS, LEN(BONUS)), ""0"")"),"0")</f>
        <v>0</v>
      </c>
      <c r="Y18" s="38"/>
      <c r="Z18" s="38"/>
      <c r="AA18" s="38"/>
      <c r="AB18" s="41" t="b">
        <f t="shared" si="1"/>
        <v>0</v>
      </c>
      <c r="AC18" s="41" t="str">
        <f ca="1">IFERROR(__xludf.DUMMYFUNCTION("IF(AB18, FILTER(BONUS, LEN(BONUS)), ""0"")"),"0")</f>
        <v>0</v>
      </c>
      <c r="AD18" s="38"/>
      <c r="AE18" s="38"/>
      <c r="AF18" s="38"/>
      <c r="AG18" s="38">
        <f>IF(C3="", 0, IF(SUM(C18:H18)-C18&lt;&gt;0, 0, IF(SUM(M18:R18)&gt;0, 2, IF(SUM(M18:R18)&lt;0, 3, 1))))</f>
        <v>0</v>
      </c>
      <c r="AH18" s="41" t="str">
        <f ca="1">IFERROR(__xludf.DUMMYFUNCTION("IF(AG18=1, FILTER(TOSSUP, LEN(TOSSUP)), IF(AG18=2, FILTER(NEG, LEN(NEG)), IF(AG18, FILTER(NONEG, LEN(NONEG)), """")))"),"")</f>
        <v/>
      </c>
      <c r="AI18" s="38"/>
      <c r="AJ18" s="38"/>
      <c r="AK18" s="38">
        <f>IF(D3="", 0, IF(SUM(C18:H18)-D18&lt;&gt;0, 0, IF(SUM(M18:R18)&gt;0, 2, IF(SUM(M18:R18)&lt;0, 3, 1))))</f>
        <v>0</v>
      </c>
      <c r="AL18" s="38" t="str">
        <f ca="1">IFERROR(__xludf.DUMMYFUNCTION("IF(AK18=1, FILTER(TOSSUP, LEN(TOSSUP)), IF(AK18=2, FILTER(NEG, LEN(NEG)), IF(AK18, FILTER(NONEG, LEN(NONEG)), """")))"),"")</f>
        <v/>
      </c>
      <c r="AM18" s="38"/>
      <c r="AN18" s="38"/>
      <c r="AO18" s="38">
        <f>IF(E3="", 0, IF(SUM(C18:H18)-E18&lt;&gt;0, 0, IF(SUM(M18:R18)&gt;0, 2, IF(SUM(M18:R18)&lt;0, 3, 1))))</f>
        <v>0</v>
      </c>
      <c r="AP18" s="38" t="str">
        <f ca="1">IFERROR(__xludf.DUMMYFUNCTION("IF(AO18=1, FILTER(TOSSUP, LEN(TOSSUP)), IF(AO18=2, FILTER(NEG, LEN(NEG)), IF(AO18, FILTER(NONEG, LEN(NONEG)), """")))"),"")</f>
        <v/>
      </c>
      <c r="AQ18" s="38"/>
      <c r="AR18" s="38"/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0</v>
      </c>
      <c r="BF18" s="38" t="str">
        <f ca="1">IFERROR(__xludf.DUMMYFUNCTION("IF(BE18=1, FILTER(TOSSUP, LEN(TOSSUP)), IF(BE18=2, FILTER(NEG, LEN(NEG)), IF(BE18, FILTER(NONEG, LEN(NONEG)), """")))"),"")</f>
        <v/>
      </c>
      <c r="BG18" s="38"/>
      <c r="BH18" s="38"/>
      <c r="BI18" s="38">
        <f>IF(N3="", 0, IF(SUM(M18:R18)-N18&lt;&gt;0, 0, IF(SUM(C18:H18)&gt;0, 2, IF(SUM(C18:H18)&lt;0, 3, 1))))</f>
        <v>0</v>
      </c>
      <c r="BJ18" s="38" t="str">
        <f ca="1">IFERROR(__xludf.DUMMYFUNCTION("IF(BI18=1, FILTER(TOSSUP, LEN(TOSSUP)), IF(BI18=2, FILTER(NEG, LEN(NEG)), IF(BI18, FILTER(NONEG, LEN(NONEG)), """")))"),"")</f>
        <v/>
      </c>
      <c r="BK18" s="38"/>
      <c r="BL18" s="38"/>
      <c r="BM18" s="38">
        <f>IF(O3="", 0, IF(SUM(M18:R18)-O18&lt;&gt;0, 0, IF(SUM(C18:H18)&gt;0, 2, IF(SUM(C18:H18)&lt;0, 3, 1))))</f>
        <v>0</v>
      </c>
      <c r="BN18" s="38" t="str">
        <f ca="1">IFERROR(__xludf.DUMMYFUNCTION("IF(BM18=1, FILTER(TOSSUP, LEN(TOSSUP)), IF(BM18=2, FILTER(NEG, LEN(NEG)), IF(BM18, FILTER(NONEG, LEN(NONEG)), """")))"),"")</f>
        <v/>
      </c>
      <c r="BO18" s="38"/>
      <c r="BP18" s="38"/>
      <c r="BQ18" s="38">
        <f>IF(P3="", 0, IF(SUM(M18:R18)-P18&lt;&gt;0, 0, IF(SUM(C18:H18)&gt;0, 2, IF(SUM(C18:H18)&lt;0, 3, 1))))</f>
        <v>0</v>
      </c>
      <c r="BR18" s="38" t="str">
        <f ca="1">IFERROR(__xludf.DUMMYFUNCTION("IF(BQ18=1, FILTER(TOSSUP, LEN(TOSSUP)), IF(BQ18=2, FILTER(NEG, LEN(NEG)), IF(BQ18, FILTER(NONEG, LEN(NONEG)), """")))"),"")</f>
        <v/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65"/>
      <c r="E19" s="57"/>
      <c r="F19" s="65"/>
      <c r="G19" s="57"/>
      <c r="H19" s="65"/>
      <c r="I19" s="58"/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59">
        <f ca="1">IFERROR(__xludf.DUMMYFUNCTION("IF(OR(RegExMatch(J19&amp;"""",""ERR""), RegExMatch(J19&amp;"""",""--""), RegExMatch(K18&amp;"""",""--""),),  ""-----------"", SUM(J19,K18))"),0)</f>
        <v>0</v>
      </c>
      <c r="L19" s="60">
        <v>16</v>
      </c>
      <c r="M19" s="61"/>
      <c r="N19" s="65"/>
      <c r="O19" s="62"/>
      <c r="P19" s="64"/>
      <c r="Q19" s="62"/>
      <c r="R19" s="64"/>
      <c r="S19" s="58"/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59">
        <f ca="1">IFERROR(__xludf.DUMMYFUNCTION("IF(OR(RegExMatch(T19&amp;"""",""ERR""), RegExMatch(T19&amp;"""",""--""), RegExMatch(U18&amp;"""",""--""),),  ""-----------"", SUM(T19,U18))"),0)</f>
        <v>0</v>
      </c>
      <c r="V19" s="38"/>
      <c r="W19" s="41" t="b">
        <f t="shared" si="0"/>
        <v>0</v>
      </c>
      <c r="X19" s="41" t="str">
        <f ca="1">IFERROR(__xludf.DUMMYFUNCTION("IF(W19, FILTER(BONUS, LEN(BONUS)), ""0"")"),"0")</f>
        <v>0</v>
      </c>
      <c r="Y19" s="38"/>
      <c r="Z19" s="38"/>
      <c r="AA19" s="38"/>
      <c r="AB19" s="41" t="b">
        <f t="shared" si="1"/>
        <v>0</v>
      </c>
      <c r="AC19" s="41" t="str">
        <f ca="1">IFERROR(__xludf.DUMMYFUNCTION("IF(AB19, FILTER(BONUS, LEN(BONUS)), ""0"")"),"0")</f>
        <v>0</v>
      </c>
      <c r="AD19" s="38"/>
      <c r="AE19" s="38"/>
      <c r="AF19" s="38"/>
      <c r="AG19" s="38">
        <f>IF(C3="", 0, IF(SUM(C19:H19)-C19&lt;&gt;0, 0, IF(SUM(M19:R19)&gt;0, 2, IF(SUM(M19:R19)&lt;0, 3, 1))))</f>
        <v>0</v>
      </c>
      <c r="AH19" s="41" t="str">
        <f ca="1">IFERROR(__xludf.DUMMYFUNCTION("IF(AG19=1, FILTER(TOSSUP, LEN(TOSSUP)), IF(AG19=2, FILTER(NEG, LEN(NEG)), IF(AG19, FILTER(NONEG, LEN(NONEG)), """")))"),"")</f>
        <v/>
      </c>
      <c r="AI19" s="38"/>
      <c r="AJ19" s="38"/>
      <c r="AK19" s="38">
        <f>IF(D3="", 0, IF(SUM(C19:H19)-D19&lt;&gt;0, 0, IF(SUM(M19:R19)&gt;0, 2, IF(SUM(M19:R19)&lt;0, 3, 1))))</f>
        <v>0</v>
      </c>
      <c r="AL19" s="38" t="str">
        <f ca="1">IFERROR(__xludf.DUMMYFUNCTION("IF(AK19=1, FILTER(TOSSUP, LEN(TOSSUP)), IF(AK19=2, FILTER(NEG, LEN(NEG)), IF(AK19, FILTER(NONEG, LEN(NONEG)), """")))"),"")</f>
        <v/>
      </c>
      <c r="AM19" s="38"/>
      <c r="AN19" s="38"/>
      <c r="AO19" s="38">
        <f>IF(E3="", 0, IF(SUM(C19:H19)-E19&lt;&gt;0, 0, IF(SUM(M19:R19)&gt;0, 2, IF(SUM(M19:R19)&lt;0, 3, 1))))</f>
        <v>0</v>
      </c>
      <c r="AP19" s="38" t="str">
        <f ca="1">IFERROR(__xludf.DUMMYFUNCTION("IF(AO19=1, FILTER(TOSSUP, LEN(TOSSUP)), IF(AO19=2, FILTER(NEG, LEN(NEG)), IF(AO19, FILTER(NONEG, LEN(NONEG)), """")))"),"")</f>
        <v/>
      </c>
      <c r="AQ19" s="38"/>
      <c r="AR19" s="38"/>
      <c r="AS19" s="38">
        <f>IF(F3="", 0, IF(SUM(C19:H19)-F19&lt;&gt;0, 0, IF(SUM(M19:R19)&gt;0, 2, IF(SUM(M19:R19)&lt;0, 3, 1))))</f>
        <v>0</v>
      </c>
      <c r="AT19" s="38" t="str">
        <f ca="1">IFERROR(__xludf.DUMMYFUNCTION("IF(AS19=1, FILTER(TOSSUP, LEN(TOSSUP)), IF(AS19=2, FILTER(NEG, LEN(NEG)), IF(AS19, FILTER(NONEG, LEN(NONEG)), """")))"),"")</f>
        <v/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0</v>
      </c>
      <c r="BF19" s="38" t="str">
        <f ca="1">IFERROR(__xludf.DUMMYFUNCTION("IF(BE19=1, FILTER(TOSSUP, LEN(TOSSUP)), IF(BE19=2, FILTER(NEG, LEN(NEG)), IF(BE19, FILTER(NONEG, LEN(NONEG)), """")))"),"")</f>
        <v/>
      </c>
      <c r="BG19" s="38"/>
      <c r="BH19" s="38"/>
      <c r="BI19" s="38">
        <f>IF(N3="", 0, IF(SUM(M19:R19)-N19&lt;&gt;0, 0, IF(SUM(C19:H19)&gt;0, 2, IF(SUM(C19:H19)&lt;0, 3, 1))))</f>
        <v>0</v>
      </c>
      <c r="BJ19" s="38" t="str">
        <f ca="1">IFERROR(__xludf.DUMMYFUNCTION("IF(BI19=1, FILTER(TOSSUP, LEN(TOSSUP)), IF(BI19=2, FILTER(NEG, LEN(NEG)), IF(BI19, FILTER(NONEG, LEN(NONEG)), """")))"),"")</f>
        <v/>
      </c>
      <c r="BK19" s="38"/>
      <c r="BL19" s="38"/>
      <c r="BM19" s="38">
        <f>IF(O3="", 0, IF(SUM(M19:R19)-O19&lt;&gt;0, 0, IF(SUM(C19:H19)&gt;0, 2, IF(SUM(C19:H19)&lt;0, 3, 1))))</f>
        <v>0</v>
      </c>
      <c r="BN19" s="38" t="str">
        <f ca="1">IFERROR(__xludf.DUMMYFUNCTION("IF(BM19=1, FILTER(TOSSUP, LEN(TOSSUP)), IF(BM19=2, FILTER(NEG, LEN(NEG)), IF(BM19, FILTER(NONEG, LEN(NONEG)), """")))"),"")</f>
        <v/>
      </c>
      <c r="BO19" s="38"/>
      <c r="BP19" s="38"/>
      <c r="BQ19" s="38">
        <f>IF(P3="", 0, IF(SUM(M19:R19)-P19&lt;&gt;0, 0, IF(SUM(C19:H19)&gt;0, 2, IF(SUM(C19:H19)&lt;0, 3, 1))))</f>
        <v>0</v>
      </c>
      <c r="BR19" s="38" t="str">
        <f ca="1">IFERROR(__xludf.DUMMYFUNCTION("IF(BQ19=1, FILTER(TOSSUP, LEN(TOSSUP)), IF(BQ19=2, FILTER(NEG, LEN(NEG)), IF(BQ19, FILTER(NONEG, LEN(NONEG)), """")))"),"")</f>
        <v/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7"/>
      <c r="F20" s="65"/>
      <c r="G20" s="57"/>
      <c r="H20" s="65"/>
      <c r="I20" s="58"/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59">
        <f ca="1">IFERROR(__xludf.DUMMYFUNCTION("IF(OR(RegExMatch(J20&amp;"""",""ERR""), RegExMatch(J20&amp;"""",""--""), RegExMatch(K19&amp;"""",""--""),),  ""-----------"", SUM(J20,K19))"),0)</f>
        <v>0</v>
      </c>
      <c r="L20" s="60">
        <v>17</v>
      </c>
      <c r="M20" s="61"/>
      <c r="N20" s="65"/>
      <c r="O20" s="62"/>
      <c r="P20" s="64"/>
      <c r="Q20" s="62"/>
      <c r="R20" s="64"/>
      <c r="S20" s="58"/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59">
        <f ca="1">IFERROR(__xludf.DUMMYFUNCTION("IF(OR(RegExMatch(T20&amp;"""",""ERR""), RegExMatch(T20&amp;"""",""--""), RegExMatch(U19&amp;"""",""--""),),  ""-----------"", SUM(T20,U19))"),0)</f>
        <v>0</v>
      </c>
      <c r="V20" s="38"/>
      <c r="W20" s="41" t="b">
        <f t="shared" si="0"/>
        <v>0</v>
      </c>
      <c r="X20" s="41" t="str">
        <f ca="1">IFERROR(__xludf.DUMMYFUNCTION("IF(W20, FILTER(BONUS, LEN(BONUS)), ""0"")"),"0")</f>
        <v>0</v>
      </c>
      <c r="Y20" s="38"/>
      <c r="Z20" s="38"/>
      <c r="AA20" s="38"/>
      <c r="AB20" s="41" t="b">
        <f t="shared" si="1"/>
        <v>0</v>
      </c>
      <c r="AC20" s="41" t="str">
        <f ca="1">IFERROR(__xludf.DUMMYFUNCTION("IF(AB20, FILTER(BONUS, LEN(BONUS)), ""0"")"),"0")</f>
        <v>0</v>
      </c>
      <c r="AD20" s="38"/>
      <c r="AE20" s="38"/>
      <c r="AF20" s="38"/>
      <c r="AG20" s="38">
        <f>IF(C3="", 0, IF(SUM(C20:H20)-C20&lt;&gt;0, 0, IF(SUM(M20:R20)&gt;0, 2, IF(SUM(M20:R20)&lt;0, 3, 1))))</f>
        <v>0</v>
      </c>
      <c r="AH20" s="41" t="str">
        <f ca="1">IFERROR(__xludf.DUMMYFUNCTION("IF(AG20=1, FILTER(TOSSUP, LEN(TOSSUP)), IF(AG20=2, FILTER(NEG, LEN(NEG)), IF(AG20, FILTER(NONEG, LEN(NONEG)), """")))"),"")</f>
        <v/>
      </c>
      <c r="AI20" s="38"/>
      <c r="AJ20" s="38"/>
      <c r="AK20" s="38">
        <f>IF(D3="", 0, IF(SUM(C20:H20)-D20&lt;&gt;0, 0, IF(SUM(M20:R20)&gt;0, 2, IF(SUM(M20:R20)&lt;0, 3, 1))))</f>
        <v>0</v>
      </c>
      <c r="AL20" s="38" t="str">
        <f ca="1">IFERROR(__xludf.DUMMYFUNCTION("IF(AK20=1, FILTER(TOSSUP, LEN(TOSSUP)), IF(AK20=2, FILTER(NEG, LEN(NEG)), IF(AK20, FILTER(NONEG, LEN(NONEG)), """")))"),"")</f>
        <v/>
      </c>
      <c r="AM20" s="38"/>
      <c r="AN20" s="38"/>
      <c r="AO20" s="38">
        <f>IF(E3="", 0, IF(SUM(C20:H20)-E20&lt;&gt;0, 0, IF(SUM(M20:R20)&gt;0, 2, IF(SUM(M20:R20)&lt;0, 3, 1))))</f>
        <v>0</v>
      </c>
      <c r="AP20" s="38" t="str">
        <f ca="1">IFERROR(__xludf.DUMMYFUNCTION("IF(AO20=1, FILTER(TOSSUP, LEN(TOSSUP)), IF(AO20=2, FILTER(NEG, LEN(NEG)), IF(AO20, FILTER(NONEG, LEN(NONEG)), """")))"),"")</f>
        <v/>
      </c>
      <c r="AQ20" s="38"/>
      <c r="AR20" s="38"/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0</v>
      </c>
      <c r="BF20" s="38" t="str">
        <f ca="1">IFERROR(__xludf.DUMMYFUNCTION("IF(BE20=1, FILTER(TOSSUP, LEN(TOSSUP)), IF(BE20=2, FILTER(NEG, LEN(NEG)), IF(BE20, FILTER(NONEG, LEN(NONEG)), """")))"),"")</f>
        <v/>
      </c>
      <c r="BG20" s="38"/>
      <c r="BH20" s="38"/>
      <c r="BI20" s="38">
        <f>IF(N3="", 0, IF(SUM(M20:R20)-N20&lt;&gt;0, 0, IF(SUM(C20:H20)&gt;0, 2, IF(SUM(C20:H20)&lt;0, 3, 1))))</f>
        <v>0</v>
      </c>
      <c r="BJ20" s="38" t="str">
        <f ca="1">IFERROR(__xludf.DUMMYFUNCTION("IF(BI20=1, FILTER(TOSSUP, LEN(TOSSUP)), IF(BI20=2, FILTER(NEG, LEN(NEG)), IF(BI20, FILTER(NONEG, LEN(NONEG)), """")))"),"")</f>
        <v/>
      </c>
      <c r="BK20" s="38"/>
      <c r="BL20" s="38"/>
      <c r="BM20" s="38">
        <f>IF(O3="", 0, IF(SUM(M20:R20)-O20&lt;&gt;0, 0, IF(SUM(C20:H20)&gt;0, 2, IF(SUM(C20:H20)&lt;0, 3, 1))))</f>
        <v>0</v>
      </c>
      <c r="BN20" s="38" t="str">
        <f ca="1">IFERROR(__xludf.DUMMYFUNCTION("IF(BM20=1, FILTER(TOSSUP, LEN(TOSSUP)), IF(BM20=2, FILTER(NEG, LEN(NEG)), IF(BM20, FILTER(NONEG, LEN(NONEG)), """")))"),"")</f>
        <v/>
      </c>
      <c r="BO20" s="38"/>
      <c r="BP20" s="38"/>
      <c r="BQ20" s="38">
        <f>IF(P3="", 0, IF(SUM(M20:R20)-P20&lt;&gt;0, 0, IF(SUM(C20:H20)&gt;0, 2, IF(SUM(C20:H20)&lt;0, 3, 1))))</f>
        <v>0</v>
      </c>
      <c r="BR20" s="38" t="str">
        <f ca="1">IFERROR(__xludf.DUMMYFUNCTION("IF(BQ20=1, FILTER(TOSSUP, LEN(TOSSUP)), IF(BQ20=2, FILTER(NEG, LEN(NEG)), IF(BQ20, FILTER(NONEG, LEN(NONEG)), """")))"),"")</f>
        <v/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65"/>
      <c r="E21" s="55"/>
      <c r="F21" s="65"/>
      <c r="G21" s="57"/>
      <c r="H21" s="65"/>
      <c r="I21" s="58"/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59">
        <f ca="1">IFERROR(__xludf.DUMMYFUNCTION("IF(OR(RegExMatch(J21&amp;"""",""ERR""), RegExMatch(J21&amp;"""",""--""), RegExMatch(K20&amp;"""",""--""),),  ""-----------"", SUM(J21,K20))"),0)</f>
        <v>0</v>
      </c>
      <c r="L21" s="60">
        <v>18</v>
      </c>
      <c r="M21" s="61"/>
      <c r="N21" s="56"/>
      <c r="O21" s="62"/>
      <c r="P21" s="64"/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59">
        <f ca="1">IFERROR(__xludf.DUMMYFUNCTION("IF(OR(RegExMatch(T21&amp;"""",""ERR""), RegExMatch(T21&amp;"""",""--""), RegExMatch(U20&amp;"""",""--""),),  ""-----------"", SUM(T21,U20))"),0)</f>
        <v>0</v>
      </c>
      <c r="V21" s="38"/>
      <c r="W21" s="41" t="b">
        <f t="shared" si="0"/>
        <v>0</v>
      </c>
      <c r="X21" s="41" t="str">
        <f ca="1">IFERROR(__xludf.DUMMYFUNCTION("IF(W21, FILTER(BONUS, LEN(BONUS)), ""0"")"),"0")</f>
        <v>0</v>
      </c>
      <c r="Y21" s="38"/>
      <c r="Z21" s="38"/>
      <c r="AA21" s="38"/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0</v>
      </c>
      <c r="AH21" s="41" t="str">
        <f ca="1">IFERROR(__xludf.DUMMYFUNCTION("IF(AG21=1, FILTER(TOSSUP, LEN(TOSSUP)), IF(AG21=2, FILTER(NEG, LEN(NEG)), IF(AG21, FILTER(NONEG, LEN(NONEG)), """")))"),"")</f>
        <v/>
      </c>
      <c r="AI21" s="38"/>
      <c r="AJ21" s="38"/>
      <c r="AK21" s="38">
        <f>IF(D3="", 0, IF(SUM(C21:H21)-D21&lt;&gt;0, 0, IF(SUM(M21:R21)&gt;0, 2, IF(SUM(M21:R21)&lt;0, 3, 1))))</f>
        <v>0</v>
      </c>
      <c r="AL21" s="38" t="str">
        <f ca="1">IFERROR(__xludf.DUMMYFUNCTION("IF(AK21=1, FILTER(TOSSUP, LEN(TOSSUP)), IF(AK21=2, FILTER(NEG, LEN(NEG)), IF(AK21, FILTER(NONEG, LEN(NONEG)), """")))"),"")</f>
        <v/>
      </c>
      <c r="AM21" s="38"/>
      <c r="AN21" s="38"/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0</v>
      </c>
      <c r="BF21" s="38" t="str">
        <f ca="1">IFERROR(__xludf.DUMMYFUNCTION("IF(BE21=1, FILTER(TOSSUP, LEN(TOSSUP)), IF(BE21=2, FILTER(NEG, LEN(NEG)), IF(BE21, FILTER(NONEG, LEN(NONEG)), """")))"),"")</f>
        <v/>
      </c>
      <c r="BG21" s="38"/>
      <c r="BH21" s="38"/>
      <c r="BI21" s="38">
        <f>IF(N3="", 0, IF(SUM(M21:R21)-N21&lt;&gt;0, 0, IF(SUM(C21:H21)&gt;0, 2, IF(SUM(C21:H21)&lt;0, 3, 1))))</f>
        <v>0</v>
      </c>
      <c r="BJ21" s="38" t="str">
        <f ca="1">IFERROR(__xludf.DUMMYFUNCTION("IF(BI21=1, FILTER(TOSSUP, LEN(TOSSUP)), IF(BI21=2, FILTER(NEG, LEN(NEG)), IF(BI21, FILTER(NONEG, LEN(NONEG)), """")))"),"")</f>
        <v/>
      </c>
      <c r="BK21" s="38"/>
      <c r="BL21" s="38"/>
      <c r="BM21" s="38">
        <f>IF(O3="", 0, IF(SUM(M21:R21)-O21&lt;&gt;0, 0, IF(SUM(C21:H21)&gt;0, 2, IF(SUM(C21:H21)&lt;0, 3, 1))))</f>
        <v>0</v>
      </c>
      <c r="BN21" s="38" t="str">
        <f ca="1">IFERROR(__xludf.DUMMYFUNCTION("IF(BM21=1, FILTER(TOSSUP, LEN(TOSSUP)), IF(BM21=2, FILTER(NEG, LEN(NEG)), IF(BM21, FILTER(NONEG, LEN(NONEG)), """")))"),"")</f>
        <v/>
      </c>
      <c r="BO21" s="38"/>
      <c r="BP21" s="38"/>
      <c r="BQ21" s="38">
        <f>IF(P3="", 0, IF(SUM(M21:R21)-P21&lt;&gt;0, 0, IF(SUM(C21:H21)&gt;0, 2, IF(SUM(C21:H21)&lt;0, 3, 1))))</f>
        <v>0</v>
      </c>
      <c r="BR21" s="38" t="str">
        <f ca="1">IFERROR(__xludf.DUMMYFUNCTION("IF(BQ21=1, FILTER(TOSSUP, LEN(TOSSUP)), IF(BQ21=2, FILTER(NEG, LEN(NEG)), IF(BQ21, FILTER(NONEG, LEN(NONEG)), """")))"),"")</f>
        <v/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/>
      <c r="E22" s="26"/>
      <c r="F22" s="28"/>
      <c r="G22" s="53"/>
      <c r="H22" s="54"/>
      <c r="I22" s="29"/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7">
        <f ca="1">IFERROR(__xludf.DUMMYFUNCTION("IF(OR(RegExMatch(J22&amp;"""",""ERR""), RegExMatch(J22&amp;"""",""--""), RegExMatch(K21&amp;"""",""--""),),  ""-----------"", SUM(J22,K21))"),0)</f>
        <v>0</v>
      </c>
      <c r="L22" s="32">
        <v>19</v>
      </c>
      <c r="M22" s="33"/>
      <c r="N22" s="54"/>
      <c r="O22" s="33"/>
      <c r="P22" s="52"/>
      <c r="Q22" s="51"/>
      <c r="R22" s="52"/>
      <c r="S22" s="29"/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7">
        <f ca="1">IFERROR(__xludf.DUMMYFUNCTION("IF(OR(RegExMatch(T22&amp;"""",""ERR""), RegExMatch(T22&amp;"""",""--""), RegExMatch(U21&amp;"""",""--""),),  ""-----------"", SUM(T22,U21))"),0)</f>
        <v>0</v>
      </c>
      <c r="V22" s="38"/>
      <c r="W22" s="41" t="b">
        <f t="shared" si="0"/>
        <v>0</v>
      </c>
      <c r="X22" s="41" t="str">
        <f ca="1">IFERROR(__xludf.DUMMYFUNCTION("IF(W22, FILTER(BONUS, LEN(BONUS)), ""0"")"),"0")</f>
        <v>0</v>
      </c>
      <c r="Y22" s="38"/>
      <c r="Z22" s="38"/>
      <c r="AA22" s="38"/>
      <c r="AB22" s="41" t="b">
        <f t="shared" si="1"/>
        <v>0</v>
      </c>
      <c r="AC22" s="41" t="str">
        <f ca="1">IFERROR(__xludf.DUMMYFUNCTION("IF(AB22, FILTER(BONUS, LEN(BONUS)), ""0"")"),"0")</f>
        <v>0</v>
      </c>
      <c r="AD22" s="38"/>
      <c r="AE22" s="38"/>
      <c r="AF22" s="38"/>
      <c r="AG22" s="38">
        <f>IF(C3="", 0, IF(SUM(C22:H22)-C22&lt;&gt;0, 0, IF(SUM(M22:R22)&gt;0, 2, IF(SUM(M22:R22)&lt;0, 3, 1))))</f>
        <v>0</v>
      </c>
      <c r="AH22" s="41" t="str">
        <f ca="1">IFERROR(__xludf.DUMMYFUNCTION("IF(AG22=1, FILTER(TOSSUP, LEN(TOSSUP)), IF(AG22=2, FILTER(NEG, LEN(NEG)), IF(AG22, FILTER(NONEG, LEN(NONEG)), """")))"),"")</f>
        <v/>
      </c>
      <c r="AI22" s="38"/>
      <c r="AJ22" s="38"/>
      <c r="AK22" s="38">
        <f>IF(D3="", 0, IF(SUM(C22:H22)-D22&lt;&gt;0, 0, IF(SUM(M22:R22)&gt;0, 2, IF(SUM(M22:R22)&lt;0, 3, 1))))</f>
        <v>0</v>
      </c>
      <c r="AL22" s="38" t="str">
        <f ca="1">IFERROR(__xludf.DUMMYFUNCTION("IF(AK22=1, FILTER(TOSSUP, LEN(TOSSUP)), IF(AK22=2, FILTER(NEG, LEN(NEG)), IF(AK22, FILTER(NONEG, LEN(NONEG)), """")))"),"")</f>
        <v/>
      </c>
      <c r="AM22" s="38"/>
      <c r="AN22" s="38"/>
      <c r="AO22" s="38">
        <f>IF(E3="", 0, IF(SUM(C22:H22)-E22&lt;&gt;0, 0, IF(SUM(M22:R22)&gt;0, 2, IF(SUM(M22:R22)&lt;0, 3, 1))))</f>
        <v>0</v>
      </c>
      <c r="AP22" s="38" t="str">
        <f ca="1">IFERROR(__xludf.DUMMYFUNCTION("IF(AO22=1, FILTER(TOSSUP, LEN(TOSSUP)), IF(AO22=2, FILTER(NEG, LEN(NEG)), IF(AO22, FILTER(NONEG, LEN(NONEG)), """")))"),"")</f>
        <v/>
      </c>
      <c r="AQ22" s="38"/>
      <c r="AR22" s="38"/>
      <c r="AS22" s="38">
        <f>IF(F3="", 0, IF(SUM(C22:H22)-F22&lt;&gt;0, 0, IF(SUM(M22:R22)&gt;0, 2, IF(SUM(M22:R22)&lt;0, 3, 1))))</f>
        <v>0</v>
      </c>
      <c r="AT22" s="38" t="str">
        <f ca="1">IFERROR(__xludf.DUMMYFUNCTION("IF(AS22=1, FILTER(TOSSUP, LEN(TOSSUP)), IF(AS22=2, FILTER(NEG, LEN(NEG)), IF(AS22, FILTER(NONEG, LEN(NONEG)), """")))"),"")</f>
        <v/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0</v>
      </c>
      <c r="BF22" s="38" t="str">
        <f ca="1">IFERROR(__xludf.DUMMYFUNCTION("IF(BE22=1, FILTER(TOSSUP, LEN(TOSSUP)), IF(BE22=2, FILTER(NEG, LEN(NEG)), IF(BE22, FILTER(NONEG, LEN(NONEG)), """")))"),"")</f>
        <v/>
      </c>
      <c r="BG22" s="38"/>
      <c r="BH22" s="38"/>
      <c r="BI22" s="38">
        <f>IF(N3="", 0, IF(SUM(M22:R22)-N22&lt;&gt;0, 0, IF(SUM(C22:H22)&gt;0, 2, IF(SUM(C22:H22)&lt;0, 3, 1))))</f>
        <v>0</v>
      </c>
      <c r="BJ22" s="38" t="str">
        <f ca="1">IFERROR(__xludf.DUMMYFUNCTION("IF(BI22=1, FILTER(TOSSUP, LEN(TOSSUP)), IF(BI22=2, FILTER(NEG, LEN(NEG)), IF(BI22, FILTER(NONEG, LEN(NONEG)), """")))"),"")</f>
        <v/>
      </c>
      <c r="BK22" s="38"/>
      <c r="BL22" s="38"/>
      <c r="BM22" s="38">
        <f>IF(O3="", 0, IF(SUM(M22:R22)-O22&lt;&gt;0, 0, IF(SUM(C22:H22)&gt;0, 2, IF(SUM(C22:H22)&lt;0, 3, 1))))</f>
        <v>0</v>
      </c>
      <c r="BN22" s="38" t="str">
        <f ca="1">IFERROR(__xludf.DUMMYFUNCTION("IF(BM22=1, FILTER(TOSSUP, LEN(TOSSUP)), IF(BM22=2, FILTER(NEG, LEN(NEG)), IF(BM22, FILTER(NONEG, LEN(NONEG)), """")))"),"")</f>
        <v/>
      </c>
      <c r="BO22" s="38"/>
      <c r="BP22" s="38"/>
      <c r="BQ22" s="38">
        <f>IF(P3="", 0, IF(SUM(M22:R22)-P22&lt;&gt;0, 0, IF(SUM(C22:H22)&gt;0, 2, IF(SUM(C22:H22)&lt;0, 3, 1))))</f>
        <v>0</v>
      </c>
      <c r="BR22" s="38" t="str">
        <f ca="1">IFERROR(__xludf.DUMMYFUNCTION("IF(BQ22=1, FILTER(TOSSUP, LEN(TOSSUP)), IF(BQ22=2, FILTER(NEG, LEN(NEG)), IF(BQ22, FILTER(NONEG, LEN(NONEG)), """")))"),"")</f>
        <v/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53"/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7">
        <f ca="1">IFERROR(__xludf.DUMMYFUNCTION("IF(OR(RegExMatch(J23&amp;"""",""ERR""), RegExMatch(J23&amp;"""",""--""), RegExMatch(K22&amp;"""",""--""),),  ""-----------"", SUM(J23,K22))"),0)</f>
        <v>0</v>
      </c>
      <c r="L23" s="32">
        <v>20</v>
      </c>
      <c r="M23" s="33"/>
      <c r="N23" s="28"/>
      <c r="O23" s="51"/>
      <c r="P23" s="52"/>
      <c r="Q23" s="51"/>
      <c r="R23" s="52"/>
      <c r="S23" s="37"/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7">
        <f ca="1">IFERROR(__xludf.DUMMYFUNCTION("IF(OR(RegExMatch(T23&amp;"""",""ERR""), RegExMatch(T23&amp;"""",""--""), RegExMatch(U22&amp;"""",""--""),),  ""-----------"", SUM(T23,U22))"),0)</f>
        <v>0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0</v>
      </c>
      <c r="AC23" s="41" t="str">
        <f ca="1">IFERROR(__xludf.DUMMYFUNCTION("IF(AB23, FILTER(BONUS, LEN(BONUS)), ""0"")"),"0")</f>
        <v>0</v>
      </c>
      <c r="AD23" s="38"/>
      <c r="AE23" s="38"/>
      <c r="AF23" s="38"/>
      <c r="AG23" s="38">
        <f>IF(C3="", 0, IF(SUM(C23:H23)-C23&lt;&gt;0, 0, IF(SUM(M23:R23)&gt;0, 2, IF(SUM(M23:R23)&lt;0, 3, 1))))</f>
        <v>0</v>
      </c>
      <c r="AH23" s="41" t="str">
        <f ca="1">IFERROR(__xludf.DUMMYFUNCTION("IF(AG23=1, FILTER(TOSSUP, LEN(TOSSUP)), IF(AG23=2, FILTER(NEG, LEN(NEG)), IF(AG23, FILTER(NONEG, LEN(NONEG)), """")))"),"")</f>
        <v/>
      </c>
      <c r="AI23" s="38"/>
      <c r="AJ23" s="38"/>
      <c r="AK23" s="38">
        <f>IF(D3="", 0, IF(SUM(C23:H23)-D23&lt;&gt;0, 0, IF(SUM(M23:R23)&gt;0, 2, IF(SUM(M23:R23)&lt;0, 3, 1))))</f>
        <v>0</v>
      </c>
      <c r="AL23" s="38" t="str">
        <f ca="1">IFERROR(__xludf.DUMMYFUNCTION("IF(AK23=1, FILTER(TOSSUP, LEN(TOSSUP)), IF(AK23=2, FILTER(NEG, LEN(NEG)), IF(AK23, FILTER(NONEG, LEN(NONEG)), """")))"),"")</f>
        <v/>
      </c>
      <c r="AM23" s="38"/>
      <c r="AN23" s="38"/>
      <c r="AO23" s="38">
        <f>IF(E3="", 0, IF(SUM(C23:H23)-E23&lt;&gt;0, 0, IF(SUM(M23:R23)&gt;0, 2, IF(SUM(M23:R23)&lt;0, 3, 1))))</f>
        <v>0</v>
      </c>
      <c r="AP23" s="38" t="str">
        <f ca="1">IFERROR(__xludf.DUMMYFUNCTION("IF(AO23=1, FILTER(TOSSUP, LEN(TOSSUP)), IF(AO23=2, FILTER(NEG, LEN(NEG)), IF(AO23, FILTER(NONEG, LEN(NONEG)), """")))"),"")</f>
        <v/>
      </c>
      <c r="AQ23" s="38"/>
      <c r="AR23" s="38"/>
      <c r="AS23" s="38">
        <f>IF(F3="", 0, IF(SUM(C23:H23)-F23&lt;&gt;0, 0, IF(SUM(M23:R23)&gt;0, 2, IF(SUM(M23:R23)&lt;0, 3, 1))))</f>
        <v>0</v>
      </c>
      <c r="AT23" s="38" t="str">
        <f ca="1">IFERROR(__xludf.DUMMYFUNCTION("IF(AS23=1, FILTER(TOSSUP, LEN(TOSSUP)), IF(AS23=2, FILTER(NEG, LEN(NEG)), IF(AS23, FILTER(NONEG, LEN(NONEG)), """")))"),"")</f>
        <v/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0</v>
      </c>
      <c r="BN23" s="38" t="str">
        <f ca="1">IFERROR(__xludf.DUMMYFUNCTION("IF(BM23=1, FILTER(TOSSUP, LEN(TOSSUP)), IF(BM23=2, FILTER(NEG, LEN(NEG)), IF(BM23, FILTER(NONEG, LEN(NONEG)), """")))"),"")</f>
        <v/>
      </c>
      <c r="BO23" s="38"/>
      <c r="BP23" s="38"/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SUM(J24,K23))"),0)</f>
        <v>0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SUM(T24,U23))"),0)</f>
        <v>0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0</v>
      </c>
      <c r="AH24" s="38" t="str">
        <f ca="1">IFERROR(__xludf.DUMMYFUNCTION("IF(AG24=1, FILTER(TOSSUP, LEN(TOSSUP)), IF(AG24=2, FILTER(NEG, LEN(NEG)), IF(AG24, FILTER(NONEG, LEN(NONEG)), """")))"),"")</f>
        <v/>
      </c>
      <c r="AI24" s="38"/>
      <c r="AJ24" s="38"/>
      <c r="AK24" s="38">
        <f>IF(D3="", 0, IF(SUM(C24:H24)-D24&lt;&gt;0, 0, IF(SUM(M24:R24)&gt;0, 2, IF(SUM(M24:R24)&lt;0, 3, 1))))</f>
        <v>0</v>
      </c>
      <c r="AL24" s="38" t="str">
        <f ca="1">IFERROR(__xludf.DUMMYFUNCTION("IF(AK24=1, FILTER(TOSSUP, LEN(TOSSUP)), IF(AK24=2, FILTER(NEG, LEN(NEG)), IF(AK24, FILTER(NONEG, LEN(NONEG)), """")))"),"")</f>
        <v/>
      </c>
      <c r="AM24" s="38"/>
      <c r="AN24" s="38"/>
      <c r="AO24" s="38">
        <f>IF(E3="", 0, IF(SUM(C24:H24)-E24&lt;&gt;0, 0, IF(SUM(M24:R24)&gt;0, 2, IF(SUM(M24:R24)&lt;0, 3, 1))))</f>
        <v>0</v>
      </c>
      <c r="AP24" s="38" t="str">
        <f ca="1">IFERROR(__xludf.DUMMYFUNCTION("IF(AO24=1, FILTER(TOSSUP, LEN(TOSSUP)), IF(AO24=2, FILTER(NEG, LEN(NEG)), IF(AO24, FILTER(NONEG, LEN(NONEG)), """")))"),"")</f>
        <v/>
      </c>
      <c r="AQ24" s="38"/>
      <c r="AR24" s="38"/>
      <c r="AS24" s="38">
        <f>IF(F3="", 0, IF(SUM(C24:H24)-F24&lt;&gt;0, 0, IF(SUM(M24:R24)&gt;0, 2, IF(SUM(M24:R24)&lt;0, 3, 1))))</f>
        <v>0</v>
      </c>
      <c r="AT24" s="38" t="str">
        <f ca="1">IFERROR(__xludf.DUMMYFUNCTION("IF(AS24=1, FILTER(TOSSUP, LEN(TOSSUP)), IF(AS24=2, FILTER(NEG, LEN(NEG)), IF(AS24, FILTER(NONEG, LEN(NONEG)), """")))"),"")</f>
        <v/>
      </c>
      <c r="AU24" s="38"/>
      <c r="AV24" s="38"/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0</v>
      </c>
      <c r="BF24" s="38" t="str">
        <f ca="1">IFERROR(__xludf.DUMMYFUNCTION("IF(BE24=1, FILTER(TOSSUP, LEN(TOSSUP)), IF(BE24=2, FILTER(NEG, LEN(NEG)), IF(BE24, FILTER(NONEG, LEN(NONEG)), """")))"),"")</f>
        <v/>
      </c>
      <c r="BG24" s="38"/>
      <c r="BH24" s="38"/>
      <c r="BI24" s="38">
        <f>IF(N3="", 0, IF(SUM(M24:R24)-N24&lt;&gt;0, 0, IF(SUM(C24:H24)&gt;0, 2, IF(SUM(C24:H24)&lt;0, 3, 1))))</f>
        <v>0</v>
      </c>
      <c r="BJ24" s="38" t="str">
        <f ca="1">IFERROR(__xludf.DUMMYFUNCTION("IF(BI24=1, FILTER(TOSSUP, LEN(TOSSUP)), IF(BI24=2, FILTER(NEG, LEN(NEG)), IF(BI24, FILTER(NONEG, LEN(NONEG)), """")))"),"")</f>
        <v/>
      </c>
      <c r="BK24" s="38"/>
      <c r="BL24" s="38"/>
      <c r="BM24" s="38">
        <f>IF(O3="", 0, IF(SUM(M24:R24)-O24&lt;&gt;0, 0, IF(SUM(C24:H24)&gt;0, 2, IF(SUM(C24:H24)&lt;0, 3, 1))))</f>
        <v>0</v>
      </c>
      <c r="BN24" s="38" t="str">
        <f ca="1">IFERROR(__xludf.DUMMYFUNCTION("IF(BM24=1, FILTER(TOSSUP, LEN(TOSSUP)), IF(BM24=2, FILTER(NEG, LEN(NEG)), IF(BM24, FILTER(NONEG, LEN(NONEG)), """")))"),"")</f>
        <v/>
      </c>
      <c r="BO24" s="38"/>
      <c r="BP24" s="38"/>
      <c r="BQ24" s="38">
        <f>IF(P3="", 0, IF(SUM(M24:R24)-P24&lt;&gt;0, 0, IF(SUM(C24:H24)&gt;0, 2, IF(SUM(C24:H24)&lt;0, 3, 1))))</f>
        <v>0</v>
      </c>
      <c r="BR24" s="38" t="str">
        <f ca="1">IFERROR(__xludf.DUMMYFUNCTION("IF(BQ24=1, FILTER(TOSSUP, LEN(TOSSUP)), IF(BQ24=2, FILTER(NEG, LEN(NEG)), IF(BQ24, FILTER(NONEG, LEN(NONEG)), """")))"),"")</f>
        <v/>
      </c>
      <c r="BS24" s="38"/>
      <c r="BT24" s="38"/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SUM(J25,K24))"),0)</f>
        <v>0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SUM(T25,U24))"),0)</f>
        <v>0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0</v>
      </c>
      <c r="AH25" s="38" t="str">
        <f ca="1">IFERROR(__xludf.DUMMYFUNCTION("IF(AG25=1, FILTER(TOSSUP, LEN(TOSSUP)), IF(AG25=2, FILTER(NEG, LEN(NEG)), IF(AG25, FILTER(NONEG, LEN(NONEG)), """")))"),"")</f>
        <v/>
      </c>
      <c r="AI25" s="38"/>
      <c r="AJ25" s="38"/>
      <c r="AK25" s="38">
        <f>IF(D3="", 0, IF(SUM(C25:H25)-D25&lt;&gt;0, 0, IF(SUM(M25:R25)&gt;0, 2, IF(SUM(M25:R25)&lt;0, 3, 1))))</f>
        <v>0</v>
      </c>
      <c r="AL25" s="38" t="str">
        <f ca="1">IFERROR(__xludf.DUMMYFUNCTION("IF(AK25=1, FILTER(TOSSUP, LEN(TOSSUP)), IF(AK25=2, FILTER(NEG, LEN(NEG)), IF(AK25, FILTER(NONEG, LEN(NONEG)), """")))"),"")</f>
        <v/>
      </c>
      <c r="AM25" s="38"/>
      <c r="AN25" s="38"/>
      <c r="AO25" s="38">
        <f>IF(E3="", 0, IF(SUM(C25:H25)-E25&lt;&gt;0, 0, IF(SUM(M25:R25)&gt;0, 2, IF(SUM(M25:R25)&lt;0, 3, 1))))</f>
        <v>0</v>
      </c>
      <c r="AP25" s="38" t="str">
        <f ca="1">IFERROR(__xludf.DUMMYFUNCTION("IF(AO25=1, FILTER(TOSSUP, LEN(TOSSUP)), IF(AO25=2, FILTER(NEG, LEN(NEG)), IF(AO25, FILTER(NONEG, LEN(NONEG)), """")))"),"")</f>
        <v/>
      </c>
      <c r="AQ25" s="38"/>
      <c r="AR25" s="38"/>
      <c r="AS25" s="38">
        <f>IF(F3="", 0, IF(SUM(C25:H25)-F25&lt;&gt;0, 0, IF(SUM(M25:R25)&gt;0, 2, IF(SUM(M25:R25)&lt;0, 3, 1))))</f>
        <v>0</v>
      </c>
      <c r="AT25" s="38" t="str">
        <f ca="1">IFERROR(__xludf.DUMMYFUNCTION("IF(AS25=1, FILTER(TOSSUP, LEN(TOSSUP)), IF(AS25=2, FILTER(NEG, LEN(NEG)), IF(AS25, FILTER(NONEG, LEN(NONEG)), """")))"),"")</f>
        <v/>
      </c>
      <c r="AU25" s="38"/>
      <c r="AV25" s="38"/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0</v>
      </c>
      <c r="BF25" s="38" t="str">
        <f ca="1">IFERROR(__xludf.DUMMYFUNCTION("IF(BE25=1, FILTER(TOSSUP, LEN(TOSSUP)), IF(BE25=2, FILTER(NEG, LEN(NEG)), IF(BE25, FILTER(NONEG, LEN(NONEG)), """")))"),"")</f>
        <v/>
      </c>
      <c r="BG25" s="38"/>
      <c r="BH25" s="38"/>
      <c r="BI25" s="38">
        <f>IF(N3="", 0, IF(SUM(M25:R25)-N25&lt;&gt;0, 0, IF(SUM(C25:H25)&gt;0, 2, IF(SUM(C25:H25)&lt;0, 3, 1))))</f>
        <v>0</v>
      </c>
      <c r="BJ25" s="38" t="str">
        <f ca="1">IFERROR(__xludf.DUMMYFUNCTION("IF(BI25=1, FILTER(TOSSUP, LEN(TOSSUP)), IF(BI25=2, FILTER(NEG, LEN(NEG)), IF(BI25, FILTER(NONEG, LEN(NONEG)), """")))"),"")</f>
        <v/>
      </c>
      <c r="BK25" s="38"/>
      <c r="BL25" s="38"/>
      <c r="BM25" s="38">
        <f>IF(O3="", 0, IF(SUM(M25:R25)-O25&lt;&gt;0, 0, IF(SUM(C25:H25)&gt;0, 2, IF(SUM(C25:H25)&lt;0, 3, 1))))</f>
        <v>0</v>
      </c>
      <c r="BN25" s="38" t="str">
        <f ca="1">IFERROR(__xludf.DUMMYFUNCTION("IF(BM25=1, FILTER(TOSSUP, LEN(TOSSUP)), IF(BM25=2, FILTER(NEG, LEN(NEG)), IF(BM25, FILTER(NONEG, LEN(NONEG)), """")))"),"")</f>
        <v/>
      </c>
      <c r="BO25" s="38"/>
      <c r="BP25" s="38"/>
      <c r="BQ25" s="38">
        <f>IF(P3="", 0, IF(SUM(M25:R25)-P25&lt;&gt;0, 0, IF(SUM(C25:H25)&gt;0, 2, IF(SUM(C25:H25)&lt;0, 3, 1))))</f>
        <v>0</v>
      </c>
      <c r="BR25" s="38" t="str">
        <f ca="1">IFERROR(__xludf.DUMMYFUNCTION("IF(BQ25=1, FILTER(TOSSUP, LEN(TOSSUP)), IF(BQ25=2, FILTER(NEG, LEN(NEG)), IF(BQ25, FILTER(NONEG, LEN(NONEG)), """")))"),"")</f>
        <v/>
      </c>
      <c r="BS25" s="38"/>
      <c r="BT25" s="38"/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SUM(J26,K25))"),0)</f>
        <v>0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SUM(T26,U25))"),0)</f>
        <v>0</v>
      </c>
      <c r="V26" s="38"/>
      <c r="W26" s="38"/>
      <c r="X26" s="38"/>
      <c r="Y26" s="38" t="str">
        <f ca="1">IFERROR(__xludf.DUMMYFUNCTION("FILTER(INSTRUCTIONS!A34:CC44, INSTRUCTIONS!A34:CC34=C2)"),"#REF!")</f>
        <v>#REF!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0</v>
      </c>
      <c r="AH26" s="38" t="str">
        <f ca="1">IFERROR(__xludf.DUMMYFUNCTION("IF(AG26=1, FILTER(TOSSUP, LEN(TOSSUP)), IF(AG26=2, FILTER(NEG, LEN(NEG)), IF(AG26, FILTER(NONEG, LEN(NONEG)), """")))"),"")</f>
        <v/>
      </c>
      <c r="AI26" s="38"/>
      <c r="AJ26" s="38"/>
      <c r="AK26" s="38">
        <f>IF(D3="", 0, IF(SUM(C26:H26)-D26&lt;&gt;0, 0, IF(SUM(M26:R26)&gt;0, 2, IF(SUM(M26:R26)&lt;0, 3, 1))))</f>
        <v>0</v>
      </c>
      <c r="AL26" s="38" t="str">
        <f ca="1">IFERROR(__xludf.DUMMYFUNCTION("IF(AK26=1, FILTER(TOSSUP, LEN(TOSSUP)), IF(AK26=2, FILTER(NEG, LEN(NEG)), IF(AK26, FILTER(NONEG, LEN(NONEG)), """")))"),"")</f>
        <v/>
      </c>
      <c r="AM26" s="38"/>
      <c r="AN26" s="38"/>
      <c r="AO26" s="38">
        <f>IF(E3="", 0, IF(SUM(C26:H26)-E26&lt;&gt;0, 0, IF(SUM(M26:R26)&gt;0, 2, IF(SUM(M26:R26)&lt;0, 3, 1))))</f>
        <v>0</v>
      </c>
      <c r="AP26" s="38" t="str">
        <f ca="1">IFERROR(__xludf.DUMMYFUNCTION("IF(AO26=1, FILTER(TOSSUP, LEN(TOSSUP)), IF(AO26=2, FILTER(NEG, LEN(NEG)), IF(AO26, FILTER(NONEG, LEN(NONEG)), """")))"),"")</f>
        <v/>
      </c>
      <c r="AQ26" s="38"/>
      <c r="AR26" s="38"/>
      <c r="AS26" s="38">
        <f>IF(F3="", 0, IF(SUM(C26:H26)-F26&lt;&gt;0, 0, IF(SUM(M26:R26)&gt;0, 2, IF(SUM(M26:R26)&lt;0, 3, 1))))</f>
        <v>0</v>
      </c>
      <c r="AT26" s="38" t="str">
        <f ca="1">IFERROR(__xludf.DUMMYFUNCTION("IF(AS26=1, FILTER(TOSSUP, LEN(TOSSUP)), IF(AS26=2, FILTER(NEG, LEN(NEG)), IF(AS26, FILTER(NONEG, LEN(NONEG)), """")))"),"")</f>
        <v/>
      </c>
      <c r="AU26" s="38"/>
      <c r="AV26" s="38"/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0</v>
      </c>
      <c r="BF26" s="38" t="str">
        <f ca="1">IFERROR(__xludf.DUMMYFUNCTION("IF(BE26=1, FILTER(TOSSUP, LEN(TOSSUP)), IF(BE26=2, FILTER(NEG, LEN(NEG)), IF(BE26, FILTER(NONEG, LEN(NONEG)), """")))"),"")</f>
        <v/>
      </c>
      <c r="BG26" s="38"/>
      <c r="BH26" s="38"/>
      <c r="BI26" s="38">
        <f>IF(N3="", 0, IF(SUM(M26:R26)-N26&lt;&gt;0, 0, IF(SUM(C26:H26)&gt;0, 2, IF(SUM(C26:H26)&lt;0, 3, 1))))</f>
        <v>0</v>
      </c>
      <c r="BJ26" s="38" t="str">
        <f ca="1">IFERROR(__xludf.DUMMYFUNCTION("IF(BI26=1, FILTER(TOSSUP, LEN(TOSSUP)), IF(BI26=2, FILTER(NEG, LEN(NEG)), IF(BI26, FILTER(NONEG, LEN(NONEG)), """")))"),"")</f>
        <v/>
      </c>
      <c r="BK26" s="38"/>
      <c r="BL26" s="38"/>
      <c r="BM26" s="38">
        <f>IF(O3="", 0, IF(SUM(M26:R26)-O26&lt;&gt;0, 0, IF(SUM(C26:H26)&gt;0, 2, IF(SUM(C26:H26)&lt;0, 3, 1))))</f>
        <v>0</v>
      </c>
      <c r="BN26" s="38" t="str">
        <f ca="1">IFERROR(__xludf.DUMMYFUNCTION("IF(BM26=1, FILTER(TOSSUP, LEN(TOSSUP)), IF(BM26=2, FILTER(NEG, LEN(NEG)), IF(BM26, FILTER(NONEG, LEN(NONEG)), """")))"),"")</f>
        <v/>
      </c>
      <c r="BO26" s="38"/>
      <c r="BP26" s="38"/>
      <c r="BQ26" s="38">
        <f>IF(P3="", 0, IF(SUM(M26:R26)-P26&lt;&gt;0, 0, IF(SUM(C26:H26)&gt;0, 2, IF(SUM(C26:H26)&lt;0, 3, 1))))</f>
        <v>0</v>
      </c>
      <c r="BR26" s="38" t="str">
        <f ca="1">IFERROR(__xludf.DUMMYFUNCTION("IF(BQ26=1, FILTER(TOSSUP, LEN(TOSSUP)), IF(BQ26=2, FILTER(NEG, LEN(NEG)), IF(BQ26, FILTER(NONEG, LEN(NONEG)), """")))"),"")</f>
        <v/>
      </c>
      <c r="BS26" s="38"/>
      <c r="BT26" s="38"/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SUM(J27,K26))"),0)</f>
        <v>0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SUM(T27,U26))"),0)</f>
        <v>0</v>
      </c>
      <c r="V27" s="38"/>
      <c r="W27" s="38"/>
      <c r="X27" s="38"/>
      <c r="Y27" s="10"/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0</v>
      </c>
      <c r="AH27" s="38" t="str">
        <f ca="1">IFERROR(__xludf.DUMMYFUNCTION("IF(AG27=1, FILTER(TOSSUP, LEN(TOSSUP)), IF(AG27=2, FILTER(NEG, LEN(NEG)), IF(AG27, FILTER(NONEG, LEN(NONEG)), """")))"),"")</f>
        <v/>
      </c>
      <c r="AI27" s="38"/>
      <c r="AJ27" s="38"/>
      <c r="AK27" s="38">
        <f>IF(D3="", 0, IF(SUM(C27:H27)-D27&lt;&gt;0, 0, IF(SUM(M27:R27)&gt;0, 2, IF(SUM(M27:R27)&lt;0, 3, 1))))</f>
        <v>0</v>
      </c>
      <c r="AL27" s="38" t="str">
        <f ca="1">IFERROR(__xludf.DUMMYFUNCTION("IF(AK27=1, FILTER(TOSSUP, LEN(TOSSUP)), IF(AK27=2, FILTER(NEG, LEN(NEG)), IF(AK27, FILTER(NONEG, LEN(NONEG)), """")))"),"")</f>
        <v/>
      </c>
      <c r="AM27" s="38"/>
      <c r="AN27" s="38"/>
      <c r="AO27" s="38">
        <f>IF(E3="", 0, IF(SUM(C27:H27)-E27&lt;&gt;0, 0, IF(SUM(M27:R27)&gt;0, 2, IF(SUM(M27:R27)&lt;0, 3, 1))))</f>
        <v>0</v>
      </c>
      <c r="AP27" s="38" t="str">
        <f ca="1">IFERROR(__xludf.DUMMYFUNCTION("IF(AO27=1, FILTER(TOSSUP, LEN(TOSSUP)), IF(AO27=2, FILTER(NEG, LEN(NEG)), IF(AO27, FILTER(NONEG, LEN(NONEG)), """")))"),"")</f>
        <v/>
      </c>
      <c r="AQ27" s="38"/>
      <c r="AR27" s="38"/>
      <c r="AS27" s="38">
        <f>IF(F3="", 0, IF(SUM(C27:H27)-F27&lt;&gt;0, 0, IF(SUM(M27:R27)&gt;0, 2, IF(SUM(M27:R27)&lt;0, 3, 1))))</f>
        <v>0</v>
      </c>
      <c r="AT27" s="38" t="str">
        <f ca="1">IFERROR(__xludf.DUMMYFUNCTION("IF(AS27=1, FILTER(TOSSUP, LEN(TOSSUP)), IF(AS27=2, FILTER(NEG, LEN(NEG)), IF(AS27, FILTER(NONEG, LEN(NONEG)), """")))"),"")</f>
        <v/>
      </c>
      <c r="AU27" s="38"/>
      <c r="AV27" s="38"/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0</v>
      </c>
      <c r="BF27" s="38" t="str">
        <f ca="1">IFERROR(__xludf.DUMMYFUNCTION("IF(BE27=1, FILTER(TOSSUP, LEN(TOSSUP)), IF(BE27=2, FILTER(NEG, LEN(NEG)), IF(BE27, FILTER(NONEG, LEN(NONEG)), """")))"),"")</f>
        <v/>
      </c>
      <c r="BG27" s="38"/>
      <c r="BH27" s="38"/>
      <c r="BI27" s="38">
        <f>IF(N3="", 0, IF(SUM(M27:R27)-N27&lt;&gt;0, 0, IF(SUM(C27:H27)&gt;0, 2, IF(SUM(C27:H27)&lt;0, 3, 1))))</f>
        <v>0</v>
      </c>
      <c r="BJ27" s="38" t="str">
        <f ca="1">IFERROR(__xludf.DUMMYFUNCTION("IF(BI27=1, FILTER(TOSSUP, LEN(TOSSUP)), IF(BI27=2, FILTER(NEG, LEN(NEG)), IF(BI27, FILTER(NONEG, LEN(NONEG)), """")))"),"")</f>
        <v/>
      </c>
      <c r="BK27" s="38"/>
      <c r="BL27" s="38"/>
      <c r="BM27" s="38">
        <f>IF(O3="", 0, IF(SUM(M27:R27)-O27&lt;&gt;0, 0, IF(SUM(C27:H27)&gt;0, 2, IF(SUM(C27:H27)&lt;0, 3, 1))))</f>
        <v>0</v>
      </c>
      <c r="BN27" s="38" t="str">
        <f ca="1">IFERROR(__xludf.DUMMYFUNCTION("IF(BM27=1, FILTER(TOSSUP, LEN(TOSSUP)), IF(BM27=2, FILTER(NEG, LEN(NEG)), IF(BM27, FILTER(NONEG, LEN(NONEG)), """")))"),"")</f>
        <v/>
      </c>
      <c r="BO27" s="38"/>
      <c r="BP27" s="38"/>
      <c r="BQ27" s="38">
        <f>IF(P3="", 0, IF(SUM(M27:R27)-P27&lt;&gt;0, 0, IF(SUM(C27:H27)&gt;0, 2, IF(SUM(C27:H27)&lt;0, 3, 1))))</f>
        <v>0</v>
      </c>
      <c r="BR27" s="38" t="str">
        <f ca="1">IFERROR(__xludf.DUMMYFUNCTION("IF(BQ27=1, FILTER(TOSSUP, LEN(TOSSUP)), IF(BQ27=2, FILTER(NEG, LEN(NEG)), IF(BQ27, FILTER(NONEG, LEN(NONEG)), """")))"),"")</f>
        <v/>
      </c>
      <c r="BS27" s="38"/>
      <c r="BT27" s="38"/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0</v>
      </c>
      <c r="D28" s="70">
        <f t="shared" si="2"/>
        <v>0</v>
      </c>
      <c r="E28" s="69">
        <f t="shared" si="2"/>
        <v>0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0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0</v>
      </c>
      <c r="D29" s="76">
        <f t="shared" si="4"/>
        <v>0</v>
      </c>
      <c r="E29" s="75">
        <f t="shared" si="4"/>
        <v>0</v>
      </c>
      <c r="F29" s="76">
        <f t="shared" si="4"/>
        <v>0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0</v>
      </c>
      <c r="N29" s="79">
        <f t="shared" si="5"/>
        <v>0</v>
      </c>
      <c r="O29" s="78">
        <f t="shared" si="5"/>
        <v>0</v>
      </c>
      <c r="P29" s="79">
        <f t="shared" si="5"/>
        <v>0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0</v>
      </c>
      <c r="D30" s="81">
        <f t="shared" si="6"/>
        <v>0</v>
      </c>
      <c r="E30" s="80">
        <f t="shared" si="6"/>
        <v>0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0</v>
      </c>
      <c r="J30" s="96"/>
      <c r="K30" s="111">
        <f>IF(ROUND(IFERROR(I30/SUM(C28:H29), 0), 0)=IFERROR(I30/SUM(C28:H29), 0), ROUND(IFERROR(I30/SUM(C28:H29), 0), 0), ROUND(IFERROR(I30/SUM(C28:H29), 0), 1))</f>
        <v>0</v>
      </c>
      <c r="L30" s="77">
        <v>-5</v>
      </c>
      <c r="M30" s="82">
        <f t="shared" ref="M30:R30" si="7">COUNTIF(M4:M27, "=-5")</f>
        <v>0</v>
      </c>
      <c r="N30" s="83">
        <f t="shared" si="7"/>
        <v>0</v>
      </c>
      <c r="O30" s="82">
        <f t="shared" si="7"/>
        <v>0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0</v>
      </c>
      <c r="T30" s="96"/>
      <c r="U30" s="113">
        <f>IF(ROUND(IFERROR(S30/SUM(M28:R29), 0), 0)=IFERROR(S30/SUM(M28:R29), 0), ROUND(IFERROR(S30/SUM(M28:R29), 0), 0), ROUND(IFERROR(S30/SUM(M28:R29), 0), 1))</f>
        <v>0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0</v>
      </c>
      <c r="D31" s="86">
        <f t="shared" si="8"/>
        <v>0</v>
      </c>
      <c r="E31" s="85">
        <f t="shared" si="8"/>
        <v>0</v>
      </c>
      <c r="F31" s="86">
        <f t="shared" si="8"/>
        <v>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0</v>
      </c>
      <c r="N31" s="86">
        <f t="shared" si="9"/>
        <v>0</v>
      </c>
      <c r="O31" s="88">
        <f t="shared" si="9"/>
        <v>0</v>
      </c>
      <c r="P31" s="86">
        <f t="shared" si="9"/>
        <v>0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K27)"),0)</f>
        <v>0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U27)"),0)</f>
        <v>0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INSTRUCTIONS!A34:CC34=M2)"),"")</f>
        <v/>
      </c>
      <c r="Z37" s="10" t="str">
        <f ca="1">IFERROR(__xludf.DUMMYFUNCTION("""COMPUTED_VALUE"""),"")</f>
        <v/>
      </c>
      <c r="AA37" s="10" t="str">
        <f ca="1">IFERROR(__xludf.DUMMYFUNCTION("""COMPUTED_VALUE"""),"")</f>
        <v/>
      </c>
      <c r="AB37" s="38" t="str">
        <f ca="1">IFERROR(__xludf.DUMMYFUNCTION("""COMPUTED_VALUE"""),"")</f>
        <v/>
      </c>
      <c r="AC37" s="38" t="str">
        <f ca="1">IFERROR(__xludf.DUMMYFUNCTION("""COMPUTED_VALUE"""),"")</f>
        <v/>
      </c>
      <c r="AD37" s="38" t="str">
        <f ca="1">IFERROR(__xludf.DUMMYFUNCTION("""COMPUTED_VALUE"""),"")</f>
        <v/>
      </c>
      <c r="AE37" s="10" t="str">
        <f ca="1">IFERROR(__xludf.DUMMYFUNCTION("""COMPUTED_VALUE"""),"")</f>
        <v/>
      </c>
      <c r="AF37" s="38" t="str">
        <f ca="1">IFERROR(__xludf.DUMMYFUNCTION("""COMPUTED_VALUE"""),"")</f>
        <v/>
      </c>
      <c r="AG37" s="38" t="str">
        <f ca="1">IFERROR(__xludf.DUMMYFUNCTION("""COMPUTED_VALUE"""),"")</f>
        <v/>
      </c>
      <c r="AH37" s="38" t="str">
        <f ca="1">IFERROR(__xludf.DUMMYFUNCTION("""COMPUTED_VALUE"""),"")</f>
        <v/>
      </c>
      <c r="AI37" s="38" t="str">
        <f ca="1">IFERROR(__xludf.DUMMYFUNCTION("""COMPUTED_VALUE"""),"")</f>
        <v/>
      </c>
      <c r="AJ37" s="38" t="str">
        <f ca="1">IFERROR(__xludf.DUMMYFUNCTION("""COMPUTED_VALUE"""),"")</f>
        <v/>
      </c>
      <c r="AK37" s="38" t="str">
        <f ca="1">IFERROR(__xludf.DUMMYFUNCTION("""COMPUTED_VALUE"""),"")</f>
        <v/>
      </c>
      <c r="AL37" s="38" t="str">
        <f ca="1">IFERROR(__xludf.DUMMYFUNCTION("""COMPUTED_VALUE"""),"")</f>
        <v/>
      </c>
      <c r="AM37" s="38" t="str">
        <f ca="1">IFERROR(__xludf.DUMMYFUNCTION("""COMPUTED_VALUE"""),"")</f>
        <v/>
      </c>
      <c r="AN37" s="38" t="str">
        <f ca="1">IFERROR(__xludf.DUMMYFUNCTION("""COMPUTED_VALUE"""),"")</f>
        <v/>
      </c>
      <c r="AO37" s="38" t="str">
        <f ca="1">IFERROR(__xludf.DUMMYFUNCTION("""COMPUTED_VALUE"""),"")</f>
        <v/>
      </c>
      <c r="AP37" s="38" t="str">
        <f ca="1">IFERROR(__xludf.DUMMYFUNCTION("""COMPUTED_VALUE"""),"")</f>
        <v/>
      </c>
      <c r="AQ37" s="38" t="str">
        <f ca="1">IFERROR(__xludf.DUMMYFUNCTION("""COMPUTED_VALUE"""),"")</f>
        <v/>
      </c>
      <c r="AR37" s="38" t="str">
        <f ca="1">IFERROR(__xludf.DUMMYFUNCTION("""COMPUTED_VALUE"""),"")</f>
        <v/>
      </c>
      <c r="AS37" s="38" t="str">
        <f ca="1">IFERROR(__xludf.DUMMYFUNCTION("""COMPUTED_VALUE"""),"")</f>
        <v/>
      </c>
      <c r="AT37" s="38" t="str">
        <f ca="1">IFERROR(__xludf.DUMMYFUNCTION("""COMPUTED_VALUE"""),"")</f>
        <v/>
      </c>
      <c r="AU37" s="38" t="str">
        <f ca="1">IFERROR(__xludf.DUMMYFUNCTION("""COMPUTED_VALUE"""),"")</f>
        <v/>
      </c>
      <c r="AV37" s="38" t="str">
        <f ca="1">IFERROR(__xludf.DUMMYFUNCTION("""COMPUTED_VALUE"""),"")</f>
        <v/>
      </c>
      <c r="AW37" s="38" t="str">
        <f ca="1">IFERROR(__xludf.DUMMYFUNCTION("""COMPUTED_VALUE"""),"")</f>
        <v/>
      </c>
      <c r="AX37" s="38" t="str">
        <f ca="1">IFERROR(__xludf.DUMMYFUNCTION("""COMPUTED_VALUE"""),"")</f>
        <v/>
      </c>
      <c r="AY37" s="38" t="str">
        <f ca="1">IFERROR(__xludf.DUMMYFUNCTION("""COMPUTED_VALUE"""),"")</f>
        <v/>
      </c>
      <c r="AZ37" s="38" t="str">
        <f ca="1">IFERROR(__xludf.DUMMYFUNCTION("""COMPUTED_VALUE"""),"")</f>
        <v/>
      </c>
      <c r="BA37" s="38" t="str">
        <f ca="1">IFERROR(__xludf.DUMMYFUNCTION("""COMPUTED_VALUE"""),"")</f>
        <v/>
      </c>
      <c r="BB37" s="38" t="str">
        <f ca="1">IFERROR(__xludf.DUMMYFUNCTION("""COMPUTED_VALUE"""),"")</f>
        <v/>
      </c>
      <c r="BC37" s="38" t="str">
        <f ca="1">IFERROR(__xludf.DUMMYFUNCTION("""COMPUTED_VALUE"""),"")</f>
        <v/>
      </c>
      <c r="BD37" s="38" t="str">
        <f ca="1">IFERROR(__xludf.DUMMYFUNCTION("""COMPUTED_VALUE"""),"")</f>
        <v/>
      </c>
      <c r="BE37" s="38" t="str">
        <f ca="1">IFERROR(__xludf.DUMMYFUNCTION("""COMPUTED_VALUE"""),"")</f>
        <v/>
      </c>
      <c r="BF37" s="38" t="str">
        <f ca="1">IFERROR(__xludf.DUMMYFUNCTION("""COMPUTED_VALUE"""),"")</f>
        <v/>
      </c>
      <c r="BG37" s="38" t="str">
        <f ca="1">IFERROR(__xludf.DUMMYFUNCTION("""COMPUTED_VALUE"""),"")</f>
        <v/>
      </c>
      <c r="BH37" s="38" t="str">
        <f ca="1">IFERROR(__xludf.DUMMYFUNCTION("""COMPUTED_VALUE"""),"")</f>
        <v/>
      </c>
      <c r="BI37" s="38" t="str">
        <f ca="1">IFERROR(__xludf.DUMMYFUNCTION("""COMPUTED_VALUE"""),"")</f>
        <v/>
      </c>
      <c r="BJ37" s="38" t="str">
        <f ca="1">IFERROR(__xludf.DUMMYFUNCTION("""COMPUTED_VALUE"""),"")</f>
        <v/>
      </c>
      <c r="BK37" s="38" t="str">
        <f ca="1">IFERROR(__xludf.DUMMYFUNCTION("""COMPUTED_VALUE"""),"")</f>
        <v/>
      </c>
      <c r="BL37" s="38" t="str">
        <f ca="1">IFERROR(__xludf.DUMMYFUNCTION("""COMPUTED_VALUE"""),"")</f>
        <v/>
      </c>
      <c r="BM37" s="38" t="str">
        <f ca="1">IFERROR(__xludf.DUMMYFUNCTION("""COMPUTED_VALUE"""),"")</f>
        <v/>
      </c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IFERROR(__xludf.DUMMYFUNCTION("""COMPUTED_VALUE"""),"")</f>
        <v/>
      </c>
      <c r="Z38" s="38" t="str">
        <f ca="1">IFERROR(__xludf.DUMMYFUNCTION("""COMPUTED_VALUE"""),"")</f>
        <v/>
      </c>
      <c r="AA38" s="38" t="str">
        <f ca="1">IFERROR(__xludf.DUMMYFUNCTION("""COMPUTED_VALUE"""),"")</f>
        <v/>
      </c>
      <c r="AB38" s="38" t="str">
        <f ca="1">IFERROR(__xludf.DUMMYFUNCTION("""COMPUTED_VALUE"""),"")</f>
        <v/>
      </c>
      <c r="AC38" s="38" t="str">
        <f ca="1">IFERROR(__xludf.DUMMYFUNCTION("""COMPUTED_VALUE"""),"")</f>
        <v/>
      </c>
      <c r="AD38" s="38" t="str">
        <f ca="1">IFERROR(__xludf.DUMMYFUNCTION("""COMPUTED_VALUE"""),"")</f>
        <v/>
      </c>
      <c r="AE38" s="38" t="str">
        <f ca="1">IFERROR(__xludf.DUMMYFUNCTION("""COMPUTED_VALUE"""),"")</f>
        <v/>
      </c>
      <c r="AF38" s="38" t="str">
        <f ca="1">IFERROR(__xludf.DUMMYFUNCTION("""COMPUTED_VALUE"""),"")</f>
        <v/>
      </c>
      <c r="AG38" s="38" t="str">
        <f ca="1">IFERROR(__xludf.DUMMYFUNCTION("""COMPUTED_VALUE"""),"")</f>
        <v/>
      </c>
      <c r="AH38" s="38" t="str">
        <f ca="1">IFERROR(__xludf.DUMMYFUNCTION("""COMPUTED_VALUE"""),"")</f>
        <v/>
      </c>
      <c r="AI38" s="38" t="str">
        <f ca="1">IFERROR(__xludf.DUMMYFUNCTION("""COMPUTED_VALUE"""),"")</f>
        <v/>
      </c>
      <c r="AJ38" s="38" t="str">
        <f ca="1">IFERROR(__xludf.DUMMYFUNCTION("""COMPUTED_VALUE"""),"")</f>
        <v/>
      </c>
      <c r="AK38" s="38" t="str">
        <f ca="1">IFERROR(__xludf.DUMMYFUNCTION("""COMPUTED_VALUE"""),"")</f>
        <v/>
      </c>
      <c r="AL38" s="38" t="str">
        <f ca="1">IFERROR(__xludf.DUMMYFUNCTION("""COMPUTED_VALUE"""),"")</f>
        <v/>
      </c>
      <c r="AM38" s="38" t="str">
        <f ca="1">IFERROR(__xludf.DUMMYFUNCTION("""COMPUTED_VALUE"""),"")</f>
        <v/>
      </c>
      <c r="AN38" s="38" t="str">
        <f ca="1">IFERROR(__xludf.DUMMYFUNCTION("""COMPUTED_VALUE"""),"")</f>
        <v/>
      </c>
      <c r="AO38" s="38" t="str">
        <f ca="1">IFERROR(__xludf.DUMMYFUNCTION("""COMPUTED_VALUE"""),"")</f>
        <v/>
      </c>
      <c r="AP38" s="38" t="str">
        <f ca="1">IFERROR(__xludf.DUMMYFUNCTION("""COMPUTED_VALUE"""),"")</f>
        <v/>
      </c>
      <c r="AQ38" s="38" t="str">
        <f ca="1">IFERROR(__xludf.DUMMYFUNCTION("""COMPUTED_VALUE"""),"")</f>
        <v/>
      </c>
      <c r="AR38" s="38" t="str">
        <f ca="1">IFERROR(__xludf.DUMMYFUNCTION("""COMPUTED_VALUE"""),"")</f>
        <v/>
      </c>
      <c r="AS38" s="38" t="str">
        <f ca="1">IFERROR(__xludf.DUMMYFUNCTION("""COMPUTED_VALUE"""),"")</f>
        <v/>
      </c>
      <c r="AT38" s="38" t="str">
        <f ca="1">IFERROR(__xludf.DUMMYFUNCTION("""COMPUTED_VALUE"""),"")</f>
        <v/>
      </c>
      <c r="AU38" s="38" t="str">
        <f ca="1">IFERROR(__xludf.DUMMYFUNCTION("""COMPUTED_VALUE"""),"")</f>
        <v/>
      </c>
      <c r="AV38" s="38" t="str">
        <f ca="1">IFERROR(__xludf.DUMMYFUNCTION("""COMPUTED_VALUE"""),"")</f>
        <v/>
      </c>
      <c r="AW38" s="38" t="str">
        <f ca="1">IFERROR(__xludf.DUMMYFUNCTION("""COMPUTED_VALUE"""),"")</f>
        <v/>
      </c>
      <c r="AX38" s="38" t="str">
        <f ca="1">IFERROR(__xludf.DUMMYFUNCTION("""COMPUTED_VALUE"""),"")</f>
        <v/>
      </c>
      <c r="AY38" s="38" t="str">
        <f ca="1">IFERROR(__xludf.DUMMYFUNCTION("""COMPUTED_VALUE"""),"")</f>
        <v/>
      </c>
      <c r="AZ38" s="38" t="str">
        <f ca="1">IFERROR(__xludf.DUMMYFUNCTION("""COMPUTED_VALUE"""),"")</f>
        <v/>
      </c>
      <c r="BA38" s="38" t="str">
        <f ca="1">IFERROR(__xludf.DUMMYFUNCTION("""COMPUTED_VALUE"""),"")</f>
        <v/>
      </c>
      <c r="BB38" s="38" t="str">
        <f ca="1">IFERROR(__xludf.DUMMYFUNCTION("""COMPUTED_VALUE"""),"")</f>
        <v/>
      </c>
      <c r="BC38" s="38" t="str">
        <f ca="1">IFERROR(__xludf.DUMMYFUNCTION("""COMPUTED_VALUE"""),"")</f>
        <v/>
      </c>
      <c r="BD38" s="38" t="str">
        <f ca="1">IFERROR(__xludf.DUMMYFUNCTION("""COMPUTED_VALUE"""),"")</f>
        <v/>
      </c>
      <c r="BE38" s="38" t="str">
        <f ca="1">IFERROR(__xludf.DUMMYFUNCTION("""COMPUTED_VALUE"""),"")</f>
        <v/>
      </c>
      <c r="BF38" s="38" t="str">
        <f ca="1">IFERROR(__xludf.DUMMYFUNCTION("""COMPUTED_VALUE"""),"")</f>
        <v/>
      </c>
      <c r="BG38" s="38" t="str">
        <f ca="1">IFERROR(__xludf.DUMMYFUNCTION("""COMPUTED_VALUE"""),"")</f>
        <v/>
      </c>
      <c r="BH38" s="38" t="str">
        <f ca="1">IFERROR(__xludf.DUMMYFUNCTION("""COMPUTED_VALUE"""),"")</f>
        <v/>
      </c>
      <c r="BI38" s="38" t="str">
        <f ca="1">IFERROR(__xludf.DUMMYFUNCTION("""COMPUTED_VALUE"""),"")</f>
        <v/>
      </c>
      <c r="BJ38" s="38" t="str">
        <f ca="1">IFERROR(__xludf.DUMMYFUNCTION("""COMPUTED_VALUE"""),"")</f>
        <v/>
      </c>
      <c r="BK38" s="38" t="str">
        <f ca="1">IFERROR(__xludf.DUMMYFUNCTION("""COMPUTED_VALUE"""),"")</f>
        <v/>
      </c>
      <c r="BL38" s="38" t="str">
        <f ca="1">IFERROR(__xludf.DUMMYFUNCTION("""COMPUTED_VALUE"""),"")</f>
        <v/>
      </c>
      <c r="BM38" s="38" t="str">
        <f ca="1">IFERROR(__xludf.DUMMYFUNCTION("""COMPUTED_VALUE"""),"")</f>
        <v/>
      </c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IFERROR(__xludf.DUMMYFUNCTION("""COMPUTED_VALUE"""),"")</f>
        <v/>
      </c>
      <c r="Z39" s="38" t="str">
        <f ca="1">IFERROR(__xludf.DUMMYFUNCTION("""COMPUTED_VALUE"""),"")</f>
        <v/>
      </c>
      <c r="AA39" s="38" t="str">
        <f ca="1">IFERROR(__xludf.DUMMYFUNCTION("""COMPUTED_VALUE"""),"")</f>
        <v/>
      </c>
      <c r="AB39" s="38" t="str">
        <f ca="1">IFERROR(__xludf.DUMMYFUNCTION("""COMPUTED_VALUE"""),"")</f>
        <v/>
      </c>
      <c r="AC39" s="38" t="str">
        <f ca="1">IFERROR(__xludf.DUMMYFUNCTION("""COMPUTED_VALUE"""),"")</f>
        <v/>
      </c>
      <c r="AD39" s="38" t="str">
        <f ca="1">IFERROR(__xludf.DUMMYFUNCTION("""COMPUTED_VALUE"""),"")</f>
        <v/>
      </c>
      <c r="AE39" s="38" t="str">
        <f ca="1">IFERROR(__xludf.DUMMYFUNCTION("""COMPUTED_VALUE"""),"")</f>
        <v/>
      </c>
      <c r="AF39" s="38" t="str">
        <f ca="1">IFERROR(__xludf.DUMMYFUNCTION("""COMPUTED_VALUE"""),"")</f>
        <v/>
      </c>
      <c r="AG39" s="38" t="str">
        <f ca="1">IFERROR(__xludf.DUMMYFUNCTION("""COMPUTED_VALUE"""),"")</f>
        <v/>
      </c>
      <c r="AH39" s="38" t="str">
        <f ca="1">IFERROR(__xludf.DUMMYFUNCTION("""COMPUTED_VALUE"""),"")</f>
        <v/>
      </c>
      <c r="AI39" s="38" t="str">
        <f ca="1">IFERROR(__xludf.DUMMYFUNCTION("""COMPUTED_VALUE"""),"")</f>
        <v/>
      </c>
      <c r="AJ39" s="38" t="str">
        <f ca="1">IFERROR(__xludf.DUMMYFUNCTION("""COMPUTED_VALUE"""),"")</f>
        <v/>
      </c>
      <c r="AK39" s="38" t="str">
        <f ca="1">IFERROR(__xludf.DUMMYFUNCTION("""COMPUTED_VALUE"""),"")</f>
        <v/>
      </c>
      <c r="AL39" s="38" t="str">
        <f ca="1">IFERROR(__xludf.DUMMYFUNCTION("""COMPUTED_VALUE"""),"")</f>
        <v/>
      </c>
      <c r="AM39" s="38" t="str">
        <f ca="1">IFERROR(__xludf.DUMMYFUNCTION("""COMPUTED_VALUE"""),"")</f>
        <v/>
      </c>
      <c r="AN39" s="38" t="str">
        <f ca="1">IFERROR(__xludf.DUMMYFUNCTION("""COMPUTED_VALUE"""),"")</f>
        <v/>
      </c>
      <c r="AO39" s="38" t="str">
        <f ca="1">IFERROR(__xludf.DUMMYFUNCTION("""COMPUTED_VALUE"""),"")</f>
        <v/>
      </c>
      <c r="AP39" s="38" t="str">
        <f ca="1">IFERROR(__xludf.DUMMYFUNCTION("""COMPUTED_VALUE"""),"")</f>
        <v/>
      </c>
      <c r="AQ39" s="38" t="str">
        <f ca="1">IFERROR(__xludf.DUMMYFUNCTION("""COMPUTED_VALUE"""),"")</f>
        <v/>
      </c>
      <c r="AR39" s="38" t="str">
        <f ca="1">IFERROR(__xludf.DUMMYFUNCTION("""COMPUTED_VALUE"""),"")</f>
        <v/>
      </c>
      <c r="AS39" s="38" t="str">
        <f ca="1">IFERROR(__xludf.DUMMYFUNCTION("""COMPUTED_VALUE"""),"")</f>
        <v/>
      </c>
      <c r="AT39" s="38" t="str">
        <f ca="1">IFERROR(__xludf.DUMMYFUNCTION("""COMPUTED_VALUE"""),"")</f>
        <v/>
      </c>
      <c r="AU39" s="38" t="str">
        <f ca="1">IFERROR(__xludf.DUMMYFUNCTION("""COMPUTED_VALUE"""),"")</f>
        <v/>
      </c>
      <c r="AV39" s="38" t="str">
        <f ca="1">IFERROR(__xludf.DUMMYFUNCTION("""COMPUTED_VALUE"""),"")</f>
        <v/>
      </c>
      <c r="AW39" s="38" t="str">
        <f ca="1">IFERROR(__xludf.DUMMYFUNCTION("""COMPUTED_VALUE"""),"")</f>
        <v/>
      </c>
      <c r="AX39" s="38" t="str">
        <f ca="1">IFERROR(__xludf.DUMMYFUNCTION("""COMPUTED_VALUE"""),"")</f>
        <v/>
      </c>
      <c r="AY39" s="38" t="str">
        <f ca="1">IFERROR(__xludf.DUMMYFUNCTION("""COMPUTED_VALUE"""),"")</f>
        <v/>
      </c>
      <c r="AZ39" s="38" t="str">
        <f ca="1">IFERROR(__xludf.DUMMYFUNCTION("""COMPUTED_VALUE"""),"")</f>
        <v/>
      </c>
      <c r="BA39" s="38" t="str">
        <f ca="1">IFERROR(__xludf.DUMMYFUNCTION("""COMPUTED_VALUE"""),"")</f>
        <v/>
      </c>
      <c r="BB39" s="38" t="str">
        <f ca="1">IFERROR(__xludf.DUMMYFUNCTION("""COMPUTED_VALUE"""),"")</f>
        <v/>
      </c>
      <c r="BC39" s="38" t="str">
        <f ca="1">IFERROR(__xludf.DUMMYFUNCTION("""COMPUTED_VALUE"""),"")</f>
        <v/>
      </c>
      <c r="BD39" s="38" t="str">
        <f ca="1">IFERROR(__xludf.DUMMYFUNCTION("""COMPUTED_VALUE"""),"")</f>
        <v/>
      </c>
      <c r="BE39" s="38" t="str">
        <f ca="1">IFERROR(__xludf.DUMMYFUNCTION("""COMPUTED_VALUE"""),"")</f>
        <v/>
      </c>
      <c r="BF39" s="38" t="str">
        <f ca="1">IFERROR(__xludf.DUMMYFUNCTION("""COMPUTED_VALUE"""),"")</f>
        <v/>
      </c>
      <c r="BG39" s="38" t="str">
        <f ca="1">IFERROR(__xludf.DUMMYFUNCTION("""COMPUTED_VALUE"""),"")</f>
        <v/>
      </c>
      <c r="BH39" s="38" t="str">
        <f ca="1">IFERROR(__xludf.DUMMYFUNCTION("""COMPUTED_VALUE"""),"")</f>
        <v/>
      </c>
      <c r="BI39" s="38" t="str">
        <f ca="1">IFERROR(__xludf.DUMMYFUNCTION("""COMPUTED_VALUE"""),"")</f>
        <v/>
      </c>
      <c r="BJ39" s="38" t="str">
        <f ca="1">IFERROR(__xludf.DUMMYFUNCTION("""COMPUTED_VALUE"""),"")</f>
        <v/>
      </c>
      <c r="BK39" s="38" t="str">
        <f ca="1">IFERROR(__xludf.DUMMYFUNCTION("""COMPUTED_VALUE"""),"")</f>
        <v/>
      </c>
      <c r="BL39" s="38" t="str">
        <f ca="1">IFERROR(__xludf.DUMMYFUNCTION("""COMPUTED_VALUE"""),"")</f>
        <v/>
      </c>
      <c r="BM39" s="38" t="str">
        <f ca="1">IFERROR(__xludf.DUMMYFUNCTION("""COMPUTED_VALUE"""),"")</f>
        <v/>
      </c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IFERROR(__xludf.DUMMYFUNCTION("""COMPUTED_VALUE"""),"")</f>
        <v/>
      </c>
      <c r="Z40" s="38" t="str">
        <f ca="1">IFERROR(__xludf.DUMMYFUNCTION("""COMPUTED_VALUE"""),"")</f>
        <v/>
      </c>
      <c r="AA40" s="38" t="str">
        <f ca="1">IFERROR(__xludf.DUMMYFUNCTION("""COMPUTED_VALUE"""),"")</f>
        <v/>
      </c>
      <c r="AB40" s="38" t="str">
        <f ca="1">IFERROR(__xludf.DUMMYFUNCTION("""COMPUTED_VALUE"""),"")</f>
        <v/>
      </c>
      <c r="AC40" s="38" t="str">
        <f ca="1">IFERROR(__xludf.DUMMYFUNCTION("""COMPUTED_VALUE"""),"")</f>
        <v/>
      </c>
      <c r="AD40" s="38" t="str">
        <f ca="1">IFERROR(__xludf.DUMMYFUNCTION("""COMPUTED_VALUE"""),"")</f>
        <v/>
      </c>
      <c r="AE40" s="38" t="str">
        <f ca="1">IFERROR(__xludf.DUMMYFUNCTION("""COMPUTED_VALUE"""),"")</f>
        <v/>
      </c>
      <c r="AF40" s="38" t="str">
        <f ca="1">IFERROR(__xludf.DUMMYFUNCTION("""COMPUTED_VALUE"""),"")</f>
        <v/>
      </c>
      <c r="AG40" s="38" t="str">
        <f ca="1">IFERROR(__xludf.DUMMYFUNCTION("""COMPUTED_VALUE"""),"")</f>
        <v/>
      </c>
      <c r="AH40" s="38" t="str">
        <f ca="1">IFERROR(__xludf.DUMMYFUNCTION("""COMPUTED_VALUE"""),"")</f>
        <v/>
      </c>
      <c r="AI40" s="38" t="str">
        <f ca="1">IFERROR(__xludf.DUMMYFUNCTION("""COMPUTED_VALUE"""),"")</f>
        <v/>
      </c>
      <c r="AJ40" s="38" t="str">
        <f ca="1">IFERROR(__xludf.DUMMYFUNCTION("""COMPUTED_VALUE"""),"")</f>
        <v/>
      </c>
      <c r="AK40" s="38" t="str">
        <f ca="1">IFERROR(__xludf.DUMMYFUNCTION("""COMPUTED_VALUE"""),"")</f>
        <v/>
      </c>
      <c r="AL40" s="38" t="str">
        <f ca="1">IFERROR(__xludf.DUMMYFUNCTION("""COMPUTED_VALUE"""),"")</f>
        <v/>
      </c>
      <c r="AM40" s="38" t="str">
        <f ca="1">IFERROR(__xludf.DUMMYFUNCTION("""COMPUTED_VALUE"""),"")</f>
        <v/>
      </c>
      <c r="AN40" s="38" t="str">
        <f ca="1">IFERROR(__xludf.DUMMYFUNCTION("""COMPUTED_VALUE"""),"")</f>
        <v/>
      </c>
      <c r="AO40" s="38" t="str">
        <f ca="1">IFERROR(__xludf.DUMMYFUNCTION("""COMPUTED_VALUE"""),"")</f>
        <v/>
      </c>
      <c r="AP40" s="38" t="str">
        <f ca="1">IFERROR(__xludf.DUMMYFUNCTION("""COMPUTED_VALUE"""),"")</f>
        <v/>
      </c>
      <c r="AQ40" s="38" t="str">
        <f ca="1">IFERROR(__xludf.DUMMYFUNCTION("""COMPUTED_VALUE"""),"")</f>
        <v/>
      </c>
      <c r="AR40" s="38" t="str">
        <f ca="1">IFERROR(__xludf.DUMMYFUNCTION("""COMPUTED_VALUE"""),"")</f>
        <v/>
      </c>
      <c r="AS40" s="38" t="str">
        <f ca="1">IFERROR(__xludf.DUMMYFUNCTION("""COMPUTED_VALUE"""),"")</f>
        <v/>
      </c>
      <c r="AT40" s="38" t="str">
        <f ca="1">IFERROR(__xludf.DUMMYFUNCTION("""COMPUTED_VALUE"""),"")</f>
        <v/>
      </c>
      <c r="AU40" s="38" t="str">
        <f ca="1">IFERROR(__xludf.DUMMYFUNCTION("""COMPUTED_VALUE"""),"")</f>
        <v/>
      </c>
      <c r="AV40" s="38" t="str">
        <f ca="1">IFERROR(__xludf.DUMMYFUNCTION("""COMPUTED_VALUE"""),"")</f>
        <v/>
      </c>
      <c r="AW40" s="38" t="str">
        <f ca="1">IFERROR(__xludf.DUMMYFUNCTION("""COMPUTED_VALUE"""),"")</f>
        <v/>
      </c>
      <c r="AX40" s="38" t="str">
        <f ca="1">IFERROR(__xludf.DUMMYFUNCTION("""COMPUTED_VALUE"""),"")</f>
        <v/>
      </c>
      <c r="AY40" s="38" t="str">
        <f ca="1">IFERROR(__xludf.DUMMYFUNCTION("""COMPUTED_VALUE"""),"")</f>
        <v/>
      </c>
      <c r="AZ40" s="38" t="str">
        <f ca="1">IFERROR(__xludf.DUMMYFUNCTION("""COMPUTED_VALUE"""),"")</f>
        <v/>
      </c>
      <c r="BA40" s="38" t="str">
        <f ca="1">IFERROR(__xludf.DUMMYFUNCTION("""COMPUTED_VALUE"""),"")</f>
        <v/>
      </c>
      <c r="BB40" s="38" t="str">
        <f ca="1">IFERROR(__xludf.DUMMYFUNCTION("""COMPUTED_VALUE"""),"")</f>
        <v/>
      </c>
      <c r="BC40" s="38" t="str">
        <f ca="1">IFERROR(__xludf.DUMMYFUNCTION("""COMPUTED_VALUE"""),"")</f>
        <v/>
      </c>
      <c r="BD40" s="38" t="str">
        <f ca="1">IFERROR(__xludf.DUMMYFUNCTION("""COMPUTED_VALUE"""),"")</f>
        <v/>
      </c>
      <c r="BE40" s="38" t="str">
        <f ca="1">IFERROR(__xludf.DUMMYFUNCTION("""COMPUTED_VALUE"""),"")</f>
        <v/>
      </c>
      <c r="BF40" s="38" t="str">
        <f ca="1">IFERROR(__xludf.DUMMYFUNCTION("""COMPUTED_VALUE"""),"")</f>
        <v/>
      </c>
      <c r="BG40" s="38" t="str">
        <f ca="1">IFERROR(__xludf.DUMMYFUNCTION("""COMPUTED_VALUE"""),"")</f>
        <v/>
      </c>
      <c r="BH40" s="38" t="str">
        <f ca="1">IFERROR(__xludf.DUMMYFUNCTION("""COMPUTED_VALUE"""),"")</f>
        <v/>
      </c>
      <c r="BI40" s="38" t="str">
        <f ca="1">IFERROR(__xludf.DUMMYFUNCTION("""COMPUTED_VALUE"""),"")</f>
        <v/>
      </c>
      <c r="BJ40" s="38" t="str">
        <f ca="1">IFERROR(__xludf.DUMMYFUNCTION("""COMPUTED_VALUE"""),"")</f>
        <v/>
      </c>
      <c r="BK40" s="38" t="str">
        <f ca="1">IFERROR(__xludf.DUMMYFUNCTION("""COMPUTED_VALUE"""),"")</f>
        <v/>
      </c>
      <c r="BL40" s="38" t="str">
        <f ca="1">IFERROR(__xludf.DUMMYFUNCTION("""COMPUTED_VALUE"""),"")</f>
        <v/>
      </c>
      <c r="BM40" s="38" t="str">
        <f ca="1">IFERROR(__xludf.DUMMYFUNCTION("""COMPUTED_VALUE"""),"")</f>
        <v/>
      </c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IFERROR(__xludf.DUMMYFUNCTION("""COMPUTED_VALUE"""),"")</f>
        <v/>
      </c>
      <c r="Z41" s="38" t="str">
        <f ca="1">IFERROR(__xludf.DUMMYFUNCTION("""COMPUTED_VALUE"""),"")</f>
        <v/>
      </c>
      <c r="AA41" s="38" t="str">
        <f ca="1">IFERROR(__xludf.DUMMYFUNCTION("""COMPUTED_VALUE"""),"")</f>
        <v/>
      </c>
      <c r="AB41" s="38" t="str">
        <f ca="1">IFERROR(__xludf.DUMMYFUNCTION("""COMPUTED_VALUE"""),"")</f>
        <v/>
      </c>
      <c r="AC41" s="38" t="str">
        <f ca="1">IFERROR(__xludf.DUMMYFUNCTION("""COMPUTED_VALUE"""),"")</f>
        <v/>
      </c>
      <c r="AD41" s="38" t="str">
        <f ca="1">IFERROR(__xludf.DUMMYFUNCTION("""COMPUTED_VALUE"""),"")</f>
        <v/>
      </c>
      <c r="AE41" s="38" t="str">
        <f ca="1">IFERROR(__xludf.DUMMYFUNCTION("""COMPUTED_VALUE"""),"")</f>
        <v/>
      </c>
      <c r="AF41" s="38" t="str">
        <f ca="1">IFERROR(__xludf.DUMMYFUNCTION("""COMPUTED_VALUE"""),"")</f>
        <v/>
      </c>
      <c r="AG41" s="38" t="str">
        <f ca="1">IFERROR(__xludf.DUMMYFUNCTION("""COMPUTED_VALUE"""),"")</f>
        <v/>
      </c>
      <c r="AH41" s="38" t="str">
        <f ca="1">IFERROR(__xludf.DUMMYFUNCTION("""COMPUTED_VALUE"""),"")</f>
        <v/>
      </c>
      <c r="AI41" s="38" t="str">
        <f ca="1">IFERROR(__xludf.DUMMYFUNCTION("""COMPUTED_VALUE"""),"")</f>
        <v/>
      </c>
      <c r="AJ41" s="38" t="str">
        <f ca="1">IFERROR(__xludf.DUMMYFUNCTION("""COMPUTED_VALUE"""),"")</f>
        <v/>
      </c>
      <c r="AK41" s="38" t="str">
        <f ca="1">IFERROR(__xludf.DUMMYFUNCTION("""COMPUTED_VALUE"""),"")</f>
        <v/>
      </c>
      <c r="AL41" s="38" t="str">
        <f ca="1">IFERROR(__xludf.DUMMYFUNCTION("""COMPUTED_VALUE"""),"")</f>
        <v/>
      </c>
      <c r="AM41" s="38" t="str">
        <f ca="1">IFERROR(__xludf.DUMMYFUNCTION("""COMPUTED_VALUE"""),"")</f>
        <v/>
      </c>
      <c r="AN41" s="38" t="str">
        <f ca="1">IFERROR(__xludf.DUMMYFUNCTION("""COMPUTED_VALUE"""),"")</f>
        <v/>
      </c>
      <c r="AO41" s="38" t="str">
        <f ca="1">IFERROR(__xludf.DUMMYFUNCTION("""COMPUTED_VALUE"""),"")</f>
        <v/>
      </c>
      <c r="AP41" s="38" t="str">
        <f ca="1">IFERROR(__xludf.DUMMYFUNCTION("""COMPUTED_VALUE"""),"")</f>
        <v/>
      </c>
      <c r="AQ41" s="38" t="str">
        <f ca="1">IFERROR(__xludf.DUMMYFUNCTION("""COMPUTED_VALUE"""),"")</f>
        <v/>
      </c>
      <c r="AR41" s="38" t="str">
        <f ca="1">IFERROR(__xludf.DUMMYFUNCTION("""COMPUTED_VALUE"""),"")</f>
        <v/>
      </c>
      <c r="AS41" s="38" t="str">
        <f ca="1">IFERROR(__xludf.DUMMYFUNCTION("""COMPUTED_VALUE"""),"")</f>
        <v/>
      </c>
      <c r="AT41" s="38" t="str">
        <f ca="1">IFERROR(__xludf.DUMMYFUNCTION("""COMPUTED_VALUE"""),"")</f>
        <v/>
      </c>
      <c r="AU41" s="38" t="str">
        <f ca="1">IFERROR(__xludf.DUMMYFUNCTION("""COMPUTED_VALUE"""),"")</f>
        <v/>
      </c>
      <c r="AV41" s="38" t="str">
        <f ca="1">IFERROR(__xludf.DUMMYFUNCTION("""COMPUTED_VALUE"""),"")</f>
        <v/>
      </c>
      <c r="AW41" s="38" t="str">
        <f ca="1">IFERROR(__xludf.DUMMYFUNCTION("""COMPUTED_VALUE"""),"")</f>
        <v/>
      </c>
      <c r="AX41" s="38" t="str">
        <f ca="1">IFERROR(__xludf.DUMMYFUNCTION("""COMPUTED_VALUE"""),"")</f>
        <v/>
      </c>
      <c r="AY41" s="38" t="str">
        <f ca="1">IFERROR(__xludf.DUMMYFUNCTION("""COMPUTED_VALUE"""),"")</f>
        <v/>
      </c>
      <c r="AZ41" s="38" t="str">
        <f ca="1">IFERROR(__xludf.DUMMYFUNCTION("""COMPUTED_VALUE"""),"")</f>
        <v/>
      </c>
      <c r="BA41" s="38" t="str">
        <f ca="1">IFERROR(__xludf.DUMMYFUNCTION("""COMPUTED_VALUE"""),"")</f>
        <v/>
      </c>
      <c r="BB41" s="38" t="str">
        <f ca="1">IFERROR(__xludf.DUMMYFUNCTION("""COMPUTED_VALUE"""),"")</f>
        <v/>
      </c>
      <c r="BC41" s="38" t="str">
        <f ca="1">IFERROR(__xludf.DUMMYFUNCTION("""COMPUTED_VALUE"""),"")</f>
        <v/>
      </c>
      <c r="BD41" s="38" t="str">
        <f ca="1">IFERROR(__xludf.DUMMYFUNCTION("""COMPUTED_VALUE"""),"")</f>
        <v/>
      </c>
      <c r="BE41" s="38" t="str">
        <f ca="1">IFERROR(__xludf.DUMMYFUNCTION("""COMPUTED_VALUE"""),"")</f>
        <v/>
      </c>
      <c r="BF41" s="38" t="str">
        <f ca="1">IFERROR(__xludf.DUMMYFUNCTION("""COMPUTED_VALUE"""),"")</f>
        <v/>
      </c>
      <c r="BG41" s="38" t="str">
        <f ca="1">IFERROR(__xludf.DUMMYFUNCTION("""COMPUTED_VALUE"""),"")</f>
        <v/>
      </c>
      <c r="BH41" s="38" t="str">
        <f ca="1">IFERROR(__xludf.DUMMYFUNCTION("""COMPUTED_VALUE"""),"")</f>
        <v/>
      </c>
      <c r="BI41" s="38" t="str">
        <f ca="1">IFERROR(__xludf.DUMMYFUNCTION("""COMPUTED_VALUE"""),"")</f>
        <v/>
      </c>
      <c r="BJ41" s="38" t="str">
        <f ca="1">IFERROR(__xludf.DUMMYFUNCTION("""COMPUTED_VALUE"""),"")</f>
        <v/>
      </c>
      <c r="BK41" s="38" t="str">
        <f ca="1">IFERROR(__xludf.DUMMYFUNCTION("""COMPUTED_VALUE"""),"")</f>
        <v/>
      </c>
      <c r="BL41" s="38" t="str">
        <f ca="1">IFERROR(__xludf.DUMMYFUNCTION("""COMPUTED_VALUE"""),"")</f>
        <v/>
      </c>
      <c r="BM41" s="38" t="str">
        <f ca="1">IFERROR(__xludf.DUMMYFUNCTION("""COMPUTED_VALUE"""),"")</f>
        <v/>
      </c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 t="str">
        <f ca="1">IFERROR(__xludf.DUMMYFUNCTION("""COMPUTED_VALUE"""),"")</f>
        <v/>
      </c>
      <c r="AA42" s="38" t="str">
        <f ca="1">IFERROR(__xludf.DUMMYFUNCTION("""COMPUTED_VALUE"""),"")</f>
        <v/>
      </c>
      <c r="AB42" s="38" t="str">
        <f ca="1">IFERROR(__xludf.DUMMYFUNCTION("""COMPUTED_VALUE"""),"")</f>
        <v/>
      </c>
      <c r="AC42" s="38" t="str">
        <f ca="1">IFERROR(__xludf.DUMMYFUNCTION("""COMPUTED_VALUE"""),"")</f>
        <v/>
      </c>
      <c r="AD42" s="38" t="str">
        <f ca="1">IFERROR(__xludf.DUMMYFUNCTION("""COMPUTED_VALUE"""),"")</f>
        <v/>
      </c>
      <c r="AE42" s="38" t="str">
        <f ca="1">IFERROR(__xludf.DUMMYFUNCTION("""COMPUTED_VALUE"""),"")</f>
        <v/>
      </c>
      <c r="AF42" s="38" t="str">
        <f ca="1">IFERROR(__xludf.DUMMYFUNCTION("""COMPUTED_VALUE"""),"")</f>
        <v/>
      </c>
      <c r="AG42" s="38" t="str">
        <f ca="1">IFERROR(__xludf.DUMMYFUNCTION("""COMPUTED_VALUE"""),"")</f>
        <v/>
      </c>
      <c r="AH42" s="38" t="str">
        <f ca="1">IFERROR(__xludf.DUMMYFUNCTION("""COMPUTED_VALUE"""),"")</f>
        <v/>
      </c>
      <c r="AI42" s="38" t="str">
        <f ca="1">IFERROR(__xludf.DUMMYFUNCTION("""COMPUTED_VALUE"""),"")</f>
        <v/>
      </c>
      <c r="AJ42" s="38" t="str">
        <f ca="1">IFERROR(__xludf.DUMMYFUNCTION("""COMPUTED_VALUE"""),"")</f>
        <v/>
      </c>
      <c r="AK42" s="38" t="str">
        <f ca="1">IFERROR(__xludf.DUMMYFUNCTION("""COMPUTED_VALUE"""),"")</f>
        <v/>
      </c>
      <c r="AL42" s="38" t="str">
        <f ca="1">IFERROR(__xludf.DUMMYFUNCTION("""COMPUTED_VALUE"""),"")</f>
        <v/>
      </c>
      <c r="AM42" s="38" t="str">
        <f ca="1">IFERROR(__xludf.DUMMYFUNCTION("""COMPUTED_VALUE"""),"")</f>
        <v/>
      </c>
      <c r="AN42" s="38" t="str">
        <f ca="1">IFERROR(__xludf.DUMMYFUNCTION("""COMPUTED_VALUE"""),"")</f>
        <v/>
      </c>
      <c r="AO42" s="38" t="str">
        <f ca="1">IFERROR(__xludf.DUMMYFUNCTION("""COMPUTED_VALUE"""),"")</f>
        <v/>
      </c>
      <c r="AP42" s="38" t="str">
        <f ca="1">IFERROR(__xludf.DUMMYFUNCTION("""COMPUTED_VALUE"""),"")</f>
        <v/>
      </c>
      <c r="AQ42" s="38" t="str">
        <f ca="1">IFERROR(__xludf.DUMMYFUNCTION("""COMPUTED_VALUE"""),"")</f>
        <v/>
      </c>
      <c r="AR42" s="38" t="str">
        <f ca="1">IFERROR(__xludf.DUMMYFUNCTION("""COMPUTED_VALUE"""),"")</f>
        <v/>
      </c>
      <c r="AS42" s="38" t="str">
        <f ca="1">IFERROR(__xludf.DUMMYFUNCTION("""COMPUTED_VALUE"""),"")</f>
        <v/>
      </c>
      <c r="AT42" s="38" t="str">
        <f ca="1">IFERROR(__xludf.DUMMYFUNCTION("""COMPUTED_VALUE"""),"")</f>
        <v/>
      </c>
      <c r="AU42" s="38" t="str">
        <f ca="1">IFERROR(__xludf.DUMMYFUNCTION("""COMPUTED_VALUE"""),"")</f>
        <v/>
      </c>
      <c r="AV42" s="38" t="str">
        <f ca="1">IFERROR(__xludf.DUMMYFUNCTION("""COMPUTED_VALUE"""),"")</f>
        <v/>
      </c>
      <c r="AW42" s="38" t="str">
        <f ca="1">IFERROR(__xludf.DUMMYFUNCTION("""COMPUTED_VALUE"""),"")</f>
        <v/>
      </c>
      <c r="AX42" s="38" t="str">
        <f ca="1">IFERROR(__xludf.DUMMYFUNCTION("""COMPUTED_VALUE"""),"")</f>
        <v/>
      </c>
      <c r="AY42" s="38" t="str">
        <f ca="1">IFERROR(__xludf.DUMMYFUNCTION("""COMPUTED_VALUE"""),"")</f>
        <v/>
      </c>
      <c r="AZ42" s="38" t="str">
        <f ca="1">IFERROR(__xludf.DUMMYFUNCTION("""COMPUTED_VALUE"""),"")</f>
        <v/>
      </c>
      <c r="BA42" s="38" t="str">
        <f ca="1">IFERROR(__xludf.DUMMYFUNCTION("""COMPUTED_VALUE"""),"")</f>
        <v/>
      </c>
      <c r="BB42" s="38" t="str">
        <f ca="1">IFERROR(__xludf.DUMMYFUNCTION("""COMPUTED_VALUE"""),"")</f>
        <v/>
      </c>
      <c r="BC42" s="38" t="str">
        <f ca="1">IFERROR(__xludf.DUMMYFUNCTION("""COMPUTED_VALUE"""),"")</f>
        <v/>
      </c>
      <c r="BD42" s="38" t="str">
        <f ca="1">IFERROR(__xludf.DUMMYFUNCTION("""COMPUTED_VALUE"""),"")</f>
        <v/>
      </c>
      <c r="BE42" s="38" t="str">
        <f ca="1">IFERROR(__xludf.DUMMYFUNCTION("""COMPUTED_VALUE"""),"")</f>
        <v/>
      </c>
      <c r="BF42" s="38" t="str">
        <f ca="1">IFERROR(__xludf.DUMMYFUNCTION("""COMPUTED_VALUE"""),"")</f>
        <v/>
      </c>
      <c r="BG42" s="38" t="str">
        <f ca="1">IFERROR(__xludf.DUMMYFUNCTION("""COMPUTED_VALUE"""),"")</f>
        <v/>
      </c>
      <c r="BH42" s="38" t="str">
        <f ca="1">IFERROR(__xludf.DUMMYFUNCTION("""COMPUTED_VALUE"""),"")</f>
        <v/>
      </c>
      <c r="BI42" s="38" t="str">
        <f ca="1">IFERROR(__xludf.DUMMYFUNCTION("""COMPUTED_VALUE"""),"")</f>
        <v/>
      </c>
      <c r="BJ42" s="38" t="str">
        <f ca="1">IFERROR(__xludf.DUMMYFUNCTION("""COMPUTED_VALUE"""),"")</f>
        <v/>
      </c>
      <c r="BK42" s="38" t="str">
        <f ca="1">IFERROR(__xludf.DUMMYFUNCTION("""COMPUTED_VALUE"""),"")</f>
        <v/>
      </c>
      <c r="BL42" s="38" t="str">
        <f ca="1">IFERROR(__xludf.DUMMYFUNCTION("""COMPUTED_VALUE"""),"")</f>
        <v/>
      </c>
      <c r="BM42" s="38" t="str">
        <f ca="1">IFERROR(__xludf.DUMMYFUNCTION("""COMPUTED_VALUE"""),"")</f>
        <v/>
      </c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 t="str">
        <f ca="1">IFERROR(__xludf.DUMMYFUNCTION("""COMPUTED_VALUE"""),"")</f>
        <v/>
      </c>
      <c r="AA43" s="38" t="str">
        <f ca="1">IFERROR(__xludf.DUMMYFUNCTION("""COMPUTED_VALUE"""),"")</f>
        <v/>
      </c>
      <c r="AB43" s="38" t="str">
        <f ca="1">IFERROR(__xludf.DUMMYFUNCTION("""COMPUTED_VALUE"""),"")</f>
        <v/>
      </c>
      <c r="AC43" s="38" t="str">
        <f ca="1">IFERROR(__xludf.DUMMYFUNCTION("""COMPUTED_VALUE"""),"")</f>
        <v/>
      </c>
      <c r="AD43" s="38" t="str">
        <f ca="1">IFERROR(__xludf.DUMMYFUNCTION("""COMPUTED_VALUE"""),"")</f>
        <v/>
      </c>
      <c r="AE43" s="38" t="str">
        <f ca="1">IFERROR(__xludf.DUMMYFUNCTION("""COMPUTED_VALUE"""),"")</f>
        <v/>
      </c>
      <c r="AF43" s="38" t="str">
        <f ca="1">IFERROR(__xludf.DUMMYFUNCTION("""COMPUTED_VALUE"""),"")</f>
        <v/>
      </c>
      <c r="AG43" s="38" t="str">
        <f ca="1">IFERROR(__xludf.DUMMYFUNCTION("""COMPUTED_VALUE"""),"")</f>
        <v/>
      </c>
      <c r="AH43" s="38" t="str">
        <f ca="1">IFERROR(__xludf.DUMMYFUNCTION("""COMPUTED_VALUE"""),"")</f>
        <v/>
      </c>
      <c r="AI43" s="38" t="str">
        <f ca="1">IFERROR(__xludf.DUMMYFUNCTION("""COMPUTED_VALUE"""),"")</f>
        <v/>
      </c>
      <c r="AJ43" s="38" t="str">
        <f ca="1">IFERROR(__xludf.DUMMYFUNCTION("""COMPUTED_VALUE"""),"")</f>
        <v/>
      </c>
      <c r="AK43" s="38" t="str">
        <f ca="1">IFERROR(__xludf.DUMMYFUNCTION("""COMPUTED_VALUE"""),"")</f>
        <v/>
      </c>
      <c r="AL43" s="38" t="str">
        <f ca="1">IFERROR(__xludf.DUMMYFUNCTION("""COMPUTED_VALUE"""),"")</f>
        <v/>
      </c>
      <c r="AM43" s="38" t="str">
        <f ca="1">IFERROR(__xludf.DUMMYFUNCTION("""COMPUTED_VALUE"""),"")</f>
        <v/>
      </c>
      <c r="AN43" s="38" t="str">
        <f ca="1">IFERROR(__xludf.DUMMYFUNCTION("""COMPUTED_VALUE"""),"")</f>
        <v/>
      </c>
      <c r="AO43" s="38" t="str">
        <f ca="1">IFERROR(__xludf.DUMMYFUNCTION("""COMPUTED_VALUE"""),"")</f>
        <v/>
      </c>
      <c r="AP43" s="38" t="str">
        <f ca="1">IFERROR(__xludf.DUMMYFUNCTION("""COMPUTED_VALUE"""),"")</f>
        <v/>
      </c>
      <c r="AQ43" s="38" t="str">
        <f ca="1">IFERROR(__xludf.DUMMYFUNCTION("""COMPUTED_VALUE"""),"")</f>
        <v/>
      </c>
      <c r="AR43" s="38" t="str">
        <f ca="1">IFERROR(__xludf.DUMMYFUNCTION("""COMPUTED_VALUE"""),"")</f>
        <v/>
      </c>
      <c r="AS43" s="38" t="str">
        <f ca="1">IFERROR(__xludf.DUMMYFUNCTION("""COMPUTED_VALUE"""),"")</f>
        <v/>
      </c>
      <c r="AT43" s="38" t="str">
        <f ca="1">IFERROR(__xludf.DUMMYFUNCTION("""COMPUTED_VALUE"""),"")</f>
        <v/>
      </c>
      <c r="AU43" s="38" t="str">
        <f ca="1">IFERROR(__xludf.DUMMYFUNCTION("""COMPUTED_VALUE"""),"")</f>
        <v/>
      </c>
      <c r="AV43" s="38" t="str">
        <f ca="1">IFERROR(__xludf.DUMMYFUNCTION("""COMPUTED_VALUE"""),"")</f>
        <v/>
      </c>
      <c r="AW43" s="38" t="str">
        <f ca="1">IFERROR(__xludf.DUMMYFUNCTION("""COMPUTED_VALUE"""),"")</f>
        <v/>
      </c>
      <c r="AX43" s="38" t="str">
        <f ca="1">IFERROR(__xludf.DUMMYFUNCTION("""COMPUTED_VALUE"""),"")</f>
        <v/>
      </c>
      <c r="AY43" s="38" t="str">
        <f ca="1">IFERROR(__xludf.DUMMYFUNCTION("""COMPUTED_VALUE"""),"")</f>
        <v/>
      </c>
      <c r="AZ43" s="38" t="str">
        <f ca="1">IFERROR(__xludf.DUMMYFUNCTION("""COMPUTED_VALUE"""),"")</f>
        <v/>
      </c>
      <c r="BA43" s="38" t="str">
        <f ca="1">IFERROR(__xludf.DUMMYFUNCTION("""COMPUTED_VALUE"""),"")</f>
        <v/>
      </c>
      <c r="BB43" s="38" t="str">
        <f ca="1">IFERROR(__xludf.DUMMYFUNCTION("""COMPUTED_VALUE"""),"")</f>
        <v/>
      </c>
      <c r="BC43" s="38" t="str">
        <f ca="1">IFERROR(__xludf.DUMMYFUNCTION("""COMPUTED_VALUE"""),"")</f>
        <v/>
      </c>
      <c r="BD43" s="38" t="str">
        <f ca="1">IFERROR(__xludf.DUMMYFUNCTION("""COMPUTED_VALUE"""),"")</f>
        <v/>
      </c>
      <c r="BE43" s="38" t="str">
        <f ca="1">IFERROR(__xludf.DUMMYFUNCTION("""COMPUTED_VALUE"""),"")</f>
        <v/>
      </c>
      <c r="BF43" s="38" t="str">
        <f ca="1">IFERROR(__xludf.DUMMYFUNCTION("""COMPUTED_VALUE"""),"")</f>
        <v/>
      </c>
      <c r="BG43" s="38" t="str">
        <f ca="1">IFERROR(__xludf.DUMMYFUNCTION("""COMPUTED_VALUE"""),"")</f>
        <v/>
      </c>
      <c r="BH43" s="38" t="str">
        <f ca="1">IFERROR(__xludf.DUMMYFUNCTION("""COMPUTED_VALUE"""),"")</f>
        <v/>
      </c>
      <c r="BI43" s="38" t="str">
        <f ca="1">IFERROR(__xludf.DUMMYFUNCTION("""COMPUTED_VALUE"""),"")</f>
        <v/>
      </c>
      <c r="BJ43" s="38" t="str">
        <f ca="1">IFERROR(__xludf.DUMMYFUNCTION("""COMPUTED_VALUE"""),"")</f>
        <v/>
      </c>
      <c r="BK43" s="38" t="str">
        <f ca="1">IFERROR(__xludf.DUMMYFUNCTION("""COMPUTED_VALUE"""),"")</f>
        <v/>
      </c>
      <c r="BL43" s="38" t="str">
        <f ca="1">IFERROR(__xludf.DUMMYFUNCTION("""COMPUTED_VALUE"""),"")</f>
        <v/>
      </c>
      <c r="BM43" s="38" t="str">
        <f ca="1">IFERROR(__xludf.DUMMYFUNCTION("""COMPUTED_VALUE"""),"")</f>
        <v/>
      </c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 t="str">
        <f ca="1">IFERROR(__xludf.DUMMYFUNCTION("""COMPUTED_VALUE"""),"")</f>
        <v/>
      </c>
      <c r="AA44" s="38" t="str">
        <f ca="1">IFERROR(__xludf.DUMMYFUNCTION("""COMPUTED_VALUE"""),"")</f>
        <v/>
      </c>
      <c r="AB44" s="38" t="str">
        <f ca="1">IFERROR(__xludf.DUMMYFUNCTION("""COMPUTED_VALUE"""),"")</f>
        <v/>
      </c>
      <c r="AC44" s="38" t="str">
        <f ca="1">IFERROR(__xludf.DUMMYFUNCTION("""COMPUTED_VALUE"""),"")</f>
        <v/>
      </c>
      <c r="AD44" s="38" t="str">
        <f ca="1">IFERROR(__xludf.DUMMYFUNCTION("""COMPUTED_VALUE"""),"")</f>
        <v/>
      </c>
      <c r="AE44" s="38" t="str">
        <f ca="1">IFERROR(__xludf.DUMMYFUNCTION("""COMPUTED_VALUE"""),"")</f>
        <v/>
      </c>
      <c r="AF44" s="38" t="str">
        <f ca="1">IFERROR(__xludf.DUMMYFUNCTION("""COMPUTED_VALUE"""),"")</f>
        <v/>
      </c>
      <c r="AG44" s="38" t="str">
        <f ca="1">IFERROR(__xludf.DUMMYFUNCTION("""COMPUTED_VALUE"""),"")</f>
        <v/>
      </c>
      <c r="AH44" s="38" t="str">
        <f ca="1">IFERROR(__xludf.DUMMYFUNCTION("""COMPUTED_VALUE"""),"")</f>
        <v/>
      </c>
      <c r="AI44" s="38" t="str">
        <f ca="1">IFERROR(__xludf.DUMMYFUNCTION("""COMPUTED_VALUE"""),"")</f>
        <v/>
      </c>
      <c r="AJ44" s="38" t="str">
        <f ca="1">IFERROR(__xludf.DUMMYFUNCTION("""COMPUTED_VALUE"""),"")</f>
        <v/>
      </c>
      <c r="AK44" s="38" t="str">
        <f ca="1">IFERROR(__xludf.DUMMYFUNCTION("""COMPUTED_VALUE"""),"")</f>
        <v/>
      </c>
      <c r="AL44" s="38" t="str">
        <f ca="1">IFERROR(__xludf.DUMMYFUNCTION("""COMPUTED_VALUE"""),"")</f>
        <v/>
      </c>
      <c r="AM44" s="38" t="str">
        <f ca="1">IFERROR(__xludf.DUMMYFUNCTION("""COMPUTED_VALUE"""),"")</f>
        <v/>
      </c>
      <c r="AN44" s="38" t="str">
        <f ca="1">IFERROR(__xludf.DUMMYFUNCTION("""COMPUTED_VALUE"""),"")</f>
        <v/>
      </c>
      <c r="AO44" s="38" t="str">
        <f ca="1">IFERROR(__xludf.DUMMYFUNCTION("""COMPUTED_VALUE"""),"")</f>
        <v/>
      </c>
      <c r="AP44" s="38" t="str">
        <f ca="1">IFERROR(__xludf.DUMMYFUNCTION("""COMPUTED_VALUE"""),"")</f>
        <v/>
      </c>
      <c r="AQ44" s="38" t="str">
        <f ca="1">IFERROR(__xludf.DUMMYFUNCTION("""COMPUTED_VALUE"""),"")</f>
        <v/>
      </c>
      <c r="AR44" s="38" t="str">
        <f ca="1">IFERROR(__xludf.DUMMYFUNCTION("""COMPUTED_VALUE"""),"")</f>
        <v/>
      </c>
      <c r="AS44" s="38" t="str">
        <f ca="1">IFERROR(__xludf.DUMMYFUNCTION("""COMPUTED_VALUE"""),"")</f>
        <v/>
      </c>
      <c r="AT44" s="38" t="str">
        <f ca="1">IFERROR(__xludf.DUMMYFUNCTION("""COMPUTED_VALUE"""),"")</f>
        <v/>
      </c>
      <c r="AU44" s="38" t="str">
        <f ca="1">IFERROR(__xludf.DUMMYFUNCTION("""COMPUTED_VALUE"""),"")</f>
        <v/>
      </c>
      <c r="AV44" s="38" t="str">
        <f ca="1">IFERROR(__xludf.DUMMYFUNCTION("""COMPUTED_VALUE"""),"")</f>
        <v/>
      </c>
      <c r="AW44" s="38" t="str">
        <f ca="1">IFERROR(__xludf.DUMMYFUNCTION("""COMPUTED_VALUE"""),"")</f>
        <v/>
      </c>
      <c r="AX44" s="38" t="str">
        <f ca="1">IFERROR(__xludf.DUMMYFUNCTION("""COMPUTED_VALUE"""),"")</f>
        <v/>
      </c>
      <c r="AY44" s="38" t="str">
        <f ca="1">IFERROR(__xludf.DUMMYFUNCTION("""COMPUTED_VALUE"""),"")</f>
        <v/>
      </c>
      <c r="AZ44" s="38" t="str">
        <f ca="1">IFERROR(__xludf.DUMMYFUNCTION("""COMPUTED_VALUE"""),"")</f>
        <v/>
      </c>
      <c r="BA44" s="38" t="str">
        <f ca="1">IFERROR(__xludf.DUMMYFUNCTION("""COMPUTED_VALUE"""),"")</f>
        <v/>
      </c>
      <c r="BB44" s="38" t="str">
        <f ca="1">IFERROR(__xludf.DUMMYFUNCTION("""COMPUTED_VALUE"""),"")</f>
        <v/>
      </c>
      <c r="BC44" s="38" t="str">
        <f ca="1">IFERROR(__xludf.DUMMYFUNCTION("""COMPUTED_VALUE"""),"")</f>
        <v/>
      </c>
      <c r="BD44" s="38" t="str">
        <f ca="1">IFERROR(__xludf.DUMMYFUNCTION("""COMPUTED_VALUE"""),"")</f>
        <v/>
      </c>
      <c r="BE44" s="38" t="str">
        <f ca="1">IFERROR(__xludf.DUMMYFUNCTION("""COMPUTED_VALUE"""),"")</f>
        <v/>
      </c>
      <c r="BF44" s="38" t="str">
        <f ca="1">IFERROR(__xludf.DUMMYFUNCTION("""COMPUTED_VALUE"""),"")</f>
        <v/>
      </c>
      <c r="BG44" s="38" t="str">
        <f ca="1">IFERROR(__xludf.DUMMYFUNCTION("""COMPUTED_VALUE"""),"")</f>
        <v/>
      </c>
      <c r="BH44" s="38" t="str">
        <f ca="1">IFERROR(__xludf.DUMMYFUNCTION("""COMPUTED_VALUE"""),"")</f>
        <v/>
      </c>
      <c r="BI44" s="38" t="str">
        <f ca="1">IFERROR(__xludf.DUMMYFUNCTION("""COMPUTED_VALUE"""),"")</f>
        <v/>
      </c>
      <c r="BJ44" s="38" t="str">
        <f ca="1">IFERROR(__xludf.DUMMYFUNCTION("""COMPUTED_VALUE"""),"")</f>
        <v/>
      </c>
      <c r="BK44" s="38" t="str">
        <f ca="1">IFERROR(__xludf.DUMMYFUNCTION("""COMPUTED_VALUE"""),"")</f>
        <v/>
      </c>
      <c r="BL44" s="38" t="str">
        <f ca="1">IFERROR(__xludf.DUMMYFUNCTION("""COMPUTED_VALUE"""),"")</f>
        <v/>
      </c>
      <c r="BM44" s="38" t="str">
        <f ca="1">IFERROR(__xludf.DUMMYFUNCTION("""COMPUTED_VALUE"""),"")</f>
        <v/>
      </c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 t="str">
        <f ca="1">IFERROR(__xludf.DUMMYFUNCTION("""COMPUTED_VALUE"""),"")</f>
        <v/>
      </c>
      <c r="AA45" s="38" t="str">
        <f ca="1">IFERROR(__xludf.DUMMYFUNCTION("""COMPUTED_VALUE"""),"")</f>
        <v/>
      </c>
      <c r="AB45" s="38" t="str">
        <f ca="1">IFERROR(__xludf.DUMMYFUNCTION("""COMPUTED_VALUE"""),"")</f>
        <v/>
      </c>
      <c r="AC45" s="38" t="str">
        <f ca="1">IFERROR(__xludf.DUMMYFUNCTION("""COMPUTED_VALUE"""),"")</f>
        <v/>
      </c>
      <c r="AD45" s="38" t="str">
        <f ca="1">IFERROR(__xludf.DUMMYFUNCTION("""COMPUTED_VALUE"""),"")</f>
        <v/>
      </c>
      <c r="AE45" s="38" t="str">
        <f ca="1">IFERROR(__xludf.DUMMYFUNCTION("""COMPUTED_VALUE"""),"")</f>
        <v/>
      </c>
      <c r="AF45" s="38" t="str">
        <f ca="1">IFERROR(__xludf.DUMMYFUNCTION("""COMPUTED_VALUE"""),"")</f>
        <v/>
      </c>
      <c r="AG45" s="38" t="str">
        <f ca="1">IFERROR(__xludf.DUMMYFUNCTION("""COMPUTED_VALUE"""),"")</f>
        <v/>
      </c>
      <c r="AH45" s="38" t="str">
        <f ca="1">IFERROR(__xludf.DUMMYFUNCTION("""COMPUTED_VALUE"""),"")</f>
        <v/>
      </c>
      <c r="AI45" s="38" t="str">
        <f ca="1">IFERROR(__xludf.DUMMYFUNCTION("""COMPUTED_VALUE"""),"")</f>
        <v/>
      </c>
      <c r="AJ45" s="38" t="str">
        <f ca="1">IFERROR(__xludf.DUMMYFUNCTION("""COMPUTED_VALUE"""),"")</f>
        <v/>
      </c>
      <c r="AK45" s="38" t="str">
        <f ca="1">IFERROR(__xludf.DUMMYFUNCTION("""COMPUTED_VALUE"""),"")</f>
        <v/>
      </c>
      <c r="AL45" s="38" t="str">
        <f ca="1">IFERROR(__xludf.DUMMYFUNCTION("""COMPUTED_VALUE"""),"")</f>
        <v/>
      </c>
      <c r="AM45" s="38" t="str">
        <f ca="1">IFERROR(__xludf.DUMMYFUNCTION("""COMPUTED_VALUE"""),"")</f>
        <v/>
      </c>
      <c r="AN45" s="38" t="str">
        <f ca="1">IFERROR(__xludf.DUMMYFUNCTION("""COMPUTED_VALUE"""),"")</f>
        <v/>
      </c>
      <c r="AO45" s="38" t="str">
        <f ca="1">IFERROR(__xludf.DUMMYFUNCTION("""COMPUTED_VALUE"""),"")</f>
        <v/>
      </c>
      <c r="AP45" s="38" t="str">
        <f ca="1">IFERROR(__xludf.DUMMYFUNCTION("""COMPUTED_VALUE"""),"")</f>
        <v/>
      </c>
      <c r="AQ45" s="38" t="str">
        <f ca="1">IFERROR(__xludf.DUMMYFUNCTION("""COMPUTED_VALUE"""),"")</f>
        <v/>
      </c>
      <c r="AR45" s="38" t="str">
        <f ca="1">IFERROR(__xludf.DUMMYFUNCTION("""COMPUTED_VALUE"""),"")</f>
        <v/>
      </c>
      <c r="AS45" s="38" t="str">
        <f ca="1">IFERROR(__xludf.DUMMYFUNCTION("""COMPUTED_VALUE"""),"")</f>
        <v/>
      </c>
      <c r="AT45" s="38" t="str">
        <f ca="1">IFERROR(__xludf.DUMMYFUNCTION("""COMPUTED_VALUE"""),"")</f>
        <v/>
      </c>
      <c r="AU45" s="38" t="str">
        <f ca="1">IFERROR(__xludf.DUMMYFUNCTION("""COMPUTED_VALUE"""),"")</f>
        <v/>
      </c>
      <c r="AV45" s="38" t="str">
        <f ca="1">IFERROR(__xludf.DUMMYFUNCTION("""COMPUTED_VALUE"""),"")</f>
        <v/>
      </c>
      <c r="AW45" s="38" t="str">
        <f ca="1">IFERROR(__xludf.DUMMYFUNCTION("""COMPUTED_VALUE"""),"")</f>
        <v/>
      </c>
      <c r="AX45" s="38" t="str">
        <f ca="1">IFERROR(__xludf.DUMMYFUNCTION("""COMPUTED_VALUE"""),"")</f>
        <v/>
      </c>
      <c r="AY45" s="38" t="str">
        <f ca="1">IFERROR(__xludf.DUMMYFUNCTION("""COMPUTED_VALUE"""),"")</f>
        <v/>
      </c>
      <c r="AZ45" s="38" t="str">
        <f ca="1">IFERROR(__xludf.DUMMYFUNCTION("""COMPUTED_VALUE"""),"")</f>
        <v/>
      </c>
      <c r="BA45" s="38" t="str">
        <f ca="1">IFERROR(__xludf.DUMMYFUNCTION("""COMPUTED_VALUE"""),"")</f>
        <v/>
      </c>
      <c r="BB45" s="38" t="str">
        <f ca="1">IFERROR(__xludf.DUMMYFUNCTION("""COMPUTED_VALUE"""),"")</f>
        <v/>
      </c>
      <c r="BC45" s="38" t="str">
        <f ca="1">IFERROR(__xludf.DUMMYFUNCTION("""COMPUTED_VALUE"""),"")</f>
        <v/>
      </c>
      <c r="BD45" s="38" t="str">
        <f ca="1">IFERROR(__xludf.DUMMYFUNCTION("""COMPUTED_VALUE"""),"")</f>
        <v/>
      </c>
      <c r="BE45" s="38" t="str">
        <f ca="1">IFERROR(__xludf.DUMMYFUNCTION("""COMPUTED_VALUE"""),"")</f>
        <v/>
      </c>
      <c r="BF45" s="38" t="str">
        <f ca="1">IFERROR(__xludf.DUMMYFUNCTION("""COMPUTED_VALUE"""),"")</f>
        <v/>
      </c>
      <c r="BG45" s="38" t="str">
        <f ca="1">IFERROR(__xludf.DUMMYFUNCTION("""COMPUTED_VALUE"""),"")</f>
        <v/>
      </c>
      <c r="BH45" s="38" t="str">
        <f ca="1">IFERROR(__xludf.DUMMYFUNCTION("""COMPUTED_VALUE"""),"")</f>
        <v/>
      </c>
      <c r="BI45" s="38" t="str">
        <f ca="1">IFERROR(__xludf.DUMMYFUNCTION("""COMPUTED_VALUE"""),"")</f>
        <v/>
      </c>
      <c r="BJ45" s="38" t="str">
        <f ca="1">IFERROR(__xludf.DUMMYFUNCTION("""COMPUTED_VALUE"""),"")</f>
        <v/>
      </c>
      <c r="BK45" s="38" t="str">
        <f ca="1">IFERROR(__xludf.DUMMYFUNCTION("""COMPUTED_VALUE"""),"")</f>
        <v/>
      </c>
      <c r="BL45" s="38" t="str">
        <f ca="1">IFERROR(__xludf.DUMMYFUNCTION("""COMPUTED_VALUE"""),"")</f>
        <v/>
      </c>
      <c r="BM45" s="38" t="str">
        <f ca="1">IFERROR(__xludf.DUMMYFUNCTION("""COMPUTED_VALUE"""),"")</f>
        <v/>
      </c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 t="str">
        <f ca="1">IFERROR(__xludf.DUMMYFUNCTION("""COMPUTED_VALUE"""),"")</f>
        <v/>
      </c>
      <c r="AA46" s="38" t="str">
        <f ca="1">IFERROR(__xludf.DUMMYFUNCTION("""COMPUTED_VALUE"""),"")</f>
        <v/>
      </c>
      <c r="AB46" s="38" t="str">
        <f ca="1">IFERROR(__xludf.DUMMYFUNCTION("""COMPUTED_VALUE"""),"")</f>
        <v/>
      </c>
      <c r="AC46" s="38" t="str">
        <f ca="1">IFERROR(__xludf.DUMMYFUNCTION("""COMPUTED_VALUE"""),"")</f>
        <v/>
      </c>
      <c r="AD46" s="38" t="str">
        <f ca="1">IFERROR(__xludf.DUMMYFUNCTION("""COMPUTED_VALUE"""),"")</f>
        <v/>
      </c>
      <c r="AE46" s="38" t="str">
        <f ca="1">IFERROR(__xludf.DUMMYFUNCTION("""COMPUTED_VALUE"""),"")</f>
        <v/>
      </c>
      <c r="AF46" s="38" t="str">
        <f ca="1">IFERROR(__xludf.DUMMYFUNCTION("""COMPUTED_VALUE"""),"")</f>
        <v/>
      </c>
      <c r="AG46" s="38" t="str">
        <f ca="1">IFERROR(__xludf.DUMMYFUNCTION("""COMPUTED_VALUE"""),"")</f>
        <v/>
      </c>
      <c r="AH46" s="38" t="str">
        <f ca="1">IFERROR(__xludf.DUMMYFUNCTION("""COMPUTED_VALUE"""),"")</f>
        <v/>
      </c>
      <c r="AI46" s="38" t="str">
        <f ca="1">IFERROR(__xludf.DUMMYFUNCTION("""COMPUTED_VALUE"""),"")</f>
        <v/>
      </c>
      <c r="AJ46" s="38" t="str">
        <f ca="1">IFERROR(__xludf.DUMMYFUNCTION("""COMPUTED_VALUE"""),"")</f>
        <v/>
      </c>
      <c r="AK46" s="38" t="str">
        <f ca="1">IFERROR(__xludf.DUMMYFUNCTION("""COMPUTED_VALUE"""),"")</f>
        <v/>
      </c>
      <c r="AL46" s="38" t="str">
        <f ca="1">IFERROR(__xludf.DUMMYFUNCTION("""COMPUTED_VALUE"""),"")</f>
        <v/>
      </c>
      <c r="AM46" s="38" t="str">
        <f ca="1">IFERROR(__xludf.DUMMYFUNCTION("""COMPUTED_VALUE"""),"")</f>
        <v/>
      </c>
      <c r="AN46" s="38" t="str">
        <f ca="1">IFERROR(__xludf.DUMMYFUNCTION("""COMPUTED_VALUE"""),"")</f>
        <v/>
      </c>
      <c r="AO46" s="38" t="str">
        <f ca="1">IFERROR(__xludf.DUMMYFUNCTION("""COMPUTED_VALUE"""),"")</f>
        <v/>
      </c>
      <c r="AP46" s="38" t="str">
        <f ca="1">IFERROR(__xludf.DUMMYFUNCTION("""COMPUTED_VALUE"""),"")</f>
        <v/>
      </c>
      <c r="AQ46" s="38" t="str">
        <f ca="1">IFERROR(__xludf.DUMMYFUNCTION("""COMPUTED_VALUE"""),"")</f>
        <v/>
      </c>
      <c r="AR46" s="38" t="str">
        <f ca="1">IFERROR(__xludf.DUMMYFUNCTION("""COMPUTED_VALUE"""),"")</f>
        <v/>
      </c>
      <c r="AS46" s="38" t="str">
        <f ca="1">IFERROR(__xludf.DUMMYFUNCTION("""COMPUTED_VALUE"""),"")</f>
        <v/>
      </c>
      <c r="AT46" s="38" t="str">
        <f ca="1">IFERROR(__xludf.DUMMYFUNCTION("""COMPUTED_VALUE"""),"")</f>
        <v/>
      </c>
      <c r="AU46" s="38" t="str">
        <f ca="1">IFERROR(__xludf.DUMMYFUNCTION("""COMPUTED_VALUE"""),"")</f>
        <v/>
      </c>
      <c r="AV46" s="38" t="str">
        <f ca="1">IFERROR(__xludf.DUMMYFUNCTION("""COMPUTED_VALUE"""),"")</f>
        <v/>
      </c>
      <c r="AW46" s="38" t="str">
        <f ca="1">IFERROR(__xludf.DUMMYFUNCTION("""COMPUTED_VALUE"""),"")</f>
        <v/>
      </c>
      <c r="AX46" s="38" t="str">
        <f ca="1">IFERROR(__xludf.DUMMYFUNCTION("""COMPUTED_VALUE"""),"")</f>
        <v/>
      </c>
      <c r="AY46" s="38" t="str">
        <f ca="1">IFERROR(__xludf.DUMMYFUNCTION("""COMPUTED_VALUE"""),"")</f>
        <v/>
      </c>
      <c r="AZ46" s="38" t="str">
        <f ca="1">IFERROR(__xludf.DUMMYFUNCTION("""COMPUTED_VALUE"""),"")</f>
        <v/>
      </c>
      <c r="BA46" s="38" t="str">
        <f ca="1">IFERROR(__xludf.DUMMYFUNCTION("""COMPUTED_VALUE"""),"")</f>
        <v/>
      </c>
      <c r="BB46" s="38" t="str">
        <f ca="1">IFERROR(__xludf.DUMMYFUNCTION("""COMPUTED_VALUE"""),"")</f>
        <v/>
      </c>
      <c r="BC46" s="38" t="str">
        <f ca="1">IFERROR(__xludf.DUMMYFUNCTION("""COMPUTED_VALUE"""),"")</f>
        <v/>
      </c>
      <c r="BD46" s="38" t="str">
        <f ca="1">IFERROR(__xludf.DUMMYFUNCTION("""COMPUTED_VALUE"""),"")</f>
        <v/>
      </c>
      <c r="BE46" s="38" t="str">
        <f ca="1">IFERROR(__xludf.DUMMYFUNCTION("""COMPUTED_VALUE"""),"")</f>
        <v/>
      </c>
      <c r="BF46" s="38" t="str">
        <f ca="1">IFERROR(__xludf.DUMMYFUNCTION("""COMPUTED_VALUE"""),"")</f>
        <v/>
      </c>
      <c r="BG46" s="38" t="str">
        <f ca="1">IFERROR(__xludf.DUMMYFUNCTION("""COMPUTED_VALUE"""),"")</f>
        <v/>
      </c>
      <c r="BH46" s="38" t="str">
        <f ca="1">IFERROR(__xludf.DUMMYFUNCTION("""COMPUTED_VALUE"""),"")</f>
        <v/>
      </c>
      <c r="BI46" s="38" t="str">
        <f ca="1">IFERROR(__xludf.DUMMYFUNCTION("""COMPUTED_VALUE"""),"")</f>
        <v/>
      </c>
      <c r="BJ46" s="38" t="str">
        <f ca="1">IFERROR(__xludf.DUMMYFUNCTION("""COMPUTED_VALUE"""),"")</f>
        <v/>
      </c>
      <c r="BK46" s="38" t="str">
        <f ca="1">IFERROR(__xludf.DUMMYFUNCTION("""COMPUTED_VALUE"""),"")</f>
        <v/>
      </c>
      <c r="BL46" s="38" t="str">
        <f ca="1">IFERROR(__xludf.DUMMYFUNCTION("""COMPUTED_VALUE"""),"")</f>
        <v/>
      </c>
      <c r="BM46" s="38" t="str">
        <f ca="1">IFERROR(__xludf.DUMMYFUNCTION("""COMPUTED_VALUE"""),"")</f>
        <v/>
      </c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 t="str">
        <f ca="1">IFERROR(__xludf.DUMMYFUNCTION("""COMPUTED_VALUE"""),"")</f>
        <v/>
      </c>
      <c r="AA47" s="38" t="str">
        <f ca="1">IFERROR(__xludf.DUMMYFUNCTION("""COMPUTED_VALUE"""),"")</f>
        <v/>
      </c>
      <c r="AB47" s="38" t="str">
        <f ca="1">IFERROR(__xludf.DUMMYFUNCTION("""COMPUTED_VALUE"""),"")</f>
        <v/>
      </c>
      <c r="AC47" s="38" t="str">
        <f ca="1">IFERROR(__xludf.DUMMYFUNCTION("""COMPUTED_VALUE"""),"")</f>
        <v/>
      </c>
      <c r="AD47" s="38" t="str">
        <f ca="1">IFERROR(__xludf.DUMMYFUNCTION("""COMPUTED_VALUE"""),"")</f>
        <v/>
      </c>
      <c r="AE47" s="38" t="str">
        <f ca="1">IFERROR(__xludf.DUMMYFUNCTION("""COMPUTED_VALUE"""),"")</f>
        <v/>
      </c>
      <c r="AF47" s="38" t="str">
        <f ca="1">IFERROR(__xludf.DUMMYFUNCTION("""COMPUTED_VALUE"""),"")</f>
        <v/>
      </c>
      <c r="AG47" s="38" t="str">
        <f ca="1">IFERROR(__xludf.DUMMYFUNCTION("""COMPUTED_VALUE"""),"")</f>
        <v/>
      </c>
      <c r="AH47" s="38" t="str">
        <f ca="1">IFERROR(__xludf.DUMMYFUNCTION("""COMPUTED_VALUE"""),"")</f>
        <v/>
      </c>
      <c r="AI47" s="38" t="str">
        <f ca="1">IFERROR(__xludf.DUMMYFUNCTION("""COMPUTED_VALUE"""),"")</f>
        <v/>
      </c>
      <c r="AJ47" s="38" t="str">
        <f ca="1">IFERROR(__xludf.DUMMYFUNCTION("""COMPUTED_VALUE"""),"")</f>
        <v/>
      </c>
      <c r="AK47" s="38" t="str">
        <f ca="1">IFERROR(__xludf.DUMMYFUNCTION("""COMPUTED_VALUE"""),"")</f>
        <v/>
      </c>
      <c r="AL47" s="38" t="str">
        <f ca="1">IFERROR(__xludf.DUMMYFUNCTION("""COMPUTED_VALUE"""),"")</f>
        <v/>
      </c>
      <c r="AM47" s="38" t="str">
        <f ca="1">IFERROR(__xludf.DUMMYFUNCTION("""COMPUTED_VALUE"""),"")</f>
        <v/>
      </c>
      <c r="AN47" s="38" t="str">
        <f ca="1">IFERROR(__xludf.DUMMYFUNCTION("""COMPUTED_VALUE"""),"")</f>
        <v/>
      </c>
      <c r="AO47" s="38" t="str">
        <f ca="1">IFERROR(__xludf.DUMMYFUNCTION("""COMPUTED_VALUE"""),"")</f>
        <v/>
      </c>
      <c r="AP47" s="38" t="str">
        <f ca="1">IFERROR(__xludf.DUMMYFUNCTION("""COMPUTED_VALUE"""),"")</f>
        <v/>
      </c>
      <c r="AQ47" s="38" t="str">
        <f ca="1">IFERROR(__xludf.DUMMYFUNCTION("""COMPUTED_VALUE"""),"")</f>
        <v/>
      </c>
      <c r="AR47" s="38" t="str">
        <f ca="1">IFERROR(__xludf.DUMMYFUNCTION("""COMPUTED_VALUE"""),"")</f>
        <v/>
      </c>
      <c r="AS47" s="38" t="str">
        <f ca="1">IFERROR(__xludf.DUMMYFUNCTION("""COMPUTED_VALUE"""),"")</f>
        <v/>
      </c>
      <c r="AT47" s="38" t="str">
        <f ca="1">IFERROR(__xludf.DUMMYFUNCTION("""COMPUTED_VALUE"""),"")</f>
        <v/>
      </c>
      <c r="AU47" s="38" t="str">
        <f ca="1">IFERROR(__xludf.DUMMYFUNCTION("""COMPUTED_VALUE"""),"")</f>
        <v/>
      </c>
      <c r="AV47" s="38" t="str">
        <f ca="1">IFERROR(__xludf.DUMMYFUNCTION("""COMPUTED_VALUE"""),"")</f>
        <v/>
      </c>
      <c r="AW47" s="38" t="str">
        <f ca="1">IFERROR(__xludf.DUMMYFUNCTION("""COMPUTED_VALUE"""),"")</f>
        <v/>
      </c>
      <c r="AX47" s="38" t="str">
        <f ca="1">IFERROR(__xludf.DUMMYFUNCTION("""COMPUTED_VALUE"""),"")</f>
        <v/>
      </c>
      <c r="AY47" s="38" t="str">
        <f ca="1">IFERROR(__xludf.DUMMYFUNCTION("""COMPUTED_VALUE"""),"")</f>
        <v/>
      </c>
      <c r="AZ47" s="38" t="str">
        <f ca="1">IFERROR(__xludf.DUMMYFUNCTION("""COMPUTED_VALUE"""),"")</f>
        <v/>
      </c>
      <c r="BA47" s="38" t="str">
        <f ca="1">IFERROR(__xludf.DUMMYFUNCTION("""COMPUTED_VALUE"""),"")</f>
        <v/>
      </c>
      <c r="BB47" s="38" t="str">
        <f ca="1">IFERROR(__xludf.DUMMYFUNCTION("""COMPUTED_VALUE"""),"")</f>
        <v/>
      </c>
      <c r="BC47" s="38" t="str">
        <f ca="1">IFERROR(__xludf.DUMMYFUNCTION("""COMPUTED_VALUE"""),"")</f>
        <v/>
      </c>
      <c r="BD47" s="38" t="str">
        <f ca="1">IFERROR(__xludf.DUMMYFUNCTION("""COMPUTED_VALUE"""),"")</f>
        <v/>
      </c>
      <c r="BE47" s="38" t="str">
        <f ca="1">IFERROR(__xludf.DUMMYFUNCTION("""COMPUTED_VALUE"""),"")</f>
        <v/>
      </c>
      <c r="BF47" s="38" t="str">
        <f ca="1">IFERROR(__xludf.DUMMYFUNCTION("""COMPUTED_VALUE"""),"")</f>
        <v/>
      </c>
      <c r="BG47" s="38" t="str">
        <f ca="1">IFERROR(__xludf.DUMMYFUNCTION("""COMPUTED_VALUE"""),"")</f>
        <v/>
      </c>
      <c r="BH47" s="38" t="str">
        <f ca="1">IFERROR(__xludf.DUMMYFUNCTION("""COMPUTED_VALUE"""),"")</f>
        <v/>
      </c>
      <c r="BI47" s="38" t="str">
        <f ca="1">IFERROR(__xludf.DUMMYFUNCTION("""COMPUTED_VALUE"""),"")</f>
        <v/>
      </c>
      <c r="BJ47" s="38" t="str">
        <f ca="1">IFERROR(__xludf.DUMMYFUNCTION("""COMPUTED_VALUE"""),"")</f>
        <v/>
      </c>
      <c r="BK47" s="38" t="str">
        <f ca="1">IFERROR(__xludf.DUMMYFUNCTION("""COMPUTED_VALUE"""),"")</f>
        <v/>
      </c>
      <c r="BL47" s="38" t="str">
        <f ca="1">IFERROR(__xludf.DUMMYFUNCTION("""COMPUTED_VALUE"""),"")</f>
        <v/>
      </c>
      <c r="BM47" s="38" t="str">
        <f ca="1">IFERROR(__xludf.DUMMYFUNCTION("""COMPUTED_VALUE"""),"")</f>
        <v/>
      </c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2" priority="1">
      <formula>$I:$I&lt;&gt;""</formula>
    </cfRule>
  </conditionalFormatting>
  <conditionalFormatting sqref="C4:U23">
    <cfRule type="expression" dxfId="1" priority="2">
      <formula>$S:$S&lt;&gt;""</formula>
    </cfRule>
  </conditionalFormatting>
  <conditionalFormatting sqref="A1">
    <cfRule type="notContainsBlanks" dxfId="0" priority="3">
      <formula>LEN(TRIM(A1))&gt;0</formula>
    </cfRule>
  </conditionalFormatting>
  <dataValidations count="330">
    <dataValidation type="list" allowBlank="1" showErrorMessage="1" sqref="R21">
      <formula1>$BZ$21:$CB$21</formula1>
    </dataValidation>
    <dataValidation type="list" allowBlank="1" showErrorMessage="1" sqref="F20">
      <formula1>$AT$20:$AV$20</formula1>
    </dataValidation>
    <dataValidation type="list" allowBlank="1" showErrorMessage="1" sqref="C6">
      <formula1>$AH$6:$AJ$6</formula1>
    </dataValidation>
    <dataValidation type="list" allowBlank="1" showErrorMessage="1" sqref="M12">
      <formula1>$BF$12:$BH$12</formula1>
    </dataValidation>
    <dataValidation type="list" allowBlank="1" showErrorMessage="1" sqref="G14">
      <formula1>$AX$14:$AZ$14</formula1>
    </dataValidation>
    <dataValidation type="list" allowBlank="1" showErrorMessage="1" sqref="R19">
      <formula1>$BZ$19:$CB$19</formula1>
    </dataValidation>
    <dataValidation type="list" allowBlank="1" showErrorMessage="1" sqref="C16">
      <formula1>$AH$16:$AJ$16</formula1>
    </dataValidation>
    <dataValidation type="list" allowBlank="1" showErrorMessage="1" sqref="N16">
      <formula1>$BJ$16:$BL$16</formula1>
    </dataValidation>
    <dataValidation type="list" allowBlank="1" showErrorMessage="1" sqref="F18">
      <formula1>$AT$18:$AV$18</formula1>
    </dataValidation>
    <dataValidation type="list" allowBlank="1" showErrorMessage="1" sqref="O27">
      <formula1>$BN$27:$BP$27</formula1>
    </dataValidation>
    <dataValidation type="list" allowBlank="1" showErrorMessage="1" sqref="M4">
      <formula1>$BF$4:$BH$4</formula1>
    </dataValidation>
    <dataValidation type="list" allowBlank="1" showErrorMessage="1" sqref="I10">
      <formula1>$X$10:$AA$10</formula1>
    </dataValidation>
    <dataValidation type="list" allowBlank="1" showErrorMessage="1" sqref="Q20">
      <formula1>$BV$20:$BX$20</formula1>
    </dataValidation>
    <dataValidation type="list" allowBlank="1" showErrorMessage="1" sqref="G27">
      <formula1>$AX$27:$AZ$27</formula1>
    </dataValidation>
    <dataValidation type="list" allowBlank="1" showErrorMessage="1" sqref="E22">
      <formula1>$AP$22:$AR$22</formula1>
    </dataValidation>
    <dataValidation type="list" allowBlank="1" showErrorMessage="1" sqref="M26">
      <formula1>$BF$26:$BH$26</formula1>
    </dataValidation>
    <dataValidation type="list" allowBlank="1" showErrorMessage="1" sqref="D7">
      <formula1>$AL$7:$AN$7</formula1>
    </dataValidation>
    <dataValidation type="list" allowBlank="1" showErrorMessage="1" sqref="S11">
      <formula1>$AC$11:$AF$11</formula1>
    </dataValidation>
    <dataValidation type="list" allowBlank="1" showErrorMessage="1" sqref="D17">
      <formula1>$AL$17:$AN$17</formula1>
    </dataValidation>
    <dataValidation type="list" allowBlank="1" showErrorMessage="1" sqref="H11">
      <formula1>$BB$11:$BD$11</formula1>
    </dataValidation>
    <dataValidation type="list" allowBlank="1" showErrorMessage="1" sqref="Q18">
      <formula1>$BV$18:$BX$18</formula1>
    </dataValidation>
    <dataValidation type="list" allowBlank="1" showErrorMessage="1" sqref="I23">
      <formula1>$X$23:$AA$23</formula1>
    </dataValidation>
    <dataValidation type="list" allowBlank="1" showErrorMessage="1" sqref="N17">
      <formula1>$BJ$17:$BL$17</formula1>
    </dataValidation>
    <dataValidation type="list" allowBlank="1" showErrorMessage="1" sqref="R8">
      <formula1>$BZ$8:$CB$8</formula1>
    </dataValidation>
    <dataValidation type="list" allowBlank="1" showErrorMessage="1" sqref="P10">
      <formula1>$BR$10:$BT$10</formula1>
    </dataValidation>
    <dataValidation type="list" allowBlank="1" showErrorMessage="1" sqref="G13">
      <formula1>$AX$13:$AZ$13</formula1>
    </dataValidation>
    <dataValidation type="list" allowBlank="1" showErrorMessage="1" sqref="H12">
      <formula1>$BB$12:$BD$12</formula1>
    </dataValidation>
    <dataValidation type="list" allowBlank="1" showErrorMessage="1" sqref="C15">
      <formula1>$AH$15:$AJ$15</formula1>
    </dataValidation>
    <dataValidation type="list" allowBlank="1" showErrorMessage="1" sqref="P22">
      <formula1>$BR$22:$BT$22</formula1>
    </dataValidation>
    <dataValidation type="list" allowBlank="1" showErrorMessage="1" sqref="I11">
      <formula1>$X$11:$AA$11</formula1>
    </dataValidation>
    <dataValidation type="list" allowBlank="1" showErrorMessage="1" sqref="Q21">
      <formula1>$BV$21:$BX$21</formula1>
    </dataValidation>
    <dataValidation type="list" allowBlank="1" showErrorMessage="1" sqref="H24">
      <formula1>$BB$24:$BD$24</formula1>
    </dataValidation>
    <dataValidation type="list" allowBlank="1" showErrorMessage="1" sqref="N8">
      <formula1>$BJ$8:$BL$8</formula1>
    </dataValidation>
    <dataValidation type="list" allowBlank="1" showErrorMessage="1" sqref="G4">
      <formula1>$AX$4:$AZ$4</formula1>
    </dataValidation>
    <dataValidation type="list" allowBlank="1" showErrorMessage="1" sqref="P23">
      <formula1>$BR$23:$BT$23</formula1>
    </dataValidation>
    <dataValidation type="list" allowBlank="1" showErrorMessage="1" sqref="H25">
      <formula1>$BB$25:$BD$25</formula1>
    </dataValidation>
    <dataValidation type="list" allowBlank="1" showErrorMessage="1" sqref="Q5">
      <formula1>$BV$5:$BX$5</formula1>
    </dataValidation>
    <dataValidation type="list" allowBlank="1" showErrorMessage="1" sqref="I8">
      <formula1>$X$8:$AA$8</formula1>
    </dataValidation>
    <dataValidation type="list" allowBlank="1" showErrorMessage="1" sqref="Q17">
      <formula1>$BV$17:$BX$17</formula1>
    </dataValidation>
    <dataValidation type="list" allowBlank="1" showErrorMessage="1" sqref="D9">
      <formula1>$AL$9:$AN$9</formula1>
    </dataValidation>
    <dataValidation type="list" allowBlank="1" showErrorMessage="1" sqref="D18">
      <formula1>$AL$18:$AN$18</formula1>
    </dataValidation>
    <dataValidation type="list" allowBlank="1" showErrorMessage="1" sqref="E24">
      <formula1>$AP$24:$AR$24</formula1>
    </dataValidation>
    <dataValidation type="list" allowBlank="1" showErrorMessage="1" sqref="P11">
      <formula1>$BR$11:$BT$11</formula1>
    </dataValidation>
    <dataValidation type="list" allowBlank="1" showErrorMessage="1" sqref="D15">
      <formula1>$AL$15:$AN$15</formula1>
    </dataValidation>
    <dataValidation type="list" allowBlank="1" showErrorMessage="1" sqref="G26">
      <formula1>$AX$26:$AZ$26</formula1>
    </dataValidation>
    <dataValidation type="list" allowBlank="1" showErrorMessage="1" sqref="M24">
      <formula1>$BF$24:$BH$24</formula1>
    </dataValidation>
    <dataValidation type="list" allowBlank="1" showErrorMessage="1" sqref="E19">
      <formula1>$AP$19:$AR$19</formula1>
    </dataValidation>
    <dataValidation type="list" allowBlank="1" showErrorMessage="1" sqref="F8">
      <formula1>$AT$8:$AV$8</formula1>
    </dataValidation>
    <dataValidation type="list" allowBlank="1" showErrorMessage="1" sqref="M3:R3">
      <formula1>$Y$38:$Y$47</formula1>
    </dataValidation>
    <dataValidation type="list" allowBlank="1" showErrorMessage="1" sqref="C4">
      <formula1>$AH$4:$AJ$4</formula1>
    </dataValidation>
    <dataValidation type="list" allowBlank="1" showErrorMessage="1" sqref="O15">
      <formula1>$BN$15:$BP$15</formula1>
    </dataValidation>
    <dataValidation type="list" allowBlank="1" showErrorMessage="1" sqref="E21">
      <formula1>$AP$21:$AR$21</formula1>
    </dataValidation>
    <dataValidation type="list" allowBlank="1" showErrorMessage="1" sqref="D20">
      <formula1>$AL$20:$AN$20</formula1>
    </dataValidation>
    <dataValidation type="list" allowBlank="1" showErrorMessage="1" sqref="M27">
      <formula1>$BF$27:$BH$27</formula1>
    </dataValidation>
    <dataValidation type="list" allowBlank="1" showErrorMessage="1" sqref="H8">
      <formula1>$BB$8:$BD$8</formula1>
    </dataValidation>
    <dataValidation type="list" allowBlank="1" showErrorMessage="1" sqref="H23">
      <formula1>$BB$23:$BD$23</formula1>
    </dataValidation>
    <dataValidation type="list" allowBlank="1" showErrorMessage="1" sqref="S9">
      <formula1>$AC$9:$AF$9</formula1>
    </dataValidation>
    <dataValidation type="list" allowBlank="1" showErrorMessage="1" sqref="O12">
      <formula1>$BN$12:$BP$12</formula1>
    </dataValidation>
    <dataValidation type="list" allowBlank="1" showErrorMessage="1" sqref="E4">
      <formula1>$AP$4:$AR$4</formula1>
    </dataValidation>
    <dataValidation type="list" allowBlank="1" showErrorMessage="1" sqref="O5">
      <formula1>$BN$5:$BP$5</formula1>
    </dataValidation>
    <dataValidation type="list" allowBlank="1" showErrorMessage="1" sqref="G12">
      <formula1>$AX$12:$AZ$12</formula1>
    </dataValidation>
    <dataValidation type="list" allowBlank="1" showErrorMessage="1" sqref="P21">
      <formula1>$BR$21:$BT$21</formula1>
    </dataValidation>
    <dataValidation type="list" allowBlank="1" showErrorMessage="1" sqref="C14">
      <formula1>$AH$14:$AJ$14</formula1>
    </dataValidation>
    <dataValidation type="list" allowBlank="1" showErrorMessage="1" sqref="S23">
      <formula1>$AC$23:$AF$23</formula1>
    </dataValidation>
    <dataValidation type="list" allowBlank="1" showErrorMessage="1" sqref="O13">
      <formula1>$BN$13:$BP$13</formula1>
    </dataValidation>
    <dataValidation type="list" allowBlank="1" showErrorMessage="1" sqref="D16">
      <formula1>$AL$16:$AN$16</formula1>
    </dataValidation>
    <dataValidation type="list" allowBlank="1" showErrorMessage="1" sqref="P6">
      <formula1>$BR$6:$BT$6</formula1>
    </dataValidation>
    <dataValidation type="list" allowBlank="1" showErrorMessage="1" sqref="R10">
      <formula1>$BZ$10:$CB$10</formula1>
    </dataValidation>
    <dataValidation type="list" allowBlank="1" showErrorMessage="1" sqref="Q19">
      <formula1>$BV$19:$BX$19</formula1>
    </dataValidation>
    <dataValidation type="list" allowBlank="1" showErrorMessage="1" sqref="O14">
      <formula1>$BN$14:$BP$14</formula1>
    </dataValidation>
    <dataValidation type="list" allowBlank="1" showErrorMessage="1" sqref="N27">
      <formula1>$BJ$27:$BL$27</formula1>
    </dataValidation>
    <dataValidation type="list" allowBlank="1" showErrorMessage="1" sqref="D21">
      <formula1>$AL$21:$AN$21</formula1>
    </dataValidation>
    <dataValidation type="list" allowBlank="1" showErrorMessage="1" sqref="N6">
      <formula1>$BJ$6:$BL$6</formula1>
    </dataValidation>
    <dataValidation type="list" allowBlank="1" showErrorMessage="1" sqref="M25">
      <formula1>$BF$25:$BH$25</formula1>
    </dataValidation>
    <dataValidation type="list" allowBlank="1" showErrorMessage="1" sqref="S22">
      <formula1>$AC$22:$AF$22</formula1>
    </dataValidation>
    <dataValidation type="list" allowBlank="1" showErrorMessage="1" sqref="E23">
      <formula1>$AP$23:$AR$23</formula1>
    </dataValidation>
    <dataValidation type="list" allowBlank="1" showErrorMessage="1" sqref="M6">
      <formula1>$BF$6:$BH$6</formula1>
    </dataValidation>
    <dataValidation type="list" allowBlank="1" showErrorMessage="1" sqref="G9">
      <formula1>$AX$9:$AZ$9</formula1>
    </dataValidation>
    <dataValidation type="list" allowBlank="1" showErrorMessage="1" sqref="E18">
      <formula1>$AP$18:$AR$18</formula1>
    </dataValidation>
    <dataValidation type="list" allowBlank="1" showErrorMessage="1" sqref="C13">
      <formula1>$AH$13:$AJ$13</formula1>
    </dataValidation>
    <dataValidation type="list" allowBlank="1" showErrorMessage="1" sqref="H6">
      <formula1>$BB$6:$BD$6</formula1>
    </dataValidation>
    <dataValidation type="list" allowBlank="1" showErrorMessage="1" sqref="H22">
      <formula1>$BB$22:$BD$22</formula1>
    </dataValidation>
    <dataValidation type="list" allowBlank="1" showErrorMessage="1" sqref="D27">
      <formula1>$AL$27:$AN$27</formula1>
    </dataValidation>
    <dataValidation type="list" allowBlank="1" showErrorMessage="1" sqref="F23">
      <formula1>$AT$23:$AV$23</formula1>
    </dataValidation>
    <dataValidation type="list" allowBlank="1" showErrorMessage="1" sqref="O24">
      <formula1>$BN$24:$BP$24</formula1>
    </dataValidation>
    <dataValidation type="list" allowBlank="1" showErrorMessage="1" sqref="E9">
      <formula1>$AP$9:$AR$9</formula1>
    </dataValidation>
    <dataValidation type="list" allowBlank="1" showErrorMessage="1" sqref="I5">
      <formula1>$X$5:$AA$5</formula1>
    </dataValidation>
    <dataValidation type="list" allowBlank="1" showErrorMessage="1" sqref="S21">
      <formula1>$AC$21:$AF$21</formula1>
    </dataValidation>
    <dataValidation type="list" allowBlank="1" showErrorMessage="1" sqref="S4">
      <formula1>$AC$4:$AF$4</formula1>
    </dataValidation>
    <dataValidation type="list" allowBlank="1" showErrorMessage="1" sqref="C26">
      <formula1>$AH$26:$AJ$26</formula1>
    </dataValidation>
    <dataValidation type="list" allowBlank="1" showErrorMessage="1" sqref="P12">
      <formula1>$BR$12:$BT$12</formula1>
    </dataValidation>
    <dataValidation type="list" allowBlank="1" showErrorMessage="1" sqref="F15">
      <formula1>$AT$15:$AV$15</formula1>
    </dataValidation>
    <dataValidation type="list" allowBlank="1" showErrorMessage="1" sqref="O16">
      <formula1>$BN$16:$BP$16</formula1>
    </dataValidation>
    <dataValidation type="list" allowBlank="1" showErrorMessage="1" sqref="M7">
      <formula1>$BF$7:$BH$7</formula1>
    </dataValidation>
    <dataValidation type="list" allowBlank="1" showErrorMessage="1" sqref="E25">
      <formula1>$AP$25:$AR$25</formula1>
    </dataValidation>
    <dataValidation type="list" allowBlank="1" showErrorMessage="1" sqref="C20">
      <formula1>$AH$20:$AJ$20</formula1>
    </dataValidation>
    <dataValidation type="list" allowBlank="1" showErrorMessage="1" sqref="S14">
      <formula1>$AC$14:$AF$14</formula1>
    </dataValidation>
    <dataValidation type="list" allowBlank="1" showErrorMessage="1" sqref="C27">
      <formula1>$AH$27:$AJ$27</formula1>
    </dataValidation>
    <dataValidation type="list" allowBlank="1" showErrorMessage="1" sqref="E26">
      <formula1>$AP$26:$AR$26</formula1>
    </dataValidation>
    <dataValidation type="list" allowBlank="1" showErrorMessage="1" sqref="C9">
      <formula1>$AH$9:$AJ$9</formula1>
    </dataValidation>
    <dataValidation type="list" allowBlank="1" showErrorMessage="1" sqref="C21">
      <formula1>$AH$21:$AJ$21</formula1>
    </dataValidation>
    <dataValidation type="list" allowBlank="1" showErrorMessage="1" sqref="R4">
      <formula1>$BZ$4:$CB$4</formula1>
    </dataValidation>
    <dataValidation type="list" allowBlank="1" showErrorMessage="1" sqref="H19">
      <formula1>$BB$19:$BD$19</formula1>
    </dataValidation>
    <dataValidation type="list" allowBlank="1" showErrorMessage="1" sqref="F6">
      <formula1>$AT$6:$AV$6</formula1>
    </dataValidation>
    <dataValidation type="list" allowBlank="1" showErrorMessage="1" sqref="D19">
      <formula1>$AL$19:$AN$19</formula1>
    </dataValidation>
    <dataValidation type="list" allowBlank="1" showErrorMessage="1" sqref="P4">
      <formula1>$BR$4:$BT$4</formula1>
    </dataValidation>
    <dataValidation type="list" allowBlank="1" showErrorMessage="1" sqref="O17">
      <formula1>$BN$17:$BP$17</formula1>
    </dataValidation>
    <dataValidation type="list" allowBlank="1" showErrorMessage="1" sqref="F14">
      <formula1>$AT$14:$AV$14</formula1>
    </dataValidation>
    <dataValidation type="list" allowBlank="1" showErrorMessage="1" sqref="S13">
      <formula1>$AC$13:$AF$13</formula1>
    </dataValidation>
    <dataValidation type="list" allowBlank="1" showErrorMessage="1" sqref="O23">
      <formula1>$BN$23:$BP$23</formula1>
    </dataValidation>
    <dataValidation type="list" allowBlank="1" showErrorMessage="1" sqref="I7">
      <formula1>$X$7:$AA$7</formula1>
    </dataValidation>
    <dataValidation type="list" allowBlank="1" showErrorMessage="1" sqref="G7">
      <formula1>$AX$7:$AZ$7</formula1>
    </dataValidation>
    <dataValidation type="list" allowBlank="1" showErrorMessage="1" sqref="O18">
      <formula1>$BN$18:$BP$18</formula1>
    </dataValidation>
    <dataValidation type="list" allowBlank="1" showErrorMessage="1" sqref="Q8">
      <formula1>$BV$8:$BX$8</formula1>
    </dataValidation>
    <dataValidation type="list" allowBlank="1" showErrorMessage="1" sqref="C25">
      <formula1>$AH$25:$AJ$25</formula1>
    </dataValidation>
    <dataValidation type="list" allowBlank="1" showErrorMessage="1" sqref="N4">
      <formula1>$BJ$4:$BL$4</formula1>
    </dataValidation>
    <dataValidation type="list" allowBlank="1" showErrorMessage="1" sqref="H4">
      <formula1>$BB$4:$BD$4</formula1>
    </dataValidation>
    <dataValidation type="list" allowBlank="1" showErrorMessage="1" sqref="D5">
      <formula1>$AL$5:$AN$5</formula1>
    </dataValidation>
    <dataValidation type="list" allowBlank="1" showErrorMessage="1" sqref="M9">
      <formula1>$BF$9:$BH$9</formula1>
    </dataValidation>
    <dataValidation type="list" allowBlank="1" showErrorMessage="1" sqref="S12">
      <formula1>$AC$12:$AF$12</formula1>
    </dataValidation>
    <dataValidation type="list" allowBlank="1" showErrorMessage="1" sqref="C22">
      <formula1>$AH$22:$AJ$22</formula1>
    </dataValidation>
    <dataValidation type="list" allowBlank="1" showErrorMessage="1" sqref="E7">
      <formula1>$AP$7:$AR$7</formula1>
    </dataValidation>
    <dataValidation type="list" allowBlank="1" showErrorMessage="1" sqref="F24">
      <formula1>$AT$24:$AV$24</formula1>
    </dataValidation>
    <dataValidation type="list" allowBlank="1" showErrorMessage="1" sqref="D26">
      <formula1>$AL$26:$AN$26</formula1>
    </dataValidation>
    <dataValidation type="list" allowBlank="1" showErrorMessage="1" sqref="C17">
      <formula1>$AH$17:$AJ$17</formula1>
    </dataValidation>
    <dataValidation type="list" allowBlank="1" showErrorMessage="1" sqref="H26">
      <formula1>$BB$26:$BD$26</formula1>
    </dataValidation>
    <dataValidation type="list" allowBlank="1" showErrorMessage="1" sqref="F19">
      <formula1>$AT$19:$AV$19</formula1>
    </dataValidation>
    <dataValidation type="list" allowBlank="1" showErrorMessage="1" sqref="O8">
      <formula1>$BN$8:$BP$8</formula1>
    </dataValidation>
    <dataValidation type="list" allowBlank="1" showErrorMessage="1" sqref="S6">
      <formula1>$AC$6:$AF$6</formula1>
    </dataValidation>
    <dataValidation type="list" allowBlank="1" showErrorMessage="1" sqref="F21">
      <formula1>$AT$21:$AV$21</formula1>
    </dataValidation>
    <dataValidation type="list" allowBlank="1" showErrorMessage="1" sqref="C18">
      <formula1>$AH$18:$AJ$18</formula1>
    </dataValidation>
    <dataValidation type="list" allowBlank="1" showErrorMessage="1" sqref="F16">
      <formula1>$AT$16:$AV$16</formula1>
    </dataValidation>
    <dataValidation type="list" allowBlank="1" showErrorMessage="1" sqref="H27">
      <formula1>$BB$27:$BD$27</formula1>
    </dataValidation>
    <dataValidation type="list" allowBlank="1" showErrorMessage="1" sqref="O25">
      <formula1>$BN$25:$BP$25</formula1>
    </dataValidation>
    <dataValidation type="list" allowBlank="1" showErrorMessage="1" sqref="F22">
      <formula1>$AT$22:$AV$22</formula1>
    </dataValidation>
    <dataValidation type="list" allowBlank="1" showErrorMessage="1" sqref="S10">
      <formula1>$AC$10:$AF$10</formula1>
    </dataValidation>
    <dataValidation type="list" allowBlank="1" showErrorMessage="1" sqref="O26">
      <formula1>$BN$26:$BP$26</formula1>
    </dataValidation>
    <dataValidation type="list" allowBlank="1" showErrorMessage="1" sqref="R6">
      <formula1>$BZ$6:$CB$6</formula1>
    </dataValidation>
    <dataValidation type="list" allowBlank="1" showErrorMessage="1" sqref="F4">
      <formula1>$AT$4:$AV$4</formula1>
    </dataValidation>
    <dataValidation type="list" allowBlank="1" showErrorMessage="1" sqref="C24">
      <formula1>$AH$24:$AJ$24</formula1>
    </dataValidation>
    <dataValidation type="list" allowBlank="1" showErrorMessage="1" sqref="C7">
      <formula1>$AH$7:$AJ$7</formula1>
    </dataValidation>
    <dataValidation type="list" allowBlank="1" showErrorMessage="1" sqref="C19">
      <formula1>$AH$19:$AJ$19</formula1>
    </dataValidation>
    <dataValidation type="list" allowBlank="1" showErrorMessage="1" sqref="F17">
      <formula1>$AT$17:$AV$17</formula1>
    </dataValidation>
    <dataValidation type="list" allowBlank="1" showErrorMessage="1" sqref="I9">
      <formula1>$X$9:$AA$9</formula1>
    </dataValidation>
    <dataValidation type="list" allowBlank="1" showErrorMessage="1" sqref="P9">
      <formula1>$BR$9:$BT$9</formula1>
    </dataValidation>
    <dataValidation type="list" allowBlank="1" showErrorMessage="1" sqref="G5">
      <formula1>$AX$5:$AZ$5</formula1>
    </dataValidation>
    <dataValidation type="list" allowBlank="1" showErrorMessage="1" sqref="Q6">
      <formula1>$BV$6:$BX$6</formula1>
    </dataValidation>
    <dataValidation type="list" allowBlank="1" showErrorMessage="1" sqref="E15">
      <formula1>$AP$15:$AR$15</formula1>
    </dataValidation>
    <dataValidation type="list" allowBlank="1" showErrorMessage="1" sqref="M18">
      <formula1>$BF$18:$BH$18</formula1>
    </dataValidation>
    <dataValidation type="list" allowBlank="1" showErrorMessage="1" sqref="D11">
      <formula1>$AL$11:$AN$11</formula1>
    </dataValidation>
    <dataValidation type="list" allowBlank="1" showErrorMessage="1" sqref="P15">
      <formula1>$BR$15:$BT$15</formula1>
    </dataValidation>
    <dataValidation type="list" allowBlank="1" showErrorMessage="1" sqref="C10">
      <formula1>$AH$10:$AJ$10</formula1>
    </dataValidation>
    <dataValidation type="list" allowBlank="1" showErrorMessage="1" sqref="H17">
      <formula1>$BB$17:$BD$17</formula1>
    </dataValidation>
    <dataValidation type="list" allowBlank="1" showErrorMessage="1" sqref="I16">
      <formula1>$X$16:$AA$16</formula1>
    </dataValidation>
    <dataValidation type="list" allowBlank="1" showErrorMessage="1" sqref="N9">
      <formula1>$BJ$9:$BL$9</formula1>
    </dataValidation>
    <dataValidation type="list" allowBlank="1" showErrorMessage="1" sqref="Q26">
      <formula1>$BV$26:$BX$26</formula1>
    </dataValidation>
    <dataValidation type="list" allowBlank="1" showErrorMessage="1" sqref="S8">
      <formula1>$AC$8:$AF$8</formula1>
    </dataValidation>
    <dataValidation type="list" allowBlank="1" showErrorMessage="1" sqref="F12">
      <formula1>$AT$12:$AV$12</formula1>
    </dataValidation>
    <dataValidation type="list" allowBlank="1" showErrorMessage="1" sqref="O21">
      <formula1>$BN$21:$BP$21</formula1>
    </dataValidation>
    <dataValidation type="list" allowBlank="1" showErrorMessage="1" sqref="M20">
      <formula1>$BF$20:$BH$20</formula1>
    </dataValidation>
    <dataValidation type="list" allowBlank="1" showErrorMessage="1" sqref="R27">
      <formula1>$BZ$27:$CB$27</formula1>
    </dataValidation>
    <dataValidation type="list" allowBlank="1" showErrorMessage="1" sqref="R7">
      <formula1>$BZ$7:$CB$7</formula1>
    </dataValidation>
    <dataValidation type="list" allowBlank="1" showErrorMessage="1" sqref="G21">
      <formula1>$AX$21:$AZ$21</formula1>
    </dataValidation>
    <dataValidation type="list" allowBlank="1" showErrorMessage="1" sqref="C23">
      <formula1>$AH$23:$AJ$23</formula1>
    </dataValidation>
    <dataValidation type="list" allowBlank="1" showErrorMessage="1" sqref="N10">
      <formula1>$BJ$10:$BL$10</formula1>
    </dataValidation>
    <dataValidation type="list" allowBlank="1" showErrorMessage="1" sqref="O19">
      <formula1>$BN$19:$BP$19</formula1>
    </dataValidation>
    <dataValidation type="list" allowBlank="1" showErrorMessage="1" sqref="C5">
      <formula1>$AH$5:$AJ$5</formula1>
    </dataValidation>
    <dataValidation type="list" allowBlank="1" showErrorMessage="1" sqref="O22">
      <formula1>$BN$22:$BP$22</formula1>
    </dataValidation>
    <dataValidation type="list" allowBlank="1" showErrorMessage="1" sqref="D8">
      <formula1>$AL$8:$AN$8</formula1>
    </dataValidation>
    <dataValidation type="list" allowBlank="1" showErrorMessage="1" sqref="R14">
      <formula1>$BZ$14:$CB$14</formula1>
    </dataValidation>
    <dataValidation type="list" allowBlank="1" showErrorMessage="1" sqref="P16">
      <formula1>$BR$16:$BT$16</formula1>
    </dataValidation>
    <dataValidation type="list" allowBlank="1" showErrorMessage="1" sqref="M17">
      <formula1>$BF$17:$BH$17</formula1>
    </dataValidation>
    <dataValidation type="list" allowBlank="1" showErrorMessage="1" sqref="G19">
      <formula1>$AX$19:$AZ$19</formula1>
    </dataValidation>
    <dataValidation type="list" allowBlank="1" showErrorMessage="1" sqref="H18">
      <formula1>$BB$18:$BD$18</formula1>
    </dataValidation>
    <dataValidation type="list" allowBlank="1" showErrorMessage="1" sqref="R26">
      <formula1>$BZ$26:$CB$26</formula1>
    </dataValidation>
    <dataValidation type="list" allowBlank="1" showErrorMessage="1" sqref="E14">
      <formula1>$AP$14:$AR$14</formula1>
    </dataValidation>
    <dataValidation type="list" allowBlank="1" showErrorMessage="1" sqref="H9">
      <formula1>$BB$9:$BD$9</formula1>
    </dataValidation>
    <dataValidation type="list" allowBlank="1" showErrorMessage="1" sqref="N11">
      <formula1>$BJ$11:$BL$11</formula1>
    </dataValidation>
    <dataValidation type="list" allowBlank="1" showErrorMessage="1" sqref="E5">
      <formula1>$AP$5:$AR$5</formula1>
    </dataValidation>
    <dataValidation type="list" allowBlank="1" showErrorMessage="1" sqref="N23">
      <formula1>$BJ$23:$BL$23</formula1>
    </dataValidation>
    <dataValidation type="list" allowBlank="1" showErrorMessage="1" sqref="F13">
      <formula1>$AT$13:$AV$13</formula1>
    </dataValidation>
    <dataValidation type="list" allowBlank="1" showErrorMessage="1" sqref="D25">
      <formula1>$AL$25:$AN$25</formula1>
    </dataValidation>
    <dataValidation type="list" allowBlank="1" showErrorMessage="1" sqref="F25">
      <formula1>$AT$25:$AV$25</formula1>
    </dataValidation>
    <dataValidation type="list" allowBlank="1" showErrorMessage="1" sqref="O6">
      <formula1>$BN$6:$BP$6</formula1>
    </dataValidation>
    <dataValidation type="list" allowBlank="1" showErrorMessage="1" sqref="R13">
      <formula1>$BZ$13:$CB$13</formula1>
    </dataValidation>
    <dataValidation type="list" allowBlank="1" showErrorMessage="1" sqref="D24">
      <formula1>$AL$24:$AN$24</formula1>
    </dataValidation>
    <dataValidation type="list" allowBlank="1" showErrorMessage="1" sqref="N24">
      <formula1>$BJ$24:$BL$24</formula1>
    </dataValidation>
    <dataValidation type="list" allowBlank="1" showErrorMessage="1" sqref="E27">
      <formula1>$AP$27:$AR$27</formula1>
    </dataValidation>
    <dataValidation type="list" allowBlank="1" showErrorMessage="1" sqref="M21">
      <formula1>$BF$21:$BH$21</formula1>
    </dataValidation>
    <dataValidation type="list" allowBlank="1" showErrorMessage="1" sqref="F9">
      <formula1>$AT$9:$AV$9</formula1>
    </dataValidation>
    <dataValidation type="list" allowBlank="1" showErrorMessage="1" sqref="D12">
      <formula1>$AL$12:$AN$12</formula1>
    </dataValidation>
    <dataValidation type="list" allowBlank="1" showErrorMessage="1" sqref="F26">
      <formula1>$AT$26:$AV$26</formula1>
    </dataValidation>
    <dataValidation type="list" allowBlank="1" showErrorMessage="1" sqref="F11">
      <formula1>$AT$11:$AV$11</formula1>
    </dataValidation>
    <dataValidation type="list" allowBlank="1" showErrorMessage="1" sqref="P7">
      <formula1>$BR$7:$BT$7</formula1>
    </dataValidation>
    <dataValidation type="list" allowBlank="1" showErrorMessage="1" sqref="R12">
      <formula1>$BZ$12:$CB$12</formula1>
    </dataValidation>
    <dataValidation type="list" allowBlank="1" showErrorMessage="1" sqref="O20">
      <formula1>$BN$20:$BP$20</formula1>
    </dataValidation>
    <dataValidation type="list" allowBlank="1" showErrorMessage="1" sqref="R9">
      <formula1>$BZ$9:$CB$9</formula1>
    </dataValidation>
    <dataValidation type="list" allowBlank="1" showErrorMessage="1" sqref="F27">
      <formula1>$AT$27:$AV$27</formula1>
    </dataValidation>
    <dataValidation type="list" allowBlank="1" showErrorMessage="1" sqref="N7">
      <formula1>$BJ$7:$BL$7</formula1>
    </dataValidation>
    <dataValidation type="list" allowBlank="1" showErrorMessage="1" sqref="S15">
      <formula1>$AC$15:$AF$15</formula1>
    </dataValidation>
    <dataValidation type="list" allowBlank="1" showErrorMessage="1" sqref="E16">
      <formula1>$AP$16:$AR$16</formula1>
    </dataValidation>
    <dataValidation type="list" allowBlank="1" showErrorMessage="1" sqref="D23">
      <formula1>$AL$23:$AN$23</formula1>
    </dataValidation>
    <dataValidation type="list" allowBlank="1" showErrorMessage="1" sqref="M5">
      <formula1>$BF$5:$BH$5</formula1>
    </dataValidation>
    <dataValidation type="list" allowBlank="1" showErrorMessage="1" sqref="N25">
      <formula1>$BJ$25:$BL$25</formula1>
    </dataValidation>
    <dataValidation type="list" allowBlank="1" showErrorMessage="1" sqref="I4">
      <formula1>$X$4:$AA$4</formula1>
    </dataValidation>
    <dataValidation type="list" allowBlank="1" showErrorMessage="1" sqref="Q4">
      <formula1>$BV$4:$BX$4</formula1>
    </dataValidation>
    <dataValidation type="list" allowBlank="1" showErrorMessage="1" sqref="C11">
      <formula1>$AH$11:$AJ$11</formula1>
    </dataValidation>
    <dataValidation type="list" allowBlank="1" showErrorMessage="1" sqref="H20">
      <formula1>$BB$20:$BD$20</formula1>
    </dataValidation>
    <dataValidation type="list" allowBlank="1" showErrorMessage="1" sqref="Q27">
      <formula1>$BV$27:$BX$27</formula1>
    </dataValidation>
    <dataValidation type="list" allowBlank="1" showErrorMessage="1" sqref="S18">
      <formula1>$AC$18:$AF$18</formula1>
    </dataValidation>
    <dataValidation type="list" allowBlank="1" showErrorMessage="1" sqref="S20">
      <formula1>$AC$20:$AF$20</formula1>
    </dataValidation>
    <dataValidation type="list" allowBlank="1" showErrorMessage="1" sqref="H15">
      <formula1>$BB$15:$BD$15</formula1>
    </dataValidation>
    <dataValidation type="list" allowBlank="1" showErrorMessage="1" sqref="N26">
      <formula1>$BJ$26:$BL$26</formula1>
    </dataValidation>
    <dataValidation type="list" allowBlank="1" showErrorMessage="1" sqref="Q24">
      <formula1>$BV$24:$BX$24</formula1>
    </dataValidation>
    <dataValidation type="list" allowBlank="1" showErrorMessage="1" sqref="H7">
      <formula1>$BB$7:$BD$7</formula1>
    </dataValidation>
    <dataValidation type="list" allowBlank="1" showErrorMessage="1" sqref="D22">
      <formula1>$AL$22:$AN$22</formula1>
    </dataValidation>
    <dataValidation type="list" allowBlank="1" showErrorMessage="1" sqref="S17">
      <formula1>$AC$17:$AF$17</formula1>
    </dataValidation>
    <dataValidation type="list" allowBlank="1" showErrorMessage="1" sqref="H21">
      <formula1>$BB$21:$BD$21</formula1>
    </dataValidation>
    <dataValidation type="list" allowBlank="1" showErrorMessage="1" sqref="F7">
      <formula1>$AT$7:$AV$7</formula1>
    </dataValidation>
    <dataValidation type="list" allowBlank="1" showErrorMessage="1" sqref="P13">
      <formula1>$BR$13:$BT$13</formula1>
    </dataValidation>
    <dataValidation type="list" allowBlank="1" showErrorMessage="1" sqref="E17">
      <formula1>$AP$17:$AR$17</formula1>
    </dataValidation>
    <dataValidation type="list" allowBlank="1" showErrorMessage="1" sqref="G10">
      <formula1>$AX$10:$AZ$10</formula1>
    </dataValidation>
    <dataValidation type="list" allowBlank="1" showErrorMessage="1" sqref="Q25">
      <formula1>$BV$25:$BX$25</formula1>
    </dataValidation>
    <dataValidation type="list" allowBlank="1" showErrorMessage="1" sqref="C12">
      <formula1>$AH$12:$AJ$12</formula1>
    </dataValidation>
    <dataValidation type="list" allowBlank="1" showErrorMessage="1" sqref="F10">
      <formula1>$AT$10:$AV$10</formula1>
    </dataValidation>
    <dataValidation type="list" allowBlank="1" showErrorMessage="1" sqref="P14">
      <formula1>$BR$14:$BT$14</formula1>
    </dataValidation>
    <dataValidation type="list" allowBlank="1" showErrorMessage="1" sqref="S16">
      <formula1>$AC$16:$AF$16</formula1>
    </dataValidation>
    <dataValidation type="list" allowBlank="1" showErrorMessage="1" sqref="M19">
      <formula1>$BF$19:$BH$19</formula1>
    </dataValidation>
    <dataValidation type="list" allowBlank="1" showErrorMessage="1" sqref="O4">
      <formula1>$BN$4:$BP$4</formula1>
    </dataValidation>
    <dataValidation type="list" allowBlank="1" showErrorMessage="1" sqref="H16">
      <formula1>$BB$16:$BD$16</formula1>
    </dataValidation>
    <dataValidation type="list" allowBlank="1" showErrorMessage="1" sqref="E12">
      <formula1>$AP$12:$AR$12</formula1>
    </dataValidation>
    <dataValidation type="list" allowBlank="1" showErrorMessage="1" sqref="M15">
      <formula1>$BF$15:$BH$15</formula1>
    </dataValidation>
    <dataValidation type="list" allowBlank="1" showErrorMessage="1" sqref="N21">
      <formula1>$BJ$21:$BL$21</formula1>
    </dataValidation>
    <dataValidation type="list" allowBlank="1" showErrorMessage="1" sqref="P20">
      <formula1>$BR$20:$BT$20</formula1>
    </dataValidation>
    <dataValidation type="list" allowBlank="1" showErrorMessage="1" sqref="I19">
      <formula1>$X$19:$AA$19</formula1>
    </dataValidation>
    <dataValidation type="list" allowBlank="1" showErrorMessage="1" sqref="S19">
      <formula1>$AC$19:$AF$19</formula1>
    </dataValidation>
    <dataValidation type="list" allowBlank="1" showErrorMessage="1" sqref="I21">
      <formula1>$X$21:$AA$21</formula1>
    </dataValidation>
    <dataValidation type="list" allowBlank="1" showErrorMessage="1" sqref="P5">
      <formula1>$BR$5:$BT$5</formula1>
    </dataValidation>
    <dataValidation type="list" allowBlank="1" showErrorMessage="1" sqref="Q23">
      <formula1>$BV$23:$BX$23</formula1>
    </dataValidation>
    <dataValidation type="list" allowBlank="1" showErrorMessage="1" sqref="G11">
      <formula1>$AX$11:$AZ$11</formula1>
    </dataValidation>
    <dataValidation type="list" allowBlank="1" showErrorMessage="1" sqref="N19">
      <formula1>$BJ$19:$BL$19</formula1>
    </dataValidation>
    <dataValidation type="list" allowBlank="1" showErrorMessage="1" sqref="R24">
      <formula1>$BZ$24:$CB$24</formula1>
    </dataValidation>
    <dataValidation type="list" allowBlank="1" showErrorMessage="1" sqref="P18">
      <formula1>$BR$18:$BT$18</formula1>
    </dataValidation>
    <dataValidation type="list" allowBlank="1" showErrorMessage="1" sqref="D4">
      <formula1>$AL$4:$AN$4</formula1>
    </dataValidation>
    <dataValidation type="list" allowBlank="1" showErrorMessage="1" sqref="N13">
      <formula1>$BJ$13:$BL$13</formula1>
    </dataValidation>
    <dataValidation type="list" allowBlank="1" showErrorMessage="1" sqref="M23">
      <formula1>$BF$23:$BH$23</formula1>
    </dataValidation>
    <dataValidation type="list" allowBlank="1" showErrorMessage="1" sqref="H14">
      <formula1>$BB$14:$BD$14</formula1>
    </dataValidation>
    <dataValidation type="list" allowBlank="1" showErrorMessage="1" sqref="I13">
      <formula1>$X$13:$AA$13</formula1>
    </dataValidation>
    <dataValidation type="list" allowBlank="1" showErrorMessage="1" sqref="D14">
      <formula1>$AL$14:$AN$14</formula1>
    </dataValidation>
    <dataValidation type="list" allowBlank="1" showErrorMessage="1" sqref="Q15">
      <formula1>$BV$15:$BX$15</formula1>
    </dataValidation>
    <dataValidation type="list" allowBlank="1" showErrorMessage="1" sqref="Q9">
      <formula1>$BV$9:$BX$9</formula1>
    </dataValidation>
    <dataValidation type="list" allowBlank="1" showErrorMessage="1" sqref="R11">
      <formula1>$BZ$11:$CB$11</formula1>
    </dataValidation>
    <dataValidation type="list" allowBlank="1" showErrorMessage="1" sqref="G24">
      <formula1>$AX$24:$AZ$24</formula1>
    </dataValidation>
    <dataValidation type="list" allowBlank="1" showErrorMessage="1" sqref="G8">
      <formula1>$AX$8:$AZ$8</formula1>
    </dataValidation>
    <dataValidation type="list" allowBlank="1" showErrorMessage="1" sqref="D13">
      <formula1>$AL$13:$AN$13</formula1>
    </dataValidation>
    <dataValidation type="list" allowBlank="1" showErrorMessage="1" sqref="H5">
      <formula1>$BB$5:$BD$5</formula1>
    </dataValidation>
    <dataValidation type="list" allowBlank="1" showErrorMessage="1" sqref="M10">
      <formula1>$BF$10:$BH$10</formula1>
    </dataValidation>
    <dataValidation type="list" allowBlank="1" showErrorMessage="1" sqref="N5">
      <formula1>$BJ$5:$BL$5</formula1>
    </dataValidation>
    <dataValidation type="list" allowBlank="1" showErrorMessage="1" sqref="M8">
      <formula1>$BF$8:$BH$8</formula1>
    </dataValidation>
    <dataValidation type="list" allowBlank="1" showErrorMessage="1" sqref="G25">
      <formula1>$AX$25:$AZ$25</formula1>
    </dataValidation>
    <dataValidation type="list" allowBlank="1" showErrorMessage="1" sqref="O10">
      <formula1>$BN$10:$BP$10</formula1>
    </dataValidation>
    <dataValidation type="list" allowBlank="1" showErrorMessage="1" sqref="M22">
      <formula1>$BF$22:$BH$22</formula1>
    </dataValidation>
    <dataValidation type="list" allowBlank="1" showErrorMessage="1" sqref="E20">
      <formula1>$AP$20:$AR$20</formula1>
    </dataValidation>
    <dataValidation type="list" allowBlank="1" showErrorMessage="1" sqref="N18">
      <formula1>$BJ$18:$BL$18</formula1>
    </dataValidation>
    <dataValidation type="list" allowBlank="1" showErrorMessage="1" sqref="P17">
      <formula1>$BR$17:$BT$17</formula1>
    </dataValidation>
    <dataValidation type="list" allowBlank="1" showErrorMessage="1" sqref="R25">
      <formula1>$BZ$25:$CB$25</formula1>
    </dataValidation>
    <dataValidation type="list" allowBlank="1" showErrorMessage="1" sqref="Q16">
      <formula1>$BV$16:$BX$16</formula1>
    </dataValidation>
    <dataValidation type="list" allowBlank="1" showErrorMessage="1" sqref="M16">
      <formula1>$BF$16:$BH$16</formula1>
    </dataValidation>
    <dataValidation type="list" allowBlank="1" showErrorMessage="1" sqref="I18">
      <formula1>$X$18:$AA$18</formula1>
    </dataValidation>
    <dataValidation type="list" allowBlank="1" showErrorMessage="1" sqref="S5">
      <formula1>$AC$5:$AF$5</formula1>
    </dataValidation>
    <dataValidation type="list" allowBlank="1" showErrorMessage="1" sqref="O9">
      <formula1>$BN$9:$BP$9</formula1>
    </dataValidation>
    <dataValidation type="list" allowBlank="1" showErrorMessage="1" sqref="Q10">
      <formula1>$BV$10:$BX$10</formula1>
    </dataValidation>
    <dataValidation type="list" allowBlank="1" showErrorMessage="1" sqref="H13">
      <formula1>$BB$13:$BD$13</formula1>
    </dataValidation>
    <dataValidation type="list" allowBlank="1" showErrorMessage="1" sqref="Q22">
      <formula1>$BV$22:$BX$22</formula1>
    </dataValidation>
    <dataValidation type="list" allowBlank="1" showErrorMessage="1" sqref="O11">
      <formula1>$BN$11:$BP$11</formula1>
    </dataValidation>
    <dataValidation type="list" allowBlank="1" showErrorMessage="1" sqref="I12">
      <formula1>$X$12:$AA$12</formula1>
    </dataValidation>
    <dataValidation type="list" allowBlank="1" showErrorMessage="1" sqref="E8">
      <formula1>$AP$8:$AR$8</formula1>
    </dataValidation>
    <dataValidation type="list" allowBlank="1" showErrorMessage="1" sqref="G23">
      <formula1>$AX$23:$AZ$23</formula1>
    </dataValidation>
    <dataValidation type="list" allowBlank="1" showErrorMessage="1" sqref="H10">
      <formula1>$BB$10:$BD$10</formula1>
    </dataValidation>
    <dataValidation type="list" allowBlank="1" showErrorMessage="1" sqref="N12">
      <formula1>$BJ$12:$BL$12</formula1>
    </dataValidation>
    <dataValidation type="list" allowBlank="1" showErrorMessage="1" sqref="C8">
      <formula1>$AH$8:$AJ$8</formula1>
    </dataValidation>
    <dataValidation type="list" allowBlank="1" showErrorMessage="1" sqref="R15">
      <formula1>$BZ$15:$CB$15</formula1>
    </dataValidation>
    <dataValidation type="list" allowBlank="1" showErrorMessage="1" sqref="Q14">
      <formula1>$BV$14:$BX$14</formula1>
    </dataValidation>
    <dataValidation type="list" allowBlank="1" showErrorMessage="1" sqref="G20">
      <formula1>$AX$20:$AZ$20</formula1>
    </dataValidation>
    <dataValidation type="list" allowBlank="1" showErrorMessage="1" sqref="P27">
      <formula1>$BR$27:$BT$27</formula1>
    </dataValidation>
    <dataValidation type="list" allowBlank="1" showErrorMessage="1" sqref="R5">
      <formula1>$BZ$5:$CB$5</formula1>
    </dataValidation>
    <dataValidation type="list" allowBlank="1" showErrorMessage="1" sqref="M11">
      <formula1>$BF$11:$BH$11</formula1>
    </dataValidation>
    <dataValidation type="list" allowBlank="1" showErrorMessage="1" sqref="G15">
      <formula1>$AX$15:$AZ$15</formula1>
    </dataValidation>
    <dataValidation type="list" allowBlank="1" showErrorMessage="1" sqref="F5">
      <formula1>$AT$5:$AV$5</formula1>
    </dataValidation>
    <dataValidation type="list" allowBlank="1" showErrorMessage="1" sqref="N22">
      <formula1>$BJ$22:$BL$22</formula1>
    </dataValidation>
    <dataValidation type="list" allowBlank="1" showErrorMessage="1" sqref="R20">
      <formula1>$BZ$20:$CB$20</formula1>
    </dataValidation>
    <dataValidation type="list" allowBlank="1" showErrorMessage="1" sqref="Q11">
      <formula1>$BV$11:$BX$11</formula1>
    </dataValidation>
    <dataValidation type="list" allowBlank="1" showErrorMessage="1" sqref="I22">
      <formula1>$X$22:$AA$22</formula1>
    </dataValidation>
    <dataValidation type="list" allowBlank="1" showErrorMessage="1" sqref="P24">
      <formula1>$BR$24:$BT$24</formula1>
    </dataValidation>
    <dataValidation type="list" allowBlank="1" showErrorMessage="1" sqref="G18">
      <formula1>$AX$18:$AZ$18</formula1>
    </dataValidation>
    <dataValidation type="list" allowBlank="1" showErrorMessage="1" sqref="R18">
      <formula1>$BZ$18:$CB$18</formula1>
    </dataValidation>
    <dataValidation type="list" allowBlank="1" showErrorMessage="1" sqref="R23">
      <formula1>$BZ$23:$CB$23</formula1>
    </dataValidation>
    <dataValidation type="list" allowBlank="1" showErrorMessage="1" sqref="I17">
      <formula1>$X$17:$AA$17</formula1>
    </dataValidation>
    <dataValidation type="list" allowBlank="1" showErrorMessage="1" sqref="P19">
      <formula1>$BR$19:$BT$19</formula1>
    </dataValidation>
    <dataValidation type="list" allowBlank="1" showErrorMessage="1" sqref="E13">
      <formula1>$AP$13:$AR$13</formula1>
    </dataValidation>
    <dataValidation type="list" allowBlank="1" showErrorMessage="1" sqref="M14">
      <formula1>$BF$14:$BH$14</formula1>
    </dataValidation>
    <dataValidation type="list" allowBlank="1" showErrorMessage="1" sqref="Q7">
      <formula1>$BV$7:$BX$7</formula1>
    </dataValidation>
    <dataValidation type="list" allowBlank="1" showErrorMessage="1" sqref="P8">
      <formula1>$BR$8:$BT$8</formula1>
    </dataValidation>
    <dataValidation type="list" allowBlank="1" showErrorMessage="1" sqref="N14">
      <formula1>$BJ$14:$BL$14</formula1>
    </dataValidation>
    <dataValidation type="list" allowBlank="1" showErrorMessage="1" sqref="Q12">
      <formula1>$BV$12:$BX$12</formula1>
    </dataValidation>
    <dataValidation type="list" allowBlank="1" showErrorMessage="1" sqref="R17">
      <formula1>$BZ$17:$CB$17</formula1>
    </dataValidation>
    <dataValidation type="list" allowBlank="1" showErrorMessage="1" sqref="P25">
      <formula1>$BR$25:$BT$25</formula1>
    </dataValidation>
    <dataValidation type="list" allowBlank="1" showErrorMessage="1" sqref="D10">
      <formula1>$AL$10:$AN$10</formula1>
    </dataValidation>
    <dataValidation type="list" allowBlank="1" showErrorMessage="1" sqref="I14">
      <formula1>$X$14:$AA$14</formula1>
    </dataValidation>
    <dataValidation type="list" allowBlank="1" showErrorMessage="1" sqref="C3:H3">
      <formula1>$Y$27:$Y$36</formula1>
    </dataValidation>
    <dataValidation type="list" allowBlank="1" showErrorMessage="1" sqref="E10">
      <formula1>$AP$10:$AR$10</formula1>
    </dataValidation>
    <dataValidation type="list" allowBlank="1" showErrorMessage="1" sqref="M13">
      <formula1>$BF$13:$BH$13</formula1>
    </dataValidation>
    <dataValidation type="list" allowBlank="1" showErrorMessage="1" sqref="I20">
      <formula1>$X$20:$AA$20</formula1>
    </dataValidation>
    <dataValidation type="list" allowBlank="1" showErrorMessage="1" sqref="G6">
      <formula1>$AX$6:$AZ$6</formula1>
    </dataValidation>
    <dataValidation type="list" allowBlank="1" showErrorMessage="1" sqref="I6">
      <formula1>$X$6:$AA$6</formula1>
    </dataValidation>
    <dataValidation type="list" allowBlank="1" showErrorMessage="1" sqref="G16">
      <formula1>$AX$16:$AZ$16</formula1>
    </dataValidation>
    <dataValidation type="list" allowBlank="1" showErrorMessage="1" sqref="E6">
      <formula1>$AP$6:$AR$6</formula1>
    </dataValidation>
    <dataValidation type="list" allowBlank="1" showErrorMessage="1" sqref="I15">
      <formula1>$X$15:$AA$15</formula1>
    </dataValidation>
    <dataValidation type="list" allowBlank="1" showErrorMessage="1" sqref="E11">
      <formula1>$AP$11:$AR$11</formula1>
    </dataValidation>
    <dataValidation type="list" allowBlank="1" showErrorMessage="1" sqref="G22">
      <formula1>$AX$22:$AZ$22</formula1>
    </dataValidation>
    <dataValidation type="list" allowBlank="1" showErrorMessage="1" sqref="R22">
      <formula1>$BZ$22:$CB$22</formula1>
    </dataValidation>
    <dataValidation type="list" allowBlank="1" showErrorMessage="1" sqref="O7">
      <formula1>$BN$7:$BP$7</formula1>
    </dataValidation>
    <dataValidation type="list" allowBlank="1" showErrorMessage="1" sqref="D6">
      <formula1>$AL$6:$AN$6</formula1>
    </dataValidation>
    <dataValidation type="list" allowBlank="1" showErrorMessage="1" sqref="S7">
      <formula1>$AC$7:$AF$7</formula1>
    </dataValidation>
    <dataValidation type="list" allowBlank="1" showErrorMessage="1" sqref="N20">
      <formula1>$BJ$20:$BL$20</formula1>
    </dataValidation>
    <dataValidation type="list" allowBlank="1" showErrorMessage="1" sqref="G17">
      <formula1>$AX$17:$AZ$17</formula1>
    </dataValidation>
    <dataValidation type="list" allowBlank="1" showErrorMessage="1" sqref="N15">
      <formula1>$BJ$15:$BL$15</formula1>
    </dataValidation>
    <dataValidation type="list" allowBlank="1" showErrorMessage="1" sqref="Q13">
      <formula1>$BV$13:$BX$13</formula1>
    </dataValidation>
    <dataValidation type="list" allowBlank="1" showErrorMessage="1" sqref="R16">
      <formula1>$BZ$16:$CB$16</formula1>
    </dataValidation>
    <dataValidation type="list" allowBlank="1" showErrorMessage="1" sqref="P26">
      <formula1>$BR$26:$BT$26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tabSelected="1" workbookViewId="0">
      <pane ySplit="3" topLeftCell="A4" activePane="bottomLeft" state="frozen"/>
      <selection pane="bottomLeft" activeCell="E3" sqref="E3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2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7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11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14</v>
      </c>
      <c r="D3" s="17" t="s">
        <v>17</v>
      </c>
      <c r="E3" s="16" t="s">
        <v>24</v>
      </c>
      <c r="F3" s="17" t="s">
        <v>25</v>
      </c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27</v>
      </c>
      <c r="N3" s="23" t="s">
        <v>28</v>
      </c>
      <c r="O3" s="22" t="s">
        <v>30</v>
      </c>
      <c r="P3" s="23" t="s">
        <v>31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/>
      <c r="F4" s="28"/>
      <c r="G4" s="26"/>
      <c r="H4" s="28"/>
      <c r="I4" s="29"/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1">
        <f ca="1">IFERROR(__xludf.DUMMYFUNCTION("IF(OR(RegExMatch(J4&amp;"""",""ERR""), RegExMatch(J4&amp;"""",""--"")),  ""-----------"", SUM(J4,K3))"),0)</f>
        <v>0</v>
      </c>
      <c r="L4" s="32">
        <v>1</v>
      </c>
      <c r="M4" s="33"/>
      <c r="N4" s="28">
        <v>10</v>
      </c>
      <c r="O4" s="33"/>
      <c r="P4" s="34"/>
      <c r="Q4" s="33"/>
      <c r="R4" s="34"/>
      <c r="S4" s="29">
        <v>30</v>
      </c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37">
        <f ca="1">IFERROR(__xludf.DUMMYFUNCTION("IF(OR(RegExMatch(T4&amp;"""",""ERR""), RegExMatch(T4&amp;"""",""--"")),  ""-----------"", SUM(T4,U3))"),40)</f>
        <v>40</v>
      </c>
      <c r="V4" s="38"/>
      <c r="W4" s="41" t="b">
        <f t="shared" ref="W4:W23" si="0">(COUNTIF(C4:H4, "=15")+COUNTIF(C4:H4, "=10")=1)</f>
        <v>0</v>
      </c>
      <c r="X4" s="41" t="str">
        <f ca="1">IFERROR(__xludf.DUMMYFUNCTION("IF(W4, FILTER(BONUS, LEN(BONUS)), ""0"")"),"0")</f>
        <v>0</v>
      </c>
      <c r="Y4" s="38"/>
      <c r="Z4" s="41"/>
      <c r="AA4" s="41"/>
      <c r="AB4" s="41" t="b">
        <f t="shared" ref="AB4:AB23" si="1">(COUNTIF(M4:R4, "=15")+COUNTIF(M4:R4, "=10")=1)</f>
        <v>1</v>
      </c>
      <c r="AC4" s="41">
        <f ca="1">IFERROR(__xludf.DUMMYFUNCTION("IF(AB4, FILTER(BONUS, LEN(BONUS)), ""0"")"),0)</f>
        <v>0</v>
      </c>
      <c r="AD4" s="41">
        <f ca="1">IFERROR(__xludf.DUMMYFUNCTION("""COMPUTED_VALUE"""),10)</f>
        <v>10</v>
      </c>
      <c r="AE4" s="41">
        <f ca="1">IFERROR(__xludf.DUMMYFUNCTION("""COMPUTED_VALUE"""),20)</f>
        <v>20</v>
      </c>
      <c r="AF4" s="41">
        <f ca="1">IFERROR(__xludf.DUMMYFUNCTION("""COMPUTED_VALUE"""),30)</f>
        <v>30</v>
      </c>
      <c r="AG4" s="41">
        <f>IF(C3="", 0, IF(SUM(C4:H4)-C4&lt;&gt;0, 0, IF(SUM(M4:R4)&gt;0, 2, IF(SUM(M4:R4)&lt;0, 3, 1))))</f>
        <v>2</v>
      </c>
      <c r="AH4" s="41">
        <f ca="1">IFERROR(__xludf.DUMMYFUNCTION("IF(AG4=1, FILTER(TOSSUP, LEN(TOSSUP)), IF(AG4=2, FILTER(NEG, LEN(NEG)), IF(AG4, FILTER(NONEG, LEN(NONEG)), """")))"),-5)</f>
        <v>-5</v>
      </c>
      <c r="AI4" s="41"/>
      <c r="AJ4" s="41"/>
      <c r="AK4" s="41">
        <f>IF(D3="", 0, IF(SUM(C4:H4)-D4&lt;&gt;0, 0, IF(SUM(M4:R4)&gt;0, 2, IF(SUM(M4:R4)&lt;0, 3, 1))))</f>
        <v>2</v>
      </c>
      <c r="AL4" s="41">
        <f ca="1">IFERROR(__xludf.DUMMYFUNCTION("IF(AK4=1, FILTER(TOSSUP, LEN(TOSSUP)), IF(AK4=2, FILTER(NEG, LEN(NEG)), IF(AK4, FILTER(NONEG, LEN(NONEG)), """")))"),-5)</f>
        <v>-5</v>
      </c>
      <c r="AM4" s="41"/>
      <c r="AN4" s="41"/>
      <c r="AO4" s="41">
        <f>IF(E3="", 0, IF(SUM(C4:H4)-E4&lt;&gt;0, 0, IF(SUM(M4:R4)&gt;0, 2, IF(SUM(M4:R4)&lt;0, 3, 1))))</f>
        <v>2</v>
      </c>
      <c r="AP4" s="41">
        <f ca="1">IFERROR(__xludf.DUMMYFUNCTION("IF(AO4=1, FILTER(TOSSUP, LEN(TOSSUP)), IF(AO4=2, FILTER(NEG, LEN(NEG)), IF(AO4, FILTER(NONEG, LEN(NONEG)), """")))"),-5)</f>
        <v>-5</v>
      </c>
      <c r="AQ4" s="41"/>
      <c r="AR4" s="41"/>
      <c r="AS4" s="41">
        <f>IF(F3="", 0, IF(SUM(C4:H4)-F4&lt;&gt;0, 0, IF(SUM(M4:R4)&gt;0, 2, IF(SUM(M4:R4)&lt;0, 3, 1))))</f>
        <v>2</v>
      </c>
      <c r="AT4" s="41">
        <f ca="1">IFERROR(__xludf.DUMMYFUNCTION("IF(AS4=1, FILTER(TOSSUP, LEN(TOSSUP)), IF(AS4=2, FILTER(NEG, LEN(NEG)), IF(AS4, FILTER(NONEG, LEN(NONEG)), """")))"),-5)</f>
        <v>-5</v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0</v>
      </c>
      <c r="BF4" s="39" t="str">
        <f ca="1">IFERROR(__xludf.DUMMYFUNCTION("IF(BE4=1, FILTER(TOSSUP, LEN(TOSSUP)), IF(BE4=2, FILTER(NEG, LEN(NEG)), IF(BE4, FILTER(NONEG, LEN(NONEG)), """")))"),"")</f>
        <v/>
      </c>
      <c r="BG4" s="39"/>
      <c r="BH4" s="39"/>
      <c r="BI4" s="39">
        <f>IF(N3="", 0, IF(SUM(M4:R4)-N4&lt;&gt;0, 0, IF(SUM(C4:H4)&gt;0, 2, IF(SUM(C4:H4)&lt;0, 3, 1))))</f>
        <v>1</v>
      </c>
      <c r="BJ4" s="39">
        <f ca="1">IFERROR(__xludf.DUMMYFUNCTION("IF(BI4=1, FILTER(TOSSUP, LEN(TOSSUP)), IF(BI4=2, FILTER(NEG, LEN(NEG)), IF(BI4, FILTER(NONEG, LEN(NONEG)), """")))"),-5)</f>
        <v>-5</v>
      </c>
      <c r="BK4" s="39">
        <f ca="1">IFERROR(__xludf.DUMMYFUNCTION("""COMPUTED_VALUE"""),10)</f>
        <v>10</v>
      </c>
      <c r="BL4" s="39">
        <f ca="1">IFERROR(__xludf.DUMMYFUNCTION("""COMPUTED_VALUE"""),15)</f>
        <v>15</v>
      </c>
      <c r="BM4" s="39">
        <f>IF(O3="", 0, IF(SUM(M4:R4)-O4&lt;&gt;0, 0, IF(SUM(C4:H4)&gt;0, 2, IF(SUM(C4:H4)&lt;0, 3, 1))))</f>
        <v>0</v>
      </c>
      <c r="BN4" s="39" t="str">
        <f ca="1">IFERROR(__xludf.DUMMYFUNCTION("IF(BM4=1, FILTER(TOSSUP, LEN(TOSSUP)), IF(BM4=2, FILTER(NEG, LEN(NEG)), IF(BM4, FILTER(NONEG, LEN(NONEG)), """")))"),"")</f>
        <v/>
      </c>
      <c r="BO4" s="39"/>
      <c r="BP4" s="39"/>
      <c r="BQ4" s="39">
        <f>IF(P3="", 0, IF(SUM(M4:R4)-P4&lt;&gt;0, 0, IF(SUM(C4:H4)&gt;0, 2, IF(SUM(C4:H4)&lt;0, 3, 1))))</f>
        <v>0</v>
      </c>
      <c r="BR4" s="39" t="str">
        <f ca="1">IFERROR(__xludf.DUMMYFUNCTION("IF(BQ4=1, FILTER(TOSSUP, LEN(TOSSUP)), IF(BQ4=2, FILTER(NEG, LEN(NEG)), IF(BQ4, FILTER(NONEG, LEN(NONEG)), """")))"),"")</f>
        <v/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>
        <v>10</v>
      </c>
      <c r="E5" s="26"/>
      <c r="F5" s="28"/>
      <c r="G5" s="26"/>
      <c r="H5" s="28"/>
      <c r="I5" s="29">
        <v>0</v>
      </c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37">
        <f ca="1">IFERROR(__xludf.DUMMYFUNCTION("IF(OR(RegExMatch(J5&amp;"""",""ERR""), RegExMatch(J5&amp;"""",""--""), RegExMatch(K4&amp;"""",""--""),),  ""-----------"", SUM(J5,K4))"),10)</f>
        <v>10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SUM(T5,U4))"),40)</f>
        <v>40</v>
      </c>
      <c r="V5" s="38"/>
      <c r="W5" s="41" t="b">
        <f t="shared" si="0"/>
        <v>1</v>
      </c>
      <c r="X5" s="41">
        <f ca="1">IFERROR(__xludf.DUMMYFUNCTION("IF(W5, FILTER(BONUS, LEN(BONUS)), ""0"")"),0)</f>
        <v>0</v>
      </c>
      <c r="Y5" s="38">
        <f ca="1">IFERROR(__xludf.DUMMYFUNCTION("""COMPUTED_VALUE"""),10)</f>
        <v>10</v>
      </c>
      <c r="Z5" s="38">
        <f ca="1">IFERROR(__xludf.DUMMYFUNCTION("""COMPUTED_VALUE"""),20)</f>
        <v>20</v>
      </c>
      <c r="AA5" s="38">
        <f ca="1">IFERROR(__xludf.DUMMYFUNCTION("""COMPUTED_VALUE"""),30)</f>
        <v>30</v>
      </c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1</v>
      </c>
      <c r="AL5" s="38">
        <f ca="1">IFERROR(__xludf.DUMMYFUNCTION("IF(AK5=1, FILTER(TOSSUP, LEN(TOSSUP)), IF(AK5=2, FILTER(NEG, LEN(NEG)), IF(AK5, FILTER(NONEG, LEN(NONEG)), """")))"),-5)</f>
        <v>-5</v>
      </c>
      <c r="AM5" s="38">
        <f ca="1">IFERROR(__xludf.DUMMYFUNCTION("""COMPUTED_VALUE"""),10)</f>
        <v>10</v>
      </c>
      <c r="AN5" s="38">
        <f ca="1">IFERROR(__xludf.DUMMYFUNCTION("""COMPUTED_VALUE"""),15)</f>
        <v>15</v>
      </c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2</v>
      </c>
      <c r="BF5" s="38">
        <f ca="1">IFERROR(__xludf.DUMMYFUNCTION("IF(BE5=1, FILTER(TOSSUP, LEN(TOSSUP)), IF(BE5=2, FILTER(NEG, LEN(NEG)), IF(BE5, FILTER(NONEG, LEN(NONEG)), """")))"),-5)</f>
        <v>-5</v>
      </c>
      <c r="BG5" s="38"/>
      <c r="BH5" s="38"/>
      <c r="BI5" s="38">
        <f>IF(N3="", 0, IF(SUM(M5:R5)-N5&lt;&gt;0, 0, IF(SUM(C5:H5)&gt;0, 2, IF(SUM(C5:H5)&lt;0, 3, 1))))</f>
        <v>2</v>
      </c>
      <c r="BJ5" s="38">
        <f ca="1">IFERROR(__xludf.DUMMYFUNCTION("IF(BI5=1, FILTER(TOSSUP, LEN(TOSSUP)), IF(BI5=2, FILTER(NEG, LEN(NEG)), IF(BI5, FILTER(NONEG, LEN(NONEG)), """")))"),-5)</f>
        <v>-5</v>
      </c>
      <c r="BK5" s="38"/>
      <c r="BL5" s="38"/>
      <c r="BM5" s="38">
        <f>IF(O3="", 0, IF(SUM(M5:R5)-O5&lt;&gt;0, 0, IF(SUM(C5:H5)&gt;0, 2, IF(SUM(C5:H5)&lt;0, 3, 1))))</f>
        <v>2</v>
      </c>
      <c r="BN5" s="38">
        <f ca="1">IFERROR(__xludf.DUMMYFUNCTION("IF(BM5=1, FILTER(TOSSUP, LEN(TOSSUP)), IF(BM5=2, FILTER(NEG, LEN(NEG)), IF(BM5, FILTER(NONEG, LEN(NONEG)), """")))"),-5)</f>
        <v>-5</v>
      </c>
      <c r="BO5" s="38"/>
      <c r="BP5" s="38"/>
      <c r="BQ5" s="38">
        <f>IF(P3="", 0, IF(SUM(M5:R5)-P5&lt;&gt;0, 0, IF(SUM(C5:H5)&gt;0, 2, IF(SUM(C5:H5)&lt;0, 3, 1))))</f>
        <v>2</v>
      </c>
      <c r="BR5" s="38">
        <f ca="1">IFERROR(__xludf.DUMMYFUNCTION("IF(BQ5=1, FILTER(TOSSUP, LEN(TOSSUP)), IF(BQ5=2, FILTER(NEG, LEN(NEG)), IF(BQ5, FILTER(NONEG, LEN(NONEG)), """")))"),-5)</f>
        <v>-5</v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>
        <v>10</v>
      </c>
      <c r="E6" s="53"/>
      <c r="F6" s="28"/>
      <c r="G6" s="53"/>
      <c r="H6" s="54"/>
      <c r="I6" s="29">
        <v>10</v>
      </c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37">
        <f ca="1">IFERROR(__xludf.DUMMYFUNCTION("IF(OR(RegExMatch(J6&amp;"""",""ERR""), RegExMatch(J6&amp;"""",""--""), RegExMatch(K5&amp;"""",""--""),),  ""-----------"", SUM(J6,K5))"),30)</f>
        <v>30</v>
      </c>
      <c r="L6" s="32">
        <v>3</v>
      </c>
      <c r="M6" s="33"/>
      <c r="N6" s="54"/>
      <c r="O6" s="33"/>
      <c r="P6" s="50"/>
      <c r="Q6" s="33"/>
      <c r="R6" s="52"/>
      <c r="S6" s="29"/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7">
        <f ca="1">IFERROR(__xludf.DUMMYFUNCTION("IF(OR(RegExMatch(T6&amp;"""",""ERR""), RegExMatch(T6&amp;"""",""--""), RegExMatch(U5&amp;"""",""--""),),  ""-----------"", SUM(T6,U5))"),40)</f>
        <v>40</v>
      </c>
      <c r="V6" s="38"/>
      <c r="W6" s="41" t="b">
        <f t="shared" si="0"/>
        <v>1</v>
      </c>
      <c r="X6" s="41">
        <f ca="1">IFERROR(__xludf.DUMMYFUNCTION("IF(W6, FILTER(BONUS, LEN(BONUS)), ""0"")"),0)</f>
        <v>0</v>
      </c>
      <c r="Y6" s="38">
        <f ca="1">IFERROR(__xludf.DUMMYFUNCTION("""COMPUTED_VALUE"""),10)</f>
        <v>10</v>
      </c>
      <c r="Z6" s="38">
        <f ca="1">IFERROR(__xludf.DUMMYFUNCTION("""COMPUTED_VALUE"""),20)</f>
        <v>20</v>
      </c>
      <c r="AA6" s="38">
        <f ca="1">IFERROR(__xludf.DUMMYFUNCTION("""COMPUTED_VALUE"""),30)</f>
        <v>30</v>
      </c>
      <c r="AB6" s="41" t="b">
        <f t="shared" si="1"/>
        <v>0</v>
      </c>
      <c r="AC6" s="41" t="str">
        <f ca="1">IFERROR(__xludf.DUMMYFUNCTION("IF(AB6, FILTER(BONUS, LEN(BONUS)), ""0"")"),"0")</f>
        <v>0</v>
      </c>
      <c r="AD6" s="38"/>
      <c r="AE6" s="38"/>
      <c r="AF6" s="38"/>
      <c r="AG6" s="38">
        <f>IF(C3="", 0, IF(SUM(C6:H6)-C6&lt;&gt;0, 0, IF(SUM(M6:R6)&gt;0, 2, IF(SUM(M6:R6)&lt;0, 3, 1))))</f>
        <v>0</v>
      </c>
      <c r="AH6" s="41" t="str">
        <f ca="1">IFERROR(__xludf.DUMMYFUNCTION("IF(AG6=1, FILTER(TOSSUP, LEN(TOSSUP)), IF(AG6=2, FILTER(NEG, LEN(NEG)), IF(AG6, FILTER(NONEG, LEN(NONEG)), """")))"),"")</f>
        <v/>
      </c>
      <c r="AI6" s="38"/>
      <c r="AJ6" s="38"/>
      <c r="AK6" s="38">
        <f>IF(D3="", 0, IF(SUM(C6:H6)-D6&lt;&gt;0, 0, IF(SUM(M6:R6)&gt;0, 2, IF(SUM(M6:R6)&lt;0, 3, 1))))</f>
        <v>1</v>
      </c>
      <c r="AL6" s="38">
        <f ca="1">IFERROR(__xludf.DUMMYFUNCTION("IF(AK6=1, FILTER(TOSSUP, LEN(TOSSUP)), IF(AK6=2, FILTER(NEG, LEN(NEG)), IF(AK6, FILTER(NONEG, LEN(NONEG)), """")))"),-5)</f>
        <v>-5</v>
      </c>
      <c r="AM6" s="38">
        <f ca="1">IFERROR(__xludf.DUMMYFUNCTION("""COMPUTED_VALUE"""),10)</f>
        <v>10</v>
      </c>
      <c r="AN6" s="38">
        <f ca="1">IFERROR(__xludf.DUMMYFUNCTION("""COMPUTED_VALUE"""),15)</f>
        <v>15</v>
      </c>
      <c r="AO6" s="38">
        <f>IF(E3="", 0, IF(SUM(C6:H6)-E6&lt;&gt;0, 0, IF(SUM(M6:R6)&gt;0, 2, IF(SUM(M6:R6)&lt;0, 3, 1))))</f>
        <v>0</v>
      </c>
      <c r="AP6" s="38" t="str">
        <f ca="1">IFERROR(__xludf.DUMMYFUNCTION("IF(AO6=1, FILTER(TOSSUP, LEN(TOSSUP)), IF(AO6=2, FILTER(NEG, LEN(NEG)), IF(AO6, FILTER(NONEG, LEN(NONEG)), """")))"),"")</f>
        <v/>
      </c>
      <c r="AQ6" s="38"/>
      <c r="AR6" s="38"/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2</v>
      </c>
      <c r="BF6" s="38">
        <f ca="1">IFERROR(__xludf.DUMMYFUNCTION("IF(BE6=1, FILTER(TOSSUP, LEN(TOSSUP)), IF(BE6=2, FILTER(NEG, LEN(NEG)), IF(BE6, FILTER(NONEG, LEN(NONEG)), """")))"),-5)</f>
        <v>-5</v>
      </c>
      <c r="BG6" s="38"/>
      <c r="BH6" s="38"/>
      <c r="BI6" s="38">
        <f>IF(N3="", 0, IF(SUM(M6:R6)-N6&lt;&gt;0, 0, IF(SUM(C6:H6)&gt;0, 2, IF(SUM(C6:H6)&lt;0, 3, 1))))</f>
        <v>2</v>
      </c>
      <c r="BJ6" s="38">
        <f ca="1">IFERROR(__xludf.DUMMYFUNCTION("IF(BI6=1, FILTER(TOSSUP, LEN(TOSSUP)), IF(BI6=2, FILTER(NEG, LEN(NEG)), IF(BI6, FILTER(NONEG, LEN(NONEG)), """")))"),-5)</f>
        <v>-5</v>
      </c>
      <c r="BK6" s="38"/>
      <c r="BL6" s="38"/>
      <c r="BM6" s="38">
        <f>IF(O3="", 0, IF(SUM(M6:R6)-O6&lt;&gt;0, 0, IF(SUM(C6:H6)&gt;0, 2, IF(SUM(C6:H6)&lt;0, 3, 1))))</f>
        <v>2</v>
      </c>
      <c r="BN6" s="38">
        <f ca="1">IFERROR(__xludf.DUMMYFUNCTION("IF(BM6=1, FILTER(TOSSUP, LEN(TOSSUP)), IF(BM6=2, FILTER(NEG, LEN(NEG)), IF(BM6, FILTER(NONEG, LEN(NONEG)), """")))"),-5)</f>
        <v>-5</v>
      </c>
      <c r="BO6" s="38"/>
      <c r="BP6" s="38"/>
      <c r="BQ6" s="38">
        <f>IF(P3="", 0, IF(SUM(M6:R6)-P6&lt;&gt;0, 0, IF(SUM(C6:H6)&gt;0, 2, IF(SUM(C6:H6)&lt;0, 3, 1))))</f>
        <v>2</v>
      </c>
      <c r="BR6" s="38">
        <f ca="1">IFERROR(__xludf.DUMMYFUNCTION("IF(BQ6=1, FILTER(TOSSUP, LEN(TOSSUP)), IF(BQ6=2, FILTER(NEG, LEN(NEG)), IF(BQ6, FILTER(NONEG, LEN(NONEG)), """")))"),-5)</f>
        <v>-5</v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/>
      <c r="E7" s="55">
        <v>-5</v>
      </c>
      <c r="F7" s="56"/>
      <c r="G7" s="57"/>
      <c r="H7" s="56"/>
      <c r="I7" s="58"/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59">
        <f ca="1">IFERROR(__xludf.DUMMYFUNCTION("IF(OR(RegExMatch(J7&amp;"""",""ERR""), RegExMatch(J7&amp;"""",""--""), RegExMatch(K6&amp;"""",""--""),),  ""-----------"", SUM(J7,K6))"),25)</f>
        <v>25</v>
      </c>
      <c r="L7" s="60">
        <v>4</v>
      </c>
      <c r="M7" s="61"/>
      <c r="N7" s="56"/>
      <c r="O7" s="62"/>
      <c r="P7" s="63">
        <v>10</v>
      </c>
      <c r="Q7" s="62"/>
      <c r="R7" s="64"/>
      <c r="S7" s="58">
        <v>0</v>
      </c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59">
        <f ca="1">IFERROR(__xludf.DUMMYFUNCTION("IF(OR(RegExMatch(T7&amp;"""",""ERR""), RegExMatch(T7&amp;"""",""--""), RegExMatch(U6&amp;"""",""--""),),  ""-----------"", SUM(T7,U6))"),50)</f>
        <v>50</v>
      </c>
      <c r="V7" s="38"/>
      <c r="W7" s="41" t="b">
        <f t="shared" si="0"/>
        <v>0</v>
      </c>
      <c r="X7" s="41" t="str">
        <f ca="1">IFERROR(__xludf.DUMMYFUNCTION("IF(W7, FILTER(BONUS, LEN(BONUS)), ""0"")"),"0")</f>
        <v>0</v>
      </c>
      <c r="Y7" s="38"/>
      <c r="Z7" s="38"/>
      <c r="AA7" s="38"/>
      <c r="AB7" s="41" t="b">
        <f t="shared" si="1"/>
        <v>1</v>
      </c>
      <c r="AC7" s="41">
        <f ca="1">IFERROR(__xludf.DUMMYFUNCTION("IF(AB7, FILTER(BONUS, LEN(BONUS)), ""0"")"),0)</f>
        <v>0</v>
      </c>
      <c r="AD7" s="38">
        <f ca="1">IFERROR(__xludf.DUMMYFUNCTION("""COMPUTED_VALUE"""),10)</f>
        <v>10</v>
      </c>
      <c r="AE7" s="38">
        <f ca="1">IFERROR(__xludf.DUMMYFUNCTION("""COMPUTED_VALUE"""),20)</f>
        <v>20</v>
      </c>
      <c r="AF7" s="38">
        <f ca="1">IFERROR(__xludf.DUMMYFUNCTION("""COMPUTED_VALUE"""),30)</f>
        <v>30</v>
      </c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0</v>
      </c>
      <c r="AL7" s="38" t="str">
        <f ca="1">IFERROR(__xludf.DUMMYFUNCTION("IF(AK7=1, FILTER(TOSSUP, LEN(TOSSUP)), IF(AK7=2, FILTER(NEG, LEN(NEG)), IF(AK7, FILTER(NONEG, LEN(NONEG)), """")))"),"")</f>
        <v/>
      </c>
      <c r="AM7" s="38"/>
      <c r="AN7" s="38"/>
      <c r="AO7" s="38">
        <f>IF(E3="", 0, IF(SUM(C7:H7)-E7&lt;&gt;0, 0, IF(SUM(M7:R7)&gt;0, 2, IF(SUM(M7:R7)&lt;0, 3, 1))))</f>
        <v>2</v>
      </c>
      <c r="AP7" s="38">
        <f ca="1">IFERROR(__xludf.DUMMYFUNCTION("IF(AO7=1, FILTER(TOSSUP, LEN(TOSSUP)), IF(AO7=2, FILTER(NEG, LEN(NEG)), IF(AO7, FILTER(NONEG, LEN(NONEG)), """")))"),-5)</f>
        <v>-5</v>
      </c>
      <c r="AQ7" s="38"/>
      <c r="AR7" s="38"/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0</v>
      </c>
      <c r="BF7" s="38" t="str">
        <f ca="1">IFERROR(__xludf.DUMMYFUNCTION("IF(BE7=1, FILTER(TOSSUP, LEN(TOSSUP)), IF(BE7=2, FILTER(NEG, LEN(NEG)), IF(BE7, FILTER(NONEG, LEN(NONEG)), """")))"),"")</f>
        <v/>
      </c>
      <c r="BG7" s="38"/>
      <c r="BH7" s="38"/>
      <c r="BI7" s="38">
        <f>IF(N3="", 0, IF(SUM(M7:R7)-N7&lt;&gt;0, 0, IF(SUM(C7:H7)&gt;0, 2, IF(SUM(C7:H7)&lt;0, 3, 1))))</f>
        <v>0</v>
      </c>
      <c r="BJ7" s="38" t="str">
        <f ca="1">IFERROR(__xludf.DUMMYFUNCTION("IF(BI7=1, FILTER(TOSSUP, LEN(TOSSUP)), IF(BI7=2, FILTER(NEG, LEN(NEG)), IF(BI7, FILTER(NONEG, LEN(NONEG)), """")))"),"")</f>
        <v/>
      </c>
      <c r="BK7" s="38"/>
      <c r="BL7" s="38"/>
      <c r="BM7" s="38">
        <f>IF(O3="", 0, IF(SUM(M7:R7)-O7&lt;&gt;0, 0, IF(SUM(C7:H7)&gt;0, 2, IF(SUM(C7:H7)&lt;0, 3, 1))))</f>
        <v>0</v>
      </c>
      <c r="BN7" s="38" t="str">
        <f ca="1">IFERROR(__xludf.DUMMYFUNCTION("IF(BM7=1, FILTER(TOSSUP, LEN(TOSSUP)), IF(BM7=2, FILTER(NEG, LEN(NEG)), IF(BM7, FILTER(NONEG, LEN(NONEG)), """")))"),"")</f>
        <v/>
      </c>
      <c r="BO7" s="38"/>
      <c r="BP7" s="38"/>
      <c r="BQ7" s="38">
        <f>IF(P3="", 0, IF(SUM(M7:R7)-P7&lt;&gt;0, 0, IF(SUM(C7:H7)&gt;0, 2, IF(SUM(C7:H7)&lt;0, 3, 1))))</f>
        <v>3</v>
      </c>
      <c r="BR7" s="38">
        <f ca="1">IFERROR(__xludf.DUMMYFUNCTION("IF(BQ7=1, FILTER(TOSSUP, LEN(TOSSUP)), IF(BQ7=2, FILTER(NEG, LEN(NEG)), IF(BQ7, FILTER(NONEG, LEN(NONEG)), """")))"),10)</f>
        <v>10</v>
      </c>
      <c r="BS7" s="38">
        <f ca="1">IFERROR(__xludf.DUMMYFUNCTION("""COMPUTED_VALUE"""),15)</f>
        <v>15</v>
      </c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/>
      <c r="F8" s="56"/>
      <c r="G8" s="57"/>
      <c r="H8" s="65"/>
      <c r="I8" s="58"/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59">
        <f ca="1">IFERROR(__xludf.DUMMYFUNCTION("IF(OR(RegExMatch(J8&amp;"""",""ERR""), RegExMatch(J8&amp;"""",""--""), RegExMatch(K7&amp;"""",""--""),),  ""-----------"", SUM(J8,K7))"),25)</f>
        <v>25</v>
      </c>
      <c r="L8" s="60">
        <v>5</v>
      </c>
      <c r="M8" s="61"/>
      <c r="N8" s="56">
        <v>10</v>
      </c>
      <c r="O8" s="62"/>
      <c r="P8" s="64"/>
      <c r="Q8" s="61"/>
      <c r="R8" s="64"/>
      <c r="S8" s="58">
        <v>20</v>
      </c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59">
        <f ca="1">IFERROR(__xludf.DUMMYFUNCTION("IF(OR(RegExMatch(T8&amp;"""",""ERR""), RegExMatch(T8&amp;"""",""--""), RegExMatch(U7&amp;"""",""--""),),  ""-----------"", SUM(T8,U7))"),80)</f>
        <v>80</v>
      </c>
      <c r="V8" s="38"/>
      <c r="W8" s="41" t="b">
        <f t="shared" si="0"/>
        <v>0</v>
      </c>
      <c r="X8" s="41" t="str">
        <f ca="1">IFERROR(__xludf.DUMMYFUNCTION("IF(W8, FILTER(BONUS, LEN(BONUS)), ""0"")"),"0")</f>
        <v>0</v>
      </c>
      <c r="Y8" s="38"/>
      <c r="Z8" s="38"/>
      <c r="AA8" s="38"/>
      <c r="AB8" s="41" t="b">
        <f t="shared" si="1"/>
        <v>1</v>
      </c>
      <c r="AC8" s="41">
        <f ca="1">IFERROR(__xludf.DUMMYFUNCTION("IF(AB8, FILTER(BONUS, LEN(BONUS)), ""0"")"),0)</f>
        <v>0</v>
      </c>
      <c r="AD8" s="38">
        <f ca="1">IFERROR(__xludf.DUMMYFUNCTION("""COMPUTED_VALUE"""),10)</f>
        <v>10</v>
      </c>
      <c r="AE8" s="38">
        <f ca="1">IFERROR(__xludf.DUMMYFUNCTION("""COMPUTED_VALUE"""),20)</f>
        <v>20</v>
      </c>
      <c r="AF8" s="38">
        <f ca="1">IFERROR(__xludf.DUMMYFUNCTION("""COMPUTED_VALUE"""),30)</f>
        <v>30</v>
      </c>
      <c r="AG8" s="38">
        <f>IF(C3="", 0, IF(SUM(C8:H8)-C8&lt;&gt;0, 0, IF(SUM(M8:R8)&gt;0, 2, IF(SUM(M8:R8)&lt;0, 3, 1))))</f>
        <v>2</v>
      </c>
      <c r="AH8" s="41">
        <f ca="1">IFERROR(__xludf.DUMMYFUNCTION("IF(AG8=1, FILTER(TOSSUP, LEN(TOSSUP)), IF(AG8=2, FILTER(NEG, LEN(NEG)), IF(AG8, FILTER(NONEG, LEN(NONEG)), """")))"),-5)</f>
        <v>-5</v>
      </c>
      <c r="AI8" s="38"/>
      <c r="AJ8" s="38"/>
      <c r="AK8" s="38">
        <f>IF(D3="", 0, IF(SUM(C8:H8)-D8&lt;&gt;0, 0, IF(SUM(M8:R8)&gt;0, 2, IF(SUM(M8:R8)&lt;0, 3, 1))))</f>
        <v>2</v>
      </c>
      <c r="AL8" s="38">
        <f ca="1">IFERROR(__xludf.DUMMYFUNCTION("IF(AK8=1, FILTER(TOSSUP, LEN(TOSSUP)), IF(AK8=2, FILTER(NEG, LEN(NEG)), IF(AK8, FILTER(NONEG, LEN(NONEG)), """")))"),-5)</f>
        <v>-5</v>
      </c>
      <c r="AM8" s="38"/>
      <c r="AN8" s="38"/>
      <c r="AO8" s="38">
        <f>IF(E3="", 0, IF(SUM(C8:H8)-E8&lt;&gt;0, 0, IF(SUM(M8:R8)&gt;0, 2, IF(SUM(M8:R8)&lt;0, 3, 1))))</f>
        <v>2</v>
      </c>
      <c r="AP8" s="38">
        <f ca="1">IFERROR(__xludf.DUMMYFUNCTION("IF(AO8=1, FILTER(TOSSUP, LEN(TOSSUP)), IF(AO8=2, FILTER(NEG, LEN(NEG)), IF(AO8, FILTER(NONEG, LEN(NONEG)), """")))"),-5)</f>
        <v>-5</v>
      </c>
      <c r="AQ8" s="38"/>
      <c r="AR8" s="38"/>
      <c r="AS8" s="38">
        <f>IF(F3="", 0, IF(SUM(C8:H8)-F8&lt;&gt;0, 0, IF(SUM(M8:R8)&gt;0, 2, IF(SUM(M8:R8)&lt;0, 3, 1))))</f>
        <v>2</v>
      </c>
      <c r="AT8" s="38">
        <f ca="1">IFERROR(__xludf.DUMMYFUNCTION("IF(AS8=1, FILTER(TOSSUP, LEN(TOSSUP)), IF(AS8=2, FILTER(NEG, LEN(NEG)), IF(AS8, FILTER(NONEG, LEN(NONEG)), """")))"),-5)</f>
        <v>-5</v>
      </c>
      <c r="AU8" s="38"/>
      <c r="AV8" s="38"/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0</v>
      </c>
      <c r="BF8" s="38" t="str">
        <f ca="1">IFERROR(__xludf.DUMMYFUNCTION("IF(BE8=1, FILTER(TOSSUP, LEN(TOSSUP)), IF(BE8=2, FILTER(NEG, LEN(NEG)), IF(BE8, FILTER(NONEG, LEN(NONEG)), """")))"),"")</f>
        <v/>
      </c>
      <c r="BG8" s="38"/>
      <c r="BH8" s="38"/>
      <c r="BI8" s="38">
        <f>IF(N3="", 0, IF(SUM(M8:R8)-N8&lt;&gt;0, 0, IF(SUM(C8:H8)&gt;0, 2, IF(SUM(C8:H8)&lt;0, 3, 1))))</f>
        <v>1</v>
      </c>
      <c r="BJ8" s="38">
        <f ca="1">IFERROR(__xludf.DUMMYFUNCTION("IF(BI8=1, FILTER(TOSSUP, LEN(TOSSUP)), IF(BI8=2, FILTER(NEG, LEN(NEG)), IF(BI8, FILTER(NONEG, LEN(NONEG)), """")))"),-5)</f>
        <v>-5</v>
      </c>
      <c r="BK8" s="38">
        <f ca="1">IFERROR(__xludf.DUMMYFUNCTION("""COMPUTED_VALUE"""),10)</f>
        <v>10</v>
      </c>
      <c r="BL8" s="38">
        <f ca="1">IFERROR(__xludf.DUMMYFUNCTION("""COMPUTED_VALUE"""),15)</f>
        <v>15</v>
      </c>
      <c r="BM8" s="38">
        <f>IF(O3="", 0, IF(SUM(M8:R8)-O8&lt;&gt;0, 0, IF(SUM(C8:H8)&gt;0, 2, IF(SUM(C8:H8)&lt;0, 3, 1))))</f>
        <v>0</v>
      </c>
      <c r="BN8" s="38" t="str">
        <f ca="1">IFERROR(__xludf.DUMMYFUNCTION("IF(BM8=1, FILTER(TOSSUP, LEN(TOSSUP)), IF(BM8=2, FILTER(NEG, LEN(NEG)), IF(BM8, FILTER(NONEG, LEN(NONEG)), """")))"),"")</f>
        <v/>
      </c>
      <c r="BO8" s="38"/>
      <c r="BP8" s="38"/>
      <c r="BQ8" s="38">
        <f>IF(P3="", 0, IF(SUM(M8:R8)-P8&lt;&gt;0, 0, IF(SUM(C8:H8)&gt;0, 2, IF(SUM(C8:H8)&lt;0, 3, 1))))</f>
        <v>0</v>
      </c>
      <c r="BR8" s="38" t="str">
        <f ca="1">IFERROR(__xludf.DUMMYFUNCTION("IF(BQ8=1, FILTER(TOSSUP, LEN(TOSSUP)), IF(BQ8=2, FILTER(NEG, LEN(NEG)), IF(BQ8, FILTER(NONEG, LEN(NONEG)), """")))"),"")</f>
        <v/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/>
      <c r="D9" s="56"/>
      <c r="E9" s="55"/>
      <c r="F9" s="56"/>
      <c r="G9" s="55"/>
      <c r="H9" s="65"/>
      <c r="I9" s="58"/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59">
        <f ca="1">IFERROR(__xludf.DUMMYFUNCTION("IF(OR(RegExMatch(J9&amp;"""",""ERR""), RegExMatch(J9&amp;"""",""--""), RegExMatch(K8&amp;"""",""--""),),  ""-----------"", SUM(J9,K8))"),25)</f>
        <v>25</v>
      </c>
      <c r="L9" s="60">
        <v>6</v>
      </c>
      <c r="M9" s="61"/>
      <c r="N9" s="56">
        <v>10</v>
      </c>
      <c r="O9" s="62"/>
      <c r="P9" s="63"/>
      <c r="Q9" s="62"/>
      <c r="R9" s="64"/>
      <c r="S9" s="58">
        <v>20</v>
      </c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59">
        <f ca="1">IFERROR(__xludf.DUMMYFUNCTION("IF(OR(RegExMatch(T9&amp;"""",""ERR""), RegExMatch(T9&amp;"""",""--""), RegExMatch(U8&amp;"""",""--""),),  ""-----------"", SUM(T9,U8))"),110)</f>
        <v>110</v>
      </c>
      <c r="V9" s="41"/>
      <c r="W9" s="41" t="b">
        <f t="shared" si="0"/>
        <v>0</v>
      </c>
      <c r="X9" s="41" t="str">
        <f ca="1">IFERROR(__xludf.DUMMYFUNCTION("IF(W9, FILTER(BONUS, LEN(BONUS)), ""0"")"),"0")</f>
        <v>0</v>
      </c>
      <c r="Y9" s="38"/>
      <c r="Z9" s="38"/>
      <c r="AA9" s="38"/>
      <c r="AB9" s="41" t="b">
        <f t="shared" si="1"/>
        <v>1</v>
      </c>
      <c r="AC9" s="41">
        <f ca="1">IFERROR(__xludf.DUMMYFUNCTION("IF(AB9, FILTER(BONUS, LEN(BONUS)), ""0"")"),0)</f>
        <v>0</v>
      </c>
      <c r="AD9" s="38">
        <f ca="1">IFERROR(__xludf.DUMMYFUNCTION("""COMPUTED_VALUE"""),10)</f>
        <v>10</v>
      </c>
      <c r="AE9" s="38">
        <f ca="1">IFERROR(__xludf.DUMMYFUNCTION("""COMPUTED_VALUE"""),20)</f>
        <v>20</v>
      </c>
      <c r="AF9" s="38">
        <f ca="1">IFERROR(__xludf.DUMMYFUNCTION("""COMPUTED_VALUE"""),30)</f>
        <v>30</v>
      </c>
      <c r="AG9" s="38">
        <f>IF(C3="", 0, IF(SUM(C9:H9)-C9&lt;&gt;0, 0, IF(SUM(M9:R9)&gt;0, 2, IF(SUM(M9:R9)&lt;0, 3, 1))))</f>
        <v>2</v>
      </c>
      <c r="AH9" s="41">
        <f ca="1">IFERROR(__xludf.DUMMYFUNCTION("IF(AG9=1, FILTER(TOSSUP, LEN(TOSSUP)), IF(AG9=2, FILTER(NEG, LEN(NEG)), IF(AG9, FILTER(NONEG, LEN(NONEG)), """")))"),-5)</f>
        <v>-5</v>
      </c>
      <c r="AI9" s="38"/>
      <c r="AJ9" s="38"/>
      <c r="AK9" s="38">
        <f>IF(D3="", 0, IF(SUM(C9:H9)-D9&lt;&gt;0, 0, IF(SUM(M9:R9)&gt;0, 2, IF(SUM(M9:R9)&lt;0, 3, 1))))</f>
        <v>2</v>
      </c>
      <c r="AL9" s="38">
        <f ca="1">IFERROR(__xludf.DUMMYFUNCTION("IF(AK9=1, FILTER(TOSSUP, LEN(TOSSUP)), IF(AK9=2, FILTER(NEG, LEN(NEG)), IF(AK9, FILTER(NONEG, LEN(NONEG)), """")))"),-5)</f>
        <v>-5</v>
      </c>
      <c r="AM9" s="38"/>
      <c r="AN9" s="38"/>
      <c r="AO9" s="38">
        <f>IF(E3="", 0, IF(SUM(C9:H9)-E9&lt;&gt;0, 0, IF(SUM(M9:R9)&gt;0, 2, IF(SUM(M9:R9)&lt;0, 3, 1))))</f>
        <v>2</v>
      </c>
      <c r="AP9" s="38">
        <f ca="1">IFERROR(__xludf.DUMMYFUNCTION("IF(AO9=1, FILTER(TOSSUP, LEN(TOSSUP)), IF(AO9=2, FILTER(NEG, LEN(NEG)), IF(AO9, FILTER(NONEG, LEN(NONEG)), """")))"),-5)</f>
        <v>-5</v>
      </c>
      <c r="AQ9" s="38"/>
      <c r="AR9" s="38"/>
      <c r="AS9" s="38">
        <f>IF(F3="", 0, IF(SUM(C9:H9)-F9&lt;&gt;0, 0, IF(SUM(M9:R9)&gt;0, 2, IF(SUM(M9:R9)&lt;0, 3, 1))))</f>
        <v>2</v>
      </c>
      <c r="AT9" s="38">
        <f ca="1">IFERROR(__xludf.DUMMYFUNCTION("IF(AS9=1, FILTER(TOSSUP, LEN(TOSSUP)), IF(AS9=2, FILTER(NEG, LEN(NEG)), IF(AS9, FILTER(NONEG, LEN(NONEG)), """")))"),-5)</f>
        <v>-5</v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0</v>
      </c>
      <c r="BF9" s="38" t="str">
        <f ca="1">IFERROR(__xludf.DUMMYFUNCTION("IF(BE9=1, FILTER(TOSSUP, LEN(TOSSUP)), IF(BE9=2, FILTER(NEG, LEN(NEG)), IF(BE9, FILTER(NONEG, LEN(NONEG)), """")))"),"")</f>
        <v/>
      </c>
      <c r="BG9" s="38"/>
      <c r="BH9" s="38"/>
      <c r="BI9" s="38">
        <f>IF(N3="", 0, IF(SUM(M9:R9)-N9&lt;&gt;0, 0, IF(SUM(C9:H9)&gt;0, 2, IF(SUM(C9:H9)&lt;0, 3, 1))))</f>
        <v>1</v>
      </c>
      <c r="BJ9" s="38">
        <f ca="1">IFERROR(__xludf.DUMMYFUNCTION("IF(BI9=1, FILTER(TOSSUP, LEN(TOSSUP)), IF(BI9=2, FILTER(NEG, LEN(NEG)), IF(BI9, FILTER(NONEG, LEN(NONEG)), """")))"),-5)</f>
        <v>-5</v>
      </c>
      <c r="BK9" s="38">
        <f ca="1">IFERROR(__xludf.DUMMYFUNCTION("""COMPUTED_VALUE"""),10)</f>
        <v>10</v>
      </c>
      <c r="BL9" s="38">
        <f ca="1">IFERROR(__xludf.DUMMYFUNCTION("""COMPUTED_VALUE"""),15)</f>
        <v>15</v>
      </c>
      <c r="BM9" s="38">
        <f>IF(O3="", 0, IF(SUM(M9:R9)-O9&lt;&gt;0, 0, IF(SUM(C9:H9)&gt;0, 2, IF(SUM(C9:H9)&lt;0, 3, 1))))</f>
        <v>0</v>
      </c>
      <c r="BN9" s="38" t="str">
        <f ca="1">IFERROR(__xludf.DUMMYFUNCTION("IF(BM9=1, FILTER(TOSSUP, LEN(TOSSUP)), IF(BM9=2, FILTER(NEG, LEN(NEG)), IF(BM9, FILTER(NONEG, LEN(NONEG)), """")))"),"")</f>
        <v/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>
        <v>-5</v>
      </c>
      <c r="E10" s="53"/>
      <c r="F10" s="28"/>
      <c r="G10" s="53"/>
      <c r="H10" s="54"/>
      <c r="I10" s="29">
        <v>0</v>
      </c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37">
        <f ca="1">IFERROR(__xludf.DUMMYFUNCTION("IF(OR(RegExMatch(J10&amp;"""",""ERR""), RegExMatch(J10&amp;"""",""--""), RegExMatch(K9&amp;"""",""--""),),  ""-----------"", SUM(J10,K9))"),20)</f>
        <v>20</v>
      </c>
      <c r="L10" s="32">
        <v>7</v>
      </c>
      <c r="M10" s="33"/>
      <c r="N10" s="54"/>
      <c r="O10" s="33"/>
      <c r="P10" s="52"/>
      <c r="Q10" s="51"/>
      <c r="R10" s="52"/>
      <c r="S10" s="29"/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7">
        <f ca="1">IFERROR(__xludf.DUMMYFUNCTION("IF(OR(RegExMatch(T10&amp;"""",""ERR""), RegExMatch(T10&amp;"""",""--""), RegExMatch(U9&amp;"""",""--""),),  ""-----------"", SUM(T10,U9))"),110)</f>
        <v>110</v>
      </c>
      <c r="V10" s="38"/>
      <c r="W10" s="41" t="b">
        <f t="shared" si="0"/>
        <v>0</v>
      </c>
      <c r="X10" s="41" t="str">
        <f ca="1">IFERROR(__xludf.DUMMYFUNCTION("IF(W10, FILTER(BONUS, LEN(BONUS)), ""0"")"),"0")</f>
        <v>0</v>
      </c>
      <c r="Y10" s="38"/>
      <c r="Z10" s="38"/>
      <c r="AA10" s="38"/>
      <c r="AB10" s="41" t="b">
        <f t="shared" si="1"/>
        <v>0</v>
      </c>
      <c r="AC10" s="41" t="str">
        <f ca="1">IFERROR(__xludf.DUMMYFUNCTION("IF(AB10, FILTER(BONUS, LEN(BONUS)), ""0"")"),"0")</f>
        <v>0</v>
      </c>
      <c r="AD10" s="38"/>
      <c r="AE10" s="38"/>
      <c r="AF10" s="38"/>
      <c r="AG10" s="38">
        <f>IF(C3="", 0, IF(SUM(C10:H10)-C10&lt;&gt;0, 0, IF(SUM(M10:R10)&gt;0, 2, IF(SUM(M10:R10)&lt;0, 3, 1))))</f>
        <v>0</v>
      </c>
      <c r="AH10" s="41" t="str">
        <f ca="1">IFERROR(__xludf.DUMMYFUNCTION("IF(AG10=1, FILTER(TOSSUP, LEN(TOSSUP)), IF(AG10=2, FILTER(NEG, LEN(NEG)), IF(AG10, FILTER(NONEG, LEN(NONEG)), """")))"),"")</f>
        <v/>
      </c>
      <c r="AI10" s="38"/>
      <c r="AJ10" s="38"/>
      <c r="AK10" s="38">
        <f>IF(D3="", 0, IF(SUM(C10:H10)-D10&lt;&gt;0, 0, IF(SUM(M10:R10)&gt;0, 2, IF(SUM(M10:R10)&lt;0, 3, 1))))</f>
        <v>1</v>
      </c>
      <c r="AL10" s="38">
        <f ca="1">IFERROR(__xludf.DUMMYFUNCTION("IF(AK10=1, FILTER(TOSSUP, LEN(TOSSUP)), IF(AK10=2, FILTER(NEG, LEN(NEG)), IF(AK10, FILTER(NONEG, LEN(NONEG)), """")))"),-5)</f>
        <v>-5</v>
      </c>
      <c r="AM10" s="38">
        <f ca="1">IFERROR(__xludf.DUMMYFUNCTION("""COMPUTED_VALUE"""),10)</f>
        <v>10</v>
      </c>
      <c r="AN10" s="38">
        <f ca="1">IFERROR(__xludf.DUMMYFUNCTION("""COMPUTED_VALUE"""),15)</f>
        <v>15</v>
      </c>
      <c r="AO10" s="38">
        <f>IF(E3="", 0, IF(SUM(C10:H10)-E10&lt;&gt;0, 0, IF(SUM(M10:R10)&gt;0, 2, IF(SUM(M10:R10)&lt;0, 3, 1))))</f>
        <v>0</v>
      </c>
      <c r="AP10" s="38" t="str">
        <f ca="1">IFERROR(__xludf.DUMMYFUNCTION("IF(AO10=1, FILTER(TOSSUP, LEN(TOSSUP)), IF(AO10=2, FILTER(NEG, LEN(NEG)), IF(AO10, FILTER(NONEG, LEN(NONEG)), """")))"),"")</f>
        <v/>
      </c>
      <c r="AQ10" s="38"/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3</v>
      </c>
      <c r="BF10" s="38">
        <f ca="1">IFERROR(__xludf.DUMMYFUNCTION("IF(BE10=1, FILTER(TOSSUP, LEN(TOSSUP)), IF(BE10=2, FILTER(NEG, LEN(NEG)), IF(BE10, FILTER(NONEG, LEN(NONEG)), """")))"),10)</f>
        <v>10</v>
      </c>
      <c r="BG10" s="38">
        <f ca="1">IFERROR(__xludf.DUMMYFUNCTION("""COMPUTED_VALUE"""),15)</f>
        <v>15</v>
      </c>
      <c r="BH10" s="38"/>
      <c r="BI10" s="38">
        <f>IF(N3="", 0, IF(SUM(M10:R10)-N10&lt;&gt;0, 0, IF(SUM(C10:H10)&gt;0, 2, IF(SUM(C10:H10)&lt;0, 3, 1))))</f>
        <v>3</v>
      </c>
      <c r="BJ10" s="38">
        <f ca="1">IFERROR(__xludf.DUMMYFUNCTION("IF(BI10=1, FILTER(TOSSUP, LEN(TOSSUP)), IF(BI10=2, FILTER(NEG, LEN(NEG)), IF(BI10, FILTER(NONEG, LEN(NONEG)), """")))"),10)</f>
        <v>10</v>
      </c>
      <c r="BK10" s="38">
        <f ca="1">IFERROR(__xludf.DUMMYFUNCTION("""COMPUTED_VALUE"""),15)</f>
        <v>15</v>
      </c>
      <c r="BL10" s="38"/>
      <c r="BM10" s="38">
        <f>IF(O3="", 0, IF(SUM(M10:R10)-O10&lt;&gt;0, 0, IF(SUM(C10:H10)&gt;0, 2, IF(SUM(C10:H10)&lt;0, 3, 1))))</f>
        <v>3</v>
      </c>
      <c r="BN10" s="38">
        <f ca="1">IFERROR(__xludf.DUMMYFUNCTION("IF(BM10=1, FILTER(TOSSUP, LEN(TOSSUP)), IF(BM10=2, FILTER(NEG, LEN(NEG)), IF(BM10, FILTER(NONEG, LEN(NONEG)), """")))"),10)</f>
        <v>10</v>
      </c>
      <c r="BO10" s="38">
        <f ca="1">IFERROR(__xludf.DUMMYFUNCTION("""COMPUTED_VALUE"""),15)</f>
        <v>15</v>
      </c>
      <c r="BP10" s="38"/>
      <c r="BQ10" s="38">
        <f>IF(P3="", 0, IF(SUM(M10:R10)-P10&lt;&gt;0, 0, IF(SUM(C10:H10)&gt;0, 2, IF(SUM(C10:H10)&lt;0, 3, 1))))</f>
        <v>3</v>
      </c>
      <c r="BR10" s="38">
        <f ca="1">IFERROR(__xludf.DUMMYFUNCTION("IF(BQ10=1, FILTER(TOSSUP, LEN(TOSSUP)), IF(BQ10=2, FILTER(NEG, LEN(NEG)), IF(BQ10, FILTER(NONEG, LEN(NONEG)), """")))"),10)</f>
        <v>10</v>
      </c>
      <c r="BS10" s="38">
        <f ca="1">IFERROR(__xludf.DUMMYFUNCTION("""COMPUTED_VALUE"""),15)</f>
        <v>15</v>
      </c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54"/>
      <c r="G11" s="53"/>
      <c r="H11" s="54"/>
      <c r="I11" s="29">
        <v>0</v>
      </c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7">
        <f ca="1">IFERROR(__xludf.DUMMYFUNCTION("IF(OR(RegExMatch(J11&amp;"""",""ERR""), RegExMatch(J11&amp;"""",""--""), RegExMatch(K10&amp;"""",""--""),),  ""-----------"", SUM(J11,K10))"),20)</f>
        <v>20</v>
      </c>
      <c r="L11" s="32">
        <v>8</v>
      </c>
      <c r="M11" s="33"/>
      <c r="N11" s="54"/>
      <c r="O11" s="51"/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7">
        <f ca="1">IFERROR(__xludf.DUMMYFUNCTION("IF(OR(RegExMatch(T11&amp;"""",""ERR""), RegExMatch(T11&amp;"""",""--""), RegExMatch(U10&amp;"""",""--""),),  ""-----------"", SUM(T11,U10))"),110)</f>
        <v>110</v>
      </c>
      <c r="V11" s="38"/>
      <c r="W11" s="41" t="b">
        <f t="shared" si="0"/>
        <v>0</v>
      </c>
      <c r="X11" s="41" t="str">
        <f ca="1">IFERROR(__xludf.DUMMYFUNCTION("IF(W11, FILTER(BONUS, LEN(BONUS)), ""0"")"),"0")</f>
        <v>0</v>
      </c>
      <c r="Y11" s="38"/>
      <c r="Z11" s="38"/>
      <c r="AA11" s="38"/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1</v>
      </c>
      <c r="AH11" s="41">
        <f ca="1">IFERROR(__xludf.DUMMYFUNCTION("IF(AG11=1, FILTER(TOSSUP, LEN(TOSSUP)), IF(AG11=2, FILTER(NEG, LEN(NEG)), IF(AG11, FILTER(NONEG, LEN(NONEG)), """")))"),-5)</f>
        <v>-5</v>
      </c>
      <c r="AI11" s="38">
        <f ca="1">IFERROR(__xludf.DUMMYFUNCTION("""COMPUTED_VALUE"""),10)</f>
        <v>10</v>
      </c>
      <c r="AJ11" s="38">
        <f ca="1">IFERROR(__xludf.DUMMYFUNCTION("""COMPUTED_VALUE"""),15)</f>
        <v>15</v>
      </c>
      <c r="AK11" s="38">
        <f>IF(D3="", 0, IF(SUM(C11:H11)-D11&lt;&gt;0, 0, IF(SUM(M11:R11)&gt;0, 2, IF(SUM(M11:R11)&lt;0, 3, 1))))</f>
        <v>1</v>
      </c>
      <c r="AL11" s="38">
        <f ca="1">IFERROR(__xludf.DUMMYFUNCTION("IF(AK11=1, FILTER(TOSSUP, LEN(TOSSUP)), IF(AK11=2, FILTER(NEG, LEN(NEG)), IF(AK11, FILTER(NONEG, LEN(NONEG)), """")))"),-5)</f>
        <v>-5</v>
      </c>
      <c r="AM11" s="38">
        <f ca="1">IFERROR(__xludf.DUMMYFUNCTION("""COMPUTED_VALUE"""),10)</f>
        <v>10</v>
      </c>
      <c r="AN11" s="38">
        <f ca="1">IFERROR(__xludf.DUMMYFUNCTION("""COMPUTED_VALUE"""),15)</f>
        <v>15</v>
      </c>
      <c r="AO11" s="38">
        <f>IF(E3="", 0, IF(SUM(C11:H11)-E11&lt;&gt;0, 0, IF(SUM(M11:R11)&gt;0, 2, IF(SUM(M11:R11)&lt;0, 3, 1))))</f>
        <v>1</v>
      </c>
      <c r="AP11" s="38">
        <f ca="1">IFERROR(__xludf.DUMMYFUNCTION("IF(AO11=1, FILTER(TOSSUP, LEN(TOSSUP)), IF(AO11=2, FILTER(NEG, LEN(NEG)), IF(AO11, FILTER(NONEG, LEN(NONEG)), """")))"),-5)</f>
        <v>-5</v>
      </c>
      <c r="AQ11" s="38">
        <f ca="1">IFERROR(__xludf.DUMMYFUNCTION("""COMPUTED_VALUE"""),10)</f>
        <v>10</v>
      </c>
      <c r="AR11" s="38">
        <f ca="1">IFERROR(__xludf.DUMMYFUNCTION("""COMPUTED_VALUE"""),15)</f>
        <v>15</v>
      </c>
      <c r="AS11" s="38">
        <f>IF(F3="", 0, IF(SUM(C11:H11)-F11&lt;&gt;0, 0, IF(SUM(M11:R11)&gt;0, 2, IF(SUM(M11:R11)&lt;0, 3, 1))))</f>
        <v>1</v>
      </c>
      <c r="AT11" s="38">
        <f ca="1">IFERROR(__xludf.DUMMYFUNCTION("IF(AS11=1, FILTER(TOSSUP, LEN(TOSSUP)), IF(AS11=2, FILTER(NEG, LEN(NEG)), IF(AS11, FILTER(NONEG, LEN(NONEG)), """")))"),-5)</f>
        <v>-5</v>
      </c>
      <c r="AU11" s="38">
        <f ca="1">IFERROR(__xludf.DUMMYFUNCTION("""COMPUTED_VALUE"""),10)</f>
        <v>10</v>
      </c>
      <c r="AV11" s="38">
        <f ca="1">IFERROR(__xludf.DUMMYFUNCTION("""COMPUTED_VALUE"""),15)</f>
        <v>15</v>
      </c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1</v>
      </c>
      <c r="BF11" s="38">
        <f ca="1">IFERROR(__xludf.DUMMYFUNCTION("IF(BE11=1, FILTER(TOSSUP, LEN(TOSSUP)), IF(BE11=2, FILTER(NEG, LEN(NEG)), IF(BE11, FILTER(NONEG, LEN(NONEG)), """")))"),-5)</f>
        <v>-5</v>
      </c>
      <c r="BG11" s="38">
        <f ca="1">IFERROR(__xludf.DUMMYFUNCTION("""COMPUTED_VALUE"""),10)</f>
        <v>10</v>
      </c>
      <c r="BH11" s="38">
        <f ca="1">IFERROR(__xludf.DUMMYFUNCTION("""COMPUTED_VALUE"""),15)</f>
        <v>15</v>
      </c>
      <c r="BI11" s="38">
        <f>IF(N3="", 0, IF(SUM(M11:R11)-N11&lt;&gt;0, 0, IF(SUM(C11:H11)&gt;0, 2, IF(SUM(C11:H11)&lt;0, 3, 1))))</f>
        <v>1</v>
      </c>
      <c r="BJ11" s="38">
        <f ca="1">IFERROR(__xludf.DUMMYFUNCTION("IF(BI11=1, FILTER(TOSSUP, LEN(TOSSUP)), IF(BI11=2, FILTER(NEG, LEN(NEG)), IF(BI11, FILTER(NONEG, LEN(NONEG)), """")))"),-5)</f>
        <v>-5</v>
      </c>
      <c r="BK11" s="38">
        <f ca="1">IFERROR(__xludf.DUMMYFUNCTION("""COMPUTED_VALUE"""),10)</f>
        <v>10</v>
      </c>
      <c r="BL11" s="38">
        <f ca="1">IFERROR(__xludf.DUMMYFUNCTION("""COMPUTED_VALUE"""),15)</f>
        <v>15</v>
      </c>
      <c r="BM11" s="38">
        <f>IF(O3="", 0, IF(SUM(M11:R11)-O11&lt;&gt;0, 0, IF(SUM(C11:H11)&gt;0, 2, IF(SUM(C11:H11)&lt;0, 3, 1))))</f>
        <v>1</v>
      </c>
      <c r="BN11" s="38">
        <f ca="1">IFERROR(__xludf.DUMMYFUNCTION("IF(BM11=1, FILTER(TOSSUP, LEN(TOSSUP)), IF(BM11=2, FILTER(NEG, LEN(NEG)), IF(BM11, FILTER(NONEG, LEN(NONEG)), """")))"),-5)</f>
        <v>-5</v>
      </c>
      <c r="BO11" s="38">
        <f ca="1">IFERROR(__xludf.DUMMYFUNCTION("""COMPUTED_VALUE"""),10)</f>
        <v>10</v>
      </c>
      <c r="BP11" s="38">
        <f ca="1">IFERROR(__xludf.DUMMYFUNCTION("""COMPUTED_VALUE"""),15)</f>
        <v>15</v>
      </c>
      <c r="BQ11" s="38">
        <f>IF(P3="", 0, IF(SUM(M11:R11)-P11&lt;&gt;0, 0, IF(SUM(C11:H11)&gt;0, 2, IF(SUM(C11:H11)&lt;0, 3, 1))))</f>
        <v>1</v>
      </c>
      <c r="BR11" s="38">
        <f ca="1">IFERROR(__xludf.DUMMYFUNCTION("IF(BQ11=1, FILTER(TOSSUP, LEN(TOSSUP)), IF(BQ11=2, FILTER(NEG, LEN(NEG)), IF(BQ11, FILTER(NONEG, LEN(NONEG)), """")))"),-5)</f>
        <v>-5</v>
      </c>
      <c r="BS11" s="38">
        <f ca="1">IFERROR(__xludf.DUMMYFUNCTION("""COMPUTED_VALUE"""),10)</f>
        <v>10</v>
      </c>
      <c r="BT11" s="38">
        <f ca="1">IFERROR(__xludf.DUMMYFUNCTION("""COMPUTED_VALUE"""),15)</f>
        <v>15</v>
      </c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/>
      <c r="E12" s="26">
        <v>-5</v>
      </c>
      <c r="F12" s="54"/>
      <c r="G12" s="53"/>
      <c r="H12" s="54"/>
      <c r="I12" s="29"/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37">
        <f ca="1">IFERROR(__xludf.DUMMYFUNCTION("IF(OR(RegExMatch(J12&amp;"""",""ERR""), RegExMatch(J12&amp;"""",""--""), RegExMatch(K11&amp;"""",""--""),),  ""-----------"", SUM(J12,K11))"),15)</f>
        <v>15</v>
      </c>
      <c r="L12" s="32">
        <v>9</v>
      </c>
      <c r="M12" s="33"/>
      <c r="N12" s="28">
        <v>10</v>
      </c>
      <c r="O12" s="51"/>
      <c r="P12" s="52"/>
      <c r="Q12" s="51"/>
      <c r="R12" s="52"/>
      <c r="S12" s="29">
        <v>0</v>
      </c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37">
        <f ca="1">IFERROR(__xludf.DUMMYFUNCTION("IF(OR(RegExMatch(T12&amp;"""",""ERR""), RegExMatch(T12&amp;"""",""--""), RegExMatch(U11&amp;"""",""--""),),  ""-----------"", SUM(T12,U11))"),120)</f>
        <v>120</v>
      </c>
      <c r="V12" s="38"/>
      <c r="W12" s="41" t="b">
        <f t="shared" si="0"/>
        <v>0</v>
      </c>
      <c r="X12" s="41" t="str">
        <f ca="1">IFERROR(__xludf.DUMMYFUNCTION("IF(W12, FILTER(BONUS, LEN(BONUS)), ""0"")"),"0")</f>
        <v>0</v>
      </c>
      <c r="Y12" s="38"/>
      <c r="Z12" s="38"/>
      <c r="AA12" s="38"/>
      <c r="AB12" s="41" t="b">
        <f t="shared" si="1"/>
        <v>1</v>
      </c>
      <c r="AC12" s="41">
        <f ca="1">IFERROR(__xludf.DUMMYFUNCTION("IF(AB12, FILTER(BONUS, LEN(BONUS)), ""0"")"),0)</f>
        <v>0</v>
      </c>
      <c r="AD12" s="38">
        <f ca="1">IFERROR(__xludf.DUMMYFUNCTION("""COMPUTED_VALUE"""),10)</f>
        <v>10</v>
      </c>
      <c r="AE12" s="38">
        <f ca="1">IFERROR(__xludf.DUMMYFUNCTION("""COMPUTED_VALUE"""),20)</f>
        <v>20</v>
      </c>
      <c r="AF12" s="38">
        <f ca="1">IFERROR(__xludf.DUMMYFUNCTION("""COMPUTED_VALUE"""),30)</f>
        <v>30</v>
      </c>
      <c r="AG12" s="38">
        <f>IF(C3="", 0, IF(SUM(C12:H12)-C12&lt;&gt;0, 0, IF(SUM(M12:R12)&gt;0, 2, IF(SUM(M12:R12)&lt;0, 3, 1))))</f>
        <v>0</v>
      </c>
      <c r="AH12" s="41" t="str">
        <f ca="1">IFERROR(__xludf.DUMMYFUNCTION("IF(AG12=1, FILTER(TOSSUP, LEN(TOSSUP)), IF(AG12=2, FILTER(NEG, LEN(NEG)), IF(AG12, FILTER(NONEG, LEN(NONEG)), """")))"),"")</f>
        <v/>
      </c>
      <c r="AI12" s="38"/>
      <c r="AJ12" s="38"/>
      <c r="AK12" s="38">
        <f>IF(D3="", 0, IF(SUM(C12:H12)-D12&lt;&gt;0, 0, IF(SUM(M12:R12)&gt;0, 2, IF(SUM(M12:R12)&lt;0, 3, 1))))</f>
        <v>0</v>
      </c>
      <c r="AL12" s="38" t="str">
        <f ca="1">IFERROR(__xludf.DUMMYFUNCTION("IF(AK12=1, FILTER(TOSSUP, LEN(TOSSUP)), IF(AK12=2, FILTER(NEG, LEN(NEG)), IF(AK12, FILTER(NONEG, LEN(NONEG)), """")))"),"")</f>
        <v/>
      </c>
      <c r="AM12" s="38"/>
      <c r="AN12" s="38"/>
      <c r="AO12" s="38">
        <f>IF(E3="", 0, IF(SUM(C12:H12)-E12&lt;&gt;0, 0, IF(SUM(M12:R12)&gt;0, 2, IF(SUM(M12:R12)&lt;0, 3, 1))))</f>
        <v>2</v>
      </c>
      <c r="AP12" s="38">
        <f ca="1">IFERROR(__xludf.DUMMYFUNCTION("IF(AO12=1, FILTER(TOSSUP, LEN(TOSSUP)), IF(AO12=2, FILTER(NEG, LEN(NEG)), IF(AO12, FILTER(NONEG, LEN(NONEG)), """")))"),-5)</f>
        <v>-5</v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0</v>
      </c>
      <c r="BF12" s="38" t="str">
        <f ca="1">IFERROR(__xludf.DUMMYFUNCTION("IF(BE12=1, FILTER(TOSSUP, LEN(TOSSUP)), IF(BE12=2, FILTER(NEG, LEN(NEG)), IF(BE12, FILTER(NONEG, LEN(NONEG)), """")))"),"")</f>
        <v/>
      </c>
      <c r="BG12" s="38"/>
      <c r="BH12" s="38"/>
      <c r="BI12" s="38">
        <f>IF(N3="", 0, IF(SUM(M12:R12)-N12&lt;&gt;0, 0, IF(SUM(C12:H12)&gt;0, 2, IF(SUM(C12:H12)&lt;0, 3, 1))))</f>
        <v>3</v>
      </c>
      <c r="BJ12" s="38">
        <f ca="1">IFERROR(__xludf.DUMMYFUNCTION("IF(BI12=1, FILTER(TOSSUP, LEN(TOSSUP)), IF(BI12=2, FILTER(NEG, LEN(NEG)), IF(BI12, FILTER(NONEG, LEN(NONEG)), """")))"),10)</f>
        <v>10</v>
      </c>
      <c r="BK12" s="38">
        <f ca="1">IFERROR(__xludf.DUMMYFUNCTION("""COMPUTED_VALUE"""),15)</f>
        <v>15</v>
      </c>
      <c r="BL12" s="38"/>
      <c r="BM12" s="38">
        <f>IF(O3="", 0, IF(SUM(M12:R12)-O12&lt;&gt;0, 0, IF(SUM(C12:H12)&gt;0, 2, IF(SUM(C12:H12)&lt;0, 3, 1))))</f>
        <v>0</v>
      </c>
      <c r="BN12" s="38" t="str">
        <f ca="1">IFERROR(__xludf.DUMMYFUNCTION("IF(BM12=1, FILTER(TOSSUP, LEN(TOSSUP)), IF(BM12=2, FILTER(NEG, LEN(NEG)), IF(BM12, FILTER(NONEG, LEN(NONEG)), """")))"),"")</f>
        <v/>
      </c>
      <c r="BO12" s="38"/>
      <c r="BP12" s="38"/>
      <c r="BQ12" s="38">
        <f>IF(P3="", 0, IF(SUM(M12:R12)-P12&lt;&gt;0, 0, IF(SUM(C12:H12)&gt;0, 2, IF(SUM(C12:H12)&lt;0, 3, 1))))</f>
        <v>0</v>
      </c>
      <c r="BR12" s="38" t="str">
        <f ca="1">IFERROR(__xludf.DUMMYFUNCTION("IF(BQ12=1, FILTER(TOSSUP, LEN(TOSSUP)), IF(BQ12=2, FILTER(NEG, LEN(NEG)), IF(BQ12, FILTER(NONEG, LEN(NONEG)), """")))"),"")</f>
        <v/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>
        <v>10</v>
      </c>
      <c r="E13" s="55"/>
      <c r="F13" s="65"/>
      <c r="G13" s="57"/>
      <c r="H13" s="65"/>
      <c r="I13" s="58">
        <v>20</v>
      </c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59">
        <f ca="1">IFERROR(__xludf.DUMMYFUNCTION("IF(OR(RegExMatch(J13&amp;"""",""ERR""), RegExMatch(J13&amp;"""",""--""), RegExMatch(K12&amp;"""",""--""),),  ""-----------"", SUM(J13,K12))"),45)</f>
        <v>45</v>
      </c>
      <c r="L13" s="60">
        <v>10</v>
      </c>
      <c r="M13" s="61"/>
      <c r="N13" s="65"/>
      <c r="O13" s="61"/>
      <c r="P13" s="63">
        <v>-5</v>
      </c>
      <c r="Q13" s="62"/>
      <c r="R13" s="64"/>
      <c r="S13" s="58"/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59">
        <f ca="1">IFERROR(__xludf.DUMMYFUNCTION("IF(OR(RegExMatch(T13&amp;"""",""ERR""), RegExMatch(T13&amp;"""",""--""), RegExMatch(U12&amp;"""",""--""),),  ""-----------"", SUM(T13,U12))"),115)</f>
        <v>115</v>
      </c>
      <c r="V13" s="38"/>
      <c r="W13" s="41" t="b">
        <f t="shared" si="0"/>
        <v>1</v>
      </c>
      <c r="X13" s="41">
        <f ca="1">IFERROR(__xludf.DUMMYFUNCTION("IF(W13, FILTER(BONUS, LEN(BONUS)), ""0"")"),0)</f>
        <v>0</v>
      </c>
      <c r="Y13" s="38">
        <f ca="1">IFERROR(__xludf.DUMMYFUNCTION("""COMPUTED_VALUE"""),10)</f>
        <v>10</v>
      </c>
      <c r="Z13" s="38">
        <f ca="1">IFERROR(__xludf.DUMMYFUNCTION("""COMPUTED_VALUE"""),20)</f>
        <v>20</v>
      </c>
      <c r="AA13" s="38">
        <f ca="1">IFERROR(__xludf.DUMMYFUNCTION("""COMPUTED_VALUE"""),30)</f>
        <v>30</v>
      </c>
      <c r="AB13" s="41" t="b">
        <f t="shared" si="1"/>
        <v>0</v>
      </c>
      <c r="AC13" s="41" t="str">
        <f ca="1">IFERROR(__xludf.DUMMYFUNCTION("IF(AB13, FILTER(BONUS, LEN(BONUS)), ""0"")"),"0")</f>
        <v>0</v>
      </c>
      <c r="AD13" s="38"/>
      <c r="AE13" s="38"/>
      <c r="AF13" s="38"/>
      <c r="AG13" s="38">
        <f>IF(C3="", 0, IF(SUM(C13:H13)-C13&lt;&gt;0, 0, IF(SUM(M13:R13)&gt;0, 2, IF(SUM(M13:R13)&lt;0, 3, 1))))</f>
        <v>0</v>
      </c>
      <c r="AH13" s="41" t="str">
        <f ca="1">IFERROR(__xludf.DUMMYFUNCTION("IF(AG13=1, FILTER(TOSSUP, LEN(TOSSUP)), IF(AG13=2, FILTER(NEG, LEN(NEG)), IF(AG13, FILTER(NONEG, LEN(NONEG)), """")))"),"")</f>
        <v/>
      </c>
      <c r="AI13" s="38"/>
      <c r="AJ13" s="38"/>
      <c r="AK13" s="38">
        <f>IF(D3="", 0, IF(SUM(C13:H13)-D13&lt;&gt;0, 0, IF(SUM(M13:R13)&gt;0, 2, IF(SUM(M13:R13)&lt;0, 3, 1))))</f>
        <v>3</v>
      </c>
      <c r="AL13" s="38">
        <f ca="1">IFERROR(__xludf.DUMMYFUNCTION("IF(AK13=1, FILTER(TOSSUP, LEN(TOSSUP)), IF(AK13=2, FILTER(NEG, LEN(NEG)), IF(AK13, FILTER(NONEG, LEN(NONEG)), """")))"),10)</f>
        <v>10</v>
      </c>
      <c r="AM13" s="38">
        <f ca="1">IFERROR(__xludf.DUMMYFUNCTION("""COMPUTED_VALUE"""),15)</f>
        <v>15</v>
      </c>
      <c r="AN13" s="38"/>
      <c r="AO13" s="38">
        <f>IF(E3="", 0, IF(SUM(C13:H13)-E13&lt;&gt;0, 0, IF(SUM(M13:R13)&gt;0, 2, IF(SUM(M13:R13)&lt;0, 3, 1))))</f>
        <v>0</v>
      </c>
      <c r="AP13" s="38" t="str">
        <f ca="1">IFERROR(__xludf.DUMMYFUNCTION("IF(AO13=1, FILTER(TOSSUP, LEN(TOSSUP)), IF(AO13=2, FILTER(NEG, LEN(NEG)), IF(AO13, FILTER(NONEG, LEN(NONEG)), """")))"),"")</f>
        <v/>
      </c>
      <c r="AQ13" s="38"/>
      <c r="AR13" s="38"/>
      <c r="AS13" s="38">
        <f>IF(F3="", 0, IF(SUM(C13:H13)-F13&lt;&gt;0, 0, IF(SUM(M13:R13)&gt;0, 2, IF(SUM(M13:R13)&lt;0, 3, 1))))</f>
        <v>0</v>
      </c>
      <c r="AT13" s="38" t="str">
        <f ca="1">IFERROR(__xludf.DUMMYFUNCTION("IF(AS13=1, FILTER(TOSSUP, LEN(TOSSUP)), IF(AS13=2, FILTER(NEG, LEN(NEG)), IF(AS13, FILTER(NONEG, LEN(NONEG)), """")))"),"")</f>
        <v/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0</v>
      </c>
      <c r="BF13" s="38" t="str">
        <f ca="1">IFERROR(__xludf.DUMMYFUNCTION("IF(BE13=1, FILTER(TOSSUP, LEN(TOSSUP)), IF(BE13=2, FILTER(NEG, LEN(NEG)), IF(BE13, FILTER(NONEG, LEN(NONEG)), """")))"),"")</f>
        <v/>
      </c>
      <c r="BG13" s="38"/>
      <c r="BH13" s="38"/>
      <c r="BI13" s="38">
        <f>IF(N3="", 0, IF(SUM(M13:R13)-N13&lt;&gt;0, 0, IF(SUM(C13:H13)&gt;0, 2, IF(SUM(C13:H13)&lt;0, 3, 1))))</f>
        <v>0</v>
      </c>
      <c r="BJ13" s="38" t="str">
        <f ca="1">IFERROR(__xludf.DUMMYFUNCTION("IF(BI13=1, FILTER(TOSSUP, LEN(TOSSUP)), IF(BI13=2, FILTER(NEG, LEN(NEG)), IF(BI13, FILTER(NONEG, LEN(NONEG)), """")))"),"")</f>
        <v/>
      </c>
      <c r="BK13" s="38"/>
      <c r="BL13" s="38"/>
      <c r="BM13" s="38">
        <f>IF(O3="", 0, IF(SUM(M13:R13)-O13&lt;&gt;0, 0, IF(SUM(C13:H13)&gt;0, 2, IF(SUM(C13:H13)&lt;0, 3, 1))))</f>
        <v>0</v>
      </c>
      <c r="BN13" s="38" t="str">
        <f ca="1">IFERROR(__xludf.DUMMYFUNCTION("IF(BM13=1, FILTER(TOSSUP, LEN(TOSSUP)), IF(BM13=2, FILTER(NEG, LEN(NEG)), IF(BM13, FILTER(NONEG, LEN(NONEG)), """")))"),"")</f>
        <v/>
      </c>
      <c r="BO13" s="38"/>
      <c r="BP13" s="38"/>
      <c r="BQ13" s="38">
        <f>IF(P3="", 0, IF(SUM(M13:R13)-P13&lt;&gt;0, 0, IF(SUM(C13:H13)&gt;0, 2, IF(SUM(C13:H13)&lt;0, 3, 1))))</f>
        <v>2</v>
      </c>
      <c r="BR13" s="38">
        <f ca="1">IFERROR(__xludf.DUMMYFUNCTION("IF(BQ13=1, FILTER(TOSSUP, LEN(TOSSUP)), IF(BQ13=2, FILTER(NEG, LEN(NEG)), IF(BQ13, FILTER(NONEG, LEN(NONEG)), """")))"),-5)</f>
        <v>-5</v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/>
      <c r="E14" s="57"/>
      <c r="F14" s="65"/>
      <c r="G14" s="57"/>
      <c r="H14" s="65"/>
      <c r="I14" s="58"/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59">
        <f ca="1">IFERROR(__xludf.DUMMYFUNCTION("IF(OR(RegExMatch(J14&amp;"""",""ERR""), RegExMatch(J14&amp;"""",""--""), RegExMatch(K13&amp;"""",""--""),),  ""-----------"", SUM(J14,K13))"),45)</f>
        <v>45</v>
      </c>
      <c r="L14" s="60">
        <v>11</v>
      </c>
      <c r="M14" s="61"/>
      <c r="N14" s="65"/>
      <c r="O14" s="61"/>
      <c r="P14" s="63">
        <v>10</v>
      </c>
      <c r="Q14" s="62"/>
      <c r="R14" s="64"/>
      <c r="S14" s="58">
        <v>0</v>
      </c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10</v>
      </c>
      <c r="U14" s="59">
        <f ca="1">IFERROR(__xludf.DUMMYFUNCTION("IF(OR(RegExMatch(T14&amp;"""",""ERR""), RegExMatch(T14&amp;"""",""--""), RegExMatch(U13&amp;"""",""--""),),  ""-----------"", SUM(T14,U13))"),125)</f>
        <v>125</v>
      </c>
      <c r="V14" s="38"/>
      <c r="W14" s="41" t="b">
        <f t="shared" si="0"/>
        <v>0</v>
      </c>
      <c r="X14" s="41" t="str">
        <f ca="1">IFERROR(__xludf.DUMMYFUNCTION("IF(W14, FILTER(BONUS, LEN(BONUS)), ""0"")"),"0")</f>
        <v>0</v>
      </c>
      <c r="Y14" s="38"/>
      <c r="Z14" s="38"/>
      <c r="AA14" s="38"/>
      <c r="AB14" s="41" t="b">
        <f t="shared" si="1"/>
        <v>1</v>
      </c>
      <c r="AC14" s="41">
        <f ca="1">IFERROR(__xludf.DUMMYFUNCTION("IF(AB14, FILTER(BONUS, LEN(BONUS)), ""0"")"),0)</f>
        <v>0</v>
      </c>
      <c r="AD14" s="38">
        <f ca="1">IFERROR(__xludf.DUMMYFUNCTION("""COMPUTED_VALUE"""),10)</f>
        <v>10</v>
      </c>
      <c r="AE14" s="38">
        <f ca="1">IFERROR(__xludf.DUMMYFUNCTION("""COMPUTED_VALUE"""),20)</f>
        <v>20</v>
      </c>
      <c r="AF14" s="38">
        <f ca="1">IFERROR(__xludf.DUMMYFUNCTION("""COMPUTED_VALUE"""),30)</f>
        <v>30</v>
      </c>
      <c r="AG14" s="38">
        <f>IF(C3="", 0, IF(SUM(C14:H14)-C14&lt;&gt;0, 0, IF(SUM(M14:R14)&gt;0, 2, IF(SUM(M14:R14)&lt;0, 3, 1))))</f>
        <v>2</v>
      </c>
      <c r="AH14" s="41">
        <f ca="1">IFERROR(__xludf.DUMMYFUNCTION("IF(AG14=1, FILTER(TOSSUP, LEN(TOSSUP)), IF(AG14=2, FILTER(NEG, LEN(NEG)), IF(AG14, FILTER(NONEG, LEN(NONEG)), """")))"),-5)</f>
        <v>-5</v>
      </c>
      <c r="AI14" s="38"/>
      <c r="AJ14" s="38"/>
      <c r="AK14" s="38">
        <f>IF(D3="", 0, IF(SUM(C14:H14)-D14&lt;&gt;0, 0, IF(SUM(M14:R14)&gt;0, 2, IF(SUM(M14:R14)&lt;0, 3, 1))))</f>
        <v>2</v>
      </c>
      <c r="AL14" s="38">
        <f ca="1">IFERROR(__xludf.DUMMYFUNCTION("IF(AK14=1, FILTER(TOSSUP, LEN(TOSSUP)), IF(AK14=2, FILTER(NEG, LEN(NEG)), IF(AK14, FILTER(NONEG, LEN(NONEG)), """")))"),-5)</f>
        <v>-5</v>
      </c>
      <c r="AM14" s="38"/>
      <c r="AN14" s="38"/>
      <c r="AO14" s="38">
        <f>IF(E3="", 0, IF(SUM(C14:H14)-E14&lt;&gt;0, 0, IF(SUM(M14:R14)&gt;0, 2, IF(SUM(M14:R14)&lt;0, 3, 1))))</f>
        <v>2</v>
      </c>
      <c r="AP14" s="38">
        <f ca="1">IFERROR(__xludf.DUMMYFUNCTION("IF(AO14=1, FILTER(TOSSUP, LEN(TOSSUP)), IF(AO14=2, FILTER(NEG, LEN(NEG)), IF(AO14, FILTER(NONEG, LEN(NONEG)), """")))"),-5)</f>
        <v>-5</v>
      </c>
      <c r="AQ14" s="38"/>
      <c r="AR14" s="38"/>
      <c r="AS14" s="38">
        <f>IF(F3="", 0, IF(SUM(C14:H14)-F14&lt;&gt;0, 0, IF(SUM(M14:R14)&gt;0, 2, IF(SUM(M14:R14)&lt;0, 3, 1))))</f>
        <v>2</v>
      </c>
      <c r="AT14" s="38">
        <f ca="1">IFERROR(__xludf.DUMMYFUNCTION("IF(AS14=1, FILTER(TOSSUP, LEN(TOSSUP)), IF(AS14=2, FILTER(NEG, LEN(NEG)), IF(AS14, FILTER(NONEG, LEN(NONEG)), """")))"),-5)</f>
        <v>-5</v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0</v>
      </c>
      <c r="BF14" s="38" t="str">
        <f ca="1">IFERROR(__xludf.DUMMYFUNCTION("IF(BE14=1, FILTER(TOSSUP, LEN(TOSSUP)), IF(BE14=2, FILTER(NEG, LEN(NEG)), IF(BE14, FILTER(NONEG, LEN(NONEG)), """")))"),"")</f>
        <v/>
      </c>
      <c r="BG14" s="38"/>
      <c r="BH14" s="38"/>
      <c r="BI14" s="38">
        <f>IF(N3="", 0, IF(SUM(M14:R14)-N14&lt;&gt;0, 0, IF(SUM(C14:H14)&gt;0, 2, IF(SUM(C14:H14)&lt;0, 3, 1))))</f>
        <v>0</v>
      </c>
      <c r="BJ14" s="38" t="str">
        <f ca="1">IFERROR(__xludf.DUMMYFUNCTION("IF(BI14=1, FILTER(TOSSUP, LEN(TOSSUP)), IF(BI14=2, FILTER(NEG, LEN(NEG)), IF(BI14, FILTER(NONEG, LEN(NONEG)), """")))"),"")</f>
        <v/>
      </c>
      <c r="BK14" s="38"/>
      <c r="BL14" s="38"/>
      <c r="BM14" s="38">
        <f>IF(O3="", 0, IF(SUM(M14:R14)-O14&lt;&gt;0, 0, IF(SUM(C14:H14)&gt;0, 2, IF(SUM(C14:H14)&lt;0, 3, 1))))</f>
        <v>0</v>
      </c>
      <c r="BN14" s="38" t="str">
        <f ca="1">IFERROR(__xludf.DUMMYFUNCTION("IF(BM14=1, FILTER(TOSSUP, LEN(TOSSUP)), IF(BM14=2, FILTER(NEG, LEN(NEG)), IF(BM14, FILTER(NONEG, LEN(NONEG)), """")))"),"")</f>
        <v/>
      </c>
      <c r="BO14" s="38"/>
      <c r="BP14" s="38"/>
      <c r="BQ14" s="38">
        <f>IF(P3="", 0, IF(SUM(M14:R14)-P14&lt;&gt;0, 0, IF(SUM(C14:H14)&gt;0, 2, IF(SUM(C14:H14)&lt;0, 3, 1))))</f>
        <v>1</v>
      </c>
      <c r="BR14" s="38">
        <f ca="1">IFERROR(__xludf.DUMMYFUNCTION("IF(BQ14=1, FILTER(TOSSUP, LEN(TOSSUP)), IF(BQ14=2, FILTER(NEG, LEN(NEG)), IF(BQ14, FILTER(NONEG, LEN(NONEG)), """")))"),-5)</f>
        <v>-5</v>
      </c>
      <c r="BS14" s="38">
        <f ca="1">IFERROR(__xludf.DUMMYFUNCTION("""COMPUTED_VALUE"""),10)</f>
        <v>10</v>
      </c>
      <c r="BT14" s="38">
        <f ca="1">IFERROR(__xludf.DUMMYFUNCTION("""COMPUTED_VALUE"""),15)</f>
        <v>15</v>
      </c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/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SUM(J15,K14))"),45)</f>
        <v>45</v>
      </c>
      <c r="L15" s="60">
        <v>12</v>
      </c>
      <c r="M15" s="61"/>
      <c r="N15" s="56">
        <v>10</v>
      </c>
      <c r="O15" s="62"/>
      <c r="P15" s="64"/>
      <c r="Q15" s="62"/>
      <c r="R15" s="64"/>
      <c r="S15" s="58">
        <v>20</v>
      </c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59">
        <f ca="1">IFERROR(__xludf.DUMMYFUNCTION("IF(OR(RegExMatch(T15&amp;"""",""ERR""), RegExMatch(T15&amp;"""",""--""), RegExMatch(U14&amp;"""",""--""),),  ""-----------"", SUM(T15,U14))"),155)</f>
        <v>155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1</v>
      </c>
      <c r="AC15" s="41">
        <f ca="1">IFERROR(__xludf.DUMMYFUNCTION("IF(AB15, FILTER(BONUS, LEN(BONUS)), ""0"")"),0)</f>
        <v>0</v>
      </c>
      <c r="AD15" s="38">
        <f ca="1">IFERROR(__xludf.DUMMYFUNCTION("""COMPUTED_VALUE"""),10)</f>
        <v>10</v>
      </c>
      <c r="AE15" s="38">
        <f ca="1">IFERROR(__xludf.DUMMYFUNCTION("""COMPUTED_VALUE"""),20)</f>
        <v>20</v>
      </c>
      <c r="AF15" s="38">
        <f ca="1">IFERROR(__xludf.DUMMYFUNCTION("""COMPUTED_VALUE"""),30)</f>
        <v>30</v>
      </c>
      <c r="AG15" s="38">
        <f>IF(C3="", 0, IF(SUM(C15:H15)-C15&lt;&gt;0, 0, IF(SUM(M15:R15)&gt;0, 2, IF(SUM(M15:R15)&lt;0, 3, 1))))</f>
        <v>2</v>
      </c>
      <c r="AH15" s="41">
        <f ca="1">IFERROR(__xludf.DUMMYFUNCTION("IF(AG15=1, FILTER(TOSSUP, LEN(TOSSUP)), IF(AG15=2, FILTER(NEG, LEN(NEG)), IF(AG15, FILTER(NONEG, LEN(NONEG)), """")))"),-5)</f>
        <v>-5</v>
      </c>
      <c r="AI15" s="38"/>
      <c r="AJ15" s="38"/>
      <c r="AK15" s="38">
        <f>IF(D3="", 0, IF(SUM(C15:H15)-D15&lt;&gt;0, 0, IF(SUM(M15:R15)&gt;0, 2, IF(SUM(M15:R15)&lt;0, 3, 1))))</f>
        <v>2</v>
      </c>
      <c r="AL15" s="38">
        <f ca="1">IFERROR(__xludf.DUMMYFUNCTION("IF(AK15=1, FILTER(TOSSUP, LEN(TOSSUP)), IF(AK15=2, FILTER(NEG, LEN(NEG)), IF(AK15, FILTER(NONEG, LEN(NONEG)), """")))"),-5)</f>
        <v>-5</v>
      </c>
      <c r="AM15" s="38"/>
      <c r="AN15" s="38"/>
      <c r="AO15" s="38">
        <f>IF(E3="", 0, IF(SUM(C15:H15)-E15&lt;&gt;0, 0, IF(SUM(M15:R15)&gt;0, 2, IF(SUM(M15:R15)&lt;0, 3, 1))))</f>
        <v>2</v>
      </c>
      <c r="AP15" s="38">
        <f ca="1">IFERROR(__xludf.DUMMYFUNCTION("IF(AO15=1, FILTER(TOSSUP, LEN(TOSSUP)), IF(AO15=2, FILTER(NEG, LEN(NEG)), IF(AO15, FILTER(NONEG, LEN(NONEG)), """")))"),-5)</f>
        <v>-5</v>
      </c>
      <c r="AQ15" s="38"/>
      <c r="AR15" s="38"/>
      <c r="AS15" s="38">
        <f>IF(F3="", 0, IF(SUM(C15:H15)-F15&lt;&gt;0, 0, IF(SUM(M15:R15)&gt;0, 2, IF(SUM(M15:R15)&lt;0, 3, 1))))</f>
        <v>2</v>
      </c>
      <c r="AT15" s="38">
        <f ca="1">IFERROR(__xludf.DUMMYFUNCTION("IF(AS15=1, FILTER(TOSSUP, LEN(TOSSUP)), IF(AS15=2, FILTER(NEG, LEN(NEG)), IF(AS15, FILTER(NONEG, LEN(NONEG)), """")))"),-5)</f>
        <v>-5</v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0</v>
      </c>
      <c r="BF15" s="38" t="str">
        <f ca="1">IFERROR(__xludf.DUMMYFUNCTION("IF(BE15=1, FILTER(TOSSUP, LEN(TOSSUP)), IF(BE15=2, FILTER(NEG, LEN(NEG)), IF(BE15, FILTER(NONEG, LEN(NONEG)), """")))"),"")</f>
        <v/>
      </c>
      <c r="BG15" s="38"/>
      <c r="BH15" s="38"/>
      <c r="BI15" s="38">
        <f>IF(N3="", 0, IF(SUM(M15:R15)-N15&lt;&gt;0, 0, IF(SUM(C15:H15)&gt;0, 2, IF(SUM(C15:H15)&lt;0, 3, 1))))</f>
        <v>1</v>
      </c>
      <c r="BJ15" s="38">
        <f ca="1">IFERROR(__xludf.DUMMYFUNCTION("IF(BI15=1, FILTER(TOSSUP, LEN(TOSSUP)), IF(BI15=2, FILTER(NEG, LEN(NEG)), IF(BI15, FILTER(NONEG, LEN(NONEG)), """")))"),-5)</f>
        <v>-5</v>
      </c>
      <c r="BK15" s="38">
        <f ca="1">IFERROR(__xludf.DUMMYFUNCTION("""COMPUTED_VALUE"""),10)</f>
        <v>10</v>
      </c>
      <c r="BL15" s="38">
        <f ca="1">IFERROR(__xludf.DUMMYFUNCTION("""COMPUTED_VALUE"""),15)</f>
        <v>15</v>
      </c>
      <c r="BM15" s="38">
        <f>IF(O3="", 0, IF(SUM(M15:R15)-O15&lt;&gt;0, 0, IF(SUM(C15:H15)&gt;0, 2, IF(SUM(C15:H15)&lt;0, 3, 1))))</f>
        <v>0</v>
      </c>
      <c r="BN15" s="38" t="str">
        <f ca="1">IFERROR(__xludf.DUMMYFUNCTION("IF(BM15=1, FILTER(TOSSUP, LEN(TOSSUP)), IF(BM15=2, FILTER(NEG, LEN(NEG)), IF(BM15, FILTER(NONEG, LEN(NONEG)), """")))"),"")</f>
        <v/>
      </c>
      <c r="BO15" s="38"/>
      <c r="BP15" s="38"/>
      <c r="BQ15" s="38">
        <f>IF(P3="", 0, IF(SUM(M15:R15)-P15&lt;&gt;0, 0, IF(SUM(C15:H15)&gt;0, 2, IF(SUM(C15:H15)&lt;0, 3, 1))))</f>
        <v>0</v>
      </c>
      <c r="BR15" s="38" t="str">
        <f ca="1">IFERROR(__xludf.DUMMYFUNCTION("IF(BQ15=1, FILTER(TOSSUP, LEN(TOSSUP)), IF(BQ15=2, FILTER(NEG, LEN(NEG)), IF(BQ15, FILTER(NONEG, LEN(NONEG)), """")))"),"")</f>
        <v/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26">
        <v>10</v>
      </c>
      <c r="F16" s="54"/>
      <c r="G16" s="53"/>
      <c r="H16" s="28"/>
      <c r="I16" s="29">
        <v>20</v>
      </c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37">
        <f ca="1">IFERROR(__xludf.DUMMYFUNCTION("IF(OR(RegExMatch(J16&amp;"""",""ERR""), RegExMatch(J16&amp;"""",""--""), RegExMatch(K15&amp;"""",""--""),),  ""-----------"", SUM(J16,K15))"),75)</f>
        <v>75</v>
      </c>
      <c r="L16" s="32">
        <v>13</v>
      </c>
      <c r="M16" s="33"/>
      <c r="N16" s="54"/>
      <c r="O16" s="51"/>
      <c r="P16" s="52"/>
      <c r="Q16" s="51"/>
      <c r="R16" s="52"/>
      <c r="S16" s="29"/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7">
        <f ca="1">IFERROR(__xludf.DUMMYFUNCTION("IF(OR(RegExMatch(T16&amp;"""",""ERR""), RegExMatch(T16&amp;"""",""--""), RegExMatch(U15&amp;"""",""--""),),  ""-----------"", SUM(T16,U15))"),155)</f>
        <v>155</v>
      </c>
      <c r="V16" s="38"/>
      <c r="W16" s="41" t="b">
        <f t="shared" si="0"/>
        <v>1</v>
      </c>
      <c r="X16" s="41">
        <f ca="1">IFERROR(__xludf.DUMMYFUNCTION("IF(W16, FILTER(BONUS, LEN(BONUS)), ""0"")"),0)</f>
        <v>0</v>
      </c>
      <c r="Y16" s="38">
        <f ca="1">IFERROR(__xludf.DUMMYFUNCTION("""COMPUTED_VALUE"""),10)</f>
        <v>10</v>
      </c>
      <c r="Z16" s="38">
        <f ca="1">IFERROR(__xludf.DUMMYFUNCTION("""COMPUTED_VALUE"""),20)</f>
        <v>20</v>
      </c>
      <c r="AA16" s="38">
        <f ca="1">IFERROR(__xludf.DUMMYFUNCTION("""COMPUTED_VALUE"""),30)</f>
        <v>30</v>
      </c>
      <c r="AB16" s="41" t="b">
        <f t="shared" si="1"/>
        <v>0</v>
      </c>
      <c r="AC16" s="41" t="str">
        <f ca="1">IFERROR(__xludf.DUMMYFUNCTION("IF(AB16, FILTER(BONUS, LEN(BONUS)), ""0"")"),"0")</f>
        <v>0</v>
      </c>
      <c r="AD16" s="38"/>
      <c r="AE16" s="38"/>
      <c r="AF16" s="38"/>
      <c r="AG16" s="38">
        <f>IF(C3="", 0, IF(SUM(C16:H16)-C16&lt;&gt;0, 0, IF(SUM(M16:R16)&gt;0, 2, IF(SUM(M16:R16)&lt;0, 3, 1))))</f>
        <v>0</v>
      </c>
      <c r="AH16" s="41" t="str">
        <f ca="1">IFERROR(__xludf.DUMMYFUNCTION("IF(AG16=1, FILTER(TOSSUP, LEN(TOSSUP)), IF(AG16=2, FILTER(NEG, LEN(NEG)), IF(AG16, FILTER(NONEG, LEN(NONEG)), """")))"),"")</f>
        <v/>
      </c>
      <c r="AI16" s="38"/>
      <c r="AJ16" s="38"/>
      <c r="AK16" s="38">
        <f>IF(D3="", 0, IF(SUM(C16:H16)-D16&lt;&gt;0, 0, IF(SUM(M16:R16)&gt;0, 2, IF(SUM(M16:R16)&lt;0, 3, 1))))</f>
        <v>0</v>
      </c>
      <c r="AL16" s="38" t="str">
        <f ca="1">IFERROR(__xludf.DUMMYFUNCTION("IF(AK16=1, FILTER(TOSSUP, LEN(TOSSUP)), IF(AK16=2, FILTER(NEG, LEN(NEG)), IF(AK16, FILTER(NONEG, LEN(NONEG)), """")))"),"")</f>
        <v/>
      </c>
      <c r="AM16" s="38"/>
      <c r="AN16" s="38"/>
      <c r="AO16" s="38">
        <f>IF(E3="", 0, IF(SUM(C16:H16)-E16&lt;&gt;0, 0, IF(SUM(M16:R16)&gt;0, 2, IF(SUM(M16:R16)&lt;0, 3, 1))))</f>
        <v>1</v>
      </c>
      <c r="AP16" s="38">
        <f ca="1">IFERROR(__xludf.DUMMYFUNCTION("IF(AO16=1, FILTER(TOSSUP, LEN(TOSSUP)), IF(AO16=2, FILTER(NEG, LEN(NEG)), IF(AO16, FILTER(NONEG, LEN(NONEG)), """")))"),-5)</f>
        <v>-5</v>
      </c>
      <c r="AQ16" s="38">
        <f ca="1">IFERROR(__xludf.DUMMYFUNCTION("""COMPUTED_VALUE"""),10)</f>
        <v>10</v>
      </c>
      <c r="AR16" s="38">
        <f ca="1">IFERROR(__xludf.DUMMYFUNCTION("""COMPUTED_VALUE"""),15)</f>
        <v>15</v>
      </c>
      <c r="AS16" s="38">
        <f>IF(F3="", 0, IF(SUM(C16:H16)-F16&lt;&gt;0, 0, IF(SUM(M16:R16)&gt;0, 2, IF(SUM(M16:R16)&lt;0, 3, 1))))</f>
        <v>0</v>
      </c>
      <c r="AT16" s="38" t="str">
        <f ca="1">IFERROR(__xludf.DUMMYFUNCTION("IF(AS16=1, FILTER(TOSSUP, LEN(TOSSUP)), IF(AS16=2, FILTER(NEG, LEN(NEG)), IF(AS16, FILTER(NONEG, LEN(NONEG)), """")))"),"")</f>
        <v/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2</v>
      </c>
      <c r="BF16" s="38">
        <f ca="1">IFERROR(__xludf.DUMMYFUNCTION("IF(BE16=1, FILTER(TOSSUP, LEN(TOSSUP)), IF(BE16=2, FILTER(NEG, LEN(NEG)), IF(BE16, FILTER(NONEG, LEN(NONEG)), """")))"),-5)</f>
        <v>-5</v>
      </c>
      <c r="BG16" s="38"/>
      <c r="BH16" s="38"/>
      <c r="BI16" s="38">
        <f>IF(N3="", 0, IF(SUM(M16:R16)-N16&lt;&gt;0, 0, IF(SUM(C16:H16)&gt;0, 2, IF(SUM(C16:H16)&lt;0, 3, 1))))</f>
        <v>2</v>
      </c>
      <c r="BJ16" s="38">
        <f ca="1">IFERROR(__xludf.DUMMYFUNCTION("IF(BI16=1, FILTER(TOSSUP, LEN(TOSSUP)), IF(BI16=2, FILTER(NEG, LEN(NEG)), IF(BI16, FILTER(NONEG, LEN(NONEG)), """")))"),-5)</f>
        <v>-5</v>
      </c>
      <c r="BK16" s="38"/>
      <c r="BL16" s="38"/>
      <c r="BM16" s="38">
        <f>IF(O3="", 0, IF(SUM(M16:R16)-O16&lt;&gt;0, 0, IF(SUM(C16:H16)&gt;0, 2, IF(SUM(C16:H16)&lt;0, 3, 1))))</f>
        <v>2</v>
      </c>
      <c r="BN16" s="38">
        <f ca="1">IFERROR(__xludf.DUMMYFUNCTION("IF(BM16=1, FILTER(TOSSUP, LEN(TOSSUP)), IF(BM16=2, FILTER(NEG, LEN(NEG)), IF(BM16, FILTER(NONEG, LEN(NONEG)), """")))"),-5)</f>
        <v>-5</v>
      </c>
      <c r="BO16" s="38"/>
      <c r="BP16" s="38"/>
      <c r="BQ16" s="38">
        <f>IF(P3="", 0, IF(SUM(M16:R16)-P16&lt;&gt;0, 0, IF(SUM(C16:H16)&gt;0, 2, IF(SUM(C16:H16)&lt;0, 3, 1))))</f>
        <v>2</v>
      </c>
      <c r="BR16" s="38">
        <f ca="1">IFERROR(__xludf.DUMMYFUNCTION("IF(BQ16=1, FILTER(TOSSUP, LEN(TOSSUP)), IF(BQ16=2, FILTER(NEG, LEN(NEG)), IF(BQ16, FILTER(NONEG, LEN(NONEG)), """")))"),-5)</f>
        <v>-5</v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54"/>
      <c r="G17" s="53"/>
      <c r="H17" s="54"/>
      <c r="I17" s="29"/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7">
        <f ca="1">IFERROR(__xludf.DUMMYFUNCTION("IF(OR(RegExMatch(J17&amp;"""",""ERR""), RegExMatch(J17&amp;"""",""--""), RegExMatch(K16&amp;"""",""--""),),  ""-----------"", SUM(J17,K16))"),75)</f>
        <v>75</v>
      </c>
      <c r="L17" s="32">
        <v>14</v>
      </c>
      <c r="M17" s="33"/>
      <c r="N17" s="28">
        <v>10</v>
      </c>
      <c r="O17" s="33"/>
      <c r="P17" s="52"/>
      <c r="Q17" s="51"/>
      <c r="R17" s="52"/>
      <c r="S17" s="29">
        <v>10</v>
      </c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37">
        <f ca="1">IFERROR(__xludf.DUMMYFUNCTION("IF(OR(RegExMatch(T17&amp;"""",""ERR""), RegExMatch(T17&amp;"""",""--""), RegExMatch(U16&amp;"""",""--""),),  ""-----------"", SUM(T17,U16))"),175)</f>
        <v>175</v>
      </c>
      <c r="V17" s="38"/>
      <c r="W17" s="41" t="b">
        <f t="shared" si="0"/>
        <v>0</v>
      </c>
      <c r="X17" s="41" t="str">
        <f ca="1">IFERROR(__xludf.DUMMYFUNCTION("IF(W17, FILTER(BONUS, LEN(BONUS)), ""0"")"),"0")</f>
        <v>0</v>
      </c>
      <c r="Y17" s="38"/>
      <c r="Z17" s="38"/>
      <c r="AA17" s="38"/>
      <c r="AB17" s="41" t="b">
        <f t="shared" si="1"/>
        <v>1</v>
      </c>
      <c r="AC17" s="41">
        <f ca="1">IFERROR(__xludf.DUMMYFUNCTION("IF(AB17, FILTER(BONUS, LEN(BONUS)), ""0"")"),0)</f>
        <v>0</v>
      </c>
      <c r="AD17" s="38">
        <f ca="1">IFERROR(__xludf.DUMMYFUNCTION("""COMPUTED_VALUE"""),10)</f>
        <v>10</v>
      </c>
      <c r="AE17" s="38">
        <f ca="1">IFERROR(__xludf.DUMMYFUNCTION("""COMPUTED_VALUE"""),20)</f>
        <v>20</v>
      </c>
      <c r="AF17" s="38">
        <f ca="1">IFERROR(__xludf.DUMMYFUNCTION("""COMPUTED_VALUE"""),30)</f>
        <v>30</v>
      </c>
      <c r="AG17" s="38">
        <f>IF(C3="", 0, IF(SUM(C17:H17)-C17&lt;&gt;0, 0, IF(SUM(M17:R17)&gt;0, 2, IF(SUM(M17:R17)&lt;0, 3, 1))))</f>
        <v>2</v>
      </c>
      <c r="AH17" s="41">
        <f ca="1">IFERROR(__xludf.DUMMYFUNCTION("IF(AG17=1, FILTER(TOSSUP, LEN(TOSSUP)), IF(AG17=2, FILTER(NEG, LEN(NEG)), IF(AG17, FILTER(NONEG, LEN(NONEG)), """")))"),-5)</f>
        <v>-5</v>
      </c>
      <c r="AI17" s="38"/>
      <c r="AJ17" s="38"/>
      <c r="AK17" s="38">
        <f>IF(D3="", 0, IF(SUM(C17:H17)-D17&lt;&gt;0, 0, IF(SUM(M17:R17)&gt;0, 2, IF(SUM(M17:R17)&lt;0, 3, 1))))</f>
        <v>2</v>
      </c>
      <c r="AL17" s="38">
        <f ca="1">IFERROR(__xludf.DUMMYFUNCTION("IF(AK17=1, FILTER(TOSSUP, LEN(TOSSUP)), IF(AK17=2, FILTER(NEG, LEN(NEG)), IF(AK17, FILTER(NONEG, LEN(NONEG)), """")))"),-5)</f>
        <v>-5</v>
      </c>
      <c r="AM17" s="38"/>
      <c r="AN17" s="38"/>
      <c r="AO17" s="38">
        <f>IF(E3="", 0, IF(SUM(C17:H17)-E17&lt;&gt;0, 0, IF(SUM(M17:R17)&gt;0, 2, IF(SUM(M17:R17)&lt;0, 3, 1))))</f>
        <v>2</v>
      </c>
      <c r="AP17" s="38">
        <f ca="1">IFERROR(__xludf.DUMMYFUNCTION("IF(AO17=1, FILTER(TOSSUP, LEN(TOSSUP)), IF(AO17=2, FILTER(NEG, LEN(NEG)), IF(AO17, FILTER(NONEG, LEN(NONEG)), """")))"),-5)</f>
        <v>-5</v>
      </c>
      <c r="AQ17" s="38"/>
      <c r="AR17" s="38"/>
      <c r="AS17" s="38">
        <f>IF(F3="", 0, IF(SUM(C17:H17)-F17&lt;&gt;0, 0, IF(SUM(M17:R17)&gt;0, 2, IF(SUM(M17:R17)&lt;0, 3, 1))))</f>
        <v>2</v>
      </c>
      <c r="AT17" s="38">
        <f ca="1">IFERROR(__xludf.DUMMYFUNCTION("IF(AS17=1, FILTER(TOSSUP, LEN(TOSSUP)), IF(AS17=2, FILTER(NEG, LEN(NEG)), IF(AS17, FILTER(NONEG, LEN(NONEG)), """")))"),-5)</f>
        <v>-5</v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1</v>
      </c>
      <c r="BJ17" s="38">
        <f ca="1">IFERROR(__xludf.DUMMYFUNCTION("IF(BI17=1, FILTER(TOSSUP, LEN(TOSSUP)), IF(BI17=2, FILTER(NEG, LEN(NEG)), IF(BI17, FILTER(NONEG, LEN(NONEG)), """")))"),-5)</f>
        <v>-5</v>
      </c>
      <c r="BK17" s="38">
        <f ca="1">IFERROR(__xludf.DUMMYFUNCTION("""COMPUTED_VALUE"""),10)</f>
        <v>10</v>
      </c>
      <c r="BL17" s="38">
        <f ca="1">IFERROR(__xludf.DUMMYFUNCTION("""COMPUTED_VALUE"""),15)</f>
        <v>15</v>
      </c>
      <c r="BM17" s="38">
        <f>IF(O3="", 0, IF(SUM(M17:R17)-O17&lt;&gt;0, 0, IF(SUM(C17:H17)&gt;0, 2, IF(SUM(C17:H17)&lt;0, 3, 1))))</f>
        <v>0</v>
      </c>
      <c r="BN17" s="38" t="str">
        <f ca="1">IFERROR(__xludf.DUMMYFUNCTION("IF(BM17=1, FILTER(TOSSUP, LEN(TOSSUP)), IF(BM17=2, FILTER(NEG, LEN(NEG)), IF(BM17, FILTER(NONEG, LEN(NONEG)), """")))"),"")</f>
        <v/>
      </c>
      <c r="BO17" s="38"/>
      <c r="BP17" s="38"/>
      <c r="BQ17" s="38">
        <f>IF(P3="", 0, IF(SUM(M17:R17)-P17&lt;&gt;0, 0, IF(SUM(C17:H17)&gt;0, 2, IF(SUM(C17:H17)&lt;0, 3, 1))))</f>
        <v>0</v>
      </c>
      <c r="BR17" s="38" t="str">
        <f ca="1">IFERROR(__xludf.DUMMYFUNCTION("IF(BQ17=1, FILTER(TOSSUP, LEN(TOSSUP)), IF(BQ17=2, FILTER(NEG, LEN(NEG)), IF(BQ17, FILTER(NONEG, LEN(NONEG)), """")))"),"")</f>
        <v/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>
        <v>15</v>
      </c>
      <c r="E18" s="26"/>
      <c r="F18" s="54"/>
      <c r="G18" s="53"/>
      <c r="H18" s="54"/>
      <c r="I18" s="29">
        <v>20</v>
      </c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37">
        <f ca="1">IFERROR(__xludf.DUMMYFUNCTION("IF(OR(RegExMatch(J18&amp;"""",""ERR""), RegExMatch(J18&amp;"""",""--""), RegExMatch(K17&amp;"""",""--""),),  ""-----------"", SUM(J18,K17))"),110)</f>
        <v>110</v>
      </c>
      <c r="L18" s="32">
        <v>15</v>
      </c>
      <c r="M18" s="33"/>
      <c r="N18" s="54"/>
      <c r="O18" s="51"/>
      <c r="P18" s="52"/>
      <c r="Q18" s="51"/>
      <c r="R18" s="52"/>
      <c r="S18" s="29"/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7">
        <f ca="1">IFERROR(__xludf.DUMMYFUNCTION("IF(OR(RegExMatch(T18&amp;"""",""ERR""), RegExMatch(T18&amp;"""",""--""), RegExMatch(U17&amp;"""",""--""),),  ""-----------"", SUM(T18,U17))"),175)</f>
        <v>175</v>
      </c>
      <c r="V18" s="38"/>
      <c r="W18" s="41" t="b">
        <f t="shared" si="0"/>
        <v>1</v>
      </c>
      <c r="X18" s="41">
        <f ca="1">IFERROR(__xludf.DUMMYFUNCTION("IF(W18, FILTER(BONUS, LEN(BONUS)), ""0"")"),0)</f>
        <v>0</v>
      </c>
      <c r="Y18" s="38">
        <f ca="1">IFERROR(__xludf.DUMMYFUNCTION("""COMPUTED_VALUE"""),10)</f>
        <v>10</v>
      </c>
      <c r="Z18" s="38">
        <f ca="1">IFERROR(__xludf.DUMMYFUNCTION("""COMPUTED_VALUE"""),20)</f>
        <v>20</v>
      </c>
      <c r="AA18" s="38">
        <f ca="1">IFERROR(__xludf.DUMMYFUNCTION("""COMPUTED_VALUE"""),30)</f>
        <v>30</v>
      </c>
      <c r="AB18" s="41" t="b">
        <f t="shared" si="1"/>
        <v>0</v>
      </c>
      <c r="AC18" s="41" t="str">
        <f ca="1">IFERROR(__xludf.DUMMYFUNCTION("IF(AB18, FILTER(BONUS, LEN(BONUS)), ""0"")"),"0")</f>
        <v>0</v>
      </c>
      <c r="AD18" s="38"/>
      <c r="AE18" s="38"/>
      <c r="AF18" s="38"/>
      <c r="AG18" s="38">
        <f>IF(C3="", 0, IF(SUM(C18:H18)-C18&lt;&gt;0, 0, IF(SUM(M18:R18)&gt;0, 2, IF(SUM(M18:R18)&lt;0, 3, 1))))</f>
        <v>0</v>
      </c>
      <c r="AH18" s="41" t="str">
        <f ca="1">IFERROR(__xludf.DUMMYFUNCTION("IF(AG18=1, FILTER(TOSSUP, LEN(TOSSUP)), IF(AG18=2, FILTER(NEG, LEN(NEG)), IF(AG18, FILTER(NONEG, LEN(NONEG)), """")))"),"")</f>
        <v/>
      </c>
      <c r="AI18" s="38"/>
      <c r="AJ18" s="38"/>
      <c r="AK18" s="38">
        <f>IF(D3="", 0, IF(SUM(C18:H18)-D18&lt;&gt;0, 0, IF(SUM(M18:R18)&gt;0, 2, IF(SUM(M18:R18)&lt;0, 3, 1))))</f>
        <v>1</v>
      </c>
      <c r="AL18" s="38">
        <f ca="1">IFERROR(__xludf.DUMMYFUNCTION("IF(AK18=1, FILTER(TOSSUP, LEN(TOSSUP)), IF(AK18=2, FILTER(NEG, LEN(NEG)), IF(AK18, FILTER(NONEG, LEN(NONEG)), """")))"),-5)</f>
        <v>-5</v>
      </c>
      <c r="AM18" s="38">
        <f ca="1">IFERROR(__xludf.DUMMYFUNCTION("""COMPUTED_VALUE"""),10)</f>
        <v>10</v>
      </c>
      <c r="AN18" s="38">
        <f ca="1">IFERROR(__xludf.DUMMYFUNCTION("""COMPUTED_VALUE"""),15)</f>
        <v>15</v>
      </c>
      <c r="AO18" s="38">
        <f>IF(E3="", 0, IF(SUM(C18:H18)-E18&lt;&gt;0, 0, IF(SUM(M18:R18)&gt;0, 2, IF(SUM(M18:R18)&lt;0, 3, 1))))</f>
        <v>0</v>
      </c>
      <c r="AP18" s="38" t="str">
        <f ca="1">IFERROR(__xludf.DUMMYFUNCTION("IF(AO18=1, FILTER(TOSSUP, LEN(TOSSUP)), IF(AO18=2, FILTER(NEG, LEN(NEG)), IF(AO18, FILTER(NONEG, LEN(NONEG)), """")))"),"")</f>
        <v/>
      </c>
      <c r="AQ18" s="38"/>
      <c r="AR18" s="38"/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2</v>
      </c>
      <c r="BF18" s="38">
        <f ca="1">IFERROR(__xludf.DUMMYFUNCTION("IF(BE18=1, FILTER(TOSSUP, LEN(TOSSUP)), IF(BE18=2, FILTER(NEG, LEN(NEG)), IF(BE18, FILTER(NONEG, LEN(NONEG)), """")))"),-5)</f>
        <v>-5</v>
      </c>
      <c r="BG18" s="38"/>
      <c r="BH18" s="38"/>
      <c r="BI18" s="38">
        <f>IF(N3="", 0, IF(SUM(M18:R18)-N18&lt;&gt;0, 0, IF(SUM(C18:H18)&gt;0, 2, IF(SUM(C18:H18)&lt;0, 3, 1))))</f>
        <v>2</v>
      </c>
      <c r="BJ18" s="38">
        <f ca="1">IFERROR(__xludf.DUMMYFUNCTION("IF(BI18=1, FILTER(TOSSUP, LEN(TOSSUP)), IF(BI18=2, FILTER(NEG, LEN(NEG)), IF(BI18, FILTER(NONEG, LEN(NONEG)), """")))"),-5)</f>
        <v>-5</v>
      </c>
      <c r="BK18" s="38"/>
      <c r="BL18" s="38"/>
      <c r="BM18" s="38">
        <f>IF(O3="", 0, IF(SUM(M18:R18)-O18&lt;&gt;0, 0, IF(SUM(C18:H18)&gt;0, 2, IF(SUM(C18:H18)&lt;0, 3, 1))))</f>
        <v>2</v>
      </c>
      <c r="BN18" s="38">
        <f ca="1">IFERROR(__xludf.DUMMYFUNCTION("IF(BM18=1, FILTER(TOSSUP, LEN(TOSSUP)), IF(BM18=2, FILTER(NEG, LEN(NEG)), IF(BM18, FILTER(NONEG, LEN(NONEG)), """")))"),-5)</f>
        <v>-5</v>
      </c>
      <c r="BO18" s="38"/>
      <c r="BP18" s="38"/>
      <c r="BQ18" s="38">
        <f>IF(P3="", 0, IF(SUM(M18:R18)-P18&lt;&gt;0, 0, IF(SUM(C18:H18)&gt;0, 2, IF(SUM(C18:H18)&lt;0, 3, 1))))</f>
        <v>2</v>
      </c>
      <c r="BR18" s="38">
        <f ca="1">IFERROR(__xludf.DUMMYFUNCTION("IF(BQ18=1, FILTER(TOSSUP, LEN(TOSSUP)), IF(BQ18=2, FILTER(NEG, LEN(NEG)), IF(BQ18, FILTER(NONEG, LEN(NONEG)), """")))"),-5)</f>
        <v>-5</v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56">
        <v>15</v>
      </c>
      <c r="E19" s="57"/>
      <c r="F19" s="65"/>
      <c r="G19" s="57"/>
      <c r="H19" s="65"/>
      <c r="I19" s="58">
        <v>20</v>
      </c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59">
        <f ca="1">IFERROR(__xludf.DUMMYFUNCTION("IF(OR(RegExMatch(J19&amp;"""",""ERR""), RegExMatch(J19&amp;"""",""--""), RegExMatch(K18&amp;"""",""--""),),  ""-----------"", SUM(J19,K18))"),145)</f>
        <v>145</v>
      </c>
      <c r="L19" s="60">
        <v>16</v>
      </c>
      <c r="M19" s="61"/>
      <c r="N19" s="65"/>
      <c r="O19" s="62"/>
      <c r="P19" s="64"/>
      <c r="Q19" s="62"/>
      <c r="R19" s="64"/>
      <c r="S19" s="58"/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59">
        <f ca="1">IFERROR(__xludf.DUMMYFUNCTION("IF(OR(RegExMatch(T19&amp;"""",""ERR""), RegExMatch(T19&amp;"""",""--""), RegExMatch(U18&amp;"""",""--""),),  ""-----------"", SUM(T19,U18))"),175)</f>
        <v>175</v>
      </c>
      <c r="V19" s="38"/>
      <c r="W19" s="41" t="b">
        <f t="shared" si="0"/>
        <v>1</v>
      </c>
      <c r="X19" s="41">
        <f ca="1">IFERROR(__xludf.DUMMYFUNCTION("IF(W19, FILTER(BONUS, LEN(BONUS)), ""0"")"),0)</f>
        <v>0</v>
      </c>
      <c r="Y19" s="38">
        <f ca="1">IFERROR(__xludf.DUMMYFUNCTION("""COMPUTED_VALUE"""),10)</f>
        <v>10</v>
      </c>
      <c r="Z19" s="38">
        <f ca="1">IFERROR(__xludf.DUMMYFUNCTION("""COMPUTED_VALUE"""),20)</f>
        <v>20</v>
      </c>
      <c r="AA19" s="38">
        <f ca="1">IFERROR(__xludf.DUMMYFUNCTION("""COMPUTED_VALUE"""),30)</f>
        <v>30</v>
      </c>
      <c r="AB19" s="41" t="b">
        <f t="shared" si="1"/>
        <v>0</v>
      </c>
      <c r="AC19" s="41" t="str">
        <f ca="1">IFERROR(__xludf.DUMMYFUNCTION("IF(AB19, FILTER(BONUS, LEN(BONUS)), ""0"")"),"0")</f>
        <v>0</v>
      </c>
      <c r="AD19" s="38"/>
      <c r="AE19" s="38"/>
      <c r="AF19" s="38"/>
      <c r="AG19" s="38">
        <f>IF(C3="", 0, IF(SUM(C19:H19)-C19&lt;&gt;0, 0, IF(SUM(M19:R19)&gt;0, 2, IF(SUM(M19:R19)&lt;0, 3, 1))))</f>
        <v>0</v>
      </c>
      <c r="AH19" s="41" t="str">
        <f ca="1">IFERROR(__xludf.DUMMYFUNCTION("IF(AG19=1, FILTER(TOSSUP, LEN(TOSSUP)), IF(AG19=2, FILTER(NEG, LEN(NEG)), IF(AG19, FILTER(NONEG, LEN(NONEG)), """")))"),"")</f>
        <v/>
      </c>
      <c r="AI19" s="38"/>
      <c r="AJ19" s="38"/>
      <c r="AK19" s="38">
        <f>IF(D3="", 0, IF(SUM(C19:H19)-D19&lt;&gt;0, 0, IF(SUM(M19:R19)&gt;0, 2, IF(SUM(M19:R19)&lt;0, 3, 1))))</f>
        <v>1</v>
      </c>
      <c r="AL19" s="38">
        <f ca="1">IFERROR(__xludf.DUMMYFUNCTION("IF(AK19=1, FILTER(TOSSUP, LEN(TOSSUP)), IF(AK19=2, FILTER(NEG, LEN(NEG)), IF(AK19, FILTER(NONEG, LEN(NONEG)), """")))"),-5)</f>
        <v>-5</v>
      </c>
      <c r="AM19" s="38">
        <f ca="1">IFERROR(__xludf.DUMMYFUNCTION("""COMPUTED_VALUE"""),10)</f>
        <v>10</v>
      </c>
      <c r="AN19" s="38">
        <f ca="1">IFERROR(__xludf.DUMMYFUNCTION("""COMPUTED_VALUE"""),15)</f>
        <v>15</v>
      </c>
      <c r="AO19" s="38">
        <f>IF(E3="", 0, IF(SUM(C19:H19)-E19&lt;&gt;0, 0, IF(SUM(M19:R19)&gt;0, 2, IF(SUM(M19:R19)&lt;0, 3, 1))))</f>
        <v>0</v>
      </c>
      <c r="AP19" s="38" t="str">
        <f ca="1">IFERROR(__xludf.DUMMYFUNCTION("IF(AO19=1, FILTER(TOSSUP, LEN(TOSSUP)), IF(AO19=2, FILTER(NEG, LEN(NEG)), IF(AO19, FILTER(NONEG, LEN(NONEG)), """")))"),"")</f>
        <v/>
      </c>
      <c r="AQ19" s="38"/>
      <c r="AR19" s="38"/>
      <c r="AS19" s="38">
        <f>IF(F3="", 0, IF(SUM(C19:H19)-F19&lt;&gt;0, 0, IF(SUM(M19:R19)&gt;0, 2, IF(SUM(M19:R19)&lt;0, 3, 1))))</f>
        <v>0</v>
      </c>
      <c r="AT19" s="38" t="str">
        <f ca="1">IFERROR(__xludf.DUMMYFUNCTION("IF(AS19=1, FILTER(TOSSUP, LEN(TOSSUP)), IF(AS19=2, FILTER(NEG, LEN(NEG)), IF(AS19, FILTER(NONEG, LEN(NONEG)), """")))"),"")</f>
        <v/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2</v>
      </c>
      <c r="BF19" s="38">
        <f ca="1">IFERROR(__xludf.DUMMYFUNCTION("IF(BE19=1, FILTER(TOSSUP, LEN(TOSSUP)), IF(BE19=2, FILTER(NEG, LEN(NEG)), IF(BE19, FILTER(NONEG, LEN(NONEG)), """")))"),-5)</f>
        <v>-5</v>
      </c>
      <c r="BG19" s="38"/>
      <c r="BH19" s="38"/>
      <c r="BI19" s="38">
        <f>IF(N3="", 0, IF(SUM(M19:R19)-N19&lt;&gt;0, 0, IF(SUM(C19:H19)&gt;0, 2, IF(SUM(C19:H19)&lt;0, 3, 1))))</f>
        <v>2</v>
      </c>
      <c r="BJ19" s="38">
        <f ca="1">IFERROR(__xludf.DUMMYFUNCTION("IF(BI19=1, FILTER(TOSSUP, LEN(TOSSUP)), IF(BI19=2, FILTER(NEG, LEN(NEG)), IF(BI19, FILTER(NONEG, LEN(NONEG)), """")))"),-5)</f>
        <v>-5</v>
      </c>
      <c r="BK19" s="38"/>
      <c r="BL19" s="38"/>
      <c r="BM19" s="38">
        <f>IF(O3="", 0, IF(SUM(M19:R19)-O19&lt;&gt;0, 0, IF(SUM(C19:H19)&gt;0, 2, IF(SUM(C19:H19)&lt;0, 3, 1))))</f>
        <v>2</v>
      </c>
      <c r="BN19" s="38">
        <f ca="1">IFERROR(__xludf.DUMMYFUNCTION("IF(BM19=1, FILTER(TOSSUP, LEN(TOSSUP)), IF(BM19=2, FILTER(NEG, LEN(NEG)), IF(BM19, FILTER(NONEG, LEN(NONEG)), """")))"),-5)</f>
        <v>-5</v>
      </c>
      <c r="BO19" s="38"/>
      <c r="BP19" s="38"/>
      <c r="BQ19" s="38">
        <f>IF(P3="", 0, IF(SUM(M19:R19)-P19&lt;&gt;0, 0, IF(SUM(C19:H19)&gt;0, 2, IF(SUM(C19:H19)&lt;0, 3, 1))))</f>
        <v>2</v>
      </c>
      <c r="BR19" s="38">
        <f ca="1">IFERROR(__xludf.DUMMYFUNCTION("IF(BQ19=1, FILTER(TOSSUP, LEN(TOSSUP)), IF(BQ19=2, FILTER(NEG, LEN(NEG)), IF(BQ19, FILTER(NONEG, LEN(NONEG)), """")))"),-5)</f>
        <v>-5</v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5">
        <v>-5</v>
      </c>
      <c r="F20" s="65"/>
      <c r="G20" s="57"/>
      <c r="H20" s="65"/>
      <c r="I20" s="58"/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59">
        <f ca="1">IFERROR(__xludf.DUMMYFUNCTION("IF(OR(RegExMatch(J20&amp;"""",""ERR""), RegExMatch(J20&amp;"""",""--""), RegExMatch(K19&amp;"""",""--""),),  ""-----------"", SUM(J20,K19))"),140)</f>
        <v>140</v>
      </c>
      <c r="L20" s="60">
        <v>17</v>
      </c>
      <c r="M20" s="61"/>
      <c r="N20" s="65"/>
      <c r="O20" s="62"/>
      <c r="P20" s="63">
        <v>10</v>
      </c>
      <c r="Q20" s="62"/>
      <c r="R20" s="64"/>
      <c r="S20" s="58">
        <v>10</v>
      </c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59">
        <f ca="1">IFERROR(__xludf.DUMMYFUNCTION("IF(OR(RegExMatch(T20&amp;"""",""ERR""), RegExMatch(T20&amp;"""",""--""), RegExMatch(U19&amp;"""",""--""),),  ""-----------"", SUM(T20,U19))"),195)</f>
        <v>195</v>
      </c>
      <c r="V20" s="38"/>
      <c r="W20" s="41" t="b">
        <f t="shared" si="0"/>
        <v>0</v>
      </c>
      <c r="X20" s="41" t="str">
        <f ca="1">IFERROR(__xludf.DUMMYFUNCTION("IF(W20, FILTER(BONUS, LEN(BONUS)), ""0"")"),"0")</f>
        <v>0</v>
      </c>
      <c r="Y20" s="38"/>
      <c r="Z20" s="38"/>
      <c r="AA20" s="38"/>
      <c r="AB20" s="41" t="b">
        <f t="shared" si="1"/>
        <v>1</v>
      </c>
      <c r="AC20" s="41">
        <f ca="1">IFERROR(__xludf.DUMMYFUNCTION("IF(AB20, FILTER(BONUS, LEN(BONUS)), ""0"")"),0)</f>
        <v>0</v>
      </c>
      <c r="AD20" s="38">
        <f ca="1">IFERROR(__xludf.DUMMYFUNCTION("""COMPUTED_VALUE"""),10)</f>
        <v>10</v>
      </c>
      <c r="AE20" s="38">
        <f ca="1">IFERROR(__xludf.DUMMYFUNCTION("""COMPUTED_VALUE"""),20)</f>
        <v>20</v>
      </c>
      <c r="AF20" s="38">
        <f ca="1">IFERROR(__xludf.DUMMYFUNCTION("""COMPUTED_VALUE"""),30)</f>
        <v>30</v>
      </c>
      <c r="AG20" s="38">
        <f>IF(C3="", 0, IF(SUM(C20:H20)-C20&lt;&gt;0, 0, IF(SUM(M20:R20)&gt;0, 2, IF(SUM(M20:R20)&lt;0, 3, 1))))</f>
        <v>0</v>
      </c>
      <c r="AH20" s="41" t="str">
        <f ca="1">IFERROR(__xludf.DUMMYFUNCTION("IF(AG20=1, FILTER(TOSSUP, LEN(TOSSUP)), IF(AG20=2, FILTER(NEG, LEN(NEG)), IF(AG20, FILTER(NONEG, LEN(NONEG)), """")))"),"")</f>
        <v/>
      </c>
      <c r="AI20" s="38"/>
      <c r="AJ20" s="38"/>
      <c r="AK20" s="38">
        <f>IF(D3="", 0, IF(SUM(C20:H20)-D20&lt;&gt;0, 0, IF(SUM(M20:R20)&gt;0, 2, IF(SUM(M20:R20)&lt;0, 3, 1))))</f>
        <v>0</v>
      </c>
      <c r="AL20" s="38" t="str">
        <f ca="1">IFERROR(__xludf.DUMMYFUNCTION("IF(AK20=1, FILTER(TOSSUP, LEN(TOSSUP)), IF(AK20=2, FILTER(NEG, LEN(NEG)), IF(AK20, FILTER(NONEG, LEN(NONEG)), """")))"),"")</f>
        <v/>
      </c>
      <c r="AM20" s="38"/>
      <c r="AN20" s="38"/>
      <c r="AO20" s="38">
        <f>IF(E3="", 0, IF(SUM(C20:H20)-E20&lt;&gt;0, 0, IF(SUM(M20:R20)&gt;0, 2, IF(SUM(M20:R20)&lt;0, 3, 1))))</f>
        <v>2</v>
      </c>
      <c r="AP20" s="38">
        <f ca="1">IFERROR(__xludf.DUMMYFUNCTION("IF(AO20=1, FILTER(TOSSUP, LEN(TOSSUP)), IF(AO20=2, FILTER(NEG, LEN(NEG)), IF(AO20, FILTER(NONEG, LEN(NONEG)), """")))"),-5)</f>
        <v>-5</v>
      </c>
      <c r="AQ20" s="38"/>
      <c r="AR20" s="38"/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0</v>
      </c>
      <c r="BF20" s="38" t="str">
        <f ca="1">IFERROR(__xludf.DUMMYFUNCTION("IF(BE20=1, FILTER(TOSSUP, LEN(TOSSUP)), IF(BE20=2, FILTER(NEG, LEN(NEG)), IF(BE20, FILTER(NONEG, LEN(NONEG)), """")))"),"")</f>
        <v/>
      </c>
      <c r="BG20" s="38"/>
      <c r="BH20" s="38"/>
      <c r="BI20" s="38">
        <f>IF(N3="", 0, IF(SUM(M20:R20)-N20&lt;&gt;0, 0, IF(SUM(C20:H20)&gt;0, 2, IF(SUM(C20:H20)&lt;0, 3, 1))))</f>
        <v>0</v>
      </c>
      <c r="BJ20" s="38" t="str">
        <f ca="1">IFERROR(__xludf.DUMMYFUNCTION("IF(BI20=1, FILTER(TOSSUP, LEN(TOSSUP)), IF(BI20=2, FILTER(NEG, LEN(NEG)), IF(BI20, FILTER(NONEG, LEN(NONEG)), """")))"),"")</f>
        <v/>
      </c>
      <c r="BK20" s="38"/>
      <c r="BL20" s="38"/>
      <c r="BM20" s="38">
        <f>IF(O3="", 0, IF(SUM(M20:R20)-O20&lt;&gt;0, 0, IF(SUM(C20:H20)&gt;0, 2, IF(SUM(C20:H20)&lt;0, 3, 1))))</f>
        <v>0</v>
      </c>
      <c r="BN20" s="38" t="str">
        <f ca="1">IFERROR(__xludf.DUMMYFUNCTION("IF(BM20=1, FILTER(TOSSUP, LEN(TOSSUP)), IF(BM20=2, FILTER(NEG, LEN(NEG)), IF(BM20, FILTER(NONEG, LEN(NONEG)), """")))"),"")</f>
        <v/>
      </c>
      <c r="BO20" s="38"/>
      <c r="BP20" s="38"/>
      <c r="BQ20" s="38">
        <f>IF(P3="", 0, IF(SUM(M20:R20)-P20&lt;&gt;0, 0, IF(SUM(C20:H20)&gt;0, 2, IF(SUM(C20:H20)&lt;0, 3, 1))))</f>
        <v>3</v>
      </c>
      <c r="BR20" s="38">
        <f ca="1">IFERROR(__xludf.DUMMYFUNCTION("IF(BQ20=1, FILTER(TOSSUP, LEN(TOSSUP)), IF(BQ20=2, FILTER(NEG, LEN(NEG)), IF(BQ20, FILTER(NONEG, LEN(NONEG)), """")))"),10)</f>
        <v>10</v>
      </c>
      <c r="BS20" s="38">
        <f ca="1">IFERROR(__xludf.DUMMYFUNCTION("""COMPUTED_VALUE"""),15)</f>
        <v>15</v>
      </c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65"/>
      <c r="E21" s="55">
        <v>15</v>
      </c>
      <c r="F21" s="65"/>
      <c r="G21" s="57"/>
      <c r="H21" s="65"/>
      <c r="I21" s="58">
        <v>20</v>
      </c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35</v>
      </c>
      <c r="K21" s="59">
        <f ca="1">IFERROR(__xludf.DUMMYFUNCTION("IF(OR(RegExMatch(J21&amp;"""",""ERR""), RegExMatch(J21&amp;"""",""--""), RegExMatch(K20&amp;"""",""--""),),  ""-----------"", SUM(J21,K20))"),175)</f>
        <v>175</v>
      </c>
      <c r="L21" s="60">
        <v>18</v>
      </c>
      <c r="M21" s="61"/>
      <c r="N21" s="56"/>
      <c r="O21" s="62"/>
      <c r="P21" s="64"/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59">
        <f ca="1">IFERROR(__xludf.DUMMYFUNCTION("IF(OR(RegExMatch(T21&amp;"""",""ERR""), RegExMatch(T21&amp;"""",""--""), RegExMatch(U20&amp;"""",""--""),),  ""-----------"", SUM(T21,U20))"),195)</f>
        <v>195</v>
      </c>
      <c r="V21" s="38"/>
      <c r="W21" s="41" t="b">
        <f t="shared" si="0"/>
        <v>1</v>
      </c>
      <c r="X21" s="41">
        <f ca="1">IFERROR(__xludf.DUMMYFUNCTION("IF(W21, FILTER(BONUS, LEN(BONUS)), ""0"")"),0)</f>
        <v>0</v>
      </c>
      <c r="Y21" s="38">
        <f ca="1">IFERROR(__xludf.DUMMYFUNCTION("""COMPUTED_VALUE"""),10)</f>
        <v>10</v>
      </c>
      <c r="Z21" s="38">
        <f ca="1">IFERROR(__xludf.DUMMYFUNCTION("""COMPUTED_VALUE"""),20)</f>
        <v>20</v>
      </c>
      <c r="AA21" s="38">
        <f ca="1">IFERROR(__xludf.DUMMYFUNCTION("""COMPUTED_VALUE"""),30)</f>
        <v>30</v>
      </c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0</v>
      </c>
      <c r="AH21" s="41" t="str">
        <f ca="1">IFERROR(__xludf.DUMMYFUNCTION("IF(AG21=1, FILTER(TOSSUP, LEN(TOSSUP)), IF(AG21=2, FILTER(NEG, LEN(NEG)), IF(AG21, FILTER(NONEG, LEN(NONEG)), """")))"),"")</f>
        <v/>
      </c>
      <c r="AI21" s="38"/>
      <c r="AJ21" s="38"/>
      <c r="AK21" s="38">
        <f>IF(D3="", 0, IF(SUM(C21:H21)-D21&lt;&gt;0, 0, IF(SUM(M21:R21)&gt;0, 2, IF(SUM(M21:R21)&lt;0, 3, 1))))</f>
        <v>0</v>
      </c>
      <c r="AL21" s="38" t="str">
        <f ca="1">IFERROR(__xludf.DUMMYFUNCTION("IF(AK21=1, FILTER(TOSSUP, LEN(TOSSUP)), IF(AK21=2, FILTER(NEG, LEN(NEG)), IF(AK21, FILTER(NONEG, LEN(NONEG)), """")))"),"")</f>
        <v/>
      </c>
      <c r="AM21" s="38"/>
      <c r="AN21" s="38"/>
      <c r="AO21" s="38">
        <f>IF(E3="", 0, IF(SUM(C21:H21)-E21&lt;&gt;0, 0, IF(SUM(M21:R21)&gt;0, 2, IF(SUM(M21:R21)&lt;0, 3, 1))))</f>
        <v>1</v>
      </c>
      <c r="AP21" s="38">
        <f ca="1">IFERROR(__xludf.DUMMYFUNCTION("IF(AO21=1, FILTER(TOSSUP, LEN(TOSSUP)), IF(AO21=2, FILTER(NEG, LEN(NEG)), IF(AO21, FILTER(NONEG, LEN(NONEG)), """")))"),-5)</f>
        <v>-5</v>
      </c>
      <c r="AQ21" s="38">
        <f ca="1">IFERROR(__xludf.DUMMYFUNCTION("""COMPUTED_VALUE"""),10)</f>
        <v>10</v>
      </c>
      <c r="AR21" s="38">
        <f ca="1">IFERROR(__xludf.DUMMYFUNCTION("""COMPUTED_VALUE"""),15)</f>
        <v>15</v>
      </c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2</v>
      </c>
      <c r="BF21" s="38">
        <f ca="1">IFERROR(__xludf.DUMMYFUNCTION("IF(BE21=1, FILTER(TOSSUP, LEN(TOSSUP)), IF(BE21=2, FILTER(NEG, LEN(NEG)), IF(BE21, FILTER(NONEG, LEN(NONEG)), """")))"),-5)</f>
        <v>-5</v>
      </c>
      <c r="BG21" s="38"/>
      <c r="BH21" s="38"/>
      <c r="BI21" s="38">
        <f>IF(N3="", 0, IF(SUM(M21:R21)-N21&lt;&gt;0, 0, IF(SUM(C21:H21)&gt;0, 2, IF(SUM(C21:H21)&lt;0, 3, 1))))</f>
        <v>2</v>
      </c>
      <c r="BJ21" s="38">
        <f ca="1">IFERROR(__xludf.DUMMYFUNCTION("IF(BI21=1, FILTER(TOSSUP, LEN(TOSSUP)), IF(BI21=2, FILTER(NEG, LEN(NEG)), IF(BI21, FILTER(NONEG, LEN(NONEG)), """")))"),-5)</f>
        <v>-5</v>
      </c>
      <c r="BK21" s="38"/>
      <c r="BL21" s="38"/>
      <c r="BM21" s="38">
        <f>IF(O3="", 0, IF(SUM(M21:R21)-O21&lt;&gt;0, 0, IF(SUM(C21:H21)&gt;0, 2, IF(SUM(C21:H21)&lt;0, 3, 1))))</f>
        <v>2</v>
      </c>
      <c r="BN21" s="38">
        <f ca="1">IFERROR(__xludf.DUMMYFUNCTION("IF(BM21=1, FILTER(TOSSUP, LEN(TOSSUP)), IF(BM21=2, FILTER(NEG, LEN(NEG)), IF(BM21, FILTER(NONEG, LEN(NONEG)), """")))"),-5)</f>
        <v>-5</v>
      </c>
      <c r="BO21" s="38"/>
      <c r="BP21" s="38"/>
      <c r="BQ21" s="38">
        <f>IF(P3="", 0, IF(SUM(M21:R21)-P21&lt;&gt;0, 0, IF(SUM(C21:H21)&gt;0, 2, IF(SUM(C21:H21)&lt;0, 3, 1))))</f>
        <v>2</v>
      </c>
      <c r="BR21" s="38">
        <f ca="1">IFERROR(__xludf.DUMMYFUNCTION("IF(BQ21=1, FILTER(TOSSUP, LEN(TOSSUP)), IF(BQ21=2, FILTER(NEG, LEN(NEG)), IF(BQ21, FILTER(NONEG, LEN(NONEG)), """")))"),-5)</f>
        <v>-5</v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>
        <v>10</v>
      </c>
      <c r="D22" s="28"/>
      <c r="E22" s="26"/>
      <c r="F22" s="28"/>
      <c r="G22" s="53"/>
      <c r="H22" s="54"/>
      <c r="I22" s="29">
        <v>10</v>
      </c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37">
        <f ca="1">IFERROR(__xludf.DUMMYFUNCTION("IF(OR(RegExMatch(J22&amp;"""",""ERR""), RegExMatch(J22&amp;"""",""--""), RegExMatch(K21&amp;"""",""--""),),  ""-----------"", SUM(J22,K21))"),195)</f>
        <v>195</v>
      </c>
      <c r="L22" s="32">
        <v>19</v>
      </c>
      <c r="M22" s="33"/>
      <c r="N22" s="54"/>
      <c r="O22" s="33"/>
      <c r="P22" s="52"/>
      <c r="Q22" s="51"/>
      <c r="R22" s="52"/>
      <c r="S22" s="29"/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7">
        <f ca="1">IFERROR(__xludf.DUMMYFUNCTION("IF(OR(RegExMatch(T22&amp;"""",""ERR""), RegExMatch(T22&amp;"""",""--""), RegExMatch(U21&amp;"""",""--""),),  ""-----------"", SUM(T22,U21))"),195)</f>
        <v>195</v>
      </c>
      <c r="V22" s="38"/>
      <c r="W22" s="41" t="b">
        <f t="shared" si="0"/>
        <v>1</v>
      </c>
      <c r="X22" s="41">
        <f ca="1">IFERROR(__xludf.DUMMYFUNCTION("IF(W22, FILTER(BONUS, LEN(BONUS)), ""0"")"),0)</f>
        <v>0</v>
      </c>
      <c r="Y22" s="38">
        <f ca="1">IFERROR(__xludf.DUMMYFUNCTION("""COMPUTED_VALUE"""),10)</f>
        <v>10</v>
      </c>
      <c r="Z22" s="38">
        <f ca="1">IFERROR(__xludf.DUMMYFUNCTION("""COMPUTED_VALUE"""),20)</f>
        <v>20</v>
      </c>
      <c r="AA22" s="38">
        <f ca="1">IFERROR(__xludf.DUMMYFUNCTION("""COMPUTED_VALUE"""),30)</f>
        <v>30</v>
      </c>
      <c r="AB22" s="41" t="b">
        <f t="shared" si="1"/>
        <v>0</v>
      </c>
      <c r="AC22" s="41" t="str">
        <f ca="1">IFERROR(__xludf.DUMMYFUNCTION("IF(AB22, FILTER(BONUS, LEN(BONUS)), ""0"")"),"0")</f>
        <v>0</v>
      </c>
      <c r="AD22" s="38"/>
      <c r="AE22" s="38"/>
      <c r="AF22" s="38"/>
      <c r="AG22" s="38">
        <f>IF(C3="", 0, IF(SUM(C22:H22)-C22&lt;&gt;0, 0, IF(SUM(M22:R22)&gt;0, 2, IF(SUM(M22:R22)&lt;0, 3, 1))))</f>
        <v>1</v>
      </c>
      <c r="AH22" s="41">
        <f ca="1">IFERROR(__xludf.DUMMYFUNCTION("IF(AG22=1, FILTER(TOSSUP, LEN(TOSSUP)), IF(AG22=2, FILTER(NEG, LEN(NEG)), IF(AG22, FILTER(NONEG, LEN(NONEG)), """")))"),-5)</f>
        <v>-5</v>
      </c>
      <c r="AI22" s="38">
        <f ca="1">IFERROR(__xludf.DUMMYFUNCTION("""COMPUTED_VALUE"""),10)</f>
        <v>10</v>
      </c>
      <c r="AJ22" s="38">
        <f ca="1">IFERROR(__xludf.DUMMYFUNCTION("""COMPUTED_VALUE"""),15)</f>
        <v>15</v>
      </c>
      <c r="AK22" s="38">
        <f>IF(D3="", 0, IF(SUM(C22:H22)-D22&lt;&gt;0, 0, IF(SUM(M22:R22)&gt;0, 2, IF(SUM(M22:R22)&lt;0, 3, 1))))</f>
        <v>0</v>
      </c>
      <c r="AL22" s="38" t="str">
        <f ca="1">IFERROR(__xludf.DUMMYFUNCTION("IF(AK22=1, FILTER(TOSSUP, LEN(TOSSUP)), IF(AK22=2, FILTER(NEG, LEN(NEG)), IF(AK22, FILTER(NONEG, LEN(NONEG)), """")))"),"")</f>
        <v/>
      </c>
      <c r="AM22" s="38"/>
      <c r="AN22" s="38"/>
      <c r="AO22" s="38">
        <f>IF(E3="", 0, IF(SUM(C22:H22)-E22&lt;&gt;0, 0, IF(SUM(M22:R22)&gt;0, 2, IF(SUM(M22:R22)&lt;0, 3, 1))))</f>
        <v>0</v>
      </c>
      <c r="AP22" s="38" t="str">
        <f ca="1">IFERROR(__xludf.DUMMYFUNCTION("IF(AO22=1, FILTER(TOSSUP, LEN(TOSSUP)), IF(AO22=2, FILTER(NEG, LEN(NEG)), IF(AO22, FILTER(NONEG, LEN(NONEG)), """")))"),"")</f>
        <v/>
      </c>
      <c r="AQ22" s="38"/>
      <c r="AR22" s="38"/>
      <c r="AS22" s="38">
        <f>IF(F3="", 0, IF(SUM(C22:H22)-F22&lt;&gt;0, 0, IF(SUM(M22:R22)&gt;0, 2, IF(SUM(M22:R22)&lt;0, 3, 1))))</f>
        <v>0</v>
      </c>
      <c r="AT22" s="38" t="str">
        <f ca="1">IFERROR(__xludf.DUMMYFUNCTION("IF(AS22=1, FILTER(TOSSUP, LEN(TOSSUP)), IF(AS22=2, FILTER(NEG, LEN(NEG)), IF(AS22, FILTER(NONEG, LEN(NONEG)), """")))"),"")</f>
        <v/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2</v>
      </c>
      <c r="BF22" s="38">
        <f ca="1">IFERROR(__xludf.DUMMYFUNCTION("IF(BE22=1, FILTER(TOSSUP, LEN(TOSSUP)), IF(BE22=2, FILTER(NEG, LEN(NEG)), IF(BE22, FILTER(NONEG, LEN(NONEG)), """")))"),-5)</f>
        <v>-5</v>
      </c>
      <c r="BG22" s="38"/>
      <c r="BH22" s="38"/>
      <c r="BI22" s="38">
        <f>IF(N3="", 0, IF(SUM(M22:R22)-N22&lt;&gt;0, 0, IF(SUM(C22:H22)&gt;0, 2, IF(SUM(C22:H22)&lt;0, 3, 1))))</f>
        <v>2</v>
      </c>
      <c r="BJ22" s="38">
        <f ca="1">IFERROR(__xludf.DUMMYFUNCTION("IF(BI22=1, FILTER(TOSSUP, LEN(TOSSUP)), IF(BI22=2, FILTER(NEG, LEN(NEG)), IF(BI22, FILTER(NONEG, LEN(NONEG)), """")))"),-5)</f>
        <v>-5</v>
      </c>
      <c r="BK22" s="38"/>
      <c r="BL22" s="38"/>
      <c r="BM22" s="38">
        <f>IF(O3="", 0, IF(SUM(M22:R22)-O22&lt;&gt;0, 0, IF(SUM(C22:H22)&gt;0, 2, IF(SUM(C22:H22)&lt;0, 3, 1))))</f>
        <v>2</v>
      </c>
      <c r="BN22" s="38">
        <f ca="1">IFERROR(__xludf.DUMMYFUNCTION("IF(BM22=1, FILTER(TOSSUP, LEN(TOSSUP)), IF(BM22=2, FILTER(NEG, LEN(NEG)), IF(BM22, FILTER(NONEG, LEN(NONEG)), """")))"),-5)</f>
        <v>-5</v>
      </c>
      <c r="BO22" s="38"/>
      <c r="BP22" s="38"/>
      <c r="BQ22" s="38">
        <f>IF(P3="", 0, IF(SUM(M22:R22)-P22&lt;&gt;0, 0, IF(SUM(C22:H22)&gt;0, 2, IF(SUM(C22:H22)&lt;0, 3, 1))))</f>
        <v>2</v>
      </c>
      <c r="BR22" s="38">
        <f ca="1">IFERROR(__xludf.DUMMYFUNCTION("IF(BQ22=1, FILTER(TOSSUP, LEN(TOSSUP)), IF(BQ22=2, FILTER(NEG, LEN(NEG)), IF(BQ22, FILTER(NONEG, LEN(NONEG)), """")))"),-5)</f>
        <v>-5</v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26">
        <v>-5</v>
      </c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37">
        <f ca="1">IFERROR(__xludf.DUMMYFUNCTION("IF(OR(RegExMatch(J23&amp;"""",""ERR""), RegExMatch(J23&amp;"""",""--""), RegExMatch(K22&amp;"""",""--""),),  ""-----------"", SUM(J23,K22))"),190)</f>
        <v>190</v>
      </c>
      <c r="L23" s="32">
        <v>20</v>
      </c>
      <c r="M23" s="33"/>
      <c r="N23" s="28"/>
      <c r="O23" s="33"/>
      <c r="P23" s="50">
        <v>10</v>
      </c>
      <c r="Q23" s="51"/>
      <c r="R23" s="52"/>
      <c r="S23" s="29">
        <v>20</v>
      </c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37">
        <f ca="1">IFERROR(__xludf.DUMMYFUNCTION("IF(OR(RegExMatch(T23&amp;"""",""ERR""), RegExMatch(T23&amp;"""",""--""), RegExMatch(U22&amp;"""",""--""),),  ""-----------"", SUM(T23,U22))"),225)</f>
        <v>225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1</v>
      </c>
      <c r="AC23" s="41">
        <f ca="1">IFERROR(__xludf.DUMMYFUNCTION("IF(AB23, FILTER(BONUS, LEN(BONUS)), ""0"")"),0)</f>
        <v>0</v>
      </c>
      <c r="AD23" s="38">
        <f ca="1">IFERROR(__xludf.DUMMYFUNCTION("""COMPUTED_VALUE"""),10)</f>
        <v>10</v>
      </c>
      <c r="AE23" s="38">
        <f ca="1">IFERROR(__xludf.DUMMYFUNCTION("""COMPUTED_VALUE"""),20)</f>
        <v>20</v>
      </c>
      <c r="AF23" s="38">
        <f ca="1">IFERROR(__xludf.DUMMYFUNCTION("""COMPUTED_VALUE"""),30)</f>
        <v>30</v>
      </c>
      <c r="AG23" s="38">
        <f>IF(C3="", 0, IF(SUM(C23:H23)-C23&lt;&gt;0, 0, IF(SUM(M23:R23)&gt;0, 2, IF(SUM(M23:R23)&lt;0, 3, 1))))</f>
        <v>0</v>
      </c>
      <c r="AH23" s="41" t="str">
        <f ca="1">IFERROR(__xludf.DUMMYFUNCTION("IF(AG23=1, FILTER(TOSSUP, LEN(TOSSUP)), IF(AG23=2, FILTER(NEG, LEN(NEG)), IF(AG23, FILTER(NONEG, LEN(NONEG)), """")))"),"")</f>
        <v/>
      </c>
      <c r="AI23" s="38"/>
      <c r="AJ23" s="38"/>
      <c r="AK23" s="38">
        <f>IF(D3="", 0, IF(SUM(C23:H23)-D23&lt;&gt;0, 0, IF(SUM(M23:R23)&gt;0, 2, IF(SUM(M23:R23)&lt;0, 3, 1))))</f>
        <v>0</v>
      </c>
      <c r="AL23" s="38" t="str">
        <f ca="1">IFERROR(__xludf.DUMMYFUNCTION("IF(AK23=1, FILTER(TOSSUP, LEN(TOSSUP)), IF(AK23=2, FILTER(NEG, LEN(NEG)), IF(AK23, FILTER(NONEG, LEN(NONEG)), """")))"),"")</f>
        <v/>
      </c>
      <c r="AM23" s="38"/>
      <c r="AN23" s="38"/>
      <c r="AO23" s="38">
        <f>IF(E3="", 0, IF(SUM(C23:H23)-E23&lt;&gt;0, 0, IF(SUM(M23:R23)&gt;0, 2, IF(SUM(M23:R23)&lt;0, 3, 1))))</f>
        <v>2</v>
      </c>
      <c r="AP23" s="38">
        <f ca="1">IFERROR(__xludf.DUMMYFUNCTION("IF(AO23=1, FILTER(TOSSUP, LEN(TOSSUP)), IF(AO23=2, FILTER(NEG, LEN(NEG)), IF(AO23, FILTER(NONEG, LEN(NONEG)), """")))"),-5)</f>
        <v>-5</v>
      </c>
      <c r="AQ23" s="38"/>
      <c r="AR23" s="38"/>
      <c r="AS23" s="38">
        <f>IF(F3="", 0, IF(SUM(C23:H23)-F23&lt;&gt;0, 0, IF(SUM(M23:R23)&gt;0, 2, IF(SUM(M23:R23)&lt;0, 3, 1))))</f>
        <v>0</v>
      </c>
      <c r="AT23" s="38" t="str">
        <f ca="1">IFERROR(__xludf.DUMMYFUNCTION("IF(AS23=1, FILTER(TOSSUP, LEN(TOSSUP)), IF(AS23=2, FILTER(NEG, LEN(NEG)), IF(AS23, FILTER(NONEG, LEN(NONEG)), """")))"),"")</f>
        <v/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0</v>
      </c>
      <c r="BN23" s="38" t="str">
        <f ca="1">IFERROR(__xludf.DUMMYFUNCTION("IF(BM23=1, FILTER(TOSSUP, LEN(TOSSUP)), IF(BM23=2, FILTER(NEG, LEN(NEG)), IF(BM23, FILTER(NONEG, LEN(NONEG)), """")))"),"")</f>
        <v/>
      </c>
      <c r="BO23" s="38"/>
      <c r="BP23" s="38"/>
      <c r="BQ23" s="38">
        <f>IF(P3="", 0, IF(SUM(M23:R23)-P23&lt;&gt;0, 0, IF(SUM(C23:H23)&gt;0, 2, IF(SUM(C23:H23)&lt;0, 3, 1))))</f>
        <v>3</v>
      </c>
      <c r="BR23" s="38">
        <f ca="1">IFERROR(__xludf.DUMMYFUNCTION("IF(BQ23=1, FILTER(TOSSUP, LEN(TOSSUP)), IF(BQ23=2, FILTER(NEG, LEN(NEG)), IF(BQ23, FILTER(NONEG, LEN(NONEG)), """")))"),10)</f>
        <v>10</v>
      </c>
      <c r="BS23" s="38">
        <f ca="1">IFERROR(__xludf.DUMMYFUNCTION("""COMPUTED_VALUE"""),15)</f>
        <v>15</v>
      </c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SUM(J24,K23))"),190)</f>
        <v>190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SUM(T24,U23))"),225)</f>
        <v>225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1</v>
      </c>
      <c r="AT24" s="38">
        <f ca="1">IFERROR(__xludf.DUMMYFUNCTION("IF(AS24=1, FILTER(TOSSUP, LEN(TOSSUP)), IF(AS24=2, FILTER(NEG, LEN(NEG)), IF(AS24, FILTER(NONEG, LEN(NONEG)), """")))"),-5)</f>
        <v>-5</v>
      </c>
      <c r="AU24" s="38">
        <f ca="1">IFERROR(__xludf.DUMMYFUNCTION("""COMPUTED_VALUE"""),10)</f>
        <v>10</v>
      </c>
      <c r="AV24" s="38">
        <f ca="1">IFERROR(__xludf.DUMMYFUNCTION("""COMPUTED_VALUE"""),15)</f>
        <v>15</v>
      </c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SUM(J25,K24))"),190)</f>
        <v>190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SUM(T25,U24))"),225)</f>
        <v>225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1</v>
      </c>
      <c r="AT25" s="38">
        <f ca="1">IFERROR(__xludf.DUMMYFUNCTION("IF(AS25=1, FILTER(TOSSUP, LEN(TOSSUP)), IF(AS25=2, FILTER(NEG, LEN(NEG)), IF(AS25, FILTER(NONEG, LEN(NONEG)), """")))"),-5)</f>
        <v>-5</v>
      </c>
      <c r="AU25" s="38">
        <f ca="1">IFERROR(__xludf.DUMMYFUNCTION("""COMPUTED_VALUE"""),10)</f>
        <v>10</v>
      </c>
      <c r="AV25" s="38">
        <f ca="1">IFERROR(__xludf.DUMMYFUNCTION("""COMPUTED_VALUE"""),15)</f>
        <v>15</v>
      </c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SUM(J26,K25))"),190)</f>
        <v>190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SUM(T26,U25))"),225)</f>
        <v>225</v>
      </c>
      <c r="V26" s="38"/>
      <c r="W26" s="38"/>
      <c r="X26" s="38"/>
      <c r="Y26" s="38" t="str">
        <f ca="1">IFERROR(__xludf.DUMMYFUNCTION("FILTER(INSTRUCTIONS!A34:CC44, INSTRUCTIONS!A34:CC34=C2)"),"RICHARD MONTGOMERY C")</f>
        <v>RICHARD MONTGOMERY C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1</v>
      </c>
      <c r="AT26" s="38">
        <f ca="1">IFERROR(__xludf.DUMMYFUNCTION("IF(AS26=1, FILTER(TOSSUP, LEN(TOSSUP)), IF(AS26=2, FILTER(NEG, LEN(NEG)), IF(AS26, FILTER(NONEG, LEN(NONEG)), """")))"),-5)</f>
        <v>-5</v>
      </c>
      <c r="AU26" s="38">
        <f ca="1">IFERROR(__xludf.DUMMYFUNCTION("""COMPUTED_VALUE"""),10)</f>
        <v>10</v>
      </c>
      <c r="AV26" s="38">
        <f ca="1">IFERROR(__xludf.DUMMYFUNCTION("""COMPUTED_VALUE"""),15)</f>
        <v>15</v>
      </c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SUM(J27,K26))"),190)</f>
        <v>190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SUM(T27,U26))"),225)</f>
        <v>225</v>
      </c>
      <c r="V27" s="38"/>
      <c r="W27" s="38"/>
      <c r="X27" s="38"/>
      <c r="Y27" s="10" t="str">
        <f ca="1">IFERROR(__xludf.DUMMYFUNCTION("""COMPUTED_VALUE"""),"Karen Li")</f>
        <v>Karen Li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1</v>
      </c>
      <c r="AT27" s="38">
        <f ca="1">IFERROR(__xludf.DUMMYFUNCTION("IF(AS27=1, FILTER(TOSSUP, LEN(TOSSUP)), IF(AS27=2, FILTER(NEG, LEN(NEG)), IF(AS27, FILTER(NONEG, LEN(NONEG)), """")))"),-5)</f>
        <v>-5</v>
      </c>
      <c r="AU27" s="38">
        <f ca="1">IFERROR(__xludf.DUMMYFUNCTION("""COMPUTED_VALUE"""),10)</f>
        <v>10</v>
      </c>
      <c r="AV27" s="38">
        <f ca="1">IFERROR(__xludf.DUMMYFUNCTION("""COMPUTED_VALUE"""),15)</f>
        <v>15</v>
      </c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0</v>
      </c>
      <c r="D28" s="70">
        <f t="shared" si="2"/>
        <v>2</v>
      </c>
      <c r="E28" s="69">
        <f t="shared" si="2"/>
        <v>1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0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IFERROR(__xludf.DUMMYFUNCTION("""COMPUTED_VALUE"""),"David Louis")</f>
        <v>David Louis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1</v>
      </c>
      <c r="D29" s="76">
        <f t="shared" si="4"/>
        <v>3</v>
      </c>
      <c r="E29" s="75">
        <f t="shared" si="4"/>
        <v>1</v>
      </c>
      <c r="F29" s="76">
        <f t="shared" si="4"/>
        <v>0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0</v>
      </c>
      <c r="N29" s="79">
        <f t="shared" si="5"/>
        <v>6</v>
      </c>
      <c r="O29" s="78">
        <f t="shared" si="5"/>
        <v>0</v>
      </c>
      <c r="P29" s="79">
        <f t="shared" si="5"/>
        <v>4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IFERROR(__xludf.DUMMYFUNCTION("""COMPUTED_VALUE"""),"Kyle Nguyen")</f>
        <v>Kyle Nguyen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0</v>
      </c>
      <c r="D30" s="81">
        <f t="shared" si="6"/>
        <v>1</v>
      </c>
      <c r="E30" s="80">
        <f t="shared" si="6"/>
        <v>4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120</v>
      </c>
      <c r="J30" s="96"/>
      <c r="K30" s="111">
        <f>IF(ROUND(IFERROR(I30/SUM(C28:H29), 0), 0)=IFERROR(I30/SUM(C28:H29), 0), ROUND(IFERROR(I30/SUM(C28:H29), 0), 0), ROUND(IFERROR(I30/SUM(C28:H29), 0), 1))</f>
        <v>15</v>
      </c>
      <c r="L30" s="77">
        <v>-5</v>
      </c>
      <c r="M30" s="82">
        <f t="shared" ref="M30:R30" si="7">COUNTIF(M4:M27, "=-5")</f>
        <v>0</v>
      </c>
      <c r="N30" s="83">
        <f t="shared" si="7"/>
        <v>0</v>
      </c>
      <c r="O30" s="82">
        <f t="shared" si="7"/>
        <v>0</v>
      </c>
      <c r="P30" s="83">
        <f t="shared" si="7"/>
        <v>1</v>
      </c>
      <c r="Q30" s="82">
        <f t="shared" si="7"/>
        <v>0</v>
      </c>
      <c r="R30" s="83">
        <f t="shared" si="7"/>
        <v>0</v>
      </c>
      <c r="S30" s="112">
        <f>SUM(S4:S23)</f>
        <v>130</v>
      </c>
      <c r="T30" s="96"/>
      <c r="U30" s="113">
        <f>IF(ROUND(IFERROR(S30/SUM(M28:R29), 0), 0)=IFERROR(S30/SUM(M28:R29), 0), ROUND(IFERROR(S30/SUM(M28:R29), 0), 0), ROUND(IFERROR(S30/SUM(M28:R29), 0), 1))</f>
        <v>13</v>
      </c>
      <c r="V30" s="38"/>
      <c r="W30" s="38"/>
      <c r="X30" s="38"/>
      <c r="Y30" s="38" t="str">
        <f ca="1">IFERROR(__xludf.DUMMYFUNCTION("""COMPUTED_VALUE"""),"Saahil Rao")</f>
        <v>Saahil Rao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10</v>
      </c>
      <c r="D31" s="86">
        <f t="shared" si="8"/>
        <v>55</v>
      </c>
      <c r="E31" s="85">
        <f t="shared" si="8"/>
        <v>5</v>
      </c>
      <c r="F31" s="86">
        <f t="shared" si="8"/>
        <v>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0</v>
      </c>
      <c r="N31" s="86">
        <f t="shared" si="9"/>
        <v>60</v>
      </c>
      <c r="O31" s="88">
        <f t="shared" si="9"/>
        <v>0</v>
      </c>
      <c r="P31" s="86">
        <f t="shared" si="9"/>
        <v>35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IFERROR(__xludf.DUMMYFUNCTION("""COMPUTED_VALUE"""),"")</f>
        <v/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K27)"),190)</f>
        <v>190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U27)"),225)</f>
        <v>225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IFERROR(__xludf.DUMMYFUNCTION("""COMPUTED_VALUE"""),"")</f>
        <v/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1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INSTRUCTIONS!A34:CC34=M2)"),"BENJAMIN BANNEKER B")</f>
        <v>BENJAMIN BANNEKER B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IFERROR(__xludf.DUMMYFUNCTION("""COMPUTED_VALUE"""),"Henry Addison")</f>
        <v>Henry Addison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IFERROR(__xludf.DUMMYFUNCTION("""COMPUTED_VALUE"""),"Nicolai Beckle")</f>
        <v>Nicolai Beckle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IFERROR(__xludf.DUMMYFUNCTION("""COMPUTED_VALUE"""),"Mareleny Cruz")</f>
        <v>Mareleny Cruz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IFERROR(__xludf.DUMMYFUNCTION("""COMPUTED_VALUE"""),"Krithi Tamarappoo")</f>
        <v>Krithi Tamarappoo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IFERROR(__xludf.DUMMYFUNCTION("""COMPUTED_VALUE"""),"Yenair Yusuf")</f>
        <v>Yenair Yusuf</v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G1:Q1"/>
    <mergeCell ref="C2:K2"/>
    <mergeCell ref="L2:L3"/>
    <mergeCell ref="I30:J31"/>
    <mergeCell ref="S28:T29"/>
    <mergeCell ref="U28:U29"/>
    <mergeCell ref="B32:I34"/>
    <mergeCell ref="N32:U34"/>
    <mergeCell ref="M2:U2"/>
    <mergeCell ref="C43:U46"/>
    <mergeCell ref="J32:M34"/>
    <mergeCell ref="K30:K31"/>
    <mergeCell ref="S30:T31"/>
    <mergeCell ref="U30:U31"/>
    <mergeCell ref="M37:U40"/>
    <mergeCell ref="M36:N36"/>
    <mergeCell ref="X37:X40"/>
    <mergeCell ref="W37:W40"/>
    <mergeCell ref="C42:G42"/>
    <mergeCell ref="L24:L27"/>
    <mergeCell ref="I28:J29"/>
    <mergeCell ref="K28:K29"/>
    <mergeCell ref="C36:D36"/>
    <mergeCell ref="C37:K40"/>
  </mergeCells>
  <conditionalFormatting sqref="C4:U23">
    <cfRule type="expression" dxfId="35" priority="1">
      <formula>$I:$I&lt;&gt;""</formula>
    </cfRule>
  </conditionalFormatting>
  <conditionalFormatting sqref="C4:U23">
    <cfRule type="expression" dxfId="34" priority="2">
      <formula>$S:$S&lt;&gt;""</formula>
    </cfRule>
  </conditionalFormatting>
  <conditionalFormatting sqref="A1">
    <cfRule type="notContainsBlanks" dxfId="33" priority="3">
      <formula>LEN(TRIM(A1))&gt;0</formula>
    </cfRule>
  </conditionalFormatting>
  <dataValidations count="330">
    <dataValidation type="list" allowBlank="1" showErrorMessage="1" sqref="G6">
      <formula1>$AX$6:$AZ$6</formula1>
    </dataValidation>
    <dataValidation type="list" allowBlank="1" showErrorMessage="1" sqref="Q7">
      <formula1>$BV$7:$BX$7</formula1>
    </dataValidation>
    <dataValidation type="list" allowBlank="1" showErrorMessage="1" sqref="P23">
      <formula1>$BR$23:$BT$23</formula1>
    </dataValidation>
    <dataValidation type="list" allowBlank="1" showErrorMessage="1" sqref="C16">
      <formula1>$AH$16:$AJ$16</formula1>
    </dataValidation>
    <dataValidation type="list" allowBlank="1" showErrorMessage="1" sqref="R21">
      <formula1>$BZ$21:$CB$21</formula1>
    </dataValidation>
    <dataValidation type="list" allowBlank="1" showErrorMessage="1" sqref="R8">
      <formula1>$BZ$8:$CB$8</formula1>
    </dataValidation>
    <dataValidation type="list" allowBlank="1" showErrorMessage="1" sqref="G14">
      <formula1>$AX$14:$AZ$14</formula1>
    </dataValidation>
    <dataValidation type="list" allowBlank="1" showErrorMessage="1" sqref="F18">
      <formula1>$AT$18:$AV$18</formula1>
    </dataValidation>
    <dataValidation type="list" allowBlank="1" showErrorMessage="1" sqref="N16">
      <formula1>$BJ$16:$BL$16</formula1>
    </dataValidation>
    <dataValidation type="list" allowBlank="1" showErrorMessage="1" sqref="F20">
      <formula1>$AT$20:$AV$20</formula1>
    </dataValidation>
    <dataValidation type="list" allowBlank="1" showErrorMessage="1" sqref="O27">
      <formula1>$BN$27:$BP$27</formula1>
    </dataValidation>
    <dataValidation type="list" allowBlank="1" showErrorMessage="1" sqref="G27">
      <formula1>$AX$27:$AZ$27</formula1>
    </dataValidation>
    <dataValidation type="list" allowBlank="1" showErrorMessage="1" sqref="M4">
      <formula1>$BF$4:$BH$4</formula1>
    </dataValidation>
    <dataValidation type="list" allowBlank="1" showErrorMessage="1" sqref="I10">
      <formula1>$X$10:$AA$10</formula1>
    </dataValidation>
    <dataValidation type="list" allowBlank="1" showErrorMessage="1" sqref="Q20">
      <formula1>$BV$20:$BX$20</formula1>
    </dataValidation>
    <dataValidation type="list" allowBlank="1" showErrorMessage="1" sqref="E6">
      <formula1>$AP$6:$AR$6</formula1>
    </dataValidation>
    <dataValidation type="list" allowBlank="1" showErrorMessage="1" sqref="O7">
      <formula1>$BN$7:$BP$7</formula1>
    </dataValidation>
    <dataValidation type="list" allowBlank="1" showErrorMessage="1" sqref="S11">
      <formula1>$AC$11:$AF$11</formula1>
    </dataValidation>
    <dataValidation type="list" allowBlank="1" showErrorMessage="1" sqref="E22">
      <formula1>$AP$22:$AR$22</formula1>
    </dataValidation>
    <dataValidation type="list" allowBlank="1" showErrorMessage="1" sqref="M26">
      <formula1>$BF$26:$BH$26</formula1>
    </dataValidation>
    <dataValidation type="list" allowBlank="1" showErrorMessage="1" sqref="H11">
      <formula1>$BB$11:$BD$11</formula1>
    </dataValidation>
    <dataValidation type="list" allowBlank="1" showErrorMessage="1" sqref="D17">
      <formula1>$AL$17:$AN$17</formula1>
    </dataValidation>
    <dataValidation type="list" allowBlank="1" showErrorMessage="1" sqref="Q18">
      <formula1>$BV$18:$BX$18</formula1>
    </dataValidation>
    <dataValidation type="list" allowBlank="1" showErrorMessage="1" sqref="D9">
      <formula1>$AL$9:$AN$9</formula1>
    </dataValidation>
    <dataValidation type="list" allowBlank="1" showErrorMessage="1" sqref="I23">
      <formula1>$X$23:$AA$23</formula1>
    </dataValidation>
    <dataValidation type="list" allowBlank="1" showErrorMessage="1" sqref="F19">
      <formula1>$AT$19:$AV$19</formula1>
    </dataValidation>
    <dataValidation type="list" allowBlank="1" showErrorMessage="1" sqref="N17">
      <formula1>$BJ$17:$BL$17</formula1>
    </dataValidation>
    <dataValidation type="list" allowBlank="1" showErrorMessage="1" sqref="H12">
      <formula1>$BB$12:$BD$12</formula1>
    </dataValidation>
    <dataValidation type="list" allowBlank="1" showErrorMessage="1" sqref="P22">
      <formula1>$BR$22:$BT$22</formula1>
    </dataValidation>
    <dataValidation type="list" allowBlank="1" showErrorMessage="1" sqref="C15">
      <formula1>$AH$15:$AJ$15</formula1>
    </dataValidation>
    <dataValidation type="list" allowBlank="1" showErrorMessage="1" sqref="P10">
      <formula1>$BR$10:$BT$10</formula1>
    </dataValidation>
    <dataValidation type="list" allowBlank="1" showErrorMessage="1" sqref="Q21">
      <formula1>$BV$21:$BX$21</formula1>
    </dataValidation>
    <dataValidation type="list" allowBlank="1" showErrorMessage="1" sqref="H24">
      <formula1>$BB$24:$BD$24</formula1>
    </dataValidation>
    <dataValidation type="list" allowBlank="1" showErrorMessage="1" sqref="I11">
      <formula1>$X$11:$AA$11</formula1>
    </dataValidation>
    <dataValidation type="list" allowBlank="1" showErrorMessage="1" sqref="G13">
      <formula1>$AX$13:$AZ$13</formula1>
    </dataValidation>
    <dataValidation type="list" allowBlank="1" showErrorMessage="1" sqref="R19">
      <formula1>$BZ$19:$CB$19</formula1>
    </dataValidation>
    <dataValidation type="list" allowBlank="1" showErrorMessage="1" sqref="H25">
      <formula1>$BB$25:$BD$25</formula1>
    </dataValidation>
    <dataValidation type="list" allowBlank="1" showErrorMessage="1" sqref="S9">
      <formula1>$AC$9:$AF$9</formula1>
    </dataValidation>
    <dataValidation type="list" allowBlank="1" showErrorMessage="1" sqref="C6">
      <formula1>$AH$6:$AJ$6</formula1>
    </dataValidation>
    <dataValidation type="list" allowBlank="1" showErrorMessage="1" sqref="H5">
      <formula1>$BB$5:$BD$5</formula1>
    </dataValidation>
    <dataValidation type="list" allowBlank="1" showErrorMessage="1" sqref="H10">
      <formula1>$BB$10:$BD$10</formula1>
    </dataValidation>
    <dataValidation type="list" allowBlank="1" showErrorMessage="1" sqref="I8">
      <formula1>$X$8:$AA$8</formula1>
    </dataValidation>
    <dataValidation type="list" allowBlank="1" showErrorMessage="1" sqref="P8">
      <formula1>$BR$8:$BT$8</formula1>
    </dataValidation>
    <dataValidation type="list" allowBlank="1" showErrorMessage="1" sqref="O9">
      <formula1>$BN$9:$BP$9</formula1>
    </dataValidation>
    <dataValidation type="list" allowBlank="1" showErrorMessage="1" sqref="S12">
      <formula1>$AC$12:$AF$12</formula1>
    </dataValidation>
    <dataValidation type="list" allowBlank="1" showErrorMessage="1" sqref="S7">
      <formula1>$AC$7:$AF$7</formula1>
    </dataValidation>
    <dataValidation type="list" allowBlank="1" showErrorMessage="1" sqref="C17">
      <formula1>$AH$17:$AJ$17</formula1>
    </dataValidation>
    <dataValidation type="list" allowBlank="1" showErrorMessage="1" sqref="R20">
      <formula1>$BZ$20:$CB$20</formula1>
    </dataValidation>
    <dataValidation type="list" allowBlank="1" showErrorMessage="1" sqref="I22">
      <formula1>$X$22:$AA$22</formula1>
    </dataValidation>
    <dataValidation type="list" allowBlank="1" showErrorMessage="1" sqref="G15">
      <formula1>$AX$15:$AZ$15</formula1>
    </dataValidation>
    <dataValidation type="list" allowBlank="1" showErrorMessage="1" sqref="M11">
      <formula1>$BF$11:$BH$11</formula1>
    </dataValidation>
    <dataValidation type="list" allowBlank="1" showErrorMessage="1" sqref="R18">
      <formula1>$BZ$18:$CB$18</formula1>
    </dataValidation>
    <dataValidation type="list" allowBlank="1" showErrorMessage="1" sqref="R6">
      <formula1>$BZ$6:$CB$6</formula1>
    </dataValidation>
    <dataValidation type="list" allowBlank="1" showErrorMessage="1" sqref="H26">
      <formula1>$BB$26:$BD$26</formula1>
    </dataValidation>
    <dataValidation type="list" allowBlank="1" showErrorMessage="1" sqref="E8">
      <formula1>$AP$8:$AR$8</formula1>
    </dataValidation>
    <dataValidation type="list" allowBlank="1" showErrorMessage="1" sqref="P24">
      <formula1>$BR$24:$BT$24</formula1>
    </dataValidation>
    <dataValidation type="list" allowBlank="1" showErrorMessage="1" sqref="F21">
      <formula1>$AT$21:$AV$21</formula1>
    </dataValidation>
    <dataValidation type="list" allowBlank="1" showErrorMessage="1" sqref="P19">
      <formula1>$BR$19:$BT$19</formula1>
    </dataValidation>
    <dataValidation type="list" allowBlank="1" showErrorMessage="1" sqref="R23">
      <formula1>$BZ$23:$CB$23</formula1>
    </dataValidation>
    <dataValidation type="list" allowBlank="1" showErrorMessage="1" sqref="M14">
      <formula1>$BF$14:$BH$14</formula1>
    </dataValidation>
    <dataValidation type="list" allowBlank="1" showErrorMessage="1" sqref="H27">
      <formula1>$BB$27:$BD$27</formula1>
    </dataValidation>
    <dataValidation type="list" allowBlank="1" showErrorMessage="1" sqref="F16">
      <formula1>$AT$16:$AV$16</formula1>
    </dataValidation>
    <dataValidation type="list" allowBlank="1" showErrorMessage="1" sqref="R17">
      <formula1>$BZ$17:$CB$17</formula1>
    </dataValidation>
    <dataValidation type="list" allowBlank="1" showErrorMessage="1" sqref="P25">
      <formula1>$BR$25:$BT$25</formula1>
    </dataValidation>
    <dataValidation type="list" allowBlank="1" showErrorMessage="1" sqref="E10">
      <formula1>$AP$10:$AR$10</formula1>
    </dataValidation>
    <dataValidation type="list" allowBlank="1" showErrorMessage="1" sqref="O25">
      <formula1>$BN$25:$BP$25</formula1>
    </dataValidation>
    <dataValidation type="list" allowBlank="1" showErrorMessage="1" sqref="R22">
      <formula1>$BZ$22:$CB$22</formula1>
    </dataValidation>
    <dataValidation type="list" allowBlank="1" showErrorMessage="1" sqref="M13">
      <formula1>$BF$13:$BH$13</formula1>
    </dataValidation>
    <dataValidation type="list" allowBlank="1" showErrorMessage="1" sqref="F22">
      <formula1>$AT$22:$AV$22</formula1>
    </dataValidation>
    <dataValidation type="list" allowBlank="1" showErrorMessage="1" sqref="N14">
      <formula1>$BJ$14:$BL$14</formula1>
    </dataValidation>
    <dataValidation type="list" allowBlank="1" showErrorMessage="1" sqref="C18">
      <formula1>$AH$18:$AJ$18</formula1>
    </dataValidation>
    <dataValidation type="list" allowBlank="1" showErrorMessage="1" sqref="G16">
      <formula1>$AX$16:$AZ$16</formula1>
    </dataValidation>
    <dataValidation type="list" allowBlank="1" showErrorMessage="1" sqref="C8">
      <formula1>$AH$8:$AJ$8</formula1>
    </dataValidation>
    <dataValidation type="list" allowBlank="1" showErrorMessage="1" sqref="E11">
      <formula1>$AP$11:$AR$11</formula1>
    </dataValidation>
    <dataValidation type="list" allowBlank="1" showErrorMessage="1" sqref="O26">
      <formula1>$BN$26:$BP$26</formula1>
    </dataValidation>
    <dataValidation type="list" allowBlank="1" showErrorMessage="1" sqref="S10">
      <formula1>$AC$10:$AF$10</formula1>
    </dataValidation>
    <dataValidation type="list" allowBlank="1" showErrorMessage="1" sqref="N20">
      <formula1>$BJ$20:$BL$20</formula1>
    </dataValidation>
    <dataValidation type="list" allowBlank="1" showErrorMessage="1" sqref="F5">
      <formula1>$AT$5:$AV$5</formula1>
    </dataValidation>
    <dataValidation type="list" allowBlank="1" showErrorMessage="1" sqref="M12">
      <formula1>$BF$12:$BH$12</formula1>
    </dataValidation>
    <dataValidation type="list" allowBlank="1" showErrorMessage="1" sqref="D7">
      <formula1>$AL$7:$AN$7</formula1>
    </dataValidation>
    <dataValidation type="list" allowBlank="1" showErrorMessage="1" sqref="F17">
      <formula1>$AT$17:$AV$17</formula1>
    </dataValidation>
    <dataValidation type="list" allowBlank="1" showErrorMessage="1" sqref="N15">
      <formula1>$BJ$15:$BL$15</formula1>
    </dataValidation>
    <dataValidation type="list" allowBlank="1" showErrorMessage="1" sqref="I19">
      <formula1>$X$19:$AA$19</formula1>
    </dataValidation>
    <dataValidation type="list" allowBlank="1" showErrorMessage="1" sqref="H22">
      <formula1>$BB$22:$BD$22</formula1>
    </dataValidation>
    <dataValidation type="list" allowBlank="1" showErrorMessage="1" sqref="N21">
      <formula1>$BJ$21:$BL$21</formula1>
    </dataValidation>
    <dataValidation type="list" allowBlank="1" showErrorMessage="1" sqref="C13">
      <formula1>$AH$13:$AJ$13</formula1>
    </dataValidation>
    <dataValidation type="list" allowBlank="1" showErrorMessage="1" sqref="M15">
      <formula1>$BF$15:$BH$15</formula1>
    </dataValidation>
    <dataValidation type="list" allowBlank="1" showErrorMessage="1" sqref="I21">
      <formula1>$X$21:$AA$21</formula1>
    </dataValidation>
    <dataValidation type="list" allowBlank="1" showErrorMessage="1" sqref="D27">
      <formula1>$AL$27:$AN$27</formula1>
    </dataValidation>
    <dataValidation type="list" allowBlank="1" showErrorMessage="1" sqref="F7">
      <formula1>$AT$7:$AV$7</formula1>
    </dataValidation>
    <dataValidation type="list" allowBlank="1" showErrorMessage="1" sqref="O24">
      <formula1>$BN$24:$BP$24</formula1>
    </dataValidation>
    <dataValidation type="list" allowBlank="1" showErrorMessage="1" sqref="H7">
      <formula1>$BB$7:$BD$7</formula1>
    </dataValidation>
    <dataValidation type="list" allowBlank="1" showErrorMessage="1" sqref="E12">
      <formula1>$AP$12:$AR$12</formula1>
    </dataValidation>
    <dataValidation type="list" allowBlank="1" showErrorMessage="1" sqref="N19">
      <formula1>$BJ$19:$BL$19</formula1>
    </dataValidation>
    <dataValidation type="list" allowBlank="1" showErrorMessage="1" sqref="R24">
      <formula1>$BZ$24:$CB$24</formula1>
    </dataValidation>
    <dataValidation type="list" allowBlank="1" showErrorMessage="1" sqref="H14">
      <formula1>$BB$14:$BD$14</formula1>
    </dataValidation>
    <dataValidation type="list" allowBlank="1" showErrorMessage="1" sqref="R4">
      <formula1>$BZ$4:$CB$4</formula1>
    </dataValidation>
    <dataValidation type="list" allowBlank="1" showErrorMessage="1" sqref="M23">
      <formula1>$BF$23:$BH$23</formula1>
    </dataValidation>
    <dataValidation type="list" allowBlank="1" showErrorMessage="1" sqref="D14">
      <formula1>$AL$14:$AN$14</formula1>
    </dataValidation>
    <dataValidation type="list" allowBlank="1" showErrorMessage="1" sqref="Q23">
      <formula1>$BV$23:$BX$23</formula1>
    </dataValidation>
    <dataValidation type="list" allowBlank="1" showErrorMessage="1" sqref="F15">
      <formula1>$AT$15:$AV$15</formula1>
    </dataValidation>
    <dataValidation type="list" allowBlank="1" showErrorMessage="1" sqref="O4">
      <formula1>$BN$4:$BP$4</formula1>
    </dataValidation>
    <dataValidation type="list" allowBlank="1" showErrorMessage="1" sqref="O16">
      <formula1>$BN$16:$BP$16</formula1>
    </dataValidation>
    <dataValidation type="list" allowBlank="1" showErrorMessage="1" sqref="E25">
      <formula1>$AP$25:$AR$25</formula1>
    </dataValidation>
    <dataValidation type="list" allowBlank="1" showErrorMessage="1" sqref="G24">
      <formula1>$AX$24:$AZ$24</formula1>
    </dataValidation>
    <dataValidation type="list" allowBlank="1" showErrorMessage="1" sqref="C20">
      <formula1>$AH$20:$AJ$20</formula1>
    </dataValidation>
    <dataValidation type="list" allowBlank="1" showErrorMessage="1" sqref="P7">
      <formula1>$BR$7:$BT$7</formula1>
    </dataValidation>
    <dataValidation type="list" allowBlank="1" showErrorMessage="1" sqref="D13">
      <formula1>$AL$13:$AN$13</formula1>
    </dataValidation>
    <dataValidation type="list" allowBlank="1" showErrorMessage="1" sqref="Q15">
      <formula1>$BV$15:$BX$15</formula1>
    </dataValidation>
    <dataValidation type="list" allowBlank="1" showErrorMessage="1" sqref="M9">
      <formula1>$BF$9:$BH$9</formula1>
    </dataValidation>
    <dataValidation type="list" allowBlank="1" showErrorMessage="1" sqref="E26">
      <formula1>$AP$26:$AR$26</formula1>
    </dataValidation>
    <dataValidation type="list" allowBlank="1" showErrorMessage="1" sqref="G25">
      <formula1>$AX$25:$AZ$25</formula1>
    </dataValidation>
    <dataValidation type="list" allowBlank="1" showErrorMessage="1" sqref="P5">
      <formula1>$BR$5:$BT$5</formula1>
    </dataValidation>
    <dataValidation type="list" allowBlank="1" showErrorMessage="1" sqref="I5">
      <formula1>$X$5:$AA$5</formula1>
    </dataValidation>
    <dataValidation type="list" allowBlank="1" showErrorMessage="1" sqref="O10">
      <formula1>$BN$10:$BP$10</formula1>
    </dataValidation>
    <dataValidation type="list" allowBlank="1" showErrorMessage="1" sqref="M22">
      <formula1>$BF$22:$BH$22</formula1>
    </dataValidation>
    <dataValidation type="list" allowBlank="1" showErrorMessage="1" sqref="H19">
      <formula1>$BB$19:$BD$19</formula1>
    </dataValidation>
    <dataValidation type="list" allowBlank="1" showErrorMessage="1" sqref="N18">
      <formula1>$BJ$18:$BL$18</formula1>
    </dataValidation>
    <dataValidation type="list" allowBlank="1" showErrorMessage="1" sqref="C21">
      <formula1>$AH$21:$AJ$21</formula1>
    </dataValidation>
    <dataValidation type="list" allowBlank="1" showErrorMessage="1" sqref="R25">
      <formula1>$BZ$25:$CB$25</formula1>
    </dataValidation>
    <dataValidation type="list" allowBlank="1" showErrorMessage="1" sqref="N5">
      <formula1>$BJ$5:$BL$5</formula1>
    </dataValidation>
    <dataValidation type="list" allowBlank="1" showErrorMessage="1" sqref="M16">
      <formula1>$BF$16:$BH$16</formula1>
    </dataValidation>
    <dataValidation type="list" allowBlank="1" showErrorMessage="1" sqref="I18">
      <formula1>$X$18:$AA$18</formula1>
    </dataValidation>
    <dataValidation type="list" allowBlank="1" showErrorMessage="1" sqref="D5">
      <formula1>$AL$5:$AN$5</formula1>
    </dataValidation>
    <dataValidation type="list" allowBlank="1" showErrorMessage="1" sqref="O17">
      <formula1>$BN$17:$BP$17</formula1>
    </dataValidation>
    <dataValidation type="list" allowBlank="1" showErrorMessage="1" sqref="S6">
      <formula1>$AC$6:$AF$6</formula1>
    </dataValidation>
    <dataValidation type="list" allowBlank="1" showErrorMessage="1" sqref="Q16">
      <formula1>$BV$16:$BX$16</formula1>
    </dataValidation>
    <dataValidation type="list" allowBlank="1" showErrorMessage="1" sqref="D19">
      <formula1>$AL$19:$AN$19</formula1>
    </dataValidation>
    <dataValidation type="list" allowBlank="1" showErrorMessage="1" sqref="Q9">
      <formula1>$BV$9:$BX$9</formula1>
    </dataValidation>
    <dataValidation type="list" allowBlank="1" showErrorMessage="1" sqref="Q22">
      <formula1>$BV$22:$BX$22</formula1>
    </dataValidation>
    <dataValidation type="list" allowBlank="1" showErrorMessage="1" sqref="O11">
      <formula1>$BN$11:$BP$11</formula1>
    </dataValidation>
    <dataValidation type="list" allowBlank="1" showErrorMessage="1" sqref="F14">
      <formula1>$AT$14:$AV$14</formula1>
    </dataValidation>
    <dataValidation type="list" allowBlank="1" showErrorMessage="1" sqref="G8">
      <formula1>$AX$8:$AZ$8</formula1>
    </dataValidation>
    <dataValidation type="list" allowBlank="1" showErrorMessage="1" sqref="E20">
      <formula1>$AP$20:$AR$20</formula1>
    </dataValidation>
    <dataValidation type="list" allowBlank="1" showErrorMessage="1" sqref="O23">
      <formula1>$BN$23:$BP$23</formula1>
    </dataValidation>
    <dataValidation type="list" allowBlank="1" showErrorMessage="1" sqref="F11">
      <formula1>$AT$11:$AV$11</formula1>
    </dataValidation>
    <dataValidation type="list" allowBlank="1" showErrorMessage="1" sqref="D18">
      <formula1>$AL$18:$AN$18</formula1>
    </dataValidation>
    <dataValidation type="list" allowBlank="1" showErrorMessage="1" sqref="E24">
      <formula1>$AP$24:$AR$24</formula1>
    </dataValidation>
    <dataValidation type="list" allowBlank="1" showErrorMessage="1" sqref="C5">
      <formula1>$AH$5:$AJ$5</formula1>
    </dataValidation>
    <dataValidation type="list" allowBlank="1" showErrorMessage="1" sqref="Q17">
      <formula1>$BV$17:$BX$17</formula1>
    </dataValidation>
    <dataValidation type="list" allowBlank="1" showErrorMessage="1" sqref="H13">
      <formula1>$BB$13:$BD$13</formula1>
    </dataValidation>
    <dataValidation type="list" allowBlank="1" showErrorMessage="1" sqref="M24">
      <formula1>$BF$24:$BH$24</formula1>
    </dataValidation>
    <dataValidation type="list" allowBlank="1" showErrorMessage="1" sqref="G26">
      <formula1>$AX$26:$AZ$26</formula1>
    </dataValidation>
    <dataValidation type="list" allowBlank="1" showErrorMessage="1" sqref="O20">
      <formula1>$BN$20:$BP$20</formula1>
    </dataValidation>
    <dataValidation type="list" allowBlank="1" showErrorMessage="1" sqref="E21">
      <formula1>$AP$21:$AR$21</formula1>
    </dataValidation>
    <dataValidation type="list" allowBlank="1" showErrorMessage="1" sqref="D23">
      <formula1>$AL$23:$AN$23</formula1>
    </dataValidation>
    <dataValidation type="list" allowBlank="1" showErrorMessage="1" sqref="E19">
      <formula1>$AP$19:$AR$19</formula1>
    </dataValidation>
    <dataValidation type="list" allowBlank="1" showErrorMessage="1" sqref="D20">
      <formula1>$AL$20:$AN$20</formula1>
    </dataValidation>
    <dataValidation type="list" allowBlank="1" showErrorMessage="1" sqref="M27">
      <formula1>$BF$27:$BH$27</formula1>
    </dataValidation>
    <dataValidation type="list" allowBlank="1" showErrorMessage="1" sqref="M3:R3">
      <formula1>$Y$38:$Y$47</formula1>
    </dataValidation>
    <dataValidation type="list" allowBlank="1" showErrorMessage="1" sqref="O15">
      <formula1>$BN$15:$BP$15</formula1>
    </dataValidation>
    <dataValidation type="list" allowBlank="1" showErrorMessage="1" sqref="E16">
      <formula1>$AP$16:$AR$16</formula1>
    </dataValidation>
    <dataValidation type="list" allowBlank="1" showErrorMessage="1" sqref="H23">
      <formula1>$BB$23:$BD$23</formula1>
    </dataValidation>
    <dataValidation type="list" allowBlank="1" showErrorMessage="1" sqref="O12">
      <formula1>$BN$12:$BP$12</formula1>
    </dataValidation>
    <dataValidation type="list" allowBlank="1" showErrorMessage="1" sqref="N25">
      <formula1>$BJ$25:$BL$25</formula1>
    </dataValidation>
    <dataValidation type="list" allowBlank="1" showErrorMessage="1" sqref="M17">
      <formula1>$BF$17:$BH$17</formula1>
    </dataValidation>
    <dataValidation type="list" allowBlank="1" showErrorMessage="1" sqref="H20">
      <formula1>$BB$20:$BD$20</formula1>
    </dataValidation>
    <dataValidation type="list" allowBlank="1" showErrorMessage="1" sqref="Q27">
      <formula1>$BV$27:$BX$27</formula1>
    </dataValidation>
    <dataValidation type="list" allowBlank="1" showErrorMessage="1" sqref="F9">
      <formula1>$AT$9:$AV$9</formula1>
    </dataValidation>
    <dataValidation type="list" allowBlank="1" showErrorMessage="1" sqref="C14">
      <formula1>$AH$14:$AJ$14</formula1>
    </dataValidation>
    <dataValidation type="list" allowBlank="1" showErrorMessage="1" sqref="O13">
      <formula1>$BN$13:$BP$13</formula1>
    </dataValidation>
    <dataValidation type="list" allowBlank="1" showErrorMessage="1" sqref="N26">
      <formula1>$BJ$26:$BL$26</formula1>
    </dataValidation>
    <dataValidation type="list" allowBlank="1" showErrorMessage="1" sqref="H15">
      <formula1>$BB$15:$BD$15</formula1>
    </dataValidation>
    <dataValidation type="list" allowBlank="1" showErrorMessage="1" sqref="C11">
      <formula1>$AH$11:$AJ$11</formula1>
    </dataValidation>
    <dataValidation type="list" allowBlank="1" showErrorMessage="1" sqref="D22">
      <formula1>$AL$22:$AN$22</formula1>
    </dataValidation>
    <dataValidation type="list" allowBlank="1" showErrorMessage="1" sqref="Q24">
      <formula1>$BV$24:$BX$24</formula1>
    </dataValidation>
    <dataValidation type="list" allowBlank="1" showErrorMessage="1" sqref="M7">
      <formula1>$BF$7:$BH$7</formula1>
    </dataValidation>
    <dataValidation type="list" allowBlank="1" showErrorMessage="1" sqref="Q19">
      <formula1>$BV$19:$BX$19</formula1>
    </dataValidation>
    <dataValidation type="list" allowBlank="1" showErrorMessage="1" sqref="M25">
      <formula1>$BF$25:$BH$25</formula1>
    </dataValidation>
    <dataValidation type="list" allowBlank="1" showErrorMessage="1" sqref="D16">
      <formula1>$AL$16:$AN$16</formula1>
    </dataValidation>
    <dataValidation type="list" allowBlank="1" showErrorMessage="1" sqref="E17">
      <formula1>$AP$17:$AR$17</formula1>
    </dataValidation>
    <dataValidation type="list" allowBlank="1" showErrorMessage="1" sqref="C12">
      <formula1>$AH$12:$AJ$12</formula1>
    </dataValidation>
    <dataValidation type="list" allowBlank="1" showErrorMessage="1" sqref="D21">
      <formula1>$AL$21:$AN$21</formula1>
    </dataValidation>
    <dataValidation type="list" allowBlank="1" showErrorMessage="1" sqref="Q25">
      <formula1>$BV$25:$BX$25</formula1>
    </dataValidation>
    <dataValidation type="list" allowBlank="1" showErrorMessage="1" sqref="H21">
      <formula1>$BB$21:$BD$21</formula1>
    </dataValidation>
    <dataValidation type="list" allowBlank="1" showErrorMessage="1" sqref="N7">
      <formula1>$BJ$7:$BL$7</formula1>
    </dataValidation>
    <dataValidation type="list" allowBlank="1" showErrorMessage="1" sqref="F10">
      <formula1>$AT$10:$AV$10</formula1>
    </dataValidation>
    <dataValidation type="list" allowBlank="1" showErrorMessage="1" sqref="E23">
      <formula1>$AP$23:$AR$23</formula1>
    </dataValidation>
    <dataValidation type="list" allowBlank="1" showErrorMessage="1" sqref="S4">
      <formula1>$AC$4:$AF$4</formula1>
    </dataValidation>
    <dataValidation type="list" allowBlank="1" showErrorMessage="1" sqref="D15">
      <formula1>$AL$15:$AN$15</formula1>
    </dataValidation>
    <dataValidation type="list" allowBlank="1" showErrorMessage="1" sqref="E18">
      <formula1>$AP$18:$AR$18</formula1>
    </dataValidation>
    <dataValidation type="list" allowBlank="1" showErrorMessage="1" sqref="O14">
      <formula1>$BN$14:$BP$14</formula1>
    </dataValidation>
    <dataValidation type="list" allowBlank="1" showErrorMessage="1" sqref="N27">
      <formula1>$BJ$27:$BL$27</formula1>
    </dataValidation>
    <dataValidation type="list" allowBlank="1" showErrorMessage="1" sqref="Q4">
      <formula1>$BV$4:$BX$4</formula1>
    </dataValidation>
    <dataValidation type="list" allowBlank="1" showErrorMessage="1" sqref="H16">
      <formula1>$BB$16:$BD$16</formula1>
    </dataValidation>
    <dataValidation type="list" allowBlank="1" showErrorMessage="1" sqref="M19">
      <formula1>$BF$19:$BH$19</formula1>
    </dataValidation>
    <dataValidation type="list" allowBlank="1" showErrorMessage="1" sqref="D8">
      <formula1>$AL$8:$AN$8</formula1>
    </dataValidation>
    <dataValidation type="list" allowBlank="1" showErrorMessage="1" sqref="C7">
      <formula1>$AH$7:$AJ$7</formula1>
    </dataValidation>
    <dataValidation type="list" allowBlank="1" showErrorMessage="1" sqref="E15">
      <formula1>$AP$15:$AR$15</formula1>
    </dataValidation>
    <dataValidation type="list" allowBlank="1" showErrorMessage="1" sqref="C10">
      <formula1>$AH$10:$AJ$10</formula1>
    </dataValidation>
    <dataValidation type="list" allowBlank="1" showErrorMessage="1" sqref="H17">
      <formula1>$BB$17:$BD$17</formula1>
    </dataValidation>
    <dataValidation type="list" allowBlank="1" showErrorMessage="1" sqref="M20">
      <formula1>$BF$20:$BH$20</formula1>
    </dataValidation>
    <dataValidation type="list" allowBlank="1" showErrorMessage="1" sqref="R27">
      <formula1>$BZ$27:$CB$27</formula1>
    </dataValidation>
    <dataValidation type="list" allowBlank="1" showErrorMessage="1" sqref="D11">
      <formula1>$AL$11:$AN$11</formula1>
    </dataValidation>
    <dataValidation type="list" allowBlank="1" showErrorMessage="1" sqref="M18">
      <formula1>$BF$18:$BH$18</formula1>
    </dataValidation>
    <dataValidation type="list" allowBlank="1" showErrorMessage="1" sqref="I16">
      <formula1>$X$16:$AA$16</formula1>
    </dataValidation>
    <dataValidation type="list" allowBlank="1" showErrorMessage="1" sqref="Q26">
      <formula1>$BV$26:$BX$26</formula1>
    </dataValidation>
    <dataValidation type="list" allowBlank="1" showErrorMessage="1" sqref="F4">
      <formula1>$AT$4:$AV$4</formula1>
    </dataValidation>
    <dataValidation type="list" allowBlank="1" showErrorMessage="1" sqref="O21">
      <formula1>$BN$21:$BP$21</formula1>
    </dataValidation>
    <dataValidation type="list" allowBlank="1" showErrorMessage="1" sqref="S8">
      <formula1>$AC$8:$AF$8</formula1>
    </dataValidation>
    <dataValidation type="list" allowBlank="1" showErrorMessage="1" sqref="P15">
      <formula1>$BR$15:$BT$15</formula1>
    </dataValidation>
    <dataValidation type="list" allowBlank="1" showErrorMessage="1" sqref="R14">
      <formula1>$BZ$14:$CB$14</formula1>
    </dataValidation>
    <dataValidation type="list" allowBlank="1" showErrorMessage="1" sqref="C23">
      <formula1>$AH$23:$AJ$23</formula1>
    </dataValidation>
    <dataValidation type="list" allowBlank="1" showErrorMessage="1" sqref="F12">
      <formula1>$AT$12:$AV$12</formula1>
    </dataValidation>
    <dataValidation type="list" allowBlank="1" showErrorMessage="1" sqref="R9">
      <formula1>$BZ$9:$CB$9</formula1>
    </dataValidation>
    <dataValidation type="list" allowBlank="1" showErrorMessage="1" sqref="O19">
      <formula1>$BN$19:$BP$19</formula1>
    </dataValidation>
    <dataValidation type="list" allowBlank="1" showErrorMessage="1" sqref="N10">
      <formula1>$BJ$10:$BL$10</formula1>
    </dataValidation>
    <dataValidation type="list" allowBlank="1" showErrorMessage="1" sqref="Q6">
      <formula1>$BV$6:$BX$6</formula1>
    </dataValidation>
    <dataValidation type="list" allowBlank="1" showErrorMessage="1" sqref="G19">
      <formula1>$AX$19:$AZ$19</formula1>
    </dataValidation>
    <dataValidation type="list" allowBlank="1" showErrorMessage="1" sqref="R26">
      <formula1>$BZ$26:$CB$26</formula1>
    </dataValidation>
    <dataValidation type="list" allowBlank="1" showErrorMessage="1" sqref="H18">
      <formula1>$BB$18:$BD$18</formula1>
    </dataValidation>
    <dataValidation type="list" allowBlank="1" showErrorMessage="1" sqref="P16">
      <formula1>$BR$16:$BT$16</formula1>
    </dataValidation>
    <dataValidation type="list" allowBlank="1" showErrorMessage="1" sqref="F13">
      <formula1>$AT$13:$AV$13</formula1>
    </dataValidation>
    <dataValidation type="list" allowBlank="1" showErrorMessage="1" sqref="N9">
      <formula1>$BJ$9:$BL$9</formula1>
    </dataValidation>
    <dataValidation type="list" allowBlank="1" showErrorMessage="1" sqref="N11">
      <formula1>$BJ$11:$BL$11</formula1>
    </dataValidation>
    <dataValidation type="list" allowBlank="1" showErrorMessage="1" sqref="I9">
      <formula1>$X$9:$AA$9</formula1>
    </dataValidation>
    <dataValidation type="list" allowBlank="1" showErrorMessage="1" sqref="E14">
      <formula1>$AP$14:$AR$14</formula1>
    </dataValidation>
    <dataValidation type="list" allowBlank="1" showErrorMessage="1" sqref="G5">
      <formula1>$AX$5:$AZ$5</formula1>
    </dataValidation>
    <dataValidation type="list" allowBlank="1" showErrorMessage="1" sqref="O22">
      <formula1>$BN$22:$BP$22</formula1>
    </dataValidation>
    <dataValidation type="list" allowBlank="1" showErrorMessage="1" sqref="F25">
      <formula1>$AT$25:$AV$25</formula1>
    </dataValidation>
    <dataValidation type="list" allowBlank="1" showErrorMessage="1" sqref="D25">
      <formula1>$AL$25:$AN$25</formula1>
    </dataValidation>
    <dataValidation type="list" allowBlank="1" showErrorMessage="1" sqref="N23">
      <formula1>$BJ$23:$BL$23</formula1>
    </dataValidation>
    <dataValidation type="list" allowBlank="1" showErrorMessage="1" sqref="E5">
      <formula1>$AP$5:$AR$5</formula1>
    </dataValidation>
    <dataValidation type="list" allowBlank="1" showErrorMessage="1" sqref="O6">
      <formula1>$BN$6:$BP$6</formula1>
    </dataValidation>
    <dataValidation type="list" allowBlank="1" showErrorMessage="1" sqref="R13">
      <formula1>$BZ$13:$CB$13</formula1>
    </dataValidation>
    <dataValidation type="list" allowBlank="1" showErrorMessage="1" sqref="F26">
      <formula1>$AT$26:$AV$26</formula1>
    </dataValidation>
    <dataValidation type="list" allowBlank="1" showErrorMessage="1" sqref="H9">
      <formula1>$BB$9:$BD$9</formula1>
    </dataValidation>
    <dataValidation type="list" allowBlank="1" showErrorMessage="1" sqref="M21">
      <formula1>$BF$21:$BH$21</formula1>
    </dataValidation>
    <dataValidation type="list" allowBlank="1" showErrorMessage="1" sqref="N24">
      <formula1>$BJ$24:$BL$24</formula1>
    </dataValidation>
    <dataValidation type="list" allowBlank="1" showErrorMessage="1" sqref="E27">
      <formula1>$AP$27:$AR$27</formula1>
    </dataValidation>
    <dataValidation type="list" allowBlank="1" showErrorMessage="1" sqref="M5">
      <formula1>$BF$5:$BH$5</formula1>
    </dataValidation>
    <dataValidation type="list" allowBlank="1" showErrorMessage="1" sqref="D24">
      <formula1>$AL$24:$AN$24</formula1>
    </dataValidation>
    <dataValidation type="list" allowBlank="1" showErrorMessage="1" sqref="D12">
      <formula1>$AL$12:$AN$12</formula1>
    </dataValidation>
    <dataValidation type="list" allowBlank="1" showErrorMessage="1" sqref="C25">
      <formula1>$AH$25:$AJ$25</formula1>
    </dataValidation>
    <dataValidation type="list" allowBlank="1" showErrorMessage="1" sqref="O18">
      <formula1>$BN$18:$BP$18</formula1>
    </dataValidation>
    <dataValidation type="list" allowBlank="1" showErrorMessage="1" sqref="G23">
      <formula1>$AX$23:$AZ$23</formula1>
    </dataValidation>
    <dataValidation type="list" allowBlank="1" showErrorMessage="1" sqref="N12">
      <formula1>$BJ$12:$BL$12</formula1>
    </dataValidation>
    <dataValidation type="list" allowBlank="1" showErrorMessage="1" sqref="P4">
      <formula1>$BR$4:$BT$4</formula1>
    </dataValidation>
    <dataValidation type="list" allowBlank="1" showErrorMessage="1" sqref="Q14">
      <formula1>$BV$14:$BX$14</formula1>
    </dataValidation>
    <dataValidation type="list" allowBlank="1" showErrorMessage="1" sqref="G20">
      <formula1>$AX$20:$AZ$20</formula1>
    </dataValidation>
    <dataValidation type="list" allowBlank="1" showErrorMessage="1" sqref="P27">
      <formula1>$BR$27:$BT$27</formula1>
    </dataValidation>
    <dataValidation type="list" allowBlank="1" showErrorMessage="1" sqref="R15">
      <formula1>$BZ$15:$CB$15</formula1>
    </dataValidation>
    <dataValidation type="list" allowBlank="1" showErrorMessage="1" sqref="C22">
      <formula1>$AH$22:$AJ$22</formula1>
    </dataValidation>
    <dataValidation type="list" allowBlank="1" showErrorMessage="1" sqref="F24">
      <formula1>$AT$24:$AV$24</formula1>
    </dataValidation>
    <dataValidation type="list" allowBlank="1" showErrorMessage="1" sqref="D26">
      <formula1>$AL$26:$AN$26</formula1>
    </dataValidation>
    <dataValidation type="list" allowBlank="1" showErrorMessage="1" sqref="G18">
      <formula1>$AX$18:$AZ$18</formula1>
    </dataValidation>
    <dataValidation type="list" allowBlank="1" showErrorMessage="1" sqref="Q11">
      <formula1>$BV$11:$BX$11</formula1>
    </dataValidation>
    <dataValidation type="list" allowBlank="1" showErrorMessage="1" sqref="E13">
      <formula1>$AP$13:$AR$13</formula1>
    </dataValidation>
    <dataValidation type="list" allowBlank="1" showErrorMessage="1" sqref="D6">
      <formula1>$AL$6:$AN$6</formula1>
    </dataValidation>
    <dataValidation type="list" allowBlank="1" showErrorMessage="1" sqref="D10">
      <formula1>$AL$10:$AN$10</formula1>
    </dataValidation>
    <dataValidation type="list" allowBlank="1" showErrorMessage="1" sqref="Q8">
      <formula1>$BV$8:$BX$8</formula1>
    </dataValidation>
    <dataValidation type="list" allowBlank="1" showErrorMessage="1" sqref="I17">
      <formula1>$X$17:$AA$17</formula1>
    </dataValidation>
    <dataValidation type="list" allowBlank="1" showErrorMessage="1" sqref="N22">
      <formula1>$BJ$22:$BL$22</formula1>
    </dataValidation>
    <dataValidation type="list" allowBlank="1" showErrorMessage="1" sqref="I14">
      <formula1>$X$14:$AA$14</formula1>
    </dataValidation>
    <dataValidation type="list" allowBlank="1" showErrorMessage="1" sqref="Q12">
      <formula1>$BV$12:$BX$12</formula1>
    </dataValidation>
    <dataValidation type="list" allowBlank="1" showErrorMessage="1" sqref="G7">
      <formula1>$AX$7:$AZ$7</formula1>
    </dataValidation>
    <dataValidation type="list" allowBlank="1" showErrorMessage="1" sqref="H4">
      <formula1>$BB$4:$BD$4</formula1>
    </dataValidation>
    <dataValidation type="list" allowBlank="1" showErrorMessage="1" sqref="G21">
      <formula1>$AX$21:$AZ$21</formula1>
    </dataValidation>
    <dataValidation type="list" allowBlank="1" showErrorMessage="1" sqref="C3:H3">
      <formula1>$Y$27:$Y$36</formula1>
    </dataValidation>
    <dataValidation type="list" allowBlank="1" showErrorMessage="1" sqref="I20">
      <formula1>$X$20:$AA$20</formula1>
    </dataValidation>
    <dataValidation type="list" allowBlank="1" showErrorMessage="1" sqref="N4">
      <formula1>$BJ$4:$BL$4</formula1>
    </dataValidation>
    <dataValidation type="list" allowBlank="1" showErrorMessage="1" sqref="R7">
      <formula1>$BZ$7:$CB$7</formula1>
    </dataValidation>
    <dataValidation type="list" allowBlank="1" showErrorMessage="1" sqref="P9">
      <formula1>$BR$9:$BT$9</formula1>
    </dataValidation>
    <dataValidation type="list" allowBlank="1" showErrorMessage="1" sqref="I15">
      <formula1>$X$15:$AA$15</formula1>
    </dataValidation>
    <dataValidation type="list" allowBlank="1" showErrorMessage="1" sqref="C24">
      <formula1>$AH$24:$AJ$24</formula1>
    </dataValidation>
    <dataValidation type="list" allowBlank="1" showErrorMessage="1" sqref="G22">
      <formula1>$AX$22:$AZ$22</formula1>
    </dataValidation>
    <dataValidation type="list" allowBlank="1" showErrorMessage="1" sqref="O8">
      <formula1>$BN$8:$BP$8</formula1>
    </dataValidation>
    <dataValidation type="list" allowBlank="1" showErrorMessage="1" sqref="G17">
      <formula1>$AX$17:$AZ$17</formula1>
    </dataValidation>
    <dataValidation type="list" allowBlank="1" showErrorMessage="1" sqref="E7">
      <formula1>$AP$7:$AR$7</formula1>
    </dataValidation>
    <dataValidation type="list" allowBlank="1" showErrorMessage="1" sqref="Q13">
      <formula1>$BV$13:$BX$13</formula1>
    </dataValidation>
    <dataValidation type="list" allowBlank="1" showErrorMessage="1" sqref="I7">
      <formula1>$X$7:$AA$7</formula1>
    </dataValidation>
    <dataValidation type="list" allowBlank="1" showErrorMessage="1" sqref="P26">
      <formula1>$BR$26:$BT$26</formula1>
    </dataValidation>
    <dataValidation type="list" allowBlank="1" showErrorMessage="1" sqref="R16">
      <formula1>$BZ$16:$CB$16</formula1>
    </dataValidation>
    <dataValidation type="list" allowBlank="1" showErrorMessage="1" sqref="C19">
      <formula1>$AH$19:$AJ$19</formula1>
    </dataValidation>
    <dataValidation type="list" allowBlank="1" showErrorMessage="1" sqref="P20">
      <formula1>$BR$20:$BT$20</formula1>
    </dataValidation>
    <dataValidation type="list" allowBlank="1" showErrorMessage="1" sqref="S21">
      <formula1>$AC$21:$AF$21</formula1>
    </dataValidation>
    <dataValidation type="list" allowBlank="1" showErrorMessage="1" sqref="P6">
      <formula1>$BR$6:$BT$6</formula1>
    </dataValidation>
    <dataValidation type="list" allowBlank="1" showErrorMessage="1" sqref="S19">
      <formula1>$AC$19:$AF$19</formula1>
    </dataValidation>
    <dataValidation type="list" allowBlank="1" showErrorMessage="1" sqref="F23">
      <formula1>$AT$23:$AV$23</formula1>
    </dataValidation>
    <dataValidation type="list" allowBlank="1" showErrorMessage="1" sqref="I6">
      <formula1>$X$6:$AA$6</formula1>
    </dataValidation>
    <dataValidation type="list" allowBlank="1" showErrorMessage="1" sqref="M8">
      <formula1>$BF$8:$BH$8</formula1>
    </dataValidation>
    <dataValidation type="list" allowBlank="1" showErrorMessage="1" sqref="G11">
      <formula1>$AX$11:$AZ$11</formula1>
    </dataValidation>
    <dataValidation type="list" allowBlank="1" showErrorMessage="1" sqref="P18">
      <formula1>$BR$18:$BT$18</formula1>
    </dataValidation>
    <dataValidation type="list" allowBlank="1" showErrorMessage="1" sqref="D4">
      <formula1>$AL$4:$AN$4</formula1>
    </dataValidation>
    <dataValidation type="list" allowBlank="1" showErrorMessage="1" sqref="N6">
      <formula1>$BJ$6:$BL$6</formula1>
    </dataValidation>
    <dataValidation type="list" allowBlank="1" showErrorMessage="1" sqref="N13">
      <formula1>$BJ$13:$BL$13</formula1>
    </dataValidation>
    <dataValidation type="list" allowBlank="1" showErrorMessage="1" sqref="P12">
      <formula1>$BR$12:$BT$12</formula1>
    </dataValidation>
    <dataValidation type="list" allowBlank="1" showErrorMessage="1" sqref="I13">
      <formula1>$X$13:$AA$13</formula1>
    </dataValidation>
    <dataValidation type="list" allowBlank="1" showErrorMessage="1" sqref="C26">
      <formula1>$AH$26:$AJ$26</formula1>
    </dataValidation>
    <dataValidation type="list" allowBlank="1" showErrorMessage="1" sqref="S5">
      <formula1>$AC$5:$AF$5</formula1>
    </dataValidation>
    <dataValidation type="list" allowBlank="1" showErrorMessage="1" sqref="R11">
      <formula1>$BZ$11:$CB$11</formula1>
    </dataValidation>
    <dataValidation type="list" allowBlank="1" showErrorMessage="1" sqref="M10">
      <formula1>$BF$10:$BH$10</formula1>
    </dataValidation>
    <dataValidation type="list" allowBlank="1" showErrorMessage="1" sqref="S14">
      <formula1>$AC$14:$AF$14</formula1>
    </dataValidation>
    <dataValidation type="list" allowBlank="1" showErrorMessage="1" sqref="H6">
      <formula1>$BB$6:$BD$6</formula1>
    </dataValidation>
    <dataValidation type="list" allowBlank="1" showErrorMessage="1" sqref="F6">
      <formula1>$AT$6:$AV$6</formula1>
    </dataValidation>
    <dataValidation type="list" allowBlank="1" showErrorMessage="1" sqref="E9">
      <formula1>$AP$9:$AR$9</formula1>
    </dataValidation>
    <dataValidation type="list" allowBlank="1" showErrorMessage="1" sqref="C27">
      <formula1>$AH$27:$AJ$27</formula1>
    </dataValidation>
    <dataValidation type="list" allowBlank="1" showErrorMessage="1" sqref="R5">
      <formula1>$BZ$5:$CB$5</formula1>
    </dataValidation>
    <dataValidation type="list" allowBlank="1" showErrorMessage="1" sqref="S13">
      <formula1>$AC$13:$AF$13</formula1>
    </dataValidation>
    <dataValidation type="list" allowBlank="1" showErrorMessage="1" sqref="P17">
      <formula1>$BR$17:$BT$17</formula1>
    </dataValidation>
    <dataValidation type="list" allowBlank="1" showErrorMessage="1" sqref="C9">
      <formula1>$AH$9:$AJ$9</formula1>
    </dataValidation>
    <dataValidation type="list" allowBlank="1" showErrorMessage="1" sqref="I12">
      <formula1>$X$12:$AA$12</formula1>
    </dataValidation>
    <dataValidation type="list" allowBlank="1" showErrorMessage="1" sqref="Q10">
      <formula1>$BV$10:$BX$10</formula1>
    </dataValidation>
    <dataValidation type="list" allowBlank="1" showErrorMessage="1" sqref="R12">
      <formula1>$BZ$12:$CB$12</formula1>
    </dataValidation>
    <dataValidation type="list" allowBlank="1" showErrorMessage="1" sqref="G4">
      <formula1>$AX$4:$AZ$4</formula1>
    </dataValidation>
    <dataValidation type="list" allowBlank="1" showErrorMessage="1" sqref="Q5">
      <formula1>$BV$5:$BX$5</formula1>
    </dataValidation>
    <dataValidation type="list" allowBlank="1" showErrorMessage="1" sqref="P11">
      <formula1>$BR$11:$BT$11</formula1>
    </dataValidation>
    <dataValidation type="list" allowBlank="1" showErrorMessage="1" sqref="I4">
      <formula1>$X$4:$AA$4</formula1>
    </dataValidation>
    <dataValidation type="list" allowBlank="1" showErrorMessage="1" sqref="N8">
      <formula1>$BJ$8:$BL$8</formula1>
    </dataValidation>
    <dataValidation type="list" allowBlank="1" showErrorMessage="1" sqref="S18">
      <formula1>$AC$18:$AF$18</formula1>
    </dataValidation>
    <dataValidation type="list" allowBlank="1" showErrorMessage="1" sqref="S15">
      <formula1>$AC$15:$AF$15</formula1>
    </dataValidation>
    <dataValidation type="list" allowBlank="1" showErrorMessage="1" sqref="F27">
      <formula1>$AT$27:$AV$27</formula1>
    </dataValidation>
    <dataValidation type="list" allowBlank="1" showErrorMessage="1" sqref="G12">
      <formula1>$AX$12:$AZ$12</formula1>
    </dataValidation>
    <dataValidation type="list" allowBlank="1" showErrorMessage="1" sqref="M6">
      <formula1>$BF$6:$BH$6</formula1>
    </dataValidation>
    <dataValidation type="list" allowBlank="1" showErrorMessage="1" sqref="P21">
      <formula1>$BR$21:$BT$21</formula1>
    </dataValidation>
    <dataValidation type="list" allowBlank="1" showErrorMessage="1" sqref="S20">
      <formula1>$AC$20:$AF$20</formula1>
    </dataValidation>
    <dataValidation type="list" allowBlank="1" showErrorMessage="1" sqref="C4">
      <formula1>$AH$4:$AJ$4</formula1>
    </dataValidation>
    <dataValidation type="list" allowBlank="1" showErrorMessage="1" sqref="S23">
      <formula1>$AC$23:$AF$23</formula1>
    </dataValidation>
    <dataValidation type="list" allowBlank="1" showErrorMessage="1" sqref="H8">
      <formula1>$BB$8:$BD$8</formula1>
    </dataValidation>
    <dataValidation type="list" allowBlank="1" showErrorMessage="1" sqref="G9">
      <formula1>$AX$9:$AZ$9</formula1>
    </dataValidation>
    <dataValidation type="list" allowBlank="1" showErrorMessage="1" sqref="R10">
      <formula1>$BZ$10:$CB$10</formula1>
    </dataValidation>
    <dataValidation type="list" allowBlank="1" showErrorMessage="1" sqref="E4">
      <formula1>$AP$4:$AR$4</formula1>
    </dataValidation>
    <dataValidation type="list" allowBlank="1" showErrorMessage="1" sqref="P13">
      <formula1>$BR$13:$BT$13</formula1>
    </dataValidation>
    <dataValidation type="list" allowBlank="1" showErrorMessage="1" sqref="S17">
      <formula1>$AC$17:$AF$17</formula1>
    </dataValidation>
    <dataValidation type="list" allowBlank="1" showErrorMessage="1" sqref="O5">
      <formula1>$BN$5:$BP$5</formula1>
    </dataValidation>
    <dataValidation type="list" allowBlank="1" showErrorMessage="1" sqref="S22">
      <formula1>$AC$22:$AF$22</formula1>
    </dataValidation>
    <dataValidation type="list" allowBlank="1" showErrorMessage="1" sqref="G10">
      <formula1>$AX$10:$AZ$10</formula1>
    </dataValidation>
    <dataValidation type="list" allowBlank="1" showErrorMessage="1" sqref="S16">
      <formula1>$AC$16:$AF$16</formula1>
    </dataValidation>
    <dataValidation type="list" allowBlank="1" showErrorMessage="1" sqref="P14">
      <formula1>$BR$14:$BT$14</formula1>
    </dataValidation>
    <dataValidation type="list" allowBlank="1" showErrorMessage="1" sqref="F8">
      <formula1>$AT$8:$AV$8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1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6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11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13</v>
      </c>
      <c r="D3" s="17" t="s">
        <v>16</v>
      </c>
      <c r="E3" s="16" t="s">
        <v>19</v>
      </c>
      <c r="F3" s="17" t="s">
        <v>20</v>
      </c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27</v>
      </c>
      <c r="N3" s="23" t="s">
        <v>28</v>
      </c>
      <c r="O3" s="22" t="s">
        <v>30</v>
      </c>
      <c r="P3" s="23" t="s">
        <v>31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>
        <v>10</v>
      </c>
      <c r="E4" s="26"/>
      <c r="F4" s="28"/>
      <c r="G4" s="26"/>
      <c r="H4" s="28"/>
      <c r="I4" s="29">
        <v>30</v>
      </c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1">
        <f ca="1">IFERROR(__xludf.DUMMYFUNCTION("IF(OR(RegExMatch(J4&amp;"""",""ERR""), RegExMatch(J4&amp;"""",""--"")),  ""-----------"", SUM(J4,K3))"),40)</f>
        <v>40</v>
      </c>
      <c r="L4" s="32">
        <v>1</v>
      </c>
      <c r="M4" s="33"/>
      <c r="N4" s="28"/>
      <c r="O4" s="33"/>
      <c r="P4" s="34"/>
      <c r="Q4" s="33"/>
      <c r="R4" s="34"/>
      <c r="S4" s="29"/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7">
        <f ca="1">IFERROR(__xludf.DUMMYFUNCTION("IF(OR(RegExMatch(T4&amp;"""",""ERR""), RegExMatch(T4&amp;"""",""--"")),  ""-----------"", SUM(T4,U3))"),0)</f>
        <v>0</v>
      </c>
      <c r="V4" s="38"/>
      <c r="W4" s="41" t="b">
        <f t="shared" ref="W4:W23" si="0">(COUNTIF(C4:H4, "=15")+COUNTIF(C4:H4, "=10")=1)</f>
        <v>1</v>
      </c>
      <c r="X4" s="41">
        <f ca="1">IFERROR(__xludf.DUMMYFUNCTION("IF(W4, FILTER(BONUS, LEN(BONUS)), ""0"")"),0)</f>
        <v>0</v>
      </c>
      <c r="Y4" s="38">
        <f ca="1">IFERROR(__xludf.DUMMYFUNCTION("""COMPUTED_VALUE"""),10)</f>
        <v>10</v>
      </c>
      <c r="Z4" s="41">
        <f ca="1">IFERROR(__xludf.DUMMYFUNCTION("""COMPUTED_VALUE"""),20)</f>
        <v>20</v>
      </c>
      <c r="AA4" s="41">
        <f ca="1">IFERROR(__xludf.DUMMYFUNCTION("""COMPUTED_VALUE"""),30)</f>
        <v>30</v>
      </c>
      <c r="AB4" s="41" t="b">
        <f t="shared" ref="AB4:AB23" si="1">(COUNTIF(M4:R4, "=15")+COUNTIF(M4:R4, "=10")=1)</f>
        <v>0</v>
      </c>
      <c r="AC4" s="41" t="str">
        <f ca="1">IFERROR(__xludf.DUMMYFUNCTION("IF(AB4, FILTER(BONUS, LEN(BONUS)), ""0"")"),"0")</f>
        <v>0</v>
      </c>
      <c r="AD4" s="41"/>
      <c r="AE4" s="41"/>
      <c r="AF4" s="41"/>
      <c r="AG4" s="41">
        <f>IF(C3="", 0, IF(SUM(C4:H4)-C4&lt;&gt;0, 0, IF(SUM(M4:R4)&gt;0, 2, IF(SUM(M4:R4)&lt;0, 3, 1))))</f>
        <v>0</v>
      </c>
      <c r="AH4" s="41" t="str">
        <f ca="1">IFERROR(__xludf.DUMMYFUNCTION("IF(AG4=1, FILTER(TOSSUP, LEN(TOSSUP)), IF(AG4=2, FILTER(NEG, LEN(NEG)), IF(AG4, FILTER(NONEG, LEN(NONEG)), """")))"),"")</f>
        <v/>
      </c>
      <c r="AI4" s="41"/>
      <c r="AJ4" s="41"/>
      <c r="AK4" s="41">
        <f>IF(D3="", 0, IF(SUM(C4:H4)-D4&lt;&gt;0, 0, IF(SUM(M4:R4)&gt;0, 2, IF(SUM(M4:R4)&lt;0, 3, 1))))</f>
        <v>1</v>
      </c>
      <c r="AL4" s="41">
        <f ca="1">IFERROR(__xludf.DUMMYFUNCTION("IF(AK4=1, FILTER(TOSSUP, LEN(TOSSUP)), IF(AK4=2, FILTER(NEG, LEN(NEG)), IF(AK4, FILTER(NONEG, LEN(NONEG)), """")))"),-5)</f>
        <v>-5</v>
      </c>
      <c r="AM4" s="41">
        <f ca="1">IFERROR(__xludf.DUMMYFUNCTION("""COMPUTED_VALUE"""),10)</f>
        <v>10</v>
      </c>
      <c r="AN4" s="41">
        <f ca="1">IFERROR(__xludf.DUMMYFUNCTION("""COMPUTED_VALUE"""),15)</f>
        <v>15</v>
      </c>
      <c r="AO4" s="41">
        <f>IF(E3="", 0, IF(SUM(C4:H4)-E4&lt;&gt;0, 0, IF(SUM(M4:R4)&gt;0, 2, IF(SUM(M4:R4)&lt;0, 3, 1))))</f>
        <v>0</v>
      </c>
      <c r="AP4" s="41" t="str">
        <f ca="1">IFERROR(__xludf.DUMMYFUNCTION("IF(AO4=1, FILTER(TOSSUP, LEN(TOSSUP)), IF(AO4=2, FILTER(NEG, LEN(NEG)), IF(AO4, FILTER(NONEG, LEN(NONEG)), """")))"),"")</f>
        <v/>
      </c>
      <c r="AQ4" s="41"/>
      <c r="AR4" s="41"/>
      <c r="AS4" s="41">
        <f>IF(F3="", 0, IF(SUM(C4:H4)-F4&lt;&gt;0, 0, IF(SUM(M4:R4)&gt;0, 2, IF(SUM(M4:R4)&lt;0, 3, 1))))</f>
        <v>0</v>
      </c>
      <c r="AT4" s="41" t="str">
        <f ca="1">IFERROR(__xludf.DUMMYFUNCTION("IF(AS4=1, FILTER(TOSSUP, LEN(TOSSUP)), IF(AS4=2, FILTER(NEG, LEN(NEG)), IF(AS4, FILTER(NONEG, LEN(NONEG)), """")))"),"")</f>
        <v/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2</v>
      </c>
      <c r="BF4" s="39">
        <f ca="1">IFERROR(__xludf.DUMMYFUNCTION("IF(BE4=1, FILTER(TOSSUP, LEN(TOSSUP)), IF(BE4=2, FILTER(NEG, LEN(NEG)), IF(BE4, FILTER(NONEG, LEN(NONEG)), """")))"),-5)</f>
        <v>-5</v>
      </c>
      <c r="BG4" s="39"/>
      <c r="BH4" s="39"/>
      <c r="BI4" s="39">
        <f>IF(N3="", 0, IF(SUM(M4:R4)-N4&lt;&gt;0, 0, IF(SUM(C4:H4)&gt;0, 2, IF(SUM(C4:H4)&lt;0, 3, 1))))</f>
        <v>2</v>
      </c>
      <c r="BJ4" s="39">
        <f ca="1">IFERROR(__xludf.DUMMYFUNCTION("IF(BI4=1, FILTER(TOSSUP, LEN(TOSSUP)), IF(BI4=2, FILTER(NEG, LEN(NEG)), IF(BI4, FILTER(NONEG, LEN(NONEG)), """")))"),-5)</f>
        <v>-5</v>
      </c>
      <c r="BK4" s="39"/>
      <c r="BL4" s="39"/>
      <c r="BM4" s="39">
        <f>IF(O3="", 0, IF(SUM(M4:R4)-O4&lt;&gt;0, 0, IF(SUM(C4:H4)&gt;0, 2, IF(SUM(C4:H4)&lt;0, 3, 1))))</f>
        <v>2</v>
      </c>
      <c r="BN4" s="39">
        <f ca="1">IFERROR(__xludf.DUMMYFUNCTION("IF(BM4=1, FILTER(TOSSUP, LEN(TOSSUP)), IF(BM4=2, FILTER(NEG, LEN(NEG)), IF(BM4, FILTER(NONEG, LEN(NONEG)), """")))"),-5)</f>
        <v>-5</v>
      </c>
      <c r="BO4" s="39"/>
      <c r="BP4" s="39"/>
      <c r="BQ4" s="39">
        <f>IF(P3="", 0, IF(SUM(M4:R4)-P4&lt;&gt;0, 0, IF(SUM(C4:H4)&gt;0, 2, IF(SUM(C4:H4)&lt;0, 3, 1))))</f>
        <v>2</v>
      </c>
      <c r="BR4" s="39">
        <f ca="1">IFERROR(__xludf.DUMMYFUNCTION("IF(BQ4=1, FILTER(TOSSUP, LEN(TOSSUP)), IF(BQ4=2, FILTER(NEG, LEN(NEG)), IF(BQ4, FILTER(NONEG, LEN(NONEG)), """")))"),-5)</f>
        <v>-5</v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>
        <v>10</v>
      </c>
      <c r="D5" s="28"/>
      <c r="E5" s="26"/>
      <c r="F5" s="28"/>
      <c r="G5" s="26"/>
      <c r="H5" s="28"/>
      <c r="I5" s="29">
        <v>30</v>
      </c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37">
        <f ca="1">IFERROR(__xludf.DUMMYFUNCTION("IF(OR(RegExMatch(J5&amp;"""",""ERR""), RegExMatch(J5&amp;"""",""--""), RegExMatch(K4&amp;"""",""--""),),  ""-----------"", SUM(J5,K4))"),80)</f>
        <v>80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SUM(T5,U4))"),0)</f>
        <v>0</v>
      </c>
      <c r="V5" s="38"/>
      <c r="W5" s="41" t="b">
        <f t="shared" si="0"/>
        <v>1</v>
      </c>
      <c r="X5" s="41">
        <f ca="1">IFERROR(__xludf.DUMMYFUNCTION("IF(W5, FILTER(BONUS, LEN(BONUS)), ""0"")"),0)</f>
        <v>0</v>
      </c>
      <c r="Y5" s="38">
        <f ca="1">IFERROR(__xludf.DUMMYFUNCTION("""COMPUTED_VALUE"""),10)</f>
        <v>10</v>
      </c>
      <c r="Z5" s="38">
        <f ca="1">IFERROR(__xludf.DUMMYFUNCTION("""COMPUTED_VALUE"""),20)</f>
        <v>20</v>
      </c>
      <c r="AA5" s="38">
        <f ca="1">IFERROR(__xludf.DUMMYFUNCTION("""COMPUTED_VALUE"""),30)</f>
        <v>30</v>
      </c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1</v>
      </c>
      <c r="AH5" s="41">
        <f ca="1">IFERROR(__xludf.DUMMYFUNCTION("IF(AG5=1, FILTER(TOSSUP, LEN(TOSSUP)), IF(AG5=2, FILTER(NEG, LEN(NEG)), IF(AG5, FILTER(NONEG, LEN(NONEG)), """")))"),-5)</f>
        <v>-5</v>
      </c>
      <c r="AI5" s="38">
        <f ca="1">IFERROR(__xludf.DUMMYFUNCTION("""COMPUTED_VALUE"""),10)</f>
        <v>10</v>
      </c>
      <c r="AJ5" s="38">
        <f ca="1">IFERROR(__xludf.DUMMYFUNCTION("""COMPUTED_VALUE"""),15)</f>
        <v>15</v>
      </c>
      <c r="AK5" s="38">
        <f>IF(D3="", 0, IF(SUM(C5:H5)-D5&lt;&gt;0, 0, IF(SUM(M5:R5)&gt;0, 2, IF(SUM(M5:R5)&lt;0, 3, 1))))</f>
        <v>0</v>
      </c>
      <c r="AL5" s="38" t="str">
        <f ca="1">IFERROR(__xludf.DUMMYFUNCTION("IF(AK5=1, FILTER(TOSSUP, LEN(TOSSUP)), IF(AK5=2, FILTER(NEG, LEN(NEG)), IF(AK5, FILTER(NONEG, LEN(NONEG)), """")))"),"")</f>
        <v/>
      </c>
      <c r="AM5" s="38"/>
      <c r="AN5" s="38"/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2</v>
      </c>
      <c r="BF5" s="38">
        <f ca="1">IFERROR(__xludf.DUMMYFUNCTION("IF(BE5=1, FILTER(TOSSUP, LEN(TOSSUP)), IF(BE5=2, FILTER(NEG, LEN(NEG)), IF(BE5, FILTER(NONEG, LEN(NONEG)), """")))"),-5)</f>
        <v>-5</v>
      </c>
      <c r="BG5" s="38"/>
      <c r="BH5" s="38"/>
      <c r="BI5" s="38">
        <f>IF(N3="", 0, IF(SUM(M5:R5)-N5&lt;&gt;0, 0, IF(SUM(C5:H5)&gt;0, 2, IF(SUM(C5:H5)&lt;0, 3, 1))))</f>
        <v>2</v>
      </c>
      <c r="BJ5" s="38">
        <f ca="1">IFERROR(__xludf.DUMMYFUNCTION("IF(BI5=1, FILTER(TOSSUP, LEN(TOSSUP)), IF(BI5=2, FILTER(NEG, LEN(NEG)), IF(BI5, FILTER(NONEG, LEN(NONEG)), """")))"),-5)</f>
        <v>-5</v>
      </c>
      <c r="BK5" s="38"/>
      <c r="BL5" s="38"/>
      <c r="BM5" s="38">
        <f>IF(O3="", 0, IF(SUM(M5:R5)-O5&lt;&gt;0, 0, IF(SUM(C5:H5)&gt;0, 2, IF(SUM(C5:H5)&lt;0, 3, 1))))</f>
        <v>2</v>
      </c>
      <c r="BN5" s="38">
        <f ca="1">IFERROR(__xludf.DUMMYFUNCTION("IF(BM5=1, FILTER(TOSSUP, LEN(TOSSUP)), IF(BM5=2, FILTER(NEG, LEN(NEG)), IF(BM5, FILTER(NONEG, LEN(NONEG)), """")))"),-5)</f>
        <v>-5</v>
      </c>
      <c r="BO5" s="38"/>
      <c r="BP5" s="38"/>
      <c r="BQ5" s="38">
        <f>IF(P3="", 0, IF(SUM(M5:R5)-P5&lt;&gt;0, 0, IF(SUM(C5:H5)&gt;0, 2, IF(SUM(C5:H5)&lt;0, 3, 1))))</f>
        <v>2</v>
      </c>
      <c r="BR5" s="38">
        <f ca="1">IFERROR(__xludf.DUMMYFUNCTION("IF(BQ5=1, FILTER(TOSSUP, LEN(TOSSUP)), IF(BQ5=2, FILTER(NEG, LEN(NEG)), IF(BQ5, FILTER(NONEG, LEN(NONEG)), """")))"),-5)</f>
        <v>-5</v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>
        <v>10</v>
      </c>
      <c r="D6" s="28"/>
      <c r="E6" s="53"/>
      <c r="F6" s="28"/>
      <c r="G6" s="53"/>
      <c r="H6" s="54"/>
      <c r="I6" s="29">
        <v>10</v>
      </c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37">
        <f ca="1">IFERROR(__xludf.DUMMYFUNCTION("IF(OR(RegExMatch(J6&amp;"""",""ERR""), RegExMatch(J6&amp;"""",""--""), RegExMatch(K5&amp;"""",""--""),),  ""-----------"", SUM(J6,K5))"),100)</f>
        <v>100</v>
      </c>
      <c r="L6" s="32">
        <v>3</v>
      </c>
      <c r="M6" s="33"/>
      <c r="N6" s="54"/>
      <c r="O6" s="33"/>
      <c r="P6" s="50"/>
      <c r="Q6" s="33"/>
      <c r="R6" s="52"/>
      <c r="S6" s="29"/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7">
        <f ca="1">IFERROR(__xludf.DUMMYFUNCTION("IF(OR(RegExMatch(T6&amp;"""",""ERR""), RegExMatch(T6&amp;"""",""--""), RegExMatch(U5&amp;"""",""--""),),  ""-----------"", SUM(T6,U5))"),0)</f>
        <v>0</v>
      </c>
      <c r="V6" s="38"/>
      <c r="W6" s="41" t="b">
        <f t="shared" si="0"/>
        <v>1</v>
      </c>
      <c r="X6" s="41">
        <f ca="1">IFERROR(__xludf.DUMMYFUNCTION("IF(W6, FILTER(BONUS, LEN(BONUS)), ""0"")"),0)</f>
        <v>0</v>
      </c>
      <c r="Y6" s="38">
        <f ca="1">IFERROR(__xludf.DUMMYFUNCTION("""COMPUTED_VALUE"""),10)</f>
        <v>10</v>
      </c>
      <c r="Z6" s="38">
        <f ca="1">IFERROR(__xludf.DUMMYFUNCTION("""COMPUTED_VALUE"""),20)</f>
        <v>20</v>
      </c>
      <c r="AA6" s="38">
        <f ca="1">IFERROR(__xludf.DUMMYFUNCTION("""COMPUTED_VALUE"""),30)</f>
        <v>30</v>
      </c>
      <c r="AB6" s="41" t="b">
        <f t="shared" si="1"/>
        <v>0</v>
      </c>
      <c r="AC6" s="41" t="str">
        <f ca="1">IFERROR(__xludf.DUMMYFUNCTION("IF(AB6, FILTER(BONUS, LEN(BONUS)), ""0"")"),"0")</f>
        <v>0</v>
      </c>
      <c r="AD6" s="38"/>
      <c r="AE6" s="38"/>
      <c r="AF6" s="38"/>
      <c r="AG6" s="38">
        <f>IF(C3="", 0, IF(SUM(C6:H6)-C6&lt;&gt;0, 0, IF(SUM(M6:R6)&gt;0, 2, IF(SUM(M6:R6)&lt;0, 3, 1))))</f>
        <v>1</v>
      </c>
      <c r="AH6" s="41">
        <f ca="1">IFERROR(__xludf.DUMMYFUNCTION("IF(AG6=1, FILTER(TOSSUP, LEN(TOSSUP)), IF(AG6=2, FILTER(NEG, LEN(NEG)), IF(AG6, FILTER(NONEG, LEN(NONEG)), """")))"),-5)</f>
        <v>-5</v>
      </c>
      <c r="AI6" s="38">
        <f ca="1">IFERROR(__xludf.DUMMYFUNCTION("""COMPUTED_VALUE"""),10)</f>
        <v>10</v>
      </c>
      <c r="AJ6" s="38">
        <f ca="1">IFERROR(__xludf.DUMMYFUNCTION("""COMPUTED_VALUE"""),15)</f>
        <v>15</v>
      </c>
      <c r="AK6" s="38">
        <f>IF(D3="", 0, IF(SUM(C6:H6)-D6&lt;&gt;0, 0, IF(SUM(M6:R6)&gt;0, 2, IF(SUM(M6:R6)&lt;0, 3, 1))))</f>
        <v>0</v>
      </c>
      <c r="AL6" s="38" t="str">
        <f ca="1">IFERROR(__xludf.DUMMYFUNCTION("IF(AK6=1, FILTER(TOSSUP, LEN(TOSSUP)), IF(AK6=2, FILTER(NEG, LEN(NEG)), IF(AK6, FILTER(NONEG, LEN(NONEG)), """")))"),"")</f>
        <v/>
      </c>
      <c r="AM6" s="38"/>
      <c r="AN6" s="38"/>
      <c r="AO6" s="38">
        <f>IF(E3="", 0, IF(SUM(C6:H6)-E6&lt;&gt;0, 0, IF(SUM(M6:R6)&gt;0, 2, IF(SUM(M6:R6)&lt;0, 3, 1))))</f>
        <v>0</v>
      </c>
      <c r="AP6" s="38" t="str">
        <f ca="1">IFERROR(__xludf.DUMMYFUNCTION("IF(AO6=1, FILTER(TOSSUP, LEN(TOSSUP)), IF(AO6=2, FILTER(NEG, LEN(NEG)), IF(AO6, FILTER(NONEG, LEN(NONEG)), """")))"),"")</f>
        <v/>
      </c>
      <c r="AQ6" s="38"/>
      <c r="AR6" s="38"/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2</v>
      </c>
      <c r="BF6" s="38">
        <f ca="1">IFERROR(__xludf.DUMMYFUNCTION("IF(BE6=1, FILTER(TOSSUP, LEN(TOSSUP)), IF(BE6=2, FILTER(NEG, LEN(NEG)), IF(BE6, FILTER(NONEG, LEN(NONEG)), """")))"),-5)</f>
        <v>-5</v>
      </c>
      <c r="BG6" s="38"/>
      <c r="BH6" s="38"/>
      <c r="BI6" s="38">
        <f>IF(N3="", 0, IF(SUM(M6:R6)-N6&lt;&gt;0, 0, IF(SUM(C6:H6)&gt;0, 2, IF(SUM(C6:H6)&lt;0, 3, 1))))</f>
        <v>2</v>
      </c>
      <c r="BJ6" s="38">
        <f ca="1">IFERROR(__xludf.DUMMYFUNCTION("IF(BI6=1, FILTER(TOSSUP, LEN(TOSSUP)), IF(BI6=2, FILTER(NEG, LEN(NEG)), IF(BI6, FILTER(NONEG, LEN(NONEG)), """")))"),-5)</f>
        <v>-5</v>
      </c>
      <c r="BK6" s="38"/>
      <c r="BL6" s="38"/>
      <c r="BM6" s="38">
        <f>IF(O3="", 0, IF(SUM(M6:R6)-O6&lt;&gt;0, 0, IF(SUM(C6:H6)&gt;0, 2, IF(SUM(C6:H6)&lt;0, 3, 1))))</f>
        <v>2</v>
      </c>
      <c r="BN6" s="38">
        <f ca="1">IFERROR(__xludf.DUMMYFUNCTION("IF(BM6=1, FILTER(TOSSUP, LEN(TOSSUP)), IF(BM6=2, FILTER(NEG, LEN(NEG)), IF(BM6, FILTER(NONEG, LEN(NONEG)), """")))"),-5)</f>
        <v>-5</v>
      </c>
      <c r="BO6" s="38"/>
      <c r="BP6" s="38"/>
      <c r="BQ6" s="38">
        <f>IF(P3="", 0, IF(SUM(M6:R6)-P6&lt;&gt;0, 0, IF(SUM(C6:H6)&gt;0, 2, IF(SUM(C6:H6)&lt;0, 3, 1))))</f>
        <v>2</v>
      </c>
      <c r="BR6" s="38">
        <f ca="1">IFERROR(__xludf.DUMMYFUNCTION("IF(BQ6=1, FILTER(TOSSUP, LEN(TOSSUP)), IF(BQ6=2, FILTER(NEG, LEN(NEG)), IF(BQ6, FILTER(NONEG, LEN(NONEG)), """")))"),-5)</f>
        <v>-5</v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/>
      <c r="E7" s="57"/>
      <c r="F7" s="56"/>
      <c r="G7" s="57"/>
      <c r="H7" s="56"/>
      <c r="I7" s="58"/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59">
        <f ca="1">IFERROR(__xludf.DUMMYFUNCTION("IF(OR(RegExMatch(J7&amp;"""",""ERR""), RegExMatch(J7&amp;"""",""--""), RegExMatch(K6&amp;"""",""--""),),  ""-----------"", SUM(J7,K6))"),100)</f>
        <v>100</v>
      </c>
      <c r="L7" s="60">
        <v>4</v>
      </c>
      <c r="M7" s="61"/>
      <c r="N7" s="56">
        <v>10</v>
      </c>
      <c r="O7" s="62"/>
      <c r="P7" s="64"/>
      <c r="Q7" s="62"/>
      <c r="R7" s="64"/>
      <c r="S7" s="58">
        <v>10</v>
      </c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59">
        <f ca="1">IFERROR(__xludf.DUMMYFUNCTION("IF(OR(RegExMatch(T7&amp;"""",""ERR""), RegExMatch(T7&amp;"""",""--""), RegExMatch(U6&amp;"""",""--""),),  ""-----------"", SUM(T7,U6))"),20)</f>
        <v>20</v>
      </c>
      <c r="V7" s="38"/>
      <c r="W7" s="41" t="b">
        <f t="shared" si="0"/>
        <v>0</v>
      </c>
      <c r="X7" s="41" t="str">
        <f ca="1">IFERROR(__xludf.DUMMYFUNCTION("IF(W7, FILTER(BONUS, LEN(BONUS)), ""0"")"),"0")</f>
        <v>0</v>
      </c>
      <c r="Y7" s="38"/>
      <c r="Z7" s="38"/>
      <c r="AA7" s="38"/>
      <c r="AB7" s="41" t="b">
        <f t="shared" si="1"/>
        <v>1</v>
      </c>
      <c r="AC7" s="41">
        <f ca="1">IFERROR(__xludf.DUMMYFUNCTION("IF(AB7, FILTER(BONUS, LEN(BONUS)), ""0"")"),0)</f>
        <v>0</v>
      </c>
      <c r="AD7" s="38">
        <f ca="1">IFERROR(__xludf.DUMMYFUNCTION("""COMPUTED_VALUE"""),10)</f>
        <v>10</v>
      </c>
      <c r="AE7" s="38">
        <f ca="1">IFERROR(__xludf.DUMMYFUNCTION("""COMPUTED_VALUE"""),20)</f>
        <v>20</v>
      </c>
      <c r="AF7" s="38">
        <f ca="1">IFERROR(__xludf.DUMMYFUNCTION("""COMPUTED_VALUE"""),30)</f>
        <v>30</v>
      </c>
      <c r="AG7" s="38">
        <f>IF(C3="", 0, IF(SUM(C7:H7)-C7&lt;&gt;0, 0, IF(SUM(M7:R7)&gt;0, 2, IF(SUM(M7:R7)&lt;0, 3, 1))))</f>
        <v>2</v>
      </c>
      <c r="AH7" s="41">
        <f ca="1">IFERROR(__xludf.DUMMYFUNCTION("IF(AG7=1, FILTER(TOSSUP, LEN(TOSSUP)), IF(AG7=2, FILTER(NEG, LEN(NEG)), IF(AG7, FILTER(NONEG, LEN(NONEG)), """")))"),-5)</f>
        <v>-5</v>
      </c>
      <c r="AI7" s="38"/>
      <c r="AJ7" s="38"/>
      <c r="AK7" s="38">
        <f>IF(D3="", 0, IF(SUM(C7:H7)-D7&lt;&gt;0, 0, IF(SUM(M7:R7)&gt;0, 2, IF(SUM(M7:R7)&lt;0, 3, 1))))</f>
        <v>2</v>
      </c>
      <c r="AL7" s="38">
        <f ca="1">IFERROR(__xludf.DUMMYFUNCTION("IF(AK7=1, FILTER(TOSSUP, LEN(TOSSUP)), IF(AK7=2, FILTER(NEG, LEN(NEG)), IF(AK7, FILTER(NONEG, LEN(NONEG)), """")))"),-5)</f>
        <v>-5</v>
      </c>
      <c r="AM7" s="38"/>
      <c r="AN7" s="38"/>
      <c r="AO7" s="38">
        <f>IF(E3="", 0, IF(SUM(C7:H7)-E7&lt;&gt;0, 0, IF(SUM(M7:R7)&gt;0, 2, IF(SUM(M7:R7)&lt;0, 3, 1))))</f>
        <v>2</v>
      </c>
      <c r="AP7" s="38">
        <f ca="1">IFERROR(__xludf.DUMMYFUNCTION("IF(AO7=1, FILTER(TOSSUP, LEN(TOSSUP)), IF(AO7=2, FILTER(NEG, LEN(NEG)), IF(AO7, FILTER(NONEG, LEN(NONEG)), """")))"),-5)</f>
        <v>-5</v>
      </c>
      <c r="AQ7" s="38"/>
      <c r="AR7" s="38"/>
      <c r="AS7" s="38">
        <f>IF(F3="", 0, IF(SUM(C7:H7)-F7&lt;&gt;0, 0, IF(SUM(M7:R7)&gt;0, 2, IF(SUM(M7:R7)&lt;0, 3, 1))))</f>
        <v>2</v>
      </c>
      <c r="AT7" s="38">
        <f ca="1">IFERROR(__xludf.DUMMYFUNCTION("IF(AS7=1, FILTER(TOSSUP, LEN(TOSSUP)), IF(AS7=2, FILTER(NEG, LEN(NEG)), IF(AS7, FILTER(NONEG, LEN(NONEG)), """")))"),-5)</f>
        <v>-5</v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0</v>
      </c>
      <c r="BF7" s="38" t="str">
        <f ca="1">IFERROR(__xludf.DUMMYFUNCTION("IF(BE7=1, FILTER(TOSSUP, LEN(TOSSUP)), IF(BE7=2, FILTER(NEG, LEN(NEG)), IF(BE7, FILTER(NONEG, LEN(NONEG)), """")))"),"")</f>
        <v/>
      </c>
      <c r="BG7" s="38"/>
      <c r="BH7" s="38"/>
      <c r="BI7" s="38">
        <f>IF(N3="", 0, IF(SUM(M7:R7)-N7&lt;&gt;0, 0, IF(SUM(C7:H7)&gt;0, 2, IF(SUM(C7:H7)&lt;0, 3, 1))))</f>
        <v>1</v>
      </c>
      <c r="BJ7" s="38">
        <f ca="1">IFERROR(__xludf.DUMMYFUNCTION("IF(BI7=1, FILTER(TOSSUP, LEN(TOSSUP)), IF(BI7=2, FILTER(NEG, LEN(NEG)), IF(BI7, FILTER(NONEG, LEN(NONEG)), """")))"),-5)</f>
        <v>-5</v>
      </c>
      <c r="BK7" s="38">
        <f ca="1">IFERROR(__xludf.DUMMYFUNCTION("""COMPUTED_VALUE"""),10)</f>
        <v>10</v>
      </c>
      <c r="BL7" s="38">
        <f ca="1">IFERROR(__xludf.DUMMYFUNCTION("""COMPUTED_VALUE"""),15)</f>
        <v>15</v>
      </c>
      <c r="BM7" s="38">
        <f>IF(O3="", 0, IF(SUM(M7:R7)-O7&lt;&gt;0, 0, IF(SUM(C7:H7)&gt;0, 2, IF(SUM(C7:H7)&lt;0, 3, 1))))</f>
        <v>0</v>
      </c>
      <c r="BN7" s="38" t="str">
        <f ca="1">IFERROR(__xludf.DUMMYFUNCTION("IF(BM7=1, FILTER(TOSSUP, LEN(TOSSUP)), IF(BM7=2, FILTER(NEG, LEN(NEG)), IF(BM7, FILTER(NONEG, LEN(NONEG)), """")))"),"")</f>
        <v/>
      </c>
      <c r="BO7" s="38"/>
      <c r="BP7" s="38"/>
      <c r="BQ7" s="38">
        <f>IF(P3="", 0, IF(SUM(M7:R7)-P7&lt;&gt;0, 0, IF(SUM(C7:H7)&gt;0, 2, IF(SUM(C7:H7)&lt;0, 3, 1))))</f>
        <v>0</v>
      </c>
      <c r="BR7" s="38" t="str">
        <f ca="1">IFERROR(__xludf.DUMMYFUNCTION("IF(BQ7=1, FILTER(TOSSUP, LEN(TOSSUP)), IF(BQ7=2, FILTER(NEG, LEN(NEG)), IF(BQ7, FILTER(NONEG, LEN(NONEG)), """")))"),"")</f>
        <v/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/>
      <c r="F8" s="56"/>
      <c r="G8" s="57"/>
      <c r="H8" s="65"/>
      <c r="I8" s="58"/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59">
        <f ca="1">IFERROR(__xludf.DUMMYFUNCTION("IF(OR(RegExMatch(J8&amp;"""",""ERR""), RegExMatch(J8&amp;"""",""--""), RegExMatch(K7&amp;"""",""--""),),  ""-----------"", SUM(J8,K7))"),100)</f>
        <v>100</v>
      </c>
      <c r="L8" s="60">
        <v>5</v>
      </c>
      <c r="M8" s="61"/>
      <c r="N8" s="56"/>
      <c r="O8" s="62"/>
      <c r="P8" s="64"/>
      <c r="Q8" s="61"/>
      <c r="R8" s="64"/>
      <c r="S8" s="58">
        <v>0</v>
      </c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59">
        <f ca="1">IFERROR(__xludf.DUMMYFUNCTION("IF(OR(RegExMatch(T8&amp;"""",""ERR""), RegExMatch(T8&amp;"""",""--""), RegExMatch(U7&amp;"""",""--""),),  ""-----------"", SUM(T8,U7))"),20)</f>
        <v>20</v>
      </c>
      <c r="V8" s="38"/>
      <c r="W8" s="41" t="b">
        <f t="shared" si="0"/>
        <v>0</v>
      </c>
      <c r="X8" s="41" t="str">
        <f ca="1">IFERROR(__xludf.DUMMYFUNCTION("IF(W8, FILTER(BONUS, LEN(BONUS)), ""0"")"),"0")</f>
        <v>0</v>
      </c>
      <c r="Y8" s="38"/>
      <c r="Z8" s="38"/>
      <c r="AA8" s="38"/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1</v>
      </c>
      <c r="AH8" s="41">
        <f ca="1">IFERROR(__xludf.DUMMYFUNCTION("IF(AG8=1, FILTER(TOSSUP, LEN(TOSSUP)), IF(AG8=2, FILTER(NEG, LEN(NEG)), IF(AG8, FILTER(NONEG, LEN(NONEG)), """")))"),-5)</f>
        <v>-5</v>
      </c>
      <c r="AI8" s="38">
        <f ca="1">IFERROR(__xludf.DUMMYFUNCTION("""COMPUTED_VALUE"""),10)</f>
        <v>10</v>
      </c>
      <c r="AJ8" s="38">
        <f ca="1">IFERROR(__xludf.DUMMYFUNCTION("""COMPUTED_VALUE"""),15)</f>
        <v>15</v>
      </c>
      <c r="AK8" s="38">
        <f>IF(D3="", 0, IF(SUM(C8:H8)-D8&lt;&gt;0, 0, IF(SUM(M8:R8)&gt;0, 2, IF(SUM(M8:R8)&lt;0, 3, 1))))</f>
        <v>1</v>
      </c>
      <c r="AL8" s="38">
        <f ca="1">IFERROR(__xludf.DUMMYFUNCTION("IF(AK8=1, FILTER(TOSSUP, LEN(TOSSUP)), IF(AK8=2, FILTER(NEG, LEN(NEG)), IF(AK8, FILTER(NONEG, LEN(NONEG)), """")))"),-5)</f>
        <v>-5</v>
      </c>
      <c r="AM8" s="38">
        <f ca="1">IFERROR(__xludf.DUMMYFUNCTION("""COMPUTED_VALUE"""),10)</f>
        <v>10</v>
      </c>
      <c r="AN8" s="38">
        <f ca="1">IFERROR(__xludf.DUMMYFUNCTION("""COMPUTED_VALUE"""),15)</f>
        <v>15</v>
      </c>
      <c r="AO8" s="38">
        <f>IF(E3="", 0, IF(SUM(C8:H8)-E8&lt;&gt;0, 0, IF(SUM(M8:R8)&gt;0, 2, IF(SUM(M8:R8)&lt;0, 3, 1))))</f>
        <v>1</v>
      </c>
      <c r="AP8" s="38">
        <f ca="1">IFERROR(__xludf.DUMMYFUNCTION("IF(AO8=1, FILTER(TOSSUP, LEN(TOSSUP)), IF(AO8=2, FILTER(NEG, LEN(NEG)), IF(AO8, FILTER(NONEG, LEN(NONEG)), """")))"),-5)</f>
        <v>-5</v>
      </c>
      <c r="AQ8" s="38">
        <f ca="1">IFERROR(__xludf.DUMMYFUNCTION("""COMPUTED_VALUE"""),10)</f>
        <v>10</v>
      </c>
      <c r="AR8" s="38">
        <f ca="1">IFERROR(__xludf.DUMMYFUNCTION("""COMPUTED_VALUE"""),15)</f>
        <v>15</v>
      </c>
      <c r="AS8" s="38">
        <f>IF(F3="", 0, IF(SUM(C8:H8)-F8&lt;&gt;0, 0, IF(SUM(M8:R8)&gt;0, 2, IF(SUM(M8:R8)&lt;0, 3, 1))))</f>
        <v>1</v>
      </c>
      <c r="AT8" s="38">
        <f ca="1">IFERROR(__xludf.DUMMYFUNCTION("IF(AS8=1, FILTER(TOSSUP, LEN(TOSSUP)), IF(AS8=2, FILTER(NEG, LEN(NEG)), IF(AS8, FILTER(NONEG, LEN(NONEG)), """")))"),-5)</f>
        <v>-5</v>
      </c>
      <c r="AU8" s="38">
        <f ca="1">IFERROR(__xludf.DUMMYFUNCTION("""COMPUTED_VALUE"""),10)</f>
        <v>10</v>
      </c>
      <c r="AV8" s="38">
        <f ca="1">IFERROR(__xludf.DUMMYFUNCTION("""COMPUTED_VALUE"""),15)</f>
        <v>15</v>
      </c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1</v>
      </c>
      <c r="BF8" s="38">
        <f ca="1">IFERROR(__xludf.DUMMYFUNCTION("IF(BE8=1, FILTER(TOSSUP, LEN(TOSSUP)), IF(BE8=2, FILTER(NEG, LEN(NEG)), IF(BE8, FILTER(NONEG, LEN(NONEG)), """")))"),-5)</f>
        <v>-5</v>
      </c>
      <c r="BG8" s="38">
        <f ca="1">IFERROR(__xludf.DUMMYFUNCTION("""COMPUTED_VALUE"""),10)</f>
        <v>10</v>
      </c>
      <c r="BH8" s="38">
        <f ca="1">IFERROR(__xludf.DUMMYFUNCTION("""COMPUTED_VALUE"""),15)</f>
        <v>15</v>
      </c>
      <c r="BI8" s="38">
        <f>IF(N3="", 0, IF(SUM(M8:R8)-N8&lt;&gt;0, 0, IF(SUM(C8:H8)&gt;0, 2, IF(SUM(C8:H8)&lt;0, 3, 1))))</f>
        <v>1</v>
      </c>
      <c r="BJ8" s="38">
        <f ca="1">IFERROR(__xludf.DUMMYFUNCTION("IF(BI8=1, FILTER(TOSSUP, LEN(TOSSUP)), IF(BI8=2, FILTER(NEG, LEN(NEG)), IF(BI8, FILTER(NONEG, LEN(NONEG)), """")))"),-5)</f>
        <v>-5</v>
      </c>
      <c r="BK8" s="38">
        <f ca="1">IFERROR(__xludf.DUMMYFUNCTION("""COMPUTED_VALUE"""),10)</f>
        <v>10</v>
      </c>
      <c r="BL8" s="38">
        <f ca="1">IFERROR(__xludf.DUMMYFUNCTION("""COMPUTED_VALUE"""),15)</f>
        <v>15</v>
      </c>
      <c r="BM8" s="38">
        <f>IF(O3="", 0, IF(SUM(M8:R8)-O8&lt;&gt;0, 0, IF(SUM(C8:H8)&gt;0, 2, IF(SUM(C8:H8)&lt;0, 3, 1))))</f>
        <v>1</v>
      </c>
      <c r="BN8" s="38">
        <f ca="1">IFERROR(__xludf.DUMMYFUNCTION("IF(BM8=1, FILTER(TOSSUP, LEN(TOSSUP)), IF(BM8=2, FILTER(NEG, LEN(NEG)), IF(BM8, FILTER(NONEG, LEN(NONEG)), """")))"),-5)</f>
        <v>-5</v>
      </c>
      <c r="BO8" s="38">
        <f ca="1">IFERROR(__xludf.DUMMYFUNCTION("""COMPUTED_VALUE"""),10)</f>
        <v>10</v>
      </c>
      <c r="BP8" s="38">
        <f ca="1">IFERROR(__xludf.DUMMYFUNCTION("""COMPUTED_VALUE"""),15)</f>
        <v>15</v>
      </c>
      <c r="BQ8" s="38">
        <f>IF(P3="", 0, IF(SUM(M8:R8)-P8&lt;&gt;0, 0, IF(SUM(C8:H8)&gt;0, 2, IF(SUM(C8:H8)&lt;0, 3, 1))))</f>
        <v>1</v>
      </c>
      <c r="BR8" s="38">
        <f ca="1">IFERROR(__xludf.DUMMYFUNCTION("IF(BQ8=1, FILTER(TOSSUP, LEN(TOSSUP)), IF(BQ8=2, FILTER(NEG, LEN(NEG)), IF(BQ8, FILTER(NONEG, LEN(NONEG)), """")))"),-5)</f>
        <v>-5</v>
      </c>
      <c r="BS8" s="38">
        <f ca="1">IFERROR(__xludf.DUMMYFUNCTION("""COMPUTED_VALUE"""),10)</f>
        <v>10</v>
      </c>
      <c r="BT8" s="38">
        <f ca="1">IFERROR(__xludf.DUMMYFUNCTION("""COMPUTED_VALUE"""),15)</f>
        <v>15</v>
      </c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>
        <v>10</v>
      </c>
      <c r="D9" s="56"/>
      <c r="E9" s="55"/>
      <c r="F9" s="56"/>
      <c r="G9" s="55"/>
      <c r="H9" s="65"/>
      <c r="I9" s="58">
        <v>30</v>
      </c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40</v>
      </c>
      <c r="K9" s="59">
        <f ca="1">IFERROR(__xludf.DUMMYFUNCTION("IF(OR(RegExMatch(J9&amp;"""",""ERR""), RegExMatch(J9&amp;"""",""--""), RegExMatch(K8&amp;"""",""--""),),  ""-----------"", SUM(J9,K8))"),140)</f>
        <v>140</v>
      </c>
      <c r="L9" s="60">
        <v>6</v>
      </c>
      <c r="M9" s="61"/>
      <c r="N9" s="56">
        <v>-5</v>
      </c>
      <c r="O9" s="62"/>
      <c r="P9" s="63"/>
      <c r="Q9" s="62"/>
      <c r="R9" s="64"/>
      <c r="S9" s="59"/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-5</v>
      </c>
      <c r="U9" s="59">
        <f ca="1">IFERROR(__xludf.DUMMYFUNCTION("IF(OR(RegExMatch(T9&amp;"""",""ERR""), RegExMatch(T9&amp;"""",""--""), RegExMatch(U8&amp;"""",""--""),),  ""-----------"", SUM(T9,U8))"),15)</f>
        <v>15</v>
      </c>
      <c r="V9" s="41"/>
      <c r="W9" s="41" t="b">
        <f t="shared" si="0"/>
        <v>1</v>
      </c>
      <c r="X9" s="41">
        <f ca="1">IFERROR(__xludf.DUMMYFUNCTION("IF(W9, FILTER(BONUS, LEN(BONUS)), ""0"")"),0)</f>
        <v>0</v>
      </c>
      <c r="Y9" s="38">
        <f ca="1">IFERROR(__xludf.DUMMYFUNCTION("""COMPUTED_VALUE"""),10)</f>
        <v>10</v>
      </c>
      <c r="Z9" s="38">
        <f ca="1">IFERROR(__xludf.DUMMYFUNCTION("""COMPUTED_VALUE"""),20)</f>
        <v>20</v>
      </c>
      <c r="AA9" s="38">
        <f ca="1">IFERROR(__xludf.DUMMYFUNCTION("""COMPUTED_VALUE"""),30)</f>
        <v>30</v>
      </c>
      <c r="AB9" s="41" t="b">
        <f t="shared" si="1"/>
        <v>0</v>
      </c>
      <c r="AC9" s="41" t="str">
        <f ca="1">IFERROR(__xludf.DUMMYFUNCTION("IF(AB9, FILTER(BONUS, LEN(BONUS)), ""0"")"),"0")</f>
        <v>0</v>
      </c>
      <c r="AD9" s="38"/>
      <c r="AE9" s="38"/>
      <c r="AF9" s="38"/>
      <c r="AG9" s="38">
        <f>IF(C3="", 0, IF(SUM(C9:H9)-C9&lt;&gt;0, 0, IF(SUM(M9:R9)&gt;0, 2, IF(SUM(M9:R9)&lt;0, 3, 1))))</f>
        <v>3</v>
      </c>
      <c r="AH9" s="41">
        <f ca="1">IFERROR(__xludf.DUMMYFUNCTION("IF(AG9=1, FILTER(TOSSUP, LEN(TOSSUP)), IF(AG9=2, FILTER(NEG, LEN(NEG)), IF(AG9, FILTER(NONEG, LEN(NONEG)), """")))"),10)</f>
        <v>10</v>
      </c>
      <c r="AI9" s="38">
        <f ca="1">IFERROR(__xludf.DUMMYFUNCTION("""COMPUTED_VALUE"""),15)</f>
        <v>15</v>
      </c>
      <c r="AJ9" s="38"/>
      <c r="AK9" s="38">
        <f>IF(D3="", 0, IF(SUM(C9:H9)-D9&lt;&gt;0, 0, IF(SUM(M9:R9)&gt;0, 2, IF(SUM(M9:R9)&lt;0, 3, 1))))</f>
        <v>0</v>
      </c>
      <c r="AL9" s="38" t="str">
        <f ca="1">IFERROR(__xludf.DUMMYFUNCTION("IF(AK9=1, FILTER(TOSSUP, LEN(TOSSUP)), IF(AK9=2, FILTER(NEG, LEN(NEG)), IF(AK9, FILTER(NONEG, LEN(NONEG)), """")))"),"")</f>
        <v/>
      </c>
      <c r="AM9" s="38"/>
      <c r="AN9" s="38"/>
      <c r="AO9" s="38">
        <f>IF(E3="", 0, IF(SUM(C9:H9)-E9&lt;&gt;0, 0, IF(SUM(M9:R9)&gt;0, 2, IF(SUM(M9:R9)&lt;0, 3, 1))))</f>
        <v>0</v>
      </c>
      <c r="AP9" s="38" t="str">
        <f ca="1">IFERROR(__xludf.DUMMYFUNCTION("IF(AO9=1, FILTER(TOSSUP, LEN(TOSSUP)), IF(AO9=2, FILTER(NEG, LEN(NEG)), IF(AO9, FILTER(NONEG, LEN(NONEG)), """")))"),"")</f>
        <v/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0</v>
      </c>
      <c r="BF9" s="38" t="str">
        <f ca="1">IFERROR(__xludf.DUMMYFUNCTION("IF(BE9=1, FILTER(TOSSUP, LEN(TOSSUP)), IF(BE9=2, FILTER(NEG, LEN(NEG)), IF(BE9, FILTER(NONEG, LEN(NONEG)), """")))"),"")</f>
        <v/>
      </c>
      <c r="BG9" s="38"/>
      <c r="BH9" s="38"/>
      <c r="BI9" s="38">
        <f>IF(N3="", 0, IF(SUM(M9:R9)-N9&lt;&gt;0, 0, IF(SUM(C9:H9)&gt;0, 2, IF(SUM(C9:H9)&lt;0, 3, 1))))</f>
        <v>2</v>
      </c>
      <c r="BJ9" s="38">
        <f ca="1">IFERROR(__xludf.DUMMYFUNCTION("IF(BI9=1, FILTER(TOSSUP, LEN(TOSSUP)), IF(BI9=2, FILTER(NEG, LEN(NEG)), IF(BI9, FILTER(NONEG, LEN(NONEG)), """")))"),-5)</f>
        <v>-5</v>
      </c>
      <c r="BK9" s="38"/>
      <c r="BL9" s="38"/>
      <c r="BM9" s="38">
        <f>IF(O3="", 0, IF(SUM(M9:R9)-O9&lt;&gt;0, 0, IF(SUM(C9:H9)&gt;0, 2, IF(SUM(C9:H9)&lt;0, 3, 1))))</f>
        <v>0</v>
      </c>
      <c r="BN9" s="38" t="str">
        <f ca="1">IFERROR(__xludf.DUMMYFUNCTION("IF(BM9=1, FILTER(TOSSUP, LEN(TOSSUP)), IF(BM9=2, FILTER(NEG, LEN(NEG)), IF(BM9, FILTER(NONEG, LEN(NONEG)), """")))"),"")</f>
        <v/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>
        <v>10</v>
      </c>
      <c r="E10" s="53"/>
      <c r="F10" s="28"/>
      <c r="G10" s="53"/>
      <c r="H10" s="54"/>
      <c r="I10" s="29">
        <v>10</v>
      </c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37">
        <f ca="1">IFERROR(__xludf.DUMMYFUNCTION("IF(OR(RegExMatch(J10&amp;"""",""ERR""), RegExMatch(J10&amp;"""",""--""), RegExMatch(K9&amp;"""",""--""),),  ""-----------"", SUM(J10,K9))"),160)</f>
        <v>160</v>
      </c>
      <c r="L10" s="32">
        <v>7</v>
      </c>
      <c r="M10" s="33"/>
      <c r="N10" s="54"/>
      <c r="O10" s="33"/>
      <c r="P10" s="52"/>
      <c r="Q10" s="51"/>
      <c r="R10" s="52"/>
      <c r="S10" s="29"/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7">
        <f ca="1">IFERROR(__xludf.DUMMYFUNCTION("IF(OR(RegExMatch(T10&amp;"""",""ERR""), RegExMatch(T10&amp;"""",""--""), RegExMatch(U9&amp;"""",""--""),),  ""-----------"", SUM(T10,U9))"),15)</f>
        <v>15</v>
      </c>
      <c r="V10" s="38"/>
      <c r="W10" s="41" t="b">
        <f t="shared" si="0"/>
        <v>1</v>
      </c>
      <c r="X10" s="41">
        <f ca="1">IFERROR(__xludf.DUMMYFUNCTION("IF(W10, FILTER(BONUS, LEN(BONUS)), ""0"")"),0)</f>
        <v>0</v>
      </c>
      <c r="Y10" s="38">
        <f ca="1">IFERROR(__xludf.DUMMYFUNCTION("""COMPUTED_VALUE"""),10)</f>
        <v>10</v>
      </c>
      <c r="Z10" s="38">
        <f ca="1">IFERROR(__xludf.DUMMYFUNCTION("""COMPUTED_VALUE"""),20)</f>
        <v>20</v>
      </c>
      <c r="AA10" s="38">
        <f ca="1">IFERROR(__xludf.DUMMYFUNCTION("""COMPUTED_VALUE"""),30)</f>
        <v>30</v>
      </c>
      <c r="AB10" s="41" t="b">
        <f t="shared" si="1"/>
        <v>0</v>
      </c>
      <c r="AC10" s="41" t="str">
        <f ca="1">IFERROR(__xludf.DUMMYFUNCTION("IF(AB10, FILTER(BONUS, LEN(BONUS)), ""0"")"),"0")</f>
        <v>0</v>
      </c>
      <c r="AD10" s="38"/>
      <c r="AE10" s="38"/>
      <c r="AF10" s="38"/>
      <c r="AG10" s="38">
        <f>IF(C3="", 0, IF(SUM(C10:H10)-C10&lt;&gt;0, 0, IF(SUM(M10:R10)&gt;0, 2, IF(SUM(M10:R10)&lt;0, 3, 1))))</f>
        <v>0</v>
      </c>
      <c r="AH10" s="41" t="str">
        <f ca="1">IFERROR(__xludf.DUMMYFUNCTION("IF(AG10=1, FILTER(TOSSUP, LEN(TOSSUP)), IF(AG10=2, FILTER(NEG, LEN(NEG)), IF(AG10, FILTER(NONEG, LEN(NONEG)), """")))"),"")</f>
        <v/>
      </c>
      <c r="AI10" s="38"/>
      <c r="AJ10" s="38"/>
      <c r="AK10" s="38">
        <f>IF(D3="", 0, IF(SUM(C10:H10)-D10&lt;&gt;0, 0, IF(SUM(M10:R10)&gt;0, 2, IF(SUM(M10:R10)&lt;0, 3, 1))))</f>
        <v>1</v>
      </c>
      <c r="AL10" s="38">
        <f ca="1">IFERROR(__xludf.DUMMYFUNCTION("IF(AK10=1, FILTER(TOSSUP, LEN(TOSSUP)), IF(AK10=2, FILTER(NEG, LEN(NEG)), IF(AK10, FILTER(NONEG, LEN(NONEG)), """")))"),-5)</f>
        <v>-5</v>
      </c>
      <c r="AM10" s="38">
        <f ca="1">IFERROR(__xludf.DUMMYFUNCTION("""COMPUTED_VALUE"""),10)</f>
        <v>10</v>
      </c>
      <c r="AN10" s="38">
        <f ca="1">IFERROR(__xludf.DUMMYFUNCTION("""COMPUTED_VALUE"""),15)</f>
        <v>15</v>
      </c>
      <c r="AO10" s="38">
        <f>IF(E3="", 0, IF(SUM(C10:H10)-E10&lt;&gt;0, 0, IF(SUM(M10:R10)&gt;0, 2, IF(SUM(M10:R10)&lt;0, 3, 1))))</f>
        <v>0</v>
      </c>
      <c r="AP10" s="38" t="str">
        <f ca="1">IFERROR(__xludf.DUMMYFUNCTION("IF(AO10=1, FILTER(TOSSUP, LEN(TOSSUP)), IF(AO10=2, FILTER(NEG, LEN(NEG)), IF(AO10, FILTER(NONEG, LEN(NONEG)), """")))"),"")</f>
        <v/>
      </c>
      <c r="AQ10" s="38"/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2</v>
      </c>
      <c r="BF10" s="38">
        <f ca="1">IFERROR(__xludf.DUMMYFUNCTION("IF(BE10=1, FILTER(TOSSUP, LEN(TOSSUP)), IF(BE10=2, FILTER(NEG, LEN(NEG)), IF(BE10, FILTER(NONEG, LEN(NONEG)), """")))"),-5)</f>
        <v>-5</v>
      </c>
      <c r="BG10" s="38"/>
      <c r="BH10" s="38"/>
      <c r="BI10" s="38">
        <f>IF(N3="", 0, IF(SUM(M10:R10)-N10&lt;&gt;0, 0, IF(SUM(C10:H10)&gt;0, 2, IF(SUM(C10:H10)&lt;0, 3, 1))))</f>
        <v>2</v>
      </c>
      <c r="BJ10" s="38">
        <f ca="1">IFERROR(__xludf.DUMMYFUNCTION("IF(BI10=1, FILTER(TOSSUP, LEN(TOSSUP)), IF(BI10=2, FILTER(NEG, LEN(NEG)), IF(BI10, FILTER(NONEG, LEN(NONEG)), """")))"),-5)</f>
        <v>-5</v>
      </c>
      <c r="BK10" s="38"/>
      <c r="BL10" s="38"/>
      <c r="BM10" s="38">
        <f>IF(O3="", 0, IF(SUM(M10:R10)-O10&lt;&gt;0, 0, IF(SUM(C10:H10)&gt;0, 2, IF(SUM(C10:H10)&lt;0, 3, 1))))</f>
        <v>2</v>
      </c>
      <c r="BN10" s="38">
        <f ca="1">IFERROR(__xludf.DUMMYFUNCTION("IF(BM10=1, FILTER(TOSSUP, LEN(TOSSUP)), IF(BM10=2, FILTER(NEG, LEN(NEG)), IF(BM10, FILTER(NONEG, LEN(NONEG)), """")))"),-5)</f>
        <v>-5</v>
      </c>
      <c r="BO10" s="38"/>
      <c r="BP10" s="38"/>
      <c r="BQ10" s="38">
        <f>IF(P3="", 0, IF(SUM(M10:R10)-P10&lt;&gt;0, 0, IF(SUM(C10:H10)&gt;0, 2, IF(SUM(C10:H10)&lt;0, 3, 1))))</f>
        <v>2</v>
      </c>
      <c r="BR10" s="38">
        <f ca="1">IFERROR(__xludf.DUMMYFUNCTION("IF(BQ10=1, FILTER(TOSSUP, LEN(TOSSUP)), IF(BQ10=2, FILTER(NEG, LEN(NEG)), IF(BQ10, FILTER(NONEG, LEN(NONEG)), """")))"),-5)</f>
        <v>-5</v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28">
        <v>-5</v>
      </c>
      <c r="G11" s="53"/>
      <c r="H11" s="54"/>
      <c r="I11" s="29">
        <v>0</v>
      </c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37">
        <f ca="1">IFERROR(__xludf.DUMMYFUNCTION("IF(OR(RegExMatch(J11&amp;"""",""ERR""), RegExMatch(J11&amp;"""",""--""), RegExMatch(K10&amp;"""",""--""),),  ""-----------"", SUM(J11,K10))"),155)</f>
        <v>155</v>
      </c>
      <c r="L11" s="32">
        <v>8</v>
      </c>
      <c r="M11" s="33"/>
      <c r="N11" s="54"/>
      <c r="O11" s="51"/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7">
        <f ca="1">IFERROR(__xludf.DUMMYFUNCTION("IF(OR(RegExMatch(T11&amp;"""",""ERR""), RegExMatch(T11&amp;"""",""--""), RegExMatch(U10&amp;"""",""--""),),  ""-----------"", SUM(T11,U10))"),15)</f>
        <v>15</v>
      </c>
      <c r="V11" s="38"/>
      <c r="W11" s="41" t="b">
        <f t="shared" si="0"/>
        <v>0</v>
      </c>
      <c r="X11" s="41" t="str">
        <f ca="1">IFERROR(__xludf.DUMMYFUNCTION("IF(W11, FILTER(BONUS, LEN(BONUS)), ""0"")"),"0")</f>
        <v>0</v>
      </c>
      <c r="Y11" s="38"/>
      <c r="Z11" s="38"/>
      <c r="AA11" s="38"/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0</v>
      </c>
      <c r="AH11" s="41" t="str">
        <f ca="1">IFERROR(__xludf.DUMMYFUNCTION("IF(AG11=1, FILTER(TOSSUP, LEN(TOSSUP)), IF(AG11=2, FILTER(NEG, LEN(NEG)), IF(AG11, FILTER(NONEG, LEN(NONEG)), """")))"),"")</f>
        <v/>
      </c>
      <c r="AI11" s="38"/>
      <c r="AJ11" s="38"/>
      <c r="AK11" s="38">
        <f>IF(D3="", 0, IF(SUM(C11:H11)-D11&lt;&gt;0, 0, IF(SUM(M11:R11)&gt;0, 2, IF(SUM(M11:R11)&lt;0, 3, 1))))</f>
        <v>0</v>
      </c>
      <c r="AL11" s="38" t="str">
        <f ca="1">IFERROR(__xludf.DUMMYFUNCTION("IF(AK11=1, FILTER(TOSSUP, LEN(TOSSUP)), IF(AK11=2, FILTER(NEG, LEN(NEG)), IF(AK11, FILTER(NONEG, LEN(NONEG)), """")))"),"")</f>
        <v/>
      </c>
      <c r="AM11" s="38"/>
      <c r="AN11" s="38"/>
      <c r="AO11" s="38">
        <f>IF(E3="", 0, IF(SUM(C11:H11)-E11&lt;&gt;0, 0, IF(SUM(M11:R11)&gt;0, 2, IF(SUM(M11:R11)&lt;0, 3, 1))))</f>
        <v>0</v>
      </c>
      <c r="AP11" s="38" t="str">
        <f ca="1">IFERROR(__xludf.DUMMYFUNCTION("IF(AO11=1, FILTER(TOSSUP, LEN(TOSSUP)), IF(AO11=2, FILTER(NEG, LEN(NEG)), IF(AO11, FILTER(NONEG, LEN(NONEG)), """")))"),"")</f>
        <v/>
      </c>
      <c r="AQ11" s="38"/>
      <c r="AR11" s="38"/>
      <c r="AS11" s="38">
        <f>IF(F3="", 0, IF(SUM(C11:H11)-F11&lt;&gt;0, 0, IF(SUM(M11:R11)&gt;0, 2, IF(SUM(M11:R11)&lt;0, 3, 1))))</f>
        <v>1</v>
      </c>
      <c r="AT11" s="38">
        <f ca="1">IFERROR(__xludf.DUMMYFUNCTION("IF(AS11=1, FILTER(TOSSUP, LEN(TOSSUP)), IF(AS11=2, FILTER(NEG, LEN(NEG)), IF(AS11, FILTER(NONEG, LEN(NONEG)), """")))"),-5)</f>
        <v>-5</v>
      </c>
      <c r="AU11" s="38">
        <f ca="1">IFERROR(__xludf.DUMMYFUNCTION("""COMPUTED_VALUE"""),10)</f>
        <v>10</v>
      </c>
      <c r="AV11" s="38">
        <f ca="1">IFERROR(__xludf.DUMMYFUNCTION("""COMPUTED_VALUE"""),15)</f>
        <v>15</v>
      </c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3</v>
      </c>
      <c r="BF11" s="38">
        <f ca="1">IFERROR(__xludf.DUMMYFUNCTION("IF(BE11=1, FILTER(TOSSUP, LEN(TOSSUP)), IF(BE11=2, FILTER(NEG, LEN(NEG)), IF(BE11, FILTER(NONEG, LEN(NONEG)), """")))"),10)</f>
        <v>10</v>
      </c>
      <c r="BG11" s="38">
        <f ca="1">IFERROR(__xludf.DUMMYFUNCTION("""COMPUTED_VALUE"""),15)</f>
        <v>15</v>
      </c>
      <c r="BH11" s="38"/>
      <c r="BI11" s="38">
        <f>IF(N3="", 0, IF(SUM(M11:R11)-N11&lt;&gt;0, 0, IF(SUM(C11:H11)&gt;0, 2, IF(SUM(C11:H11)&lt;0, 3, 1))))</f>
        <v>3</v>
      </c>
      <c r="BJ11" s="38">
        <f ca="1">IFERROR(__xludf.DUMMYFUNCTION("IF(BI11=1, FILTER(TOSSUP, LEN(TOSSUP)), IF(BI11=2, FILTER(NEG, LEN(NEG)), IF(BI11, FILTER(NONEG, LEN(NONEG)), """")))"),10)</f>
        <v>10</v>
      </c>
      <c r="BK11" s="38">
        <f ca="1">IFERROR(__xludf.DUMMYFUNCTION("""COMPUTED_VALUE"""),15)</f>
        <v>15</v>
      </c>
      <c r="BL11" s="38"/>
      <c r="BM11" s="38">
        <f>IF(O3="", 0, IF(SUM(M11:R11)-O11&lt;&gt;0, 0, IF(SUM(C11:H11)&gt;0, 2, IF(SUM(C11:H11)&lt;0, 3, 1))))</f>
        <v>3</v>
      </c>
      <c r="BN11" s="38">
        <f ca="1">IFERROR(__xludf.DUMMYFUNCTION("IF(BM11=1, FILTER(TOSSUP, LEN(TOSSUP)), IF(BM11=2, FILTER(NEG, LEN(NEG)), IF(BM11, FILTER(NONEG, LEN(NONEG)), """")))"),10)</f>
        <v>10</v>
      </c>
      <c r="BO11" s="38">
        <f ca="1">IFERROR(__xludf.DUMMYFUNCTION("""COMPUTED_VALUE"""),15)</f>
        <v>15</v>
      </c>
      <c r="BP11" s="38"/>
      <c r="BQ11" s="38">
        <f>IF(P3="", 0, IF(SUM(M11:R11)-P11&lt;&gt;0, 0, IF(SUM(C11:H11)&gt;0, 2, IF(SUM(C11:H11)&lt;0, 3, 1))))</f>
        <v>3</v>
      </c>
      <c r="BR11" s="38">
        <f ca="1">IFERROR(__xludf.DUMMYFUNCTION("IF(BQ11=1, FILTER(TOSSUP, LEN(TOSSUP)), IF(BQ11=2, FILTER(NEG, LEN(NEG)), IF(BQ11, FILTER(NONEG, LEN(NONEG)), """")))"),10)</f>
        <v>10</v>
      </c>
      <c r="BS11" s="38">
        <f ca="1">IFERROR(__xludf.DUMMYFUNCTION("""COMPUTED_VALUE"""),15)</f>
        <v>15</v>
      </c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>
        <v>10</v>
      </c>
      <c r="E12" s="53"/>
      <c r="F12" s="54"/>
      <c r="G12" s="53"/>
      <c r="H12" s="54"/>
      <c r="I12" s="29">
        <v>30</v>
      </c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37">
        <f ca="1">IFERROR(__xludf.DUMMYFUNCTION("IF(OR(RegExMatch(J12&amp;"""",""ERR""), RegExMatch(J12&amp;"""",""--""), RegExMatch(K11&amp;"""",""--""),),  ""-----------"", SUM(J12,K11))"),195)</f>
        <v>195</v>
      </c>
      <c r="L12" s="32">
        <v>9</v>
      </c>
      <c r="M12" s="33"/>
      <c r="N12" s="28"/>
      <c r="O12" s="51"/>
      <c r="P12" s="52"/>
      <c r="Q12" s="51"/>
      <c r="R12" s="52"/>
      <c r="S12" s="29"/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7">
        <f ca="1">IFERROR(__xludf.DUMMYFUNCTION("IF(OR(RegExMatch(T12&amp;"""",""ERR""), RegExMatch(T12&amp;"""",""--""), RegExMatch(U11&amp;"""",""--""),),  ""-----------"", SUM(T12,U11))"),15)</f>
        <v>15</v>
      </c>
      <c r="V12" s="38"/>
      <c r="W12" s="41" t="b">
        <f t="shared" si="0"/>
        <v>1</v>
      </c>
      <c r="X12" s="41">
        <f ca="1">IFERROR(__xludf.DUMMYFUNCTION("IF(W12, FILTER(BONUS, LEN(BONUS)), ""0"")"),0)</f>
        <v>0</v>
      </c>
      <c r="Y12" s="38">
        <f ca="1">IFERROR(__xludf.DUMMYFUNCTION("""COMPUTED_VALUE"""),10)</f>
        <v>10</v>
      </c>
      <c r="Z12" s="38">
        <f ca="1">IFERROR(__xludf.DUMMYFUNCTION("""COMPUTED_VALUE"""),20)</f>
        <v>20</v>
      </c>
      <c r="AA12" s="38">
        <f ca="1">IFERROR(__xludf.DUMMYFUNCTION("""COMPUTED_VALUE"""),30)</f>
        <v>30</v>
      </c>
      <c r="AB12" s="41" t="b">
        <f t="shared" si="1"/>
        <v>0</v>
      </c>
      <c r="AC12" s="41" t="str">
        <f ca="1">IFERROR(__xludf.DUMMYFUNCTION("IF(AB12, FILTER(BONUS, LEN(BONUS)), ""0"")"),"0")</f>
        <v>0</v>
      </c>
      <c r="AD12" s="38"/>
      <c r="AE12" s="38"/>
      <c r="AF12" s="38"/>
      <c r="AG12" s="38">
        <f>IF(C3="", 0, IF(SUM(C12:H12)-C12&lt;&gt;0, 0, IF(SUM(M12:R12)&gt;0, 2, IF(SUM(M12:R12)&lt;0, 3, 1))))</f>
        <v>0</v>
      </c>
      <c r="AH12" s="41" t="str">
        <f ca="1">IFERROR(__xludf.DUMMYFUNCTION("IF(AG12=1, FILTER(TOSSUP, LEN(TOSSUP)), IF(AG12=2, FILTER(NEG, LEN(NEG)), IF(AG12, FILTER(NONEG, LEN(NONEG)), """")))"),"")</f>
        <v/>
      </c>
      <c r="AI12" s="38"/>
      <c r="AJ12" s="38"/>
      <c r="AK12" s="38">
        <f>IF(D3="", 0, IF(SUM(C12:H12)-D12&lt;&gt;0, 0, IF(SUM(M12:R12)&gt;0, 2, IF(SUM(M12:R12)&lt;0, 3, 1))))</f>
        <v>1</v>
      </c>
      <c r="AL12" s="38">
        <f ca="1">IFERROR(__xludf.DUMMYFUNCTION("IF(AK12=1, FILTER(TOSSUP, LEN(TOSSUP)), IF(AK12=2, FILTER(NEG, LEN(NEG)), IF(AK12, FILTER(NONEG, LEN(NONEG)), """")))"),-5)</f>
        <v>-5</v>
      </c>
      <c r="AM12" s="38">
        <f ca="1">IFERROR(__xludf.DUMMYFUNCTION("""COMPUTED_VALUE"""),10)</f>
        <v>10</v>
      </c>
      <c r="AN12" s="38">
        <f ca="1">IFERROR(__xludf.DUMMYFUNCTION("""COMPUTED_VALUE"""),15)</f>
        <v>15</v>
      </c>
      <c r="AO12" s="38">
        <f>IF(E3="", 0, IF(SUM(C12:H12)-E12&lt;&gt;0, 0, IF(SUM(M12:R12)&gt;0, 2, IF(SUM(M12:R12)&lt;0, 3, 1))))</f>
        <v>0</v>
      </c>
      <c r="AP12" s="38" t="str">
        <f ca="1">IFERROR(__xludf.DUMMYFUNCTION("IF(AO12=1, FILTER(TOSSUP, LEN(TOSSUP)), IF(AO12=2, FILTER(NEG, LEN(NEG)), IF(AO12, FILTER(NONEG, LEN(NONEG)), """")))"),"")</f>
        <v/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2</v>
      </c>
      <c r="BF12" s="38">
        <f ca="1">IFERROR(__xludf.DUMMYFUNCTION("IF(BE12=1, FILTER(TOSSUP, LEN(TOSSUP)), IF(BE12=2, FILTER(NEG, LEN(NEG)), IF(BE12, FILTER(NONEG, LEN(NONEG)), """")))"),-5)</f>
        <v>-5</v>
      </c>
      <c r="BG12" s="38"/>
      <c r="BH12" s="38"/>
      <c r="BI12" s="38">
        <f>IF(N3="", 0, IF(SUM(M12:R12)-N12&lt;&gt;0, 0, IF(SUM(C12:H12)&gt;0, 2, IF(SUM(C12:H12)&lt;0, 3, 1))))</f>
        <v>2</v>
      </c>
      <c r="BJ12" s="38">
        <f ca="1">IFERROR(__xludf.DUMMYFUNCTION("IF(BI12=1, FILTER(TOSSUP, LEN(TOSSUP)), IF(BI12=2, FILTER(NEG, LEN(NEG)), IF(BI12, FILTER(NONEG, LEN(NONEG)), """")))"),-5)</f>
        <v>-5</v>
      </c>
      <c r="BK12" s="38"/>
      <c r="BL12" s="38"/>
      <c r="BM12" s="38">
        <f>IF(O3="", 0, IF(SUM(M12:R12)-O12&lt;&gt;0, 0, IF(SUM(C12:H12)&gt;0, 2, IF(SUM(C12:H12)&lt;0, 3, 1))))</f>
        <v>2</v>
      </c>
      <c r="BN12" s="38">
        <f ca="1">IFERROR(__xludf.DUMMYFUNCTION("IF(BM12=1, FILTER(TOSSUP, LEN(TOSSUP)), IF(BM12=2, FILTER(NEG, LEN(NEG)), IF(BM12, FILTER(NONEG, LEN(NONEG)), """")))"),-5)</f>
        <v>-5</v>
      </c>
      <c r="BO12" s="38"/>
      <c r="BP12" s="38"/>
      <c r="BQ12" s="38">
        <f>IF(P3="", 0, IF(SUM(M12:R12)-P12&lt;&gt;0, 0, IF(SUM(C12:H12)&gt;0, 2, IF(SUM(C12:H12)&lt;0, 3, 1))))</f>
        <v>2</v>
      </c>
      <c r="BR12" s="38">
        <f ca="1">IFERROR(__xludf.DUMMYFUNCTION("IF(BQ12=1, FILTER(TOSSUP, LEN(TOSSUP)), IF(BQ12=2, FILTER(NEG, LEN(NEG)), IF(BQ12, FILTER(NONEG, LEN(NONEG)), """")))"),-5)</f>
        <v>-5</v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>
        <v>15</v>
      </c>
      <c r="E13" s="55"/>
      <c r="F13" s="65"/>
      <c r="G13" s="57"/>
      <c r="H13" s="65"/>
      <c r="I13" s="58">
        <v>10</v>
      </c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25</v>
      </c>
      <c r="K13" s="59">
        <f ca="1">IFERROR(__xludf.DUMMYFUNCTION("IF(OR(RegExMatch(J13&amp;"""",""ERR""), RegExMatch(J13&amp;"""",""--""), RegExMatch(K12&amp;"""",""--""),),  ""-----------"", SUM(J13,K12))"),220)</f>
        <v>220</v>
      </c>
      <c r="L13" s="60">
        <v>10</v>
      </c>
      <c r="M13" s="61"/>
      <c r="N13" s="65"/>
      <c r="O13" s="61"/>
      <c r="P13" s="64"/>
      <c r="Q13" s="62"/>
      <c r="R13" s="64"/>
      <c r="S13" s="58"/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59">
        <f ca="1">IFERROR(__xludf.DUMMYFUNCTION("IF(OR(RegExMatch(T13&amp;"""",""ERR""), RegExMatch(T13&amp;"""",""--""), RegExMatch(U12&amp;"""",""--""),),  ""-----------"", SUM(T13,U12))"),15)</f>
        <v>15</v>
      </c>
      <c r="V13" s="38"/>
      <c r="W13" s="41" t="b">
        <f t="shared" si="0"/>
        <v>1</v>
      </c>
      <c r="X13" s="41">
        <f ca="1">IFERROR(__xludf.DUMMYFUNCTION("IF(W13, FILTER(BONUS, LEN(BONUS)), ""0"")"),0)</f>
        <v>0</v>
      </c>
      <c r="Y13" s="38">
        <f ca="1">IFERROR(__xludf.DUMMYFUNCTION("""COMPUTED_VALUE"""),10)</f>
        <v>10</v>
      </c>
      <c r="Z13" s="38">
        <f ca="1">IFERROR(__xludf.DUMMYFUNCTION("""COMPUTED_VALUE"""),20)</f>
        <v>20</v>
      </c>
      <c r="AA13" s="38">
        <f ca="1">IFERROR(__xludf.DUMMYFUNCTION("""COMPUTED_VALUE"""),30)</f>
        <v>30</v>
      </c>
      <c r="AB13" s="41" t="b">
        <f t="shared" si="1"/>
        <v>0</v>
      </c>
      <c r="AC13" s="41" t="str">
        <f ca="1">IFERROR(__xludf.DUMMYFUNCTION("IF(AB13, FILTER(BONUS, LEN(BONUS)), ""0"")"),"0")</f>
        <v>0</v>
      </c>
      <c r="AD13" s="38"/>
      <c r="AE13" s="38"/>
      <c r="AF13" s="38"/>
      <c r="AG13" s="38">
        <f>IF(C3="", 0, IF(SUM(C13:H13)-C13&lt;&gt;0, 0, IF(SUM(M13:R13)&gt;0, 2, IF(SUM(M13:R13)&lt;0, 3, 1))))</f>
        <v>0</v>
      </c>
      <c r="AH13" s="41" t="str">
        <f ca="1">IFERROR(__xludf.DUMMYFUNCTION("IF(AG13=1, FILTER(TOSSUP, LEN(TOSSUP)), IF(AG13=2, FILTER(NEG, LEN(NEG)), IF(AG13, FILTER(NONEG, LEN(NONEG)), """")))"),"")</f>
        <v/>
      </c>
      <c r="AI13" s="38"/>
      <c r="AJ13" s="38"/>
      <c r="AK13" s="38">
        <f>IF(D3="", 0, IF(SUM(C13:H13)-D13&lt;&gt;0, 0, IF(SUM(M13:R13)&gt;0, 2, IF(SUM(M13:R13)&lt;0, 3, 1))))</f>
        <v>1</v>
      </c>
      <c r="AL13" s="38">
        <f ca="1">IFERROR(__xludf.DUMMYFUNCTION("IF(AK13=1, FILTER(TOSSUP, LEN(TOSSUP)), IF(AK13=2, FILTER(NEG, LEN(NEG)), IF(AK13, FILTER(NONEG, LEN(NONEG)), """")))"),-5)</f>
        <v>-5</v>
      </c>
      <c r="AM13" s="38">
        <f ca="1">IFERROR(__xludf.DUMMYFUNCTION("""COMPUTED_VALUE"""),10)</f>
        <v>10</v>
      </c>
      <c r="AN13" s="38">
        <f ca="1">IFERROR(__xludf.DUMMYFUNCTION("""COMPUTED_VALUE"""),15)</f>
        <v>15</v>
      </c>
      <c r="AO13" s="38">
        <f>IF(E3="", 0, IF(SUM(C13:H13)-E13&lt;&gt;0, 0, IF(SUM(M13:R13)&gt;0, 2, IF(SUM(M13:R13)&lt;0, 3, 1))))</f>
        <v>0</v>
      </c>
      <c r="AP13" s="38" t="str">
        <f ca="1">IFERROR(__xludf.DUMMYFUNCTION("IF(AO13=1, FILTER(TOSSUP, LEN(TOSSUP)), IF(AO13=2, FILTER(NEG, LEN(NEG)), IF(AO13, FILTER(NONEG, LEN(NONEG)), """")))"),"")</f>
        <v/>
      </c>
      <c r="AQ13" s="38"/>
      <c r="AR13" s="38"/>
      <c r="AS13" s="38">
        <f>IF(F3="", 0, IF(SUM(C13:H13)-F13&lt;&gt;0, 0, IF(SUM(M13:R13)&gt;0, 2, IF(SUM(M13:R13)&lt;0, 3, 1))))</f>
        <v>0</v>
      </c>
      <c r="AT13" s="38" t="str">
        <f ca="1">IFERROR(__xludf.DUMMYFUNCTION("IF(AS13=1, FILTER(TOSSUP, LEN(TOSSUP)), IF(AS13=2, FILTER(NEG, LEN(NEG)), IF(AS13, FILTER(NONEG, LEN(NONEG)), """")))"),"")</f>
        <v/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2</v>
      </c>
      <c r="BF13" s="38">
        <f ca="1">IFERROR(__xludf.DUMMYFUNCTION("IF(BE13=1, FILTER(TOSSUP, LEN(TOSSUP)), IF(BE13=2, FILTER(NEG, LEN(NEG)), IF(BE13, FILTER(NONEG, LEN(NONEG)), """")))"),-5)</f>
        <v>-5</v>
      </c>
      <c r="BG13" s="38"/>
      <c r="BH13" s="38"/>
      <c r="BI13" s="38">
        <f>IF(N3="", 0, IF(SUM(M13:R13)-N13&lt;&gt;0, 0, IF(SUM(C13:H13)&gt;0, 2, IF(SUM(C13:H13)&lt;0, 3, 1))))</f>
        <v>2</v>
      </c>
      <c r="BJ13" s="38">
        <f ca="1">IFERROR(__xludf.DUMMYFUNCTION("IF(BI13=1, FILTER(TOSSUP, LEN(TOSSUP)), IF(BI13=2, FILTER(NEG, LEN(NEG)), IF(BI13, FILTER(NONEG, LEN(NONEG)), """")))"),-5)</f>
        <v>-5</v>
      </c>
      <c r="BK13" s="38"/>
      <c r="BL13" s="38"/>
      <c r="BM13" s="38">
        <f>IF(O3="", 0, IF(SUM(M13:R13)-O13&lt;&gt;0, 0, IF(SUM(C13:H13)&gt;0, 2, IF(SUM(C13:H13)&lt;0, 3, 1))))</f>
        <v>2</v>
      </c>
      <c r="BN13" s="38">
        <f ca="1">IFERROR(__xludf.DUMMYFUNCTION("IF(BM13=1, FILTER(TOSSUP, LEN(TOSSUP)), IF(BM13=2, FILTER(NEG, LEN(NEG)), IF(BM13, FILTER(NONEG, LEN(NONEG)), """")))"),-5)</f>
        <v>-5</v>
      </c>
      <c r="BO13" s="38"/>
      <c r="BP13" s="38"/>
      <c r="BQ13" s="38">
        <f>IF(P3="", 0, IF(SUM(M13:R13)-P13&lt;&gt;0, 0, IF(SUM(C13:H13)&gt;0, 2, IF(SUM(C13:H13)&lt;0, 3, 1))))</f>
        <v>2</v>
      </c>
      <c r="BR13" s="38">
        <f ca="1">IFERROR(__xludf.DUMMYFUNCTION("IF(BQ13=1, FILTER(TOSSUP, LEN(TOSSUP)), IF(BQ13=2, FILTER(NEG, LEN(NEG)), IF(BQ13, FILTER(NONEG, LEN(NONEG)), """")))"),-5)</f>
        <v>-5</v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>
        <v>10</v>
      </c>
      <c r="E14" s="57"/>
      <c r="F14" s="65"/>
      <c r="G14" s="57"/>
      <c r="H14" s="65"/>
      <c r="I14" s="58">
        <v>10</v>
      </c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59">
        <f ca="1">IFERROR(__xludf.DUMMYFUNCTION("IF(OR(RegExMatch(J14&amp;"""",""ERR""), RegExMatch(J14&amp;"""",""--""), RegExMatch(K13&amp;"""",""--""),),  ""-----------"", SUM(J14,K13))"),240)</f>
        <v>240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SUM(T14,U13))"),15)</f>
        <v>15</v>
      </c>
      <c r="V14" s="38"/>
      <c r="W14" s="41" t="b">
        <f t="shared" si="0"/>
        <v>1</v>
      </c>
      <c r="X14" s="41">
        <f ca="1">IFERROR(__xludf.DUMMYFUNCTION("IF(W14, FILTER(BONUS, LEN(BONUS)), ""0"")"),0)</f>
        <v>0</v>
      </c>
      <c r="Y14" s="38">
        <f ca="1">IFERROR(__xludf.DUMMYFUNCTION("""COMPUTED_VALUE"""),10)</f>
        <v>10</v>
      </c>
      <c r="Z14" s="38">
        <f ca="1">IFERROR(__xludf.DUMMYFUNCTION("""COMPUTED_VALUE"""),20)</f>
        <v>20</v>
      </c>
      <c r="AA14" s="38">
        <f ca="1">IFERROR(__xludf.DUMMYFUNCTION("""COMPUTED_VALUE"""),30)</f>
        <v>30</v>
      </c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0</v>
      </c>
      <c r="AH14" s="41" t="str">
        <f ca="1">IFERROR(__xludf.DUMMYFUNCTION("IF(AG14=1, FILTER(TOSSUP, LEN(TOSSUP)), IF(AG14=2, FILTER(NEG, LEN(NEG)), IF(AG14, FILTER(NONEG, LEN(NONEG)), """")))"),"")</f>
        <v/>
      </c>
      <c r="AI14" s="38"/>
      <c r="AJ14" s="38"/>
      <c r="AK14" s="38">
        <f>IF(D3="", 0, IF(SUM(C14:H14)-D14&lt;&gt;0, 0, IF(SUM(M14:R14)&gt;0, 2, IF(SUM(M14:R14)&lt;0, 3, 1))))</f>
        <v>1</v>
      </c>
      <c r="AL14" s="38">
        <f ca="1">IFERROR(__xludf.DUMMYFUNCTION("IF(AK14=1, FILTER(TOSSUP, LEN(TOSSUP)), IF(AK14=2, FILTER(NEG, LEN(NEG)), IF(AK14, FILTER(NONEG, LEN(NONEG)), """")))"),-5)</f>
        <v>-5</v>
      </c>
      <c r="AM14" s="38">
        <f ca="1">IFERROR(__xludf.DUMMYFUNCTION("""COMPUTED_VALUE"""),10)</f>
        <v>10</v>
      </c>
      <c r="AN14" s="38">
        <f ca="1">IFERROR(__xludf.DUMMYFUNCTION("""COMPUTED_VALUE"""),15)</f>
        <v>15</v>
      </c>
      <c r="AO14" s="38">
        <f>IF(E3="", 0, IF(SUM(C14:H14)-E14&lt;&gt;0, 0, IF(SUM(M14:R14)&gt;0, 2, IF(SUM(M14:R14)&lt;0, 3, 1))))</f>
        <v>0</v>
      </c>
      <c r="AP14" s="38" t="str">
        <f ca="1">IFERROR(__xludf.DUMMYFUNCTION("IF(AO14=1, FILTER(TOSSUP, LEN(TOSSUP)), IF(AO14=2, FILTER(NEG, LEN(NEG)), IF(AO14, FILTER(NONEG, LEN(NONEG)), """")))"),"")</f>
        <v/>
      </c>
      <c r="AQ14" s="38"/>
      <c r="AR14" s="38"/>
      <c r="AS14" s="38">
        <f>IF(F3="", 0, IF(SUM(C14:H14)-F14&lt;&gt;0, 0, IF(SUM(M14:R14)&gt;0, 2, IF(SUM(M14:R14)&lt;0, 3, 1))))</f>
        <v>0</v>
      </c>
      <c r="AT14" s="38" t="str">
        <f ca="1">IFERROR(__xludf.DUMMYFUNCTION("IF(AS14=1, FILTER(TOSSUP, LEN(TOSSUP)), IF(AS14=2, FILTER(NEG, LEN(NEG)), IF(AS14, FILTER(NONEG, LEN(NONEG)), """")))"),"")</f>
        <v/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2</v>
      </c>
      <c r="BF14" s="38">
        <f ca="1">IFERROR(__xludf.DUMMYFUNCTION("IF(BE14=1, FILTER(TOSSUP, LEN(TOSSUP)), IF(BE14=2, FILTER(NEG, LEN(NEG)), IF(BE14, FILTER(NONEG, LEN(NONEG)), """")))"),-5)</f>
        <v>-5</v>
      </c>
      <c r="BG14" s="38"/>
      <c r="BH14" s="38"/>
      <c r="BI14" s="38">
        <f>IF(N3="", 0, IF(SUM(M14:R14)-N14&lt;&gt;0, 0, IF(SUM(C14:H14)&gt;0, 2, IF(SUM(C14:H14)&lt;0, 3, 1))))</f>
        <v>2</v>
      </c>
      <c r="BJ14" s="38">
        <f ca="1">IFERROR(__xludf.DUMMYFUNCTION("IF(BI14=1, FILTER(TOSSUP, LEN(TOSSUP)), IF(BI14=2, FILTER(NEG, LEN(NEG)), IF(BI14, FILTER(NONEG, LEN(NONEG)), """")))"),-5)</f>
        <v>-5</v>
      </c>
      <c r="BK14" s="38"/>
      <c r="BL14" s="38"/>
      <c r="BM14" s="38">
        <f>IF(O3="", 0, IF(SUM(M14:R14)-O14&lt;&gt;0, 0, IF(SUM(C14:H14)&gt;0, 2, IF(SUM(C14:H14)&lt;0, 3, 1))))</f>
        <v>2</v>
      </c>
      <c r="BN14" s="38">
        <f ca="1">IFERROR(__xludf.DUMMYFUNCTION("IF(BM14=1, FILTER(TOSSUP, LEN(TOSSUP)), IF(BM14=2, FILTER(NEG, LEN(NEG)), IF(BM14, FILTER(NONEG, LEN(NONEG)), """")))"),-5)</f>
        <v>-5</v>
      </c>
      <c r="BO14" s="38"/>
      <c r="BP14" s="38"/>
      <c r="BQ14" s="38">
        <f>IF(P3="", 0, IF(SUM(M14:R14)-P14&lt;&gt;0, 0, IF(SUM(C14:H14)&gt;0, 2, IF(SUM(C14:H14)&lt;0, 3, 1))))</f>
        <v>2</v>
      </c>
      <c r="BR14" s="38">
        <f ca="1">IFERROR(__xludf.DUMMYFUNCTION("IF(BQ14=1, FILTER(TOSSUP, LEN(TOSSUP)), IF(BQ14=2, FILTER(NEG, LEN(NEG)), IF(BQ14, FILTER(NONEG, LEN(NONEG)), """")))"),-5)</f>
        <v>-5</v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>
        <v>15</v>
      </c>
      <c r="D15" s="65"/>
      <c r="E15" s="57"/>
      <c r="F15" s="56"/>
      <c r="G15" s="57"/>
      <c r="H15" s="65"/>
      <c r="I15" s="58">
        <v>10</v>
      </c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25</v>
      </c>
      <c r="K15" s="59">
        <f ca="1">IFERROR(__xludf.DUMMYFUNCTION("IF(OR(RegExMatch(J15&amp;"""",""ERR""), RegExMatch(J15&amp;"""",""--""), RegExMatch(K14&amp;"""",""--""),),  ""-----------"", SUM(J15,K14))"),265)</f>
        <v>265</v>
      </c>
      <c r="L15" s="60">
        <v>12</v>
      </c>
      <c r="M15" s="61"/>
      <c r="N15" s="56"/>
      <c r="O15" s="62"/>
      <c r="P15" s="64"/>
      <c r="Q15" s="62"/>
      <c r="R15" s="64"/>
      <c r="S15" s="59"/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59">
        <f ca="1">IFERROR(__xludf.DUMMYFUNCTION("IF(OR(RegExMatch(T15&amp;"""",""ERR""), RegExMatch(T15&amp;"""",""--""), RegExMatch(U14&amp;"""",""--""),),  ""-----------"", SUM(T15,U14))"),15)</f>
        <v>15</v>
      </c>
      <c r="V15" s="38"/>
      <c r="W15" s="41" t="b">
        <f t="shared" si="0"/>
        <v>1</v>
      </c>
      <c r="X15" s="41">
        <f ca="1">IFERROR(__xludf.DUMMYFUNCTION("IF(W15, FILTER(BONUS, LEN(BONUS)), ""0"")"),0)</f>
        <v>0</v>
      </c>
      <c r="Y15" s="38">
        <f ca="1">IFERROR(__xludf.DUMMYFUNCTION("""COMPUTED_VALUE"""),10)</f>
        <v>10</v>
      </c>
      <c r="Z15" s="38">
        <f ca="1">IFERROR(__xludf.DUMMYFUNCTION("""COMPUTED_VALUE"""),20)</f>
        <v>20</v>
      </c>
      <c r="AA15" s="38">
        <f ca="1">IFERROR(__xludf.DUMMYFUNCTION("""COMPUTED_VALUE"""),30)</f>
        <v>30</v>
      </c>
      <c r="AB15" s="41" t="b">
        <f t="shared" si="1"/>
        <v>0</v>
      </c>
      <c r="AC15" s="41" t="str">
        <f ca="1">IFERROR(__xludf.DUMMYFUNCTION("IF(AB15, FILTER(BONUS, LEN(BONUS)), ""0"")"),"0")</f>
        <v>0</v>
      </c>
      <c r="AD15" s="38"/>
      <c r="AE15" s="38"/>
      <c r="AF15" s="38"/>
      <c r="AG15" s="38">
        <f>IF(C3="", 0, IF(SUM(C15:H15)-C15&lt;&gt;0, 0, IF(SUM(M15:R15)&gt;0, 2, IF(SUM(M15:R15)&lt;0, 3, 1))))</f>
        <v>1</v>
      </c>
      <c r="AH15" s="41">
        <f ca="1">IFERROR(__xludf.DUMMYFUNCTION("IF(AG15=1, FILTER(TOSSUP, LEN(TOSSUP)), IF(AG15=2, FILTER(NEG, LEN(NEG)), IF(AG15, FILTER(NONEG, LEN(NONEG)), """")))"),-5)</f>
        <v>-5</v>
      </c>
      <c r="AI15" s="38">
        <f ca="1">IFERROR(__xludf.DUMMYFUNCTION("""COMPUTED_VALUE"""),10)</f>
        <v>10</v>
      </c>
      <c r="AJ15" s="38">
        <f ca="1">IFERROR(__xludf.DUMMYFUNCTION("""COMPUTED_VALUE"""),15)</f>
        <v>15</v>
      </c>
      <c r="AK15" s="38">
        <f>IF(D3="", 0, IF(SUM(C15:H15)-D15&lt;&gt;0, 0, IF(SUM(M15:R15)&gt;0, 2, IF(SUM(M15:R15)&lt;0, 3, 1))))</f>
        <v>0</v>
      </c>
      <c r="AL15" s="38" t="str">
        <f ca="1">IFERROR(__xludf.DUMMYFUNCTION("IF(AK15=1, FILTER(TOSSUP, LEN(TOSSUP)), IF(AK15=2, FILTER(NEG, LEN(NEG)), IF(AK15, FILTER(NONEG, LEN(NONEG)), """")))"),"")</f>
        <v/>
      </c>
      <c r="AM15" s="38"/>
      <c r="AN15" s="38"/>
      <c r="AO15" s="38">
        <f>IF(E3="", 0, IF(SUM(C15:H15)-E15&lt;&gt;0, 0, IF(SUM(M15:R15)&gt;0, 2, IF(SUM(M15:R15)&lt;0, 3, 1))))</f>
        <v>0</v>
      </c>
      <c r="AP15" s="38" t="str">
        <f ca="1">IFERROR(__xludf.DUMMYFUNCTION("IF(AO15=1, FILTER(TOSSUP, LEN(TOSSUP)), IF(AO15=2, FILTER(NEG, LEN(NEG)), IF(AO15, FILTER(NONEG, LEN(NONEG)), """")))"),"")</f>
        <v/>
      </c>
      <c r="AQ15" s="38"/>
      <c r="AR15" s="38"/>
      <c r="AS15" s="38">
        <f>IF(F3="", 0, IF(SUM(C15:H15)-F15&lt;&gt;0, 0, IF(SUM(M15:R15)&gt;0, 2, IF(SUM(M15:R15)&lt;0, 3, 1))))</f>
        <v>0</v>
      </c>
      <c r="AT15" s="38" t="str">
        <f ca="1">IFERROR(__xludf.DUMMYFUNCTION("IF(AS15=1, FILTER(TOSSUP, LEN(TOSSUP)), IF(AS15=2, FILTER(NEG, LEN(NEG)), IF(AS15, FILTER(NONEG, LEN(NONEG)), """")))"),"")</f>
        <v/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2</v>
      </c>
      <c r="BF15" s="38">
        <f ca="1">IFERROR(__xludf.DUMMYFUNCTION("IF(BE15=1, FILTER(TOSSUP, LEN(TOSSUP)), IF(BE15=2, FILTER(NEG, LEN(NEG)), IF(BE15, FILTER(NONEG, LEN(NONEG)), """")))"),-5)</f>
        <v>-5</v>
      </c>
      <c r="BG15" s="38"/>
      <c r="BH15" s="38"/>
      <c r="BI15" s="38">
        <f>IF(N3="", 0, IF(SUM(M15:R15)-N15&lt;&gt;0, 0, IF(SUM(C15:H15)&gt;0, 2, IF(SUM(C15:H15)&lt;0, 3, 1))))</f>
        <v>2</v>
      </c>
      <c r="BJ15" s="38">
        <f ca="1">IFERROR(__xludf.DUMMYFUNCTION("IF(BI15=1, FILTER(TOSSUP, LEN(TOSSUP)), IF(BI15=2, FILTER(NEG, LEN(NEG)), IF(BI15, FILTER(NONEG, LEN(NONEG)), """")))"),-5)</f>
        <v>-5</v>
      </c>
      <c r="BK15" s="38"/>
      <c r="BL15" s="38"/>
      <c r="BM15" s="38">
        <f>IF(O3="", 0, IF(SUM(M15:R15)-O15&lt;&gt;0, 0, IF(SUM(C15:H15)&gt;0, 2, IF(SUM(C15:H15)&lt;0, 3, 1))))</f>
        <v>2</v>
      </c>
      <c r="BN15" s="38">
        <f ca="1">IFERROR(__xludf.DUMMYFUNCTION("IF(BM15=1, FILTER(TOSSUP, LEN(TOSSUP)), IF(BM15=2, FILTER(NEG, LEN(NEG)), IF(BM15, FILTER(NONEG, LEN(NONEG)), """")))"),-5)</f>
        <v>-5</v>
      </c>
      <c r="BO15" s="38"/>
      <c r="BP15" s="38"/>
      <c r="BQ15" s="38">
        <f>IF(P3="", 0, IF(SUM(M15:R15)-P15&lt;&gt;0, 0, IF(SUM(C15:H15)&gt;0, 2, IF(SUM(C15:H15)&lt;0, 3, 1))))</f>
        <v>2</v>
      </c>
      <c r="BR15" s="38">
        <f ca="1">IFERROR(__xludf.DUMMYFUNCTION("IF(BQ15=1, FILTER(TOSSUP, LEN(TOSSUP)), IF(BQ15=2, FILTER(NEG, LEN(NEG)), IF(BQ15, FILTER(NONEG, LEN(NONEG)), """")))"),-5)</f>
        <v>-5</v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26"/>
      <c r="F16" s="54"/>
      <c r="G16" s="53"/>
      <c r="H16" s="28"/>
      <c r="I16" s="29"/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7">
        <f ca="1">IFERROR(__xludf.DUMMYFUNCTION("IF(OR(RegExMatch(J16&amp;"""",""ERR""), RegExMatch(J16&amp;"""",""--""), RegExMatch(K15&amp;"""",""--""),),  ""-----------"", SUM(J16,K15))"),265)</f>
        <v>265</v>
      </c>
      <c r="L16" s="32">
        <v>13</v>
      </c>
      <c r="M16" s="33"/>
      <c r="N16" s="54"/>
      <c r="O16" s="51"/>
      <c r="P16" s="52"/>
      <c r="Q16" s="51"/>
      <c r="R16" s="52"/>
      <c r="S16" s="29">
        <v>0</v>
      </c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7">
        <f ca="1">IFERROR(__xludf.DUMMYFUNCTION("IF(OR(RegExMatch(T16&amp;"""",""ERR""), RegExMatch(T16&amp;"""",""--""), RegExMatch(U15&amp;"""",""--""),),  ""-----------"", SUM(T16,U15))"),15)</f>
        <v>15</v>
      </c>
      <c r="V16" s="38"/>
      <c r="W16" s="41" t="b">
        <f t="shared" si="0"/>
        <v>0</v>
      </c>
      <c r="X16" s="41" t="str">
        <f ca="1">IFERROR(__xludf.DUMMYFUNCTION("IF(W16, FILTER(BONUS, LEN(BONUS)), ""0"")"),"0")</f>
        <v>0</v>
      </c>
      <c r="Y16" s="38"/>
      <c r="Z16" s="38"/>
      <c r="AA16" s="38"/>
      <c r="AB16" s="41" t="b">
        <f t="shared" si="1"/>
        <v>0</v>
      </c>
      <c r="AC16" s="41" t="str">
        <f ca="1">IFERROR(__xludf.DUMMYFUNCTION("IF(AB16, FILTER(BONUS, LEN(BONUS)), ""0"")"),"0")</f>
        <v>0</v>
      </c>
      <c r="AD16" s="38"/>
      <c r="AE16" s="38"/>
      <c r="AF16" s="38"/>
      <c r="AG16" s="38">
        <f>IF(C3="", 0, IF(SUM(C16:H16)-C16&lt;&gt;0, 0, IF(SUM(M16:R16)&gt;0, 2, IF(SUM(M16:R16)&lt;0, 3, 1))))</f>
        <v>1</v>
      </c>
      <c r="AH16" s="41">
        <f ca="1">IFERROR(__xludf.DUMMYFUNCTION("IF(AG16=1, FILTER(TOSSUP, LEN(TOSSUP)), IF(AG16=2, FILTER(NEG, LEN(NEG)), IF(AG16, FILTER(NONEG, LEN(NONEG)), """")))"),-5)</f>
        <v>-5</v>
      </c>
      <c r="AI16" s="38">
        <f ca="1">IFERROR(__xludf.DUMMYFUNCTION("""COMPUTED_VALUE"""),10)</f>
        <v>10</v>
      </c>
      <c r="AJ16" s="38">
        <f ca="1">IFERROR(__xludf.DUMMYFUNCTION("""COMPUTED_VALUE"""),15)</f>
        <v>15</v>
      </c>
      <c r="AK16" s="38">
        <f>IF(D3="", 0, IF(SUM(C16:H16)-D16&lt;&gt;0, 0, IF(SUM(M16:R16)&gt;0, 2, IF(SUM(M16:R16)&lt;0, 3, 1))))</f>
        <v>1</v>
      </c>
      <c r="AL16" s="38">
        <f ca="1">IFERROR(__xludf.DUMMYFUNCTION("IF(AK16=1, FILTER(TOSSUP, LEN(TOSSUP)), IF(AK16=2, FILTER(NEG, LEN(NEG)), IF(AK16, FILTER(NONEG, LEN(NONEG)), """")))"),-5)</f>
        <v>-5</v>
      </c>
      <c r="AM16" s="38">
        <f ca="1">IFERROR(__xludf.DUMMYFUNCTION("""COMPUTED_VALUE"""),10)</f>
        <v>10</v>
      </c>
      <c r="AN16" s="38">
        <f ca="1">IFERROR(__xludf.DUMMYFUNCTION("""COMPUTED_VALUE"""),15)</f>
        <v>15</v>
      </c>
      <c r="AO16" s="38">
        <f>IF(E3="", 0, IF(SUM(C16:H16)-E16&lt;&gt;0, 0, IF(SUM(M16:R16)&gt;0, 2, IF(SUM(M16:R16)&lt;0, 3, 1))))</f>
        <v>1</v>
      </c>
      <c r="AP16" s="38">
        <f ca="1">IFERROR(__xludf.DUMMYFUNCTION("IF(AO16=1, FILTER(TOSSUP, LEN(TOSSUP)), IF(AO16=2, FILTER(NEG, LEN(NEG)), IF(AO16, FILTER(NONEG, LEN(NONEG)), """")))"),-5)</f>
        <v>-5</v>
      </c>
      <c r="AQ16" s="38">
        <f ca="1">IFERROR(__xludf.DUMMYFUNCTION("""COMPUTED_VALUE"""),10)</f>
        <v>10</v>
      </c>
      <c r="AR16" s="38">
        <f ca="1">IFERROR(__xludf.DUMMYFUNCTION("""COMPUTED_VALUE"""),15)</f>
        <v>15</v>
      </c>
      <c r="AS16" s="38">
        <f>IF(F3="", 0, IF(SUM(C16:H16)-F16&lt;&gt;0, 0, IF(SUM(M16:R16)&gt;0, 2, IF(SUM(M16:R16)&lt;0, 3, 1))))</f>
        <v>1</v>
      </c>
      <c r="AT16" s="38">
        <f ca="1">IFERROR(__xludf.DUMMYFUNCTION("IF(AS16=1, FILTER(TOSSUP, LEN(TOSSUP)), IF(AS16=2, FILTER(NEG, LEN(NEG)), IF(AS16, FILTER(NONEG, LEN(NONEG)), """")))"),-5)</f>
        <v>-5</v>
      </c>
      <c r="AU16" s="38">
        <f ca="1">IFERROR(__xludf.DUMMYFUNCTION("""COMPUTED_VALUE"""),10)</f>
        <v>10</v>
      </c>
      <c r="AV16" s="38">
        <f ca="1">IFERROR(__xludf.DUMMYFUNCTION("""COMPUTED_VALUE"""),15)</f>
        <v>15</v>
      </c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1</v>
      </c>
      <c r="BF16" s="38">
        <f ca="1">IFERROR(__xludf.DUMMYFUNCTION("IF(BE16=1, FILTER(TOSSUP, LEN(TOSSUP)), IF(BE16=2, FILTER(NEG, LEN(NEG)), IF(BE16, FILTER(NONEG, LEN(NONEG)), """")))"),-5)</f>
        <v>-5</v>
      </c>
      <c r="BG16" s="38">
        <f ca="1">IFERROR(__xludf.DUMMYFUNCTION("""COMPUTED_VALUE"""),10)</f>
        <v>10</v>
      </c>
      <c r="BH16" s="38">
        <f ca="1">IFERROR(__xludf.DUMMYFUNCTION("""COMPUTED_VALUE"""),15)</f>
        <v>15</v>
      </c>
      <c r="BI16" s="38">
        <f>IF(N3="", 0, IF(SUM(M16:R16)-N16&lt;&gt;0, 0, IF(SUM(C16:H16)&gt;0, 2, IF(SUM(C16:H16)&lt;0, 3, 1))))</f>
        <v>1</v>
      </c>
      <c r="BJ16" s="38">
        <f ca="1">IFERROR(__xludf.DUMMYFUNCTION("IF(BI16=1, FILTER(TOSSUP, LEN(TOSSUP)), IF(BI16=2, FILTER(NEG, LEN(NEG)), IF(BI16, FILTER(NONEG, LEN(NONEG)), """")))"),-5)</f>
        <v>-5</v>
      </c>
      <c r="BK16" s="38">
        <f ca="1">IFERROR(__xludf.DUMMYFUNCTION("""COMPUTED_VALUE"""),10)</f>
        <v>10</v>
      </c>
      <c r="BL16" s="38">
        <f ca="1">IFERROR(__xludf.DUMMYFUNCTION("""COMPUTED_VALUE"""),15)</f>
        <v>15</v>
      </c>
      <c r="BM16" s="38">
        <f>IF(O3="", 0, IF(SUM(M16:R16)-O16&lt;&gt;0, 0, IF(SUM(C16:H16)&gt;0, 2, IF(SUM(C16:H16)&lt;0, 3, 1))))</f>
        <v>1</v>
      </c>
      <c r="BN16" s="38">
        <f ca="1">IFERROR(__xludf.DUMMYFUNCTION("IF(BM16=1, FILTER(TOSSUP, LEN(TOSSUP)), IF(BM16=2, FILTER(NEG, LEN(NEG)), IF(BM16, FILTER(NONEG, LEN(NONEG)), """")))"),-5)</f>
        <v>-5</v>
      </c>
      <c r="BO16" s="38">
        <f ca="1">IFERROR(__xludf.DUMMYFUNCTION("""COMPUTED_VALUE"""),10)</f>
        <v>10</v>
      </c>
      <c r="BP16" s="38">
        <f ca="1">IFERROR(__xludf.DUMMYFUNCTION("""COMPUTED_VALUE"""),15)</f>
        <v>15</v>
      </c>
      <c r="BQ16" s="38">
        <f>IF(P3="", 0, IF(SUM(M16:R16)-P16&lt;&gt;0, 0, IF(SUM(C16:H16)&gt;0, 2, IF(SUM(C16:H16)&lt;0, 3, 1))))</f>
        <v>1</v>
      </c>
      <c r="BR16" s="38">
        <f ca="1">IFERROR(__xludf.DUMMYFUNCTION("IF(BQ16=1, FILTER(TOSSUP, LEN(TOSSUP)), IF(BQ16=2, FILTER(NEG, LEN(NEG)), IF(BQ16, FILTER(NONEG, LEN(NONEG)), """")))"),-5)</f>
        <v>-5</v>
      </c>
      <c r="BS16" s="38">
        <f ca="1">IFERROR(__xludf.DUMMYFUNCTION("""COMPUTED_VALUE"""),10)</f>
        <v>10</v>
      </c>
      <c r="BT16" s="38">
        <f ca="1">IFERROR(__xludf.DUMMYFUNCTION("""COMPUTED_VALUE"""),15)</f>
        <v>15</v>
      </c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54"/>
      <c r="G17" s="53"/>
      <c r="H17" s="54"/>
      <c r="I17" s="29"/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7">
        <f ca="1">IFERROR(__xludf.DUMMYFUNCTION("IF(OR(RegExMatch(J17&amp;"""",""ERR""), RegExMatch(J17&amp;"""",""--""), RegExMatch(K16&amp;"""",""--""),),  ""-----------"", SUM(J17,K16))"),265)</f>
        <v>265</v>
      </c>
      <c r="L17" s="32">
        <v>14</v>
      </c>
      <c r="M17" s="33"/>
      <c r="N17" s="54"/>
      <c r="O17" s="33"/>
      <c r="P17" s="50">
        <v>10</v>
      </c>
      <c r="Q17" s="51"/>
      <c r="R17" s="52"/>
      <c r="S17" s="29">
        <v>20</v>
      </c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37">
        <f ca="1">IFERROR(__xludf.DUMMYFUNCTION("IF(OR(RegExMatch(T17&amp;"""",""ERR""), RegExMatch(T17&amp;"""",""--""), RegExMatch(U16&amp;"""",""--""),),  ""-----------"", SUM(T17,U16))"),45)</f>
        <v>45</v>
      </c>
      <c r="V17" s="38"/>
      <c r="W17" s="41" t="b">
        <f t="shared" si="0"/>
        <v>0</v>
      </c>
      <c r="X17" s="41" t="str">
        <f ca="1">IFERROR(__xludf.DUMMYFUNCTION("IF(W17, FILTER(BONUS, LEN(BONUS)), ""0"")"),"0")</f>
        <v>0</v>
      </c>
      <c r="Y17" s="38"/>
      <c r="Z17" s="38"/>
      <c r="AA17" s="38"/>
      <c r="AB17" s="41" t="b">
        <f t="shared" si="1"/>
        <v>1</v>
      </c>
      <c r="AC17" s="41">
        <f ca="1">IFERROR(__xludf.DUMMYFUNCTION("IF(AB17, FILTER(BONUS, LEN(BONUS)), ""0"")"),0)</f>
        <v>0</v>
      </c>
      <c r="AD17" s="38">
        <f ca="1">IFERROR(__xludf.DUMMYFUNCTION("""COMPUTED_VALUE"""),10)</f>
        <v>10</v>
      </c>
      <c r="AE17" s="38">
        <f ca="1">IFERROR(__xludf.DUMMYFUNCTION("""COMPUTED_VALUE"""),20)</f>
        <v>20</v>
      </c>
      <c r="AF17" s="38">
        <f ca="1">IFERROR(__xludf.DUMMYFUNCTION("""COMPUTED_VALUE"""),30)</f>
        <v>30</v>
      </c>
      <c r="AG17" s="38">
        <f>IF(C3="", 0, IF(SUM(C17:H17)-C17&lt;&gt;0, 0, IF(SUM(M17:R17)&gt;0, 2, IF(SUM(M17:R17)&lt;0, 3, 1))))</f>
        <v>2</v>
      </c>
      <c r="AH17" s="41">
        <f ca="1">IFERROR(__xludf.DUMMYFUNCTION("IF(AG17=1, FILTER(TOSSUP, LEN(TOSSUP)), IF(AG17=2, FILTER(NEG, LEN(NEG)), IF(AG17, FILTER(NONEG, LEN(NONEG)), """")))"),-5)</f>
        <v>-5</v>
      </c>
      <c r="AI17" s="38"/>
      <c r="AJ17" s="38"/>
      <c r="AK17" s="38">
        <f>IF(D3="", 0, IF(SUM(C17:H17)-D17&lt;&gt;0, 0, IF(SUM(M17:R17)&gt;0, 2, IF(SUM(M17:R17)&lt;0, 3, 1))))</f>
        <v>2</v>
      </c>
      <c r="AL17" s="38">
        <f ca="1">IFERROR(__xludf.DUMMYFUNCTION("IF(AK17=1, FILTER(TOSSUP, LEN(TOSSUP)), IF(AK17=2, FILTER(NEG, LEN(NEG)), IF(AK17, FILTER(NONEG, LEN(NONEG)), """")))"),-5)</f>
        <v>-5</v>
      </c>
      <c r="AM17" s="38"/>
      <c r="AN17" s="38"/>
      <c r="AO17" s="38">
        <f>IF(E3="", 0, IF(SUM(C17:H17)-E17&lt;&gt;0, 0, IF(SUM(M17:R17)&gt;0, 2, IF(SUM(M17:R17)&lt;0, 3, 1))))</f>
        <v>2</v>
      </c>
      <c r="AP17" s="38">
        <f ca="1">IFERROR(__xludf.DUMMYFUNCTION("IF(AO17=1, FILTER(TOSSUP, LEN(TOSSUP)), IF(AO17=2, FILTER(NEG, LEN(NEG)), IF(AO17, FILTER(NONEG, LEN(NONEG)), """")))"),-5)</f>
        <v>-5</v>
      </c>
      <c r="AQ17" s="38"/>
      <c r="AR17" s="38"/>
      <c r="AS17" s="38">
        <f>IF(F3="", 0, IF(SUM(C17:H17)-F17&lt;&gt;0, 0, IF(SUM(M17:R17)&gt;0, 2, IF(SUM(M17:R17)&lt;0, 3, 1))))</f>
        <v>2</v>
      </c>
      <c r="AT17" s="38">
        <f ca="1">IFERROR(__xludf.DUMMYFUNCTION("IF(AS17=1, FILTER(TOSSUP, LEN(TOSSUP)), IF(AS17=2, FILTER(NEG, LEN(NEG)), IF(AS17, FILTER(NONEG, LEN(NONEG)), """")))"),-5)</f>
        <v>-5</v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0</v>
      </c>
      <c r="BJ17" s="38" t="str">
        <f ca="1">IFERROR(__xludf.DUMMYFUNCTION("IF(BI17=1, FILTER(TOSSUP, LEN(TOSSUP)), IF(BI17=2, FILTER(NEG, LEN(NEG)), IF(BI17, FILTER(NONEG, LEN(NONEG)), """")))"),"")</f>
        <v/>
      </c>
      <c r="BK17" s="38"/>
      <c r="BL17" s="38"/>
      <c r="BM17" s="38">
        <f>IF(O3="", 0, IF(SUM(M17:R17)-O17&lt;&gt;0, 0, IF(SUM(C17:H17)&gt;0, 2, IF(SUM(C17:H17)&lt;0, 3, 1))))</f>
        <v>0</v>
      </c>
      <c r="BN17" s="38" t="str">
        <f ca="1">IFERROR(__xludf.DUMMYFUNCTION("IF(BM17=1, FILTER(TOSSUP, LEN(TOSSUP)), IF(BM17=2, FILTER(NEG, LEN(NEG)), IF(BM17, FILTER(NONEG, LEN(NONEG)), """")))"),"")</f>
        <v/>
      </c>
      <c r="BO17" s="38"/>
      <c r="BP17" s="38"/>
      <c r="BQ17" s="38">
        <f>IF(P3="", 0, IF(SUM(M17:R17)-P17&lt;&gt;0, 0, IF(SUM(C17:H17)&gt;0, 2, IF(SUM(C17:H17)&lt;0, 3, 1))))</f>
        <v>1</v>
      </c>
      <c r="BR17" s="38">
        <f ca="1">IFERROR(__xludf.DUMMYFUNCTION("IF(BQ17=1, FILTER(TOSSUP, LEN(TOSSUP)), IF(BQ17=2, FILTER(NEG, LEN(NEG)), IF(BQ17, FILTER(NONEG, LEN(NONEG)), """")))"),-5)</f>
        <v>-5</v>
      </c>
      <c r="BS17" s="38">
        <f ca="1">IFERROR(__xludf.DUMMYFUNCTION("""COMPUTED_VALUE"""),10)</f>
        <v>10</v>
      </c>
      <c r="BT17" s="38">
        <f ca="1">IFERROR(__xludf.DUMMYFUNCTION("""COMPUTED_VALUE"""),15)</f>
        <v>15</v>
      </c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/>
      <c r="E18" s="26"/>
      <c r="F18" s="54"/>
      <c r="G18" s="53"/>
      <c r="H18" s="54"/>
      <c r="I18" s="29"/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7">
        <f ca="1">IFERROR(__xludf.DUMMYFUNCTION("IF(OR(RegExMatch(J18&amp;"""",""ERR""), RegExMatch(J18&amp;"""",""--""), RegExMatch(K17&amp;"""",""--""),),  ""-----------"", SUM(J18,K17))"),265)</f>
        <v>265</v>
      </c>
      <c r="L18" s="32">
        <v>15</v>
      </c>
      <c r="M18" s="33"/>
      <c r="N18" s="28">
        <v>10</v>
      </c>
      <c r="O18" s="51"/>
      <c r="P18" s="52"/>
      <c r="Q18" s="51"/>
      <c r="R18" s="52"/>
      <c r="S18" s="29">
        <v>10</v>
      </c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37">
        <f ca="1">IFERROR(__xludf.DUMMYFUNCTION("IF(OR(RegExMatch(T18&amp;"""",""ERR""), RegExMatch(T18&amp;"""",""--""), RegExMatch(U17&amp;"""",""--""),),  ""-----------"", SUM(T18,U17))"),65)</f>
        <v>65</v>
      </c>
      <c r="V18" s="38"/>
      <c r="W18" s="41" t="b">
        <f t="shared" si="0"/>
        <v>0</v>
      </c>
      <c r="X18" s="41" t="str">
        <f ca="1">IFERROR(__xludf.DUMMYFUNCTION("IF(W18, FILTER(BONUS, LEN(BONUS)), ""0"")"),"0")</f>
        <v>0</v>
      </c>
      <c r="Y18" s="38"/>
      <c r="Z18" s="38"/>
      <c r="AA18" s="38"/>
      <c r="AB18" s="41" t="b">
        <f t="shared" si="1"/>
        <v>1</v>
      </c>
      <c r="AC18" s="41">
        <f ca="1">IFERROR(__xludf.DUMMYFUNCTION("IF(AB18, FILTER(BONUS, LEN(BONUS)), ""0"")"),0)</f>
        <v>0</v>
      </c>
      <c r="AD18" s="38">
        <f ca="1">IFERROR(__xludf.DUMMYFUNCTION("""COMPUTED_VALUE"""),10)</f>
        <v>10</v>
      </c>
      <c r="AE18" s="38">
        <f ca="1">IFERROR(__xludf.DUMMYFUNCTION("""COMPUTED_VALUE"""),20)</f>
        <v>20</v>
      </c>
      <c r="AF18" s="38">
        <f ca="1">IFERROR(__xludf.DUMMYFUNCTION("""COMPUTED_VALUE"""),30)</f>
        <v>30</v>
      </c>
      <c r="AG18" s="38">
        <f>IF(C3="", 0, IF(SUM(C18:H18)-C18&lt;&gt;0, 0, IF(SUM(M18:R18)&gt;0, 2, IF(SUM(M18:R18)&lt;0, 3, 1))))</f>
        <v>2</v>
      </c>
      <c r="AH18" s="41">
        <f ca="1">IFERROR(__xludf.DUMMYFUNCTION("IF(AG18=1, FILTER(TOSSUP, LEN(TOSSUP)), IF(AG18=2, FILTER(NEG, LEN(NEG)), IF(AG18, FILTER(NONEG, LEN(NONEG)), """")))"),-5)</f>
        <v>-5</v>
      </c>
      <c r="AI18" s="38"/>
      <c r="AJ18" s="38"/>
      <c r="AK18" s="38">
        <f>IF(D3="", 0, IF(SUM(C18:H18)-D18&lt;&gt;0, 0, IF(SUM(M18:R18)&gt;0, 2, IF(SUM(M18:R18)&lt;0, 3, 1))))</f>
        <v>2</v>
      </c>
      <c r="AL18" s="38">
        <f ca="1">IFERROR(__xludf.DUMMYFUNCTION("IF(AK18=1, FILTER(TOSSUP, LEN(TOSSUP)), IF(AK18=2, FILTER(NEG, LEN(NEG)), IF(AK18, FILTER(NONEG, LEN(NONEG)), """")))"),-5)</f>
        <v>-5</v>
      </c>
      <c r="AM18" s="38"/>
      <c r="AN18" s="38"/>
      <c r="AO18" s="38">
        <f>IF(E3="", 0, IF(SUM(C18:H18)-E18&lt;&gt;0, 0, IF(SUM(M18:R18)&gt;0, 2, IF(SUM(M18:R18)&lt;0, 3, 1))))</f>
        <v>2</v>
      </c>
      <c r="AP18" s="38">
        <f ca="1">IFERROR(__xludf.DUMMYFUNCTION("IF(AO18=1, FILTER(TOSSUP, LEN(TOSSUP)), IF(AO18=2, FILTER(NEG, LEN(NEG)), IF(AO18, FILTER(NONEG, LEN(NONEG)), """")))"),-5)</f>
        <v>-5</v>
      </c>
      <c r="AQ18" s="38"/>
      <c r="AR18" s="38"/>
      <c r="AS18" s="38">
        <f>IF(F3="", 0, IF(SUM(C18:H18)-F18&lt;&gt;0, 0, IF(SUM(M18:R18)&gt;0, 2, IF(SUM(M18:R18)&lt;0, 3, 1))))</f>
        <v>2</v>
      </c>
      <c r="AT18" s="38">
        <f ca="1">IFERROR(__xludf.DUMMYFUNCTION("IF(AS18=1, FILTER(TOSSUP, LEN(TOSSUP)), IF(AS18=2, FILTER(NEG, LEN(NEG)), IF(AS18, FILTER(NONEG, LEN(NONEG)), """")))"),-5)</f>
        <v>-5</v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0</v>
      </c>
      <c r="BF18" s="38" t="str">
        <f ca="1">IFERROR(__xludf.DUMMYFUNCTION("IF(BE18=1, FILTER(TOSSUP, LEN(TOSSUP)), IF(BE18=2, FILTER(NEG, LEN(NEG)), IF(BE18, FILTER(NONEG, LEN(NONEG)), """")))"),"")</f>
        <v/>
      </c>
      <c r="BG18" s="38"/>
      <c r="BH18" s="38"/>
      <c r="BI18" s="38">
        <f>IF(N3="", 0, IF(SUM(M18:R18)-N18&lt;&gt;0, 0, IF(SUM(C18:H18)&gt;0, 2, IF(SUM(C18:H18)&lt;0, 3, 1))))</f>
        <v>1</v>
      </c>
      <c r="BJ18" s="38">
        <f ca="1">IFERROR(__xludf.DUMMYFUNCTION("IF(BI18=1, FILTER(TOSSUP, LEN(TOSSUP)), IF(BI18=2, FILTER(NEG, LEN(NEG)), IF(BI18, FILTER(NONEG, LEN(NONEG)), """")))"),-5)</f>
        <v>-5</v>
      </c>
      <c r="BK18" s="38">
        <f ca="1">IFERROR(__xludf.DUMMYFUNCTION("""COMPUTED_VALUE"""),10)</f>
        <v>10</v>
      </c>
      <c r="BL18" s="38">
        <f ca="1">IFERROR(__xludf.DUMMYFUNCTION("""COMPUTED_VALUE"""),15)</f>
        <v>15</v>
      </c>
      <c r="BM18" s="38">
        <f>IF(O3="", 0, IF(SUM(M18:R18)-O18&lt;&gt;0, 0, IF(SUM(C18:H18)&gt;0, 2, IF(SUM(C18:H18)&lt;0, 3, 1))))</f>
        <v>0</v>
      </c>
      <c r="BN18" s="38" t="str">
        <f ca="1">IFERROR(__xludf.DUMMYFUNCTION("IF(BM18=1, FILTER(TOSSUP, LEN(TOSSUP)), IF(BM18=2, FILTER(NEG, LEN(NEG)), IF(BM18, FILTER(NONEG, LEN(NONEG)), """")))"),"")</f>
        <v/>
      </c>
      <c r="BO18" s="38"/>
      <c r="BP18" s="38"/>
      <c r="BQ18" s="38">
        <f>IF(P3="", 0, IF(SUM(M18:R18)-P18&lt;&gt;0, 0, IF(SUM(C18:H18)&gt;0, 2, IF(SUM(C18:H18)&lt;0, 3, 1))))</f>
        <v>0</v>
      </c>
      <c r="BR18" s="38" t="str">
        <f ca="1">IFERROR(__xludf.DUMMYFUNCTION("IF(BQ18=1, FILTER(TOSSUP, LEN(TOSSUP)), IF(BQ18=2, FILTER(NEG, LEN(NEG)), IF(BQ18, FILTER(NONEG, LEN(NONEG)), """")))"),"")</f>
        <v/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>
        <v>15</v>
      </c>
      <c r="D19" s="65"/>
      <c r="E19" s="57"/>
      <c r="F19" s="65"/>
      <c r="G19" s="57"/>
      <c r="H19" s="65"/>
      <c r="I19" s="58">
        <v>0</v>
      </c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15</v>
      </c>
      <c r="K19" s="59">
        <f ca="1">IFERROR(__xludf.DUMMYFUNCTION("IF(OR(RegExMatch(J19&amp;"""",""ERR""), RegExMatch(J19&amp;"""",""--""), RegExMatch(K18&amp;"""",""--""),),  ""-----------"", SUM(J19,K18))"),280)</f>
        <v>280</v>
      </c>
      <c r="L19" s="60">
        <v>16</v>
      </c>
      <c r="M19" s="61"/>
      <c r="N19" s="65"/>
      <c r="O19" s="62"/>
      <c r="P19" s="64"/>
      <c r="Q19" s="62"/>
      <c r="R19" s="64"/>
      <c r="S19" s="58"/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59">
        <f ca="1">IFERROR(__xludf.DUMMYFUNCTION("IF(OR(RegExMatch(T19&amp;"""",""ERR""), RegExMatch(T19&amp;"""",""--""), RegExMatch(U18&amp;"""",""--""),),  ""-----------"", SUM(T19,U18))"),65)</f>
        <v>65</v>
      </c>
      <c r="V19" s="38"/>
      <c r="W19" s="41" t="b">
        <f t="shared" si="0"/>
        <v>1</v>
      </c>
      <c r="X19" s="41">
        <f ca="1">IFERROR(__xludf.DUMMYFUNCTION("IF(W19, FILTER(BONUS, LEN(BONUS)), ""0"")"),0)</f>
        <v>0</v>
      </c>
      <c r="Y19" s="38">
        <f ca="1">IFERROR(__xludf.DUMMYFUNCTION("""COMPUTED_VALUE"""),10)</f>
        <v>10</v>
      </c>
      <c r="Z19" s="38">
        <f ca="1">IFERROR(__xludf.DUMMYFUNCTION("""COMPUTED_VALUE"""),20)</f>
        <v>20</v>
      </c>
      <c r="AA19" s="38">
        <f ca="1">IFERROR(__xludf.DUMMYFUNCTION("""COMPUTED_VALUE"""),30)</f>
        <v>30</v>
      </c>
      <c r="AB19" s="41" t="b">
        <f t="shared" si="1"/>
        <v>0</v>
      </c>
      <c r="AC19" s="41" t="str">
        <f ca="1">IFERROR(__xludf.DUMMYFUNCTION("IF(AB19, FILTER(BONUS, LEN(BONUS)), ""0"")"),"0")</f>
        <v>0</v>
      </c>
      <c r="AD19" s="38"/>
      <c r="AE19" s="38"/>
      <c r="AF19" s="38"/>
      <c r="AG19" s="38">
        <f>IF(C3="", 0, IF(SUM(C19:H19)-C19&lt;&gt;0, 0, IF(SUM(M19:R19)&gt;0, 2, IF(SUM(M19:R19)&lt;0, 3, 1))))</f>
        <v>1</v>
      </c>
      <c r="AH19" s="41">
        <f ca="1">IFERROR(__xludf.DUMMYFUNCTION("IF(AG19=1, FILTER(TOSSUP, LEN(TOSSUP)), IF(AG19=2, FILTER(NEG, LEN(NEG)), IF(AG19, FILTER(NONEG, LEN(NONEG)), """")))"),-5)</f>
        <v>-5</v>
      </c>
      <c r="AI19" s="38">
        <f ca="1">IFERROR(__xludf.DUMMYFUNCTION("""COMPUTED_VALUE"""),10)</f>
        <v>10</v>
      </c>
      <c r="AJ19" s="38">
        <f ca="1">IFERROR(__xludf.DUMMYFUNCTION("""COMPUTED_VALUE"""),15)</f>
        <v>15</v>
      </c>
      <c r="AK19" s="38">
        <f>IF(D3="", 0, IF(SUM(C19:H19)-D19&lt;&gt;0, 0, IF(SUM(M19:R19)&gt;0, 2, IF(SUM(M19:R19)&lt;0, 3, 1))))</f>
        <v>0</v>
      </c>
      <c r="AL19" s="38" t="str">
        <f ca="1">IFERROR(__xludf.DUMMYFUNCTION("IF(AK19=1, FILTER(TOSSUP, LEN(TOSSUP)), IF(AK19=2, FILTER(NEG, LEN(NEG)), IF(AK19, FILTER(NONEG, LEN(NONEG)), """")))"),"")</f>
        <v/>
      </c>
      <c r="AM19" s="38"/>
      <c r="AN19" s="38"/>
      <c r="AO19" s="38">
        <f>IF(E3="", 0, IF(SUM(C19:H19)-E19&lt;&gt;0, 0, IF(SUM(M19:R19)&gt;0, 2, IF(SUM(M19:R19)&lt;0, 3, 1))))</f>
        <v>0</v>
      </c>
      <c r="AP19" s="38" t="str">
        <f ca="1">IFERROR(__xludf.DUMMYFUNCTION("IF(AO19=1, FILTER(TOSSUP, LEN(TOSSUP)), IF(AO19=2, FILTER(NEG, LEN(NEG)), IF(AO19, FILTER(NONEG, LEN(NONEG)), """")))"),"")</f>
        <v/>
      </c>
      <c r="AQ19" s="38"/>
      <c r="AR19" s="38"/>
      <c r="AS19" s="38">
        <f>IF(F3="", 0, IF(SUM(C19:H19)-F19&lt;&gt;0, 0, IF(SUM(M19:R19)&gt;0, 2, IF(SUM(M19:R19)&lt;0, 3, 1))))</f>
        <v>0</v>
      </c>
      <c r="AT19" s="38" t="str">
        <f ca="1">IFERROR(__xludf.DUMMYFUNCTION("IF(AS19=1, FILTER(TOSSUP, LEN(TOSSUP)), IF(AS19=2, FILTER(NEG, LEN(NEG)), IF(AS19, FILTER(NONEG, LEN(NONEG)), """")))"),"")</f>
        <v/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2</v>
      </c>
      <c r="BF19" s="38">
        <f ca="1">IFERROR(__xludf.DUMMYFUNCTION("IF(BE19=1, FILTER(TOSSUP, LEN(TOSSUP)), IF(BE19=2, FILTER(NEG, LEN(NEG)), IF(BE19, FILTER(NONEG, LEN(NONEG)), """")))"),-5)</f>
        <v>-5</v>
      </c>
      <c r="BG19" s="38"/>
      <c r="BH19" s="38"/>
      <c r="BI19" s="38">
        <f>IF(N3="", 0, IF(SUM(M19:R19)-N19&lt;&gt;0, 0, IF(SUM(C19:H19)&gt;0, 2, IF(SUM(C19:H19)&lt;0, 3, 1))))</f>
        <v>2</v>
      </c>
      <c r="BJ19" s="38">
        <f ca="1">IFERROR(__xludf.DUMMYFUNCTION("IF(BI19=1, FILTER(TOSSUP, LEN(TOSSUP)), IF(BI19=2, FILTER(NEG, LEN(NEG)), IF(BI19, FILTER(NONEG, LEN(NONEG)), """")))"),-5)</f>
        <v>-5</v>
      </c>
      <c r="BK19" s="38"/>
      <c r="BL19" s="38"/>
      <c r="BM19" s="38">
        <f>IF(O3="", 0, IF(SUM(M19:R19)-O19&lt;&gt;0, 0, IF(SUM(C19:H19)&gt;0, 2, IF(SUM(C19:H19)&lt;0, 3, 1))))</f>
        <v>2</v>
      </c>
      <c r="BN19" s="38">
        <f ca="1">IFERROR(__xludf.DUMMYFUNCTION("IF(BM19=1, FILTER(TOSSUP, LEN(TOSSUP)), IF(BM19=2, FILTER(NEG, LEN(NEG)), IF(BM19, FILTER(NONEG, LEN(NONEG)), """")))"),-5)</f>
        <v>-5</v>
      </c>
      <c r="BO19" s="38"/>
      <c r="BP19" s="38"/>
      <c r="BQ19" s="38">
        <f>IF(P3="", 0, IF(SUM(M19:R19)-P19&lt;&gt;0, 0, IF(SUM(C19:H19)&gt;0, 2, IF(SUM(C19:H19)&lt;0, 3, 1))))</f>
        <v>2</v>
      </c>
      <c r="BR19" s="38">
        <f ca="1">IFERROR(__xludf.DUMMYFUNCTION("IF(BQ19=1, FILTER(TOSSUP, LEN(TOSSUP)), IF(BQ19=2, FILTER(NEG, LEN(NEG)), IF(BQ19, FILTER(NONEG, LEN(NONEG)), """")))"),-5)</f>
        <v>-5</v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>
        <v>-5</v>
      </c>
      <c r="D20" s="56"/>
      <c r="E20" s="57"/>
      <c r="F20" s="65"/>
      <c r="G20" s="57"/>
      <c r="H20" s="65"/>
      <c r="I20" s="58"/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59">
        <f ca="1">IFERROR(__xludf.DUMMYFUNCTION("IF(OR(RegExMatch(J20&amp;"""",""ERR""), RegExMatch(J20&amp;"""",""--""), RegExMatch(K19&amp;"""",""--""),),  ""-----------"", SUM(J20,K19))"),275)</f>
        <v>275</v>
      </c>
      <c r="L20" s="60">
        <v>17</v>
      </c>
      <c r="M20" s="61"/>
      <c r="N20" s="56">
        <v>10</v>
      </c>
      <c r="O20" s="62"/>
      <c r="P20" s="64"/>
      <c r="Q20" s="62"/>
      <c r="R20" s="64"/>
      <c r="S20" s="58">
        <v>10</v>
      </c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59">
        <f ca="1">IFERROR(__xludf.DUMMYFUNCTION("IF(OR(RegExMatch(T20&amp;"""",""ERR""), RegExMatch(T20&amp;"""",""--""), RegExMatch(U19&amp;"""",""--""),),  ""-----------"", SUM(T20,U19))"),85)</f>
        <v>85</v>
      </c>
      <c r="V20" s="38"/>
      <c r="W20" s="41" t="b">
        <f t="shared" si="0"/>
        <v>0</v>
      </c>
      <c r="X20" s="41" t="str">
        <f ca="1">IFERROR(__xludf.DUMMYFUNCTION("IF(W20, FILTER(BONUS, LEN(BONUS)), ""0"")"),"0")</f>
        <v>0</v>
      </c>
      <c r="Y20" s="38"/>
      <c r="Z20" s="38"/>
      <c r="AA20" s="38"/>
      <c r="AB20" s="41" t="b">
        <f t="shared" si="1"/>
        <v>1</v>
      </c>
      <c r="AC20" s="41">
        <f ca="1">IFERROR(__xludf.DUMMYFUNCTION("IF(AB20, FILTER(BONUS, LEN(BONUS)), ""0"")"),0)</f>
        <v>0</v>
      </c>
      <c r="AD20" s="38">
        <f ca="1">IFERROR(__xludf.DUMMYFUNCTION("""COMPUTED_VALUE"""),10)</f>
        <v>10</v>
      </c>
      <c r="AE20" s="38">
        <f ca="1">IFERROR(__xludf.DUMMYFUNCTION("""COMPUTED_VALUE"""),20)</f>
        <v>20</v>
      </c>
      <c r="AF20" s="38">
        <f ca="1">IFERROR(__xludf.DUMMYFUNCTION("""COMPUTED_VALUE"""),30)</f>
        <v>30</v>
      </c>
      <c r="AG20" s="38">
        <f>IF(C3="", 0, IF(SUM(C20:H20)-C20&lt;&gt;0, 0, IF(SUM(M20:R20)&gt;0, 2, IF(SUM(M20:R20)&lt;0, 3, 1))))</f>
        <v>2</v>
      </c>
      <c r="AH20" s="41">
        <f ca="1">IFERROR(__xludf.DUMMYFUNCTION("IF(AG20=1, FILTER(TOSSUP, LEN(TOSSUP)), IF(AG20=2, FILTER(NEG, LEN(NEG)), IF(AG20, FILTER(NONEG, LEN(NONEG)), """")))"),-5)</f>
        <v>-5</v>
      </c>
      <c r="AI20" s="38"/>
      <c r="AJ20" s="38"/>
      <c r="AK20" s="38">
        <f>IF(D3="", 0, IF(SUM(C20:H20)-D20&lt;&gt;0, 0, IF(SUM(M20:R20)&gt;0, 2, IF(SUM(M20:R20)&lt;0, 3, 1))))</f>
        <v>0</v>
      </c>
      <c r="AL20" s="38" t="str">
        <f ca="1">IFERROR(__xludf.DUMMYFUNCTION("IF(AK20=1, FILTER(TOSSUP, LEN(TOSSUP)), IF(AK20=2, FILTER(NEG, LEN(NEG)), IF(AK20, FILTER(NONEG, LEN(NONEG)), """")))"),"")</f>
        <v/>
      </c>
      <c r="AM20" s="38"/>
      <c r="AN20" s="38"/>
      <c r="AO20" s="38">
        <f>IF(E3="", 0, IF(SUM(C20:H20)-E20&lt;&gt;0, 0, IF(SUM(M20:R20)&gt;0, 2, IF(SUM(M20:R20)&lt;0, 3, 1))))</f>
        <v>0</v>
      </c>
      <c r="AP20" s="38" t="str">
        <f ca="1">IFERROR(__xludf.DUMMYFUNCTION("IF(AO20=1, FILTER(TOSSUP, LEN(TOSSUP)), IF(AO20=2, FILTER(NEG, LEN(NEG)), IF(AO20, FILTER(NONEG, LEN(NONEG)), """")))"),"")</f>
        <v/>
      </c>
      <c r="AQ20" s="38"/>
      <c r="AR20" s="38"/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0</v>
      </c>
      <c r="BF20" s="38" t="str">
        <f ca="1">IFERROR(__xludf.DUMMYFUNCTION("IF(BE20=1, FILTER(TOSSUP, LEN(TOSSUP)), IF(BE20=2, FILTER(NEG, LEN(NEG)), IF(BE20, FILTER(NONEG, LEN(NONEG)), """")))"),"")</f>
        <v/>
      </c>
      <c r="BG20" s="38"/>
      <c r="BH20" s="38"/>
      <c r="BI20" s="38">
        <f>IF(N3="", 0, IF(SUM(M20:R20)-N20&lt;&gt;0, 0, IF(SUM(C20:H20)&gt;0, 2, IF(SUM(C20:H20)&lt;0, 3, 1))))</f>
        <v>3</v>
      </c>
      <c r="BJ20" s="38">
        <f ca="1">IFERROR(__xludf.DUMMYFUNCTION("IF(BI20=1, FILTER(TOSSUP, LEN(TOSSUP)), IF(BI20=2, FILTER(NEG, LEN(NEG)), IF(BI20, FILTER(NONEG, LEN(NONEG)), """")))"),10)</f>
        <v>10</v>
      </c>
      <c r="BK20" s="38">
        <f ca="1">IFERROR(__xludf.DUMMYFUNCTION("""COMPUTED_VALUE"""),15)</f>
        <v>15</v>
      </c>
      <c r="BL20" s="38"/>
      <c r="BM20" s="38">
        <f>IF(O3="", 0, IF(SUM(M20:R20)-O20&lt;&gt;0, 0, IF(SUM(C20:H20)&gt;0, 2, IF(SUM(C20:H20)&lt;0, 3, 1))))</f>
        <v>0</v>
      </c>
      <c r="BN20" s="38" t="str">
        <f ca="1">IFERROR(__xludf.DUMMYFUNCTION("IF(BM20=1, FILTER(TOSSUP, LEN(TOSSUP)), IF(BM20=2, FILTER(NEG, LEN(NEG)), IF(BM20, FILTER(NONEG, LEN(NONEG)), """")))"),"")</f>
        <v/>
      </c>
      <c r="BO20" s="38"/>
      <c r="BP20" s="38"/>
      <c r="BQ20" s="38">
        <f>IF(P3="", 0, IF(SUM(M20:R20)-P20&lt;&gt;0, 0, IF(SUM(C20:H20)&gt;0, 2, IF(SUM(C20:H20)&lt;0, 3, 1))))</f>
        <v>0</v>
      </c>
      <c r="BR20" s="38" t="str">
        <f ca="1">IFERROR(__xludf.DUMMYFUNCTION("IF(BQ20=1, FILTER(TOSSUP, LEN(TOSSUP)), IF(BQ20=2, FILTER(NEG, LEN(NEG)), IF(BQ20, FILTER(NONEG, LEN(NONEG)), """")))"),"")</f>
        <v/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>
        <v>-5</v>
      </c>
      <c r="D21" s="65"/>
      <c r="E21" s="55"/>
      <c r="F21" s="65"/>
      <c r="G21" s="57"/>
      <c r="H21" s="65"/>
      <c r="I21" s="58"/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59">
        <f ca="1">IFERROR(__xludf.DUMMYFUNCTION("IF(OR(RegExMatch(J21&amp;"""",""ERR""), RegExMatch(J21&amp;"""",""--""), RegExMatch(K20&amp;"""",""--""),),  ""-----------"", SUM(J21,K20))"),270)</f>
        <v>270</v>
      </c>
      <c r="L21" s="60">
        <v>18</v>
      </c>
      <c r="M21" s="61"/>
      <c r="N21" s="56"/>
      <c r="O21" s="61">
        <v>10</v>
      </c>
      <c r="P21" s="64"/>
      <c r="Q21" s="62"/>
      <c r="R21" s="64"/>
      <c r="S21" s="58">
        <v>20</v>
      </c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59">
        <f ca="1">IFERROR(__xludf.DUMMYFUNCTION("IF(OR(RegExMatch(T21&amp;"""",""ERR""), RegExMatch(T21&amp;"""",""--""), RegExMatch(U20&amp;"""",""--""),),  ""-----------"", SUM(T21,U20))"),115)</f>
        <v>115</v>
      </c>
      <c r="V21" s="38"/>
      <c r="W21" s="41" t="b">
        <f t="shared" si="0"/>
        <v>0</v>
      </c>
      <c r="X21" s="41" t="str">
        <f ca="1">IFERROR(__xludf.DUMMYFUNCTION("IF(W21, FILTER(BONUS, LEN(BONUS)), ""0"")"),"0")</f>
        <v>0</v>
      </c>
      <c r="Y21" s="38"/>
      <c r="Z21" s="38"/>
      <c r="AA21" s="38"/>
      <c r="AB21" s="41" t="b">
        <f t="shared" si="1"/>
        <v>1</v>
      </c>
      <c r="AC21" s="41">
        <f ca="1">IFERROR(__xludf.DUMMYFUNCTION("IF(AB21, FILTER(BONUS, LEN(BONUS)), ""0"")"),0)</f>
        <v>0</v>
      </c>
      <c r="AD21" s="38">
        <f ca="1">IFERROR(__xludf.DUMMYFUNCTION("""COMPUTED_VALUE"""),10)</f>
        <v>10</v>
      </c>
      <c r="AE21" s="38">
        <f ca="1">IFERROR(__xludf.DUMMYFUNCTION("""COMPUTED_VALUE"""),20)</f>
        <v>20</v>
      </c>
      <c r="AF21" s="38">
        <f ca="1">IFERROR(__xludf.DUMMYFUNCTION("""COMPUTED_VALUE"""),30)</f>
        <v>30</v>
      </c>
      <c r="AG21" s="38">
        <f>IF(C3="", 0, IF(SUM(C21:H21)-C21&lt;&gt;0, 0, IF(SUM(M21:R21)&gt;0, 2, IF(SUM(M21:R21)&lt;0, 3, 1))))</f>
        <v>2</v>
      </c>
      <c r="AH21" s="41">
        <f ca="1">IFERROR(__xludf.DUMMYFUNCTION("IF(AG21=1, FILTER(TOSSUP, LEN(TOSSUP)), IF(AG21=2, FILTER(NEG, LEN(NEG)), IF(AG21, FILTER(NONEG, LEN(NONEG)), """")))"),-5)</f>
        <v>-5</v>
      </c>
      <c r="AI21" s="38"/>
      <c r="AJ21" s="38"/>
      <c r="AK21" s="38">
        <f>IF(D3="", 0, IF(SUM(C21:H21)-D21&lt;&gt;0, 0, IF(SUM(M21:R21)&gt;0, 2, IF(SUM(M21:R21)&lt;0, 3, 1))))</f>
        <v>0</v>
      </c>
      <c r="AL21" s="38" t="str">
        <f ca="1">IFERROR(__xludf.DUMMYFUNCTION("IF(AK21=1, FILTER(TOSSUP, LEN(TOSSUP)), IF(AK21=2, FILTER(NEG, LEN(NEG)), IF(AK21, FILTER(NONEG, LEN(NONEG)), """")))"),"")</f>
        <v/>
      </c>
      <c r="AM21" s="38"/>
      <c r="AN21" s="38"/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0</v>
      </c>
      <c r="BF21" s="38" t="str">
        <f ca="1">IFERROR(__xludf.DUMMYFUNCTION("IF(BE21=1, FILTER(TOSSUP, LEN(TOSSUP)), IF(BE21=2, FILTER(NEG, LEN(NEG)), IF(BE21, FILTER(NONEG, LEN(NONEG)), """")))"),"")</f>
        <v/>
      </c>
      <c r="BG21" s="38"/>
      <c r="BH21" s="38"/>
      <c r="BI21" s="38">
        <f>IF(N3="", 0, IF(SUM(M21:R21)-N21&lt;&gt;0, 0, IF(SUM(C21:H21)&gt;0, 2, IF(SUM(C21:H21)&lt;0, 3, 1))))</f>
        <v>0</v>
      </c>
      <c r="BJ21" s="38" t="str">
        <f ca="1">IFERROR(__xludf.DUMMYFUNCTION("IF(BI21=1, FILTER(TOSSUP, LEN(TOSSUP)), IF(BI21=2, FILTER(NEG, LEN(NEG)), IF(BI21, FILTER(NONEG, LEN(NONEG)), """")))"),"")</f>
        <v/>
      </c>
      <c r="BK21" s="38"/>
      <c r="BL21" s="38"/>
      <c r="BM21" s="38">
        <f>IF(O3="", 0, IF(SUM(M21:R21)-O21&lt;&gt;0, 0, IF(SUM(C21:H21)&gt;0, 2, IF(SUM(C21:H21)&lt;0, 3, 1))))</f>
        <v>3</v>
      </c>
      <c r="BN21" s="38">
        <f ca="1">IFERROR(__xludf.DUMMYFUNCTION("IF(BM21=1, FILTER(TOSSUP, LEN(TOSSUP)), IF(BM21=2, FILTER(NEG, LEN(NEG)), IF(BM21, FILTER(NONEG, LEN(NONEG)), """")))"),10)</f>
        <v>10</v>
      </c>
      <c r="BO21" s="38">
        <f ca="1">IFERROR(__xludf.DUMMYFUNCTION("""COMPUTED_VALUE"""),15)</f>
        <v>15</v>
      </c>
      <c r="BP21" s="38"/>
      <c r="BQ21" s="38">
        <f>IF(P3="", 0, IF(SUM(M21:R21)-P21&lt;&gt;0, 0, IF(SUM(C21:H21)&gt;0, 2, IF(SUM(C21:H21)&lt;0, 3, 1))))</f>
        <v>0</v>
      </c>
      <c r="BR21" s="38" t="str">
        <f ca="1">IFERROR(__xludf.DUMMYFUNCTION("IF(BQ21=1, FILTER(TOSSUP, LEN(TOSSUP)), IF(BQ21=2, FILTER(NEG, LEN(NEG)), IF(BQ21, FILTER(NONEG, LEN(NONEG)), """")))"),"")</f>
        <v/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/>
      <c r="E22" s="26"/>
      <c r="F22" s="28"/>
      <c r="G22" s="53"/>
      <c r="H22" s="54"/>
      <c r="I22" s="29"/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7">
        <f ca="1">IFERROR(__xludf.DUMMYFUNCTION("IF(OR(RegExMatch(J22&amp;"""",""ERR""), RegExMatch(J22&amp;"""",""--""), RegExMatch(K21&amp;"""",""--""),),  ""-----------"", SUM(J22,K21))"),270)</f>
        <v>270</v>
      </c>
      <c r="L22" s="32">
        <v>19</v>
      </c>
      <c r="M22" s="33"/>
      <c r="N22" s="28">
        <v>10</v>
      </c>
      <c r="O22" s="33"/>
      <c r="P22" s="52"/>
      <c r="Q22" s="51"/>
      <c r="R22" s="52"/>
      <c r="S22" s="29">
        <v>10</v>
      </c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37">
        <f ca="1">IFERROR(__xludf.DUMMYFUNCTION("IF(OR(RegExMatch(T22&amp;"""",""ERR""), RegExMatch(T22&amp;"""",""--""), RegExMatch(U21&amp;"""",""--""),),  ""-----------"", SUM(T22,U21))"),135)</f>
        <v>135</v>
      </c>
      <c r="V22" s="38"/>
      <c r="W22" s="41" t="b">
        <f t="shared" si="0"/>
        <v>0</v>
      </c>
      <c r="X22" s="41" t="str">
        <f ca="1">IFERROR(__xludf.DUMMYFUNCTION("IF(W22, FILTER(BONUS, LEN(BONUS)), ""0"")"),"0")</f>
        <v>0</v>
      </c>
      <c r="Y22" s="38"/>
      <c r="Z22" s="38"/>
      <c r="AA22" s="38"/>
      <c r="AB22" s="41" t="b">
        <f t="shared" si="1"/>
        <v>1</v>
      </c>
      <c r="AC22" s="41">
        <f ca="1">IFERROR(__xludf.DUMMYFUNCTION("IF(AB22, FILTER(BONUS, LEN(BONUS)), ""0"")"),0)</f>
        <v>0</v>
      </c>
      <c r="AD22" s="38">
        <f ca="1">IFERROR(__xludf.DUMMYFUNCTION("""COMPUTED_VALUE"""),10)</f>
        <v>10</v>
      </c>
      <c r="AE22" s="38">
        <f ca="1">IFERROR(__xludf.DUMMYFUNCTION("""COMPUTED_VALUE"""),20)</f>
        <v>20</v>
      </c>
      <c r="AF22" s="38">
        <f ca="1">IFERROR(__xludf.DUMMYFUNCTION("""COMPUTED_VALUE"""),30)</f>
        <v>30</v>
      </c>
      <c r="AG22" s="38">
        <f>IF(C3="", 0, IF(SUM(C22:H22)-C22&lt;&gt;0, 0, IF(SUM(M22:R22)&gt;0, 2, IF(SUM(M22:R22)&lt;0, 3, 1))))</f>
        <v>2</v>
      </c>
      <c r="AH22" s="41">
        <f ca="1">IFERROR(__xludf.DUMMYFUNCTION("IF(AG22=1, FILTER(TOSSUP, LEN(TOSSUP)), IF(AG22=2, FILTER(NEG, LEN(NEG)), IF(AG22, FILTER(NONEG, LEN(NONEG)), """")))"),-5)</f>
        <v>-5</v>
      </c>
      <c r="AI22" s="38"/>
      <c r="AJ22" s="38"/>
      <c r="AK22" s="38">
        <f>IF(D3="", 0, IF(SUM(C22:H22)-D22&lt;&gt;0, 0, IF(SUM(M22:R22)&gt;0, 2, IF(SUM(M22:R22)&lt;0, 3, 1))))</f>
        <v>2</v>
      </c>
      <c r="AL22" s="38">
        <f ca="1">IFERROR(__xludf.DUMMYFUNCTION("IF(AK22=1, FILTER(TOSSUP, LEN(TOSSUP)), IF(AK22=2, FILTER(NEG, LEN(NEG)), IF(AK22, FILTER(NONEG, LEN(NONEG)), """")))"),-5)</f>
        <v>-5</v>
      </c>
      <c r="AM22" s="38"/>
      <c r="AN22" s="38"/>
      <c r="AO22" s="38">
        <f>IF(E3="", 0, IF(SUM(C22:H22)-E22&lt;&gt;0, 0, IF(SUM(M22:R22)&gt;0, 2, IF(SUM(M22:R22)&lt;0, 3, 1))))</f>
        <v>2</v>
      </c>
      <c r="AP22" s="38">
        <f ca="1">IFERROR(__xludf.DUMMYFUNCTION("IF(AO22=1, FILTER(TOSSUP, LEN(TOSSUP)), IF(AO22=2, FILTER(NEG, LEN(NEG)), IF(AO22, FILTER(NONEG, LEN(NONEG)), """")))"),-5)</f>
        <v>-5</v>
      </c>
      <c r="AQ22" s="38"/>
      <c r="AR22" s="38"/>
      <c r="AS22" s="38">
        <f>IF(F3="", 0, IF(SUM(C22:H22)-F22&lt;&gt;0, 0, IF(SUM(M22:R22)&gt;0, 2, IF(SUM(M22:R22)&lt;0, 3, 1))))</f>
        <v>2</v>
      </c>
      <c r="AT22" s="38">
        <f ca="1">IFERROR(__xludf.DUMMYFUNCTION("IF(AS22=1, FILTER(TOSSUP, LEN(TOSSUP)), IF(AS22=2, FILTER(NEG, LEN(NEG)), IF(AS22, FILTER(NONEG, LEN(NONEG)), """")))"),-5)</f>
        <v>-5</v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0</v>
      </c>
      <c r="BF22" s="38" t="str">
        <f ca="1">IFERROR(__xludf.DUMMYFUNCTION("IF(BE22=1, FILTER(TOSSUP, LEN(TOSSUP)), IF(BE22=2, FILTER(NEG, LEN(NEG)), IF(BE22, FILTER(NONEG, LEN(NONEG)), """")))"),"")</f>
        <v/>
      </c>
      <c r="BG22" s="38"/>
      <c r="BH22" s="38"/>
      <c r="BI22" s="38">
        <f>IF(N3="", 0, IF(SUM(M22:R22)-N22&lt;&gt;0, 0, IF(SUM(C22:H22)&gt;0, 2, IF(SUM(C22:H22)&lt;0, 3, 1))))</f>
        <v>1</v>
      </c>
      <c r="BJ22" s="38">
        <f ca="1">IFERROR(__xludf.DUMMYFUNCTION("IF(BI22=1, FILTER(TOSSUP, LEN(TOSSUP)), IF(BI22=2, FILTER(NEG, LEN(NEG)), IF(BI22, FILTER(NONEG, LEN(NONEG)), """")))"),-5)</f>
        <v>-5</v>
      </c>
      <c r="BK22" s="38">
        <f ca="1">IFERROR(__xludf.DUMMYFUNCTION("""COMPUTED_VALUE"""),10)</f>
        <v>10</v>
      </c>
      <c r="BL22" s="38">
        <f ca="1">IFERROR(__xludf.DUMMYFUNCTION("""COMPUTED_VALUE"""),15)</f>
        <v>15</v>
      </c>
      <c r="BM22" s="38">
        <f>IF(O3="", 0, IF(SUM(M22:R22)-O22&lt;&gt;0, 0, IF(SUM(C22:H22)&gt;0, 2, IF(SUM(C22:H22)&lt;0, 3, 1))))</f>
        <v>0</v>
      </c>
      <c r="BN22" s="38" t="str">
        <f ca="1">IFERROR(__xludf.DUMMYFUNCTION("IF(BM22=1, FILTER(TOSSUP, LEN(TOSSUP)), IF(BM22=2, FILTER(NEG, LEN(NEG)), IF(BM22, FILTER(NONEG, LEN(NONEG)), """")))"),"")</f>
        <v/>
      </c>
      <c r="BO22" s="38"/>
      <c r="BP22" s="38"/>
      <c r="BQ22" s="38">
        <f>IF(P3="", 0, IF(SUM(M22:R22)-P22&lt;&gt;0, 0, IF(SUM(C22:H22)&gt;0, 2, IF(SUM(C22:H22)&lt;0, 3, 1))))</f>
        <v>0</v>
      </c>
      <c r="BR22" s="38" t="str">
        <f ca="1">IFERROR(__xludf.DUMMYFUNCTION("IF(BQ22=1, FILTER(TOSSUP, LEN(TOSSUP)), IF(BQ22=2, FILTER(NEG, LEN(NEG)), IF(BQ22, FILTER(NONEG, LEN(NONEG)), """")))"),"")</f>
        <v/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53"/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7">
        <f ca="1">IFERROR(__xludf.DUMMYFUNCTION("IF(OR(RegExMatch(J23&amp;"""",""ERR""), RegExMatch(J23&amp;"""",""--""), RegExMatch(K22&amp;"""",""--""),),  ""-----------"", SUM(J23,K22))"),270)</f>
        <v>270</v>
      </c>
      <c r="L23" s="32">
        <v>20</v>
      </c>
      <c r="M23" s="33"/>
      <c r="N23" s="28">
        <v>10</v>
      </c>
      <c r="O23" s="51"/>
      <c r="P23" s="52"/>
      <c r="Q23" s="51"/>
      <c r="R23" s="52"/>
      <c r="S23" s="29">
        <v>30</v>
      </c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37">
        <f ca="1">IFERROR(__xludf.DUMMYFUNCTION("IF(OR(RegExMatch(T23&amp;"""",""ERR""), RegExMatch(T23&amp;"""",""--""), RegExMatch(U22&amp;"""",""--""),),  ""-----------"", SUM(T23,U22))"),175)</f>
        <v>175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1</v>
      </c>
      <c r="AC23" s="41">
        <f ca="1">IFERROR(__xludf.DUMMYFUNCTION("IF(AB23, FILTER(BONUS, LEN(BONUS)), ""0"")"),0)</f>
        <v>0</v>
      </c>
      <c r="AD23" s="38">
        <f ca="1">IFERROR(__xludf.DUMMYFUNCTION("""COMPUTED_VALUE"""),10)</f>
        <v>10</v>
      </c>
      <c r="AE23" s="38">
        <f ca="1">IFERROR(__xludf.DUMMYFUNCTION("""COMPUTED_VALUE"""),20)</f>
        <v>20</v>
      </c>
      <c r="AF23" s="38">
        <f ca="1">IFERROR(__xludf.DUMMYFUNCTION("""COMPUTED_VALUE"""),30)</f>
        <v>30</v>
      </c>
      <c r="AG23" s="38">
        <f>IF(C3="", 0, IF(SUM(C23:H23)-C23&lt;&gt;0, 0, IF(SUM(M23:R23)&gt;0, 2, IF(SUM(M23:R23)&lt;0, 3, 1))))</f>
        <v>2</v>
      </c>
      <c r="AH23" s="41">
        <f ca="1">IFERROR(__xludf.DUMMYFUNCTION("IF(AG23=1, FILTER(TOSSUP, LEN(TOSSUP)), IF(AG23=2, FILTER(NEG, LEN(NEG)), IF(AG23, FILTER(NONEG, LEN(NONEG)), """")))"),-5)</f>
        <v>-5</v>
      </c>
      <c r="AI23" s="38"/>
      <c r="AJ23" s="38"/>
      <c r="AK23" s="38">
        <f>IF(D3="", 0, IF(SUM(C23:H23)-D23&lt;&gt;0, 0, IF(SUM(M23:R23)&gt;0, 2, IF(SUM(M23:R23)&lt;0, 3, 1))))</f>
        <v>2</v>
      </c>
      <c r="AL23" s="38">
        <f ca="1">IFERROR(__xludf.DUMMYFUNCTION("IF(AK23=1, FILTER(TOSSUP, LEN(TOSSUP)), IF(AK23=2, FILTER(NEG, LEN(NEG)), IF(AK23, FILTER(NONEG, LEN(NONEG)), """")))"),-5)</f>
        <v>-5</v>
      </c>
      <c r="AM23" s="38"/>
      <c r="AN23" s="38"/>
      <c r="AO23" s="38">
        <f>IF(E3="", 0, IF(SUM(C23:H23)-E23&lt;&gt;0, 0, IF(SUM(M23:R23)&gt;0, 2, IF(SUM(M23:R23)&lt;0, 3, 1))))</f>
        <v>2</v>
      </c>
      <c r="AP23" s="38">
        <f ca="1">IFERROR(__xludf.DUMMYFUNCTION("IF(AO23=1, FILTER(TOSSUP, LEN(TOSSUP)), IF(AO23=2, FILTER(NEG, LEN(NEG)), IF(AO23, FILTER(NONEG, LEN(NONEG)), """")))"),-5)</f>
        <v>-5</v>
      </c>
      <c r="AQ23" s="38"/>
      <c r="AR23" s="38"/>
      <c r="AS23" s="38">
        <f>IF(F3="", 0, IF(SUM(C23:H23)-F23&lt;&gt;0, 0, IF(SUM(M23:R23)&gt;0, 2, IF(SUM(M23:R23)&lt;0, 3, 1))))</f>
        <v>2</v>
      </c>
      <c r="AT23" s="38">
        <f ca="1">IFERROR(__xludf.DUMMYFUNCTION("IF(AS23=1, FILTER(TOSSUP, LEN(TOSSUP)), IF(AS23=2, FILTER(NEG, LEN(NEG)), IF(AS23, FILTER(NONEG, LEN(NONEG)), """")))"),-5)</f>
        <v>-5</v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1</v>
      </c>
      <c r="BJ23" s="38">
        <f ca="1">IFERROR(__xludf.DUMMYFUNCTION("IF(BI23=1, FILTER(TOSSUP, LEN(TOSSUP)), IF(BI23=2, FILTER(NEG, LEN(NEG)), IF(BI23, FILTER(NONEG, LEN(NONEG)), """")))"),-5)</f>
        <v>-5</v>
      </c>
      <c r="BK23" s="38">
        <f ca="1">IFERROR(__xludf.DUMMYFUNCTION("""COMPUTED_VALUE"""),10)</f>
        <v>10</v>
      </c>
      <c r="BL23" s="38">
        <f ca="1">IFERROR(__xludf.DUMMYFUNCTION("""COMPUTED_VALUE"""),15)</f>
        <v>15</v>
      </c>
      <c r="BM23" s="38">
        <f>IF(O3="", 0, IF(SUM(M23:R23)-O23&lt;&gt;0, 0, IF(SUM(C23:H23)&gt;0, 2, IF(SUM(C23:H23)&lt;0, 3, 1))))</f>
        <v>0</v>
      </c>
      <c r="BN23" s="38" t="str">
        <f ca="1">IFERROR(__xludf.DUMMYFUNCTION("IF(BM23=1, FILTER(TOSSUP, LEN(TOSSUP)), IF(BM23=2, FILTER(NEG, LEN(NEG)), IF(BM23, FILTER(NONEG, LEN(NONEG)), """")))"),"")</f>
        <v/>
      </c>
      <c r="BO23" s="38"/>
      <c r="BP23" s="38"/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SUM(J24,K23))"),270)</f>
        <v>270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SUM(T24,U23))"),175)</f>
        <v>175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1</v>
      </c>
      <c r="AT24" s="38">
        <f ca="1">IFERROR(__xludf.DUMMYFUNCTION("IF(AS24=1, FILTER(TOSSUP, LEN(TOSSUP)), IF(AS24=2, FILTER(NEG, LEN(NEG)), IF(AS24, FILTER(NONEG, LEN(NONEG)), """")))"),-5)</f>
        <v>-5</v>
      </c>
      <c r="AU24" s="38">
        <f ca="1">IFERROR(__xludf.DUMMYFUNCTION("""COMPUTED_VALUE"""),10)</f>
        <v>10</v>
      </c>
      <c r="AV24" s="38">
        <f ca="1">IFERROR(__xludf.DUMMYFUNCTION("""COMPUTED_VALUE"""),15)</f>
        <v>15</v>
      </c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SUM(J25,K24))"),270)</f>
        <v>270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SUM(T25,U24))"),175)</f>
        <v>175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1</v>
      </c>
      <c r="AT25" s="38">
        <f ca="1">IFERROR(__xludf.DUMMYFUNCTION("IF(AS25=1, FILTER(TOSSUP, LEN(TOSSUP)), IF(AS25=2, FILTER(NEG, LEN(NEG)), IF(AS25, FILTER(NONEG, LEN(NONEG)), """")))"),-5)</f>
        <v>-5</v>
      </c>
      <c r="AU25" s="38">
        <f ca="1">IFERROR(__xludf.DUMMYFUNCTION("""COMPUTED_VALUE"""),10)</f>
        <v>10</v>
      </c>
      <c r="AV25" s="38">
        <f ca="1">IFERROR(__xludf.DUMMYFUNCTION("""COMPUTED_VALUE"""),15)</f>
        <v>15</v>
      </c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SUM(J26,K25))"),270)</f>
        <v>270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SUM(T26,U25))"),175)</f>
        <v>175</v>
      </c>
      <c r="V26" s="38"/>
      <c r="W26" s="38"/>
      <c r="X26" s="38"/>
      <c r="Y26" s="38" t="str">
        <f ca="1">IFERROR(__xludf.DUMMYFUNCTION("FILTER(INSTRUCTIONS!A34:CC44, INSTRUCTIONS!A34:CC34=C2)"),"GEORGETOWN DAY A")</f>
        <v>GEORGETOWN DAY A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1</v>
      </c>
      <c r="AT26" s="38">
        <f ca="1">IFERROR(__xludf.DUMMYFUNCTION("IF(AS26=1, FILTER(TOSSUP, LEN(TOSSUP)), IF(AS26=2, FILTER(NEG, LEN(NEG)), IF(AS26, FILTER(NONEG, LEN(NONEG)), """")))"),-5)</f>
        <v>-5</v>
      </c>
      <c r="AU26" s="38">
        <f ca="1">IFERROR(__xludf.DUMMYFUNCTION("""COMPUTED_VALUE"""),10)</f>
        <v>10</v>
      </c>
      <c r="AV26" s="38">
        <f ca="1">IFERROR(__xludf.DUMMYFUNCTION("""COMPUTED_VALUE"""),15)</f>
        <v>15</v>
      </c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SUM(J27,K26))"),270)</f>
        <v>270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SUM(T27,U26))"),175)</f>
        <v>175</v>
      </c>
      <c r="V27" s="38"/>
      <c r="W27" s="38"/>
      <c r="X27" s="38"/>
      <c r="Y27" s="10" t="str">
        <f ca="1">IFERROR(__xludf.DUMMYFUNCTION("""COMPUTED_VALUE"""),"Leo Cooper")</f>
        <v>Leo Cooper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1</v>
      </c>
      <c r="AT27" s="38">
        <f ca="1">IFERROR(__xludf.DUMMYFUNCTION("IF(AS27=1, FILTER(TOSSUP, LEN(TOSSUP)), IF(AS27=2, FILTER(NEG, LEN(NEG)), IF(AS27, FILTER(NONEG, LEN(NONEG)), """")))"),-5)</f>
        <v>-5</v>
      </c>
      <c r="AU27" s="38">
        <f ca="1">IFERROR(__xludf.DUMMYFUNCTION("""COMPUTED_VALUE"""),10)</f>
        <v>10</v>
      </c>
      <c r="AV27" s="38">
        <f ca="1">IFERROR(__xludf.DUMMYFUNCTION("""COMPUTED_VALUE"""),15)</f>
        <v>15</v>
      </c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2</v>
      </c>
      <c r="D28" s="70">
        <f t="shared" si="2"/>
        <v>1</v>
      </c>
      <c r="E28" s="69">
        <f t="shared" si="2"/>
        <v>0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0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IFERROR(__xludf.DUMMYFUNCTION("""COMPUTED_VALUE"""),"Pierce DeCain")</f>
        <v>Pierce DeCain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3</v>
      </c>
      <c r="D29" s="76">
        <f t="shared" si="4"/>
        <v>4</v>
      </c>
      <c r="E29" s="75">
        <f t="shared" si="4"/>
        <v>0</v>
      </c>
      <c r="F29" s="76">
        <f t="shared" si="4"/>
        <v>0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0</v>
      </c>
      <c r="N29" s="79">
        <f t="shared" si="5"/>
        <v>5</v>
      </c>
      <c r="O29" s="78">
        <f t="shared" si="5"/>
        <v>1</v>
      </c>
      <c r="P29" s="79">
        <f t="shared" si="5"/>
        <v>1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IFERROR(__xludf.DUMMYFUNCTION("""COMPUTED_VALUE"""),"Lyra Gemmill-Nexon")</f>
        <v>Lyra Gemmill-Nexon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2</v>
      </c>
      <c r="D30" s="81">
        <f t="shared" si="6"/>
        <v>0</v>
      </c>
      <c r="E30" s="80">
        <f t="shared" si="6"/>
        <v>0</v>
      </c>
      <c r="F30" s="81">
        <f t="shared" si="6"/>
        <v>1</v>
      </c>
      <c r="G30" s="80">
        <f t="shared" si="6"/>
        <v>0</v>
      </c>
      <c r="H30" s="81">
        <f t="shared" si="6"/>
        <v>0</v>
      </c>
      <c r="I30" s="124">
        <f>SUM(I4:I23)</f>
        <v>170</v>
      </c>
      <c r="J30" s="96"/>
      <c r="K30" s="111">
        <f>IF(ROUND(IFERROR(I30/SUM(C28:H29), 0), 0)=IFERROR(I30/SUM(C28:H29), 0), ROUND(IFERROR(I30/SUM(C28:H29), 0), 0), ROUND(IFERROR(I30/SUM(C28:H29), 0), 1))</f>
        <v>17</v>
      </c>
      <c r="L30" s="77">
        <v>-5</v>
      </c>
      <c r="M30" s="82">
        <f t="shared" ref="M30:R30" si="7">COUNTIF(M4:M27, "=-5")</f>
        <v>0</v>
      </c>
      <c r="N30" s="83">
        <f t="shared" si="7"/>
        <v>1</v>
      </c>
      <c r="O30" s="82">
        <f t="shared" si="7"/>
        <v>0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110</v>
      </c>
      <c r="T30" s="96"/>
      <c r="U30" s="113">
        <f>IF(ROUND(IFERROR(S30/SUM(M28:R29), 0), 0)=IFERROR(S30/SUM(M28:R29), 0), ROUND(IFERROR(S30/SUM(M28:R29), 0), 0), ROUND(IFERROR(S30/SUM(M28:R29), 0), 1))</f>
        <v>15.7</v>
      </c>
      <c r="V30" s="38"/>
      <c r="W30" s="38"/>
      <c r="X30" s="38"/>
      <c r="Y30" s="38" t="str">
        <f ca="1">IFERROR(__xludf.DUMMYFUNCTION("""COMPUTED_VALUE"""),"Hank Schwabacher")</f>
        <v>Hank Schwabacher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50</v>
      </c>
      <c r="D31" s="86">
        <f t="shared" si="8"/>
        <v>55</v>
      </c>
      <c r="E31" s="85">
        <f t="shared" si="8"/>
        <v>0</v>
      </c>
      <c r="F31" s="86">
        <f t="shared" si="8"/>
        <v>-5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0</v>
      </c>
      <c r="N31" s="86">
        <f t="shared" si="9"/>
        <v>45</v>
      </c>
      <c r="O31" s="88">
        <f t="shared" si="9"/>
        <v>10</v>
      </c>
      <c r="P31" s="86">
        <f t="shared" si="9"/>
        <v>10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IFERROR(__xludf.DUMMYFUNCTION("""COMPUTED_VALUE"""),"")</f>
        <v/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K27)"),270)</f>
        <v>270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U27)"),175)</f>
        <v>175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IFERROR(__xludf.DUMMYFUNCTION("""COMPUTED_VALUE"""),"")</f>
        <v/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INSTRUCTIONS!A34:CC34=M2)"),"BENJAMIN BANNEKER B")</f>
        <v>BENJAMIN BANNEKER B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IFERROR(__xludf.DUMMYFUNCTION("""COMPUTED_VALUE"""),"Henry Addison")</f>
        <v>Henry Addison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IFERROR(__xludf.DUMMYFUNCTION("""COMPUTED_VALUE"""),"Nicolai Beckle")</f>
        <v>Nicolai Beckle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IFERROR(__xludf.DUMMYFUNCTION("""COMPUTED_VALUE"""),"Mareleny Cruz")</f>
        <v>Mareleny Cruz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IFERROR(__xludf.DUMMYFUNCTION("""COMPUTED_VALUE"""),"Krithi Tamarappoo")</f>
        <v>Krithi Tamarappoo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IFERROR(__xludf.DUMMYFUNCTION("""COMPUTED_VALUE"""),"Yenair Yusuf")</f>
        <v>Yenair Yusuf</v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32" priority="1">
      <formula>$I:$I&lt;&gt;""</formula>
    </cfRule>
  </conditionalFormatting>
  <conditionalFormatting sqref="C4:U23">
    <cfRule type="expression" dxfId="31" priority="2">
      <formula>$S:$S&lt;&gt;""</formula>
    </cfRule>
  </conditionalFormatting>
  <conditionalFormatting sqref="A1">
    <cfRule type="notContainsBlanks" dxfId="30" priority="3">
      <formula>LEN(TRIM(A1))&gt;0</formula>
    </cfRule>
  </conditionalFormatting>
  <dataValidations count="330">
    <dataValidation type="list" allowBlank="1" showErrorMessage="1" sqref="Q15">
      <formula1>$BV$15:$BX$15</formula1>
    </dataValidation>
    <dataValidation type="list" allowBlank="1" showErrorMessage="1" sqref="N13">
      <formula1>$BJ$13:$BL$13</formula1>
    </dataValidation>
    <dataValidation type="list" allowBlank="1" showErrorMessage="1" sqref="C26">
      <formula1>$AH$26:$AJ$26</formula1>
    </dataValidation>
    <dataValidation type="list" allowBlank="1" showErrorMessage="1" sqref="R16">
      <formula1>$BZ$16:$CB$16</formula1>
    </dataValidation>
    <dataValidation type="list" allowBlank="1" showErrorMessage="1" sqref="G24">
      <formula1>$AX$24:$AZ$24</formula1>
    </dataValidation>
    <dataValidation type="list" allowBlank="1" showErrorMessage="1" sqref="G9">
      <formula1>$AX$9:$AZ$9</formula1>
    </dataValidation>
    <dataValidation type="list" allowBlank="1" showErrorMessage="1" sqref="I20">
      <formula1>$X$20:$AA$20</formula1>
    </dataValidation>
    <dataValidation type="list" allowBlank="1" showErrorMessage="1" sqref="H21">
      <formula1>$BB$21:$BD$21</formula1>
    </dataValidation>
    <dataValidation type="list" allowBlank="1" showErrorMessage="1" sqref="S19">
      <formula1>$AC$19:$AF$19</formula1>
    </dataValidation>
    <dataValidation type="list" allowBlank="1" showErrorMessage="1" sqref="I18">
      <formula1>$X$18:$AA$18</formula1>
    </dataValidation>
    <dataValidation type="list" allowBlank="1" showErrorMessage="1" sqref="D27">
      <formula1>$AL$27:$AN$27</formula1>
    </dataValidation>
    <dataValidation type="list" allowBlank="1" showErrorMessage="1" sqref="I6">
      <formula1>$X$6:$AA$6</formula1>
    </dataValidation>
    <dataValidation type="list" allowBlank="1" showErrorMessage="1" sqref="N6">
      <formula1>$BJ$6:$BL$6</formula1>
    </dataValidation>
    <dataValidation type="list" allowBlank="1" showErrorMessage="1" sqref="S21">
      <formula1>$AC$21:$AF$21</formula1>
    </dataValidation>
    <dataValidation type="list" allowBlank="1" showErrorMessage="1" sqref="N26">
      <formula1>$BJ$26:$BL$26</formula1>
    </dataValidation>
    <dataValidation type="list" allowBlank="1" showErrorMessage="1" sqref="S5">
      <formula1>$AC$5:$AF$5</formula1>
    </dataValidation>
    <dataValidation type="list" allowBlank="1" showErrorMessage="1" sqref="E17">
      <formula1>$AP$17:$AR$17</formula1>
    </dataValidation>
    <dataValidation type="list" allowBlank="1" showErrorMessage="1" sqref="R4">
      <formula1>$BZ$4:$CB$4</formula1>
    </dataValidation>
    <dataValidation type="list" allowBlank="1" showErrorMessage="1" sqref="O10">
      <formula1>$BN$10:$BP$10</formula1>
    </dataValidation>
    <dataValidation type="list" allowBlank="1" showErrorMessage="1" sqref="E18">
      <formula1>$AP$18:$AR$18</formula1>
    </dataValidation>
    <dataValidation type="list" allowBlank="1" showErrorMessage="1" sqref="I21">
      <formula1>$X$21:$AA$21</formula1>
    </dataValidation>
    <dataValidation type="list" allowBlank="1" showErrorMessage="1" sqref="C12">
      <formula1>$AH$12:$AJ$12</formula1>
    </dataValidation>
    <dataValidation type="list" allowBlank="1" showErrorMessage="1" sqref="G10">
      <formula1>$AX$10:$AZ$10</formula1>
    </dataValidation>
    <dataValidation type="list" allowBlank="1" showErrorMessage="1" sqref="S18">
      <formula1>$AC$18:$AF$18</formula1>
    </dataValidation>
    <dataValidation type="list" allowBlank="1" showErrorMessage="1" sqref="M7">
      <formula1>$BF$7:$BH$7</formula1>
    </dataValidation>
    <dataValidation type="list" allowBlank="1" showErrorMessage="1" sqref="N27">
      <formula1>$BJ$27:$BL$27</formula1>
    </dataValidation>
    <dataValidation type="list" allowBlank="1" showErrorMessage="1" sqref="Q14">
      <formula1>$BV$14:$BX$14</formula1>
    </dataValidation>
    <dataValidation type="list" allowBlank="1" showErrorMessage="1" sqref="C4">
      <formula1>$AH$4:$AJ$4</formula1>
    </dataValidation>
    <dataValidation type="list" allowBlank="1" showErrorMessage="1" sqref="H22">
      <formula1>$BB$22:$BD$22</formula1>
    </dataValidation>
    <dataValidation type="list" allowBlank="1" showErrorMessage="1" sqref="P6">
      <formula1>$BR$6:$BT$6</formula1>
    </dataValidation>
    <dataValidation type="list" allowBlank="1" showErrorMessage="1" sqref="C25">
      <formula1>$AH$25:$AJ$25</formula1>
    </dataValidation>
    <dataValidation type="list" allowBlank="1" showErrorMessage="1" sqref="P20">
      <formula1>$BR$20:$BT$20</formula1>
    </dataValidation>
    <dataValidation type="list" allowBlank="1" showErrorMessage="1" sqref="C13">
      <formula1>$AH$13:$AJ$13</formula1>
    </dataValidation>
    <dataValidation type="list" allowBlank="1" showErrorMessage="1" sqref="R17">
      <formula1>$BZ$17:$CB$17</formula1>
    </dataValidation>
    <dataValidation type="list" allowBlank="1" showErrorMessage="1" sqref="G23">
      <formula1>$AX$23:$AZ$23</formula1>
    </dataValidation>
    <dataValidation type="list" allowBlank="1" showErrorMessage="1" sqref="F8">
      <formula1>$AT$8:$AV$8</formula1>
    </dataValidation>
    <dataValidation type="list" allowBlank="1" showErrorMessage="1" sqref="G11">
      <formula1>$AX$11:$AZ$11</formula1>
    </dataValidation>
    <dataValidation type="list" allowBlank="1" showErrorMessage="1" sqref="G12">
      <formula1>$AX$12:$AZ$12</formula1>
    </dataValidation>
    <dataValidation type="list" allowBlank="1" showErrorMessage="1" sqref="P19">
      <formula1>$BR$19:$BT$19</formula1>
    </dataValidation>
    <dataValidation type="list" allowBlank="1" showErrorMessage="1" sqref="Q27">
      <formula1>$BV$27:$BX$27</formula1>
    </dataValidation>
    <dataValidation type="list" allowBlank="1" showErrorMessage="1" sqref="H18">
      <formula1>$BB$18:$BD$18</formula1>
    </dataValidation>
    <dataValidation type="list" allowBlank="1" showErrorMessage="1" sqref="O25">
      <formula1>$BN$25:$BP$25</formula1>
    </dataValidation>
    <dataValidation type="list" allowBlank="1" showErrorMessage="1" sqref="H23">
      <formula1>$BB$23:$BD$23</formula1>
    </dataValidation>
    <dataValidation type="list" allowBlank="1" showErrorMessage="1" sqref="P4">
      <formula1>$BR$4:$BT$4</formula1>
    </dataValidation>
    <dataValidation type="list" allowBlank="1" showErrorMessage="1" sqref="P21">
      <formula1>$BR$21:$BT$21</formula1>
    </dataValidation>
    <dataValidation type="list" allowBlank="1" showErrorMessage="1" sqref="C14">
      <formula1>$AH$14:$AJ$14</formula1>
    </dataValidation>
    <dataValidation type="list" allowBlank="1" showErrorMessage="1" sqref="Q8">
      <formula1>$BV$8:$BX$8</formula1>
    </dataValidation>
    <dataValidation type="list" allowBlank="1" showErrorMessage="1" sqref="F13">
      <formula1>$AT$13:$AV$13</formula1>
    </dataValidation>
    <dataValidation type="list" allowBlank="1" showErrorMessage="1" sqref="N11">
      <formula1>$BJ$11:$BL$11</formula1>
    </dataValidation>
    <dataValidation type="list" allowBlank="1" showErrorMessage="1" sqref="N4">
      <formula1>$BJ$4:$BL$4</formula1>
    </dataValidation>
    <dataValidation type="list" allowBlank="1" showErrorMessage="1" sqref="C24">
      <formula1>$AH$24:$AJ$24</formula1>
    </dataValidation>
    <dataValidation type="list" allowBlank="1" showErrorMessage="1" sqref="I8">
      <formula1>$X$8:$AA$8</formula1>
    </dataValidation>
    <dataValidation type="list" allowBlank="1" showErrorMessage="1" sqref="P16">
      <formula1>$BR$16:$BT$16</formula1>
    </dataValidation>
    <dataValidation type="list" allowBlank="1" showErrorMessage="1" sqref="F16">
      <formula1>$AT$16:$AV$16</formula1>
    </dataValidation>
    <dataValidation type="list" allowBlank="1" showErrorMessage="1" sqref="G7">
      <formula1>$AX$7:$AZ$7</formula1>
    </dataValidation>
    <dataValidation type="list" allowBlank="1" showErrorMessage="1" sqref="N14">
      <formula1>$BJ$14:$BL$14</formula1>
    </dataValidation>
    <dataValidation type="list" allowBlank="1" showErrorMessage="1" sqref="O22">
      <formula1>$BN$22:$BP$22</formula1>
    </dataValidation>
    <dataValidation type="list" allowBlank="1" showErrorMessage="1" sqref="R9">
      <formula1>$BZ$9:$CB$9</formula1>
    </dataValidation>
    <dataValidation type="list" allowBlank="1" showErrorMessage="1" sqref="O23">
      <formula1>$BN$23:$BP$23</formula1>
    </dataValidation>
    <dataValidation type="list" allowBlank="1" showErrorMessage="1" sqref="F6">
      <formula1>$AT$6:$AV$6</formula1>
    </dataValidation>
    <dataValidation type="list" allowBlank="1" showErrorMessage="1" sqref="R15">
      <formula1>$BZ$15:$CB$15</formula1>
    </dataValidation>
    <dataValidation type="list" allowBlank="1" showErrorMessage="1" sqref="F14">
      <formula1>$AT$14:$AV$14</formula1>
    </dataValidation>
    <dataValidation type="list" allowBlank="1" showErrorMessage="1" sqref="M11">
      <formula1>$BF$11:$BH$11</formula1>
    </dataValidation>
    <dataValidation type="list" allowBlank="1" showErrorMessage="1" sqref="N12">
      <formula1>$BJ$12:$BL$12</formula1>
    </dataValidation>
    <dataValidation type="list" allowBlank="1" showErrorMessage="1" sqref="R20">
      <formula1>$BZ$20:$CB$20</formula1>
    </dataValidation>
    <dataValidation type="list" allowBlank="1" showErrorMessage="1" sqref="H19">
      <formula1>$BB$19:$BD$19</formula1>
    </dataValidation>
    <dataValidation type="list" allowBlank="1" showErrorMessage="1" sqref="D26">
      <formula1>$AL$26:$AN$26</formula1>
    </dataValidation>
    <dataValidation type="list" allowBlank="1" showErrorMessage="1" sqref="P17">
      <formula1>$BR$17:$BT$17</formula1>
    </dataValidation>
    <dataValidation type="list" allowBlank="1" showErrorMessage="1" sqref="E9">
      <formula1>$AP$9:$AR$9</formula1>
    </dataValidation>
    <dataValidation type="list" allowBlank="1" showErrorMessage="1" sqref="R14">
      <formula1>$BZ$14:$CB$14</formula1>
    </dataValidation>
    <dataValidation type="list" allowBlank="1" showErrorMessage="1" sqref="O24">
      <formula1>$BN$24:$BP$24</formula1>
    </dataValidation>
    <dataValidation type="list" allowBlank="1" showErrorMessage="1" sqref="H6">
      <formula1>$BB$6:$BD$6</formula1>
    </dataValidation>
    <dataValidation type="list" allowBlank="1" showErrorMessage="1" sqref="C9">
      <formula1>$AH$9:$AJ$9</formula1>
    </dataValidation>
    <dataValidation type="list" allowBlank="1" showErrorMessage="1" sqref="F15">
      <formula1>$AT$15:$AV$15</formula1>
    </dataValidation>
    <dataValidation type="list" allowBlank="1" showErrorMessage="1" sqref="D25">
      <formula1>$AL$25:$AN$25</formula1>
    </dataValidation>
    <dataValidation type="list" allowBlank="1" showErrorMessage="1" sqref="M10">
      <formula1>$BF$10:$BH$10</formula1>
    </dataValidation>
    <dataValidation type="list" allowBlank="1" showErrorMessage="1" sqref="P18">
      <formula1>$BR$18:$BT$18</formula1>
    </dataValidation>
    <dataValidation type="list" allowBlank="1" showErrorMessage="1" sqref="M5">
      <formula1>$BF$5:$BH$5</formula1>
    </dataValidation>
    <dataValidation type="list" allowBlank="1" showErrorMessage="1" sqref="O7">
      <formula1>$BN$7:$BP$7</formula1>
    </dataValidation>
    <dataValidation type="list" allowBlank="1" showErrorMessage="1" sqref="C23">
      <formula1>$AH$23:$AJ$23</formula1>
    </dataValidation>
    <dataValidation type="list" allowBlank="1" showErrorMessage="1" sqref="S10">
      <formula1>$AC$10:$AF$10</formula1>
    </dataValidation>
    <dataValidation type="list" allowBlank="1" showErrorMessage="1" sqref="R13">
      <formula1>$BZ$13:$CB$13</formula1>
    </dataValidation>
    <dataValidation type="list" allowBlank="1" showErrorMessage="1" sqref="D8">
      <formula1>$AL$8:$AN$8</formula1>
    </dataValidation>
    <dataValidation type="list" allowBlank="1" showErrorMessage="1" sqref="I10">
      <formula1>$X$10:$AA$10</formula1>
    </dataValidation>
    <dataValidation type="list" allowBlank="1" showErrorMessage="1" sqref="O19">
      <formula1>$BN$19:$BP$19</formula1>
    </dataValidation>
    <dataValidation type="list" allowBlank="1" showErrorMessage="1" sqref="I9">
      <formula1>$X$9:$AA$9</formula1>
    </dataValidation>
    <dataValidation type="list" allowBlank="1" showErrorMessage="1" sqref="N10">
      <formula1>$BJ$10:$BL$10</formula1>
    </dataValidation>
    <dataValidation type="list" allowBlank="1" showErrorMessage="1" sqref="S16">
      <formula1>$AC$16:$AF$16</formula1>
    </dataValidation>
    <dataValidation type="list" allowBlank="1" showErrorMessage="1" sqref="P22">
      <formula1>$BR$22:$BT$22</formula1>
    </dataValidation>
    <dataValidation type="list" allowBlank="1" showErrorMessage="1" sqref="G13">
      <formula1>$AX$13:$AZ$13</formula1>
    </dataValidation>
    <dataValidation type="list" allowBlank="1" showErrorMessage="1" sqref="E6">
      <formula1>$AP$6:$AR$6</formula1>
    </dataValidation>
    <dataValidation type="list" allowBlank="1" showErrorMessage="1" sqref="F25">
      <formula1>$AT$25:$AV$25</formula1>
    </dataValidation>
    <dataValidation type="list" allowBlank="1" showErrorMessage="1" sqref="P14">
      <formula1>$BR$14:$BT$14</formula1>
    </dataValidation>
    <dataValidation type="list" allowBlank="1" showErrorMessage="1" sqref="R7">
      <formula1>$BZ$7:$CB$7</formula1>
    </dataValidation>
    <dataValidation type="list" allowBlank="1" showErrorMessage="1" sqref="O26">
      <formula1>$BN$26:$BP$26</formula1>
    </dataValidation>
    <dataValidation type="list" allowBlank="1" showErrorMessage="1" sqref="F17">
      <formula1>$AT$17:$AV$17</formula1>
    </dataValidation>
    <dataValidation type="list" allowBlank="1" showErrorMessage="1" sqref="S7">
      <formula1>$AC$7:$AF$7</formula1>
    </dataValidation>
    <dataValidation type="list" allowBlank="1" showErrorMessage="1" sqref="F18">
      <formula1>$AT$18:$AV$18</formula1>
    </dataValidation>
    <dataValidation type="list" allowBlank="1" showErrorMessage="1" sqref="S11">
      <formula1>$AC$11:$AF$11</formula1>
    </dataValidation>
    <dataValidation type="list" allowBlank="1" showErrorMessage="1" sqref="P15">
      <formula1>$BR$15:$BT$15</formula1>
    </dataValidation>
    <dataValidation type="list" allowBlank="1" showErrorMessage="1" sqref="S23">
      <formula1>$AC$23:$AF$23</formula1>
    </dataValidation>
    <dataValidation type="list" allowBlank="1" showErrorMessage="1" sqref="G6">
      <formula1>$AX$6:$AZ$6</formula1>
    </dataValidation>
    <dataValidation type="list" allowBlank="1" showErrorMessage="1" sqref="Q7">
      <formula1>$BV$7:$BX$7</formula1>
    </dataValidation>
    <dataValidation type="list" allowBlank="1" showErrorMessage="1" sqref="O27">
      <formula1>$BN$27:$BP$27</formula1>
    </dataValidation>
    <dataValidation type="list" allowBlank="1" showErrorMessage="1" sqref="S17">
      <formula1>$AC$17:$AF$17</formula1>
    </dataValidation>
    <dataValidation type="list" allowBlank="1" showErrorMessage="1" sqref="N8">
      <formula1>$BJ$8:$BL$8</formula1>
    </dataValidation>
    <dataValidation type="list" allowBlank="1" showErrorMessage="1" sqref="G4">
      <formula1>$AX$4:$AZ$4</formula1>
    </dataValidation>
    <dataValidation type="list" allowBlank="1" showErrorMessage="1" sqref="F19">
      <formula1>$AT$19:$AV$19</formula1>
    </dataValidation>
    <dataValidation type="list" allowBlank="1" showErrorMessage="1" sqref="Q5">
      <formula1>$BV$5:$BX$5</formula1>
    </dataValidation>
    <dataValidation type="list" allowBlank="1" showErrorMessage="1" sqref="S22">
      <formula1>$AC$22:$AF$22</formula1>
    </dataValidation>
    <dataValidation type="list" allowBlank="1" showErrorMessage="1" sqref="F24">
      <formula1>$AT$24:$AV$24</formula1>
    </dataValidation>
    <dataValidation type="list" allowBlank="1" showErrorMessage="1" sqref="I4">
      <formula1>$X$4:$AA$4</formula1>
    </dataValidation>
    <dataValidation type="list" allowBlank="1" showErrorMessage="1" sqref="E4">
      <formula1>$AP$4:$AR$4</formula1>
    </dataValidation>
    <dataValidation type="list" allowBlank="1" showErrorMessage="1" sqref="O5">
      <formula1>$BN$5:$BP$5</formula1>
    </dataValidation>
    <dataValidation type="list" allowBlank="1" showErrorMessage="1" sqref="P10">
      <formula1>$BR$10:$BT$10</formula1>
    </dataValidation>
    <dataValidation type="list" allowBlank="1" showErrorMessage="1" sqref="H8">
      <formula1>$BB$8:$BD$8</formula1>
    </dataValidation>
    <dataValidation type="list" allowBlank="1" showErrorMessage="1" sqref="P13">
      <formula1>$BR$13:$BT$13</formula1>
    </dataValidation>
    <dataValidation type="list" allowBlank="1" showErrorMessage="1" sqref="D6">
      <formula1>$AL$6:$AN$6</formula1>
    </dataValidation>
    <dataValidation type="list" allowBlank="1" showErrorMessage="1" sqref="S12">
      <formula1>$AC$12:$AF$12</formula1>
    </dataValidation>
    <dataValidation type="list" allowBlank="1" showErrorMessage="1" sqref="C27">
      <formula1>$AH$27:$AJ$27</formula1>
    </dataValidation>
    <dataValidation type="list" allowBlank="1" showErrorMessage="1" sqref="F26">
      <formula1>$AT$26:$AV$26</formula1>
    </dataValidation>
    <dataValidation type="list" allowBlank="1" showErrorMessage="1" sqref="R5">
      <formula1>$BZ$5:$CB$5</formula1>
    </dataValidation>
    <dataValidation type="list" allowBlank="1" showErrorMessage="1" sqref="S15">
      <formula1>$AC$15:$AF$15</formula1>
    </dataValidation>
    <dataValidation type="list" allowBlank="1" showErrorMessage="1" sqref="P11">
      <formula1>$BR$11:$BT$11</formula1>
    </dataValidation>
    <dataValidation type="list" allowBlank="1" showErrorMessage="1" sqref="S20">
      <formula1>$AC$20:$AF$20</formula1>
    </dataValidation>
    <dataValidation type="list" allowBlank="1" showErrorMessage="1" sqref="C6">
      <formula1>$AH$6:$AJ$6</formula1>
    </dataValidation>
    <dataValidation type="list" allowBlank="1" showErrorMessage="1" sqref="P8">
      <formula1>$BR$8:$BT$8</formula1>
    </dataValidation>
    <dataValidation type="list" allowBlank="1" showErrorMessage="1" sqref="F27">
      <formula1>$AT$27:$AV$27</formula1>
    </dataValidation>
    <dataValidation type="list" allowBlank="1" showErrorMessage="1" sqref="S14">
      <formula1>$AC$14:$AF$14</formula1>
    </dataValidation>
    <dataValidation type="list" allowBlank="1" showErrorMessage="1" sqref="D4">
      <formula1>$AL$4:$AN$4</formula1>
    </dataValidation>
    <dataValidation type="list" allowBlank="1" showErrorMessage="1" sqref="R10">
      <formula1>$BZ$10:$CB$10</formula1>
    </dataValidation>
    <dataValidation type="list" allowBlank="1" showErrorMessage="1" sqref="O16">
      <formula1>$BN$16:$BP$16</formula1>
    </dataValidation>
    <dataValidation type="list" allowBlank="1" showErrorMessage="1" sqref="F7">
      <formula1>$AT$7:$AV$7</formula1>
    </dataValidation>
    <dataValidation type="list" allowBlank="1" showErrorMessage="1" sqref="D19">
      <formula1>$AL$19:$AN$19</formula1>
    </dataValidation>
    <dataValidation type="list" allowBlank="1" showErrorMessage="1" sqref="H14">
      <formula1>$BB$14:$BD$14</formula1>
    </dataValidation>
    <dataValidation type="list" allowBlank="1" showErrorMessage="1" sqref="P12">
      <formula1>$BR$12:$BT$12</formula1>
    </dataValidation>
    <dataValidation type="list" allowBlank="1" showErrorMessage="1" sqref="S13">
      <formula1>$AC$13:$AF$13</formula1>
    </dataValidation>
    <dataValidation type="list" allowBlank="1" showErrorMessage="1" sqref="M8">
      <formula1>$BF$8:$BH$8</formula1>
    </dataValidation>
    <dataValidation type="list" allowBlank="1" showErrorMessage="1" sqref="D21">
      <formula1>$AL$21:$AN$21</formula1>
    </dataValidation>
    <dataValidation type="list" allowBlank="1" showErrorMessage="1" sqref="E25">
      <formula1>$AP$25:$AR$25</formula1>
    </dataValidation>
    <dataValidation type="list" allowBlank="1" showErrorMessage="1" sqref="F22">
      <formula1>$AT$22:$AV$22</formula1>
    </dataValidation>
    <dataValidation type="list" allowBlank="1" showErrorMessage="1" sqref="N20">
      <formula1>$BJ$20:$BL$20</formula1>
    </dataValidation>
    <dataValidation type="list" allowBlank="1" showErrorMessage="1" sqref="C20">
      <formula1>$AH$20:$AJ$20</formula1>
    </dataValidation>
    <dataValidation type="list" allowBlank="1" showErrorMessage="1" sqref="H27">
      <formula1>$BB$27:$BD$27</formula1>
    </dataValidation>
    <dataValidation type="list" allowBlank="1" showErrorMessage="1" sqref="M15">
      <formula1>$BF$15:$BH$15</formula1>
    </dataValidation>
    <dataValidation type="list" allowBlank="1" showErrorMessage="1" sqref="P25">
      <formula1>$BR$25:$BT$25</formula1>
    </dataValidation>
    <dataValidation type="list" allowBlank="1" showErrorMessage="1" sqref="C18">
      <formula1>$AH$18:$AJ$18</formula1>
    </dataValidation>
    <dataValidation type="list" allowBlank="1" showErrorMessage="1" sqref="R24">
      <formula1>$BZ$24:$CB$24</formula1>
    </dataValidation>
    <dataValidation type="list" allowBlank="1" showErrorMessage="1" sqref="G16">
      <formula1>$AX$16:$AZ$16</formula1>
    </dataValidation>
    <dataValidation type="list" allowBlank="1" showErrorMessage="1" sqref="G17">
      <formula1>$AX$17:$AZ$17</formula1>
    </dataValidation>
    <dataValidation type="list" allowBlank="1" showErrorMessage="1" sqref="N7">
      <formula1>$BJ$7:$BL$7</formula1>
    </dataValidation>
    <dataValidation type="list" allowBlank="1" showErrorMessage="1" sqref="F23">
      <formula1>$AT$23:$AV$23</formula1>
    </dataValidation>
    <dataValidation type="list" allowBlank="1" showErrorMessage="1" sqref="O4">
      <formula1>$BN$4:$BP$4</formula1>
    </dataValidation>
    <dataValidation type="list" allowBlank="1" showErrorMessage="1" sqref="E11">
      <formula1>$AP$11:$AR$11</formula1>
    </dataValidation>
    <dataValidation type="list" allowBlank="1" showErrorMessage="1" sqref="M14">
      <formula1>$BF$14:$BH$14</formula1>
    </dataValidation>
    <dataValidation type="list" allowBlank="1" showErrorMessage="1" sqref="P26">
      <formula1>$BR$26:$BT$26</formula1>
    </dataValidation>
    <dataValidation type="list" allowBlank="1" showErrorMessage="1" sqref="R11">
      <formula1>$BZ$11:$CB$11</formula1>
    </dataValidation>
    <dataValidation type="list" allowBlank="1" showErrorMessage="1" sqref="C19">
      <formula1>$AH$19:$AJ$19</formula1>
    </dataValidation>
    <dataValidation type="list" allowBlank="1" showErrorMessage="1" sqref="O15">
      <formula1>$BN$15:$BP$15</formula1>
    </dataValidation>
    <dataValidation type="list" allowBlank="1" showErrorMessage="1" sqref="H7">
      <formula1>$BB$7:$BD$7</formula1>
    </dataValidation>
    <dataValidation type="list" allowBlank="1" showErrorMessage="1" sqref="S4">
      <formula1>$AC$4:$AF$4</formula1>
    </dataValidation>
    <dataValidation type="list" allowBlank="1" showErrorMessage="1" sqref="R23">
      <formula1>$BZ$23:$CB$23</formula1>
    </dataValidation>
    <dataValidation type="list" allowBlank="1" showErrorMessage="1" sqref="D22">
      <formula1>$AL$22:$AN$22</formula1>
    </dataValidation>
    <dataValidation type="list" allowBlank="1" showErrorMessage="1" sqref="N21">
      <formula1>$BJ$21:$BL$21</formula1>
    </dataValidation>
    <dataValidation type="list" allowBlank="1" showErrorMessage="1" sqref="E24">
      <formula1>$AP$24:$AR$24</formula1>
    </dataValidation>
    <dataValidation type="list" allowBlank="1" showErrorMessage="1" sqref="Q4">
      <formula1>$BV$4:$BX$4</formula1>
    </dataValidation>
    <dataValidation type="list" allowBlank="1" showErrorMessage="1" sqref="I7">
      <formula1>$X$7:$AA$7</formula1>
    </dataValidation>
    <dataValidation type="list" allowBlank="1" showErrorMessage="1" sqref="E12">
      <formula1>$AP$12:$AR$12</formula1>
    </dataValidation>
    <dataValidation type="list" allowBlank="1" showErrorMessage="1" sqref="F21">
      <formula1>$AT$21:$AV$21</formula1>
    </dataValidation>
    <dataValidation type="list" allowBlank="1" showErrorMessage="1" sqref="M6">
      <formula1>$BF$6:$BH$6</formula1>
    </dataValidation>
    <dataValidation type="list" allowBlank="1" showErrorMessage="1" sqref="R22">
      <formula1>$BZ$22:$CB$22</formula1>
    </dataValidation>
    <dataValidation type="list" allowBlank="1" showErrorMessage="1" sqref="E8">
      <formula1>$AP$8:$AR$8</formula1>
    </dataValidation>
    <dataValidation type="list" allowBlank="1" showErrorMessage="1" sqref="F5">
      <formula1>$AT$5:$AV$5</formula1>
    </dataValidation>
    <dataValidation type="list" allowBlank="1" showErrorMessage="1" sqref="C3:H3">
      <formula1>$Y$27:$Y$36</formula1>
    </dataValidation>
    <dataValidation type="list" allowBlank="1" showErrorMessage="1" sqref="E10">
      <formula1>$AP$10:$AR$10</formula1>
    </dataValidation>
    <dataValidation type="list" allowBlank="1" showErrorMessage="1" sqref="P24">
      <formula1>$BR$24:$BT$24</formula1>
    </dataValidation>
    <dataValidation type="list" allowBlank="1" showErrorMessage="1" sqref="C17">
      <formula1>$AH$17:$AJ$17</formula1>
    </dataValidation>
    <dataValidation type="list" allowBlank="1" showErrorMessage="1" sqref="O9">
      <formula1>$BN$9:$BP$9</formula1>
    </dataValidation>
    <dataValidation type="list" allowBlank="1" showErrorMessage="1" sqref="G15">
      <formula1>$AX$15:$AZ$15</formula1>
    </dataValidation>
    <dataValidation type="list" allowBlank="1" showErrorMessage="1" sqref="C8">
      <formula1>$AH$8:$AJ$8</formula1>
    </dataValidation>
    <dataValidation type="list" allowBlank="1" showErrorMessage="1" sqref="E26">
      <formula1>$AP$26:$AR$26</formula1>
    </dataValidation>
    <dataValidation type="list" allowBlank="1" showErrorMessage="1" sqref="O17">
      <formula1>$BN$17:$BP$17</formula1>
    </dataValidation>
    <dataValidation type="list" allowBlank="1" showErrorMessage="1" sqref="R12">
      <formula1>$BZ$12:$CB$12</formula1>
    </dataValidation>
    <dataValidation type="list" allowBlank="1" showErrorMessage="1" sqref="I14">
      <formula1>$X$14:$AA$14</formula1>
    </dataValidation>
    <dataValidation type="list" allowBlank="1" showErrorMessage="1" sqref="H5">
      <formula1>$BB$5:$BD$5</formula1>
    </dataValidation>
    <dataValidation type="list" allowBlank="1" showErrorMessage="1" sqref="D18">
      <formula1>$AL$18:$AN$18</formula1>
    </dataValidation>
    <dataValidation type="list" allowBlank="1" showErrorMessage="1" sqref="M27">
      <formula1>$BF$27:$BH$27</formula1>
    </dataValidation>
    <dataValidation type="list" allowBlank="1" showErrorMessage="1" sqref="I11">
      <formula1>$X$11:$AA$11</formula1>
    </dataValidation>
    <dataValidation type="list" allowBlank="1" showErrorMessage="1" sqref="S9">
      <formula1>$AC$9:$AF$9</formula1>
    </dataValidation>
    <dataValidation type="list" allowBlank="1" showErrorMessage="1" sqref="H25">
      <formula1>$BB$25:$BD$25</formula1>
    </dataValidation>
    <dataValidation type="list" allowBlank="1" showErrorMessage="1" sqref="I12">
      <formula1>$X$12:$AA$12</formula1>
    </dataValidation>
    <dataValidation type="list" allowBlank="1" showErrorMessage="1" sqref="Q10">
      <formula1>$BV$10:$BX$10</formula1>
    </dataValidation>
    <dataValidation type="list" allowBlank="1" showErrorMessage="1" sqref="P23">
      <formula1>$BR$23:$BT$23</formula1>
    </dataValidation>
    <dataValidation type="list" allowBlank="1" showErrorMessage="1" sqref="E27">
      <formula1>$AP$27:$AR$27</formula1>
    </dataValidation>
    <dataValidation type="list" allowBlank="1" showErrorMessage="1" sqref="C16">
      <formula1>$AH$16:$AJ$16</formula1>
    </dataValidation>
    <dataValidation type="list" allowBlank="1" showErrorMessage="1" sqref="P5">
      <formula1>$BR$5:$BT$5</formula1>
    </dataValidation>
    <dataValidation type="list" allowBlank="1" showErrorMessage="1" sqref="D9">
      <formula1>$AL$9:$AN$9</formula1>
    </dataValidation>
    <dataValidation type="list" allowBlank="1" showErrorMessage="1" sqref="C21">
      <formula1>$AH$21:$AJ$21</formula1>
    </dataValidation>
    <dataValidation type="list" allowBlank="1" showErrorMessage="1" sqref="G8">
      <formula1>$AX$8:$AZ$8</formula1>
    </dataValidation>
    <dataValidation type="list" allowBlank="1" showErrorMessage="1" sqref="G20">
      <formula1>$AX$20:$AZ$20</formula1>
    </dataValidation>
    <dataValidation type="list" allowBlank="1" showErrorMessage="1" sqref="Q9">
      <formula1>$BV$9:$BX$9</formula1>
    </dataValidation>
    <dataValidation type="list" allowBlank="1" showErrorMessage="1" sqref="I13">
      <formula1>$X$13:$AA$13</formula1>
    </dataValidation>
    <dataValidation type="list" allowBlank="1" showErrorMessage="1" sqref="H26">
      <formula1>$BB$26:$BD$26</formula1>
    </dataValidation>
    <dataValidation type="list" allowBlank="1" showErrorMessage="1" sqref="Q11">
      <formula1>$BV$11:$BX$11</formula1>
    </dataValidation>
    <dataValidation type="list" allowBlank="1" showErrorMessage="1" sqref="G14">
      <formula1>$AX$14:$AZ$14</formula1>
    </dataValidation>
    <dataValidation type="list" allowBlank="1" showErrorMessage="1" sqref="N5">
      <formula1>$BJ$5:$BL$5</formula1>
    </dataValidation>
    <dataValidation type="list" allowBlank="1" showErrorMessage="1" sqref="O18">
      <formula1>$BN$18:$BP$18</formula1>
    </dataValidation>
    <dataValidation type="list" allowBlank="1" showErrorMessage="1" sqref="F20">
      <formula1>$AT$20:$AV$20</formula1>
    </dataValidation>
    <dataValidation type="list" allowBlank="1" showErrorMessage="1" sqref="C22">
      <formula1>$AH$22:$AJ$22</formula1>
    </dataValidation>
    <dataValidation type="list" allowBlank="1" showErrorMessage="1" sqref="M25">
      <formula1>$BF$25:$BH$25</formula1>
    </dataValidation>
    <dataValidation type="list" allowBlank="1" showErrorMessage="1" sqref="E22">
      <formula1>$AP$22:$AR$22</formula1>
    </dataValidation>
    <dataValidation type="list" allowBlank="1" showErrorMessage="1" sqref="M4">
      <formula1>$BF$4:$BH$4</formula1>
    </dataValidation>
    <dataValidation type="list" allowBlank="1" showErrorMessage="1" sqref="R8">
      <formula1>$BZ$8:$CB$8</formula1>
    </dataValidation>
    <dataValidation type="list" allowBlank="1" showErrorMessage="1" sqref="G21">
      <formula1>$AX$21:$AZ$21</formula1>
    </dataValidation>
    <dataValidation type="list" allowBlank="1" showErrorMessage="1" sqref="S8">
      <formula1>$AC$8:$AF$8</formula1>
    </dataValidation>
    <dataValidation type="list" allowBlank="1" showErrorMessage="1" sqref="G27">
      <formula1>$AX$27:$AZ$27</formula1>
    </dataValidation>
    <dataValidation type="list" allowBlank="1" showErrorMessage="1" sqref="O21">
      <formula1>$BN$21:$BP$21</formula1>
    </dataValidation>
    <dataValidation type="list" allowBlank="1" showErrorMessage="1" sqref="Q20">
      <formula1>$BV$20:$BX$20</formula1>
    </dataValidation>
    <dataValidation type="list" allowBlank="1" showErrorMessage="1" sqref="F12">
      <formula1>$AT$12:$AV$12</formula1>
    </dataValidation>
    <dataValidation type="list" allowBlank="1" showErrorMessage="1" sqref="D24">
      <formula1>$AL$24:$AN$24</formula1>
    </dataValidation>
    <dataValidation type="list" allowBlank="1" showErrorMessage="1" sqref="H11">
      <formula1>$BB$11:$BD$11</formula1>
    </dataValidation>
    <dataValidation type="list" allowBlank="1" showErrorMessage="1" sqref="Q18">
      <formula1>$BV$18:$BX$18</formula1>
    </dataValidation>
    <dataValidation type="list" allowBlank="1" showErrorMessage="1" sqref="R19">
      <formula1>$BZ$19:$CB$19</formula1>
    </dataValidation>
    <dataValidation type="list" allowBlank="1" showErrorMessage="1" sqref="N23">
      <formula1>$BJ$23:$BL$23</formula1>
    </dataValidation>
    <dataValidation type="list" allowBlank="1" showErrorMessage="1" sqref="M12">
      <formula1>$BF$12:$BH$12</formula1>
    </dataValidation>
    <dataValidation type="list" allowBlank="1" showErrorMessage="1" sqref="C15">
      <formula1>$AH$15:$AJ$15</formula1>
    </dataValidation>
    <dataValidation type="list" allowBlank="1" showErrorMessage="1" sqref="C7">
      <formula1>$AH$7:$AJ$7</formula1>
    </dataValidation>
    <dataValidation type="list" allowBlank="1" showErrorMessage="1" sqref="E14">
      <formula1>$AP$14:$AR$14</formula1>
    </dataValidation>
    <dataValidation type="list" allowBlank="1" showErrorMessage="1" sqref="R21">
      <formula1>$BZ$21:$CB$21</formula1>
    </dataValidation>
    <dataValidation type="list" allowBlank="1" showErrorMessage="1" sqref="G19">
      <formula1>$AX$19:$AZ$19</formula1>
    </dataValidation>
    <dataValidation type="list" allowBlank="1" showErrorMessage="1" sqref="O13">
      <formula1>$BN$13:$BP$13</formula1>
    </dataValidation>
    <dataValidation type="list" allowBlank="1" showErrorMessage="1" sqref="F4">
      <formula1>$AT$4:$AV$4</formula1>
    </dataValidation>
    <dataValidation type="list" allowBlank="1" showErrorMessage="1" sqref="Q12">
      <formula1>$BV$12:$BX$12</formula1>
    </dataValidation>
    <dataValidation type="list" allowBlank="1" showErrorMessage="1" sqref="D11">
      <formula1>$AL$11:$AN$11</formula1>
    </dataValidation>
    <dataValidation type="list" allowBlank="1" showErrorMessage="1" sqref="M18">
      <formula1>$BF$18:$BH$18</formula1>
    </dataValidation>
    <dataValidation type="list" allowBlank="1" showErrorMessage="1" sqref="I23">
      <formula1>$X$23:$AA$23</formula1>
    </dataValidation>
    <dataValidation type="list" allowBlank="1" showErrorMessage="1" sqref="H24">
      <formula1>$BB$24:$BD$24</formula1>
    </dataValidation>
    <dataValidation type="list" allowBlank="1" showErrorMessage="1" sqref="N15">
      <formula1>$BJ$15:$BL$15</formula1>
    </dataValidation>
    <dataValidation type="list" allowBlank="1" showErrorMessage="1" sqref="D23">
      <formula1>$AL$23:$AN$23</formula1>
    </dataValidation>
    <dataValidation type="list" allowBlank="1" showErrorMessage="1" sqref="M20">
      <formula1>$BF$20:$BH$20</formula1>
    </dataValidation>
    <dataValidation type="list" allowBlank="1" showErrorMessage="1" sqref="E7">
      <formula1>$AP$7:$AR$7</formula1>
    </dataValidation>
    <dataValidation type="list" allowBlank="1" showErrorMessage="1" sqref="O8">
      <formula1>$BN$8:$BP$8</formula1>
    </dataValidation>
    <dataValidation type="list" allowBlank="1" showErrorMessage="1" sqref="R18">
      <formula1>$BZ$18:$CB$18</formula1>
    </dataValidation>
    <dataValidation type="list" allowBlank="1" showErrorMessage="1" sqref="D7">
      <formula1>$AL$7:$AN$7</formula1>
    </dataValidation>
    <dataValidation type="list" allowBlank="1" showErrorMessage="1" sqref="O20">
      <formula1>$BN$20:$BP$20</formula1>
    </dataValidation>
    <dataValidation type="list" allowBlank="1" showErrorMessage="1" sqref="G22">
      <formula1>$AX$22:$AZ$22</formula1>
    </dataValidation>
    <dataValidation type="list" allowBlank="1" showErrorMessage="1" sqref="D17">
      <formula1>$AL$17:$AN$17</formula1>
    </dataValidation>
    <dataValidation type="list" allowBlank="1" showErrorMessage="1" sqref="Q25">
      <formula1>$BV$25:$BX$25</formula1>
    </dataValidation>
    <dataValidation type="list" allowBlank="1" showErrorMessage="1" sqref="O14">
      <formula1>$BN$14:$BP$14</formula1>
    </dataValidation>
    <dataValidation type="list" allowBlank="1" showErrorMessage="1" sqref="I15">
      <formula1>$X$15:$AA$15</formula1>
    </dataValidation>
    <dataValidation type="list" allowBlank="1" showErrorMessage="1" sqref="M26">
      <formula1>$BF$26:$BH$26</formula1>
    </dataValidation>
    <dataValidation type="list" allowBlank="1" showErrorMessage="1" sqref="Q13">
      <formula1>$BV$13:$BX$13</formula1>
    </dataValidation>
    <dataValidation type="list" allowBlank="1" showErrorMessage="1" sqref="H16">
      <formula1>$BB$16:$BD$16</formula1>
    </dataValidation>
    <dataValidation type="list" allowBlank="1" showErrorMessage="1" sqref="P9">
      <formula1>$BR$9:$BT$9</formula1>
    </dataValidation>
    <dataValidation type="list" allowBlank="1" showErrorMessage="1" sqref="D10">
      <formula1>$AL$10:$AN$10</formula1>
    </dataValidation>
    <dataValidation type="list" allowBlank="1" showErrorMessage="1" sqref="H17">
      <formula1>$BB$17:$BD$17</formula1>
    </dataValidation>
    <dataValidation type="list" allowBlank="1" showErrorMessage="1" sqref="P27">
      <formula1>$BR$27:$BT$27</formula1>
    </dataValidation>
    <dataValidation type="list" allowBlank="1" showErrorMessage="1" sqref="N16">
      <formula1>$BJ$16:$BL$16</formula1>
    </dataValidation>
    <dataValidation type="list" allowBlank="1" showErrorMessage="1" sqref="E19">
      <formula1>$AP$19:$AR$19</formula1>
    </dataValidation>
    <dataValidation type="list" allowBlank="1" showErrorMessage="1" sqref="G18">
      <formula1>$AX$18:$AZ$18</formula1>
    </dataValidation>
    <dataValidation type="list" allowBlank="1" showErrorMessage="1" sqref="H4">
      <formula1>$BB$4:$BD$4</formula1>
    </dataValidation>
    <dataValidation type="list" allowBlank="1" showErrorMessage="1" sqref="F11">
      <formula1>$AT$11:$AV$11</formula1>
    </dataValidation>
    <dataValidation type="list" allowBlank="1" showErrorMessage="1" sqref="H10">
      <formula1>$BB$10:$BD$10</formula1>
    </dataValidation>
    <dataValidation type="list" allowBlank="1" showErrorMessage="1" sqref="M13">
      <formula1>$BF$13:$BH$13</formula1>
    </dataValidation>
    <dataValidation type="list" allowBlank="1" showErrorMessage="1" sqref="D16">
      <formula1>$AL$16:$AN$16</formula1>
    </dataValidation>
    <dataValidation type="list" allowBlank="1" showErrorMessage="1" sqref="I16">
      <formula1>$X$16:$AA$16</formula1>
    </dataValidation>
    <dataValidation type="list" allowBlank="1" showErrorMessage="1" sqref="Q26">
      <formula1>$BV$26:$BX$26</formula1>
    </dataValidation>
    <dataValidation type="list" allowBlank="1" showErrorMessage="1" sqref="E13">
      <formula1>$AP$13:$AR$13</formula1>
    </dataValidation>
    <dataValidation type="list" allowBlank="1" showErrorMessage="1" sqref="H20">
      <formula1>$BB$20:$BD$20</formula1>
    </dataValidation>
    <dataValidation type="list" allowBlank="1" showErrorMessage="1" sqref="R6">
      <formula1>$BZ$6:$CB$6</formula1>
    </dataValidation>
    <dataValidation type="list" allowBlank="1" showErrorMessage="1" sqref="I17">
      <formula1>$X$17:$AA$17</formula1>
    </dataValidation>
    <dataValidation type="list" allowBlank="1" showErrorMessage="1" sqref="C11">
      <formula1>$AH$11:$AJ$11</formula1>
    </dataValidation>
    <dataValidation type="list" allowBlank="1" showErrorMessage="1" sqref="N17">
      <formula1>$BJ$17:$BL$17</formula1>
    </dataValidation>
    <dataValidation type="list" allowBlank="1" showErrorMessage="1" sqref="M16">
      <formula1>$BF$16:$BH$16</formula1>
    </dataValidation>
    <dataValidation type="list" allowBlank="1" showErrorMessage="1" sqref="S6">
      <formula1>$AC$6:$AF$6</formula1>
    </dataValidation>
    <dataValidation type="list" allowBlank="1" showErrorMessage="1" sqref="I22">
      <formula1>$X$22:$AA$22</formula1>
    </dataValidation>
    <dataValidation type="list" allowBlank="1" showErrorMessage="1" sqref="E16">
      <formula1>$AP$16:$AR$16</formula1>
    </dataValidation>
    <dataValidation type="list" allowBlank="1" showErrorMessage="1" sqref="R25">
      <formula1>$BZ$25:$CB$25</formula1>
    </dataValidation>
    <dataValidation type="list" allowBlank="1" showErrorMessage="1" sqref="N22">
      <formula1>$BJ$22:$BL$22</formula1>
    </dataValidation>
    <dataValidation type="list" allowBlank="1" showErrorMessage="1" sqref="M21">
      <formula1>$BF$21:$BH$21</formula1>
    </dataValidation>
    <dataValidation type="list" allowBlank="1" showErrorMessage="1" sqref="D12">
      <formula1>$AL$12:$AN$12</formula1>
    </dataValidation>
    <dataValidation type="list" allowBlank="1" showErrorMessage="1" sqref="M19">
      <formula1>$BF$19:$BH$19</formula1>
    </dataValidation>
    <dataValidation type="list" allowBlank="1" showErrorMessage="1" sqref="D15">
      <formula1>$AL$15:$AN$15</formula1>
    </dataValidation>
    <dataValidation type="list" allowBlank="1" showErrorMessage="1" sqref="H12">
      <formula1>$BB$12:$BD$12</formula1>
    </dataValidation>
    <dataValidation type="list" allowBlank="1" showErrorMessage="1" sqref="Q19">
      <formula1>$BV$19:$BX$19</formula1>
    </dataValidation>
    <dataValidation type="list" allowBlank="1" showErrorMessage="1" sqref="G25">
      <formula1>$AX$25:$AZ$25</formula1>
    </dataValidation>
    <dataValidation type="list" allowBlank="1" showErrorMessage="1" sqref="M24">
      <formula1>$BF$24:$BH$24</formula1>
    </dataValidation>
    <dataValidation type="list" allowBlank="1" showErrorMessage="1" sqref="F10">
      <formula1>$AT$10:$AV$10</formula1>
    </dataValidation>
    <dataValidation type="list" allowBlank="1" showErrorMessage="1" sqref="E23">
      <formula1>$AP$23:$AR$23</formula1>
    </dataValidation>
    <dataValidation type="list" allowBlank="1" showErrorMessage="1" sqref="Q24">
      <formula1>$BV$24:$BX$24</formula1>
    </dataValidation>
    <dataValidation type="list" allowBlank="1" showErrorMessage="1" sqref="F9">
      <formula1>$AT$9:$AV$9</formula1>
    </dataValidation>
    <dataValidation type="list" allowBlank="1" showErrorMessage="1" sqref="M9">
      <formula1>$BF$9:$BH$9</formula1>
    </dataValidation>
    <dataValidation type="list" allowBlank="1" showErrorMessage="1" sqref="P7">
      <formula1>$BR$7:$BT$7</formula1>
    </dataValidation>
    <dataValidation type="list" allowBlank="1" showErrorMessage="1" sqref="H15">
      <formula1>$BB$15:$BD$15</formula1>
    </dataValidation>
    <dataValidation type="list" allowBlank="1" showErrorMessage="1" sqref="C5">
      <formula1>$AH$5:$AJ$5</formula1>
    </dataValidation>
    <dataValidation type="list" allowBlank="1" showErrorMessage="1" sqref="D20">
      <formula1>$AL$20:$AN$20</formula1>
    </dataValidation>
    <dataValidation type="list" allowBlank="1" showErrorMessage="1" sqref="Q21">
      <formula1>$BV$21:$BX$21</formula1>
    </dataValidation>
    <dataValidation type="list" allowBlank="1" showErrorMessage="1" sqref="R27">
      <formula1>$BZ$27:$CB$27</formula1>
    </dataValidation>
    <dataValidation type="list" allowBlank="1" showErrorMessage="1" sqref="D5">
      <formula1>$AL$5:$AN$5</formula1>
    </dataValidation>
    <dataValidation type="list" allowBlank="1" showErrorMessage="1" sqref="Q22">
      <formula1>$BV$22:$BX$22</formula1>
    </dataValidation>
    <dataValidation type="list" allowBlank="1" showErrorMessage="1" sqref="O11">
      <formula1>$BN$11:$BP$11</formula1>
    </dataValidation>
    <dataValidation type="list" allowBlank="1" showErrorMessage="1" sqref="N24">
      <formula1>$BJ$24:$BL$24</formula1>
    </dataValidation>
    <dataValidation type="list" allowBlank="1" showErrorMessage="1" sqref="H13">
      <formula1>$BB$13:$BD$13</formula1>
    </dataValidation>
    <dataValidation type="list" allowBlank="1" showErrorMessage="1" sqref="G26">
      <formula1>$AX$26:$AZ$26</formula1>
    </dataValidation>
    <dataValidation type="list" allowBlank="1" showErrorMessage="1" sqref="N9">
      <formula1>$BJ$9:$BL$9</formula1>
    </dataValidation>
    <dataValidation type="list" allowBlank="1" showErrorMessage="1" sqref="E5">
      <formula1>$AP$5:$AR$5</formula1>
    </dataValidation>
    <dataValidation type="list" allowBlank="1" showErrorMessage="1" sqref="O6">
      <formula1>$BN$6:$BP$6</formula1>
    </dataValidation>
    <dataValidation type="list" allowBlank="1" showErrorMessage="1" sqref="D14">
      <formula1>$AL$14:$AN$14</formula1>
    </dataValidation>
    <dataValidation type="list" allowBlank="1" showErrorMessage="1" sqref="E15">
      <formula1>$AP$15:$AR$15</formula1>
    </dataValidation>
    <dataValidation type="list" allowBlank="1" showErrorMessage="1" sqref="Q16">
      <formula1>$BV$16:$BX$16</formula1>
    </dataValidation>
    <dataValidation type="list" allowBlank="1" showErrorMessage="1" sqref="G5">
      <formula1>$AX$5:$AZ$5</formula1>
    </dataValidation>
    <dataValidation type="list" allowBlank="1" showErrorMessage="1" sqref="N18">
      <formula1>$BJ$18:$BL$18</formula1>
    </dataValidation>
    <dataValidation type="list" allowBlank="1" showErrorMessage="1" sqref="I5">
      <formula1>$X$5:$AA$5</formula1>
    </dataValidation>
    <dataValidation type="list" allowBlank="1" showErrorMessage="1" sqref="M23">
      <formula1>$BF$23:$BH$23</formula1>
    </dataValidation>
    <dataValidation type="list" allowBlank="1" showErrorMessage="1" sqref="E20">
      <formula1>$AP$20:$AR$20</formula1>
    </dataValidation>
    <dataValidation type="list" allowBlank="1" showErrorMessage="1" sqref="Q6">
      <formula1>$BV$6:$BX$6</formula1>
    </dataValidation>
    <dataValidation type="list" allowBlank="1" showErrorMessage="1" sqref="M17">
      <formula1>$BF$17:$BH$17</formula1>
    </dataValidation>
    <dataValidation type="list" allowBlank="1" showErrorMessage="1" sqref="E21">
      <formula1>$AP$21:$AR$21</formula1>
    </dataValidation>
    <dataValidation type="list" allowBlank="1" showErrorMessage="1" sqref="C10">
      <formula1>$AH$10:$AJ$10</formula1>
    </dataValidation>
    <dataValidation type="list" allowBlank="1" showErrorMessage="1" sqref="Q23">
      <formula1>$BV$23:$BX$23</formula1>
    </dataValidation>
    <dataValidation type="list" allowBlank="1" showErrorMessage="1" sqref="R26">
      <formula1>$BZ$26:$CB$26</formula1>
    </dataValidation>
    <dataValidation type="list" allowBlank="1" showErrorMessage="1" sqref="O12">
      <formula1>$BN$12:$BP$12</formula1>
    </dataValidation>
    <dataValidation type="list" allowBlank="1" showErrorMessage="1" sqref="N25">
      <formula1>$BJ$25:$BL$25</formula1>
    </dataValidation>
    <dataValidation type="list" allowBlank="1" showErrorMessage="1" sqref="I19">
      <formula1>$X$19:$AA$19</formula1>
    </dataValidation>
    <dataValidation type="list" allowBlank="1" showErrorMessage="1" sqref="D13">
      <formula1>$AL$13:$AN$13</formula1>
    </dataValidation>
    <dataValidation type="list" allowBlank="1" showErrorMessage="1" sqref="Q17">
      <formula1>$BV$17:$BX$17</formula1>
    </dataValidation>
    <dataValidation type="list" allowBlank="1" showErrorMessage="1" sqref="H9">
      <formula1>$BB$9:$BD$9</formula1>
    </dataValidation>
    <dataValidation type="list" allowBlank="1" showErrorMessage="1" sqref="N19">
      <formula1>$BJ$19:$BL$19</formula1>
    </dataValidation>
    <dataValidation type="list" allowBlank="1" showErrorMessage="1" sqref="M22">
      <formula1>$BF$22:$BH$22</formula1>
    </dataValidation>
    <dataValidation type="list" allowBlank="1" showErrorMessage="1" sqref="M3:R3">
      <formula1>$Y$38:$Y$47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41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42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43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44</v>
      </c>
      <c r="D3" s="17" t="s">
        <v>45</v>
      </c>
      <c r="E3" s="16" t="s">
        <v>46</v>
      </c>
      <c r="F3" s="17" t="s">
        <v>47</v>
      </c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48</v>
      </c>
      <c r="N3" s="23" t="s">
        <v>49</v>
      </c>
      <c r="O3" s="22" t="s">
        <v>50</v>
      </c>
      <c r="P3" s="23" t="s">
        <v>51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/>
      <c r="F4" s="28"/>
      <c r="G4" s="26"/>
      <c r="H4" s="28"/>
      <c r="I4" s="29"/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1">
        <f ca="1">IFERROR(__xludf.DUMMYFUNCTION("IF(OR(RegExMatch(J4&amp;"""",""ERR""), RegExMatch(J4&amp;"""",""--"")),  ""-----------"", SUM(J4,K3))"),0)</f>
        <v>0</v>
      </c>
      <c r="L4" s="32">
        <v>1</v>
      </c>
      <c r="M4" s="33"/>
      <c r="N4" s="28">
        <v>15</v>
      </c>
      <c r="O4" s="33"/>
      <c r="P4" s="34"/>
      <c r="Q4" s="33"/>
      <c r="R4" s="34"/>
      <c r="S4" s="29">
        <v>10</v>
      </c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25</v>
      </c>
      <c r="U4" s="37">
        <f ca="1">IFERROR(__xludf.DUMMYFUNCTION("IF(OR(RegExMatch(T4&amp;"""",""ERR""), RegExMatch(T4&amp;"""",""--"")),  ""-----------"", SUM(T4,U3))"),25)</f>
        <v>25</v>
      </c>
      <c r="V4" s="38"/>
      <c r="W4" s="41" t="b">
        <f t="shared" ref="W4:W23" si="0">(COUNTIF(C4:H4, "=15")+COUNTIF(C4:H4, "=10")=1)</f>
        <v>0</v>
      </c>
      <c r="X4" s="41" t="str">
        <f ca="1">IFERROR(__xludf.DUMMYFUNCTION("IF(W4, FILTER(BONUS, LEN(BONUS)), ""0"")"),"0")</f>
        <v>0</v>
      </c>
      <c r="Y4" s="38"/>
      <c r="Z4" s="41"/>
      <c r="AA4" s="41"/>
      <c r="AB4" s="41" t="b">
        <f t="shared" ref="AB4:AB23" si="1">(COUNTIF(M4:R4, "=15")+COUNTIF(M4:R4, "=10")=1)</f>
        <v>1</v>
      </c>
      <c r="AC4" s="41">
        <f ca="1">IFERROR(__xludf.DUMMYFUNCTION("IF(AB4, FILTER(BONUS, LEN(BONUS)), ""0"")"),0)</f>
        <v>0</v>
      </c>
      <c r="AD4" s="41">
        <f ca="1">IFERROR(__xludf.DUMMYFUNCTION("""COMPUTED_VALUE"""),10)</f>
        <v>10</v>
      </c>
      <c r="AE4" s="41">
        <f ca="1">IFERROR(__xludf.DUMMYFUNCTION("""COMPUTED_VALUE"""),20)</f>
        <v>20</v>
      </c>
      <c r="AF4" s="41">
        <f ca="1">IFERROR(__xludf.DUMMYFUNCTION("""COMPUTED_VALUE"""),30)</f>
        <v>30</v>
      </c>
      <c r="AG4" s="41">
        <f>IF(C3="", 0, IF(SUM(C4:H4)-C4&lt;&gt;0, 0, IF(SUM(M4:R4)&gt;0, 2, IF(SUM(M4:R4)&lt;0, 3, 1))))</f>
        <v>2</v>
      </c>
      <c r="AH4" s="41">
        <f ca="1">IFERROR(__xludf.DUMMYFUNCTION("IF(AG4=1, FILTER(TOSSUP, LEN(TOSSUP)), IF(AG4=2, FILTER(NEG, LEN(NEG)), IF(AG4, FILTER(NONEG, LEN(NONEG)), """")))"),-5)</f>
        <v>-5</v>
      </c>
      <c r="AI4" s="41"/>
      <c r="AJ4" s="41"/>
      <c r="AK4" s="41">
        <f>IF(D3="", 0, IF(SUM(C4:H4)-D4&lt;&gt;0, 0, IF(SUM(M4:R4)&gt;0, 2, IF(SUM(M4:R4)&lt;0, 3, 1))))</f>
        <v>2</v>
      </c>
      <c r="AL4" s="41">
        <f ca="1">IFERROR(__xludf.DUMMYFUNCTION("IF(AK4=1, FILTER(TOSSUP, LEN(TOSSUP)), IF(AK4=2, FILTER(NEG, LEN(NEG)), IF(AK4, FILTER(NONEG, LEN(NONEG)), """")))"),-5)</f>
        <v>-5</v>
      </c>
      <c r="AM4" s="41"/>
      <c r="AN4" s="41"/>
      <c r="AO4" s="41">
        <f>IF(E3="", 0, IF(SUM(C4:H4)-E4&lt;&gt;0, 0, IF(SUM(M4:R4)&gt;0, 2, IF(SUM(M4:R4)&lt;0, 3, 1))))</f>
        <v>2</v>
      </c>
      <c r="AP4" s="41">
        <f ca="1">IFERROR(__xludf.DUMMYFUNCTION("IF(AO4=1, FILTER(TOSSUP, LEN(TOSSUP)), IF(AO4=2, FILTER(NEG, LEN(NEG)), IF(AO4, FILTER(NONEG, LEN(NONEG)), """")))"),-5)</f>
        <v>-5</v>
      </c>
      <c r="AQ4" s="41"/>
      <c r="AR4" s="41"/>
      <c r="AS4" s="41">
        <f>IF(F3="", 0, IF(SUM(C4:H4)-F4&lt;&gt;0, 0, IF(SUM(M4:R4)&gt;0, 2, IF(SUM(M4:R4)&lt;0, 3, 1))))</f>
        <v>2</v>
      </c>
      <c r="AT4" s="41">
        <f ca="1">IFERROR(__xludf.DUMMYFUNCTION("IF(AS4=1, FILTER(TOSSUP, LEN(TOSSUP)), IF(AS4=2, FILTER(NEG, LEN(NEG)), IF(AS4, FILTER(NONEG, LEN(NONEG)), """")))"),-5)</f>
        <v>-5</v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0</v>
      </c>
      <c r="BF4" s="39" t="str">
        <f ca="1">IFERROR(__xludf.DUMMYFUNCTION("IF(BE4=1, FILTER(TOSSUP, LEN(TOSSUP)), IF(BE4=2, FILTER(NEG, LEN(NEG)), IF(BE4, FILTER(NONEG, LEN(NONEG)), """")))"),"")</f>
        <v/>
      </c>
      <c r="BG4" s="39"/>
      <c r="BH4" s="39"/>
      <c r="BI4" s="39">
        <f>IF(N3="", 0, IF(SUM(M4:R4)-N4&lt;&gt;0, 0, IF(SUM(C4:H4)&gt;0, 2, IF(SUM(C4:H4)&lt;0, 3, 1))))</f>
        <v>1</v>
      </c>
      <c r="BJ4" s="39">
        <f ca="1">IFERROR(__xludf.DUMMYFUNCTION("IF(BI4=1, FILTER(TOSSUP, LEN(TOSSUP)), IF(BI4=2, FILTER(NEG, LEN(NEG)), IF(BI4, FILTER(NONEG, LEN(NONEG)), """")))"),-5)</f>
        <v>-5</v>
      </c>
      <c r="BK4" s="39">
        <f ca="1">IFERROR(__xludf.DUMMYFUNCTION("""COMPUTED_VALUE"""),10)</f>
        <v>10</v>
      </c>
      <c r="BL4" s="39">
        <f ca="1">IFERROR(__xludf.DUMMYFUNCTION("""COMPUTED_VALUE"""),15)</f>
        <v>15</v>
      </c>
      <c r="BM4" s="39">
        <f>IF(O3="", 0, IF(SUM(M4:R4)-O4&lt;&gt;0, 0, IF(SUM(C4:H4)&gt;0, 2, IF(SUM(C4:H4)&lt;0, 3, 1))))</f>
        <v>0</v>
      </c>
      <c r="BN4" s="39" t="str">
        <f ca="1">IFERROR(__xludf.DUMMYFUNCTION("IF(BM4=1, FILTER(TOSSUP, LEN(TOSSUP)), IF(BM4=2, FILTER(NEG, LEN(NEG)), IF(BM4, FILTER(NONEG, LEN(NONEG)), """")))"),"")</f>
        <v/>
      </c>
      <c r="BO4" s="39"/>
      <c r="BP4" s="39"/>
      <c r="BQ4" s="39">
        <f>IF(P3="", 0, IF(SUM(M4:R4)-P4&lt;&gt;0, 0, IF(SUM(C4:H4)&gt;0, 2, IF(SUM(C4:H4)&lt;0, 3, 1))))</f>
        <v>0</v>
      </c>
      <c r="BR4" s="39" t="str">
        <f ca="1">IFERROR(__xludf.DUMMYFUNCTION("IF(BQ4=1, FILTER(TOSSUP, LEN(TOSSUP)), IF(BQ4=2, FILTER(NEG, LEN(NEG)), IF(BQ4, FILTER(NONEG, LEN(NONEG)), """")))"),"")</f>
        <v/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/>
      <c r="E5" s="26"/>
      <c r="F5" s="28"/>
      <c r="G5" s="26"/>
      <c r="H5" s="28"/>
      <c r="I5" s="29"/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7">
        <f ca="1">IFERROR(__xludf.DUMMYFUNCTION("IF(OR(RegExMatch(J5&amp;"""",""ERR""), RegExMatch(J5&amp;"""",""--""), RegExMatch(K4&amp;"""",""--""),),  ""-----------"", SUM(J5,K4))"),0)</f>
        <v>0</v>
      </c>
      <c r="L5" s="32">
        <v>2</v>
      </c>
      <c r="M5" s="33"/>
      <c r="N5" s="28">
        <v>10</v>
      </c>
      <c r="O5" s="33"/>
      <c r="P5" s="50"/>
      <c r="Q5" s="51"/>
      <c r="R5" s="52"/>
      <c r="S5" s="29">
        <v>10</v>
      </c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37">
        <f ca="1">IFERROR(__xludf.DUMMYFUNCTION("IF(OR(RegExMatch(T5&amp;"""",""ERR""), RegExMatch(T5&amp;"""",""--""), RegExMatch(U4&amp;"""",""--""),),  ""-----------"", SUM(T5,U4))"),45)</f>
        <v>45</v>
      </c>
      <c r="V5" s="38"/>
      <c r="W5" s="41" t="b">
        <f t="shared" si="0"/>
        <v>0</v>
      </c>
      <c r="X5" s="41" t="str">
        <f ca="1">IFERROR(__xludf.DUMMYFUNCTION("IF(W5, FILTER(BONUS, LEN(BONUS)), ""0"")"),"0")</f>
        <v>0</v>
      </c>
      <c r="Y5" s="38"/>
      <c r="Z5" s="38"/>
      <c r="AA5" s="38"/>
      <c r="AB5" s="41" t="b">
        <f t="shared" si="1"/>
        <v>1</v>
      </c>
      <c r="AC5" s="41">
        <f ca="1">IFERROR(__xludf.DUMMYFUNCTION("IF(AB5, FILTER(BONUS, LEN(BONUS)), ""0"")"),0)</f>
        <v>0</v>
      </c>
      <c r="AD5" s="38">
        <f ca="1">IFERROR(__xludf.DUMMYFUNCTION("""COMPUTED_VALUE"""),10)</f>
        <v>10</v>
      </c>
      <c r="AE5" s="38">
        <f ca="1">IFERROR(__xludf.DUMMYFUNCTION("""COMPUTED_VALUE"""),20)</f>
        <v>20</v>
      </c>
      <c r="AF5" s="38">
        <f ca="1">IFERROR(__xludf.DUMMYFUNCTION("""COMPUTED_VALUE"""),30)</f>
        <v>30</v>
      </c>
      <c r="AG5" s="38">
        <f>IF(C3="", 0, IF(SUM(C5:H5)-C5&lt;&gt;0, 0, IF(SUM(M5:R5)&gt;0, 2, IF(SUM(M5:R5)&lt;0, 3, 1))))</f>
        <v>2</v>
      </c>
      <c r="AH5" s="41">
        <f ca="1">IFERROR(__xludf.DUMMYFUNCTION("IF(AG5=1, FILTER(TOSSUP, LEN(TOSSUP)), IF(AG5=2, FILTER(NEG, LEN(NEG)), IF(AG5, FILTER(NONEG, LEN(NONEG)), """")))"),-5)</f>
        <v>-5</v>
      </c>
      <c r="AI5" s="38"/>
      <c r="AJ5" s="38"/>
      <c r="AK5" s="38">
        <f>IF(D3="", 0, IF(SUM(C5:H5)-D5&lt;&gt;0, 0, IF(SUM(M5:R5)&gt;0, 2, IF(SUM(M5:R5)&lt;0, 3, 1))))</f>
        <v>2</v>
      </c>
      <c r="AL5" s="38">
        <f ca="1">IFERROR(__xludf.DUMMYFUNCTION("IF(AK5=1, FILTER(TOSSUP, LEN(TOSSUP)), IF(AK5=2, FILTER(NEG, LEN(NEG)), IF(AK5, FILTER(NONEG, LEN(NONEG)), """")))"),-5)</f>
        <v>-5</v>
      </c>
      <c r="AM5" s="38"/>
      <c r="AN5" s="38"/>
      <c r="AO5" s="38">
        <f>IF(E3="", 0, IF(SUM(C5:H5)-E5&lt;&gt;0, 0, IF(SUM(M5:R5)&gt;0, 2, IF(SUM(M5:R5)&lt;0, 3, 1))))</f>
        <v>2</v>
      </c>
      <c r="AP5" s="38">
        <f ca="1">IFERROR(__xludf.DUMMYFUNCTION("IF(AO5=1, FILTER(TOSSUP, LEN(TOSSUP)), IF(AO5=2, FILTER(NEG, LEN(NEG)), IF(AO5, FILTER(NONEG, LEN(NONEG)), """")))"),-5)</f>
        <v>-5</v>
      </c>
      <c r="AQ5" s="38"/>
      <c r="AR5" s="38"/>
      <c r="AS5" s="38">
        <f>IF(F3="", 0, IF(SUM(C5:H5)-F5&lt;&gt;0, 0, IF(SUM(M5:R5)&gt;0, 2, IF(SUM(M5:R5)&lt;0, 3, 1))))</f>
        <v>2</v>
      </c>
      <c r="AT5" s="38">
        <f ca="1">IFERROR(__xludf.DUMMYFUNCTION("IF(AS5=1, FILTER(TOSSUP, LEN(TOSSUP)), IF(AS5=2, FILTER(NEG, LEN(NEG)), IF(AS5, FILTER(NONEG, LEN(NONEG)), """")))"),-5)</f>
        <v>-5</v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0</v>
      </c>
      <c r="BF5" s="38" t="str">
        <f ca="1">IFERROR(__xludf.DUMMYFUNCTION("IF(BE5=1, FILTER(TOSSUP, LEN(TOSSUP)), IF(BE5=2, FILTER(NEG, LEN(NEG)), IF(BE5, FILTER(NONEG, LEN(NONEG)), """")))"),"")</f>
        <v/>
      </c>
      <c r="BG5" s="38"/>
      <c r="BH5" s="38"/>
      <c r="BI5" s="38">
        <f>IF(N3="", 0, IF(SUM(M5:R5)-N5&lt;&gt;0, 0, IF(SUM(C5:H5)&gt;0, 2, IF(SUM(C5:H5)&lt;0, 3, 1))))</f>
        <v>1</v>
      </c>
      <c r="BJ5" s="38">
        <f ca="1">IFERROR(__xludf.DUMMYFUNCTION("IF(BI5=1, FILTER(TOSSUP, LEN(TOSSUP)), IF(BI5=2, FILTER(NEG, LEN(NEG)), IF(BI5, FILTER(NONEG, LEN(NONEG)), """")))"),-5)</f>
        <v>-5</v>
      </c>
      <c r="BK5" s="38">
        <f ca="1">IFERROR(__xludf.DUMMYFUNCTION("""COMPUTED_VALUE"""),10)</f>
        <v>10</v>
      </c>
      <c r="BL5" s="38">
        <f ca="1">IFERROR(__xludf.DUMMYFUNCTION("""COMPUTED_VALUE"""),15)</f>
        <v>15</v>
      </c>
      <c r="BM5" s="38">
        <f>IF(O3="", 0, IF(SUM(M5:R5)-O5&lt;&gt;0, 0, IF(SUM(C5:H5)&gt;0, 2, IF(SUM(C5:H5)&lt;0, 3, 1))))</f>
        <v>0</v>
      </c>
      <c r="BN5" s="38" t="str">
        <f ca="1">IFERROR(__xludf.DUMMYFUNCTION("IF(BM5=1, FILTER(TOSSUP, LEN(TOSSUP)), IF(BM5=2, FILTER(NEG, LEN(NEG)), IF(BM5, FILTER(NONEG, LEN(NONEG)), """")))"),"")</f>
        <v/>
      </c>
      <c r="BO5" s="38"/>
      <c r="BP5" s="38"/>
      <c r="BQ5" s="38">
        <f>IF(P3="", 0, IF(SUM(M5:R5)-P5&lt;&gt;0, 0, IF(SUM(C5:H5)&gt;0, 2, IF(SUM(C5:H5)&lt;0, 3, 1))))</f>
        <v>0</v>
      </c>
      <c r="BR5" s="38" t="str">
        <f ca="1">IFERROR(__xludf.DUMMYFUNCTION("IF(BQ5=1, FILTER(TOSSUP, LEN(TOSSUP)), IF(BQ5=2, FILTER(NEG, LEN(NEG)), IF(BQ5, FILTER(NONEG, LEN(NONEG)), """")))"),"")</f>
        <v/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/>
      <c r="E6" s="53"/>
      <c r="F6" s="28"/>
      <c r="G6" s="53"/>
      <c r="H6" s="54"/>
      <c r="I6" s="29"/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7">
        <f ca="1">IFERROR(__xludf.DUMMYFUNCTION("IF(OR(RegExMatch(J6&amp;"""",""ERR""), RegExMatch(J6&amp;"""",""--""), RegExMatch(K5&amp;"""",""--""),),  ""-----------"", SUM(J6,K5))"),0)</f>
        <v>0</v>
      </c>
      <c r="L6" s="32">
        <v>3</v>
      </c>
      <c r="M6" s="33">
        <v>10</v>
      </c>
      <c r="N6" s="54"/>
      <c r="O6" s="33"/>
      <c r="P6" s="50"/>
      <c r="Q6" s="33"/>
      <c r="R6" s="52"/>
      <c r="S6" s="29">
        <v>20</v>
      </c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37">
        <f ca="1">IFERROR(__xludf.DUMMYFUNCTION("IF(OR(RegExMatch(T6&amp;"""",""ERR""), RegExMatch(T6&amp;"""",""--""), RegExMatch(U5&amp;"""",""--""),),  ""-----------"", SUM(T6,U5))"),75)</f>
        <v>75</v>
      </c>
      <c r="V6" s="38"/>
      <c r="W6" s="41" t="b">
        <f t="shared" si="0"/>
        <v>0</v>
      </c>
      <c r="X6" s="41" t="str">
        <f ca="1">IFERROR(__xludf.DUMMYFUNCTION("IF(W6, FILTER(BONUS, LEN(BONUS)), ""0"")"),"0")</f>
        <v>0</v>
      </c>
      <c r="Y6" s="38"/>
      <c r="Z6" s="38"/>
      <c r="AA6" s="38"/>
      <c r="AB6" s="41" t="b">
        <f t="shared" si="1"/>
        <v>1</v>
      </c>
      <c r="AC6" s="41">
        <f ca="1">IFERROR(__xludf.DUMMYFUNCTION("IF(AB6, FILTER(BONUS, LEN(BONUS)), ""0"")"),0)</f>
        <v>0</v>
      </c>
      <c r="AD6" s="38">
        <f ca="1">IFERROR(__xludf.DUMMYFUNCTION("""COMPUTED_VALUE"""),10)</f>
        <v>10</v>
      </c>
      <c r="AE6" s="38">
        <f ca="1">IFERROR(__xludf.DUMMYFUNCTION("""COMPUTED_VALUE"""),20)</f>
        <v>20</v>
      </c>
      <c r="AF6" s="38">
        <f ca="1">IFERROR(__xludf.DUMMYFUNCTION("""COMPUTED_VALUE"""),30)</f>
        <v>30</v>
      </c>
      <c r="AG6" s="38">
        <f>IF(C3="", 0, IF(SUM(C6:H6)-C6&lt;&gt;0, 0, IF(SUM(M6:R6)&gt;0, 2, IF(SUM(M6:R6)&lt;0, 3, 1))))</f>
        <v>2</v>
      </c>
      <c r="AH6" s="41">
        <f ca="1">IFERROR(__xludf.DUMMYFUNCTION("IF(AG6=1, FILTER(TOSSUP, LEN(TOSSUP)), IF(AG6=2, FILTER(NEG, LEN(NEG)), IF(AG6, FILTER(NONEG, LEN(NONEG)), """")))"),-5)</f>
        <v>-5</v>
      </c>
      <c r="AI6" s="38"/>
      <c r="AJ6" s="38"/>
      <c r="AK6" s="38">
        <f>IF(D3="", 0, IF(SUM(C6:H6)-D6&lt;&gt;0, 0, IF(SUM(M6:R6)&gt;0, 2, IF(SUM(M6:R6)&lt;0, 3, 1))))</f>
        <v>2</v>
      </c>
      <c r="AL6" s="38">
        <f ca="1">IFERROR(__xludf.DUMMYFUNCTION("IF(AK6=1, FILTER(TOSSUP, LEN(TOSSUP)), IF(AK6=2, FILTER(NEG, LEN(NEG)), IF(AK6, FILTER(NONEG, LEN(NONEG)), """")))"),-5)</f>
        <v>-5</v>
      </c>
      <c r="AM6" s="38"/>
      <c r="AN6" s="38"/>
      <c r="AO6" s="38">
        <f>IF(E3="", 0, IF(SUM(C6:H6)-E6&lt;&gt;0, 0, IF(SUM(M6:R6)&gt;0, 2, IF(SUM(M6:R6)&lt;0, 3, 1))))</f>
        <v>2</v>
      </c>
      <c r="AP6" s="38">
        <f ca="1">IFERROR(__xludf.DUMMYFUNCTION("IF(AO6=1, FILTER(TOSSUP, LEN(TOSSUP)), IF(AO6=2, FILTER(NEG, LEN(NEG)), IF(AO6, FILTER(NONEG, LEN(NONEG)), """")))"),-5)</f>
        <v>-5</v>
      </c>
      <c r="AQ6" s="38"/>
      <c r="AR6" s="38"/>
      <c r="AS6" s="38">
        <f>IF(F3="", 0, IF(SUM(C6:H6)-F6&lt;&gt;0, 0, IF(SUM(M6:R6)&gt;0, 2, IF(SUM(M6:R6)&lt;0, 3, 1))))</f>
        <v>2</v>
      </c>
      <c r="AT6" s="38">
        <f ca="1">IFERROR(__xludf.DUMMYFUNCTION("IF(AS6=1, FILTER(TOSSUP, LEN(TOSSUP)), IF(AS6=2, FILTER(NEG, LEN(NEG)), IF(AS6, FILTER(NONEG, LEN(NONEG)), """")))"),-5)</f>
        <v>-5</v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1</v>
      </c>
      <c r="BF6" s="38">
        <f ca="1">IFERROR(__xludf.DUMMYFUNCTION("IF(BE6=1, FILTER(TOSSUP, LEN(TOSSUP)), IF(BE6=2, FILTER(NEG, LEN(NEG)), IF(BE6, FILTER(NONEG, LEN(NONEG)), """")))"),-5)</f>
        <v>-5</v>
      </c>
      <c r="BG6" s="38">
        <f ca="1">IFERROR(__xludf.DUMMYFUNCTION("""COMPUTED_VALUE"""),10)</f>
        <v>10</v>
      </c>
      <c r="BH6" s="38">
        <f ca="1">IFERROR(__xludf.DUMMYFUNCTION("""COMPUTED_VALUE"""),15)</f>
        <v>15</v>
      </c>
      <c r="BI6" s="38">
        <f>IF(N3="", 0, IF(SUM(M6:R6)-N6&lt;&gt;0, 0, IF(SUM(C6:H6)&gt;0, 2, IF(SUM(C6:H6)&lt;0, 3, 1))))</f>
        <v>0</v>
      </c>
      <c r="BJ6" s="38" t="str">
        <f ca="1">IFERROR(__xludf.DUMMYFUNCTION("IF(BI6=1, FILTER(TOSSUP, LEN(TOSSUP)), IF(BI6=2, FILTER(NEG, LEN(NEG)), IF(BI6, FILTER(NONEG, LEN(NONEG)), """")))"),"")</f>
        <v/>
      </c>
      <c r="BK6" s="38"/>
      <c r="BL6" s="38"/>
      <c r="BM6" s="38">
        <f>IF(O3="", 0, IF(SUM(M6:R6)-O6&lt;&gt;0, 0, IF(SUM(C6:H6)&gt;0, 2, IF(SUM(C6:H6)&lt;0, 3, 1))))</f>
        <v>0</v>
      </c>
      <c r="BN6" s="38" t="str">
        <f ca="1">IFERROR(__xludf.DUMMYFUNCTION("IF(BM6=1, FILTER(TOSSUP, LEN(TOSSUP)), IF(BM6=2, FILTER(NEG, LEN(NEG)), IF(BM6, FILTER(NONEG, LEN(NONEG)), """")))"),"")</f>
        <v/>
      </c>
      <c r="BO6" s="38"/>
      <c r="BP6" s="38"/>
      <c r="BQ6" s="38">
        <f>IF(P3="", 0, IF(SUM(M6:R6)-P6&lt;&gt;0, 0, IF(SUM(C6:H6)&gt;0, 2, IF(SUM(C6:H6)&lt;0, 3, 1))))</f>
        <v>0</v>
      </c>
      <c r="BR6" s="38" t="str">
        <f ca="1">IFERROR(__xludf.DUMMYFUNCTION("IF(BQ6=1, FILTER(TOSSUP, LEN(TOSSUP)), IF(BQ6=2, FILTER(NEG, LEN(NEG)), IF(BQ6, FILTER(NONEG, LEN(NONEG)), """")))"),"")</f>
        <v/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/>
      <c r="E7" s="57"/>
      <c r="F7" s="56"/>
      <c r="G7" s="57"/>
      <c r="H7" s="56"/>
      <c r="I7" s="58"/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59">
        <f ca="1">IFERROR(__xludf.DUMMYFUNCTION("IF(OR(RegExMatch(J7&amp;"""",""ERR""), RegExMatch(J7&amp;"""",""--""), RegExMatch(K6&amp;"""",""--""),),  ""-----------"", SUM(J7,K6))"),0)</f>
        <v>0</v>
      </c>
      <c r="L7" s="60">
        <v>4</v>
      </c>
      <c r="M7" s="61"/>
      <c r="N7" s="56">
        <v>10</v>
      </c>
      <c r="O7" s="62"/>
      <c r="P7" s="64"/>
      <c r="Q7" s="62"/>
      <c r="R7" s="64"/>
      <c r="S7" s="58">
        <v>30</v>
      </c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59">
        <f ca="1">IFERROR(__xludf.DUMMYFUNCTION("IF(OR(RegExMatch(T7&amp;"""",""ERR""), RegExMatch(T7&amp;"""",""--""), RegExMatch(U6&amp;"""",""--""),),  ""-----------"", SUM(T7,U6))"),115)</f>
        <v>115</v>
      </c>
      <c r="V7" s="38"/>
      <c r="W7" s="41" t="b">
        <f t="shared" si="0"/>
        <v>0</v>
      </c>
      <c r="X7" s="41" t="str">
        <f ca="1">IFERROR(__xludf.DUMMYFUNCTION("IF(W7, FILTER(BONUS, LEN(BONUS)), ""0"")"),"0")</f>
        <v>0</v>
      </c>
      <c r="Y7" s="38"/>
      <c r="Z7" s="38"/>
      <c r="AA7" s="38"/>
      <c r="AB7" s="41" t="b">
        <f t="shared" si="1"/>
        <v>1</v>
      </c>
      <c r="AC7" s="41">
        <f ca="1">IFERROR(__xludf.DUMMYFUNCTION("IF(AB7, FILTER(BONUS, LEN(BONUS)), ""0"")"),0)</f>
        <v>0</v>
      </c>
      <c r="AD7" s="38">
        <f ca="1">IFERROR(__xludf.DUMMYFUNCTION("""COMPUTED_VALUE"""),10)</f>
        <v>10</v>
      </c>
      <c r="AE7" s="38">
        <f ca="1">IFERROR(__xludf.DUMMYFUNCTION("""COMPUTED_VALUE"""),20)</f>
        <v>20</v>
      </c>
      <c r="AF7" s="38">
        <f ca="1">IFERROR(__xludf.DUMMYFUNCTION("""COMPUTED_VALUE"""),30)</f>
        <v>30</v>
      </c>
      <c r="AG7" s="38">
        <f>IF(C3="", 0, IF(SUM(C7:H7)-C7&lt;&gt;0, 0, IF(SUM(M7:R7)&gt;0, 2, IF(SUM(M7:R7)&lt;0, 3, 1))))</f>
        <v>2</v>
      </c>
      <c r="AH7" s="41">
        <f ca="1">IFERROR(__xludf.DUMMYFUNCTION("IF(AG7=1, FILTER(TOSSUP, LEN(TOSSUP)), IF(AG7=2, FILTER(NEG, LEN(NEG)), IF(AG7, FILTER(NONEG, LEN(NONEG)), """")))"),-5)</f>
        <v>-5</v>
      </c>
      <c r="AI7" s="38"/>
      <c r="AJ7" s="38"/>
      <c r="AK7" s="38">
        <f>IF(D3="", 0, IF(SUM(C7:H7)-D7&lt;&gt;0, 0, IF(SUM(M7:R7)&gt;0, 2, IF(SUM(M7:R7)&lt;0, 3, 1))))</f>
        <v>2</v>
      </c>
      <c r="AL7" s="38">
        <f ca="1">IFERROR(__xludf.DUMMYFUNCTION("IF(AK7=1, FILTER(TOSSUP, LEN(TOSSUP)), IF(AK7=2, FILTER(NEG, LEN(NEG)), IF(AK7, FILTER(NONEG, LEN(NONEG)), """")))"),-5)</f>
        <v>-5</v>
      </c>
      <c r="AM7" s="38"/>
      <c r="AN7" s="38"/>
      <c r="AO7" s="38">
        <f>IF(E3="", 0, IF(SUM(C7:H7)-E7&lt;&gt;0, 0, IF(SUM(M7:R7)&gt;0, 2, IF(SUM(M7:R7)&lt;0, 3, 1))))</f>
        <v>2</v>
      </c>
      <c r="AP7" s="38">
        <f ca="1">IFERROR(__xludf.DUMMYFUNCTION("IF(AO7=1, FILTER(TOSSUP, LEN(TOSSUP)), IF(AO7=2, FILTER(NEG, LEN(NEG)), IF(AO7, FILTER(NONEG, LEN(NONEG)), """")))"),-5)</f>
        <v>-5</v>
      </c>
      <c r="AQ7" s="38"/>
      <c r="AR7" s="38"/>
      <c r="AS7" s="38">
        <f>IF(F3="", 0, IF(SUM(C7:H7)-F7&lt;&gt;0, 0, IF(SUM(M7:R7)&gt;0, 2, IF(SUM(M7:R7)&lt;0, 3, 1))))</f>
        <v>2</v>
      </c>
      <c r="AT7" s="38">
        <f ca="1">IFERROR(__xludf.DUMMYFUNCTION("IF(AS7=1, FILTER(TOSSUP, LEN(TOSSUP)), IF(AS7=2, FILTER(NEG, LEN(NEG)), IF(AS7, FILTER(NONEG, LEN(NONEG)), """")))"),-5)</f>
        <v>-5</v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0</v>
      </c>
      <c r="BF7" s="38" t="str">
        <f ca="1">IFERROR(__xludf.DUMMYFUNCTION("IF(BE7=1, FILTER(TOSSUP, LEN(TOSSUP)), IF(BE7=2, FILTER(NEG, LEN(NEG)), IF(BE7, FILTER(NONEG, LEN(NONEG)), """")))"),"")</f>
        <v/>
      </c>
      <c r="BG7" s="38"/>
      <c r="BH7" s="38"/>
      <c r="BI7" s="38">
        <f>IF(N3="", 0, IF(SUM(M7:R7)-N7&lt;&gt;0, 0, IF(SUM(C7:H7)&gt;0, 2, IF(SUM(C7:H7)&lt;0, 3, 1))))</f>
        <v>1</v>
      </c>
      <c r="BJ7" s="38">
        <f ca="1">IFERROR(__xludf.DUMMYFUNCTION("IF(BI7=1, FILTER(TOSSUP, LEN(TOSSUP)), IF(BI7=2, FILTER(NEG, LEN(NEG)), IF(BI7, FILTER(NONEG, LEN(NONEG)), """")))"),-5)</f>
        <v>-5</v>
      </c>
      <c r="BK7" s="38">
        <f ca="1">IFERROR(__xludf.DUMMYFUNCTION("""COMPUTED_VALUE"""),10)</f>
        <v>10</v>
      </c>
      <c r="BL7" s="38">
        <f ca="1">IFERROR(__xludf.DUMMYFUNCTION("""COMPUTED_VALUE"""),15)</f>
        <v>15</v>
      </c>
      <c r="BM7" s="38">
        <f>IF(O3="", 0, IF(SUM(M7:R7)-O7&lt;&gt;0, 0, IF(SUM(C7:H7)&gt;0, 2, IF(SUM(C7:H7)&lt;0, 3, 1))))</f>
        <v>0</v>
      </c>
      <c r="BN7" s="38" t="str">
        <f ca="1">IFERROR(__xludf.DUMMYFUNCTION("IF(BM7=1, FILTER(TOSSUP, LEN(TOSSUP)), IF(BM7=2, FILTER(NEG, LEN(NEG)), IF(BM7, FILTER(NONEG, LEN(NONEG)), """")))"),"")</f>
        <v/>
      </c>
      <c r="BO7" s="38"/>
      <c r="BP7" s="38"/>
      <c r="BQ7" s="38">
        <f>IF(P3="", 0, IF(SUM(M7:R7)-P7&lt;&gt;0, 0, IF(SUM(C7:H7)&gt;0, 2, IF(SUM(C7:H7)&lt;0, 3, 1))))</f>
        <v>0</v>
      </c>
      <c r="BR7" s="38" t="str">
        <f ca="1">IFERROR(__xludf.DUMMYFUNCTION("IF(BQ7=1, FILTER(TOSSUP, LEN(TOSSUP)), IF(BQ7=2, FILTER(NEG, LEN(NEG)), IF(BQ7, FILTER(NONEG, LEN(NONEG)), """")))"),"")</f>
        <v/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/>
      <c r="F8" s="56"/>
      <c r="G8" s="57"/>
      <c r="H8" s="65"/>
      <c r="I8" s="58"/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59">
        <f ca="1">IFERROR(__xludf.DUMMYFUNCTION("IF(OR(RegExMatch(J8&amp;"""",""ERR""), RegExMatch(J8&amp;"""",""--""), RegExMatch(K7&amp;"""",""--""),),  ""-----------"", SUM(J8,K7))"),0)</f>
        <v>0</v>
      </c>
      <c r="L8" s="60">
        <v>5</v>
      </c>
      <c r="M8" s="61"/>
      <c r="N8" s="56">
        <v>10</v>
      </c>
      <c r="O8" s="62"/>
      <c r="P8" s="64"/>
      <c r="Q8" s="61"/>
      <c r="R8" s="64"/>
      <c r="S8" s="58">
        <v>20</v>
      </c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59">
        <f ca="1">IFERROR(__xludf.DUMMYFUNCTION("IF(OR(RegExMatch(T8&amp;"""",""ERR""), RegExMatch(T8&amp;"""",""--""), RegExMatch(U7&amp;"""",""--""),),  ""-----------"", SUM(T8,U7))"),145)</f>
        <v>145</v>
      </c>
      <c r="V8" s="38"/>
      <c r="W8" s="41" t="b">
        <f t="shared" si="0"/>
        <v>0</v>
      </c>
      <c r="X8" s="41" t="str">
        <f ca="1">IFERROR(__xludf.DUMMYFUNCTION("IF(W8, FILTER(BONUS, LEN(BONUS)), ""0"")"),"0")</f>
        <v>0</v>
      </c>
      <c r="Y8" s="38"/>
      <c r="Z8" s="38"/>
      <c r="AA8" s="38"/>
      <c r="AB8" s="41" t="b">
        <f t="shared" si="1"/>
        <v>1</v>
      </c>
      <c r="AC8" s="41">
        <f ca="1">IFERROR(__xludf.DUMMYFUNCTION("IF(AB8, FILTER(BONUS, LEN(BONUS)), ""0"")"),0)</f>
        <v>0</v>
      </c>
      <c r="AD8" s="38">
        <f ca="1">IFERROR(__xludf.DUMMYFUNCTION("""COMPUTED_VALUE"""),10)</f>
        <v>10</v>
      </c>
      <c r="AE8" s="38">
        <f ca="1">IFERROR(__xludf.DUMMYFUNCTION("""COMPUTED_VALUE"""),20)</f>
        <v>20</v>
      </c>
      <c r="AF8" s="38">
        <f ca="1">IFERROR(__xludf.DUMMYFUNCTION("""COMPUTED_VALUE"""),30)</f>
        <v>30</v>
      </c>
      <c r="AG8" s="38">
        <f>IF(C3="", 0, IF(SUM(C8:H8)-C8&lt;&gt;0, 0, IF(SUM(M8:R8)&gt;0, 2, IF(SUM(M8:R8)&lt;0, 3, 1))))</f>
        <v>2</v>
      </c>
      <c r="AH8" s="41">
        <f ca="1">IFERROR(__xludf.DUMMYFUNCTION("IF(AG8=1, FILTER(TOSSUP, LEN(TOSSUP)), IF(AG8=2, FILTER(NEG, LEN(NEG)), IF(AG8, FILTER(NONEG, LEN(NONEG)), """")))"),-5)</f>
        <v>-5</v>
      </c>
      <c r="AI8" s="38"/>
      <c r="AJ8" s="38"/>
      <c r="AK8" s="38">
        <f>IF(D3="", 0, IF(SUM(C8:H8)-D8&lt;&gt;0, 0, IF(SUM(M8:R8)&gt;0, 2, IF(SUM(M8:R8)&lt;0, 3, 1))))</f>
        <v>2</v>
      </c>
      <c r="AL8" s="38">
        <f ca="1">IFERROR(__xludf.DUMMYFUNCTION("IF(AK8=1, FILTER(TOSSUP, LEN(TOSSUP)), IF(AK8=2, FILTER(NEG, LEN(NEG)), IF(AK8, FILTER(NONEG, LEN(NONEG)), """")))"),-5)</f>
        <v>-5</v>
      </c>
      <c r="AM8" s="38"/>
      <c r="AN8" s="38"/>
      <c r="AO8" s="38">
        <f>IF(E3="", 0, IF(SUM(C8:H8)-E8&lt;&gt;0, 0, IF(SUM(M8:R8)&gt;0, 2, IF(SUM(M8:R8)&lt;0, 3, 1))))</f>
        <v>2</v>
      </c>
      <c r="AP8" s="38">
        <f ca="1">IFERROR(__xludf.DUMMYFUNCTION("IF(AO8=1, FILTER(TOSSUP, LEN(TOSSUP)), IF(AO8=2, FILTER(NEG, LEN(NEG)), IF(AO8, FILTER(NONEG, LEN(NONEG)), """")))"),-5)</f>
        <v>-5</v>
      </c>
      <c r="AQ8" s="38"/>
      <c r="AR8" s="38"/>
      <c r="AS8" s="38">
        <f>IF(F3="", 0, IF(SUM(C8:H8)-F8&lt;&gt;0, 0, IF(SUM(M8:R8)&gt;0, 2, IF(SUM(M8:R8)&lt;0, 3, 1))))</f>
        <v>2</v>
      </c>
      <c r="AT8" s="38">
        <f ca="1">IFERROR(__xludf.DUMMYFUNCTION("IF(AS8=1, FILTER(TOSSUP, LEN(TOSSUP)), IF(AS8=2, FILTER(NEG, LEN(NEG)), IF(AS8, FILTER(NONEG, LEN(NONEG)), """")))"),-5)</f>
        <v>-5</v>
      </c>
      <c r="AU8" s="38"/>
      <c r="AV8" s="38"/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0</v>
      </c>
      <c r="BF8" s="38" t="str">
        <f ca="1">IFERROR(__xludf.DUMMYFUNCTION("IF(BE8=1, FILTER(TOSSUP, LEN(TOSSUP)), IF(BE8=2, FILTER(NEG, LEN(NEG)), IF(BE8, FILTER(NONEG, LEN(NONEG)), """")))"),"")</f>
        <v/>
      </c>
      <c r="BG8" s="38"/>
      <c r="BH8" s="38"/>
      <c r="BI8" s="38">
        <f>IF(N3="", 0, IF(SUM(M8:R8)-N8&lt;&gt;0, 0, IF(SUM(C8:H8)&gt;0, 2, IF(SUM(C8:H8)&lt;0, 3, 1))))</f>
        <v>1</v>
      </c>
      <c r="BJ8" s="38">
        <f ca="1">IFERROR(__xludf.DUMMYFUNCTION("IF(BI8=1, FILTER(TOSSUP, LEN(TOSSUP)), IF(BI8=2, FILTER(NEG, LEN(NEG)), IF(BI8, FILTER(NONEG, LEN(NONEG)), """")))"),-5)</f>
        <v>-5</v>
      </c>
      <c r="BK8" s="38">
        <f ca="1">IFERROR(__xludf.DUMMYFUNCTION("""COMPUTED_VALUE"""),10)</f>
        <v>10</v>
      </c>
      <c r="BL8" s="38">
        <f ca="1">IFERROR(__xludf.DUMMYFUNCTION("""COMPUTED_VALUE"""),15)</f>
        <v>15</v>
      </c>
      <c r="BM8" s="38">
        <f>IF(O3="", 0, IF(SUM(M8:R8)-O8&lt;&gt;0, 0, IF(SUM(C8:H8)&gt;0, 2, IF(SUM(C8:H8)&lt;0, 3, 1))))</f>
        <v>0</v>
      </c>
      <c r="BN8" s="38" t="str">
        <f ca="1">IFERROR(__xludf.DUMMYFUNCTION("IF(BM8=1, FILTER(TOSSUP, LEN(TOSSUP)), IF(BM8=2, FILTER(NEG, LEN(NEG)), IF(BM8, FILTER(NONEG, LEN(NONEG)), """")))"),"")</f>
        <v/>
      </c>
      <c r="BO8" s="38"/>
      <c r="BP8" s="38"/>
      <c r="BQ8" s="38">
        <f>IF(P3="", 0, IF(SUM(M8:R8)-P8&lt;&gt;0, 0, IF(SUM(C8:H8)&gt;0, 2, IF(SUM(C8:H8)&lt;0, 3, 1))))</f>
        <v>0</v>
      </c>
      <c r="BR8" s="38" t="str">
        <f ca="1">IFERROR(__xludf.DUMMYFUNCTION("IF(BQ8=1, FILTER(TOSSUP, LEN(TOSSUP)), IF(BQ8=2, FILTER(NEG, LEN(NEG)), IF(BQ8, FILTER(NONEG, LEN(NONEG)), """")))"),"")</f>
        <v/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/>
      <c r="D9" s="56"/>
      <c r="E9" s="55"/>
      <c r="F9" s="56"/>
      <c r="G9" s="55"/>
      <c r="H9" s="65"/>
      <c r="I9" s="58"/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59">
        <f ca="1">IFERROR(__xludf.DUMMYFUNCTION("IF(OR(RegExMatch(J9&amp;"""",""ERR""), RegExMatch(J9&amp;"""",""--""), RegExMatch(K8&amp;"""",""--""),),  ""-----------"", SUM(J9,K8))"),0)</f>
        <v>0</v>
      </c>
      <c r="L9" s="60">
        <v>6</v>
      </c>
      <c r="M9" s="61">
        <v>10</v>
      </c>
      <c r="N9" s="65"/>
      <c r="O9" s="62"/>
      <c r="P9" s="63"/>
      <c r="Q9" s="62"/>
      <c r="R9" s="64"/>
      <c r="S9" s="58">
        <v>20</v>
      </c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59">
        <f ca="1">IFERROR(__xludf.DUMMYFUNCTION("IF(OR(RegExMatch(T9&amp;"""",""ERR""), RegExMatch(T9&amp;"""",""--""), RegExMatch(U8&amp;"""",""--""),),  ""-----------"", SUM(T9,U8))"),175)</f>
        <v>175</v>
      </c>
      <c r="V9" s="41"/>
      <c r="W9" s="41" t="b">
        <f t="shared" si="0"/>
        <v>0</v>
      </c>
      <c r="X9" s="41" t="str">
        <f ca="1">IFERROR(__xludf.DUMMYFUNCTION("IF(W9, FILTER(BONUS, LEN(BONUS)), ""0"")"),"0")</f>
        <v>0</v>
      </c>
      <c r="Y9" s="38"/>
      <c r="Z9" s="38"/>
      <c r="AA9" s="38"/>
      <c r="AB9" s="41" t="b">
        <f t="shared" si="1"/>
        <v>1</v>
      </c>
      <c r="AC9" s="41">
        <f ca="1">IFERROR(__xludf.DUMMYFUNCTION("IF(AB9, FILTER(BONUS, LEN(BONUS)), ""0"")"),0)</f>
        <v>0</v>
      </c>
      <c r="AD9" s="38">
        <f ca="1">IFERROR(__xludf.DUMMYFUNCTION("""COMPUTED_VALUE"""),10)</f>
        <v>10</v>
      </c>
      <c r="AE9" s="38">
        <f ca="1">IFERROR(__xludf.DUMMYFUNCTION("""COMPUTED_VALUE"""),20)</f>
        <v>20</v>
      </c>
      <c r="AF9" s="38">
        <f ca="1">IFERROR(__xludf.DUMMYFUNCTION("""COMPUTED_VALUE"""),30)</f>
        <v>30</v>
      </c>
      <c r="AG9" s="38">
        <f>IF(C3="", 0, IF(SUM(C9:H9)-C9&lt;&gt;0, 0, IF(SUM(M9:R9)&gt;0, 2, IF(SUM(M9:R9)&lt;0, 3, 1))))</f>
        <v>2</v>
      </c>
      <c r="AH9" s="41">
        <f ca="1">IFERROR(__xludf.DUMMYFUNCTION("IF(AG9=1, FILTER(TOSSUP, LEN(TOSSUP)), IF(AG9=2, FILTER(NEG, LEN(NEG)), IF(AG9, FILTER(NONEG, LEN(NONEG)), """")))"),-5)</f>
        <v>-5</v>
      </c>
      <c r="AI9" s="38"/>
      <c r="AJ9" s="38"/>
      <c r="AK9" s="38">
        <f>IF(D3="", 0, IF(SUM(C9:H9)-D9&lt;&gt;0, 0, IF(SUM(M9:R9)&gt;0, 2, IF(SUM(M9:R9)&lt;0, 3, 1))))</f>
        <v>2</v>
      </c>
      <c r="AL9" s="38">
        <f ca="1">IFERROR(__xludf.DUMMYFUNCTION("IF(AK9=1, FILTER(TOSSUP, LEN(TOSSUP)), IF(AK9=2, FILTER(NEG, LEN(NEG)), IF(AK9, FILTER(NONEG, LEN(NONEG)), """")))"),-5)</f>
        <v>-5</v>
      </c>
      <c r="AM9" s="38"/>
      <c r="AN9" s="38"/>
      <c r="AO9" s="38">
        <f>IF(E3="", 0, IF(SUM(C9:H9)-E9&lt;&gt;0, 0, IF(SUM(M9:R9)&gt;0, 2, IF(SUM(M9:R9)&lt;0, 3, 1))))</f>
        <v>2</v>
      </c>
      <c r="AP9" s="38">
        <f ca="1">IFERROR(__xludf.DUMMYFUNCTION("IF(AO9=1, FILTER(TOSSUP, LEN(TOSSUP)), IF(AO9=2, FILTER(NEG, LEN(NEG)), IF(AO9, FILTER(NONEG, LEN(NONEG)), """")))"),-5)</f>
        <v>-5</v>
      </c>
      <c r="AQ9" s="38"/>
      <c r="AR9" s="38"/>
      <c r="AS9" s="38">
        <f>IF(F3="", 0, IF(SUM(C9:H9)-F9&lt;&gt;0, 0, IF(SUM(M9:R9)&gt;0, 2, IF(SUM(M9:R9)&lt;0, 3, 1))))</f>
        <v>2</v>
      </c>
      <c r="AT9" s="38">
        <f ca="1">IFERROR(__xludf.DUMMYFUNCTION("IF(AS9=1, FILTER(TOSSUP, LEN(TOSSUP)), IF(AS9=2, FILTER(NEG, LEN(NEG)), IF(AS9, FILTER(NONEG, LEN(NONEG)), """")))"),-5)</f>
        <v>-5</v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1</v>
      </c>
      <c r="BF9" s="38">
        <f ca="1">IFERROR(__xludf.DUMMYFUNCTION("IF(BE9=1, FILTER(TOSSUP, LEN(TOSSUP)), IF(BE9=2, FILTER(NEG, LEN(NEG)), IF(BE9, FILTER(NONEG, LEN(NONEG)), """")))"),-5)</f>
        <v>-5</v>
      </c>
      <c r="BG9" s="38">
        <f ca="1">IFERROR(__xludf.DUMMYFUNCTION("""COMPUTED_VALUE"""),10)</f>
        <v>10</v>
      </c>
      <c r="BH9" s="38">
        <f ca="1">IFERROR(__xludf.DUMMYFUNCTION("""COMPUTED_VALUE"""),15)</f>
        <v>15</v>
      </c>
      <c r="BI9" s="38">
        <f>IF(N3="", 0, IF(SUM(M9:R9)-N9&lt;&gt;0, 0, IF(SUM(C9:H9)&gt;0, 2, IF(SUM(C9:H9)&lt;0, 3, 1))))</f>
        <v>0</v>
      </c>
      <c r="BJ9" s="38" t="str">
        <f ca="1">IFERROR(__xludf.DUMMYFUNCTION("IF(BI9=1, FILTER(TOSSUP, LEN(TOSSUP)), IF(BI9=2, FILTER(NEG, LEN(NEG)), IF(BI9, FILTER(NONEG, LEN(NONEG)), """")))"),"")</f>
        <v/>
      </c>
      <c r="BK9" s="38"/>
      <c r="BL9" s="38"/>
      <c r="BM9" s="38">
        <f>IF(O3="", 0, IF(SUM(M9:R9)-O9&lt;&gt;0, 0, IF(SUM(C9:H9)&gt;0, 2, IF(SUM(C9:H9)&lt;0, 3, 1))))</f>
        <v>0</v>
      </c>
      <c r="BN9" s="38" t="str">
        <f ca="1">IFERROR(__xludf.DUMMYFUNCTION("IF(BM9=1, FILTER(TOSSUP, LEN(TOSSUP)), IF(BM9=2, FILTER(NEG, LEN(NEG)), IF(BM9, FILTER(NONEG, LEN(NONEG)), """")))"),"")</f>
        <v/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/>
      <c r="E10" s="53"/>
      <c r="F10" s="28"/>
      <c r="G10" s="53"/>
      <c r="H10" s="54"/>
      <c r="I10" s="29"/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7">
        <f ca="1">IFERROR(__xludf.DUMMYFUNCTION("IF(OR(RegExMatch(J10&amp;"""",""ERR""), RegExMatch(J10&amp;"""",""--""), RegExMatch(K9&amp;"""",""--""),),  ""-----------"", SUM(J10,K9))"),0)</f>
        <v>0</v>
      </c>
      <c r="L10" s="32">
        <v>7</v>
      </c>
      <c r="M10" s="33"/>
      <c r="N10" s="28">
        <v>10</v>
      </c>
      <c r="O10" s="33"/>
      <c r="P10" s="52"/>
      <c r="Q10" s="51"/>
      <c r="R10" s="52"/>
      <c r="S10" s="29">
        <v>10</v>
      </c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37">
        <f ca="1">IFERROR(__xludf.DUMMYFUNCTION("IF(OR(RegExMatch(T10&amp;"""",""ERR""), RegExMatch(T10&amp;"""",""--""), RegExMatch(U9&amp;"""",""--""),),  ""-----------"", SUM(T10,U9))"),195)</f>
        <v>195</v>
      </c>
      <c r="V10" s="38"/>
      <c r="W10" s="41" t="b">
        <f t="shared" si="0"/>
        <v>0</v>
      </c>
      <c r="X10" s="41" t="str">
        <f ca="1">IFERROR(__xludf.DUMMYFUNCTION("IF(W10, FILTER(BONUS, LEN(BONUS)), ""0"")"),"0")</f>
        <v>0</v>
      </c>
      <c r="Y10" s="38"/>
      <c r="Z10" s="38"/>
      <c r="AA10" s="38"/>
      <c r="AB10" s="41" t="b">
        <f t="shared" si="1"/>
        <v>1</v>
      </c>
      <c r="AC10" s="41">
        <f ca="1">IFERROR(__xludf.DUMMYFUNCTION("IF(AB10, FILTER(BONUS, LEN(BONUS)), ""0"")"),0)</f>
        <v>0</v>
      </c>
      <c r="AD10" s="38">
        <f ca="1">IFERROR(__xludf.DUMMYFUNCTION("""COMPUTED_VALUE"""),10)</f>
        <v>10</v>
      </c>
      <c r="AE10" s="38">
        <f ca="1">IFERROR(__xludf.DUMMYFUNCTION("""COMPUTED_VALUE"""),20)</f>
        <v>20</v>
      </c>
      <c r="AF10" s="38">
        <f ca="1">IFERROR(__xludf.DUMMYFUNCTION("""COMPUTED_VALUE"""),30)</f>
        <v>30</v>
      </c>
      <c r="AG10" s="38">
        <f>IF(C3="", 0, IF(SUM(C10:H10)-C10&lt;&gt;0, 0, IF(SUM(M10:R10)&gt;0, 2, IF(SUM(M10:R10)&lt;0, 3, 1))))</f>
        <v>2</v>
      </c>
      <c r="AH10" s="41">
        <f ca="1">IFERROR(__xludf.DUMMYFUNCTION("IF(AG10=1, FILTER(TOSSUP, LEN(TOSSUP)), IF(AG10=2, FILTER(NEG, LEN(NEG)), IF(AG10, FILTER(NONEG, LEN(NONEG)), """")))"),-5)</f>
        <v>-5</v>
      </c>
      <c r="AI10" s="38"/>
      <c r="AJ10" s="38"/>
      <c r="AK10" s="38">
        <f>IF(D3="", 0, IF(SUM(C10:H10)-D10&lt;&gt;0, 0, IF(SUM(M10:R10)&gt;0, 2, IF(SUM(M10:R10)&lt;0, 3, 1))))</f>
        <v>2</v>
      </c>
      <c r="AL10" s="38">
        <f ca="1">IFERROR(__xludf.DUMMYFUNCTION("IF(AK10=1, FILTER(TOSSUP, LEN(TOSSUP)), IF(AK10=2, FILTER(NEG, LEN(NEG)), IF(AK10, FILTER(NONEG, LEN(NONEG)), """")))"),-5)</f>
        <v>-5</v>
      </c>
      <c r="AM10" s="38"/>
      <c r="AN10" s="38"/>
      <c r="AO10" s="38">
        <f>IF(E3="", 0, IF(SUM(C10:H10)-E10&lt;&gt;0, 0, IF(SUM(M10:R10)&gt;0, 2, IF(SUM(M10:R10)&lt;0, 3, 1))))</f>
        <v>2</v>
      </c>
      <c r="AP10" s="38">
        <f ca="1">IFERROR(__xludf.DUMMYFUNCTION("IF(AO10=1, FILTER(TOSSUP, LEN(TOSSUP)), IF(AO10=2, FILTER(NEG, LEN(NEG)), IF(AO10, FILTER(NONEG, LEN(NONEG)), """")))"),-5)</f>
        <v>-5</v>
      </c>
      <c r="AQ10" s="38"/>
      <c r="AR10" s="38"/>
      <c r="AS10" s="38">
        <f>IF(F3="", 0, IF(SUM(C10:H10)-F10&lt;&gt;0, 0, IF(SUM(M10:R10)&gt;0, 2, IF(SUM(M10:R10)&lt;0, 3, 1))))</f>
        <v>2</v>
      </c>
      <c r="AT10" s="38">
        <f ca="1">IFERROR(__xludf.DUMMYFUNCTION("IF(AS10=1, FILTER(TOSSUP, LEN(TOSSUP)), IF(AS10=2, FILTER(NEG, LEN(NEG)), IF(AS10, FILTER(NONEG, LEN(NONEG)), """")))"),-5)</f>
        <v>-5</v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0</v>
      </c>
      <c r="BF10" s="38" t="str">
        <f ca="1">IFERROR(__xludf.DUMMYFUNCTION("IF(BE10=1, FILTER(TOSSUP, LEN(TOSSUP)), IF(BE10=2, FILTER(NEG, LEN(NEG)), IF(BE10, FILTER(NONEG, LEN(NONEG)), """")))"),"")</f>
        <v/>
      </c>
      <c r="BG10" s="38"/>
      <c r="BH10" s="38"/>
      <c r="BI10" s="38">
        <f>IF(N3="", 0, IF(SUM(M10:R10)-N10&lt;&gt;0, 0, IF(SUM(C10:H10)&gt;0, 2, IF(SUM(C10:H10)&lt;0, 3, 1))))</f>
        <v>1</v>
      </c>
      <c r="BJ10" s="38">
        <f ca="1">IFERROR(__xludf.DUMMYFUNCTION("IF(BI10=1, FILTER(TOSSUP, LEN(TOSSUP)), IF(BI10=2, FILTER(NEG, LEN(NEG)), IF(BI10, FILTER(NONEG, LEN(NONEG)), """")))"),-5)</f>
        <v>-5</v>
      </c>
      <c r="BK10" s="38">
        <f ca="1">IFERROR(__xludf.DUMMYFUNCTION("""COMPUTED_VALUE"""),10)</f>
        <v>10</v>
      </c>
      <c r="BL10" s="38">
        <f ca="1">IFERROR(__xludf.DUMMYFUNCTION("""COMPUTED_VALUE"""),15)</f>
        <v>15</v>
      </c>
      <c r="BM10" s="38">
        <f>IF(O3="", 0, IF(SUM(M10:R10)-O10&lt;&gt;0, 0, IF(SUM(C10:H10)&gt;0, 2, IF(SUM(C10:H10)&lt;0, 3, 1))))</f>
        <v>0</v>
      </c>
      <c r="BN10" s="38" t="str">
        <f ca="1">IFERROR(__xludf.DUMMYFUNCTION("IF(BM10=1, FILTER(TOSSUP, LEN(TOSSUP)), IF(BM10=2, FILTER(NEG, LEN(NEG)), IF(BM10, FILTER(NONEG, LEN(NONEG)), """")))"),"")</f>
        <v/>
      </c>
      <c r="BO10" s="38"/>
      <c r="BP10" s="38"/>
      <c r="BQ10" s="38">
        <f>IF(P3="", 0, IF(SUM(M10:R10)-P10&lt;&gt;0, 0, IF(SUM(C10:H10)&gt;0, 2, IF(SUM(C10:H10)&lt;0, 3, 1))))</f>
        <v>0</v>
      </c>
      <c r="BR10" s="38" t="str">
        <f ca="1">IFERROR(__xludf.DUMMYFUNCTION("IF(BQ10=1, FILTER(TOSSUP, LEN(TOSSUP)), IF(BQ10=2, FILTER(NEG, LEN(NEG)), IF(BQ10, FILTER(NONEG, LEN(NONEG)), """")))"),"")</f>
        <v/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28">
        <v>10</v>
      </c>
      <c r="G11" s="53"/>
      <c r="H11" s="54"/>
      <c r="I11" s="29">
        <v>10</v>
      </c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37">
        <f ca="1">IFERROR(__xludf.DUMMYFUNCTION("IF(OR(RegExMatch(J11&amp;"""",""ERR""), RegExMatch(J11&amp;"""",""--""), RegExMatch(K10&amp;"""",""--""),),  ""-----------"", SUM(J11,K10))"),20)</f>
        <v>20</v>
      </c>
      <c r="L11" s="32">
        <v>8</v>
      </c>
      <c r="M11" s="33"/>
      <c r="N11" s="54"/>
      <c r="O11" s="33">
        <v>-5</v>
      </c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37">
        <f ca="1">IFERROR(__xludf.DUMMYFUNCTION("IF(OR(RegExMatch(T11&amp;"""",""ERR""), RegExMatch(T11&amp;"""",""--""), RegExMatch(U10&amp;"""",""--""),),  ""-----------"", SUM(T11,U10))"),190)</f>
        <v>190</v>
      </c>
      <c r="V11" s="38"/>
      <c r="W11" s="41" t="b">
        <f t="shared" si="0"/>
        <v>1</v>
      </c>
      <c r="X11" s="41">
        <f ca="1">IFERROR(__xludf.DUMMYFUNCTION("IF(W11, FILTER(BONUS, LEN(BONUS)), ""0"")"),0)</f>
        <v>0</v>
      </c>
      <c r="Y11" s="38">
        <f ca="1">IFERROR(__xludf.DUMMYFUNCTION("""COMPUTED_VALUE"""),10)</f>
        <v>10</v>
      </c>
      <c r="Z11" s="38">
        <f ca="1">IFERROR(__xludf.DUMMYFUNCTION("""COMPUTED_VALUE"""),20)</f>
        <v>20</v>
      </c>
      <c r="AA11" s="38">
        <f ca="1">IFERROR(__xludf.DUMMYFUNCTION("""COMPUTED_VALUE"""),30)</f>
        <v>30</v>
      </c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0</v>
      </c>
      <c r="AH11" s="41" t="str">
        <f ca="1">IFERROR(__xludf.DUMMYFUNCTION("IF(AG11=1, FILTER(TOSSUP, LEN(TOSSUP)), IF(AG11=2, FILTER(NEG, LEN(NEG)), IF(AG11, FILTER(NONEG, LEN(NONEG)), """")))"),"")</f>
        <v/>
      </c>
      <c r="AI11" s="38"/>
      <c r="AJ11" s="38"/>
      <c r="AK11" s="38">
        <f>IF(D3="", 0, IF(SUM(C11:H11)-D11&lt;&gt;0, 0, IF(SUM(M11:R11)&gt;0, 2, IF(SUM(M11:R11)&lt;0, 3, 1))))</f>
        <v>0</v>
      </c>
      <c r="AL11" s="38" t="str">
        <f ca="1">IFERROR(__xludf.DUMMYFUNCTION("IF(AK11=1, FILTER(TOSSUP, LEN(TOSSUP)), IF(AK11=2, FILTER(NEG, LEN(NEG)), IF(AK11, FILTER(NONEG, LEN(NONEG)), """")))"),"")</f>
        <v/>
      </c>
      <c r="AM11" s="38"/>
      <c r="AN11" s="38"/>
      <c r="AO11" s="38">
        <f>IF(E3="", 0, IF(SUM(C11:H11)-E11&lt;&gt;0, 0, IF(SUM(M11:R11)&gt;0, 2, IF(SUM(M11:R11)&lt;0, 3, 1))))</f>
        <v>0</v>
      </c>
      <c r="AP11" s="38" t="str">
        <f ca="1">IFERROR(__xludf.DUMMYFUNCTION("IF(AO11=1, FILTER(TOSSUP, LEN(TOSSUP)), IF(AO11=2, FILTER(NEG, LEN(NEG)), IF(AO11, FILTER(NONEG, LEN(NONEG)), """")))"),"")</f>
        <v/>
      </c>
      <c r="AQ11" s="38"/>
      <c r="AR11" s="38"/>
      <c r="AS11" s="38">
        <f>IF(F3="", 0, IF(SUM(C11:H11)-F11&lt;&gt;0, 0, IF(SUM(M11:R11)&gt;0, 2, IF(SUM(M11:R11)&lt;0, 3, 1))))</f>
        <v>3</v>
      </c>
      <c r="AT11" s="38">
        <f ca="1">IFERROR(__xludf.DUMMYFUNCTION("IF(AS11=1, FILTER(TOSSUP, LEN(TOSSUP)), IF(AS11=2, FILTER(NEG, LEN(NEG)), IF(AS11, FILTER(NONEG, LEN(NONEG)), """")))"),10)</f>
        <v>10</v>
      </c>
      <c r="AU11" s="38">
        <f ca="1">IFERROR(__xludf.DUMMYFUNCTION("""COMPUTED_VALUE"""),15)</f>
        <v>15</v>
      </c>
      <c r="AV11" s="38"/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0</v>
      </c>
      <c r="BF11" s="38" t="str">
        <f ca="1">IFERROR(__xludf.DUMMYFUNCTION("IF(BE11=1, FILTER(TOSSUP, LEN(TOSSUP)), IF(BE11=2, FILTER(NEG, LEN(NEG)), IF(BE11, FILTER(NONEG, LEN(NONEG)), """")))"),"")</f>
        <v/>
      </c>
      <c r="BG11" s="38"/>
      <c r="BH11" s="38"/>
      <c r="BI11" s="38">
        <f>IF(N3="", 0, IF(SUM(M11:R11)-N11&lt;&gt;0, 0, IF(SUM(C11:H11)&gt;0, 2, IF(SUM(C11:H11)&lt;0, 3, 1))))</f>
        <v>0</v>
      </c>
      <c r="BJ11" s="38" t="str">
        <f ca="1">IFERROR(__xludf.DUMMYFUNCTION("IF(BI11=1, FILTER(TOSSUP, LEN(TOSSUP)), IF(BI11=2, FILTER(NEG, LEN(NEG)), IF(BI11, FILTER(NONEG, LEN(NONEG)), """")))"),"")</f>
        <v/>
      </c>
      <c r="BK11" s="38"/>
      <c r="BL11" s="38"/>
      <c r="BM11" s="38">
        <f>IF(O3="", 0, IF(SUM(M11:R11)-O11&lt;&gt;0, 0, IF(SUM(C11:H11)&gt;0, 2, IF(SUM(C11:H11)&lt;0, 3, 1))))</f>
        <v>2</v>
      </c>
      <c r="BN11" s="38">
        <f ca="1">IFERROR(__xludf.DUMMYFUNCTION("IF(BM11=1, FILTER(TOSSUP, LEN(TOSSUP)), IF(BM11=2, FILTER(NEG, LEN(NEG)), IF(BM11, FILTER(NONEG, LEN(NONEG)), """")))"),-5)</f>
        <v>-5</v>
      </c>
      <c r="BO11" s="38"/>
      <c r="BP11" s="38"/>
      <c r="BQ11" s="38">
        <f>IF(P3="", 0, IF(SUM(M11:R11)-P11&lt;&gt;0, 0, IF(SUM(C11:H11)&gt;0, 2, IF(SUM(C11:H11)&lt;0, 3, 1))))</f>
        <v>0</v>
      </c>
      <c r="BR11" s="38" t="str">
        <f ca="1">IFERROR(__xludf.DUMMYFUNCTION("IF(BQ11=1, FILTER(TOSSUP, LEN(TOSSUP)), IF(BQ11=2, FILTER(NEG, LEN(NEG)), IF(BQ11, FILTER(NONEG, LEN(NONEG)), """")))"),"")</f>
        <v/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/>
      <c r="E12" s="53"/>
      <c r="F12" s="54"/>
      <c r="G12" s="53"/>
      <c r="H12" s="54"/>
      <c r="I12" s="29"/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7">
        <f ca="1">IFERROR(__xludf.DUMMYFUNCTION("IF(OR(RegExMatch(J12&amp;"""",""ERR""), RegExMatch(J12&amp;"""",""--""), RegExMatch(K11&amp;"""",""--""),),  ""-----------"", SUM(J12,K11))"),20)</f>
        <v>20</v>
      </c>
      <c r="L12" s="32">
        <v>9</v>
      </c>
      <c r="M12" s="33">
        <v>10</v>
      </c>
      <c r="N12" s="28"/>
      <c r="O12" s="51"/>
      <c r="P12" s="52"/>
      <c r="Q12" s="51"/>
      <c r="R12" s="52"/>
      <c r="S12" s="29">
        <v>30</v>
      </c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40</v>
      </c>
      <c r="U12" s="37">
        <f ca="1">IFERROR(__xludf.DUMMYFUNCTION("IF(OR(RegExMatch(T12&amp;"""",""ERR""), RegExMatch(T12&amp;"""",""--""), RegExMatch(U11&amp;"""",""--""),),  ""-----------"", SUM(T12,U11))"),230)</f>
        <v>230</v>
      </c>
      <c r="V12" s="38"/>
      <c r="W12" s="41" t="b">
        <f t="shared" si="0"/>
        <v>0</v>
      </c>
      <c r="X12" s="41" t="str">
        <f ca="1">IFERROR(__xludf.DUMMYFUNCTION("IF(W12, FILTER(BONUS, LEN(BONUS)), ""0"")"),"0")</f>
        <v>0</v>
      </c>
      <c r="Y12" s="38"/>
      <c r="Z12" s="38"/>
      <c r="AA12" s="38"/>
      <c r="AB12" s="41" t="b">
        <f t="shared" si="1"/>
        <v>1</v>
      </c>
      <c r="AC12" s="41">
        <f ca="1">IFERROR(__xludf.DUMMYFUNCTION("IF(AB12, FILTER(BONUS, LEN(BONUS)), ""0"")"),0)</f>
        <v>0</v>
      </c>
      <c r="AD12" s="38">
        <f ca="1">IFERROR(__xludf.DUMMYFUNCTION("""COMPUTED_VALUE"""),10)</f>
        <v>10</v>
      </c>
      <c r="AE12" s="38">
        <f ca="1">IFERROR(__xludf.DUMMYFUNCTION("""COMPUTED_VALUE"""),20)</f>
        <v>20</v>
      </c>
      <c r="AF12" s="38">
        <f ca="1">IFERROR(__xludf.DUMMYFUNCTION("""COMPUTED_VALUE"""),30)</f>
        <v>30</v>
      </c>
      <c r="AG12" s="38">
        <f>IF(C3="", 0, IF(SUM(C12:H12)-C12&lt;&gt;0, 0, IF(SUM(M12:R12)&gt;0, 2, IF(SUM(M12:R12)&lt;0, 3, 1))))</f>
        <v>2</v>
      </c>
      <c r="AH12" s="41">
        <f ca="1">IFERROR(__xludf.DUMMYFUNCTION("IF(AG12=1, FILTER(TOSSUP, LEN(TOSSUP)), IF(AG12=2, FILTER(NEG, LEN(NEG)), IF(AG12, FILTER(NONEG, LEN(NONEG)), """")))"),-5)</f>
        <v>-5</v>
      </c>
      <c r="AI12" s="38"/>
      <c r="AJ12" s="38"/>
      <c r="AK12" s="38">
        <f>IF(D3="", 0, IF(SUM(C12:H12)-D12&lt;&gt;0, 0, IF(SUM(M12:R12)&gt;0, 2, IF(SUM(M12:R12)&lt;0, 3, 1))))</f>
        <v>2</v>
      </c>
      <c r="AL12" s="38">
        <f ca="1">IFERROR(__xludf.DUMMYFUNCTION("IF(AK12=1, FILTER(TOSSUP, LEN(TOSSUP)), IF(AK12=2, FILTER(NEG, LEN(NEG)), IF(AK12, FILTER(NONEG, LEN(NONEG)), """")))"),-5)</f>
        <v>-5</v>
      </c>
      <c r="AM12" s="38"/>
      <c r="AN12" s="38"/>
      <c r="AO12" s="38">
        <f>IF(E3="", 0, IF(SUM(C12:H12)-E12&lt;&gt;0, 0, IF(SUM(M12:R12)&gt;0, 2, IF(SUM(M12:R12)&lt;0, 3, 1))))</f>
        <v>2</v>
      </c>
      <c r="AP12" s="38">
        <f ca="1">IFERROR(__xludf.DUMMYFUNCTION("IF(AO12=1, FILTER(TOSSUP, LEN(TOSSUP)), IF(AO12=2, FILTER(NEG, LEN(NEG)), IF(AO12, FILTER(NONEG, LEN(NONEG)), """")))"),-5)</f>
        <v>-5</v>
      </c>
      <c r="AQ12" s="38"/>
      <c r="AR12" s="38"/>
      <c r="AS12" s="38">
        <f>IF(F3="", 0, IF(SUM(C12:H12)-F12&lt;&gt;0, 0, IF(SUM(M12:R12)&gt;0, 2, IF(SUM(M12:R12)&lt;0, 3, 1))))</f>
        <v>2</v>
      </c>
      <c r="AT12" s="38">
        <f ca="1">IFERROR(__xludf.DUMMYFUNCTION("IF(AS12=1, FILTER(TOSSUP, LEN(TOSSUP)), IF(AS12=2, FILTER(NEG, LEN(NEG)), IF(AS12, FILTER(NONEG, LEN(NONEG)), """")))"),-5)</f>
        <v>-5</v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1</v>
      </c>
      <c r="BF12" s="38">
        <f ca="1">IFERROR(__xludf.DUMMYFUNCTION("IF(BE12=1, FILTER(TOSSUP, LEN(TOSSUP)), IF(BE12=2, FILTER(NEG, LEN(NEG)), IF(BE12, FILTER(NONEG, LEN(NONEG)), """")))"),-5)</f>
        <v>-5</v>
      </c>
      <c r="BG12" s="38">
        <f ca="1">IFERROR(__xludf.DUMMYFUNCTION("""COMPUTED_VALUE"""),10)</f>
        <v>10</v>
      </c>
      <c r="BH12" s="38">
        <f ca="1">IFERROR(__xludf.DUMMYFUNCTION("""COMPUTED_VALUE"""),15)</f>
        <v>15</v>
      </c>
      <c r="BI12" s="38">
        <f>IF(N3="", 0, IF(SUM(M12:R12)-N12&lt;&gt;0, 0, IF(SUM(C12:H12)&gt;0, 2, IF(SUM(C12:H12)&lt;0, 3, 1))))</f>
        <v>0</v>
      </c>
      <c r="BJ12" s="38" t="str">
        <f ca="1">IFERROR(__xludf.DUMMYFUNCTION("IF(BI12=1, FILTER(TOSSUP, LEN(TOSSUP)), IF(BI12=2, FILTER(NEG, LEN(NEG)), IF(BI12, FILTER(NONEG, LEN(NONEG)), """")))"),"")</f>
        <v/>
      </c>
      <c r="BK12" s="38"/>
      <c r="BL12" s="38"/>
      <c r="BM12" s="38">
        <f>IF(O3="", 0, IF(SUM(M12:R12)-O12&lt;&gt;0, 0, IF(SUM(C12:H12)&gt;0, 2, IF(SUM(C12:H12)&lt;0, 3, 1))))</f>
        <v>0</v>
      </c>
      <c r="BN12" s="38" t="str">
        <f ca="1">IFERROR(__xludf.DUMMYFUNCTION("IF(BM12=1, FILTER(TOSSUP, LEN(TOSSUP)), IF(BM12=2, FILTER(NEG, LEN(NEG)), IF(BM12, FILTER(NONEG, LEN(NONEG)), """")))"),"")</f>
        <v/>
      </c>
      <c r="BO12" s="38"/>
      <c r="BP12" s="38"/>
      <c r="BQ12" s="38">
        <f>IF(P3="", 0, IF(SUM(M12:R12)-P12&lt;&gt;0, 0, IF(SUM(C12:H12)&gt;0, 2, IF(SUM(C12:H12)&lt;0, 3, 1))))</f>
        <v>0</v>
      </c>
      <c r="BR12" s="38" t="str">
        <f ca="1">IFERROR(__xludf.DUMMYFUNCTION("IF(BQ12=1, FILTER(TOSSUP, LEN(TOSSUP)), IF(BQ12=2, FILTER(NEG, LEN(NEG)), IF(BQ12, FILTER(NONEG, LEN(NONEG)), """")))"),"")</f>
        <v/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/>
      <c r="F13" s="56">
        <v>10</v>
      </c>
      <c r="G13" s="57"/>
      <c r="H13" s="65"/>
      <c r="I13" s="58">
        <v>10</v>
      </c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59">
        <f ca="1">IFERROR(__xludf.DUMMYFUNCTION("IF(OR(RegExMatch(J13&amp;"""",""ERR""), RegExMatch(J13&amp;"""",""--""), RegExMatch(K12&amp;"""",""--""),),  ""-----------"", SUM(J13,K12))"),40)</f>
        <v>40</v>
      </c>
      <c r="L13" s="60">
        <v>10</v>
      </c>
      <c r="M13" s="61"/>
      <c r="N13" s="65"/>
      <c r="O13" s="61"/>
      <c r="P13" s="64"/>
      <c r="Q13" s="62"/>
      <c r="R13" s="64"/>
      <c r="S13" s="58"/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59">
        <f ca="1">IFERROR(__xludf.DUMMYFUNCTION("IF(OR(RegExMatch(T13&amp;"""",""ERR""), RegExMatch(T13&amp;"""",""--""), RegExMatch(U12&amp;"""",""--""),),  ""-----------"", SUM(T13,U12))"),230)</f>
        <v>230</v>
      </c>
      <c r="V13" s="38"/>
      <c r="W13" s="41" t="b">
        <f t="shared" si="0"/>
        <v>1</v>
      </c>
      <c r="X13" s="41">
        <f ca="1">IFERROR(__xludf.DUMMYFUNCTION("IF(W13, FILTER(BONUS, LEN(BONUS)), ""0"")"),0)</f>
        <v>0</v>
      </c>
      <c r="Y13" s="38">
        <f ca="1">IFERROR(__xludf.DUMMYFUNCTION("""COMPUTED_VALUE"""),10)</f>
        <v>10</v>
      </c>
      <c r="Z13" s="38">
        <f ca="1">IFERROR(__xludf.DUMMYFUNCTION("""COMPUTED_VALUE"""),20)</f>
        <v>20</v>
      </c>
      <c r="AA13" s="38">
        <f ca="1">IFERROR(__xludf.DUMMYFUNCTION("""COMPUTED_VALUE"""),30)</f>
        <v>30</v>
      </c>
      <c r="AB13" s="41" t="b">
        <f t="shared" si="1"/>
        <v>0</v>
      </c>
      <c r="AC13" s="41" t="str">
        <f ca="1">IFERROR(__xludf.DUMMYFUNCTION("IF(AB13, FILTER(BONUS, LEN(BONUS)), ""0"")"),"0")</f>
        <v>0</v>
      </c>
      <c r="AD13" s="38"/>
      <c r="AE13" s="38"/>
      <c r="AF13" s="38"/>
      <c r="AG13" s="38">
        <f>IF(C3="", 0, IF(SUM(C13:H13)-C13&lt;&gt;0, 0, IF(SUM(M13:R13)&gt;0, 2, IF(SUM(M13:R13)&lt;0, 3, 1))))</f>
        <v>0</v>
      </c>
      <c r="AH13" s="41" t="str">
        <f ca="1">IFERROR(__xludf.DUMMYFUNCTION("IF(AG13=1, FILTER(TOSSUP, LEN(TOSSUP)), IF(AG13=2, FILTER(NEG, LEN(NEG)), IF(AG13, FILTER(NONEG, LEN(NONEG)), """")))"),"")</f>
        <v/>
      </c>
      <c r="AI13" s="38"/>
      <c r="AJ13" s="38"/>
      <c r="AK13" s="38">
        <f>IF(D3="", 0, IF(SUM(C13:H13)-D13&lt;&gt;0, 0, IF(SUM(M13:R13)&gt;0, 2, IF(SUM(M13:R13)&lt;0, 3, 1))))</f>
        <v>0</v>
      </c>
      <c r="AL13" s="38" t="str">
        <f ca="1">IFERROR(__xludf.DUMMYFUNCTION("IF(AK13=1, FILTER(TOSSUP, LEN(TOSSUP)), IF(AK13=2, FILTER(NEG, LEN(NEG)), IF(AK13, FILTER(NONEG, LEN(NONEG)), """")))"),"")</f>
        <v/>
      </c>
      <c r="AM13" s="38"/>
      <c r="AN13" s="38"/>
      <c r="AO13" s="38">
        <f>IF(E3="", 0, IF(SUM(C13:H13)-E13&lt;&gt;0, 0, IF(SUM(M13:R13)&gt;0, 2, IF(SUM(M13:R13)&lt;0, 3, 1))))</f>
        <v>0</v>
      </c>
      <c r="AP13" s="38" t="str">
        <f ca="1">IFERROR(__xludf.DUMMYFUNCTION("IF(AO13=1, FILTER(TOSSUP, LEN(TOSSUP)), IF(AO13=2, FILTER(NEG, LEN(NEG)), IF(AO13, FILTER(NONEG, LEN(NONEG)), """")))"),"")</f>
        <v/>
      </c>
      <c r="AQ13" s="38"/>
      <c r="AR13" s="38"/>
      <c r="AS13" s="38">
        <f>IF(F3="", 0, IF(SUM(C13:H13)-F13&lt;&gt;0, 0, IF(SUM(M13:R13)&gt;0, 2, IF(SUM(M13:R13)&lt;0, 3, 1))))</f>
        <v>1</v>
      </c>
      <c r="AT13" s="38">
        <f ca="1">IFERROR(__xludf.DUMMYFUNCTION("IF(AS13=1, FILTER(TOSSUP, LEN(TOSSUP)), IF(AS13=2, FILTER(NEG, LEN(NEG)), IF(AS13, FILTER(NONEG, LEN(NONEG)), """")))"),-5)</f>
        <v>-5</v>
      </c>
      <c r="AU13" s="38">
        <f ca="1">IFERROR(__xludf.DUMMYFUNCTION("""COMPUTED_VALUE"""),10)</f>
        <v>10</v>
      </c>
      <c r="AV13" s="38">
        <f ca="1">IFERROR(__xludf.DUMMYFUNCTION("""COMPUTED_VALUE"""),15)</f>
        <v>15</v>
      </c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2</v>
      </c>
      <c r="BF13" s="38">
        <f ca="1">IFERROR(__xludf.DUMMYFUNCTION("IF(BE13=1, FILTER(TOSSUP, LEN(TOSSUP)), IF(BE13=2, FILTER(NEG, LEN(NEG)), IF(BE13, FILTER(NONEG, LEN(NONEG)), """")))"),-5)</f>
        <v>-5</v>
      </c>
      <c r="BG13" s="38"/>
      <c r="BH13" s="38"/>
      <c r="BI13" s="38">
        <f>IF(N3="", 0, IF(SUM(M13:R13)-N13&lt;&gt;0, 0, IF(SUM(C13:H13)&gt;0, 2, IF(SUM(C13:H13)&lt;0, 3, 1))))</f>
        <v>2</v>
      </c>
      <c r="BJ13" s="38">
        <f ca="1">IFERROR(__xludf.DUMMYFUNCTION("IF(BI13=1, FILTER(TOSSUP, LEN(TOSSUP)), IF(BI13=2, FILTER(NEG, LEN(NEG)), IF(BI13, FILTER(NONEG, LEN(NONEG)), """")))"),-5)</f>
        <v>-5</v>
      </c>
      <c r="BK13" s="38"/>
      <c r="BL13" s="38"/>
      <c r="BM13" s="38">
        <f>IF(O3="", 0, IF(SUM(M13:R13)-O13&lt;&gt;0, 0, IF(SUM(C13:H13)&gt;0, 2, IF(SUM(C13:H13)&lt;0, 3, 1))))</f>
        <v>2</v>
      </c>
      <c r="BN13" s="38">
        <f ca="1">IFERROR(__xludf.DUMMYFUNCTION("IF(BM13=1, FILTER(TOSSUP, LEN(TOSSUP)), IF(BM13=2, FILTER(NEG, LEN(NEG)), IF(BM13, FILTER(NONEG, LEN(NONEG)), """")))"),-5)</f>
        <v>-5</v>
      </c>
      <c r="BO13" s="38"/>
      <c r="BP13" s="38"/>
      <c r="BQ13" s="38">
        <f>IF(P3="", 0, IF(SUM(M13:R13)-P13&lt;&gt;0, 0, IF(SUM(C13:H13)&gt;0, 2, IF(SUM(C13:H13)&lt;0, 3, 1))))</f>
        <v>2</v>
      </c>
      <c r="BR13" s="38">
        <f ca="1">IFERROR(__xludf.DUMMYFUNCTION("IF(BQ13=1, FILTER(TOSSUP, LEN(TOSSUP)), IF(BQ13=2, FILTER(NEG, LEN(NEG)), IF(BQ13, FILTER(NONEG, LEN(NONEG)), """")))"),-5)</f>
        <v>-5</v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/>
      <c r="E14" s="57"/>
      <c r="F14" s="65"/>
      <c r="G14" s="57"/>
      <c r="H14" s="65"/>
      <c r="I14" s="58">
        <v>0</v>
      </c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59">
        <f ca="1">IFERROR(__xludf.DUMMYFUNCTION("IF(OR(RegExMatch(J14&amp;"""",""ERR""), RegExMatch(J14&amp;"""",""--""), RegExMatch(K13&amp;"""",""--""),),  ""-----------"", SUM(J14,K13))"),40)</f>
        <v>40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SUM(T14,U13))"),230)</f>
        <v>230</v>
      </c>
      <c r="V14" s="38"/>
      <c r="W14" s="41" t="b">
        <f t="shared" si="0"/>
        <v>0</v>
      </c>
      <c r="X14" s="41" t="str">
        <f ca="1">IFERROR(__xludf.DUMMYFUNCTION("IF(W14, FILTER(BONUS, LEN(BONUS)), ""0"")"),"0")</f>
        <v>0</v>
      </c>
      <c r="Y14" s="38"/>
      <c r="Z14" s="38"/>
      <c r="AA14" s="38"/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1</v>
      </c>
      <c r="AH14" s="41">
        <f ca="1">IFERROR(__xludf.DUMMYFUNCTION("IF(AG14=1, FILTER(TOSSUP, LEN(TOSSUP)), IF(AG14=2, FILTER(NEG, LEN(NEG)), IF(AG14, FILTER(NONEG, LEN(NONEG)), """")))"),-5)</f>
        <v>-5</v>
      </c>
      <c r="AI14" s="38">
        <f ca="1">IFERROR(__xludf.DUMMYFUNCTION("""COMPUTED_VALUE"""),10)</f>
        <v>10</v>
      </c>
      <c r="AJ14" s="38">
        <f ca="1">IFERROR(__xludf.DUMMYFUNCTION("""COMPUTED_VALUE"""),15)</f>
        <v>15</v>
      </c>
      <c r="AK14" s="38">
        <f>IF(D3="", 0, IF(SUM(C14:H14)-D14&lt;&gt;0, 0, IF(SUM(M14:R14)&gt;0, 2, IF(SUM(M14:R14)&lt;0, 3, 1))))</f>
        <v>1</v>
      </c>
      <c r="AL14" s="38">
        <f ca="1">IFERROR(__xludf.DUMMYFUNCTION("IF(AK14=1, FILTER(TOSSUP, LEN(TOSSUP)), IF(AK14=2, FILTER(NEG, LEN(NEG)), IF(AK14, FILTER(NONEG, LEN(NONEG)), """")))"),-5)</f>
        <v>-5</v>
      </c>
      <c r="AM14" s="38">
        <f ca="1">IFERROR(__xludf.DUMMYFUNCTION("""COMPUTED_VALUE"""),10)</f>
        <v>10</v>
      </c>
      <c r="AN14" s="38">
        <f ca="1">IFERROR(__xludf.DUMMYFUNCTION("""COMPUTED_VALUE"""),15)</f>
        <v>15</v>
      </c>
      <c r="AO14" s="38">
        <f>IF(E3="", 0, IF(SUM(C14:H14)-E14&lt;&gt;0, 0, IF(SUM(M14:R14)&gt;0, 2, IF(SUM(M14:R14)&lt;0, 3, 1))))</f>
        <v>1</v>
      </c>
      <c r="AP14" s="38">
        <f ca="1">IFERROR(__xludf.DUMMYFUNCTION("IF(AO14=1, FILTER(TOSSUP, LEN(TOSSUP)), IF(AO14=2, FILTER(NEG, LEN(NEG)), IF(AO14, FILTER(NONEG, LEN(NONEG)), """")))"),-5)</f>
        <v>-5</v>
      </c>
      <c r="AQ14" s="38">
        <f ca="1">IFERROR(__xludf.DUMMYFUNCTION("""COMPUTED_VALUE"""),10)</f>
        <v>10</v>
      </c>
      <c r="AR14" s="38">
        <f ca="1">IFERROR(__xludf.DUMMYFUNCTION("""COMPUTED_VALUE"""),15)</f>
        <v>15</v>
      </c>
      <c r="AS14" s="38">
        <f>IF(F3="", 0, IF(SUM(C14:H14)-F14&lt;&gt;0, 0, IF(SUM(M14:R14)&gt;0, 2, IF(SUM(M14:R14)&lt;0, 3, 1))))</f>
        <v>1</v>
      </c>
      <c r="AT14" s="38">
        <f ca="1">IFERROR(__xludf.DUMMYFUNCTION("IF(AS14=1, FILTER(TOSSUP, LEN(TOSSUP)), IF(AS14=2, FILTER(NEG, LEN(NEG)), IF(AS14, FILTER(NONEG, LEN(NONEG)), """")))"),-5)</f>
        <v>-5</v>
      </c>
      <c r="AU14" s="38">
        <f ca="1">IFERROR(__xludf.DUMMYFUNCTION("""COMPUTED_VALUE"""),10)</f>
        <v>10</v>
      </c>
      <c r="AV14" s="38">
        <f ca="1">IFERROR(__xludf.DUMMYFUNCTION("""COMPUTED_VALUE"""),15)</f>
        <v>15</v>
      </c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1</v>
      </c>
      <c r="BF14" s="38">
        <f ca="1">IFERROR(__xludf.DUMMYFUNCTION("IF(BE14=1, FILTER(TOSSUP, LEN(TOSSUP)), IF(BE14=2, FILTER(NEG, LEN(NEG)), IF(BE14, FILTER(NONEG, LEN(NONEG)), """")))"),-5)</f>
        <v>-5</v>
      </c>
      <c r="BG14" s="38">
        <f ca="1">IFERROR(__xludf.DUMMYFUNCTION("""COMPUTED_VALUE"""),10)</f>
        <v>10</v>
      </c>
      <c r="BH14" s="38">
        <f ca="1">IFERROR(__xludf.DUMMYFUNCTION("""COMPUTED_VALUE"""),15)</f>
        <v>15</v>
      </c>
      <c r="BI14" s="38">
        <f>IF(N3="", 0, IF(SUM(M14:R14)-N14&lt;&gt;0, 0, IF(SUM(C14:H14)&gt;0, 2, IF(SUM(C14:H14)&lt;0, 3, 1))))</f>
        <v>1</v>
      </c>
      <c r="BJ14" s="38">
        <f ca="1">IFERROR(__xludf.DUMMYFUNCTION("IF(BI14=1, FILTER(TOSSUP, LEN(TOSSUP)), IF(BI14=2, FILTER(NEG, LEN(NEG)), IF(BI14, FILTER(NONEG, LEN(NONEG)), """")))"),-5)</f>
        <v>-5</v>
      </c>
      <c r="BK14" s="38">
        <f ca="1">IFERROR(__xludf.DUMMYFUNCTION("""COMPUTED_VALUE"""),10)</f>
        <v>10</v>
      </c>
      <c r="BL14" s="38">
        <f ca="1">IFERROR(__xludf.DUMMYFUNCTION("""COMPUTED_VALUE"""),15)</f>
        <v>15</v>
      </c>
      <c r="BM14" s="38">
        <f>IF(O3="", 0, IF(SUM(M14:R14)-O14&lt;&gt;0, 0, IF(SUM(C14:H14)&gt;0, 2, IF(SUM(C14:H14)&lt;0, 3, 1))))</f>
        <v>1</v>
      </c>
      <c r="BN14" s="38">
        <f ca="1">IFERROR(__xludf.DUMMYFUNCTION("IF(BM14=1, FILTER(TOSSUP, LEN(TOSSUP)), IF(BM14=2, FILTER(NEG, LEN(NEG)), IF(BM14, FILTER(NONEG, LEN(NONEG)), """")))"),-5)</f>
        <v>-5</v>
      </c>
      <c r="BO14" s="38">
        <f ca="1">IFERROR(__xludf.DUMMYFUNCTION("""COMPUTED_VALUE"""),10)</f>
        <v>10</v>
      </c>
      <c r="BP14" s="38">
        <f ca="1">IFERROR(__xludf.DUMMYFUNCTION("""COMPUTED_VALUE"""),15)</f>
        <v>15</v>
      </c>
      <c r="BQ14" s="38">
        <f>IF(P3="", 0, IF(SUM(M14:R14)-P14&lt;&gt;0, 0, IF(SUM(C14:H14)&gt;0, 2, IF(SUM(C14:H14)&lt;0, 3, 1))))</f>
        <v>1</v>
      </c>
      <c r="BR14" s="38">
        <f ca="1">IFERROR(__xludf.DUMMYFUNCTION("IF(BQ14=1, FILTER(TOSSUP, LEN(TOSSUP)), IF(BQ14=2, FILTER(NEG, LEN(NEG)), IF(BQ14, FILTER(NONEG, LEN(NONEG)), """")))"),-5)</f>
        <v>-5</v>
      </c>
      <c r="BS14" s="38">
        <f ca="1">IFERROR(__xludf.DUMMYFUNCTION("""COMPUTED_VALUE"""),10)</f>
        <v>10</v>
      </c>
      <c r="BT14" s="38">
        <f ca="1">IFERROR(__xludf.DUMMYFUNCTION("""COMPUTED_VALUE"""),15)</f>
        <v>15</v>
      </c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/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SUM(J15,K14))"),40)</f>
        <v>40</v>
      </c>
      <c r="L15" s="60">
        <v>12</v>
      </c>
      <c r="M15" s="61"/>
      <c r="N15" s="56"/>
      <c r="O15" s="61">
        <v>10</v>
      </c>
      <c r="P15" s="64"/>
      <c r="Q15" s="62"/>
      <c r="R15" s="64"/>
      <c r="S15" s="58">
        <v>30</v>
      </c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59">
        <f ca="1">IFERROR(__xludf.DUMMYFUNCTION("IF(OR(RegExMatch(T15&amp;"""",""ERR""), RegExMatch(T15&amp;"""",""--""), RegExMatch(U14&amp;"""",""--""),),  ""-----------"", SUM(T15,U14))"),270)</f>
        <v>270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1</v>
      </c>
      <c r="AC15" s="41">
        <f ca="1">IFERROR(__xludf.DUMMYFUNCTION("IF(AB15, FILTER(BONUS, LEN(BONUS)), ""0"")"),0)</f>
        <v>0</v>
      </c>
      <c r="AD15" s="38">
        <f ca="1">IFERROR(__xludf.DUMMYFUNCTION("""COMPUTED_VALUE"""),10)</f>
        <v>10</v>
      </c>
      <c r="AE15" s="38">
        <f ca="1">IFERROR(__xludf.DUMMYFUNCTION("""COMPUTED_VALUE"""),20)</f>
        <v>20</v>
      </c>
      <c r="AF15" s="38">
        <f ca="1">IFERROR(__xludf.DUMMYFUNCTION("""COMPUTED_VALUE"""),30)</f>
        <v>30</v>
      </c>
      <c r="AG15" s="38">
        <f>IF(C3="", 0, IF(SUM(C15:H15)-C15&lt;&gt;0, 0, IF(SUM(M15:R15)&gt;0, 2, IF(SUM(M15:R15)&lt;0, 3, 1))))</f>
        <v>2</v>
      </c>
      <c r="AH15" s="41">
        <f ca="1">IFERROR(__xludf.DUMMYFUNCTION("IF(AG15=1, FILTER(TOSSUP, LEN(TOSSUP)), IF(AG15=2, FILTER(NEG, LEN(NEG)), IF(AG15, FILTER(NONEG, LEN(NONEG)), """")))"),-5)</f>
        <v>-5</v>
      </c>
      <c r="AI15" s="38"/>
      <c r="AJ15" s="38"/>
      <c r="AK15" s="38">
        <f>IF(D3="", 0, IF(SUM(C15:H15)-D15&lt;&gt;0, 0, IF(SUM(M15:R15)&gt;0, 2, IF(SUM(M15:R15)&lt;0, 3, 1))))</f>
        <v>2</v>
      </c>
      <c r="AL15" s="38">
        <f ca="1">IFERROR(__xludf.DUMMYFUNCTION("IF(AK15=1, FILTER(TOSSUP, LEN(TOSSUP)), IF(AK15=2, FILTER(NEG, LEN(NEG)), IF(AK15, FILTER(NONEG, LEN(NONEG)), """")))"),-5)</f>
        <v>-5</v>
      </c>
      <c r="AM15" s="38"/>
      <c r="AN15" s="38"/>
      <c r="AO15" s="38">
        <f>IF(E3="", 0, IF(SUM(C15:H15)-E15&lt;&gt;0, 0, IF(SUM(M15:R15)&gt;0, 2, IF(SUM(M15:R15)&lt;0, 3, 1))))</f>
        <v>2</v>
      </c>
      <c r="AP15" s="38">
        <f ca="1">IFERROR(__xludf.DUMMYFUNCTION("IF(AO15=1, FILTER(TOSSUP, LEN(TOSSUP)), IF(AO15=2, FILTER(NEG, LEN(NEG)), IF(AO15, FILTER(NONEG, LEN(NONEG)), """")))"),-5)</f>
        <v>-5</v>
      </c>
      <c r="AQ15" s="38"/>
      <c r="AR15" s="38"/>
      <c r="AS15" s="38">
        <f>IF(F3="", 0, IF(SUM(C15:H15)-F15&lt;&gt;0, 0, IF(SUM(M15:R15)&gt;0, 2, IF(SUM(M15:R15)&lt;0, 3, 1))))</f>
        <v>2</v>
      </c>
      <c r="AT15" s="38">
        <f ca="1">IFERROR(__xludf.DUMMYFUNCTION("IF(AS15=1, FILTER(TOSSUP, LEN(TOSSUP)), IF(AS15=2, FILTER(NEG, LEN(NEG)), IF(AS15, FILTER(NONEG, LEN(NONEG)), """")))"),-5)</f>
        <v>-5</v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0</v>
      </c>
      <c r="BF15" s="38" t="str">
        <f ca="1">IFERROR(__xludf.DUMMYFUNCTION("IF(BE15=1, FILTER(TOSSUP, LEN(TOSSUP)), IF(BE15=2, FILTER(NEG, LEN(NEG)), IF(BE15, FILTER(NONEG, LEN(NONEG)), """")))"),"")</f>
        <v/>
      </c>
      <c r="BG15" s="38"/>
      <c r="BH15" s="38"/>
      <c r="BI15" s="38">
        <f>IF(N3="", 0, IF(SUM(M15:R15)-N15&lt;&gt;0, 0, IF(SUM(C15:H15)&gt;0, 2, IF(SUM(C15:H15)&lt;0, 3, 1))))</f>
        <v>0</v>
      </c>
      <c r="BJ15" s="38" t="str">
        <f ca="1">IFERROR(__xludf.DUMMYFUNCTION("IF(BI15=1, FILTER(TOSSUP, LEN(TOSSUP)), IF(BI15=2, FILTER(NEG, LEN(NEG)), IF(BI15, FILTER(NONEG, LEN(NONEG)), """")))"),"")</f>
        <v/>
      </c>
      <c r="BK15" s="38"/>
      <c r="BL15" s="38"/>
      <c r="BM15" s="38">
        <f>IF(O3="", 0, IF(SUM(M15:R15)-O15&lt;&gt;0, 0, IF(SUM(C15:H15)&gt;0, 2, IF(SUM(C15:H15)&lt;0, 3, 1))))</f>
        <v>1</v>
      </c>
      <c r="BN15" s="38">
        <f ca="1">IFERROR(__xludf.DUMMYFUNCTION("IF(BM15=1, FILTER(TOSSUP, LEN(TOSSUP)), IF(BM15=2, FILTER(NEG, LEN(NEG)), IF(BM15, FILTER(NONEG, LEN(NONEG)), """")))"),-5)</f>
        <v>-5</v>
      </c>
      <c r="BO15" s="38">
        <f ca="1">IFERROR(__xludf.DUMMYFUNCTION("""COMPUTED_VALUE"""),10)</f>
        <v>10</v>
      </c>
      <c r="BP15" s="38">
        <f ca="1">IFERROR(__xludf.DUMMYFUNCTION("""COMPUTED_VALUE"""),15)</f>
        <v>15</v>
      </c>
      <c r="BQ15" s="38">
        <f>IF(P3="", 0, IF(SUM(M15:R15)-P15&lt;&gt;0, 0, IF(SUM(C15:H15)&gt;0, 2, IF(SUM(C15:H15)&lt;0, 3, 1))))</f>
        <v>0</v>
      </c>
      <c r="BR15" s="38" t="str">
        <f ca="1">IFERROR(__xludf.DUMMYFUNCTION("IF(BQ15=1, FILTER(TOSSUP, LEN(TOSSUP)), IF(BQ15=2, FILTER(NEG, LEN(NEG)), IF(BQ15, FILTER(NONEG, LEN(NONEG)), """")))"),"")</f>
        <v/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54"/>
      <c r="G16" s="53"/>
      <c r="H16" s="28"/>
      <c r="I16" s="29"/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7">
        <f ca="1">IFERROR(__xludf.DUMMYFUNCTION("IF(OR(RegExMatch(J16&amp;"""",""ERR""), RegExMatch(J16&amp;"""",""--""), RegExMatch(K15&amp;"""",""--""),),  ""-----------"", SUM(J16,K15))"),40)</f>
        <v>40</v>
      </c>
      <c r="L16" s="32">
        <v>13</v>
      </c>
      <c r="M16" s="33">
        <v>10</v>
      </c>
      <c r="N16" s="54"/>
      <c r="O16" s="51"/>
      <c r="P16" s="52"/>
      <c r="Q16" s="51"/>
      <c r="R16" s="52"/>
      <c r="S16" s="29">
        <v>20</v>
      </c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37">
        <f ca="1">IFERROR(__xludf.DUMMYFUNCTION("IF(OR(RegExMatch(T16&amp;"""",""ERR""), RegExMatch(T16&amp;"""",""--""), RegExMatch(U15&amp;"""",""--""),),  ""-----------"", SUM(T16,U15))"),300)</f>
        <v>300</v>
      </c>
      <c r="V16" s="38"/>
      <c r="W16" s="41" t="b">
        <f t="shared" si="0"/>
        <v>0</v>
      </c>
      <c r="X16" s="41" t="str">
        <f ca="1">IFERROR(__xludf.DUMMYFUNCTION("IF(W16, FILTER(BONUS, LEN(BONUS)), ""0"")"),"0")</f>
        <v>0</v>
      </c>
      <c r="Y16" s="38"/>
      <c r="Z16" s="38"/>
      <c r="AA16" s="38"/>
      <c r="AB16" s="41" t="b">
        <f t="shared" si="1"/>
        <v>1</v>
      </c>
      <c r="AC16" s="41">
        <f ca="1">IFERROR(__xludf.DUMMYFUNCTION("IF(AB16, FILTER(BONUS, LEN(BONUS)), ""0"")"),0)</f>
        <v>0</v>
      </c>
      <c r="AD16" s="38">
        <f ca="1">IFERROR(__xludf.DUMMYFUNCTION("""COMPUTED_VALUE"""),10)</f>
        <v>10</v>
      </c>
      <c r="AE16" s="38">
        <f ca="1">IFERROR(__xludf.DUMMYFUNCTION("""COMPUTED_VALUE"""),20)</f>
        <v>20</v>
      </c>
      <c r="AF16" s="38">
        <f ca="1">IFERROR(__xludf.DUMMYFUNCTION("""COMPUTED_VALUE"""),30)</f>
        <v>30</v>
      </c>
      <c r="AG16" s="38">
        <f>IF(C3="", 0, IF(SUM(C16:H16)-C16&lt;&gt;0, 0, IF(SUM(M16:R16)&gt;0, 2, IF(SUM(M16:R16)&lt;0, 3, 1))))</f>
        <v>2</v>
      </c>
      <c r="AH16" s="41">
        <f ca="1">IFERROR(__xludf.DUMMYFUNCTION("IF(AG16=1, FILTER(TOSSUP, LEN(TOSSUP)), IF(AG16=2, FILTER(NEG, LEN(NEG)), IF(AG16, FILTER(NONEG, LEN(NONEG)), """")))"),-5)</f>
        <v>-5</v>
      </c>
      <c r="AI16" s="38"/>
      <c r="AJ16" s="38"/>
      <c r="AK16" s="38">
        <f>IF(D3="", 0, IF(SUM(C16:H16)-D16&lt;&gt;0, 0, IF(SUM(M16:R16)&gt;0, 2, IF(SUM(M16:R16)&lt;0, 3, 1))))</f>
        <v>2</v>
      </c>
      <c r="AL16" s="38">
        <f ca="1">IFERROR(__xludf.DUMMYFUNCTION("IF(AK16=1, FILTER(TOSSUP, LEN(TOSSUP)), IF(AK16=2, FILTER(NEG, LEN(NEG)), IF(AK16, FILTER(NONEG, LEN(NONEG)), """")))"),-5)</f>
        <v>-5</v>
      </c>
      <c r="AM16" s="38"/>
      <c r="AN16" s="38"/>
      <c r="AO16" s="38">
        <f>IF(E3="", 0, IF(SUM(C16:H16)-E16&lt;&gt;0, 0, IF(SUM(M16:R16)&gt;0, 2, IF(SUM(M16:R16)&lt;0, 3, 1))))</f>
        <v>2</v>
      </c>
      <c r="AP16" s="38">
        <f ca="1">IFERROR(__xludf.DUMMYFUNCTION("IF(AO16=1, FILTER(TOSSUP, LEN(TOSSUP)), IF(AO16=2, FILTER(NEG, LEN(NEG)), IF(AO16, FILTER(NONEG, LEN(NONEG)), """")))"),-5)</f>
        <v>-5</v>
      </c>
      <c r="AQ16" s="38"/>
      <c r="AR16" s="38"/>
      <c r="AS16" s="38">
        <f>IF(F3="", 0, IF(SUM(C16:H16)-F16&lt;&gt;0, 0, IF(SUM(M16:R16)&gt;0, 2, IF(SUM(M16:R16)&lt;0, 3, 1))))</f>
        <v>2</v>
      </c>
      <c r="AT16" s="38">
        <f ca="1">IFERROR(__xludf.DUMMYFUNCTION("IF(AS16=1, FILTER(TOSSUP, LEN(TOSSUP)), IF(AS16=2, FILTER(NEG, LEN(NEG)), IF(AS16, FILTER(NONEG, LEN(NONEG)), """")))"),-5)</f>
        <v>-5</v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1</v>
      </c>
      <c r="BF16" s="38">
        <f ca="1">IFERROR(__xludf.DUMMYFUNCTION("IF(BE16=1, FILTER(TOSSUP, LEN(TOSSUP)), IF(BE16=2, FILTER(NEG, LEN(NEG)), IF(BE16, FILTER(NONEG, LEN(NONEG)), """")))"),-5)</f>
        <v>-5</v>
      </c>
      <c r="BG16" s="38">
        <f ca="1">IFERROR(__xludf.DUMMYFUNCTION("""COMPUTED_VALUE"""),10)</f>
        <v>10</v>
      </c>
      <c r="BH16" s="38">
        <f ca="1">IFERROR(__xludf.DUMMYFUNCTION("""COMPUTED_VALUE"""),15)</f>
        <v>15</v>
      </c>
      <c r="BI16" s="38">
        <f>IF(N3="", 0, IF(SUM(M16:R16)-N16&lt;&gt;0, 0, IF(SUM(C16:H16)&gt;0, 2, IF(SUM(C16:H16)&lt;0, 3, 1))))</f>
        <v>0</v>
      </c>
      <c r="BJ16" s="38" t="str">
        <f ca="1">IFERROR(__xludf.DUMMYFUNCTION("IF(BI16=1, FILTER(TOSSUP, LEN(TOSSUP)), IF(BI16=2, FILTER(NEG, LEN(NEG)), IF(BI16, FILTER(NONEG, LEN(NONEG)), """")))"),"")</f>
        <v/>
      </c>
      <c r="BK16" s="38"/>
      <c r="BL16" s="38"/>
      <c r="BM16" s="38">
        <f>IF(O3="", 0, IF(SUM(M16:R16)-O16&lt;&gt;0, 0, IF(SUM(C16:H16)&gt;0, 2, IF(SUM(C16:H16)&lt;0, 3, 1))))</f>
        <v>0</v>
      </c>
      <c r="BN16" s="38" t="str">
        <f ca="1">IFERROR(__xludf.DUMMYFUNCTION("IF(BM16=1, FILTER(TOSSUP, LEN(TOSSUP)), IF(BM16=2, FILTER(NEG, LEN(NEG)), IF(BM16, FILTER(NONEG, LEN(NONEG)), """")))"),"")</f>
        <v/>
      </c>
      <c r="BO16" s="38"/>
      <c r="BP16" s="38"/>
      <c r="BQ16" s="38">
        <f>IF(P3="", 0, IF(SUM(M16:R16)-P16&lt;&gt;0, 0, IF(SUM(C16:H16)&gt;0, 2, IF(SUM(C16:H16)&lt;0, 3, 1))))</f>
        <v>0</v>
      </c>
      <c r="BR16" s="38" t="str">
        <f ca="1">IFERROR(__xludf.DUMMYFUNCTION("IF(BQ16=1, FILTER(TOSSUP, LEN(TOSSUP)), IF(BQ16=2, FILTER(NEG, LEN(NEG)), IF(BQ16, FILTER(NONEG, LEN(NONEG)), """")))"),"")</f>
        <v/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>
        <v>10</v>
      </c>
      <c r="D17" s="54"/>
      <c r="E17" s="53"/>
      <c r="F17" s="54"/>
      <c r="G17" s="53"/>
      <c r="H17" s="54"/>
      <c r="I17" s="29">
        <v>10</v>
      </c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37">
        <f ca="1">IFERROR(__xludf.DUMMYFUNCTION("IF(OR(RegExMatch(J17&amp;"""",""ERR""), RegExMatch(J17&amp;"""",""--""), RegExMatch(K16&amp;"""",""--""),),  ""-----------"", SUM(J17,K16))"),60)</f>
        <v>60</v>
      </c>
      <c r="L17" s="32">
        <v>14</v>
      </c>
      <c r="M17" s="33"/>
      <c r="N17" s="54"/>
      <c r="O17" s="33">
        <v>-5</v>
      </c>
      <c r="P17" s="52"/>
      <c r="Q17" s="51"/>
      <c r="R17" s="52"/>
      <c r="S17" s="29"/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37">
        <f ca="1">IFERROR(__xludf.DUMMYFUNCTION("IF(OR(RegExMatch(T17&amp;"""",""ERR""), RegExMatch(T17&amp;"""",""--""), RegExMatch(U16&amp;"""",""--""),),  ""-----------"", SUM(T17,U16))"),295)</f>
        <v>295</v>
      </c>
      <c r="V17" s="38"/>
      <c r="W17" s="41" t="b">
        <f t="shared" si="0"/>
        <v>1</v>
      </c>
      <c r="X17" s="41">
        <f ca="1">IFERROR(__xludf.DUMMYFUNCTION("IF(W17, FILTER(BONUS, LEN(BONUS)), ""0"")"),0)</f>
        <v>0</v>
      </c>
      <c r="Y17" s="38">
        <f ca="1">IFERROR(__xludf.DUMMYFUNCTION("""COMPUTED_VALUE"""),10)</f>
        <v>10</v>
      </c>
      <c r="Z17" s="38">
        <f ca="1">IFERROR(__xludf.DUMMYFUNCTION("""COMPUTED_VALUE"""),20)</f>
        <v>20</v>
      </c>
      <c r="AA17" s="38">
        <f ca="1">IFERROR(__xludf.DUMMYFUNCTION("""COMPUTED_VALUE"""),30)</f>
        <v>30</v>
      </c>
      <c r="AB17" s="41" t="b">
        <f t="shared" si="1"/>
        <v>0</v>
      </c>
      <c r="AC17" s="41" t="str">
        <f ca="1">IFERROR(__xludf.DUMMYFUNCTION("IF(AB17, FILTER(BONUS, LEN(BONUS)), ""0"")"),"0")</f>
        <v>0</v>
      </c>
      <c r="AD17" s="38"/>
      <c r="AE17" s="38"/>
      <c r="AF17" s="38"/>
      <c r="AG17" s="38">
        <f>IF(C3="", 0, IF(SUM(C17:H17)-C17&lt;&gt;0, 0, IF(SUM(M17:R17)&gt;0, 2, IF(SUM(M17:R17)&lt;0, 3, 1))))</f>
        <v>3</v>
      </c>
      <c r="AH17" s="41">
        <f ca="1">IFERROR(__xludf.DUMMYFUNCTION("IF(AG17=1, FILTER(TOSSUP, LEN(TOSSUP)), IF(AG17=2, FILTER(NEG, LEN(NEG)), IF(AG17, FILTER(NONEG, LEN(NONEG)), """")))"),10)</f>
        <v>10</v>
      </c>
      <c r="AI17" s="38">
        <f ca="1">IFERROR(__xludf.DUMMYFUNCTION("""COMPUTED_VALUE"""),15)</f>
        <v>15</v>
      </c>
      <c r="AJ17" s="38"/>
      <c r="AK17" s="38">
        <f>IF(D3="", 0, IF(SUM(C17:H17)-D17&lt;&gt;0, 0, IF(SUM(M17:R17)&gt;0, 2, IF(SUM(M17:R17)&lt;0, 3, 1))))</f>
        <v>0</v>
      </c>
      <c r="AL17" s="38" t="str">
        <f ca="1">IFERROR(__xludf.DUMMYFUNCTION("IF(AK17=1, FILTER(TOSSUP, LEN(TOSSUP)), IF(AK17=2, FILTER(NEG, LEN(NEG)), IF(AK17, FILTER(NONEG, LEN(NONEG)), """")))"),"")</f>
        <v/>
      </c>
      <c r="AM17" s="38"/>
      <c r="AN17" s="38"/>
      <c r="AO17" s="38">
        <f>IF(E3="", 0, IF(SUM(C17:H17)-E17&lt;&gt;0, 0, IF(SUM(M17:R17)&gt;0, 2, IF(SUM(M17:R17)&lt;0, 3, 1))))</f>
        <v>0</v>
      </c>
      <c r="AP17" s="38" t="str">
        <f ca="1">IFERROR(__xludf.DUMMYFUNCTION("IF(AO17=1, FILTER(TOSSUP, LEN(TOSSUP)), IF(AO17=2, FILTER(NEG, LEN(NEG)), IF(AO17, FILTER(NONEG, LEN(NONEG)), """")))"),"")</f>
        <v/>
      </c>
      <c r="AQ17" s="38"/>
      <c r="AR17" s="38"/>
      <c r="AS17" s="38">
        <f>IF(F3="", 0, IF(SUM(C17:H17)-F17&lt;&gt;0, 0, IF(SUM(M17:R17)&gt;0, 2, IF(SUM(M17:R17)&lt;0, 3, 1))))</f>
        <v>0</v>
      </c>
      <c r="AT17" s="38" t="str">
        <f ca="1">IFERROR(__xludf.DUMMYFUNCTION("IF(AS17=1, FILTER(TOSSUP, LEN(TOSSUP)), IF(AS17=2, FILTER(NEG, LEN(NEG)), IF(AS17, FILTER(NONEG, LEN(NONEG)), """")))"),"")</f>
        <v/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0</v>
      </c>
      <c r="BJ17" s="38" t="str">
        <f ca="1">IFERROR(__xludf.DUMMYFUNCTION("IF(BI17=1, FILTER(TOSSUP, LEN(TOSSUP)), IF(BI17=2, FILTER(NEG, LEN(NEG)), IF(BI17, FILTER(NONEG, LEN(NONEG)), """")))"),"")</f>
        <v/>
      </c>
      <c r="BK17" s="38"/>
      <c r="BL17" s="38"/>
      <c r="BM17" s="38">
        <f>IF(O3="", 0, IF(SUM(M17:R17)-O17&lt;&gt;0, 0, IF(SUM(C17:H17)&gt;0, 2, IF(SUM(C17:H17)&lt;0, 3, 1))))</f>
        <v>2</v>
      </c>
      <c r="BN17" s="38">
        <f ca="1">IFERROR(__xludf.DUMMYFUNCTION("IF(BM17=1, FILTER(TOSSUP, LEN(TOSSUP)), IF(BM17=2, FILTER(NEG, LEN(NEG)), IF(BM17, FILTER(NONEG, LEN(NONEG)), """")))"),-5)</f>
        <v>-5</v>
      </c>
      <c r="BO17" s="38"/>
      <c r="BP17" s="38"/>
      <c r="BQ17" s="38">
        <f>IF(P3="", 0, IF(SUM(M17:R17)-P17&lt;&gt;0, 0, IF(SUM(C17:H17)&gt;0, 2, IF(SUM(C17:H17)&lt;0, 3, 1))))</f>
        <v>0</v>
      </c>
      <c r="BR17" s="38" t="str">
        <f ca="1">IFERROR(__xludf.DUMMYFUNCTION("IF(BQ17=1, FILTER(TOSSUP, LEN(TOSSUP)), IF(BQ17=2, FILTER(NEG, LEN(NEG)), IF(BQ17, FILTER(NONEG, LEN(NONEG)), """")))"),"")</f>
        <v/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>
        <v>15</v>
      </c>
      <c r="E18" s="26"/>
      <c r="F18" s="54"/>
      <c r="G18" s="53"/>
      <c r="H18" s="54"/>
      <c r="I18" s="29">
        <v>10</v>
      </c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25</v>
      </c>
      <c r="K18" s="37">
        <f ca="1">IFERROR(__xludf.DUMMYFUNCTION("IF(OR(RegExMatch(J18&amp;"""",""ERR""), RegExMatch(J18&amp;"""",""--""), RegExMatch(K17&amp;"""",""--""),),  ""-----------"", SUM(J18,K17))"),85)</f>
        <v>85</v>
      </c>
      <c r="L18" s="32">
        <v>15</v>
      </c>
      <c r="M18" s="33"/>
      <c r="N18" s="54"/>
      <c r="O18" s="51"/>
      <c r="P18" s="52"/>
      <c r="Q18" s="51"/>
      <c r="R18" s="52"/>
      <c r="S18" s="29"/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7">
        <f ca="1">IFERROR(__xludf.DUMMYFUNCTION("IF(OR(RegExMatch(T18&amp;"""",""ERR""), RegExMatch(T18&amp;"""",""--""), RegExMatch(U17&amp;"""",""--""),),  ""-----------"", SUM(T18,U17))"),295)</f>
        <v>295</v>
      </c>
      <c r="V18" s="38"/>
      <c r="W18" s="41" t="b">
        <f t="shared" si="0"/>
        <v>1</v>
      </c>
      <c r="X18" s="41">
        <f ca="1">IFERROR(__xludf.DUMMYFUNCTION("IF(W18, FILTER(BONUS, LEN(BONUS)), ""0"")"),0)</f>
        <v>0</v>
      </c>
      <c r="Y18" s="38">
        <f ca="1">IFERROR(__xludf.DUMMYFUNCTION("""COMPUTED_VALUE"""),10)</f>
        <v>10</v>
      </c>
      <c r="Z18" s="38">
        <f ca="1">IFERROR(__xludf.DUMMYFUNCTION("""COMPUTED_VALUE"""),20)</f>
        <v>20</v>
      </c>
      <c r="AA18" s="38">
        <f ca="1">IFERROR(__xludf.DUMMYFUNCTION("""COMPUTED_VALUE"""),30)</f>
        <v>30</v>
      </c>
      <c r="AB18" s="41" t="b">
        <f t="shared" si="1"/>
        <v>0</v>
      </c>
      <c r="AC18" s="41" t="str">
        <f ca="1">IFERROR(__xludf.DUMMYFUNCTION("IF(AB18, FILTER(BONUS, LEN(BONUS)), ""0"")"),"0")</f>
        <v>0</v>
      </c>
      <c r="AD18" s="38"/>
      <c r="AE18" s="38"/>
      <c r="AF18" s="38"/>
      <c r="AG18" s="38">
        <f>IF(C3="", 0, IF(SUM(C18:H18)-C18&lt;&gt;0, 0, IF(SUM(M18:R18)&gt;0, 2, IF(SUM(M18:R18)&lt;0, 3, 1))))</f>
        <v>0</v>
      </c>
      <c r="AH18" s="41" t="str">
        <f ca="1">IFERROR(__xludf.DUMMYFUNCTION("IF(AG18=1, FILTER(TOSSUP, LEN(TOSSUP)), IF(AG18=2, FILTER(NEG, LEN(NEG)), IF(AG18, FILTER(NONEG, LEN(NONEG)), """")))"),"")</f>
        <v/>
      </c>
      <c r="AI18" s="38"/>
      <c r="AJ18" s="38"/>
      <c r="AK18" s="38">
        <f>IF(D3="", 0, IF(SUM(C18:H18)-D18&lt;&gt;0, 0, IF(SUM(M18:R18)&gt;0, 2, IF(SUM(M18:R18)&lt;0, 3, 1))))</f>
        <v>1</v>
      </c>
      <c r="AL18" s="38">
        <f ca="1">IFERROR(__xludf.DUMMYFUNCTION("IF(AK18=1, FILTER(TOSSUP, LEN(TOSSUP)), IF(AK18=2, FILTER(NEG, LEN(NEG)), IF(AK18, FILTER(NONEG, LEN(NONEG)), """")))"),-5)</f>
        <v>-5</v>
      </c>
      <c r="AM18" s="38">
        <f ca="1">IFERROR(__xludf.DUMMYFUNCTION("""COMPUTED_VALUE"""),10)</f>
        <v>10</v>
      </c>
      <c r="AN18" s="38">
        <f ca="1">IFERROR(__xludf.DUMMYFUNCTION("""COMPUTED_VALUE"""),15)</f>
        <v>15</v>
      </c>
      <c r="AO18" s="38">
        <f>IF(E3="", 0, IF(SUM(C18:H18)-E18&lt;&gt;0, 0, IF(SUM(M18:R18)&gt;0, 2, IF(SUM(M18:R18)&lt;0, 3, 1))))</f>
        <v>0</v>
      </c>
      <c r="AP18" s="38" t="str">
        <f ca="1">IFERROR(__xludf.DUMMYFUNCTION("IF(AO18=1, FILTER(TOSSUP, LEN(TOSSUP)), IF(AO18=2, FILTER(NEG, LEN(NEG)), IF(AO18, FILTER(NONEG, LEN(NONEG)), """")))"),"")</f>
        <v/>
      </c>
      <c r="AQ18" s="38"/>
      <c r="AR18" s="38"/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2</v>
      </c>
      <c r="BF18" s="38">
        <f ca="1">IFERROR(__xludf.DUMMYFUNCTION("IF(BE18=1, FILTER(TOSSUP, LEN(TOSSUP)), IF(BE18=2, FILTER(NEG, LEN(NEG)), IF(BE18, FILTER(NONEG, LEN(NONEG)), """")))"),-5)</f>
        <v>-5</v>
      </c>
      <c r="BG18" s="38"/>
      <c r="BH18" s="38"/>
      <c r="BI18" s="38">
        <f>IF(N3="", 0, IF(SUM(M18:R18)-N18&lt;&gt;0, 0, IF(SUM(C18:H18)&gt;0, 2, IF(SUM(C18:H18)&lt;0, 3, 1))))</f>
        <v>2</v>
      </c>
      <c r="BJ18" s="38">
        <f ca="1">IFERROR(__xludf.DUMMYFUNCTION("IF(BI18=1, FILTER(TOSSUP, LEN(TOSSUP)), IF(BI18=2, FILTER(NEG, LEN(NEG)), IF(BI18, FILTER(NONEG, LEN(NONEG)), """")))"),-5)</f>
        <v>-5</v>
      </c>
      <c r="BK18" s="38"/>
      <c r="BL18" s="38"/>
      <c r="BM18" s="38">
        <f>IF(O3="", 0, IF(SUM(M18:R18)-O18&lt;&gt;0, 0, IF(SUM(C18:H18)&gt;0, 2, IF(SUM(C18:H18)&lt;0, 3, 1))))</f>
        <v>2</v>
      </c>
      <c r="BN18" s="38">
        <f ca="1">IFERROR(__xludf.DUMMYFUNCTION("IF(BM18=1, FILTER(TOSSUP, LEN(TOSSUP)), IF(BM18=2, FILTER(NEG, LEN(NEG)), IF(BM18, FILTER(NONEG, LEN(NONEG)), """")))"),-5)</f>
        <v>-5</v>
      </c>
      <c r="BO18" s="38"/>
      <c r="BP18" s="38"/>
      <c r="BQ18" s="38">
        <f>IF(P3="", 0, IF(SUM(M18:R18)-P18&lt;&gt;0, 0, IF(SUM(C18:H18)&gt;0, 2, IF(SUM(C18:H18)&lt;0, 3, 1))))</f>
        <v>2</v>
      </c>
      <c r="BR18" s="38">
        <f ca="1">IFERROR(__xludf.DUMMYFUNCTION("IF(BQ18=1, FILTER(TOSSUP, LEN(TOSSUP)), IF(BQ18=2, FILTER(NEG, LEN(NEG)), IF(BQ18, FILTER(NONEG, LEN(NONEG)), """")))"),-5)</f>
        <v>-5</v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65"/>
      <c r="E19" s="57"/>
      <c r="F19" s="65"/>
      <c r="G19" s="57"/>
      <c r="H19" s="65"/>
      <c r="I19" s="58"/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59">
        <f ca="1">IFERROR(__xludf.DUMMYFUNCTION("IF(OR(RegExMatch(J19&amp;"""",""ERR""), RegExMatch(J19&amp;"""",""--""), RegExMatch(K18&amp;"""",""--""),),  ""-----------"", SUM(J19,K18))"),85)</f>
        <v>85</v>
      </c>
      <c r="L19" s="60">
        <v>16</v>
      </c>
      <c r="M19" s="61"/>
      <c r="N19" s="56">
        <v>10</v>
      </c>
      <c r="O19" s="61"/>
      <c r="P19" s="64"/>
      <c r="Q19" s="62"/>
      <c r="R19" s="64"/>
      <c r="S19" s="58">
        <v>30</v>
      </c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59">
        <f ca="1">IFERROR(__xludf.DUMMYFUNCTION("IF(OR(RegExMatch(T19&amp;"""",""ERR""), RegExMatch(T19&amp;"""",""--""), RegExMatch(U18&amp;"""",""--""),),  ""-----------"", SUM(T19,U18))"),335)</f>
        <v>335</v>
      </c>
      <c r="V19" s="38"/>
      <c r="W19" s="41" t="b">
        <f t="shared" si="0"/>
        <v>0</v>
      </c>
      <c r="X19" s="41" t="str">
        <f ca="1">IFERROR(__xludf.DUMMYFUNCTION("IF(W19, FILTER(BONUS, LEN(BONUS)), ""0"")"),"0")</f>
        <v>0</v>
      </c>
      <c r="Y19" s="38"/>
      <c r="Z19" s="38"/>
      <c r="AA19" s="38"/>
      <c r="AB19" s="41" t="b">
        <f t="shared" si="1"/>
        <v>1</v>
      </c>
      <c r="AC19" s="41">
        <f ca="1">IFERROR(__xludf.DUMMYFUNCTION("IF(AB19, FILTER(BONUS, LEN(BONUS)), ""0"")"),0)</f>
        <v>0</v>
      </c>
      <c r="AD19" s="38">
        <f ca="1">IFERROR(__xludf.DUMMYFUNCTION("""COMPUTED_VALUE"""),10)</f>
        <v>10</v>
      </c>
      <c r="AE19" s="38">
        <f ca="1">IFERROR(__xludf.DUMMYFUNCTION("""COMPUTED_VALUE"""),20)</f>
        <v>20</v>
      </c>
      <c r="AF19" s="38">
        <f ca="1">IFERROR(__xludf.DUMMYFUNCTION("""COMPUTED_VALUE"""),30)</f>
        <v>30</v>
      </c>
      <c r="AG19" s="38">
        <f>IF(C3="", 0, IF(SUM(C19:H19)-C19&lt;&gt;0, 0, IF(SUM(M19:R19)&gt;0, 2, IF(SUM(M19:R19)&lt;0, 3, 1))))</f>
        <v>2</v>
      </c>
      <c r="AH19" s="41">
        <f ca="1">IFERROR(__xludf.DUMMYFUNCTION("IF(AG19=1, FILTER(TOSSUP, LEN(TOSSUP)), IF(AG19=2, FILTER(NEG, LEN(NEG)), IF(AG19, FILTER(NONEG, LEN(NONEG)), """")))"),-5)</f>
        <v>-5</v>
      </c>
      <c r="AI19" s="38"/>
      <c r="AJ19" s="38"/>
      <c r="AK19" s="38">
        <f>IF(D3="", 0, IF(SUM(C19:H19)-D19&lt;&gt;0, 0, IF(SUM(M19:R19)&gt;0, 2, IF(SUM(M19:R19)&lt;0, 3, 1))))</f>
        <v>2</v>
      </c>
      <c r="AL19" s="38">
        <f ca="1">IFERROR(__xludf.DUMMYFUNCTION("IF(AK19=1, FILTER(TOSSUP, LEN(TOSSUP)), IF(AK19=2, FILTER(NEG, LEN(NEG)), IF(AK19, FILTER(NONEG, LEN(NONEG)), """")))"),-5)</f>
        <v>-5</v>
      </c>
      <c r="AM19" s="38"/>
      <c r="AN19" s="38"/>
      <c r="AO19" s="38">
        <f>IF(E3="", 0, IF(SUM(C19:H19)-E19&lt;&gt;0, 0, IF(SUM(M19:R19)&gt;0, 2, IF(SUM(M19:R19)&lt;0, 3, 1))))</f>
        <v>2</v>
      </c>
      <c r="AP19" s="38">
        <f ca="1">IFERROR(__xludf.DUMMYFUNCTION("IF(AO19=1, FILTER(TOSSUP, LEN(TOSSUP)), IF(AO19=2, FILTER(NEG, LEN(NEG)), IF(AO19, FILTER(NONEG, LEN(NONEG)), """")))"),-5)</f>
        <v>-5</v>
      </c>
      <c r="AQ19" s="38"/>
      <c r="AR19" s="38"/>
      <c r="AS19" s="38">
        <f>IF(F3="", 0, IF(SUM(C19:H19)-F19&lt;&gt;0, 0, IF(SUM(M19:R19)&gt;0, 2, IF(SUM(M19:R19)&lt;0, 3, 1))))</f>
        <v>2</v>
      </c>
      <c r="AT19" s="38">
        <f ca="1">IFERROR(__xludf.DUMMYFUNCTION("IF(AS19=1, FILTER(TOSSUP, LEN(TOSSUP)), IF(AS19=2, FILTER(NEG, LEN(NEG)), IF(AS19, FILTER(NONEG, LEN(NONEG)), """")))"),-5)</f>
        <v>-5</v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0</v>
      </c>
      <c r="BF19" s="38" t="str">
        <f ca="1">IFERROR(__xludf.DUMMYFUNCTION("IF(BE19=1, FILTER(TOSSUP, LEN(TOSSUP)), IF(BE19=2, FILTER(NEG, LEN(NEG)), IF(BE19, FILTER(NONEG, LEN(NONEG)), """")))"),"")</f>
        <v/>
      </c>
      <c r="BG19" s="38"/>
      <c r="BH19" s="38"/>
      <c r="BI19" s="38">
        <f>IF(N3="", 0, IF(SUM(M19:R19)-N19&lt;&gt;0, 0, IF(SUM(C19:H19)&gt;0, 2, IF(SUM(C19:H19)&lt;0, 3, 1))))</f>
        <v>1</v>
      </c>
      <c r="BJ19" s="38">
        <f ca="1">IFERROR(__xludf.DUMMYFUNCTION("IF(BI19=1, FILTER(TOSSUP, LEN(TOSSUP)), IF(BI19=2, FILTER(NEG, LEN(NEG)), IF(BI19, FILTER(NONEG, LEN(NONEG)), """")))"),-5)</f>
        <v>-5</v>
      </c>
      <c r="BK19" s="38">
        <f ca="1">IFERROR(__xludf.DUMMYFUNCTION("""COMPUTED_VALUE"""),10)</f>
        <v>10</v>
      </c>
      <c r="BL19" s="38">
        <f ca="1">IFERROR(__xludf.DUMMYFUNCTION("""COMPUTED_VALUE"""),15)</f>
        <v>15</v>
      </c>
      <c r="BM19" s="38">
        <f>IF(O3="", 0, IF(SUM(M19:R19)-O19&lt;&gt;0, 0, IF(SUM(C19:H19)&gt;0, 2, IF(SUM(C19:H19)&lt;0, 3, 1))))</f>
        <v>0</v>
      </c>
      <c r="BN19" s="38" t="str">
        <f ca="1">IFERROR(__xludf.DUMMYFUNCTION("IF(BM19=1, FILTER(TOSSUP, LEN(TOSSUP)), IF(BM19=2, FILTER(NEG, LEN(NEG)), IF(BM19, FILTER(NONEG, LEN(NONEG)), """")))"),"")</f>
        <v/>
      </c>
      <c r="BO19" s="38"/>
      <c r="BP19" s="38"/>
      <c r="BQ19" s="38">
        <f>IF(P3="", 0, IF(SUM(M19:R19)-P19&lt;&gt;0, 0, IF(SUM(C19:H19)&gt;0, 2, IF(SUM(C19:H19)&lt;0, 3, 1))))</f>
        <v>0</v>
      </c>
      <c r="BR19" s="38" t="str">
        <f ca="1">IFERROR(__xludf.DUMMYFUNCTION("IF(BQ19=1, FILTER(TOSSUP, LEN(TOSSUP)), IF(BQ19=2, FILTER(NEG, LEN(NEG)), IF(BQ19, FILTER(NONEG, LEN(NONEG)), """")))"),"")</f>
        <v/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7"/>
      <c r="F20" s="65"/>
      <c r="G20" s="57"/>
      <c r="H20" s="65"/>
      <c r="I20" s="58"/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59">
        <f ca="1">IFERROR(__xludf.DUMMYFUNCTION("IF(OR(RegExMatch(J20&amp;"""",""ERR""), RegExMatch(J20&amp;"""",""--""), RegExMatch(K19&amp;"""",""--""),),  ""-----------"", SUM(J20,K19))"),85)</f>
        <v>85</v>
      </c>
      <c r="L20" s="60">
        <v>17</v>
      </c>
      <c r="M20" s="61"/>
      <c r="N20" s="65"/>
      <c r="O20" s="61">
        <v>10</v>
      </c>
      <c r="P20" s="64"/>
      <c r="Q20" s="62"/>
      <c r="R20" s="64"/>
      <c r="S20" s="58">
        <v>20</v>
      </c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59">
        <f ca="1">IFERROR(__xludf.DUMMYFUNCTION("IF(OR(RegExMatch(T20&amp;"""",""ERR""), RegExMatch(T20&amp;"""",""--""), RegExMatch(U19&amp;"""",""--""),),  ""-----------"", SUM(T20,U19))"),365)</f>
        <v>365</v>
      </c>
      <c r="V20" s="38"/>
      <c r="W20" s="41" t="b">
        <f t="shared" si="0"/>
        <v>0</v>
      </c>
      <c r="X20" s="41" t="str">
        <f ca="1">IFERROR(__xludf.DUMMYFUNCTION("IF(W20, FILTER(BONUS, LEN(BONUS)), ""0"")"),"0")</f>
        <v>0</v>
      </c>
      <c r="Y20" s="38"/>
      <c r="Z20" s="38"/>
      <c r="AA20" s="38"/>
      <c r="AB20" s="41" t="b">
        <f t="shared" si="1"/>
        <v>1</v>
      </c>
      <c r="AC20" s="41">
        <f ca="1">IFERROR(__xludf.DUMMYFUNCTION("IF(AB20, FILTER(BONUS, LEN(BONUS)), ""0"")"),0)</f>
        <v>0</v>
      </c>
      <c r="AD20" s="38">
        <f ca="1">IFERROR(__xludf.DUMMYFUNCTION("""COMPUTED_VALUE"""),10)</f>
        <v>10</v>
      </c>
      <c r="AE20" s="38">
        <f ca="1">IFERROR(__xludf.DUMMYFUNCTION("""COMPUTED_VALUE"""),20)</f>
        <v>20</v>
      </c>
      <c r="AF20" s="38">
        <f ca="1">IFERROR(__xludf.DUMMYFUNCTION("""COMPUTED_VALUE"""),30)</f>
        <v>30</v>
      </c>
      <c r="AG20" s="38">
        <f>IF(C3="", 0, IF(SUM(C20:H20)-C20&lt;&gt;0, 0, IF(SUM(M20:R20)&gt;0, 2, IF(SUM(M20:R20)&lt;0, 3, 1))))</f>
        <v>2</v>
      </c>
      <c r="AH20" s="41">
        <f ca="1">IFERROR(__xludf.DUMMYFUNCTION("IF(AG20=1, FILTER(TOSSUP, LEN(TOSSUP)), IF(AG20=2, FILTER(NEG, LEN(NEG)), IF(AG20, FILTER(NONEG, LEN(NONEG)), """")))"),-5)</f>
        <v>-5</v>
      </c>
      <c r="AI20" s="38"/>
      <c r="AJ20" s="38"/>
      <c r="AK20" s="38">
        <f>IF(D3="", 0, IF(SUM(C20:H20)-D20&lt;&gt;0, 0, IF(SUM(M20:R20)&gt;0, 2, IF(SUM(M20:R20)&lt;0, 3, 1))))</f>
        <v>2</v>
      </c>
      <c r="AL20" s="38">
        <f ca="1">IFERROR(__xludf.DUMMYFUNCTION("IF(AK20=1, FILTER(TOSSUP, LEN(TOSSUP)), IF(AK20=2, FILTER(NEG, LEN(NEG)), IF(AK20, FILTER(NONEG, LEN(NONEG)), """")))"),-5)</f>
        <v>-5</v>
      </c>
      <c r="AM20" s="38"/>
      <c r="AN20" s="38"/>
      <c r="AO20" s="38">
        <f>IF(E3="", 0, IF(SUM(C20:H20)-E20&lt;&gt;0, 0, IF(SUM(M20:R20)&gt;0, 2, IF(SUM(M20:R20)&lt;0, 3, 1))))</f>
        <v>2</v>
      </c>
      <c r="AP20" s="38">
        <f ca="1">IFERROR(__xludf.DUMMYFUNCTION("IF(AO20=1, FILTER(TOSSUP, LEN(TOSSUP)), IF(AO20=2, FILTER(NEG, LEN(NEG)), IF(AO20, FILTER(NONEG, LEN(NONEG)), """")))"),-5)</f>
        <v>-5</v>
      </c>
      <c r="AQ20" s="38"/>
      <c r="AR20" s="38"/>
      <c r="AS20" s="38">
        <f>IF(F3="", 0, IF(SUM(C20:H20)-F20&lt;&gt;0, 0, IF(SUM(M20:R20)&gt;0, 2, IF(SUM(M20:R20)&lt;0, 3, 1))))</f>
        <v>2</v>
      </c>
      <c r="AT20" s="38">
        <f ca="1">IFERROR(__xludf.DUMMYFUNCTION("IF(AS20=1, FILTER(TOSSUP, LEN(TOSSUP)), IF(AS20=2, FILTER(NEG, LEN(NEG)), IF(AS20, FILTER(NONEG, LEN(NONEG)), """")))"),-5)</f>
        <v>-5</v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0</v>
      </c>
      <c r="BF20" s="38" t="str">
        <f ca="1">IFERROR(__xludf.DUMMYFUNCTION("IF(BE20=1, FILTER(TOSSUP, LEN(TOSSUP)), IF(BE20=2, FILTER(NEG, LEN(NEG)), IF(BE20, FILTER(NONEG, LEN(NONEG)), """")))"),"")</f>
        <v/>
      </c>
      <c r="BG20" s="38"/>
      <c r="BH20" s="38"/>
      <c r="BI20" s="38">
        <f>IF(N3="", 0, IF(SUM(M20:R20)-N20&lt;&gt;0, 0, IF(SUM(C20:H20)&gt;0, 2, IF(SUM(C20:H20)&lt;0, 3, 1))))</f>
        <v>0</v>
      </c>
      <c r="BJ20" s="38" t="str">
        <f ca="1">IFERROR(__xludf.DUMMYFUNCTION("IF(BI20=1, FILTER(TOSSUP, LEN(TOSSUP)), IF(BI20=2, FILTER(NEG, LEN(NEG)), IF(BI20, FILTER(NONEG, LEN(NONEG)), """")))"),"")</f>
        <v/>
      </c>
      <c r="BK20" s="38"/>
      <c r="BL20" s="38"/>
      <c r="BM20" s="38">
        <f>IF(O3="", 0, IF(SUM(M20:R20)-O20&lt;&gt;0, 0, IF(SUM(C20:H20)&gt;0, 2, IF(SUM(C20:H20)&lt;0, 3, 1))))</f>
        <v>1</v>
      </c>
      <c r="BN20" s="38">
        <f ca="1">IFERROR(__xludf.DUMMYFUNCTION("IF(BM20=1, FILTER(TOSSUP, LEN(TOSSUP)), IF(BM20=2, FILTER(NEG, LEN(NEG)), IF(BM20, FILTER(NONEG, LEN(NONEG)), """")))"),-5)</f>
        <v>-5</v>
      </c>
      <c r="BO20" s="38">
        <f ca="1">IFERROR(__xludf.DUMMYFUNCTION("""COMPUTED_VALUE"""),10)</f>
        <v>10</v>
      </c>
      <c r="BP20" s="38">
        <f ca="1">IFERROR(__xludf.DUMMYFUNCTION("""COMPUTED_VALUE"""),15)</f>
        <v>15</v>
      </c>
      <c r="BQ20" s="38">
        <f>IF(P3="", 0, IF(SUM(M20:R20)-P20&lt;&gt;0, 0, IF(SUM(C20:H20)&gt;0, 2, IF(SUM(C20:H20)&lt;0, 3, 1))))</f>
        <v>0</v>
      </c>
      <c r="BR20" s="38" t="str">
        <f ca="1">IFERROR(__xludf.DUMMYFUNCTION("IF(BQ20=1, FILTER(TOSSUP, LEN(TOSSUP)), IF(BQ20=2, FILTER(NEG, LEN(NEG)), IF(BQ20, FILTER(NONEG, LEN(NONEG)), """")))"),"")</f>
        <v/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65"/>
      <c r="E21" s="55"/>
      <c r="F21" s="65"/>
      <c r="G21" s="57"/>
      <c r="H21" s="65"/>
      <c r="I21" s="58"/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59">
        <f ca="1">IFERROR(__xludf.DUMMYFUNCTION("IF(OR(RegExMatch(J21&amp;"""",""ERR""), RegExMatch(J21&amp;"""",""--""), RegExMatch(K20&amp;"""",""--""),),  ""-----------"", SUM(J21,K20))"),85)</f>
        <v>85</v>
      </c>
      <c r="L21" s="60">
        <v>18</v>
      </c>
      <c r="M21" s="61"/>
      <c r="N21" s="56">
        <v>15</v>
      </c>
      <c r="O21" s="62"/>
      <c r="P21" s="64"/>
      <c r="Q21" s="62"/>
      <c r="R21" s="64"/>
      <c r="S21" s="58">
        <v>20</v>
      </c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59">
        <f ca="1">IFERROR(__xludf.DUMMYFUNCTION("IF(OR(RegExMatch(T21&amp;"""",""ERR""), RegExMatch(T21&amp;"""",""--""), RegExMatch(U20&amp;"""",""--""),),  ""-----------"", SUM(T21,U20))"),400)</f>
        <v>400</v>
      </c>
      <c r="V21" s="38"/>
      <c r="W21" s="41" t="b">
        <f t="shared" si="0"/>
        <v>0</v>
      </c>
      <c r="X21" s="41" t="str">
        <f ca="1">IFERROR(__xludf.DUMMYFUNCTION("IF(W21, FILTER(BONUS, LEN(BONUS)), ""0"")"),"0")</f>
        <v>0</v>
      </c>
      <c r="Y21" s="38"/>
      <c r="Z21" s="38"/>
      <c r="AA21" s="38"/>
      <c r="AB21" s="41" t="b">
        <f t="shared" si="1"/>
        <v>1</v>
      </c>
      <c r="AC21" s="41">
        <f ca="1">IFERROR(__xludf.DUMMYFUNCTION("IF(AB21, FILTER(BONUS, LEN(BONUS)), ""0"")"),0)</f>
        <v>0</v>
      </c>
      <c r="AD21" s="38">
        <f ca="1">IFERROR(__xludf.DUMMYFUNCTION("""COMPUTED_VALUE"""),10)</f>
        <v>10</v>
      </c>
      <c r="AE21" s="38">
        <f ca="1">IFERROR(__xludf.DUMMYFUNCTION("""COMPUTED_VALUE"""),20)</f>
        <v>20</v>
      </c>
      <c r="AF21" s="38">
        <f ca="1">IFERROR(__xludf.DUMMYFUNCTION("""COMPUTED_VALUE"""),30)</f>
        <v>30</v>
      </c>
      <c r="AG21" s="38">
        <f>IF(C3="", 0, IF(SUM(C21:H21)-C21&lt;&gt;0, 0, IF(SUM(M21:R21)&gt;0, 2, IF(SUM(M21:R21)&lt;0, 3, 1))))</f>
        <v>2</v>
      </c>
      <c r="AH21" s="41">
        <f ca="1">IFERROR(__xludf.DUMMYFUNCTION("IF(AG21=1, FILTER(TOSSUP, LEN(TOSSUP)), IF(AG21=2, FILTER(NEG, LEN(NEG)), IF(AG21, FILTER(NONEG, LEN(NONEG)), """")))"),-5)</f>
        <v>-5</v>
      </c>
      <c r="AI21" s="38"/>
      <c r="AJ21" s="38"/>
      <c r="AK21" s="38">
        <f>IF(D3="", 0, IF(SUM(C21:H21)-D21&lt;&gt;0, 0, IF(SUM(M21:R21)&gt;0, 2, IF(SUM(M21:R21)&lt;0, 3, 1))))</f>
        <v>2</v>
      </c>
      <c r="AL21" s="38">
        <f ca="1">IFERROR(__xludf.DUMMYFUNCTION("IF(AK21=1, FILTER(TOSSUP, LEN(TOSSUP)), IF(AK21=2, FILTER(NEG, LEN(NEG)), IF(AK21, FILTER(NONEG, LEN(NONEG)), """")))"),-5)</f>
        <v>-5</v>
      </c>
      <c r="AM21" s="38"/>
      <c r="AN21" s="38"/>
      <c r="AO21" s="38">
        <f>IF(E3="", 0, IF(SUM(C21:H21)-E21&lt;&gt;0, 0, IF(SUM(M21:R21)&gt;0, 2, IF(SUM(M21:R21)&lt;0, 3, 1))))</f>
        <v>2</v>
      </c>
      <c r="AP21" s="38">
        <f ca="1">IFERROR(__xludf.DUMMYFUNCTION("IF(AO21=1, FILTER(TOSSUP, LEN(TOSSUP)), IF(AO21=2, FILTER(NEG, LEN(NEG)), IF(AO21, FILTER(NONEG, LEN(NONEG)), """")))"),-5)</f>
        <v>-5</v>
      </c>
      <c r="AQ21" s="38"/>
      <c r="AR21" s="38"/>
      <c r="AS21" s="38">
        <f>IF(F3="", 0, IF(SUM(C21:H21)-F21&lt;&gt;0, 0, IF(SUM(M21:R21)&gt;0, 2, IF(SUM(M21:R21)&lt;0, 3, 1))))</f>
        <v>2</v>
      </c>
      <c r="AT21" s="38">
        <f ca="1">IFERROR(__xludf.DUMMYFUNCTION("IF(AS21=1, FILTER(TOSSUP, LEN(TOSSUP)), IF(AS21=2, FILTER(NEG, LEN(NEG)), IF(AS21, FILTER(NONEG, LEN(NONEG)), """")))"),-5)</f>
        <v>-5</v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0</v>
      </c>
      <c r="BF21" s="38" t="str">
        <f ca="1">IFERROR(__xludf.DUMMYFUNCTION("IF(BE21=1, FILTER(TOSSUP, LEN(TOSSUP)), IF(BE21=2, FILTER(NEG, LEN(NEG)), IF(BE21, FILTER(NONEG, LEN(NONEG)), """")))"),"")</f>
        <v/>
      </c>
      <c r="BG21" s="38"/>
      <c r="BH21" s="38"/>
      <c r="BI21" s="38">
        <f>IF(N3="", 0, IF(SUM(M21:R21)-N21&lt;&gt;0, 0, IF(SUM(C21:H21)&gt;0, 2, IF(SUM(C21:H21)&lt;0, 3, 1))))</f>
        <v>1</v>
      </c>
      <c r="BJ21" s="38">
        <f ca="1">IFERROR(__xludf.DUMMYFUNCTION("IF(BI21=1, FILTER(TOSSUP, LEN(TOSSUP)), IF(BI21=2, FILTER(NEG, LEN(NEG)), IF(BI21, FILTER(NONEG, LEN(NONEG)), """")))"),-5)</f>
        <v>-5</v>
      </c>
      <c r="BK21" s="38">
        <f ca="1">IFERROR(__xludf.DUMMYFUNCTION("""COMPUTED_VALUE"""),10)</f>
        <v>10</v>
      </c>
      <c r="BL21" s="38">
        <f ca="1">IFERROR(__xludf.DUMMYFUNCTION("""COMPUTED_VALUE"""),15)</f>
        <v>15</v>
      </c>
      <c r="BM21" s="38">
        <f>IF(O3="", 0, IF(SUM(M21:R21)-O21&lt;&gt;0, 0, IF(SUM(C21:H21)&gt;0, 2, IF(SUM(C21:H21)&lt;0, 3, 1))))</f>
        <v>0</v>
      </c>
      <c r="BN21" s="38" t="str">
        <f ca="1">IFERROR(__xludf.DUMMYFUNCTION("IF(BM21=1, FILTER(TOSSUP, LEN(TOSSUP)), IF(BM21=2, FILTER(NEG, LEN(NEG)), IF(BM21, FILTER(NONEG, LEN(NONEG)), """")))"),"")</f>
        <v/>
      </c>
      <c r="BO21" s="38"/>
      <c r="BP21" s="38"/>
      <c r="BQ21" s="38">
        <f>IF(P3="", 0, IF(SUM(M21:R21)-P21&lt;&gt;0, 0, IF(SUM(C21:H21)&gt;0, 2, IF(SUM(C21:H21)&lt;0, 3, 1))))</f>
        <v>0</v>
      </c>
      <c r="BR21" s="38" t="str">
        <f ca="1">IFERROR(__xludf.DUMMYFUNCTION("IF(BQ21=1, FILTER(TOSSUP, LEN(TOSSUP)), IF(BQ21=2, FILTER(NEG, LEN(NEG)), IF(BQ21, FILTER(NONEG, LEN(NONEG)), """")))"),"")</f>
        <v/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>
        <v>10</v>
      </c>
      <c r="E22" s="26"/>
      <c r="F22" s="28"/>
      <c r="G22" s="53"/>
      <c r="H22" s="54"/>
      <c r="I22" s="29">
        <v>10</v>
      </c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37">
        <f ca="1">IFERROR(__xludf.DUMMYFUNCTION("IF(OR(RegExMatch(J22&amp;"""",""ERR""), RegExMatch(J22&amp;"""",""--""), RegExMatch(K21&amp;"""",""--""),),  ""-----------"", SUM(J22,K21))"),105)</f>
        <v>105</v>
      </c>
      <c r="L22" s="32">
        <v>19</v>
      </c>
      <c r="M22" s="33">
        <v>-5</v>
      </c>
      <c r="N22" s="54"/>
      <c r="O22" s="33"/>
      <c r="P22" s="52"/>
      <c r="Q22" s="51"/>
      <c r="R22" s="52"/>
      <c r="S22" s="29"/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37">
        <f ca="1">IFERROR(__xludf.DUMMYFUNCTION("IF(OR(RegExMatch(T22&amp;"""",""ERR""), RegExMatch(T22&amp;"""",""--""), RegExMatch(U21&amp;"""",""--""),),  ""-----------"", SUM(T22,U21))"),395)</f>
        <v>395</v>
      </c>
      <c r="V22" s="38"/>
      <c r="W22" s="41" t="b">
        <f t="shared" si="0"/>
        <v>1</v>
      </c>
      <c r="X22" s="41">
        <f ca="1">IFERROR(__xludf.DUMMYFUNCTION("IF(W22, FILTER(BONUS, LEN(BONUS)), ""0"")"),0)</f>
        <v>0</v>
      </c>
      <c r="Y22" s="38">
        <f ca="1">IFERROR(__xludf.DUMMYFUNCTION("""COMPUTED_VALUE"""),10)</f>
        <v>10</v>
      </c>
      <c r="Z22" s="38">
        <f ca="1">IFERROR(__xludf.DUMMYFUNCTION("""COMPUTED_VALUE"""),20)</f>
        <v>20</v>
      </c>
      <c r="AA22" s="38">
        <f ca="1">IFERROR(__xludf.DUMMYFUNCTION("""COMPUTED_VALUE"""),30)</f>
        <v>30</v>
      </c>
      <c r="AB22" s="41" t="b">
        <f t="shared" si="1"/>
        <v>0</v>
      </c>
      <c r="AC22" s="41" t="str">
        <f ca="1">IFERROR(__xludf.DUMMYFUNCTION("IF(AB22, FILTER(BONUS, LEN(BONUS)), ""0"")"),"0")</f>
        <v>0</v>
      </c>
      <c r="AD22" s="38"/>
      <c r="AE22" s="38"/>
      <c r="AF22" s="38"/>
      <c r="AG22" s="38">
        <f>IF(C3="", 0, IF(SUM(C22:H22)-C22&lt;&gt;0, 0, IF(SUM(M22:R22)&gt;0, 2, IF(SUM(M22:R22)&lt;0, 3, 1))))</f>
        <v>0</v>
      </c>
      <c r="AH22" s="41" t="str">
        <f ca="1">IFERROR(__xludf.DUMMYFUNCTION("IF(AG22=1, FILTER(TOSSUP, LEN(TOSSUP)), IF(AG22=2, FILTER(NEG, LEN(NEG)), IF(AG22, FILTER(NONEG, LEN(NONEG)), """")))"),"")</f>
        <v/>
      </c>
      <c r="AI22" s="38"/>
      <c r="AJ22" s="38"/>
      <c r="AK22" s="38">
        <f>IF(D3="", 0, IF(SUM(C22:H22)-D22&lt;&gt;0, 0, IF(SUM(M22:R22)&gt;0, 2, IF(SUM(M22:R22)&lt;0, 3, 1))))</f>
        <v>3</v>
      </c>
      <c r="AL22" s="38">
        <f ca="1">IFERROR(__xludf.DUMMYFUNCTION("IF(AK22=1, FILTER(TOSSUP, LEN(TOSSUP)), IF(AK22=2, FILTER(NEG, LEN(NEG)), IF(AK22, FILTER(NONEG, LEN(NONEG)), """")))"),10)</f>
        <v>10</v>
      </c>
      <c r="AM22" s="38">
        <f ca="1">IFERROR(__xludf.DUMMYFUNCTION("""COMPUTED_VALUE"""),15)</f>
        <v>15</v>
      </c>
      <c r="AN22" s="38"/>
      <c r="AO22" s="38">
        <f>IF(E3="", 0, IF(SUM(C22:H22)-E22&lt;&gt;0, 0, IF(SUM(M22:R22)&gt;0, 2, IF(SUM(M22:R22)&lt;0, 3, 1))))</f>
        <v>0</v>
      </c>
      <c r="AP22" s="38" t="str">
        <f ca="1">IFERROR(__xludf.DUMMYFUNCTION("IF(AO22=1, FILTER(TOSSUP, LEN(TOSSUP)), IF(AO22=2, FILTER(NEG, LEN(NEG)), IF(AO22, FILTER(NONEG, LEN(NONEG)), """")))"),"")</f>
        <v/>
      </c>
      <c r="AQ22" s="38"/>
      <c r="AR22" s="38"/>
      <c r="AS22" s="38">
        <f>IF(F3="", 0, IF(SUM(C22:H22)-F22&lt;&gt;0, 0, IF(SUM(M22:R22)&gt;0, 2, IF(SUM(M22:R22)&lt;0, 3, 1))))</f>
        <v>0</v>
      </c>
      <c r="AT22" s="38" t="str">
        <f ca="1">IFERROR(__xludf.DUMMYFUNCTION("IF(AS22=1, FILTER(TOSSUP, LEN(TOSSUP)), IF(AS22=2, FILTER(NEG, LEN(NEG)), IF(AS22, FILTER(NONEG, LEN(NONEG)), """")))"),"")</f>
        <v/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2</v>
      </c>
      <c r="BF22" s="38">
        <f ca="1">IFERROR(__xludf.DUMMYFUNCTION("IF(BE22=1, FILTER(TOSSUP, LEN(TOSSUP)), IF(BE22=2, FILTER(NEG, LEN(NEG)), IF(BE22, FILTER(NONEG, LEN(NONEG)), """")))"),-5)</f>
        <v>-5</v>
      </c>
      <c r="BG22" s="38"/>
      <c r="BH22" s="38"/>
      <c r="BI22" s="38">
        <f>IF(N3="", 0, IF(SUM(M22:R22)-N22&lt;&gt;0, 0, IF(SUM(C22:H22)&gt;0, 2, IF(SUM(C22:H22)&lt;0, 3, 1))))</f>
        <v>0</v>
      </c>
      <c r="BJ22" s="38" t="str">
        <f ca="1">IFERROR(__xludf.DUMMYFUNCTION("IF(BI22=1, FILTER(TOSSUP, LEN(TOSSUP)), IF(BI22=2, FILTER(NEG, LEN(NEG)), IF(BI22, FILTER(NONEG, LEN(NONEG)), """")))"),"")</f>
        <v/>
      </c>
      <c r="BK22" s="38"/>
      <c r="BL22" s="38"/>
      <c r="BM22" s="38">
        <f>IF(O3="", 0, IF(SUM(M22:R22)-O22&lt;&gt;0, 0, IF(SUM(C22:H22)&gt;0, 2, IF(SUM(C22:H22)&lt;0, 3, 1))))</f>
        <v>0</v>
      </c>
      <c r="BN22" s="38" t="str">
        <f ca="1">IFERROR(__xludf.DUMMYFUNCTION("IF(BM22=1, FILTER(TOSSUP, LEN(TOSSUP)), IF(BM22=2, FILTER(NEG, LEN(NEG)), IF(BM22, FILTER(NONEG, LEN(NONEG)), """")))"),"")</f>
        <v/>
      </c>
      <c r="BO22" s="38"/>
      <c r="BP22" s="38"/>
      <c r="BQ22" s="38">
        <f>IF(P3="", 0, IF(SUM(M22:R22)-P22&lt;&gt;0, 0, IF(SUM(C22:H22)&gt;0, 2, IF(SUM(C22:H22)&lt;0, 3, 1))))</f>
        <v>0</v>
      </c>
      <c r="BR22" s="38" t="str">
        <f ca="1">IFERROR(__xludf.DUMMYFUNCTION("IF(BQ22=1, FILTER(TOSSUP, LEN(TOSSUP)), IF(BQ22=2, FILTER(NEG, LEN(NEG)), IF(BQ22, FILTER(NONEG, LEN(NONEG)), """")))"),"")</f>
        <v/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53"/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7">
        <f ca="1">IFERROR(__xludf.DUMMYFUNCTION("IF(OR(RegExMatch(J23&amp;"""",""ERR""), RegExMatch(J23&amp;"""",""--""), RegExMatch(K22&amp;"""",""--""),),  ""-----------"", SUM(J23,K22))"),105)</f>
        <v>105</v>
      </c>
      <c r="L23" s="32">
        <v>20</v>
      </c>
      <c r="M23" s="33">
        <v>15</v>
      </c>
      <c r="N23" s="28"/>
      <c r="O23" s="51"/>
      <c r="P23" s="52"/>
      <c r="Q23" s="51"/>
      <c r="R23" s="52"/>
      <c r="S23" s="29">
        <v>30</v>
      </c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45</v>
      </c>
      <c r="U23" s="37">
        <f ca="1">IFERROR(__xludf.DUMMYFUNCTION("IF(OR(RegExMatch(T23&amp;"""",""ERR""), RegExMatch(T23&amp;"""",""--""), RegExMatch(U22&amp;"""",""--""),),  ""-----------"", SUM(T23,U22))"),440)</f>
        <v>440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1</v>
      </c>
      <c r="AC23" s="41">
        <f ca="1">IFERROR(__xludf.DUMMYFUNCTION("IF(AB23, FILTER(BONUS, LEN(BONUS)), ""0"")"),0)</f>
        <v>0</v>
      </c>
      <c r="AD23" s="38">
        <f ca="1">IFERROR(__xludf.DUMMYFUNCTION("""COMPUTED_VALUE"""),10)</f>
        <v>10</v>
      </c>
      <c r="AE23" s="38">
        <f ca="1">IFERROR(__xludf.DUMMYFUNCTION("""COMPUTED_VALUE"""),20)</f>
        <v>20</v>
      </c>
      <c r="AF23" s="38">
        <f ca="1">IFERROR(__xludf.DUMMYFUNCTION("""COMPUTED_VALUE"""),30)</f>
        <v>30</v>
      </c>
      <c r="AG23" s="38">
        <f>IF(C3="", 0, IF(SUM(C23:H23)-C23&lt;&gt;0, 0, IF(SUM(M23:R23)&gt;0, 2, IF(SUM(M23:R23)&lt;0, 3, 1))))</f>
        <v>2</v>
      </c>
      <c r="AH23" s="41">
        <f ca="1">IFERROR(__xludf.DUMMYFUNCTION("IF(AG23=1, FILTER(TOSSUP, LEN(TOSSUP)), IF(AG23=2, FILTER(NEG, LEN(NEG)), IF(AG23, FILTER(NONEG, LEN(NONEG)), """")))"),-5)</f>
        <v>-5</v>
      </c>
      <c r="AI23" s="38"/>
      <c r="AJ23" s="38"/>
      <c r="AK23" s="38">
        <f>IF(D3="", 0, IF(SUM(C23:H23)-D23&lt;&gt;0, 0, IF(SUM(M23:R23)&gt;0, 2, IF(SUM(M23:R23)&lt;0, 3, 1))))</f>
        <v>2</v>
      </c>
      <c r="AL23" s="38">
        <f ca="1">IFERROR(__xludf.DUMMYFUNCTION("IF(AK23=1, FILTER(TOSSUP, LEN(TOSSUP)), IF(AK23=2, FILTER(NEG, LEN(NEG)), IF(AK23, FILTER(NONEG, LEN(NONEG)), """")))"),-5)</f>
        <v>-5</v>
      </c>
      <c r="AM23" s="38"/>
      <c r="AN23" s="38"/>
      <c r="AO23" s="38">
        <f>IF(E3="", 0, IF(SUM(C23:H23)-E23&lt;&gt;0, 0, IF(SUM(M23:R23)&gt;0, 2, IF(SUM(M23:R23)&lt;0, 3, 1))))</f>
        <v>2</v>
      </c>
      <c r="AP23" s="38">
        <f ca="1">IFERROR(__xludf.DUMMYFUNCTION("IF(AO23=1, FILTER(TOSSUP, LEN(TOSSUP)), IF(AO23=2, FILTER(NEG, LEN(NEG)), IF(AO23, FILTER(NONEG, LEN(NONEG)), """")))"),-5)</f>
        <v>-5</v>
      </c>
      <c r="AQ23" s="38"/>
      <c r="AR23" s="38"/>
      <c r="AS23" s="38">
        <f>IF(F3="", 0, IF(SUM(C23:H23)-F23&lt;&gt;0, 0, IF(SUM(M23:R23)&gt;0, 2, IF(SUM(M23:R23)&lt;0, 3, 1))))</f>
        <v>2</v>
      </c>
      <c r="AT23" s="38">
        <f ca="1">IFERROR(__xludf.DUMMYFUNCTION("IF(AS23=1, FILTER(TOSSUP, LEN(TOSSUP)), IF(AS23=2, FILTER(NEG, LEN(NEG)), IF(AS23, FILTER(NONEG, LEN(NONEG)), """")))"),-5)</f>
        <v>-5</v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1</v>
      </c>
      <c r="BF23" s="38">
        <f ca="1">IFERROR(__xludf.DUMMYFUNCTION("IF(BE23=1, FILTER(TOSSUP, LEN(TOSSUP)), IF(BE23=2, FILTER(NEG, LEN(NEG)), IF(BE23, FILTER(NONEG, LEN(NONEG)), """")))"),-5)</f>
        <v>-5</v>
      </c>
      <c r="BG23" s="38">
        <f ca="1">IFERROR(__xludf.DUMMYFUNCTION("""COMPUTED_VALUE"""),10)</f>
        <v>10</v>
      </c>
      <c r="BH23" s="38">
        <f ca="1">IFERROR(__xludf.DUMMYFUNCTION("""COMPUTED_VALUE"""),15)</f>
        <v>15</v>
      </c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0</v>
      </c>
      <c r="BN23" s="38" t="str">
        <f ca="1">IFERROR(__xludf.DUMMYFUNCTION("IF(BM23=1, FILTER(TOSSUP, LEN(TOSSUP)), IF(BM23=2, FILTER(NEG, LEN(NEG)), IF(BM23, FILTER(NONEG, LEN(NONEG)), """")))"),"")</f>
        <v/>
      </c>
      <c r="BO23" s="38"/>
      <c r="BP23" s="38"/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SUM(J24,K23))"),105)</f>
        <v>105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SUM(T24,U23))"),440)</f>
        <v>440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1</v>
      </c>
      <c r="AT24" s="38">
        <f ca="1">IFERROR(__xludf.DUMMYFUNCTION("IF(AS24=1, FILTER(TOSSUP, LEN(TOSSUP)), IF(AS24=2, FILTER(NEG, LEN(NEG)), IF(AS24, FILTER(NONEG, LEN(NONEG)), """")))"),-5)</f>
        <v>-5</v>
      </c>
      <c r="AU24" s="38">
        <f ca="1">IFERROR(__xludf.DUMMYFUNCTION("""COMPUTED_VALUE"""),10)</f>
        <v>10</v>
      </c>
      <c r="AV24" s="38">
        <f ca="1">IFERROR(__xludf.DUMMYFUNCTION("""COMPUTED_VALUE"""),15)</f>
        <v>15</v>
      </c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SUM(J25,K24))"),105)</f>
        <v>105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SUM(T25,U24))"),440)</f>
        <v>440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1</v>
      </c>
      <c r="AT25" s="38">
        <f ca="1">IFERROR(__xludf.DUMMYFUNCTION("IF(AS25=1, FILTER(TOSSUP, LEN(TOSSUP)), IF(AS25=2, FILTER(NEG, LEN(NEG)), IF(AS25, FILTER(NONEG, LEN(NONEG)), """")))"),-5)</f>
        <v>-5</v>
      </c>
      <c r="AU25" s="38">
        <f ca="1">IFERROR(__xludf.DUMMYFUNCTION("""COMPUTED_VALUE"""),10)</f>
        <v>10</v>
      </c>
      <c r="AV25" s="38">
        <f ca="1">IFERROR(__xludf.DUMMYFUNCTION("""COMPUTED_VALUE"""),15)</f>
        <v>15</v>
      </c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SUM(J26,K25))"),105)</f>
        <v>105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SUM(T26,U25))"),440)</f>
        <v>440</v>
      </c>
      <c r="V26" s="38"/>
      <c r="W26" s="38"/>
      <c r="X26" s="38"/>
      <c r="Y26" s="38" t="str">
        <f ca="1">IFERROR(__xludf.DUMMYFUNCTION("FILTER(INSTRUCTIONS!A34:CC44, INSTRUCTIONS!A34:CC34=C2)"),"NANSEMOND RIVER B")</f>
        <v>NANSEMOND RIVER B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1</v>
      </c>
      <c r="AT26" s="38">
        <f ca="1">IFERROR(__xludf.DUMMYFUNCTION("IF(AS26=1, FILTER(TOSSUP, LEN(TOSSUP)), IF(AS26=2, FILTER(NEG, LEN(NEG)), IF(AS26, FILTER(NONEG, LEN(NONEG)), """")))"),-5)</f>
        <v>-5</v>
      </c>
      <c r="AU26" s="38">
        <f ca="1">IFERROR(__xludf.DUMMYFUNCTION("""COMPUTED_VALUE"""),10)</f>
        <v>10</v>
      </c>
      <c r="AV26" s="38">
        <f ca="1">IFERROR(__xludf.DUMMYFUNCTION("""COMPUTED_VALUE"""),15)</f>
        <v>15</v>
      </c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SUM(J27,K26))"),105)</f>
        <v>105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SUM(T27,U26))"),440)</f>
        <v>440</v>
      </c>
      <c r="V27" s="38"/>
      <c r="W27" s="38"/>
      <c r="X27" s="38"/>
      <c r="Y27" s="10" t="str">
        <f ca="1">IFERROR(__xludf.DUMMYFUNCTION("""COMPUTED_VALUE"""),"Zoe Newton")</f>
        <v>Zoe Newton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1</v>
      </c>
      <c r="AT27" s="38">
        <f ca="1">IFERROR(__xludf.DUMMYFUNCTION("IF(AS27=1, FILTER(TOSSUP, LEN(TOSSUP)), IF(AS27=2, FILTER(NEG, LEN(NEG)), IF(AS27, FILTER(NONEG, LEN(NONEG)), """")))"),-5)</f>
        <v>-5</v>
      </c>
      <c r="AU27" s="38">
        <f ca="1">IFERROR(__xludf.DUMMYFUNCTION("""COMPUTED_VALUE"""),10)</f>
        <v>10</v>
      </c>
      <c r="AV27" s="38">
        <f ca="1">IFERROR(__xludf.DUMMYFUNCTION("""COMPUTED_VALUE"""),15)</f>
        <v>15</v>
      </c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0</v>
      </c>
      <c r="D28" s="70">
        <f t="shared" si="2"/>
        <v>1</v>
      </c>
      <c r="E28" s="69">
        <f t="shared" si="2"/>
        <v>0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1</v>
      </c>
      <c r="N28" s="73">
        <f t="shared" si="3"/>
        <v>2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IFERROR(__xludf.DUMMYFUNCTION("""COMPUTED_VALUE"""),"Grant Robertson")</f>
        <v>Grant Robertson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1</v>
      </c>
      <c r="D29" s="76">
        <f t="shared" si="4"/>
        <v>1</v>
      </c>
      <c r="E29" s="75">
        <f t="shared" si="4"/>
        <v>0</v>
      </c>
      <c r="F29" s="76">
        <f t="shared" si="4"/>
        <v>2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4</v>
      </c>
      <c r="N29" s="79">
        <f t="shared" si="5"/>
        <v>5</v>
      </c>
      <c r="O29" s="78">
        <f t="shared" si="5"/>
        <v>2</v>
      </c>
      <c r="P29" s="79">
        <f t="shared" si="5"/>
        <v>0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IFERROR(__xludf.DUMMYFUNCTION("""COMPUTED_VALUE"""),"Ellie Sammons")</f>
        <v>Ellie Sammons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0</v>
      </c>
      <c r="D30" s="81">
        <f t="shared" si="6"/>
        <v>0</v>
      </c>
      <c r="E30" s="80">
        <f t="shared" si="6"/>
        <v>0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50</v>
      </c>
      <c r="J30" s="96"/>
      <c r="K30" s="111">
        <f>IF(ROUND(IFERROR(I30/SUM(C28:H29), 0), 0)=IFERROR(I30/SUM(C28:H29), 0), ROUND(IFERROR(I30/SUM(C28:H29), 0), 0), ROUND(IFERROR(I30/SUM(C28:H29), 0), 1))</f>
        <v>10</v>
      </c>
      <c r="L30" s="77">
        <v>-5</v>
      </c>
      <c r="M30" s="82">
        <f t="shared" ref="M30:R30" si="7">COUNTIF(M4:M27, "=-5")</f>
        <v>1</v>
      </c>
      <c r="N30" s="83">
        <f t="shared" si="7"/>
        <v>0</v>
      </c>
      <c r="O30" s="82">
        <f t="shared" si="7"/>
        <v>2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300</v>
      </c>
      <c r="T30" s="96"/>
      <c r="U30" s="113">
        <f>IF(ROUND(IFERROR(S30/SUM(M28:R29), 0), 0)=IFERROR(S30/SUM(M28:R29), 0), ROUND(IFERROR(S30/SUM(M28:R29), 0), 0), ROUND(IFERROR(S30/SUM(M28:R29), 0), 1))</f>
        <v>21.4</v>
      </c>
      <c r="V30" s="38"/>
      <c r="W30" s="38"/>
      <c r="X30" s="38"/>
      <c r="Y30" s="38" t="str">
        <f ca="1">IFERROR(__xludf.DUMMYFUNCTION("""COMPUTED_VALUE"""),"Arpan Sathiabalan")</f>
        <v>Arpan Sathiabalan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10</v>
      </c>
      <c r="D31" s="86">
        <f t="shared" si="8"/>
        <v>25</v>
      </c>
      <c r="E31" s="85">
        <f t="shared" si="8"/>
        <v>0</v>
      </c>
      <c r="F31" s="86">
        <f t="shared" si="8"/>
        <v>20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50</v>
      </c>
      <c r="N31" s="86">
        <f t="shared" si="9"/>
        <v>80</v>
      </c>
      <c r="O31" s="88">
        <f t="shared" si="9"/>
        <v>10</v>
      </c>
      <c r="P31" s="86">
        <f t="shared" si="9"/>
        <v>0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IFERROR(__xludf.DUMMYFUNCTION("""COMPUTED_VALUE"""),"Tony Vitullo")</f>
        <v>Tony Vitullo</v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K27)"),105)</f>
        <v>105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U27)"),440)</f>
        <v>440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IFERROR(__xludf.DUMMYFUNCTION("""COMPUTED_VALUE"""),"")</f>
        <v/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INSTRUCTIONS!A34:CC34=M2)"),"MONTGOMERY BLAIR A")</f>
        <v>MONTGOMERY BLAIR A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IFERROR(__xludf.DUMMYFUNCTION("""COMPUTED_VALUE"""),"Martin Brandenburg")</f>
        <v>Martin Brandenburg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IFERROR(__xludf.DUMMYFUNCTION("""COMPUTED_VALUE"""),"Will Lankenau")</f>
        <v>Will Lankenau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IFERROR(__xludf.DUMMYFUNCTION("""COMPUTED_VALUE"""),"Henry Ren")</f>
        <v>Henry Ren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IFERROR(__xludf.DUMMYFUNCTION("""COMPUTED_VALUE"""),"Caleb Zhao")</f>
        <v>Caleb Zhao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29" priority="1">
      <formula>$I:$I&lt;&gt;""</formula>
    </cfRule>
  </conditionalFormatting>
  <conditionalFormatting sqref="C4:U23">
    <cfRule type="expression" dxfId="28" priority="2">
      <formula>$S:$S&lt;&gt;""</formula>
    </cfRule>
  </conditionalFormatting>
  <conditionalFormatting sqref="A1">
    <cfRule type="notContainsBlanks" dxfId="27" priority="3">
      <formula>LEN(TRIM(A1))&gt;0</formula>
    </cfRule>
  </conditionalFormatting>
  <dataValidations count="330">
    <dataValidation type="list" allowBlank="1" showErrorMessage="1" sqref="G18">
      <formula1>$AX$18:$AZ$18</formula1>
    </dataValidation>
    <dataValidation type="list" allowBlank="1" showErrorMessage="1" sqref="R25">
      <formula1>$BZ$25:$CB$25</formula1>
    </dataValidation>
    <dataValidation type="list" allowBlank="1" showErrorMessage="1" sqref="C4">
      <formula1>$AH$4:$AJ$4</formula1>
    </dataValidation>
    <dataValidation type="list" allowBlank="1" showErrorMessage="1" sqref="F24">
      <formula1>$AT$24:$AV$24</formula1>
    </dataValidation>
    <dataValidation type="list" allowBlank="1" showErrorMessage="1" sqref="H8">
      <formula1>$BB$8:$BD$8</formula1>
    </dataValidation>
    <dataValidation type="list" allowBlank="1" showErrorMessage="1" sqref="Q11">
      <formula1>$BV$11:$BX$11</formula1>
    </dataValidation>
    <dataValidation type="list" allowBlank="1" showErrorMessage="1" sqref="M9">
      <formula1>$BF$9:$BH$9</formula1>
    </dataValidation>
    <dataValidation type="list" allowBlank="1" showErrorMessage="1" sqref="M16">
      <formula1>$BF$16:$BH$16</formula1>
    </dataValidation>
    <dataValidation type="list" allowBlank="1" showErrorMessage="1" sqref="F8">
      <formula1>$AT$8:$AV$8</formula1>
    </dataValidation>
    <dataValidation type="list" allowBlank="1" showErrorMessage="1" sqref="G20">
      <formula1>$AX$20:$AZ$20</formula1>
    </dataValidation>
    <dataValidation type="list" allowBlank="1" showErrorMessage="1" sqref="P27">
      <formula1>$BR$27:$BT$27</formula1>
    </dataValidation>
    <dataValidation type="list" allowBlank="1" showErrorMessage="1" sqref="C22">
      <formula1>$AH$22:$AJ$22</formula1>
    </dataValidation>
    <dataValidation type="list" allowBlank="1" showErrorMessage="1" sqref="C3:H3">
      <formula1>$Y$27:$Y$36</formula1>
    </dataValidation>
    <dataValidation type="list" allowBlank="1" showErrorMessage="1" sqref="I14">
      <formula1>$X$14:$AA$14</formula1>
    </dataValidation>
    <dataValidation type="list" allowBlank="1" showErrorMessage="1" sqref="S14">
      <formula1>$AC$14:$AF$14</formula1>
    </dataValidation>
    <dataValidation type="list" allowBlank="1" showErrorMessage="1" sqref="Q24">
      <formula1>$BV$24:$BX$24</formula1>
    </dataValidation>
    <dataValidation type="list" allowBlank="1" showErrorMessage="1" sqref="D22">
      <formula1>$AL$22:$AN$22</formula1>
    </dataValidation>
    <dataValidation type="list" allowBlank="1" showErrorMessage="1" sqref="N22">
      <formula1>$BJ$22:$BL$22</formula1>
    </dataValidation>
    <dataValidation type="list" allowBlank="1" showErrorMessage="1" sqref="O5">
      <formula1>$BN$5:$BP$5</formula1>
    </dataValidation>
    <dataValidation type="list" allowBlank="1" showErrorMessage="1" sqref="E13">
      <formula1>$AP$13:$AR$13</formula1>
    </dataValidation>
    <dataValidation type="list" allowBlank="1" showErrorMessage="1" sqref="E4">
      <formula1>$AP$4:$AR$4</formula1>
    </dataValidation>
    <dataValidation type="list" allowBlank="1" showErrorMessage="1" sqref="P8">
      <formula1>$BR$8:$BT$8</formula1>
    </dataValidation>
    <dataValidation type="list" allowBlank="1" showErrorMessage="1" sqref="R11">
      <formula1>$BZ$11:$CB$11</formula1>
    </dataValidation>
    <dataValidation type="list" allowBlank="1" showErrorMessage="1" sqref="E14">
      <formula1>$AP$14:$AR$14</formula1>
    </dataValidation>
    <dataValidation type="list" allowBlank="1" showErrorMessage="1" sqref="I8">
      <formula1>$X$8:$AA$8</formula1>
    </dataValidation>
    <dataValidation type="list" allowBlank="1" showErrorMessage="1" sqref="Q5">
      <formula1>$BV$5:$BX$5</formula1>
    </dataValidation>
    <dataValidation type="list" allowBlank="1" showErrorMessage="1" sqref="O17">
      <formula1>$BN$17:$BP$17</formula1>
    </dataValidation>
    <dataValidation type="list" allowBlank="1" showErrorMessage="1" sqref="S5">
      <formula1>$AC$5:$AF$5</formula1>
    </dataValidation>
    <dataValidation type="list" allowBlank="1" showErrorMessage="1" sqref="F25">
      <formula1>$AT$25:$AV$25</formula1>
    </dataValidation>
    <dataValidation type="list" allowBlank="1" showErrorMessage="1" sqref="D23">
      <formula1>$AL$23:$AN$23</formula1>
    </dataValidation>
    <dataValidation type="list" allowBlank="1" showErrorMessage="1" sqref="E26">
      <formula1>$AP$26:$AR$26</formula1>
    </dataValidation>
    <dataValidation type="list" allowBlank="1" showErrorMessage="1" sqref="N23">
      <formula1>$BJ$23:$BL$23</formula1>
    </dataValidation>
    <dataValidation type="list" allowBlank="1" showErrorMessage="1" sqref="R24">
      <formula1>$BZ$24:$CB$24</formula1>
    </dataValidation>
    <dataValidation type="list" allowBlank="1" showErrorMessage="1" sqref="Q10">
      <formula1>$BV$10:$BX$10</formula1>
    </dataValidation>
    <dataValidation type="list" allowBlank="1" showErrorMessage="1" sqref="E27">
      <formula1>$AP$27:$AR$27</formula1>
    </dataValidation>
    <dataValidation type="list" allowBlank="1" showErrorMessage="1" sqref="R12">
      <formula1>$BZ$12:$CB$12</formula1>
    </dataValidation>
    <dataValidation type="list" allowBlank="1" showErrorMessage="1" sqref="D5">
      <formula1>$AL$5:$AN$5</formula1>
    </dataValidation>
    <dataValidation type="list" allowBlank="1" showErrorMessage="1" sqref="M15">
      <formula1>$BF$15:$BH$15</formula1>
    </dataValidation>
    <dataValidation type="list" allowBlank="1" showErrorMessage="1" sqref="O18">
      <formula1>$BN$18:$BP$18</formula1>
    </dataValidation>
    <dataValidation type="list" allowBlank="1" showErrorMessage="1" sqref="G4">
      <formula1>$AX$4:$AZ$4</formula1>
    </dataValidation>
    <dataValidation type="list" allowBlank="1" showErrorMessage="1" sqref="C21">
      <formula1>$AH$21:$AJ$21</formula1>
    </dataValidation>
    <dataValidation type="list" allowBlank="1" showErrorMessage="1" sqref="N8">
      <formula1>$BJ$8:$BL$8</formula1>
    </dataValidation>
    <dataValidation type="list" allowBlank="1" showErrorMessage="1" sqref="H6">
      <formula1>$BB$6:$BD$6</formula1>
    </dataValidation>
    <dataValidation type="list" allowBlank="1" showErrorMessage="1" sqref="G9">
      <formula1>$AX$9:$AZ$9</formula1>
    </dataValidation>
    <dataValidation type="list" allowBlank="1" showErrorMessage="1" sqref="R13">
      <formula1>$BZ$13:$CB$13</formula1>
    </dataValidation>
    <dataValidation type="list" allowBlank="1" showErrorMessage="1" sqref="I13">
      <formula1>$X$13:$AA$13</formula1>
    </dataValidation>
    <dataValidation type="list" allowBlank="1" showErrorMessage="1" sqref="D19">
      <formula1>$AL$19:$AN$19</formula1>
    </dataValidation>
    <dataValidation type="list" allowBlank="1" showErrorMessage="1" sqref="E12">
      <formula1>$AP$12:$AR$12</formula1>
    </dataValidation>
    <dataValidation type="list" allowBlank="1" showErrorMessage="1" sqref="I16">
      <formula1>$X$16:$AA$16</formula1>
    </dataValidation>
    <dataValidation type="list" allowBlank="1" showErrorMessage="1" sqref="N6">
      <formula1>$BJ$6:$BL$6</formula1>
    </dataValidation>
    <dataValidation type="list" allowBlank="1" showErrorMessage="1" sqref="G21">
      <formula1>$AX$21:$AZ$21</formula1>
    </dataValidation>
    <dataValidation type="list" allowBlank="1" showErrorMessage="1" sqref="R4">
      <formula1>$BZ$4:$CB$4</formula1>
    </dataValidation>
    <dataValidation type="list" allowBlank="1" showErrorMessage="1" sqref="C23">
      <formula1>$AH$23:$AJ$23</formula1>
    </dataValidation>
    <dataValidation type="list" allowBlank="1" showErrorMessage="1" sqref="G19">
      <formula1>$AX$19:$AZ$19</formula1>
    </dataValidation>
    <dataValidation type="list" allowBlank="1" showErrorMessage="1" sqref="H27">
      <formula1>$BB$27:$BD$27</formula1>
    </dataValidation>
    <dataValidation type="list" allowBlank="1" showErrorMessage="1" sqref="O19">
      <formula1>$BN$19:$BP$19</formula1>
    </dataValidation>
    <dataValidation type="list" allowBlank="1" showErrorMessage="1" sqref="M7">
      <formula1>$BF$7:$BH$7</formula1>
    </dataValidation>
    <dataValidation type="list" allowBlank="1" showErrorMessage="1" sqref="D10">
      <formula1>$AL$10:$AN$10</formula1>
    </dataValidation>
    <dataValidation type="list" allowBlank="1" showErrorMessage="1" sqref="R23">
      <formula1>$BZ$23:$CB$23</formula1>
    </dataValidation>
    <dataValidation type="list" allowBlank="1" showErrorMessage="1" sqref="E9">
      <formula1>$AP$9:$AR$9</formula1>
    </dataValidation>
    <dataValidation type="list" allowBlank="1" showErrorMessage="1" sqref="N20">
      <formula1>$BJ$20:$BL$20</formula1>
    </dataValidation>
    <dataValidation type="list" allowBlank="1" showErrorMessage="1" sqref="C24">
      <formula1>$AH$24:$AJ$24</formula1>
    </dataValidation>
    <dataValidation type="list" allowBlank="1" showErrorMessage="1" sqref="F22">
      <formula1>$AT$22:$AV$22</formula1>
    </dataValidation>
    <dataValidation type="list" allowBlank="1" showErrorMessage="1" sqref="E11">
      <formula1>$AP$11:$AR$11</formula1>
    </dataValidation>
    <dataValidation type="list" allowBlank="1" showErrorMessage="1" sqref="G22">
      <formula1>$AX$22:$AZ$22</formula1>
    </dataValidation>
    <dataValidation type="list" allowBlank="1" showErrorMessage="1" sqref="C18">
      <formula1>$AH$18:$AJ$18</formula1>
    </dataValidation>
    <dataValidation type="list" allowBlank="1" showErrorMessage="1" sqref="P6">
      <formula1>$BR$6:$BT$6</formula1>
    </dataValidation>
    <dataValidation type="list" allowBlank="1" showErrorMessage="1" sqref="Q12">
      <formula1>$BV$12:$BX$12</formula1>
    </dataValidation>
    <dataValidation type="list" allowBlank="1" showErrorMessage="1" sqref="P25">
      <formula1>$BR$25:$BT$25</formula1>
    </dataValidation>
    <dataValidation type="list" allowBlank="1" showErrorMessage="1" sqref="G16">
      <formula1>$AX$16:$AZ$16</formula1>
    </dataValidation>
    <dataValidation type="list" allowBlank="1" showErrorMessage="1" sqref="N21">
      <formula1>$BJ$21:$BL$21</formula1>
    </dataValidation>
    <dataValidation type="list" allowBlank="1" showErrorMessage="1" sqref="F23">
      <formula1>$AT$23:$AV$23</formula1>
    </dataValidation>
    <dataValidation type="list" allowBlank="1" showErrorMessage="1" sqref="Q13">
      <formula1>$BV$13:$BX$13</formula1>
    </dataValidation>
    <dataValidation type="list" allowBlank="1" showErrorMessage="1" sqref="G17">
      <formula1>$AX$17:$AZ$17</formula1>
    </dataValidation>
    <dataValidation type="list" allowBlank="1" showErrorMessage="1" sqref="I15">
      <formula1>$X$15:$AA$15</formula1>
    </dataValidation>
    <dataValidation type="list" allowBlank="1" showErrorMessage="1" sqref="C19">
      <formula1>$AH$19:$AJ$19</formula1>
    </dataValidation>
    <dataValidation type="list" allowBlank="1" showErrorMessage="1" sqref="P26">
      <formula1>$BR$26:$BT$26</formula1>
    </dataValidation>
    <dataValidation type="list" allowBlank="1" showErrorMessage="1" sqref="H26">
      <formula1>$BB$26:$BD$26</formula1>
    </dataValidation>
    <dataValidation type="list" allowBlank="1" showErrorMessage="1" sqref="D9">
      <formula1>$AL$9:$AN$9</formula1>
    </dataValidation>
    <dataValidation type="list" allowBlank="1" showErrorMessage="1" sqref="D12">
      <formula1>$AL$12:$AN$12</formula1>
    </dataValidation>
    <dataValidation type="list" allowBlank="1" showErrorMessage="1" sqref="M19">
      <formula1>$BF$19:$BH$19</formula1>
    </dataValidation>
    <dataValidation type="list" allowBlank="1" showErrorMessage="1" sqref="G7">
      <formula1>$AX$7:$AZ$7</formula1>
    </dataValidation>
    <dataValidation type="list" allowBlank="1" showErrorMessage="1" sqref="Q8">
      <formula1>$BV$8:$BX$8</formula1>
    </dataValidation>
    <dataValidation type="list" allowBlank="1" showErrorMessage="1" sqref="E16">
      <formula1>$AP$16:$AR$16</formula1>
    </dataValidation>
    <dataValidation type="list" allowBlank="1" showErrorMessage="1" sqref="C17">
      <formula1>$AH$17:$AJ$17</formula1>
    </dataValidation>
    <dataValidation type="list" allowBlank="1" showErrorMessage="1" sqref="N25">
      <formula1>$BJ$25:$BL$25</formula1>
    </dataValidation>
    <dataValidation type="list" allowBlank="1" showErrorMessage="1" sqref="H4">
      <formula1>$BB$4:$BD$4</formula1>
    </dataValidation>
    <dataValidation type="list" allowBlank="1" showErrorMessage="1" sqref="O8">
      <formula1>$BN$8:$BP$8</formula1>
    </dataValidation>
    <dataValidation type="list" allowBlank="1" showErrorMessage="1" sqref="R22">
      <formula1>$BZ$22:$CB$22</formula1>
    </dataValidation>
    <dataValidation type="list" allowBlank="1" showErrorMessage="1" sqref="G23">
      <formula1>$AX$23:$AZ$23</formula1>
    </dataValidation>
    <dataValidation type="list" allowBlank="1" showErrorMessage="1" sqref="Q14">
      <formula1>$BV$14:$BX$14</formula1>
    </dataValidation>
    <dataValidation type="list" allowBlank="1" showErrorMessage="1" sqref="M13">
      <formula1>$BF$13:$BH$13</formula1>
    </dataValidation>
    <dataValidation type="list" allowBlank="1" showErrorMessage="1" sqref="M3:R3">
      <formula1>$Y$38:$Y$47</formula1>
    </dataValidation>
    <dataValidation type="list" allowBlank="1" showErrorMessage="1" sqref="O15">
      <formula1>$BN$15:$BP$15</formula1>
    </dataValidation>
    <dataValidation type="list" allowBlank="1" showErrorMessage="1" sqref="H18">
      <formula1>$BB$18:$BD$18</formula1>
    </dataValidation>
    <dataValidation type="list" allowBlank="1" showErrorMessage="1" sqref="C11">
      <formula1>$AH$11:$AJ$11</formula1>
    </dataValidation>
    <dataValidation type="list" allowBlank="1" showErrorMessage="1" sqref="D25">
      <formula1>$AL$25:$AN$25</formula1>
    </dataValidation>
    <dataValidation type="list" allowBlank="1" showErrorMessage="1" sqref="E7">
      <formula1>$AP$7:$AR$7</formula1>
    </dataValidation>
    <dataValidation type="list" allowBlank="1" showErrorMessage="1" sqref="I17">
      <formula1>$X$17:$AA$17</formula1>
    </dataValidation>
    <dataValidation type="list" allowBlank="1" showErrorMessage="1" sqref="N17">
      <formula1>$BJ$17:$BL$17</formula1>
    </dataValidation>
    <dataValidation type="list" allowBlank="1" showErrorMessage="1" sqref="N4">
      <formula1>$BJ$4:$BL$4</formula1>
    </dataValidation>
    <dataValidation type="list" allowBlank="1" showErrorMessage="1" sqref="H20">
      <formula1>$BB$20:$BD$20</formula1>
    </dataValidation>
    <dataValidation type="list" allowBlank="1" showErrorMessage="1" sqref="Q27">
      <formula1>$BV$27:$BX$27</formula1>
    </dataValidation>
    <dataValidation type="list" allowBlank="1" showErrorMessage="1" sqref="F21">
      <formula1>$AT$21:$AV$21</formula1>
    </dataValidation>
    <dataValidation type="list" allowBlank="1" showErrorMessage="1" sqref="M26">
      <formula1>$BF$26:$BH$26</formula1>
    </dataValidation>
    <dataValidation type="list" allowBlank="1" showErrorMessage="1" sqref="M14">
      <formula1>$BF$14:$BH$14</formula1>
    </dataValidation>
    <dataValidation type="list" allowBlank="1" showErrorMessage="1" sqref="D17">
      <formula1>$AL$17:$AN$17</formula1>
    </dataValidation>
    <dataValidation type="list" allowBlank="1" showErrorMessage="1" sqref="N18">
      <formula1>$BJ$18:$BL$18</formula1>
    </dataValidation>
    <dataValidation type="list" allowBlank="1" showErrorMessage="1" sqref="H19">
      <formula1>$BB$19:$BD$19</formula1>
    </dataValidation>
    <dataValidation type="list" allowBlank="1" showErrorMessage="1" sqref="I18">
      <formula1>$X$18:$AA$18</formula1>
    </dataValidation>
    <dataValidation type="list" allowBlank="1" showErrorMessage="1" sqref="Q21">
      <formula1>$BV$21:$BX$21</formula1>
    </dataValidation>
    <dataValidation type="list" allowBlank="1" showErrorMessage="1" sqref="O22">
      <formula1>$BN$22:$BP$22</formula1>
    </dataValidation>
    <dataValidation type="list" allowBlank="1" showErrorMessage="1" sqref="M20">
      <formula1>$BF$20:$BH$20</formula1>
    </dataValidation>
    <dataValidation type="list" allowBlank="1" showErrorMessage="1" sqref="H12">
      <formula1>$BB$12:$BD$12</formula1>
    </dataValidation>
    <dataValidation type="list" allowBlank="1" showErrorMessage="1" sqref="D11">
      <formula1>$AL$11:$AN$11</formula1>
    </dataValidation>
    <dataValidation type="list" allowBlank="1" showErrorMessage="1" sqref="F13">
      <formula1>$AT$13:$AV$13</formula1>
    </dataValidation>
    <dataValidation type="list" allowBlank="1" showErrorMessage="1" sqref="O10">
      <formula1>$BN$10:$BP$10</formula1>
    </dataValidation>
    <dataValidation type="list" allowBlank="1" showErrorMessage="1" sqref="C16">
      <formula1>$AH$16:$AJ$16</formula1>
    </dataValidation>
    <dataValidation type="list" allowBlank="1" showErrorMessage="1" sqref="H13">
      <formula1>$BB$13:$BD$13</formula1>
    </dataValidation>
    <dataValidation type="list" allowBlank="1" showErrorMessage="1" sqref="M27">
      <formula1>$BF$27:$BH$27</formula1>
    </dataValidation>
    <dataValidation type="list" allowBlank="1" showErrorMessage="1" sqref="F14">
      <formula1>$AT$14:$AV$14</formula1>
    </dataValidation>
    <dataValidation type="list" allowBlank="1" showErrorMessage="1" sqref="N24">
      <formula1>$BJ$24:$BL$24</formula1>
    </dataValidation>
    <dataValidation type="list" allowBlank="1" showErrorMessage="1" sqref="D18">
      <formula1>$AL$18:$AN$18</formula1>
    </dataValidation>
    <dataValidation type="list" allowBlank="1" showErrorMessage="1" sqref="C9">
      <formula1>$AH$9:$AJ$9</formula1>
    </dataValidation>
    <dataValidation type="list" allowBlank="1" showErrorMessage="1" sqref="E15">
      <formula1>$AP$15:$AR$15</formula1>
    </dataValidation>
    <dataValidation type="list" allowBlank="1" showErrorMessage="1" sqref="R8">
      <formula1>$BZ$8:$CB$8</formula1>
    </dataValidation>
    <dataValidation type="list" allowBlank="1" showErrorMessage="1" sqref="R19">
      <formula1>$BZ$19:$CB$19</formula1>
    </dataValidation>
    <dataValidation type="list" allowBlank="1" showErrorMessage="1" sqref="Q22">
      <formula1>$BV$22:$BX$22</formula1>
    </dataValidation>
    <dataValidation type="list" allowBlank="1" showErrorMessage="1" sqref="H25">
      <formula1>$BB$25:$BD$25</formula1>
    </dataValidation>
    <dataValidation type="list" allowBlank="1" showErrorMessage="1" sqref="P4">
      <formula1>$BR$4:$BT$4</formula1>
    </dataValidation>
    <dataValidation type="list" allowBlank="1" showErrorMessage="1" sqref="I5">
      <formula1>$X$5:$AA$5</formula1>
    </dataValidation>
    <dataValidation type="list" allowBlank="1" showErrorMessage="1" sqref="M21">
      <formula1>$BF$21:$BH$21</formula1>
    </dataValidation>
    <dataValidation type="list" allowBlank="1" showErrorMessage="1" sqref="F6">
      <formula1>$AT$6:$AV$6</formula1>
    </dataValidation>
    <dataValidation type="list" allowBlank="1" showErrorMessage="1" sqref="O23">
      <formula1>$BN$23:$BP$23</formula1>
    </dataValidation>
    <dataValidation type="list" allowBlank="1" showErrorMessage="1" sqref="D24">
      <formula1>$AL$24:$AN$24</formula1>
    </dataValidation>
    <dataValidation type="list" allowBlank="1" showErrorMessage="1" sqref="Q23">
      <formula1>$BV$23:$BX$23</formula1>
    </dataValidation>
    <dataValidation type="list" allowBlank="1" showErrorMessage="1" sqref="D21">
      <formula1>$AL$21:$AN$21</formula1>
    </dataValidation>
    <dataValidation type="list" allowBlank="1" showErrorMessage="1" sqref="O21">
      <formula1>$BN$21:$BP$21</formula1>
    </dataValidation>
    <dataValidation type="list" allowBlank="1" showErrorMessage="1" sqref="G27">
      <formula1>$AX$27:$AZ$27</formula1>
    </dataValidation>
    <dataValidation type="list" allowBlank="1" showErrorMessage="1" sqref="H14">
      <formula1>$BB$14:$BD$14</formula1>
    </dataValidation>
    <dataValidation type="list" allowBlank="1" showErrorMessage="1" sqref="N19">
      <formula1>$BJ$19:$BL$19</formula1>
    </dataValidation>
    <dataValidation type="list" allowBlank="1" showErrorMessage="1" sqref="C13">
      <formula1>$AH$13:$AJ$13</formula1>
    </dataValidation>
    <dataValidation type="list" allowBlank="1" showErrorMessage="1" sqref="M25">
      <formula1>$BF$25:$BH$25</formula1>
    </dataValidation>
    <dataValidation type="list" allowBlank="1" showErrorMessage="1" sqref="D7">
      <formula1>$AL$7:$AN$7</formula1>
    </dataValidation>
    <dataValidation type="list" allowBlank="1" showErrorMessage="1" sqref="C10">
      <formula1>$AH$10:$AJ$10</formula1>
    </dataValidation>
    <dataValidation type="list" allowBlank="1" showErrorMessage="1" sqref="H17">
      <formula1>$BB$17:$BD$17</formula1>
    </dataValidation>
    <dataValidation type="list" allowBlank="1" showErrorMessage="1" sqref="D16">
      <formula1>$AL$16:$AN$16</formula1>
    </dataValidation>
    <dataValidation type="list" allowBlank="1" showErrorMessage="1" sqref="Q26">
      <formula1>$BV$26:$BX$26</formula1>
    </dataValidation>
    <dataValidation type="list" allowBlank="1" showErrorMessage="1" sqref="M22">
      <formula1>$BF$22:$BH$22</formula1>
    </dataValidation>
    <dataValidation type="list" allowBlank="1" showErrorMessage="1" sqref="M4">
      <formula1>$BF$4:$BH$4</formula1>
    </dataValidation>
    <dataValidation type="list" allowBlank="1" showErrorMessage="1" sqref="S8">
      <formula1>$AC$8:$AF$8</formula1>
    </dataValidation>
    <dataValidation type="list" allowBlank="1" showErrorMessage="1" sqref="O16">
      <formula1>$BN$16:$BP$16</formula1>
    </dataValidation>
    <dataValidation type="list" allowBlank="1" showErrorMessage="1" sqref="E22">
      <formula1>$AP$22:$AR$22</formula1>
    </dataValidation>
    <dataValidation type="list" allowBlank="1" showErrorMessage="1" sqref="D13">
      <formula1>$AL$13:$AN$13</formula1>
    </dataValidation>
    <dataValidation type="list" allowBlank="1" showErrorMessage="1" sqref="O13">
      <formula1>$BN$13:$BP$13</formula1>
    </dataValidation>
    <dataValidation type="list" allowBlank="1" showErrorMessage="1" sqref="N26">
      <formula1>$BJ$26:$BL$26</formula1>
    </dataValidation>
    <dataValidation type="list" allowBlank="1" showErrorMessage="1" sqref="N9">
      <formula1>$BJ$9:$BL$9</formula1>
    </dataValidation>
    <dataValidation type="list" allowBlank="1" showErrorMessage="1" sqref="C20">
      <formula1>$AH$20:$AJ$20</formula1>
    </dataValidation>
    <dataValidation type="list" allowBlank="1" showErrorMessage="1" sqref="R26">
      <formula1>$BZ$26:$CB$26</formula1>
    </dataValidation>
    <dataValidation type="list" allowBlank="1" showErrorMessage="1" sqref="E25">
      <formula1>$AP$25:$AR$25</formula1>
    </dataValidation>
    <dataValidation type="list" allowBlank="1" showErrorMessage="1" sqref="F12">
      <formula1>$AT$12:$AV$12</formula1>
    </dataValidation>
    <dataValidation type="list" allowBlank="1" showErrorMessage="1" sqref="M17">
      <formula1>$BF$17:$BH$17</formula1>
    </dataValidation>
    <dataValidation type="list" allowBlank="1" showErrorMessage="1" sqref="G5">
      <formula1>$AX$5:$AZ$5</formula1>
    </dataValidation>
    <dataValidation type="list" allowBlank="1" showErrorMessage="1" sqref="Q6">
      <formula1>$BV$6:$BX$6</formula1>
    </dataValidation>
    <dataValidation type="list" allowBlank="1" showErrorMessage="1" sqref="Q18">
      <formula1>$BV$18:$BX$18</formula1>
    </dataValidation>
    <dataValidation type="list" allowBlank="1" showErrorMessage="1" sqref="H21">
      <formula1>$BB$21:$BD$21</formula1>
    </dataValidation>
    <dataValidation type="list" allowBlank="1" showErrorMessage="1" sqref="C7">
      <formula1>$AH$7:$AJ$7</formula1>
    </dataValidation>
    <dataValidation type="list" allowBlank="1" showErrorMessage="1" sqref="M23">
      <formula1>$BF$23:$BH$23</formula1>
    </dataValidation>
    <dataValidation type="list" allowBlank="1" showErrorMessage="1" sqref="C12">
      <formula1>$AH$12:$AJ$12</formula1>
    </dataValidation>
    <dataValidation type="list" allowBlank="1" showErrorMessage="1" sqref="F10">
      <formula1>$AT$10:$AV$10</formula1>
    </dataValidation>
    <dataValidation type="list" allowBlank="1" showErrorMessage="1" sqref="D14">
      <formula1>$AL$14:$AN$14</formula1>
    </dataValidation>
    <dataValidation type="list" allowBlank="1" showErrorMessage="1" sqref="E23">
      <formula1>$AP$23:$AR$23</formula1>
    </dataValidation>
    <dataValidation type="list" allowBlank="1" showErrorMessage="1" sqref="E17">
      <formula1>$AP$17:$AR$17</formula1>
    </dataValidation>
    <dataValidation type="list" allowBlank="1" showErrorMessage="1" sqref="H15">
      <formula1>$BB$15:$BD$15</formula1>
    </dataValidation>
    <dataValidation type="list" allowBlank="1" showErrorMessage="1" sqref="R27">
      <formula1>$BZ$27:$CB$27</formula1>
    </dataValidation>
    <dataValidation type="list" allowBlank="1" showErrorMessage="1" sqref="Q19">
      <formula1>$BV$19:$BX$19</formula1>
    </dataValidation>
    <dataValidation type="list" allowBlank="1" showErrorMessage="1" sqref="F4">
      <formula1>$AT$4:$AV$4</formula1>
    </dataValidation>
    <dataValidation type="list" allowBlank="1" showErrorMessage="1" sqref="M18">
      <formula1>$BF$18:$BH$18</formula1>
    </dataValidation>
    <dataValidation type="list" allowBlank="1" showErrorMessage="1" sqref="O20">
      <formula1>$BN$20:$BP$20</formula1>
    </dataValidation>
    <dataValidation type="list" allowBlank="1" showErrorMessage="1" sqref="D20">
      <formula1>$AL$20:$AN$20</formula1>
    </dataValidation>
    <dataValidation type="list" allowBlank="1" showErrorMessage="1" sqref="F11">
      <formula1>$AT$11:$AV$11</formula1>
    </dataValidation>
    <dataValidation type="list" allowBlank="1" showErrorMessage="1" sqref="E24">
      <formula1>$AP$24:$AR$24</formula1>
    </dataValidation>
    <dataValidation type="list" allowBlank="1" showErrorMessage="1" sqref="R6">
      <formula1>$BZ$6:$CB$6</formula1>
    </dataValidation>
    <dataValidation type="list" allowBlank="1" showErrorMessage="1" sqref="H22">
      <formula1>$BB$22:$BD$22</formula1>
    </dataValidation>
    <dataValidation type="list" allowBlank="1" showErrorMessage="1" sqref="M24">
      <formula1>$BF$24:$BH$24</formula1>
    </dataValidation>
    <dataValidation type="list" allowBlank="1" showErrorMessage="1" sqref="N27">
      <formula1>$BJ$27:$BL$27</formula1>
    </dataValidation>
    <dataValidation type="list" allowBlank="1" showErrorMessage="1" sqref="O14">
      <formula1>$BN$14:$BP$14</formula1>
    </dataValidation>
    <dataValidation type="list" allowBlank="1" showErrorMessage="1" sqref="Q25">
      <formula1>$BV$25:$BX$25</formula1>
    </dataValidation>
    <dataValidation type="list" allowBlank="1" showErrorMessage="1" sqref="D15">
      <formula1>$AL$15:$AN$15</formula1>
    </dataValidation>
    <dataValidation type="list" allowBlank="1" showErrorMessage="1" sqref="E18">
      <formula1>$AP$18:$AR$18</formula1>
    </dataValidation>
    <dataValidation type="list" allowBlank="1" showErrorMessage="1" sqref="P9">
      <formula1>$BR$9:$BT$9</formula1>
    </dataValidation>
    <dataValidation type="list" allowBlank="1" showErrorMessage="1" sqref="H16">
      <formula1>$BB$16:$BD$16</formula1>
    </dataValidation>
    <dataValidation type="list" allowBlank="1" showErrorMessage="1" sqref="I7">
      <formula1>$X$7:$AA$7</formula1>
    </dataValidation>
    <dataValidation type="list" allowBlank="1" showErrorMessage="1" sqref="O12">
      <formula1>$BN$12:$BP$12</formula1>
    </dataValidation>
    <dataValidation type="list" allowBlank="1" showErrorMessage="1" sqref="E19">
      <formula1>$AP$19:$AR$19</formula1>
    </dataValidation>
    <dataValidation type="list" allowBlank="1" showErrorMessage="1" sqref="I22">
      <formula1>$X$22:$AA$22</formula1>
    </dataValidation>
    <dataValidation type="list" allowBlank="1" showErrorMessage="1" sqref="S22">
      <formula1>$AC$22:$AF$22</formula1>
    </dataValidation>
    <dataValidation type="list" allowBlank="1" showErrorMessage="1" sqref="Q4">
      <formula1>$BV$4:$BX$4</formula1>
    </dataValidation>
    <dataValidation type="list" allowBlank="1" showErrorMessage="1" sqref="Q17">
      <formula1>$BV$17:$BX$17</formula1>
    </dataValidation>
    <dataValidation type="list" allowBlank="1" showErrorMessage="1" sqref="H10">
      <formula1>$BB$10:$BD$10</formula1>
    </dataValidation>
    <dataValidation type="list" allowBlank="1" showErrorMessage="1" sqref="P7">
      <formula1>$BR$7:$BT$7</formula1>
    </dataValidation>
    <dataValidation type="list" allowBlank="1" showErrorMessage="1" sqref="E21">
      <formula1>$AP$21:$AR$21</formula1>
    </dataValidation>
    <dataValidation type="list" allowBlank="1" showErrorMessage="1" sqref="R5">
      <formula1>$BZ$5:$CB$5</formula1>
    </dataValidation>
    <dataValidation type="list" allowBlank="1" showErrorMessage="1" sqref="N7">
      <formula1>$BJ$7:$BL$7</formula1>
    </dataValidation>
    <dataValidation type="list" allowBlank="1" showErrorMessage="1" sqref="M10">
      <formula1>$BF$10:$BH$10</formula1>
    </dataValidation>
    <dataValidation type="list" allowBlank="1" showErrorMessage="1" sqref="R17">
      <formula1>$BZ$17:$CB$17</formula1>
    </dataValidation>
    <dataValidation type="list" allowBlank="1" showErrorMessage="1" sqref="S6">
      <formula1>$AC$6:$AF$6</formula1>
    </dataValidation>
    <dataValidation type="list" allowBlank="1" showErrorMessage="1" sqref="O25">
      <formula1>$BN$25:$BP$25</formula1>
    </dataValidation>
    <dataValidation type="list" allowBlank="1" showErrorMessage="1" sqref="P21">
      <formula1>$BR$21:$BT$21</formula1>
    </dataValidation>
    <dataValidation type="list" allowBlank="1" showErrorMessage="1" sqref="H23">
      <formula1>$BB$23:$BD$23</formula1>
    </dataValidation>
    <dataValidation type="list" allowBlank="1" showErrorMessage="1" sqref="G12">
      <formula1>$AX$12:$AZ$12</formula1>
    </dataValidation>
    <dataValidation type="list" allowBlank="1" showErrorMessage="1" sqref="P19">
      <formula1>$BR$19:$BT$19</formula1>
    </dataValidation>
    <dataValidation type="list" allowBlank="1" showErrorMessage="1" sqref="C14">
      <formula1>$AH$14:$AJ$14</formula1>
    </dataValidation>
    <dataValidation type="list" allowBlank="1" showErrorMessage="1" sqref="G13">
      <formula1>$AX$13:$AZ$13</formula1>
    </dataValidation>
    <dataValidation type="list" allowBlank="1" showErrorMessage="1" sqref="C5">
      <formula1>$AH$5:$AJ$5</formula1>
    </dataValidation>
    <dataValidation type="list" allowBlank="1" showErrorMessage="1" sqref="C15">
      <formula1>$AH$15:$AJ$15</formula1>
    </dataValidation>
    <dataValidation type="list" allowBlank="1" showErrorMessage="1" sqref="Q16">
      <formula1>$BV$16:$BX$16</formula1>
    </dataValidation>
    <dataValidation type="list" allowBlank="1" showErrorMessage="1" sqref="R18">
      <formula1>$BZ$18:$CB$18</formula1>
    </dataValidation>
    <dataValidation type="list" allowBlank="1" showErrorMessage="1" sqref="H9">
      <formula1>$BB$9:$BD$9</formula1>
    </dataValidation>
    <dataValidation type="list" allowBlank="1" showErrorMessage="1" sqref="F9">
      <formula1>$AT$9:$AV$9</formula1>
    </dataValidation>
    <dataValidation type="list" allowBlank="1" showErrorMessage="1" sqref="P22">
      <formula1>$BR$22:$BT$22</formula1>
    </dataValidation>
    <dataValidation type="list" allowBlank="1" showErrorMessage="1" sqref="G25">
      <formula1>$AX$25:$AZ$25</formula1>
    </dataValidation>
    <dataValidation type="list" allowBlank="1" showErrorMessage="1" sqref="I23">
      <formula1>$X$23:$AA$23</formula1>
    </dataValidation>
    <dataValidation type="list" allowBlank="1" showErrorMessage="1" sqref="C27">
      <formula1>$AH$27:$AJ$27</formula1>
    </dataValidation>
    <dataValidation type="list" allowBlank="1" showErrorMessage="1" sqref="H24">
      <formula1>$BB$24:$BD$24</formula1>
    </dataValidation>
    <dataValidation type="list" allowBlank="1" showErrorMessage="1" sqref="O6">
      <formula1>$BN$6:$BP$6</formula1>
    </dataValidation>
    <dataValidation type="list" allowBlank="1" showErrorMessage="1" sqref="G26">
      <formula1>$AX$26:$AZ$26</formula1>
    </dataValidation>
    <dataValidation type="list" allowBlank="1" showErrorMessage="1" sqref="I19">
      <formula1>$X$19:$AA$19</formula1>
    </dataValidation>
    <dataValidation type="list" allowBlank="1" showErrorMessage="1" sqref="O11">
      <formula1>$BN$11:$BP$11</formula1>
    </dataValidation>
    <dataValidation type="list" allowBlank="1" showErrorMessage="1" sqref="E5">
      <formula1>$AP$5:$AR$5</formula1>
    </dataValidation>
    <dataValidation type="list" allowBlank="1" showErrorMessage="1" sqref="S19">
      <formula1>$AC$19:$AF$19</formula1>
    </dataValidation>
    <dataValidation type="list" allowBlank="1" showErrorMessage="1" sqref="E20">
      <formula1>$AP$20:$AR$20</formula1>
    </dataValidation>
    <dataValidation type="list" allowBlank="1" showErrorMessage="1" sqref="M8">
      <formula1>$BF$8:$BH$8</formula1>
    </dataValidation>
    <dataValidation type="list" allowBlank="1" showErrorMessage="1" sqref="R16">
      <formula1>$BZ$16:$CB$16</formula1>
    </dataValidation>
    <dataValidation type="list" allowBlank="1" showErrorMessage="1" sqref="N16">
      <formula1>$BJ$16:$BL$16</formula1>
    </dataValidation>
    <dataValidation type="list" allowBlank="1" showErrorMessage="1" sqref="O24">
      <formula1>$BN$24:$BP$24</formula1>
    </dataValidation>
    <dataValidation type="list" allowBlank="1" showErrorMessage="1" sqref="N13">
      <formula1>$BJ$13:$BL$13</formula1>
    </dataValidation>
    <dataValidation type="list" allowBlank="1" showErrorMessage="1" sqref="F15">
      <formula1>$AT$15:$AV$15</formula1>
    </dataValidation>
    <dataValidation type="list" allowBlank="1" showErrorMessage="1" sqref="O27">
      <formula1>$BN$27:$BP$27</formula1>
    </dataValidation>
    <dataValidation type="list" allowBlank="1" showErrorMessage="1" sqref="S10">
      <formula1>$AC$10:$AF$10</formula1>
    </dataValidation>
    <dataValidation type="list" allowBlank="1" showErrorMessage="1" sqref="F20">
      <formula1>$AT$20:$AV$20</formula1>
    </dataValidation>
    <dataValidation type="list" allowBlank="1" showErrorMessage="1" sqref="S4">
      <formula1>$AC$4:$AF$4</formula1>
    </dataValidation>
    <dataValidation type="list" allowBlank="1" showErrorMessage="1" sqref="F18">
      <formula1>$AT$18:$AV$18</formula1>
    </dataValidation>
    <dataValidation type="list" allowBlank="1" showErrorMessage="1" sqref="P18">
      <formula1>$BR$18:$BT$18</formula1>
    </dataValidation>
    <dataValidation type="list" allowBlank="1" showErrorMessage="1" sqref="Q15">
      <formula1>$BV$15:$BX$15</formula1>
    </dataValidation>
    <dataValidation type="list" allowBlank="1" showErrorMessage="1" sqref="F7">
      <formula1>$AT$7:$AV$7</formula1>
    </dataValidation>
    <dataValidation type="list" allowBlank="1" showErrorMessage="1" sqref="P5">
      <formula1>$BR$5:$BT$5</formula1>
    </dataValidation>
    <dataValidation type="list" allowBlank="1" showErrorMessage="1" sqref="C26">
      <formula1>$AH$26:$AJ$26</formula1>
    </dataValidation>
    <dataValidation type="list" allowBlank="1" showErrorMessage="1" sqref="I9">
      <formula1>$X$9:$AA$9</formula1>
    </dataValidation>
    <dataValidation type="list" allowBlank="1" showErrorMessage="1" sqref="Q20">
      <formula1>$BV$20:$BX$20</formula1>
    </dataValidation>
    <dataValidation type="list" allowBlank="1" showErrorMessage="1" sqref="D4">
      <formula1>$AL$4:$AN$4</formula1>
    </dataValidation>
    <dataValidation type="list" allowBlank="1" showErrorMessage="1" sqref="H11">
      <formula1>$BB$11:$BD$11</formula1>
    </dataValidation>
    <dataValidation type="list" allowBlank="1" showErrorMessage="1" sqref="G24">
      <formula1>$AX$24:$AZ$24</formula1>
    </dataValidation>
    <dataValidation type="list" allowBlank="1" showErrorMessage="1" sqref="R20">
      <formula1>$BZ$20:$CB$20</formula1>
    </dataValidation>
    <dataValidation type="list" allowBlank="1" showErrorMessage="1" sqref="D26">
      <formula1>$AL$26:$AN$26</formula1>
    </dataValidation>
    <dataValidation type="list" allowBlank="1" showErrorMessage="1" sqref="O26">
      <formula1>$BN$26:$BP$26</formula1>
    </dataValidation>
    <dataValidation type="list" allowBlank="1" showErrorMessage="1" sqref="M11">
      <formula1>$BF$11:$BH$11</formula1>
    </dataValidation>
    <dataValidation type="list" allowBlank="1" showErrorMessage="1" sqref="N14">
      <formula1>$BJ$14:$BL$14</formula1>
    </dataValidation>
    <dataValidation type="list" allowBlank="1" showErrorMessage="1" sqref="M6">
      <formula1>$BF$6:$BH$6</formula1>
    </dataValidation>
    <dataValidation type="list" allowBlank="1" showErrorMessage="1" sqref="F16">
      <formula1>$AT$16:$AV$16</formula1>
    </dataValidation>
    <dataValidation type="list" allowBlank="1" showErrorMessage="1" sqref="I20">
      <formula1>$X$20:$AA$20</formula1>
    </dataValidation>
    <dataValidation type="list" allowBlank="1" showErrorMessage="1" sqref="R15">
      <formula1>$BZ$15:$CB$15</formula1>
    </dataValidation>
    <dataValidation type="list" allowBlank="1" showErrorMessage="1" sqref="C25">
      <formula1>$AH$25:$AJ$25</formula1>
    </dataValidation>
    <dataValidation type="list" allowBlank="1" showErrorMessage="1" sqref="R21">
      <formula1>$BZ$21:$CB$21</formula1>
    </dataValidation>
    <dataValidation type="list" allowBlank="1" showErrorMessage="1" sqref="O4">
      <formula1>$BN$4:$BP$4</formula1>
    </dataValidation>
    <dataValidation type="list" allowBlank="1" showErrorMessage="1" sqref="I21">
      <formula1>$X$21:$AA$21</formula1>
    </dataValidation>
    <dataValidation type="list" allowBlank="1" showErrorMessage="1" sqref="F17">
      <formula1>$AT$17:$AV$17</formula1>
    </dataValidation>
    <dataValidation type="list" allowBlank="1" showErrorMessage="1" sqref="D27">
      <formula1>$AL$27:$AN$27</formula1>
    </dataValidation>
    <dataValidation type="list" allowBlank="1" showErrorMessage="1" sqref="M12">
      <formula1>$BF$12:$BH$12</formula1>
    </dataValidation>
    <dataValidation type="list" allowBlank="1" showErrorMessage="1" sqref="H7">
      <formula1>$BB$7:$BD$7</formula1>
    </dataValidation>
    <dataValidation type="list" allowBlank="1" showErrorMessage="1" sqref="N15">
      <formula1>$BJ$15:$BL$15</formula1>
    </dataValidation>
    <dataValidation type="list" allowBlank="1" showErrorMessage="1" sqref="F27">
      <formula1>$AT$27:$AV$27</formula1>
    </dataValidation>
    <dataValidation type="list" allowBlank="1" showErrorMessage="1" sqref="P24">
      <formula1>$BR$24:$BT$24</formula1>
    </dataValidation>
    <dataValidation type="list" allowBlank="1" showErrorMessage="1" sqref="R9">
      <formula1>$BZ$9:$CB$9</formula1>
    </dataValidation>
    <dataValidation type="list" allowBlank="1" showErrorMessage="1" sqref="S17">
      <formula1>$AC$17:$AF$17</formula1>
    </dataValidation>
    <dataValidation type="list" allowBlank="1" showErrorMessage="1" sqref="F19">
      <formula1>$AT$19:$AV$19</formula1>
    </dataValidation>
    <dataValidation type="list" allowBlank="1" showErrorMessage="1" sqref="P16">
      <formula1>$BR$16:$BT$16</formula1>
    </dataValidation>
    <dataValidation type="list" allowBlank="1" showErrorMessage="1" sqref="F5">
      <formula1>$AT$5:$AV$5</formula1>
    </dataValidation>
    <dataValidation type="list" allowBlank="1" showErrorMessage="1" sqref="E10">
      <formula1>$AP$10:$AR$10</formula1>
    </dataValidation>
    <dataValidation type="list" allowBlank="1" showErrorMessage="1" sqref="I4">
      <formula1>$X$4:$AA$4</formula1>
    </dataValidation>
    <dataValidation type="list" allowBlank="1" showErrorMessage="1" sqref="S11">
      <formula1>$AC$11:$AF$11</formula1>
    </dataValidation>
    <dataValidation type="list" allowBlank="1" showErrorMessage="1" sqref="R14">
      <formula1>$BZ$14:$CB$14</formula1>
    </dataValidation>
    <dataValidation type="list" allowBlank="1" showErrorMessage="1" sqref="G15">
      <formula1>$AX$15:$AZ$15</formula1>
    </dataValidation>
    <dataValidation type="list" allowBlank="1" showErrorMessage="1" sqref="C8">
      <formula1>$AH$8:$AJ$8</formula1>
    </dataValidation>
    <dataValidation type="list" allowBlank="1" showErrorMessage="1" sqref="G8">
      <formula1>$AX$8:$AZ$8</formula1>
    </dataValidation>
    <dataValidation type="list" allowBlank="1" showErrorMessage="1" sqref="P10">
      <formula1>$BR$10:$BT$10</formula1>
    </dataValidation>
    <dataValidation type="list" allowBlank="1" showErrorMessage="1" sqref="N11">
      <formula1>$BJ$11:$BL$11</formula1>
    </dataValidation>
    <dataValidation type="list" allowBlank="1" showErrorMessage="1" sqref="S18">
      <formula1>$AC$18:$AF$18</formula1>
    </dataValidation>
    <dataValidation type="list" allowBlank="1" showErrorMessage="1" sqref="D8">
      <formula1>$AL$8:$AN$8</formula1>
    </dataValidation>
    <dataValidation type="list" allowBlank="1" showErrorMessage="1" sqref="I11">
      <formula1>$X$11:$AA$11</formula1>
    </dataValidation>
    <dataValidation type="list" allowBlank="1" showErrorMessage="1" sqref="N5">
      <formula1>$BJ$5:$BL$5</formula1>
    </dataValidation>
    <dataValidation type="list" allowBlank="1" showErrorMessage="1" sqref="Q9">
      <formula1>$BV$9:$BX$9</formula1>
    </dataValidation>
    <dataValidation type="list" allowBlank="1" showErrorMessage="1" sqref="H5">
      <formula1>$BB$5:$BD$5</formula1>
    </dataValidation>
    <dataValidation type="list" allowBlank="1" showErrorMessage="1" sqref="S12">
      <formula1>$AC$12:$AF$12</formula1>
    </dataValidation>
    <dataValidation type="list" allowBlank="1" showErrorMessage="1" sqref="N12">
      <formula1>$BJ$12:$BL$12</formula1>
    </dataValidation>
    <dataValidation type="list" allowBlank="1" showErrorMessage="1" sqref="P23">
      <formula1>$BR$23:$BT$23</formula1>
    </dataValidation>
    <dataValidation type="list" allowBlank="1" showErrorMessage="1" sqref="M5">
      <formula1>$BF$5:$BH$5</formula1>
    </dataValidation>
    <dataValidation type="list" allowBlank="1" showErrorMessage="1" sqref="S9">
      <formula1>$AC$9:$AF$9</formula1>
    </dataValidation>
    <dataValidation type="list" allowBlank="1" showErrorMessage="1" sqref="E8">
      <formula1>$AP$8:$AR$8</formula1>
    </dataValidation>
    <dataValidation type="list" allowBlank="1" showErrorMessage="1" sqref="P11">
      <formula1>$BR$11:$BT$11</formula1>
    </dataValidation>
    <dataValidation type="list" allowBlank="1" showErrorMessage="1" sqref="G14">
      <formula1>$AX$14:$AZ$14</formula1>
    </dataValidation>
    <dataValidation type="list" allowBlank="1" showErrorMessage="1" sqref="O9">
      <formula1>$BN$9:$BP$9</formula1>
    </dataValidation>
    <dataValidation type="list" allowBlank="1" showErrorMessage="1" sqref="I12">
      <formula1>$X$12:$AA$12</formula1>
    </dataValidation>
    <dataValidation type="list" allowBlank="1" showErrorMessage="1" sqref="P17">
      <formula1>$BR$17:$BT$17</formula1>
    </dataValidation>
    <dataValidation type="list" allowBlank="1" showErrorMessage="1" sqref="F26">
      <formula1>$AT$26:$AV$26</formula1>
    </dataValidation>
    <dataValidation type="list" allowBlank="1" showErrorMessage="1" sqref="P15">
      <formula1>$BR$15:$BT$15</formula1>
    </dataValidation>
    <dataValidation type="list" allowBlank="1" showErrorMessage="1" sqref="C6">
      <formula1>$AH$6:$AJ$6</formula1>
    </dataValidation>
    <dataValidation type="list" allowBlank="1" showErrorMessage="1" sqref="S13">
      <formula1>$AC$13:$AF$13</formula1>
    </dataValidation>
    <dataValidation type="list" allowBlank="1" showErrorMessage="1" sqref="G11">
      <formula1>$AX$11:$AZ$11</formula1>
    </dataValidation>
    <dataValidation type="list" allowBlank="1" showErrorMessage="1" sqref="P20">
      <formula1>$BR$20:$BT$20</formula1>
    </dataValidation>
    <dataValidation type="list" allowBlank="1" showErrorMessage="1" sqref="R10">
      <formula1>$BZ$10:$CB$10</formula1>
    </dataValidation>
    <dataValidation type="list" allowBlank="1" showErrorMessage="1" sqref="E6">
      <formula1>$AP$6:$AR$6</formula1>
    </dataValidation>
    <dataValidation type="list" allowBlank="1" showErrorMessage="1" sqref="O7">
      <formula1>$BN$7:$BP$7</formula1>
    </dataValidation>
    <dataValidation type="list" allowBlank="1" showErrorMessage="1" sqref="S23">
      <formula1>$AC$23:$AF$23</formula1>
    </dataValidation>
    <dataValidation type="list" allowBlank="1" showErrorMessage="1" sqref="P12">
      <formula1>$BR$12:$BT$12</formula1>
    </dataValidation>
    <dataValidation type="list" allowBlank="1" showErrorMessage="1" sqref="I10">
      <formula1>$X$10:$AA$10</formula1>
    </dataValidation>
    <dataValidation type="list" allowBlank="1" showErrorMessage="1" sqref="R7">
      <formula1>$BZ$7:$CB$7</formula1>
    </dataValidation>
    <dataValidation type="list" allowBlank="1" showErrorMessage="1" sqref="N10">
      <formula1>$BJ$10:$BL$10</formula1>
    </dataValidation>
    <dataValidation type="list" allowBlank="1" showErrorMessage="1" sqref="S20">
      <formula1>$AC$20:$AF$20</formula1>
    </dataValidation>
    <dataValidation type="list" allowBlank="1" showErrorMessage="1" sqref="Q7">
      <formula1>$BV$7:$BX$7</formula1>
    </dataValidation>
    <dataValidation type="list" allowBlank="1" showErrorMessage="1" sqref="G6">
      <formula1>$AX$6:$AZ$6</formula1>
    </dataValidation>
    <dataValidation type="list" allowBlank="1" showErrorMessage="1" sqref="I6">
      <formula1>$X$6:$AA$6</formula1>
    </dataValidation>
    <dataValidation type="list" allowBlank="1" showErrorMessage="1" sqref="P13">
      <formula1>$BR$13:$BT$13</formula1>
    </dataValidation>
    <dataValidation type="list" allowBlank="1" showErrorMessage="1" sqref="D6">
      <formula1>$AL$6:$AN$6</formula1>
    </dataValidation>
    <dataValidation type="list" allowBlank="1" showErrorMessage="1" sqref="S15">
      <formula1>$AC$15:$AF$15</formula1>
    </dataValidation>
    <dataValidation type="list" allowBlank="1" showErrorMessage="1" sqref="S21">
      <formula1>$AC$21:$AF$21</formula1>
    </dataValidation>
    <dataValidation type="list" allowBlank="1" showErrorMessage="1" sqref="S16">
      <formula1>$AC$16:$AF$16</formula1>
    </dataValidation>
    <dataValidation type="list" allowBlank="1" showErrorMessage="1" sqref="G10">
      <formula1>$AX$10:$AZ$10</formula1>
    </dataValidation>
    <dataValidation type="list" allowBlank="1" showErrorMessage="1" sqref="P14">
      <formula1>$BR$14:$BT$14</formula1>
    </dataValidation>
    <dataValidation type="list" allowBlank="1" showErrorMessage="1" sqref="S7">
      <formula1>$AC$7:$AF$7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57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6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7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13</v>
      </c>
      <c r="D3" s="17" t="s">
        <v>16</v>
      </c>
      <c r="E3" s="16" t="s">
        <v>19</v>
      </c>
      <c r="F3" s="17" t="s">
        <v>20</v>
      </c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14</v>
      </c>
      <c r="N3" s="23" t="s">
        <v>17</v>
      </c>
      <c r="O3" s="22" t="s">
        <v>24</v>
      </c>
      <c r="P3" s="23" t="s">
        <v>25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/>
      <c r="F4" s="28"/>
      <c r="G4" s="26"/>
      <c r="H4" s="28"/>
      <c r="I4" s="29"/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1">
        <f ca="1">IFERROR(__xludf.DUMMYFUNCTION("IF(OR(RegExMatch(J4&amp;"""",""ERR""), RegExMatch(J4&amp;"""",""--"")),  ""-----------"", SUM(J4,K3))"),0)</f>
        <v>0</v>
      </c>
      <c r="L4" s="32">
        <v>1</v>
      </c>
      <c r="M4" s="33"/>
      <c r="N4" s="28">
        <v>10</v>
      </c>
      <c r="O4" s="33"/>
      <c r="P4" s="34"/>
      <c r="Q4" s="33"/>
      <c r="R4" s="34"/>
      <c r="S4" s="29">
        <v>10</v>
      </c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37">
        <f ca="1">IFERROR(__xludf.DUMMYFUNCTION("IF(OR(RegExMatch(T4&amp;"""",""ERR""), RegExMatch(T4&amp;"""",""--"")),  ""-----------"", SUM(T4,U3))"),20)</f>
        <v>20</v>
      </c>
      <c r="V4" s="38"/>
      <c r="W4" s="41" t="b">
        <f t="shared" ref="W4:W23" si="0">(COUNTIF(C4:H4, "=15")+COUNTIF(C4:H4, "=10")=1)</f>
        <v>0</v>
      </c>
      <c r="X4" s="41" t="str">
        <f ca="1">IFERROR(__xludf.DUMMYFUNCTION("IF(W4, FILTER(BONUS, LEN(BONUS)), ""0"")"),"0")</f>
        <v>0</v>
      </c>
      <c r="Y4" s="38"/>
      <c r="Z4" s="41"/>
      <c r="AA4" s="41"/>
      <c r="AB4" s="41" t="b">
        <f t="shared" ref="AB4:AB23" si="1">(COUNTIF(M4:R4, "=15")+COUNTIF(M4:R4, "=10")=1)</f>
        <v>1</v>
      </c>
      <c r="AC4" s="41">
        <f ca="1">IFERROR(__xludf.DUMMYFUNCTION("IF(AB4, FILTER(BONUS, LEN(BONUS)), ""0"")"),0)</f>
        <v>0</v>
      </c>
      <c r="AD4" s="41">
        <f ca="1">IFERROR(__xludf.DUMMYFUNCTION("""COMPUTED_VALUE"""),10)</f>
        <v>10</v>
      </c>
      <c r="AE4" s="41">
        <f ca="1">IFERROR(__xludf.DUMMYFUNCTION("""COMPUTED_VALUE"""),20)</f>
        <v>20</v>
      </c>
      <c r="AF4" s="41">
        <f ca="1">IFERROR(__xludf.DUMMYFUNCTION("""COMPUTED_VALUE"""),30)</f>
        <v>30</v>
      </c>
      <c r="AG4" s="41">
        <f>IF(C3="", 0, IF(SUM(C4:H4)-C4&lt;&gt;0, 0, IF(SUM(M4:R4)&gt;0, 2, IF(SUM(M4:R4)&lt;0, 3, 1))))</f>
        <v>2</v>
      </c>
      <c r="AH4" s="41">
        <f ca="1">IFERROR(__xludf.DUMMYFUNCTION("IF(AG4=1, FILTER(TOSSUP, LEN(TOSSUP)), IF(AG4=2, FILTER(NEG, LEN(NEG)), IF(AG4, FILTER(NONEG, LEN(NONEG)), """")))"),-5)</f>
        <v>-5</v>
      </c>
      <c r="AI4" s="41"/>
      <c r="AJ4" s="41"/>
      <c r="AK4" s="41">
        <f>IF(D3="", 0, IF(SUM(C4:H4)-D4&lt;&gt;0, 0, IF(SUM(M4:R4)&gt;0, 2, IF(SUM(M4:R4)&lt;0, 3, 1))))</f>
        <v>2</v>
      </c>
      <c r="AL4" s="41">
        <f ca="1">IFERROR(__xludf.DUMMYFUNCTION("IF(AK4=1, FILTER(TOSSUP, LEN(TOSSUP)), IF(AK4=2, FILTER(NEG, LEN(NEG)), IF(AK4, FILTER(NONEG, LEN(NONEG)), """")))"),-5)</f>
        <v>-5</v>
      </c>
      <c r="AM4" s="41"/>
      <c r="AN4" s="41"/>
      <c r="AO4" s="41">
        <f>IF(E3="", 0, IF(SUM(C4:H4)-E4&lt;&gt;0, 0, IF(SUM(M4:R4)&gt;0, 2, IF(SUM(M4:R4)&lt;0, 3, 1))))</f>
        <v>2</v>
      </c>
      <c r="AP4" s="41">
        <f ca="1">IFERROR(__xludf.DUMMYFUNCTION("IF(AO4=1, FILTER(TOSSUP, LEN(TOSSUP)), IF(AO4=2, FILTER(NEG, LEN(NEG)), IF(AO4, FILTER(NONEG, LEN(NONEG)), """")))"),-5)</f>
        <v>-5</v>
      </c>
      <c r="AQ4" s="41"/>
      <c r="AR4" s="41"/>
      <c r="AS4" s="41">
        <f>IF(F3="", 0, IF(SUM(C4:H4)-F4&lt;&gt;0, 0, IF(SUM(M4:R4)&gt;0, 2, IF(SUM(M4:R4)&lt;0, 3, 1))))</f>
        <v>2</v>
      </c>
      <c r="AT4" s="41">
        <f ca="1">IFERROR(__xludf.DUMMYFUNCTION("IF(AS4=1, FILTER(TOSSUP, LEN(TOSSUP)), IF(AS4=2, FILTER(NEG, LEN(NEG)), IF(AS4, FILTER(NONEG, LEN(NONEG)), """")))"),-5)</f>
        <v>-5</v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0</v>
      </c>
      <c r="BF4" s="39" t="str">
        <f ca="1">IFERROR(__xludf.DUMMYFUNCTION("IF(BE4=1, FILTER(TOSSUP, LEN(TOSSUP)), IF(BE4=2, FILTER(NEG, LEN(NEG)), IF(BE4, FILTER(NONEG, LEN(NONEG)), """")))"),"")</f>
        <v/>
      </c>
      <c r="BG4" s="39"/>
      <c r="BH4" s="39"/>
      <c r="BI4" s="39">
        <f>IF(N3="", 0, IF(SUM(M4:R4)-N4&lt;&gt;0, 0, IF(SUM(C4:H4)&gt;0, 2, IF(SUM(C4:H4)&lt;0, 3, 1))))</f>
        <v>1</v>
      </c>
      <c r="BJ4" s="39">
        <f ca="1">IFERROR(__xludf.DUMMYFUNCTION("IF(BI4=1, FILTER(TOSSUP, LEN(TOSSUP)), IF(BI4=2, FILTER(NEG, LEN(NEG)), IF(BI4, FILTER(NONEG, LEN(NONEG)), """")))"),-5)</f>
        <v>-5</v>
      </c>
      <c r="BK4" s="39">
        <f ca="1">IFERROR(__xludf.DUMMYFUNCTION("""COMPUTED_VALUE"""),10)</f>
        <v>10</v>
      </c>
      <c r="BL4" s="39">
        <f ca="1">IFERROR(__xludf.DUMMYFUNCTION("""COMPUTED_VALUE"""),15)</f>
        <v>15</v>
      </c>
      <c r="BM4" s="39">
        <f>IF(O3="", 0, IF(SUM(M4:R4)-O4&lt;&gt;0, 0, IF(SUM(C4:H4)&gt;0, 2, IF(SUM(C4:H4)&lt;0, 3, 1))))</f>
        <v>0</v>
      </c>
      <c r="BN4" s="39" t="str">
        <f ca="1">IFERROR(__xludf.DUMMYFUNCTION("IF(BM4=1, FILTER(TOSSUP, LEN(TOSSUP)), IF(BM4=2, FILTER(NEG, LEN(NEG)), IF(BM4, FILTER(NONEG, LEN(NONEG)), """")))"),"")</f>
        <v/>
      </c>
      <c r="BO4" s="39"/>
      <c r="BP4" s="39"/>
      <c r="BQ4" s="39">
        <f>IF(P3="", 0, IF(SUM(M4:R4)-P4&lt;&gt;0, 0, IF(SUM(C4:H4)&gt;0, 2, IF(SUM(C4:H4)&lt;0, 3, 1))))</f>
        <v>0</v>
      </c>
      <c r="BR4" s="39" t="str">
        <f ca="1">IFERROR(__xludf.DUMMYFUNCTION("IF(BQ4=1, FILTER(TOSSUP, LEN(TOSSUP)), IF(BQ4=2, FILTER(NEG, LEN(NEG)), IF(BQ4, FILTER(NONEG, LEN(NONEG)), """")))"),"")</f>
        <v/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>
        <v>10</v>
      </c>
      <c r="E5" s="26"/>
      <c r="F5" s="28"/>
      <c r="G5" s="26"/>
      <c r="H5" s="28"/>
      <c r="I5" s="29">
        <v>10</v>
      </c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37">
        <f ca="1">IFERROR(__xludf.DUMMYFUNCTION("IF(OR(RegExMatch(J5&amp;"""",""ERR""), RegExMatch(J5&amp;"""",""--""), RegExMatch(K4&amp;"""",""--""),),  ""-----------"", SUM(J5,K4))"),20)</f>
        <v>20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SUM(T5,U4))"),20)</f>
        <v>20</v>
      </c>
      <c r="V5" s="38"/>
      <c r="W5" s="41" t="b">
        <f t="shared" si="0"/>
        <v>1</v>
      </c>
      <c r="X5" s="41">
        <f ca="1">IFERROR(__xludf.DUMMYFUNCTION("IF(W5, FILTER(BONUS, LEN(BONUS)), ""0"")"),0)</f>
        <v>0</v>
      </c>
      <c r="Y5" s="38">
        <f ca="1">IFERROR(__xludf.DUMMYFUNCTION("""COMPUTED_VALUE"""),10)</f>
        <v>10</v>
      </c>
      <c r="Z5" s="38">
        <f ca="1">IFERROR(__xludf.DUMMYFUNCTION("""COMPUTED_VALUE"""),20)</f>
        <v>20</v>
      </c>
      <c r="AA5" s="38">
        <f ca="1">IFERROR(__xludf.DUMMYFUNCTION("""COMPUTED_VALUE"""),30)</f>
        <v>30</v>
      </c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1</v>
      </c>
      <c r="AL5" s="38">
        <f ca="1">IFERROR(__xludf.DUMMYFUNCTION("IF(AK5=1, FILTER(TOSSUP, LEN(TOSSUP)), IF(AK5=2, FILTER(NEG, LEN(NEG)), IF(AK5, FILTER(NONEG, LEN(NONEG)), """")))"),-5)</f>
        <v>-5</v>
      </c>
      <c r="AM5" s="38">
        <f ca="1">IFERROR(__xludf.DUMMYFUNCTION("""COMPUTED_VALUE"""),10)</f>
        <v>10</v>
      </c>
      <c r="AN5" s="38">
        <f ca="1">IFERROR(__xludf.DUMMYFUNCTION("""COMPUTED_VALUE"""),15)</f>
        <v>15</v>
      </c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2</v>
      </c>
      <c r="BF5" s="38">
        <f ca="1">IFERROR(__xludf.DUMMYFUNCTION("IF(BE5=1, FILTER(TOSSUP, LEN(TOSSUP)), IF(BE5=2, FILTER(NEG, LEN(NEG)), IF(BE5, FILTER(NONEG, LEN(NONEG)), """")))"),-5)</f>
        <v>-5</v>
      </c>
      <c r="BG5" s="38"/>
      <c r="BH5" s="38"/>
      <c r="BI5" s="38">
        <f>IF(N3="", 0, IF(SUM(M5:R5)-N5&lt;&gt;0, 0, IF(SUM(C5:H5)&gt;0, 2, IF(SUM(C5:H5)&lt;0, 3, 1))))</f>
        <v>2</v>
      </c>
      <c r="BJ5" s="38">
        <f ca="1">IFERROR(__xludf.DUMMYFUNCTION("IF(BI5=1, FILTER(TOSSUP, LEN(TOSSUP)), IF(BI5=2, FILTER(NEG, LEN(NEG)), IF(BI5, FILTER(NONEG, LEN(NONEG)), """")))"),-5)</f>
        <v>-5</v>
      </c>
      <c r="BK5" s="38"/>
      <c r="BL5" s="38"/>
      <c r="BM5" s="38">
        <f>IF(O3="", 0, IF(SUM(M5:R5)-O5&lt;&gt;0, 0, IF(SUM(C5:H5)&gt;0, 2, IF(SUM(C5:H5)&lt;0, 3, 1))))</f>
        <v>2</v>
      </c>
      <c r="BN5" s="38">
        <f ca="1">IFERROR(__xludf.DUMMYFUNCTION("IF(BM5=1, FILTER(TOSSUP, LEN(TOSSUP)), IF(BM5=2, FILTER(NEG, LEN(NEG)), IF(BM5, FILTER(NONEG, LEN(NONEG)), """")))"),-5)</f>
        <v>-5</v>
      </c>
      <c r="BO5" s="38"/>
      <c r="BP5" s="38"/>
      <c r="BQ5" s="38">
        <f>IF(P3="", 0, IF(SUM(M5:R5)-P5&lt;&gt;0, 0, IF(SUM(C5:H5)&gt;0, 2, IF(SUM(C5:H5)&lt;0, 3, 1))))</f>
        <v>2</v>
      </c>
      <c r="BR5" s="38">
        <f ca="1">IFERROR(__xludf.DUMMYFUNCTION("IF(BQ5=1, FILTER(TOSSUP, LEN(TOSSUP)), IF(BQ5=2, FILTER(NEG, LEN(NEG)), IF(BQ5, FILTER(NONEG, LEN(NONEG)), """")))"),-5)</f>
        <v>-5</v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>
        <v>15</v>
      </c>
      <c r="E6" s="53"/>
      <c r="F6" s="28"/>
      <c r="G6" s="53"/>
      <c r="H6" s="54"/>
      <c r="I6" s="29">
        <v>20</v>
      </c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37">
        <f ca="1">IFERROR(__xludf.DUMMYFUNCTION("IF(OR(RegExMatch(J6&amp;"""",""ERR""), RegExMatch(J6&amp;"""",""--""), RegExMatch(K5&amp;"""",""--""),),  ""-----------"", SUM(J6,K5))"),55)</f>
        <v>55</v>
      </c>
      <c r="L6" s="32">
        <v>3</v>
      </c>
      <c r="M6" s="33"/>
      <c r="N6" s="54"/>
      <c r="O6" s="33"/>
      <c r="P6" s="50"/>
      <c r="Q6" s="33"/>
      <c r="R6" s="52"/>
      <c r="S6" s="29"/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7">
        <f ca="1">IFERROR(__xludf.DUMMYFUNCTION("IF(OR(RegExMatch(T6&amp;"""",""ERR""), RegExMatch(T6&amp;"""",""--""), RegExMatch(U5&amp;"""",""--""),),  ""-----------"", SUM(T6,U5))"),20)</f>
        <v>20</v>
      </c>
      <c r="V6" s="38"/>
      <c r="W6" s="41" t="b">
        <f t="shared" si="0"/>
        <v>1</v>
      </c>
      <c r="X6" s="41">
        <f ca="1">IFERROR(__xludf.DUMMYFUNCTION("IF(W6, FILTER(BONUS, LEN(BONUS)), ""0"")"),0)</f>
        <v>0</v>
      </c>
      <c r="Y6" s="38">
        <f ca="1">IFERROR(__xludf.DUMMYFUNCTION("""COMPUTED_VALUE"""),10)</f>
        <v>10</v>
      </c>
      <c r="Z6" s="38">
        <f ca="1">IFERROR(__xludf.DUMMYFUNCTION("""COMPUTED_VALUE"""),20)</f>
        <v>20</v>
      </c>
      <c r="AA6" s="38">
        <f ca="1">IFERROR(__xludf.DUMMYFUNCTION("""COMPUTED_VALUE"""),30)</f>
        <v>30</v>
      </c>
      <c r="AB6" s="41" t="b">
        <f t="shared" si="1"/>
        <v>0</v>
      </c>
      <c r="AC6" s="41" t="str">
        <f ca="1">IFERROR(__xludf.DUMMYFUNCTION("IF(AB6, FILTER(BONUS, LEN(BONUS)), ""0"")"),"0")</f>
        <v>0</v>
      </c>
      <c r="AD6" s="38"/>
      <c r="AE6" s="38"/>
      <c r="AF6" s="38"/>
      <c r="AG6" s="38">
        <f>IF(C3="", 0, IF(SUM(C6:H6)-C6&lt;&gt;0, 0, IF(SUM(M6:R6)&gt;0, 2, IF(SUM(M6:R6)&lt;0, 3, 1))))</f>
        <v>0</v>
      </c>
      <c r="AH6" s="41" t="str">
        <f ca="1">IFERROR(__xludf.DUMMYFUNCTION("IF(AG6=1, FILTER(TOSSUP, LEN(TOSSUP)), IF(AG6=2, FILTER(NEG, LEN(NEG)), IF(AG6, FILTER(NONEG, LEN(NONEG)), """")))"),"")</f>
        <v/>
      </c>
      <c r="AI6" s="38"/>
      <c r="AJ6" s="38"/>
      <c r="AK6" s="38">
        <f>IF(D3="", 0, IF(SUM(C6:H6)-D6&lt;&gt;0, 0, IF(SUM(M6:R6)&gt;0, 2, IF(SUM(M6:R6)&lt;0, 3, 1))))</f>
        <v>1</v>
      </c>
      <c r="AL6" s="38">
        <f ca="1">IFERROR(__xludf.DUMMYFUNCTION("IF(AK6=1, FILTER(TOSSUP, LEN(TOSSUP)), IF(AK6=2, FILTER(NEG, LEN(NEG)), IF(AK6, FILTER(NONEG, LEN(NONEG)), """")))"),-5)</f>
        <v>-5</v>
      </c>
      <c r="AM6" s="38">
        <f ca="1">IFERROR(__xludf.DUMMYFUNCTION("""COMPUTED_VALUE"""),10)</f>
        <v>10</v>
      </c>
      <c r="AN6" s="38">
        <f ca="1">IFERROR(__xludf.DUMMYFUNCTION("""COMPUTED_VALUE"""),15)</f>
        <v>15</v>
      </c>
      <c r="AO6" s="38">
        <f>IF(E3="", 0, IF(SUM(C6:H6)-E6&lt;&gt;0, 0, IF(SUM(M6:R6)&gt;0, 2, IF(SUM(M6:R6)&lt;0, 3, 1))))</f>
        <v>0</v>
      </c>
      <c r="AP6" s="38" t="str">
        <f ca="1">IFERROR(__xludf.DUMMYFUNCTION("IF(AO6=1, FILTER(TOSSUP, LEN(TOSSUP)), IF(AO6=2, FILTER(NEG, LEN(NEG)), IF(AO6, FILTER(NONEG, LEN(NONEG)), """")))"),"")</f>
        <v/>
      </c>
      <c r="AQ6" s="38"/>
      <c r="AR6" s="38"/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2</v>
      </c>
      <c r="BF6" s="38">
        <f ca="1">IFERROR(__xludf.DUMMYFUNCTION("IF(BE6=1, FILTER(TOSSUP, LEN(TOSSUP)), IF(BE6=2, FILTER(NEG, LEN(NEG)), IF(BE6, FILTER(NONEG, LEN(NONEG)), """")))"),-5)</f>
        <v>-5</v>
      </c>
      <c r="BG6" s="38"/>
      <c r="BH6" s="38"/>
      <c r="BI6" s="38">
        <f>IF(N3="", 0, IF(SUM(M6:R6)-N6&lt;&gt;0, 0, IF(SUM(C6:H6)&gt;0, 2, IF(SUM(C6:H6)&lt;0, 3, 1))))</f>
        <v>2</v>
      </c>
      <c r="BJ6" s="38">
        <f ca="1">IFERROR(__xludf.DUMMYFUNCTION("IF(BI6=1, FILTER(TOSSUP, LEN(TOSSUP)), IF(BI6=2, FILTER(NEG, LEN(NEG)), IF(BI6, FILTER(NONEG, LEN(NONEG)), """")))"),-5)</f>
        <v>-5</v>
      </c>
      <c r="BK6" s="38"/>
      <c r="BL6" s="38"/>
      <c r="BM6" s="38">
        <f>IF(O3="", 0, IF(SUM(M6:R6)-O6&lt;&gt;0, 0, IF(SUM(C6:H6)&gt;0, 2, IF(SUM(C6:H6)&lt;0, 3, 1))))</f>
        <v>2</v>
      </c>
      <c r="BN6" s="38">
        <f ca="1">IFERROR(__xludf.DUMMYFUNCTION("IF(BM6=1, FILTER(TOSSUP, LEN(TOSSUP)), IF(BM6=2, FILTER(NEG, LEN(NEG)), IF(BM6, FILTER(NONEG, LEN(NONEG)), """")))"),-5)</f>
        <v>-5</v>
      </c>
      <c r="BO6" s="38"/>
      <c r="BP6" s="38"/>
      <c r="BQ6" s="38">
        <f>IF(P3="", 0, IF(SUM(M6:R6)-P6&lt;&gt;0, 0, IF(SUM(C6:H6)&gt;0, 2, IF(SUM(C6:H6)&lt;0, 3, 1))))</f>
        <v>2</v>
      </c>
      <c r="BR6" s="38">
        <f ca="1">IFERROR(__xludf.DUMMYFUNCTION("IF(BQ6=1, FILTER(TOSSUP, LEN(TOSSUP)), IF(BQ6=2, FILTER(NEG, LEN(NEG)), IF(BQ6, FILTER(NONEG, LEN(NONEG)), """")))"),-5)</f>
        <v>-5</v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>
        <v>10</v>
      </c>
      <c r="E7" s="57"/>
      <c r="F7" s="56"/>
      <c r="G7" s="57"/>
      <c r="H7" s="56"/>
      <c r="I7" s="58">
        <v>30</v>
      </c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59">
        <f ca="1">IFERROR(__xludf.DUMMYFUNCTION("IF(OR(RegExMatch(J7&amp;"""",""ERR""), RegExMatch(J7&amp;"""",""--""), RegExMatch(K6&amp;"""",""--""),),  ""-----------"", SUM(J7,K6))"),95)</f>
        <v>95</v>
      </c>
      <c r="L7" s="60">
        <v>4</v>
      </c>
      <c r="M7" s="61"/>
      <c r="N7" s="56"/>
      <c r="O7" s="62"/>
      <c r="P7" s="64"/>
      <c r="Q7" s="62"/>
      <c r="R7" s="64"/>
      <c r="S7" s="59"/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59">
        <f ca="1">IFERROR(__xludf.DUMMYFUNCTION("IF(OR(RegExMatch(T7&amp;"""",""ERR""), RegExMatch(T7&amp;"""",""--""), RegExMatch(U6&amp;"""",""--""),),  ""-----------"", SUM(T7,U6))"),20)</f>
        <v>20</v>
      </c>
      <c r="V7" s="38"/>
      <c r="W7" s="41" t="b">
        <f t="shared" si="0"/>
        <v>1</v>
      </c>
      <c r="X7" s="41">
        <f ca="1">IFERROR(__xludf.DUMMYFUNCTION("IF(W7, FILTER(BONUS, LEN(BONUS)), ""0"")"),0)</f>
        <v>0</v>
      </c>
      <c r="Y7" s="38">
        <f ca="1">IFERROR(__xludf.DUMMYFUNCTION("""COMPUTED_VALUE"""),10)</f>
        <v>10</v>
      </c>
      <c r="Z7" s="38">
        <f ca="1">IFERROR(__xludf.DUMMYFUNCTION("""COMPUTED_VALUE"""),20)</f>
        <v>20</v>
      </c>
      <c r="AA7" s="38">
        <f ca="1">IFERROR(__xludf.DUMMYFUNCTION("""COMPUTED_VALUE"""),30)</f>
        <v>30</v>
      </c>
      <c r="AB7" s="41" t="b">
        <f t="shared" si="1"/>
        <v>0</v>
      </c>
      <c r="AC7" s="41" t="str">
        <f ca="1">IFERROR(__xludf.DUMMYFUNCTION("IF(AB7, FILTER(BONUS, LEN(BONUS)), ""0"")"),"0")</f>
        <v>0</v>
      </c>
      <c r="AD7" s="38"/>
      <c r="AE7" s="38"/>
      <c r="AF7" s="38"/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1</v>
      </c>
      <c r="AL7" s="38">
        <f ca="1">IFERROR(__xludf.DUMMYFUNCTION("IF(AK7=1, FILTER(TOSSUP, LEN(TOSSUP)), IF(AK7=2, FILTER(NEG, LEN(NEG)), IF(AK7, FILTER(NONEG, LEN(NONEG)), """")))"),-5)</f>
        <v>-5</v>
      </c>
      <c r="AM7" s="38">
        <f ca="1">IFERROR(__xludf.DUMMYFUNCTION("""COMPUTED_VALUE"""),10)</f>
        <v>10</v>
      </c>
      <c r="AN7" s="38">
        <f ca="1">IFERROR(__xludf.DUMMYFUNCTION("""COMPUTED_VALUE"""),15)</f>
        <v>15</v>
      </c>
      <c r="AO7" s="38">
        <f>IF(E3="", 0, IF(SUM(C7:H7)-E7&lt;&gt;0, 0, IF(SUM(M7:R7)&gt;0, 2, IF(SUM(M7:R7)&lt;0, 3, 1))))</f>
        <v>0</v>
      </c>
      <c r="AP7" s="38" t="str">
        <f ca="1">IFERROR(__xludf.DUMMYFUNCTION("IF(AO7=1, FILTER(TOSSUP, LEN(TOSSUP)), IF(AO7=2, FILTER(NEG, LEN(NEG)), IF(AO7, FILTER(NONEG, LEN(NONEG)), """")))"),"")</f>
        <v/>
      </c>
      <c r="AQ7" s="38"/>
      <c r="AR7" s="38"/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2</v>
      </c>
      <c r="BF7" s="38">
        <f ca="1">IFERROR(__xludf.DUMMYFUNCTION("IF(BE7=1, FILTER(TOSSUP, LEN(TOSSUP)), IF(BE7=2, FILTER(NEG, LEN(NEG)), IF(BE7, FILTER(NONEG, LEN(NONEG)), """")))"),-5)</f>
        <v>-5</v>
      </c>
      <c r="BG7" s="38"/>
      <c r="BH7" s="38"/>
      <c r="BI7" s="38">
        <f>IF(N3="", 0, IF(SUM(M7:R7)-N7&lt;&gt;0, 0, IF(SUM(C7:H7)&gt;0, 2, IF(SUM(C7:H7)&lt;0, 3, 1))))</f>
        <v>2</v>
      </c>
      <c r="BJ7" s="38">
        <f ca="1">IFERROR(__xludf.DUMMYFUNCTION("IF(BI7=1, FILTER(TOSSUP, LEN(TOSSUP)), IF(BI7=2, FILTER(NEG, LEN(NEG)), IF(BI7, FILTER(NONEG, LEN(NONEG)), """")))"),-5)</f>
        <v>-5</v>
      </c>
      <c r="BK7" s="38"/>
      <c r="BL7" s="38"/>
      <c r="BM7" s="38">
        <f>IF(O3="", 0, IF(SUM(M7:R7)-O7&lt;&gt;0, 0, IF(SUM(C7:H7)&gt;0, 2, IF(SUM(C7:H7)&lt;0, 3, 1))))</f>
        <v>2</v>
      </c>
      <c r="BN7" s="38">
        <f ca="1">IFERROR(__xludf.DUMMYFUNCTION("IF(BM7=1, FILTER(TOSSUP, LEN(TOSSUP)), IF(BM7=2, FILTER(NEG, LEN(NEG)), IF(BM7, FILTER(NONEG, LEN(NONEG)), """")))"),-5)</f>
        <v>-5</v>
      </c>
      <c r="BO7" s="38"/>
      <c r="BP7" s="38"/>
      <c r="BQ7" s="38">
        <f>IF(P3="", 0, IF(SUM(M7:R7)-P7&lt;&gt;0, 0, IF(SUM(C7:H7)&gt;0, 2, IF(SUM(C7:H7)&lt;0, 3, 1))))</f>
        <v>2</v>
      </c>
      <c r="BR7" s="38">
        <f ca="1">IFERROR(__xludf.DUMMYFUNCTION("IF(BQ7=1, FILTER(TOSSUP, LEN(TOSSUP)), IF(BQ7=2, FILTER(NEG, LEN(NEG)), IF(BQ7, FILTER(NONEG, LEN(NONEG)), """")))"),-5)</f>
        <v>-5</v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/>
      <c r="F8" s="56"/>
      <c r="G8" s="57"/>
      <c r="H8" s="65"/>
      <c r="I8" s="58">
        <v>0</v>
      </c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59">
        <f ca="1">IFERROR(__xludf.DUMMYFUNCTION("IF(OR(RegExMatch(J8&amp;"""",""ERR""), RegExMatch(J8&amp;"""",""--""), RegExMatch(K7&amp;"""",""--""),),  ""-----------"", SUM(J8,K7))"),95)</f>
        <v>95</v>
      </c>
      <c r="L8" s="60">
        <v>5</v>
      </c>
      <c r="M8" s="61"/>
      <c r="N8" s="56"/>
      <c r="O8" s="62"/>
      <c r="P8" s="64"/>
      <c r="Q8" s="61"/>
      <c r="R8" s="64"/>
      <c r="S8" s="58"/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59">
        <f ca="1">IFERROR(__xludf.DUMMYFUNCTION("IF(OR(RegExMatch(T8&amp;"""",""ERR""), RegExMatch(T8&amp;"""",""--""), RegExMatch(U7&amp;"""",""--""),),  ""-----------"", SUM(T8,U7))"),20)</f>
        <v>20</v>
      </c>
      <c r="V8" s="38"/>
      <c r="W8" s="41" t="b">
        <f t="shared" si="0"/>
        <v>0</v>
      </c>
      <c r="X8" s="41" t="str">
        <f ca="1">IFERROR(__xludf.DUMMYFUNCTION("IF(W8, FILTER(BONUS, LEN(BONUS)), ""0"")"),"0")</f>
        <v>0</v>
      </c>
      <c r="Y8" s="38"/>
      <c r="Z8" s="38"/>
      <c r="AA8" s="38"/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1</v>
      </c>
      <c r="AH8" s="41">
        <f ca="1">IFERROR(__xludf.DUMMYFUNCTION("IF(AG8=1, FILTER(TOSSUP, LEN(TOSSUP)), IF(AG8=2, FILTER(NEG, LEN(NEG)), IF(AG8, FILTER(NONEG, LEN(NONEG)), """")))"),-5)</f>
        <v>-5</v>
      </c>
      <c r="AI8" s="38">
        <f ca="1">IFERROR(__xludf.DUMMYFUNCTION("""COMPUTED_VALUE"""),10)</f>
        <v>10</v>
      </c>
      <c r="AJ8" s="38">
        <f ca="1">IFERROR(__xludf.DUMMYFUNCTION("""COMPUTED_VALUE"""),15)</f>
        <v>15</v>
      </c>
      <c r="AK8" s="38">
        <f>IF(D3="", 0, IF(SUM(C8:H8)-D8&lt;&gt;0, 0, IF(SUM(M8:R8)&gt;0, 2, IF(SUM(M8:R8)&lt;0, 3, 1))))</f>
        <v>1</v>
      </c>
      <c r="AL8" s="38">
        <f ca="1">IFERROR(__xludf.DUMMYFUNCTION("IF(AK8=1, FILTER(TOSSUP, LEN(TOSSUP)), IF(AK8=2, FILTER(NEG, LEN(NEG)), IF(AK8, FILTER(NONEG, LEN(NONEG)), """")))"),-5)</f>
        <v>-5</v>
      </c>
      <c r="AM8" s="38">
        <f ca="1">IFERROR(__xludf.DUMMYFUNCTION("""COMPUTED_VALUE"""),10)</f>
        <v>10</v>
      </c>
      <c r="AN8" s="38">
        <f ca="1">IFERROR(__xludf.DUMMYFUNCTION("""COMPUTED_VALUE"""),15)</f>
        <v>15</v>
      </c>
      <c r="AO8" s="38">
        <f>IF(E3="", 0, IF(SUM(C8:H8)-E8&lt;&gt;0, 0, IF(SUM(M8:R8)&gt;0, 2, IF(SUM(M8:R8)&lt;0, 3, 1))))</f>
        <v>1</v>
      </c>
      <c r="AP8" s="38">
        <f ca="1">IFERROR(__xludf.DUMMYFUNCTION("IF(AO8=1, FILTER(TOSSUP, LEN(TOSSUP)), IF(AO8=2, FILTER(NEG, LEN(NEG)), IF(AO8, FILTER(NONEG, LEN(NONEG)), """")))"),-5)</f>
        <v>-5</v>
      </c>
      <c r="AQ8" s="38">
        <f ca="1">IFERROR(__xludf.DUMMYFUNCTION("""COMPUTED_VALUE"""),10)</f>
        <v>10</v>
      </c>
      <c r="AR8" s="38">
        <f ca="1">IFERROR(__xludf.DUMMYFUNCTION("""COMPUTED_VALUE"""),15)</f>
        <v>15</v>
      </c>
      <c r="AS8" s="38">
        <f>IF(F3="", 0, IF(SUM(C8:H8)-F8&lt;&gt;0, 0, IF(SUM(M8:R8)&gt;0, 2, IF(SUM(M8:R8)&lt;0, 3, 1))))</f>
        <v>1</v>
      </c>
      <c r="AT8" s="38">
        <f ca="1">IFERROR(__xludf.DUMMYFUNCTION("IF(AS8=1, FILTER(TOSSUP, LEN(TOSSUP)), IF(AS8=2, FILTER(NEG, LEN(NEG)), IF(AS8, FILTER(NONEG, LEN(NONEG)), """")))"),-5)</f>
        <v>-5</v>
      </c>
      <c r="AU8" s="38">
        <f ca="1">IFERROR(__xludf.DUMMYFUNCTION("""COMPUTED_VALUE"""),10)</f>
        <v>10</v>
      </c>
      <c r="AV8" s="38">
        <f ca="1">IFERROR(__xludf.DUMMYFUNCTION("""COMPUTED_VALUE"""),15)</f>
        <v>15</v>
      </c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1</v>
      </c>
      <c r="BF8" s="38">
        <f ca="1">IFERROR(__xludf.DUMMYFUNCTION("IF(BE8=1, FILTER(TOSSUP, LEN(TOSSUP)), IF(BE8=2, FILTER(NEG, LEN(NEG)), IF(BE8, FILTER(NONEG, LEN(NONEG)), """")))"),-5)</f>
        <v>-5</v>
      </c>
      <c r="BG8" s="38">
        <f ca="1">IFERROR(__xludf.DUMMYFUNCTION("""COMPUTED_VALUE"""),10)</f>
        <v>10</v>
      </c>
      <c r="BH8" s="38">
        <f ca="1">IFERROR(__xludf.DUMMYFUNCTION("""COMPUTED_VALUE"""),15)</f>
        <v>15</v>
      </c>
      <c r="BI8" s="38">
        <f>IF(N3="", 0, IF(SUM(M8:R8)-N8&lt;&gt;0, 0, IF(SUM(C8:H8)&gt;0, 2, IF(SUM(C8:H8)&lt;0, 3, 1))))</f>
        <v>1</v>
      </c>
      <c r="BJ8" s="38">
        <f ca="1">IFERROR(__xludf.DUMMYFUNCTION("IF(BI8=1, FILTER(TOSSUP, LEN(TOSSUP)), IF(BI8=2, FILTER(NEG, LEN(NEG)), IF(BI8, FILTER(NONEG, LEN(NONEG)), """")))"),-5)</f>
        <v>-5</v>
      </c>
      <c r="BK8" s="38">
        <f ca="1">IFERROR(__xludf.DUMMYFUNCTION("""COMPUTED_VALUE"""),10)</f>
        <v>10</v>
      </c>
      <c r="BL8" s="38">
        <f ca="1">IFERROR(__xludf.DUMMYFUNCTION("""COMPUTED_VALUE"""),15)</f>
        <v>15</v>
      </c>
      <c r="BM8" s="38">
        <f>IF(O3="", 0, IF(SUM(M8:R8)-O8&lt;&gt;0, 0, IF(SUM(C8:H8)&gt;0, 2, IF(SUM(C8:H8)&lt;0, 3, 1))))</f>
        <v>1</v>
      </c>
      <c r="BN8" s="38">
        <f ca="1">IFERROR(__xludf.DUMMYFUNCTION("IF(BM8=1, FILTER(TOSSUP, LEN(TOSSUP)), IF(BM8=2, FILTER(NEG, LEN(NEG)), IF(BM8, FILTER(NONEG, LEN(NONEG)), """")))"),-5)</f>
        <v>-5</v>
      </c>
      <c r="BO8" s="38">
        <f ca="1">IFERROR(__xludf.DUMMYFUNCTION("""COMPUTED_VALUE"""),10)</f>
        <v>10</v>
      </c>
      <c r="BP8" s="38">
        <f ca="1">IFERROR(__xludf.DUMMYFUNCTION("""COMPUTED_VALUE"""),15)</f>
        <v>15</v>
      </c>
      <c r="BQ8" s="38">
        <f>IF(P3="", 0, IF(SUM(M8:R8)-P8&lt;&gt;0, 0, IF(SUM(C8:H8)&gt;0, 2, IF(SUM(C8:H8)&lt;0, 3, 1))))</f>
        <v>1</v>
      </c>
      <c r="BR8" s="38">
        <f ca="1">IFERROR(__xludf.DUMMYFUNCTION("IF(BQ8=1, FILTER(TOSSUP, LEN(TOSSUP)), IF(BQ8=2, FILTER(NEG, LEN(NEG)), IF(BQ8, FILTER(NONEG, LEN(NONEG)), """")))"),-5)</f>
        <v>-5</v>
      </c>
      <c r="BS8" s="38">
        <f ca="1">IFERROR(__xludf.DUMMYFUNCTION("""COMPUTED_VALUE"""),10)</f>
        <v>10</v>
      </c>
      <c r="BT8" s="38">
        <f ca="1">IFERROR(__xludf.DUMMYFUNCTION("""COMPUTED_VALUE"""),15)</f>
        <v>15</v>
      </c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>
        <v>15</v>
      </c>
      <c r="D9" s="56"/>
      <c r="E9" s="55"/>
      <c r="F9" s="56"/>
      <c r="G9" s="55"/>
      <c r="H9" s="65"/>
      <c r="I9" s="58">
        <v>20</v>
      </c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35</v>
      </c>
      <c r="K9" s="59">
        <f ca="1">IFERROR(__xludf.DUMMYFUNCTION("IF(OR(RegExMatch(J9&amp;"""",""ERR""), RegExMatch(J9&amp;"""",""--""), RegExMatch(K8&amp;"""",""--""),),  ""-----------"", SUM(J9,K8))"),130)</f>
        <v>130</v>
      </c>
      <c r="L9" s="60">
        <v>6</v>
      </c>
      <c r="M9" s="61"/>
      <c r="N9" s="65"/>
      <c r="O9" s="62"/>
      <c r="P9" s="63"/>
      <c r="Q9" s="62"/>
      <c r="R9" s="64"/>
      <c r="S9" s="59"/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59">
        <f ca="1">IFERROR(__xludf.DUMMYFUNCTION("IF(OR(RegExMatch(T9&amp;"""",""ERR""), RegExMatch(T9&amp;"""",""--""), RegExMatch(U8&amp;"""",""--""),),  ""-----------"", SUM(T9,U8))"),20)</f>
        <v>20</v>
      </c>
      <c r="V9" s="41"/>
      <c r="W9" s="41" t="b">
        <f t="shared" si="0"/>
        <v>1</v>
      </c>
      <c r="X9" s="41">
        <f ca="1">IFERROR(__xludf.DUMMYFUNCTION("IF(W9, FILTER(BONUS, LEN(BONUS)), ""0"")"),0)</f>
        <v>0</v>
      </c>
      <c r="Y9" s="38">
        <f ca="1">IFERROR(__xludf.DUMMYFUNCTION("""COMPUTED_VALUE"""),10)</f>
        <v>10</v>
      </c>
      <c r="Z9" s="38">
        <f ca="1">IFERROR(__xludf.DUMMYFUNCTION("""COMPUTED_VALUE"""),20)</f>
        <v>20</v>
      </c>
      <c r="AA9" s="38">
        <f ca="1">IFERROR(__xludf.DUMMYFUNCTION("""COMPUTED_VALUE"""),30)</f>
        <v>30</v>
      </c>
      <c r="AB9" s="41" t="b">
        <f t="shared" si="1"/>
        <v>0</v>
      </c>
      <c r="AC9" s="41" t="str">
        <f ca="1">IFERROR(__xludf.DUMMYFUNCTION("IF(AB9, FILTER(BONUS, LEN(BONUS)), ""0"")"),"0")</f>
        <v>0</v>
      </c>
      <c r="AD9" s="38"/>
      <c r="AE9" s="38"/>
      <c r="AF9" s="38"/>
      <c r="AG9" s="38">
        <f>IF(C3="", 0, IF(SUM(C9:H9)-C9&lt;&gt;0, 0, IF(SUM(M9:R9)&gt;0, 2, IF(SUM(M9:R9)&lt;0, 3, 1))))</f>
        <v>1</v>
      </c>
      <c r="AH9" s="41">
        <f ca="1">IFERROR(__xludf.DUMMYFUNCTION("IF(AG9=1, FILTER(TOSSUP, LEN(TOSSUP)), IF(AG9=2, FILTER(NEG, LEN(NEG)), IF(AG9, FILTER(NONEG, LEN(NONEG)), """")))"),-5)</f>
        <v>-5</v>
      </c>
      <c r="AI9" s="38">
        <f ca="1">IFERROR(__xludf.DUMMYFUNCTION("""COMPUTED_VALUE"""),10)</f>
        <v>10</v>
      </c>
      <c r="AJ9" s="38">
        <f ca="1">IFERROR(__xludf.DUMMYFUNCTION("""COMPUTED_VALUE"""),15)</f>
        <v>15</v>
      </c>
      <c r="AK9" s="38">
        <f>IF(D3="", 0, IF(SUM(C9:H9)-D9&lt;&gt;0, 0, IF(SUM(M9:R9)&gt;0, 2, IF(SUM(M9:R9)&lt;0, 3, 1))))</f>
        <v>0</v>
      </c>
      <c r="AL9" s="38" t="str">
        <f ca="1">IFERROR(__xludf.DUMMYFUNCTION("IF(AK9=1, FILTER(TOSSUP, LEN(TOSSUP)), IF(AK9=2, FILTER(NEG, LEN(NEG)), IF(AK9, FILTER(NONEG, LEN(NONEG)), """")))"),"")</f>
        <v/>
      </c>
      <c r="AM9" s="38"/>
      <c r="AN9" s="38"/>
      <c r="AO9" s="38">
        <f>IF(E3="", 0, IF(SUM(C9:H9)-E9&lt;&gt;0, 0, IF(SUM(M9:R9)&gt;0, 2, IF(SUM(M9:R9)&lt;0, 3, 1))))</f>
        <v>0</v>
      </c>
      <c r="AP9" s="38" t="str">
        <f ca="1">IFERROR(__xludf.DUMMYFUNCTION("IF(AO9=1, FILTER(TOSSUP, LEN(TOSSUP)), IF(AO9=2, FILTER(NEG, LEN(NEG)), IF(AO9, FILTER(NONEG, LEN(NONEG)), """")))"),"")</f>
        <v/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2</v>
      </c>
      <c r="BF9" s="38">
        <f ca="1">IFERROR(__xludf.DUMMYFUNCTION("IF(BE9=1, FILTER(TOSSUP, LEN(TOSSUP)), IF(BE9=2, FILTER(NEG, LEN(NEG)), IF(BE9, FILTER(NONEG, LEN(NONEG)), """")))"),-5)</f>
        <v>-5</v>
      </c>
      <c r="BG9" s="38"/>
      <c r="BH9" s="38"/>
      <c r="BI9" s="38">
        <f>IF(N3="", 0, IF(SUM(M9:R9)-N9&lt;&gt;0, 0, IF(SUM(C9:H9)&gt;0, 2, IF(SUM(C9:H9)&lt;0, 3, 1))))</f>
        <v>2</v>
      </c>
      <c r="BJ9" s="38">
        <f ca="1">IFERROR(__xludf.DUMMYFUNCTION("IF(BI9=1, FILTER(TOSSUP, LEN(TOSSUP)), IF(BI9=2, FILTER(NEG, LEN(NEG)), IF(BI9, FILTER(NONEG, LEN(NONEG)), """")))"),-5)</f>
        <v>-5</v>
      </c>
      <c r="BK9" s="38"/>
      <c r="BL9" s="38"/>
      <c r="BM9" s="38">
        <f>IF(O3="", 0, IF(SUM(M9:R9)-O9&lt;&gt;0, 0, IF(SUM(C9:H9)&gt;0, 2, IF(SUM(C9:H9)&lt;0, 3, 1))))</f>
        <v>2</v>
      </c>
      <c r="BN9" s="38">
        <f ca="1">IFERROR(__xludf.DUMMYFUNCTION("IF(BM9=1, FILTER(TOSSUP, LEN(TOSSUP)), IF(BM9=2, FILTER(NEG, LEN(NEG)), IF(BM9, FILTER(NONEG, LEN(NONEG)), """")))"),-5)</f>
        <v>-5</v>
      </c>
      <c r="BO9" s="38"/>
      <c r="BP9" s="38"/>
      <c r="BQ9" s="38">
        <f>IF(P3="", 0, IF(SUM(M9:R9)-P9&lt;&gt;0, 0, IF(SUM(C9:H9)&gt;0, 2, IF(SUM(C9:H9)&lt;0, 3, 1))))</f>
        <v>2</v>
      </c>
      <c r="BR9" s="38">
        <f ca="1">IFERROR(__xludf.DUMMYFUNCTION("IF(BQ9=1, FILTER(TOSSUP, LEN(TOSSUP)), IF(BQ9=2, FILTER(NEG, LEN(NEG)), IF(BQ9, FILTER(NONEG, LEN(NONEG)), """")))"),-5)</f>
        <v>-5</v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>
        <v>-5</v>
      </c>
      <c r="E10" s="53"/>
      <c r="F10" s="28"/>
      <c r="G10" s="53"/>
      <c r="H10" s="54"/>
      <c r="I10" s="29"/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37">
        <f ca="1">IFERROR(__xludf.DUMMYFUNCTION("IF(OR(RegExMatch(J10&amp;"""",""ERR""), RegExMatch(J10&amp;"""",""--""), RegExMatch(K9&amp;"""",""--""),),  ""-----------"", SUM(J10,K9))"),125)</f>
        <v>125</v>
      </c>
      <c r="L10" s="32">
        <v>7</v>
      </c>
      <c r="M10" s="33"/>
      <c r="N10" s="28">
        <v>10</v>
      </c>
      <c r="O10" s="33"/>
      <c r="P10" s="52"/>
      <c r="Q10" s="51"/>
      <c r="R10" s="52"/>
      <c r="S10" s="29">
        <v>20</v>
      </c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37">
        <f ca="1">IFERROR(__xludf.DUMMYFUNCTION("IF(OR(RegExMatch(T10&amp;"""",""ERR""), RegExMatch(T10&amp;"""",""--""), RegExMatch(U9&amp;"""",""--""),),  ""-----------"", SUM(T10,U9))"),50)</f>
        <v>50</v>
      </c>
      <c r="V10" s="38"/>
      <c r="W10" s="41" t="b">
        <f t="shared" si="0"/>
        <v>0</v>
      </c>
      <c r="X10" s="41" t="str">
        <f ca="1">IFERROR(__xludf.DUMMYFUNCTION("IF(W10, FILTER(BONUS, LEN(BONUS)), ""0"")"),"0")</f>
        <v>0</v>
      </c>
      <c r="Y10" s="38"/>
      <c r="Z10" s="38"/>
      <c r="AA10" s="38"/>
      <c r="AB10" s="41" t="b">
        <f t="shared" si="1"/>
        <v>1</v>
      </c>
      <c r="AC10" s="41">
        <f ca="1">IFERROR(__xludf.DUMMYFUNCTION("IF(AB10, FILTER(BONUS, LEN(BONUS)), ""0"")"),0)</f>
        <v>0</v>
      </c>
      <c r="AD10" s="38">
        <f ca="1">IFERROR(__xludf.DUMMYFUNCTION("""COMPUTED_VALUE"""),10)</f>
        <v>10</v>
      </c>
      <c r="AE10" s="38">
        <f ca="1">IFERROR(__xludf.DUMMYFUNCTION("""COMPUTED_VALUE"""),20)</f>
        <v>20</v>
      </c>
      <c r="AF10" s="38">
        <f ca="1">IFERROR(__xludf.DUMMYFUNCTION("""COMPUTED_VALUE"""),30)</f>
        <v>30</v>
      </c>
      <c r="AG10" s="38">
        <f>IF(C3="", 0, IF(SUM(C10:H10)-C10&lt;&gt;0, 0, IF(SUM(M10:R10)&gt;0, 2, IF(SUM(M10:R10)&lt;0, 3, 1))))</f>
        <v>0</v>
      </c>
      <c r="AH10" s="41" t="str">
        <f ca="1">IFERROR(__xludf.DUMMYFUNCTION("IF(AG10=1, FILTER(TOSSUP, LEN(TOSSUP)), IF(AG10=2, FILTER(NEG, LEN(NEG)), IF(AG10, FILTER(NONEG, LEN(NONEG)), """")))"),"")</f>
        <v/>
      </c>
      <c r="AI10" s="38"/>
      <c r="AJ10" s="38"/>
      <c r="AK10" s="38">
        <f>IF(D3="", 0, IF(SUM(C10:H10)-D10&lt;&gt;0, 0, IF(SUM(M10:R10)&gt;0, 2, IF(SUM(M10:R10)&lt;0, 3, 1))))</f>
        <v>2</v>
      </c>
      <c r="AL10" s="38">
        <f ca="1">IFERROR(__xludf.DUMMYFUNCTION("IF(AK10=1, FILTER(TOSSUP, LEN(TOSSUP)), IF(AK10=2, FILTER(NEG, LEN(NEG)), IF(AK10, FILTER(NONEG, LEN(NONEG)), """")))"),-5)</f>
        <v>-5</v>
      </c>
      <c r="AM10" s="38"/>
      <c r="AN10" s="38"/>
      <c r="AO10" s="38">
        <f>IF(E3="", 0, IF(SUM(C10:H10)-E10&lt;&gt;0, 0, IF(SUM(M10:R10)&gt;0, 2, IF(SUM(M10:R10)&lt;0, 3, 1))))</f>
        <v>0</v>
      </c>
      <c r="AP10" s="38" t="str">
        <f ca="1">IFERROR(__xludf.DUMMYFUNCTION("IF(AO10=1, FILTER(TOSSUP, LEN(TOSSUP)), IF(AO10=2, FILTER(NEG, LEN(NEG)), IF(AO10, FILTER(NONEG, LEN(NONEG)), """")))"),"")</f>
        <v/>
      </c>
      <c r="AQ10" s="38"/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0</v>
      </c>
      <c r="BF10" s="38" t="str">
        <f ca="1">IFERROR(__xludf.DUMMYFUNCTION("IF(BE10=1, FILTER(TOSSUP, LEN(TOSSUP)), IF(BE10=2, FILTER(NEG, LEN(NEG)), IF(BE10, FILTER(NONEG, LEN(NONEG)), """")))"),"")</f>
        <v/>
      </c>
      <c r="BG10" s="38"/>
      <c r="BH10" s="38"/>
      <c r="BI10" s="38">
        <f>IF(N3="", 0, IF(SUM(M10:R10)-N10&lt;&gt;0, 0, IF(SUM(C10:H10)&gt;0, 2, IF(SUM(C10:H10)&lt;0, 3, 1))))</f>
        <v>3</v>
      </c>
      <c r="BJ10" s="38">
        <f ca="1">IFERROR(__xludf.DUMMYFUNCTION("IF(BI10=1, FILTER(TOSSUP, LEN(TOSSUP)), IF(BI10=2, FILTER(NEG, LEN(NEG)), IF(BI10, FILTER(NONEG, LEN(NONEG)), """")))"),10)</f>
        <v>10</v>
      </c>
      <c r="BK10" s="38">
        <f ca="1">IFERROR(__xludf.DUMMYFUNCTION("""COMPUTED_VALUE"""),15)</f>
        <v>15</v>
      </c>
      <c r="BL10" s="38"/>
      <c r="BM10" s="38">
        <f>IF(O3="", 0, IF(SUM(M10:R10)-O10&lt;&gt;0, 0, IF(SUM(C10:H10)&gt;0, 2, IF(SUM(C10:H10)&lt;0, 3, 1))))</f>
        <v>0</v>
      </c>
      <c r="BN10" s="38" t="str">
        <f ca="1">IFERROR(__xludf.DUMMYFUNCTION("IF(BM10=1, FILTER(TOSSUP, LEN(TOSSUP)), IF(BM10=2, FILTER(NEG, LEN(NEG)), IF(BM10, FILTER(NONEG, LEN(NONEG)), """")))"),"")</f>
        <v/>
      </c>
      <c r="BO10" s="38"/>
      <c r="BP10" s="38"/>
      <c r="BQ10" s="38">
        <f>IF(P3="", 0, IF(SUM(M10:R10)-P10&lt;&gt;0, 0, IF(SUM(C10:H10)&gt;0, 2, IF(SUM(C10:H10)&lt;0, 3, 1))))</f>
        <v>0</v>
      </c>
      <c r="BR10" s="38" t="str">
        <f ca="1">IFERROR(__xludf.DUMMYFUNCTION("IF(BQ10=1, FILTER(TOSSUP, LEN(TOSSUP)), IF(BQ10=2, FILTER(NEG, LEN(NEG)), IF(BQ10, FILTER(NONEG, LEN(NONEG)), """")))"),"")</f>
        <v/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>
        <v>10</v>
      </c>
      <c r="E11" s="53"/>
      <c r="F11" s="54"/>
      <c r="G11" s="53"/>
      <c r="H11" s="54"/>
      <c r="I11" s="29">
        <v>10</v>
      </c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37">
        <f ca="1">IFERROR(__xludf.DUMMYFUNCTION("IF(OR(RegExMatch(J11&amp;"""",""ERR""), RegExMatch(J11&amp;"""",""--""), RegExMatch(K10&amp;"""",""--""),),  ""-----------"", SUM(J11,K10))"),145)</f>
        <v>145</v>
      </c>
      <c r="L11" s="32">
        <v>8</v>
      </c>
      <c r="M11" s="33"/>
      <c r="N11" s="54"/>
      <c r="O11" s="51"/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7">
        <f ca="1">IFERROR(__xludf.DUMMYFUNCTION("IF(OR(RegExMatch(T11&amp;"""",""ERR""), RegExMatch(T11&amp;"""",""--""), RegExMatch(U10&amp;"""",""--""),),  ""-----------"", SUM(T11,U10))"),50)</f>
        <v>50</v>
      </c>
      <c r="V11" s="38"/>
      <c r="W11" s="41" t="b">
        <f t="shared" si="0"/>
        <v>1</v>
      </c>
      <c r="X11" s="41">
        <f ca="1">IFERROR(__xludf.DUMMYFUNCTION("IF(W11, FILTER(BONUS, LEN(BONUS)), ""0"")"),0)</f>
        <v>0</v>
      </c>
      <c r="Y11" s="38">
        <f ca="1">IFERROR(__xludf.DUMMYFUNCTION("""COMPUTED_VALUE"""),10)</f>
        <v>10</v>
      </c>
      <c r="Z11" s="38">
        <f ca="1">IFERROR(__xludf.DUMMYFUNCTION("""COMPUTED_VALUE"""),20)</f>
        <v>20</v>
      </c>
      <c r="AA11" s="38">
        <f ca="1">IFERROR(__xludf.DUMMYFUNCTION("""COMPUTED_VALUE"""),30)</f>
        <v>30</v>
      </c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0</v>
      </c>
      <c r="AH11" s="41" t="str">
        <f ca="1">IFERROR(__xludf.DUMMYFUNCTION("IF(AG11=1, FILTER(TOSSUP, LEN(TOSSUP)), IF(AG11=2, FILTER(NEG, LEN(NEG)), IF(AG11, FILTER(NONEG, LEN(NONEG)), """")))"),"")</f>
        <v/>
      </c>
      <c r="AI11" s="38"/>
      <c r="AJ11" s="38"/>
      <c r="AK11" s="38">
        <f>IF(D3="", 0, IF(SUM(C11:H11)-D11&lt;&gt;0, 0, IF(SUM(M11:R11)&gt;0, 2, IF(SUM(M11:R11)&lt;0, 3, 1))))</f>
        <v>1</v>
      </c>
      <c r="AL11" s="38">
        <f ca="1">IFERROR(__xludf.DUMMYFUNCTION("IF(AK11=1, FILTER(TOSSUP, LEN(TOSSUP)), IF(AK11=2, FILTER(NEG, LEN(NEG)), IF(AK11, FILTER(NONEG, LEN(NONEG)), """")))"),-5)</f>
        <v>-5</v>
      </c>
      <c r="AM11" s="38">
        <f ca="1">IFERROR(__xludf.DUMMYFUNCTION("""COMPUTED_VALUE"""),10)</f>
        <v>10</v>
      </c>
      <c r="AN11" s="38">
        <f ca="1">IFERROR(__xludf.DUMMYFUNCTION("""COMPUTED_VALUE"""),15)</f>
        <v>15</v>
      </c>
      <c r="AO11" s="38">
        <f>IF(E3="", 0, IF(SUM(C11:H11)-E11&lt;&gt;0, 0, IF(SUM(M11:R11)&gt;0, 2, IF(SUM(M11:R11)&lt;0, 3, 1))))</f>
        <v>0</v>
      </c>
      <c r="AP11" s="38" t="str">
        <f ca="1">IFERROR(__xludf.DUMMYFUNCTION("IF(AO11=1, FILTER(TOSSUP, LEN(TOSSUP)), IF(AO11=2, FILTER(NEG, LEN(NEG)), IF(AO11, FILTER(NONEG, LEN(NONEG)), """")))"),"")</f>
        <v/>
      </c>
      <c r="AQ11" s="38"/>
      <c r="AR11" s="38"/>
      <c r="AS11" s="38">
        <f>IF(F3="", 0, IF(SUM(C11:H11)-F11&lt;&gt;0, 0, IF(SUM(M11:R11)&gt;0, 2, IF(SUM(M11:R11)&lt;0, 3, 1))))</f>
        <v>0</v>
      </c>
      <c r="AT11" s="38" t="str">
        <f ca="1">IFERROR(__xludf.DUMMYFUNCTION("IF(AS11=1, FILTER(TOSSUP, LEN(TOSSUP)), IF(AS11=2, FILTER(NEG, LEN(NEG)), IF(AS11, FILTER(NONEG, LEN(NONEG)), """")))"),"")</f>
        <v/>
      </c>
      <c r="AU11" s="38"/>
      <c r="AV11" s="38"/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2</v>
      </c>
      <c r="BF11" s="38">
        <f ca="1">IFERROR(__xludf.DUMMYFUNCTION("IF(BE11=1, FILTER(TOSSUP, LEN(TOSSUP)), IF(BE11=2, FILTER(NEG, LEN(NEG)), IF(BE11, FILTER(NONEG, LEN(NONEG)), """")))"),-5)</f>
        <v>-5</v>
      </c>
      <c r="BG11" s="38"/>
      <c r="BH11" s="38"/>
      <c r="BI11" s="38">
        <f>IF(N3="", 0, IF(SUM(M11:R11)-N11&lt;&gt;0, 0, IF(SUM(C11:H11)&gt;0, 2, IF(SUM(C11:H11)&lt;0, 3, 1))))</f>
        <v>2</v>
      </c>
      <c r="BJ11" s="38">
        <f ca="1">IFERROR(__xludf.DUMMYFUNCTION("IF(BI11=1, FILTER(TOSSUP, LEN(TOSSUP)), IF(BI11=2, FILTER(NEG, LEN(NEG)), IF(BI11, FILTER(NONEG, LEN(NONEG)), """")))"),-5)</f>
        <v>-5</v>
      </c>
      <c r="BK11" s="38"/>
      <c r="BL11" s="38"/>
      <c r="BM11" s="38">
        <f>IF(O3="", 0, IF(SUM(M11:R11)-O11&lt;&gt;0, 0, IF(SUM(C11:H11)&gt;0, 2, IF(SUM(C11:H11)&lt;0, 3, 1))))</f>
        <v>2</v>
      </c>
      <c r="BN11" s="38">
        <f ca="1">IFERROR(__xludf.DUMMYFUNCTION("IF(BM11=1, FILTER(TOSSUP, LEN(TOSSUP)), IF(BM11=2, FILTER(NEG, LEN(NEG)), IF(BM11, FILTER(NONEG, LEN(NONEG)), """")))"),-5)</f>
        <v>-5</v>
      </c>
      <c r="BO11" s="38"/>
      <c r="BP11" s="38"/>
      <c r="BQ11" s="38">
        <f>IF(P3="", 0, IF(SUM(M11:R11)-P11&lt;&gt;0, 0, IF(SUM(C11:H11)&gt;0, 2, IF(SUM(C11:H11)&lt;0, 3, 1))))</f>
        <v>2</v>
      </c>
      <c r="BR11" s="38">
        <f ca="1">IFERROR(__xludf.DUMMYFUNCTION("IF(BQ11=1, FILTER(TOSSUP, LEN(TOSSUP)), IF(BQ11=2, FILTER(NEG, LEN(NEG)), IF(BQ11, FILTER(NONEG, LEN(NONEG)), """")))"),-5)</f>
        <v>-5</v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>
        <v>10</v>
      </c>
      <c r="E12" s="53"/>
      <c r="F12" s="54"/>
      <c r="G12" s="53"/>
      <c r="H12" s="54"/>
      <c r="I12" s="29">
        <v>10</v>
      </c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37">
        <f ca="1">IFERROR(__xludf.DUMMYFUNCTION("IF(OR(RegExMatch(J12&amp;"""",""ERR""), RegExMatch(J12&amp;"""",""--""), RegExMatch(K11&amp;"""",""--""),),  ""-----------"", SUM(J12,K11))"),165)</f>
        <v>165</v>
      </c>
      <c r="L12" s="32">
        <v>9</v>
      </c>
      <c r="M12" s="33"/>
      <c r="N12" s="28"/>
      <c r="O12" s="33">
        <v>-5</v>
      </c>
      <c r="P12" s="52"/>
      <c r="Q12" s="51"/>
      <c r="R12" s="52"/>
      <c r="S12" s="29"/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37">
        <f ca="1">IFERROR(__xludf.DUMMYFUNCTION("IF(OR(RegExMatch(T12&amp;"""",""ERR""), RegExMatch(T12&amp;"""",""--""), RegExMatch(U11&amp;"""",""--""),),  ""-----------"", SUM(T12,U11))"),45)</f>
        <v>45</v>
      </c>
      <c r="V12" s="38"/>
      <c r="W12" s="41" t="b">
        <f t="shared" si="0"/>
        <v>1</v>
      </c>
      <c r="X12" s="41">
        <f ca="1">IFERROR(__xludf.DUMMYFUNCTION("IF(W12, FILTER(BONUS, LEN(BONUS)), ""0"")"),0)</f>
        <v>0</v>
      </c>
      <c r="Y12" s="38">
        <f ca="1">IFERROR(__xludf.DUMMYFUNCTION("""COMPUTED_VALUE"""),10)</f>
        <v>10</v>
      </c>
      <c r="Z12" s="38">
        <f ca="1">IFERROR(__xludf.DUMMYFUNCTION("""COMPUTED_VALUE"""),20)</f>
        <v>20</v>
      </c>
      <c r="AA12" s="38">
        <f ca="1">IFERROR(__xludf.DUMMYFUNCTION("""COMPUTED_VALUE"""),30)</f>
        <v>30</v>
      </c>
      <c r="AB12" s="41" t="b">
        <f t="shared" si="1"/>
        <v>0</v>
      </c>
      <c r="AC12" s="41" t="str">
        <f ca="1">IFERROR(__xludf.DUMMYFUNCTION("IF(AB12, FILTER(BONUS, LEN(BONUS)), ""0"")"),"0")</f>
        <v>0</v>
      </c>
      <c r="AD12" s="38"/>
      <c r="AE12" s="38"/>
      <c r="AF12" s="38"/>
      <c r="AG12" s="38">
        <f>IF(C3="", 0, IF(SUM(C12:H12)-C12&lt;&gt;0, 0, IF(SUM(M12:R12)&gt;0, 2, IF(SUM(M12:R12)&lt;0, 3, 1))))</f>
        <v>0</v>
      </c>
      <c r="AH12" s="41" t="str">
        <f ca="1">IFERROR(__xludf.DUMMYFUNCTION("IF(AG12=1, FILTER(TOSSUP, LEN(TOSSUP)), IF(AG12=2, FILTER(NEG, LEN(NEG)), IF(AG12, FILTER(NONEG, LEN(NONEG)), """")))"),"")</f>
        <v/>
      </c>
      <c r="AI12" s="38"/>
      <c r="AJ12" s="38"/>
      <c r="AK12" s="38">
        <f>IF(D3="", 0, IF(SUM(C12:H12)-D12&lt;&gt;0, 0, IF(SUM(M12:R12)&gt;0, 2, IF(SUM(M12:R12)&lt;0, 3, 1))))</f>
        <v>3</v>
      </c>
      <c r="AL12" s="38">
        <f ca="1">IFERROR(__xludf.DUMMYFUNCTION("IF(AK12=1, FILTER(TOSSUP, LEN(TOSSUP)), IF(AK12=2, FILTER(NEG, LEN(NEG)), IF(AK12, FILTER(NONEG, LEN(NONEG)), """")))"),10)</f>
        <v>10</v>
      </c>
      <c r="AM12" s="38">
        <f ca="1">IFERROR(__xludf.DUMMYFUNCTION("""COMPUTED_VALUE"""),15)</f>
        <v>15</v>
      </c>
      <c r="AN12" s="38"/>
      <c r="AO12" s="38">
        <f>IF(E3="", 0, IF(SUM(C12:H12)-E12&lt;&gt;0, 0, IF(SUM(M12:R12)&gt;0, 2, IF(SUM(M12:R12)&lt;0, 3, 1))))</f>
        <v>0</v>
      </c>
      <c r="AP12" s="38" t="str">
        <f ca="1">IFERROR(__xludf.DUMMYFUNCTION("IF(AO12=1, FILTER(TOSSUP, LEN(TOSSUP)), IF(AO12=2, FILTER(NEG, LEN(NEG)), IF(AO12, FILTER(NONEG, LEN(NONEG)), """")))"),"")</f>
        <v/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0</v>
      </c>
      <c r="BF12" s="38" t="str">
        <f ca="1">IFERROR(__xludf.DUMMYFUNCTION("IF(BE12=1, FILTER(TOSSUP, LEN(TOSSUP)), IF(BE12=2, FILTER(NEG, LEN(NEG)), IF(BE12, FILTER(NONEG, LEN(NONEG)), """")))"),"")</f>
        <v/>
      </c>
      <c r="BG12" s="38"/>
      <c r="BH12" s="38"/>
      <c r="BI12" s="38">
        <f>IF(N3="", 0, IF(SUM(M12:R12)-N12&lt;&gt;0, 0, IF(SUM(C12:H12)&gt;0, 2, IF(SUM(C12:H12)&lt;0, 3, 1))))</f>
        <v>0</v>
      </c>
      <c r="BJ12" s="38" t="str">
        <f ca="1">IFERROR(__xludf.DUMMYFUNCTION("IF(BI12=1, FILTER(TOSSUP, LEN(TOSSUP)), IF(BI12=2, FILTER(NEG, LEN(NEG)), IF(BI12, FILTER(NONEG, LEN(NONEG)), """")))"),"")</f>
        <v/>
      </c>
      <c r="BK12" s="38"/>
      <c r="BL12" s="38"/>
      <c r="BM12" s="38">
        <f>IF(O3="", 0, IF(SUM(M12:R12)-O12&lt;&gt;0, 0, IF(SUM(C12:H12)&gt;0, 2, IF(SUM(C12:H12)&lt;0, 3, 1))))</f>
        <v>2</v>
      </c>
      <c r="BN12" s="38">
        <f ca="1">IFERROR(__xludf.DUMMYFUNCTION("IF(BM12=1, FILTER(TOSSUP, LEN(TOSSUP)), IF(BM12=2, FILTER(NEG, LEN(NEG)), IF(BM12, FILTER(NONEG, LEN(NONEG)), """")))"),-5)</f>
        <v>-5</v>
      </c>
      <c r="BO12" s="38"/>
      <c r="BP12" s="38"/>
      <c r="BQ12" s="38">
        <f>IF(P3="", 0, IF(SUM(M12:R12)-P12&lt;&gt;0, 0, IF(SUM(C12:H12)&gt;0, 2, IF(SUM(C12:H12)&lt;0, 3, 1))))</f>
        <v>0</v>
      </c>
      <c r="BR12" s="38" t="str">
        <f ca="1">IFERROR(__xludf.DUMMYFUNCTION("IF(BQ12=1, FILTER(TOSSUP, LEN(TOSSUP)), IF(BQ12=2, FILTER(NEG, LEN(NEG)), IF(BQ12, FILTER(NONEG, LEN(NONEG)), """")))"),"")</f>
        <v/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/>
      <c r="F13" s="65"/>
      <c r="G13" s="57"/>
      <c r="H13" s="65"/>
      <c r="I13" s="58"/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59">
        <f ca="1">IFERROR(__xludf.DUMMYFUNCTION("IF(OR(RegExMatch(J13&amp;"""",""ERR""), RegExMatch(J13&amp;"""",""--""), RegExMatch(K12&amp;"""",""--""),),  ""-----------"", SUM(J13,K12))"),165)</f>
        <v>165</v>
      </c>
      <c r="L13" s="60">
        <v>10</v>
      </c>
      <c r="M13" s="61"/>
      <c r="N13" s="56">
        <v>10</v>
      </c>
      <c r="O13" s="61"/>
      <c r="P13" s="64"/>
      <c r="Q13" s="62"/>
      <c r="R13" s="64"/>
      <c r="S13" s="58">
        <v>10</v>
      </c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59">
        <f ca="1">IFERROR(__xludf.DUMMYFUNCTION("IF(OR(RegExMatch(T13&amp;"""",""ERR""), RegExMatch(T13&amp;"""",""--""), RegExMatch(U12&amp;"""",""--""),),  ""-----------"", SUM(T13,U12))"),65)</f>
        <v>65</v>
      </c>
      <c r="V13" s="38"/>
      <c r="W13" s="41" t="b">
        <f t="shared" si="0"/>
        <v>0</v>
      </c>
      <c r="X13" s="41" t="str">
        <f ca="1">IFERROR(__xludf.DUMMYFUNCTION("IF(W13, FILTER(BONUS, LEN(BONUS)), ""0"")"),"0")</f>
        <v>0</v>
      </c>
      <c r="Y13" s="38"/>
      <c r="Z13" s="38"/>
      <c r="AA13" s="38"/>
      <c r="AB13" s="41" t="b">
        <f t="shared" si="1"/>
        <v>1</v>
      </c>
      <c r="AC13" s="41">
        <f ca="1">IFERROR(__xludf.DUMMYFUNCTION("IF(AB13, FILTER(BONUS, LEN(BONUS)), ""0"")"),0)</f>
        <v>0</v>
      </c>
      <c r="AD13" s="38">
        <f ca="1">IFERROR(__xludf.DUMMYFUNCTION("""COMPUTED_VALUE"""),10)</f>
        <v>10</v>
      </c>
      <c r="AE13" s="38">
        <f ca="1">IFERROR(__xludf.DUMMYFUNCTION("""COMPUTED_VALUE"""),20)</f>
        <v>20</v>
      </c>
      <c r="AF13" s="38">
        <f ca="1">IFERROR(__xludf.DUMMYFUNCTION("""COMPUTED_VALUE"""),30)</f>
        <v>30</v>
      </c>
      <c r="AG13" s="38">
        <f>IF(C3="", 0, IF(SUM(C13:H13)-C13&lt;&gt;0, 0, IF(SUM(M13:R13)&gt;0, 2, IF(SUM(M13:R13)&lt;0, 3, 1))))</f>
        <v>2</v>
      </c>
      <c r="AH13" s="41">
        <f ca="1">IFERROR(__xludf.DUMMYFUNCTION("IF(AG13=1, FILTER(TOSSUP, LEN(TOSSUP)), IF(AG13=2, FILTER(NEG, LEN(NEG)), IF(AG13, FILTER(NONEG, LEN(NONEG)), """")))"),-5)</f>
        <v>-5</v>
      </c>
      <c r="AI13" s="38"/>
      <c r="AJ13" s="38"/>
      <c r="AK13" s="38">
        <f>IF(D3="", 0, IF(SUM(C13:H13)-D13&lt;&gt;0, 0, IF(SUM(M13:R13)&gt;0, 2, IF(SUM(M13:R13)&lt;0, 3, 1))))</f>
        <v>2</v>
      </c>
      <c r="AL13" s="38">
        <f ca="1">IFERROR(__xludf.DUMMYFUNCTION("IF(AK13=1, FILTER(TOSSUP, LEN(TOSSUP)), IF(AK13=2, FILTER(NEG, LEN(NEG)), IF(AK13, FILTER(NONEG, LEN(NONEG)), """")))"),-5)</f>
        <v>-5</v>
      </c>
      <c r="AM13" s="38"/>
      <c r="AN13" s="38"/>
      <c r="AO13" s="38">
        <f>IF(E3="", 0, IF(SUM(C13:H13)-E13&lt;&gt;0, 0, IF(SUM(M13:R13)&gt;0, 2, IF(SUM(M13:R13)&lt;0, 3, 1))))</f>
        <v>2</v>
      </c>
      <c r="AP13" s="38">
        <f ca="1">IFERROR(__xludf.DUMMYFUNCTION("IF(AO13=1, FILTER(TOSSUP, LEN(TOSSUP)), IF(AO13=2, FILTER(NEG, LEN(NEG)), IF(AO13, FILTER(NONEG, LEN(NONEG)), """")))"),-5)</f>
        <v>-5</v>
      </c>
      <c r="AQ13" s="38"/>
      <c r="AR13" s="38"/>
      <c r="AS13" s="38">
        <f>IF(F3="", 0, IF(SUM(C13:H13)-F13&lt;&gt;0, 0, IF(SUM(M13:R13)&gt;0, 2, IF(SUM(M13:R13)&lt;0, 3, 1))))</f>
        <v>2</v>
      </c>
      <c r="AT13" s="38">
        <f ca="1">IFERROR(__xludf.DUMMYFUNCTION("IF(AS13=1, FILTER(TOSSUP, LEN(TOSSUP)), IF(AS13=2, FILTER(NEG, LEN(NEG)), IF(AS13, FILTER(NONEG, LEN(NONEG)), """")))"),-5)</f>
        <v>-5</v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0</v>
      </c>
      <c r="BF13" s="38" t="str">
        <f ca="1">IFERROR(__xludf.DUMMYFUNCTION("IF(BE13=1, FILTER(TOSSUP, LEN(TOSSUP)), IF(BE13=2, FILTER(NEG, LEN(NEG)), IF(BE13, FILTER(NONEG, LEN(NONEG)), """")))"),"")</f>
        <v/>
      </c>
      <c r="BG13" s="38"/>
      <c r="BH13" s="38"/>
      <c r="BI13" s="38">
        <f>IF(N3="", 0, IF(SUM(M13:R13)-N13&lt;&gt;0, 0, IF(SUM(C13:H13)&gt;0, 2, IF(SUM(C13:H13)&lt;0, 3, 1))))</f>
        <v>1</v>
      </c>
      <c r="BJ13" s="38">
        <f ca="1">IFERROR(__xludf.DUMMYFUNCTION("IF(BI13=1, FILTER(TOSSUP, LEN(TOSSUP)), IF(BI13=2, FILTER(NEG, LEN(NEG)), IF(BI13, FILTER(NONEG, LEN(NONEG)), """")))"),-5)</f>
        <v>-5</v>
      </c>
      <c r="BK13" s="38">
        <f ca="1">IFERROR(__xludf.DUMMYFUNCTION("""COMPUTED_VALUE"""),10)</f>
        <v>10</v>
      </c>
      <c r="BL13" s="38">
        <f ca="1">IFERROR(__xludf.DUMMYFUNCTION("""COMPUTED_VALUE"""),15)</f>
        <v>15</v>
      </c>
      <c r="BM13" s="38">
        <f>IF(O3="", 0, IF(SUM(M13:R13)-O13&lt;&gt;0, 0, IF(SUM(C13:H13)&gt;0, 2, IF(SUM(C13:H13)&lt;0, 3, 1))))</f>
        <v>0</v>
      </c>
      <c r="BN13" s="38" t="str">
        <f ca="1">IFERROR(__xludf.DUMMYFUNCTION("IF(BM13=1, FILTER(TOSSUP, LEN(TOSSUP)), IF(BM13=2, FILTER(NEG, LEN(NEG)), IF(BM13, FILTER(NONEG, LEN(NONEG)), """")))"),"")</f>
        <v/>
      </c>
      <c r="BO13" s="38"/>
      <c r="BP13" s="38"/>
      <c r="BQ13" s="38">
        <f>IF(P3="", 0, IF(SUM(M13:R13)-P13&lt;&gt;0, 0, IF(SUM(C13:H13)&gt;0, 2, IF(SUM(C13:H13)&lt;0, 3, 1))))</f>
        <v>0</v>
      </c>
      <c r="BR13" s="38" t="str">
        <f ca="1">IFERROR(__xludf.DUMMYFUNCTION("IF(BQ13=1, FILTER(TOSSUP, LEN(TOSSUP)), IF(BQ13=2, FILTER(NEG, LEN(NEG)), IF(BQ13, FILTER(NONEG, LEN(NONEG)), """")))"),"")</f>
        <v/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>
        <v>10</v>
      </c>
      <c r="E14" s="57"/>
      <c r="F14" s="65"/>
      <c r="G14" s="57"/>
      <c r="H14" s="65"/>
      <c r="I14" s="58">
        <v>20</v>
      </c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59">
        <f ca="1">IFERROR(__xludf.DUMMYFUNCTION("IF(OR(RegExMatch(J14&amp;"""",""ERR""), RegExMatch(J14&amp;"""",""--""), RegExMatch(K13&amp;"""",""--""),),  ""-----------"", SUM(J14,K13))"),195)</f>
        <v>195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SUM(T14,U13))"),65)</f>
        <v>65</v>
      </c>
      <c r="V14" s="38"/>
      <c r="W14" s="41" t="b">
        <f t="shared" si="0"/>
        <v>1</v>
      </c>
      <c r="X14" s="41">
        <f ca="1">IFERROR(__xludf.DUMMYFUNCTION("IF(W14, FILTER(BONUS, LEN(BONUS)), ""0"")"),0)</f>
        <v>0</v>
      </c>
      <c r="Y14" s="38">
        <f ca="1">IFERROR(__xludf.DUMMYFUNCTION("""COMPUTED_VALUE"""),10)</f>
        <v>10</v>
      </c>
      <c r="Z14" s="38">
        <f ca="1">IFERROR(__xludf.DUMMYFUNCTION("""COMPUTED_VALUE"""),20)</f>
        <v>20</v>
      </c>
      <c r="AA14" s="38">
        <f ca="1">IFERROR(__xludf.DUMMYFUNCTION("""COMPUTED_VALUE"""),30)</f>
        <v>30</v>
      </c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0</v>
      </c>
      <c r="AH14" s="41" t="str">
        <f ca="1">IFERROR(__xludf.DUMMYFUNCTION("IF(AG14=1, FILTER(TOSSUP, LEN(TOSSUP)), IF(AG14=2, FILTER(NEG, LEN(NEG)), IF(AG14, FILTER(NONEG, LEN(NONEG)), """")))"),"")</f>
        <v/>
      </c>
      <c r="AI14" s="38"/>
      <c r="AJ14" s="38"/>
      <c r="AK14" s="38">
        <f>IF(D3="", 0, IF(SUM(C14:H14)-D14&lt;&gt;0, 0, IF(SUM(M14:R14)&gt;0, 2, IF(SUM(M14:R14)&lt;0, 3, 1))))</f>
        <v>1</v>
      </c>
      <c r="AL14" s="38">
        <f ca="1">IFERROR(__xludf.DUMMYFUNCTION("IF(AK14=1, FILTER(TOSSUP, LEN(TOSSUP)), IF(AK14=2, FILTER(NEG, LEN(NEG)), IF(AK14, FILTER(NONEG, LEN(NONEG)), """")))"),-5)</f>
        <v>-5</v>
      </c>
      <c r="AM14" s="38">
        <f ca="1">IFERROR(__xludf.DUMMYFUNCTION("""COMPUTED_VALUE"""),10)</f>
        <v>10</v>
      </c>
      <c r="AN14" s="38">
        <f ca="1">IFERROR(__xludf.DUMMYFUNCTION("""COMPUTED_VALUE"""),15)</f>
        <v>15</v>
      </c>
      <c r="AO14" s="38">
        <f>IF(E3="", 0, IF(SUM(C14:H14)-E14&lt;&gt;0, 0, IF(SUM(M14:R14)&gt;0, 2, IF(SUM(M14:R14)&lt;0, 3, 1))))</f>
        <v>0</v>
      </c>
      <c r="AP14" s="38" t="str">
        <f ca="1">IFERROR(__xludf.DUMMYFUNCTION("IF(AO14=1, FILTER(TOSSUP, LEN(TOSSUP)), IF(AO14=2, FILTER(NEG, LEN(NEG)), IF(AO14, FILTER(NONEG, LEN(NONEG)), """")))"),"")</f>
        <v/>
      </c>
      <c r="AQ14" s="38"/>
      <c r="AR14" s="38"/>
      <c r="AS14" s="38">
        <f>IF(F3="", 0, IF(SUM(C14:H14)-F14&lt;&gt;0, 0, IF(SUM(M14:R14)&gt;0, 2, IF(SUM(M14:R14)&lt;0, 3, 1))))</f>
        <v>0</v>
      </c>
      <c r="AT14" s="38" t="str">
        <f ca="1">IFERROR(__xludf.DUMMYFUNCTION("IF(AS14=1, FILTER(TOSSUP, LEN(TOSSUP)), IF(AS14=2, FILTER(NEG, LEN(NEG)), IF(AS14, FILTER(NONEG, LEN(NONEG)), """")))"),"")</f>
        <v/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2</v>
      </c>
      <c r="BF14" s="38">
        <f ca="1">IFERROR(__xludf.DUMMYFUNCTION("IF(BE14=1, FILTER(TOSSUP, LEN(TOSSUP)), IF(BE14=2, FILTER(NEG, LEN(NEG)), IF(BE14, FILTER(NONEG, LEN(NONEG)), """")))"),-5)</f>
        <v>-5</v>
      </c>
      <c r="BG14" s="38"/>
      <c r="BH14" s="38"/>
      <c r="BI14" s="38">
        <f>IF(N3="", 0, IF(SUM(M14:R14)-N14&lt;&gt;0, 0, IF(SUM(C14:H14)&gt;0, 2, IF(SUM(C14:H14)&lt;0, 3, 1))))</f>
        <v>2</v>
      </c>
      <c r="BJ14" s="38">
        <f ca="1">IFERROR(__xludf.DUMMYFUNCTION("IF(BI14=1, FILTER(TOSSUP, LEN(TOSSUP)), IF(BI14=2, FILTER(NEG, LEN(NEG)), IF(BI14, FILTER(NONEG, LEN(NONEG)), """")))"),-5)</f>
        <v>-5</v>
      </c>
      <c r="BK14" s="38"/>
      <c r="BL14" s="38"/>
      <c r="BM14" s="38">
        <f>IF(O3="", 0, IF(SUM(M14:R14)-O14&lt;&gt;0, 0, IF(SUM(C14:H14)&gt;0, 2, IF(SUM(C14:H14)&lt;0, 3, 1))))</f>
        <v>2</v>
      </c>
      <c r="BN14" s="38">
        <f ca="1">IFERROR(__xludf.DUMMYFUNCTION("IF(BM14=1, FILTER(TOSSUP, LEN(TOSSUP)), IF(BM14=2, FILTER(NEG, LEN(NEG)), IF(BM14, FILTER(NONEG, LEN(NONEG)), """")))"),-5)</f>
        <v>-5</v>
      </c>
      <c r="BO14" s="38"/>
      <c r="BP14" s="38"/>
      <c r="BQ14" s="38">
        <f>IF(P3="", 0, IF(SUM(M14:R14)-P14&lt;&gt;0, 0, IF(SUM(C14:H14)&gt;0, 2, IF(SUM(C14:H14)&lt;0, 3, 1))))</f>
        <v>2</v>
      </c>
      <c r="BR14" s="38">
        <f ca="1">IFERROR(__xludf.DUMMYFUNCTION("IF(BQ14=1, FILTER(TOSSUP, LEN(TOSSUP)), IF(BQ14=2, FILTER(NEG, LEN(NEG)), IF(BQ14, FILTER(NONEG, LEN(NONEG)), """")))"),-5)</f>
        <v>-5</v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/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SUM(J15,K14))"),195)</f>
        <v>195</v>
      </c>
      <c r="L15" s="60">
        <v>12</v>
      </c>
      <c r="M15" s="61"/>
      <c r="N15" s="56"/>
      <c r="O15" s="61">
        <v>-5</v>
      </c>
      <c r="P15" s="64"/>
      <c r="Q15" s="62"/>
      <c r="R15" s="64"/>
      <c r="S15" s="58">
        <v>0</v>
      </c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59">
        <f ca="1">IFERROR(__xludf.DUMMYFUNCTION("IF(OR(RegExMatch(T15&amp;"""",""ERR""), RegExMatch(T15&amp;"""",""--""), RegExMatch(U14&amp;"""",""--""),),  ""-----------"", SUM(T15,U14))"),60)</f>
        <v>60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0</v>
      </c>
      <c r="AC15" s="41" t="str">
        <f ca="1">IFERROR(__xludf.DUMMYFUNCTION("IF(AB15, FILTER(BONUS, LEN(BONUS)), ""0"")"),"0")</f>
        <v>0</v>
      </c>
      <c r="AD15" s="38"/>
      <c r="AE15" s="38"/>
      <c r="AF15" s="38"/>
      <c r="AG15" s="38">
        <f>IF(C3="", 0, IF(SUM(C15:H15)-C15&lt;&gt;0, 0, IF(SUM(M15:R15)&gt;0, 2, IF(SUM(M15:R15)&lt;0, 3, 1))))</f>
        <v>3</v>
      </c>
      <c r="AH15" s="41">
        <f ca="1">IFERROR(__xludf.DUMMYFUNCTION("IF(AG15=1, FILTER(TOSSUP, LEN(TOSSUP)), IF(AG15=2, FILTER(NEG, LEN(NEG)), IF(AG15, FILTER(NONEG, LEN(NONEG)), """")))"),10)</f>
        <v>10</v>
      </c>
      <c r="AI15" s="38">
        <f ca="1">IFERROR(__xludf.DUMMYFUNCTION("""COMPUTED_VALUE"""),15)</f>
        <v>15</v>
      </c>
      <c r="AJ15" s="38"/>
      <c r="AK15" s="38">
        <f>IF(D3="", 0, IF(SUM(C15:H15)-D15&lt;&gt;0, 0, IF(SUM(M15:R15)&gt;0, 2, IF(SUM(M15:R15)&lt;0, 3, 1))))</f>
        <v>3</v>
      </c>
      <c r="AL15" s="38">
        <f ca="1">IFERROR(__xludf.DUMMYFUNCTION("IF(AK15=1, FILTER(TOSSUP, LEN(TOSSUP)), IF(AK15=2, FILTER(NEG, LEN(NEG)), IF(AK15, FILTER(NONEG, LEN(NONEG)), """")))"),10)</f>
        <v>10</v>
      </c>
      <c r="AM15" s="38">
        <f ca="1">IFERROR(__xludf.DUMMYFUNCTION("""COMPUTED_VALUE"""),15)</f>
        <v>15</v>
      </c>
      <c r="AN15" s="38"/>
      <c r="AO15" s="38">
        <f>IF(E3="", 0, IF(SUM(C15:H15)-E15&lt;&gt;0, 0, IF(SUM(M15:R15)&gt;0, 2, IF(SUM(M15:R15)&lt;0, 3, 1))))</f>
        <v>3</v>
      </c>
      <c r="AP15" s="38">
        <f ca="1">IFERROR(__xludf.DUMMYFUNCTION("IF(AO15=1, FILTER(TOSSUP, LEN(TOSSUP)), IF(AO15=2, FILTER(NEG, LEN(NEG)), IF(AO15, FILTER(NONEG, LEN(NONEG)), """")))"),10)</f>
        <v>10</v>
      </c>
      <c r="AQ15" s="38">
        <f ca="1">IFERROR(__xludf.DUMMYFUNCTION("""COMPUTED_VALUE"""),15)</f>
        <v>15</v>
      </c>
      <c r="AR15" s="38"/>
      <c r="AS15" s="38">
        <f>IF(F3="", 0, IF(SUM(C15:H15)-F15&lt;&gt;0, 0, IF(SUM(M15:R15)&gt;0, 2, IF(SUM(M15:R15)&lt;0, 3, 1))))</f>
        <v>3</v>
      </c>
      <c r="AT15" s="38">
        <f ca="1">IFERROR(__xludf.DUMMYFUNCTION("IF(AS15=1, FILTER(TOSSUP, LEN(TOSSUP)), IF(AS15=2, FILTER(NEG, LEN(NEG)), IF(AS15, FILTER(NONEG, LEN(NONEG)), """")))"),10)</f>
        <v>10</v>
      </c>
      <c r="AU15" s="38">
        <f ca="1">IFERROR(__xludf.DUMMYFUNCTION("""COMPUTED_VALUE"""),15)</f>
        <v>15</v>
      </c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0</v>
      </c>
      <c r="BF15" s="38" t="str">
        <f ca="1">IFERROR(__xludf.DUMMYFUNCTION("IF(BE15=1, FILTER(TOSSUP, LEN(TOSSUP)), IF(BE15=2, FILTER(NEG, LEN(NEG)), IF(BE15, FILTER(NONEG, LEN(NONEG)), """")))"),"")</f>
        <v/>
      </c>
      <c r="BG15" s="38"/>
      <c r="BH15" s="38"/>
      <c r="BI15" s="38">
        <f>IF(N3="", 0, IF(SUM(M15:R15)-N15&lt;&gt;0, 0, IF(SUM(C15:H15)&gt;0, 2, IF(SUM(C15:H15)&lt;0, 3, 1))))</f>
        <v>0</v>
      </c>
      <c r="BJ15" s="38" t="str">
        <f ca="1">IFERROR(__xludf.DUMMYFUNCTION("IF(BI15=1, FILTER(TOSSUP, LEN(TOSSUP)), IF(BI15=2, FILTER(NEG, LEN(NEG)), IF(BI15, FILTER(NONEG, LEN(NONEG)), """")))"),"")</f>
        <v/>
      </c>
      <c r="BK15" s="38"/>
      <c r="BL15" s="38"/>
      <c r="BM15" s="38">
        <f>IF(O3="", 0, IF(SUM(M15:R15)-O15&lt;&gt;0, 0, IF(SUM(C15:H15)&gt;0, 2, IF(SUM(C15:H15)&lt;0, 3, 1))))</f>
        <v>1</v>
      </c>
      <c r="BN15" s="38">
        <f ca="1">IFERROR(__xludf.DUMMYFUNCTION("IF(BM15=1, FILTER(TOSSUP, LEN(TOSSUP)), IF(BM15=2, FILTER(NEG, LEN(NEG)), IF(BM15, FILTER(NONEG, LEN(NONEG)), """")))"),-5)</f>
        <v>-5</v>
      </c>
      <c r="BO15" s="38">
        <f ca="1">IFERROR(__xludf.DUMMYFUNCTION("""COMPUTED_VALUE"""),10)</f>
        <v>10</v>
      </c>
      <c r="BP15" s="38">
        <f ca="1">IFERROR(__xludf.DUMMYFUNCTION("""COMPUTED_VALUE"""),15)</f>
        <v>15</v>
      </c>
      <c r="BQ15" s="38">
        <f>IF(P3="", 0, IF(SUM(M15:R15)-P15&lt;&gt;0, 0, IF(SUM(C15:H15)&gt;0, 2, IF(SUM(C15:H15)&lt;0, 3, 1))))</f>
        <v>0</v>
      </c>
      <c r="BR15" s="38" t="str">
        <f ca="1">IFERROR(__xludf.DUMMYFUNCTION("IF(BQ15=1, FILTER(TOSSUP, LEN(TOSSUP)), IF(BQ15=2, FILTER(NEG, LEN(NEG)), IF(BQ15, FILTER(NONEG, LEN(NONEG)), """")))"),"")</f>
        <v/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>
        <v>10</v>
      </c>
      <c r="D16" s="54"/>
      <c r="E16" s="53"/>
      <c r="F16" s="54"/>
      <c r="G16" s="53"/>
      <c r="H16" s="28"/>
      <c r="I16" s="29">
        <v>20</v>
      </c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37">
        <f ca="1">IFERROR(__xludf.DUMMYFUNCTION("IF(OR(RegExMatch(J16&amp;"""",""ERR""), RegExMatch(J16&amp;"""",""--""), RegExMatch(K15&amp;"""",""--""),),  ""-----------"", SUM(J16,K15))"),225)</f>
        <v>225</v>
      </c>
      <c r="L16" s="32">
        <v>13</v>
      </c>
      <c r="M16" s="33"/>
      <c r="N16" s="54"/>
      <c r="O16" s="51"/>
      <c r="P16" s="52"/>
      <c r="Q16" s="51"/>
      <c r="R16" s="52"/>
      <c r="S16" s="29"/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7">
        <f ca="1">IFERROR(__xludf.DUMMYFUNCTION("IF(OR(RegExMatch(T16&amp;"""",""ERR""), RegExMatch(T16&amp;"""",""--""), RegExMatch(U15&amp;"""",""--""),),  ""-----------"", SUM(T16,U15))"),60)</f>
        <v>60</v>
      </c>
      <c r="V16" s="38"/>
      <c r="W16" s="41" t="b">
        <f t="shared" si="0"/>
        <v>1</v>
      </c>
      <c r="X16" s="41">
        <f ca="1">IFERROR(__xludf.DUMMYFUNCTION("IF(W16, FILTER(BONUS, LEN(BONUS)), ""0"")"),0)</f>
        <v>0</v>
      </c>
      <c r="Y16" s="38">
        <f ca="1">IFERROR(__xludf.DUMMYFUNCTION("""COMPUTED_VALUE"""),10)</f>
        <v>10</v>
      </c>
      <c r="Z16" s="38">
        <f ca="1">IFERROR(__xludf.DUMMYFUNCTION("""COMPUTED_VALUE"""),20)</f>
        <v>20</v>
      </c>
      <c r="AA16" s="38">
        <f ca="1">IFERROR(__xludf.DUMMYFUNCTION("""COMPUTED_VALUE"""),30)</f>
        <v>30</v>
      </c>
      <c r="AB16" s="41" t="b">
        <f t="shared" si="1"/>
        <v>0</v>
      </c>
      <c r="AC16" s="41" t="str">
        <f ca="1">IFERROR(__xludf.DUMMYFUNCTION("IF(AB16, FILTER(BONUS, LEN(BONUS)), ""0"")"),"0")</f>
        <v>0</v>
      </c>
      <c r="AD16" s="38"/>
      <c r="AE16" s="38"/>
      <c r="AF16" s="38"/>
      <c r="AG16" s="38">
        <f>IF(C3="", 0, IF(SUM(C16:H16)-C16&lt;&gt;0, 0, IF(SUM(M16:R16)&gt;0, 2, IF(SUM(M16:R16)&lt;0, 3, 1))))</f>
        <v>1</v>
      </c>
      <c r="AH16" s="41">
        <f ca="1">IFERROR(__xludf.DUMMYFUNCTION("IF(AG16=1, FILTER(TOSSUP, LEN(TOSSUP)), IF(AG16=2, FILTER(NEG, LEN(NEG)), IF(AG16, FILTER(NONEG, LEN(NONEG)), """")))"),-5)</f>
        <v>-5</v>
      </c>
      <c r="AI16" s="38">
        <f ca="1">IFERROR(__xludf.DUMMYFUNCTION("""COMPUTED_VALUE"""),10)</f>
        <v>10</v>
      </c>
      <c r="AJ16" s="38">
        <f ca="1">IFERROR(__xludf.DUMMYFUNCTION("""COMPUTED_VALUE"""),15)</f>
        <v>15</v>
      </c>
      <c r="AK16" s="38">
        <f>IF(D3="", 0, IF(SUM(C16:H16)-D16&lt;&gt;0, 0, IF(SUM(M16:R16)&gt;0, 2, IF(SUM(M16:R16)&lt;0, 3, 1))))</f>
        <v>0</v>
      </c>
      <c r="AL16" s="38" t="str">
        <f ca="1">IFERROR(__xludf.DUMMYFUNCTION("IF(AK16=1, FILTER(TOSSUP, LEN(TOSSUP)), IF(AK16=2, FILTER(NEG, LEN(NEG)), IF(AK16, FILTER(NONEG, LEN(NONEG)), """")))"),"")</f>
        <v/>
      </c>
      <c r="AM16" s="38"/>
      <c r="AN16" s="38"/>
      <c r="AO16" s="38">
        <f>IF(E3="", 0, IF(SUM(C16:H16)-E16&lt;&gt;0, 0, IF(SUM(M16:R16)&gt;0, 2, IF(SUM(M16:R16)&lt;0, 3, 1))))</f>
        <v>0</v>
      </c>
      <c r="AP16" s="38" t="str">
        <f ca="1">IFERROR(__xludf.DUMMYFUNCTION("IF(AO16=1, FILTER(TOSSUP, LEN(TOSSUP)), IF(AO16=2, FILTER(NEG, LEN(NEG)), IF(AO16, FILTER(NONEG, LEN(NONEG)), """")))"),"")</f>
        <v/>
      </c>
      <c r="AQ16" s="38"/>
      <c r="AR16" s="38"/>
      <c r="AS16" s="38">
        <f>IF(F3="", 0, IF(SUM(C16:H16)-F16&lt;&gt;0, 0, IF(SUM(M16:R16)&gt;0, 2, IF(SUM(M16:R16)&lt;0, 3, 1))))</f>
        <v>0</v>
      </c>
      <c r="AT16" s="38" t="str">
        <f ca="1">IFERROR(__xludf.DUMMYFUNCTION("IF(AS16=1, FILTER(TOSSUP, LEN(TOSSUP)), IF(AS16=2, FILTER(NEG, LEN(NEG)), IF(AS16, FILTER(NONEG, LEN(NONEG)), """")))"),"")</f>
        <v/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2</v>
      </c>
      <c r="BF16" s="38">
        <f ca="1">IFERROR(__xludf.DUMMYFUNCTION("IF(BE16=1, FILTER(TOSSUP, LEN(TOSSUP)), IF(BE16=2, FILTER(NEG, LEN(NEG)), IF(BE16, FILTER(NONEG, LEN(NONEG)), """")))"),-5)</f>
        <v>-5</v>
      </c>
      <c r="BG16" s="38"/>
      <c r="BH16" s="38"/>
      <c r="BI16" s="38">
        <f>IF(N3="", 0, IF(SUM(M16:R16)-N16&lt;&gt;0, 0, IF(SUM(C16:H16)&gt;0, 2, IF(SUM(C16:H16)&lt;0, 3, 1))))</f>
        <v>2</v>
      </c>
      <c r="BJ16" s="38">
        <f ca="1">IFERROR(__xludf.DUMMYFUNCTION("IF(BI16=1, FILTER(TOSSUP, LEN(TOSSUP)), IF(BI16=2, FILTER(NEG, LEN(NEG)), IF(BI16, FILTER(NONEG, LEN(NONEG)), """")))"),-5)</f>
        <v>-5</v>
      </c>
      <c r="BK16" s="38"/>
      <c r="BL16" s="38"/>
      <c r="BM16" s="38">
        <f>IF(O3="", 0, IF(SUM(M16:R16)-O16&lt;&gt;0, 0, IF(SUM(C16:H16)&gt;0, 2, IF(SUM(C16:H16)&lt;0, 3, 1))))</f>
        <v>2</v>
      </c>
      <c r="BN16" s="38">
        <f ca="1">IFERROR(__xludf.DUMMYFUNCTION("IF(BM16=1, FILTER(TOSSUP, LEN(TOSSUP)), IF(BM16=2, FILTER(NEG, LEN(NEG)), IF(BM16, FILTER(NONEG, LEN(NONEG)), """")))"),-5)</f>
        <v>-5</v>
      </c>
      <c r="BO16" s="38"/>
      <c r="BP16" s="38"/>
      <c r="BQ16" s="38">
        <f>IF(P3="", 0, IF(SUM(M16:R16)-P16&lt;&gt;0, 0, IF(SUM(C16:H16)&gt;0, 2, IF(SUM(C16:H16)&lt;0, 3, 1))))</f>
        <v>2</v>
      </c>
      <c r="BR16" s="38">
        <f ca="1">IFERROR(__xludf.DUMMYFUNCTION("IF(BQ16=1, FILTER(TOSSUP, LEN(TOSSUP)), IF(BQ16=2, FILTER(NEG, LEN(NEG)), IF(BQ16, FILTER(NONEG, LEN(NONEG)), """")))"),-5)</f>
        <v>-5</v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54"/>
      <c r="G17" s="53"/>
      <c r="H17" s="54"/>
      <c r="I17" s="29"/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7">
        <f ca="1">IFERROR(__xludf.DUMMYFUNCTION("IF(OR(RegExMatch(J17&amp;"""",""ERR""), RegExMatch(J17&amp;"""",""--""), RegExMatch(K16&amp;"""",""--""),),  ""-----------"", SUM(J17,K16))"),225)</f>
        <v>225</v>
      </c>
      <c r="L17" s="32">
        <v>14</v>
      </c>
      <c r="M17" s="33"/>
      <c r="N17" s="28">
        <v>-5</v>
      </c>
      <c r="O17" s="33"/>
      <c r="P17" s="52"/>
      <c r="Q17" s="51"/>
      <c r="R17" s="52"/>
      <c r="S17" s="29">
        <v>0</v>
      </c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37">
        <f ca="1">IFERROR(__xludf.DUMMYFUNCTION("IF(OR(RegExMatch(T17&amp;"""",""ERR""), RegExMatch(T17&amp;"""",""--""), RegExMatch(U16&amp;"""",""--""),),  ""-----------"", SUM(T17,U16))"),55)</f>
        <v>55</v>
      </c>
      <c r="V17" s="38"/>
      <c r="W17" s="41" t="b">
        <f t="shared" si="0"/>
        <v>0</v>
      </c>
      <c r="X17" s="41" t="str">
        <f ca="1">IFERROR(__xludf.DUMMYFUNCTION("IF(W17, FILTER(BONUS, LEN(BONUS)), ""0"")"),"0")</f>
        <v>0</v>
      </c>
      <c r="Y17" s="38"/>
      <c r="Z17" s="38"/>
      <c r="AA17" s="38"/>
      <c r="AB17" s="41" t="b">
        <f t="shared" si="1"/>
        <v>0</v>
      </c>
      <c r="AC17" s="41" t="str">
        <f ca="1">IFERROR(__xludf.DUMMYFUNCTION("IF(AB17, FILTER(BONUS, LEN(BONUS)), ""0"")"),"0")</f>
        <v>0</v>
      </c>
      <c r="AD17" s="38"/>
      <c r="AE17" s="38"/>
      <c r="AF17" s="38"/>
      <c r="AG17" s="38">
        <f>IF(C3="", 0, IF(SUM(C17:H17)-C17&lt;&gt;0, 0, IF(SUM(M17:R17)&gt;0, 2, IF(SUM(M17:R17)&lt;0, 3, 1))))</f>
        <v>3</v>
      </c>
      <c r="AH17" s="41">
        <f ca="1">IFERROR(__xludf.DUMMYFUNCTION("IF(AG17=1, FILTER(TOSSUP, LEN(TOSSUP)), IF(AG17=2, FILTER(NEG, LEN(NEG)), IF(AG17, FILTER(NONEG, LEN(NONEG)), """")))"),10)</f>
        <v>10</v>
      </c>
      <c r="AI17" s="38">
        <f ca="1">IFERROR(__xludf.DUMMYFUNCTION("""COMPUTED_VALUE"""),15)</f>
        <v>15</v>
      </c>
      <c r="AJ17" s="38"/>
      <c r="AK17" s="38">
        <f>IF(D3="", 0, IF(SUM(C17:H17)-D17&lt;&gt;0, 0, IF(SUM(M17:R17)&gt;0, 2, IF(SUM(M17:R17)&lt;0, 3, 1))))</f>
        <v>3</v>
      </c>
      <c r="AL17" s="38">
        <f ca="1">IFERROR(__xludf.DUMMYFUNCTION("IF(AK17=1, FILTER(TOSSUP, LEN(TOSSUP)), IF(AK17=2, FILTER(NEG, LEN(NEG)), IF(AK17, FILTER(NONEG, LEN(NONEG)), """")))"),10)</f>
        <v>10</v>
      </c>
      <c r="AM17" s="38">
        <f ca="1">IFERROR(__xludf.DUMMYFUNCTION("""COMPUTED_VALUE"""),15)</f>
        <v>15</v>
      </c>
      <c r="AN17" s="38"/>
      <c r="AO17" s="38">
        <f>IF(E3="", 0, IF(SUM(C17:H17)-E17&lt;&gt;0, 0, IF(SUM(M17:R17)&gt;0, 2, IF(SUM(M17:R17)&lt;0, 3, 1))))</f>
        <v>3</v>
      </c>
      <c r="AP17" s="38">
        <f ca="1">IFERROR(__xludf.DUMMYFUNCTION("IF(AO17=1, FILTER(TOSSUP, LEN(TOSSUP)), IF(AO17=2, FILTER(NEG, LEN(NEG)), IF(AO17, FILTER(NONEG, LEN(NONEG)), """")))"),10)</f>
        <v>10</v>
      </c>
      <c r="AQ17" s="38">
        <f ca="1">IFERROR(__xludf.DUMMYFUNCTION("""COMPUTED_VALUE"""),15)</f>
        <v>15</v>
      </c>
      <c r="AR17" s="38"/>
      <c r="AS17" s="38">
        <f>IF(F3="", 0, IF(SUM(C17:H17)-F17&lt;&gt;0, 0, IF(SUM(M17:R17)&gt;0, 2, IF(SUM(M17:R17)&lt;0, 3, 1))))</f>
        <v>3</v>
      </c>
      <c r="AT17" s="38">
        <f ca="1">IFERROR(__xludf.DUMMYFUNCTION("IF(AS17=1, FILTER(TOSSUP, LEN(TOSSUP)), IF(AS17=2, FILTER(NEG, LEN(NEG)), IF(AS17, FILTER(NONEG, LEN(NONEG)), """")))"),10)</f>
        <v>10</v>
      </c>
      <c r="AU17" s="38">
        <f ca="1">IFERROR(__xludf.DUMMYFUNCTION("""COMPUTED_VALUE"""),15)</f>
        <v>15</v>
      </c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1</v>
      </c>
      <c r="BJ17" s="38">
        <f ca="1">IFERROR(__xludf.DUMMYFUNCTION("IF(BI17=1, FILTER(TOSSUP, LEN(TOSSUP)), IF(BI17=2, FILTER(NEG, LEN(NEG)), IF(BI17, FILTER(NONEG, LEN(NONEG)), """")))"),-5)</f>
        <v>-5</v>
      </c>
      <c r="BK17" s="38">
        <f ca="1">IFERROR(__xludf.DUMMYFUNCTION("""COMPUTED_VALUE"""),10)</f>
        <v>10</v>
      </c>
      <c r="BL17" s="38">
        <f ca="1">IFERROR(__xludf.DUMMYFUNCTION("""COMPUTED_VALUE"""),15)</f>
        <v>15</v>
      </c>
      <c r="BM17" s="38">
        <f>IF(O3="", 0, IF(SUM(M17:R17)-O17&lt;&gt;0, 0, IF(SUM(C17:H17)&gt;0, 2, IF(SUM(C17:H17)&lt;0, 3, 1))))</f>
        <v>0</v>
      </c>
      <c r="BN17" s="38" t="str">
        <f ca="1">IFERROR(__xludf.DUMMYFUNCTION("IF(BM17=1, FILTER(TOSSUP, LEN(TOSSUP)), IF(BM17=2, FILTER(NEG, LEN(NEG)), IF(BM17, FILTER(NONEG, LEN(NONEG)), """")))"),"")</f>
        <v/>
      </c>
      <c r="BO17" s="38"/>
      <c r="BP17" s="38"/>
      <c r="BQ17" s="38">
        <f>IF(P3="", 0, IF(SUM(M17:R17)-P17&lt;&gt;0, 0, IF(SUM(C17:H17)&gt;0, 2, IF(SUM(C17:H17)&lt;0, 3, 1))))</f>
        <v>0</v>
      </c>
      <c r="BR17" s="38" t="str">
        <f ca="1">IFERROR(__xludf.DUMMYFUNCTION("IF(BQ17=1, FILTER(TOSSUP, LEN(TOSSUP)), IF(BQ17=2, FILTER(NEG, LEN(NEG)), IF(BQ17, FILTER(NONEG, LEN(NONEG)), """")))"),"")</f>
        <v/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/>
      <c r="E18" s="26"/>
      <c r="F18" s="54"/>
      <c r="G18" s="53"/>
      <c r="H18" s="54"/>
      <c r="I18" s="29"/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7">
        <f ca="1">IFERROR(__xludf.DUMMYFUNCTION("IF(OR(RegExMatch(J18&amp;"""",""ERR""), RegExMatch(J18&amp;"""",""--""), RegExMatch(K17&amp;"""",""--""),),  ""-----------"", SUM(J18,K17))"),225)</f>
        <v>225</v>
      </c>
      <c r="L18" s="32">
        <v>15</v>
      </c>
      <c r="M18" s="33">
        <v>10</v>
      </c>
      <c r="N18" s="54"/>
      <c r="O18" s="51"/>
      <c r="P18" s="52"/>
      <c r="Q18" s="51"/>
      <c r="R18" s="52"/>
      <c r="S18" s="29">
        <v>30</v>
      </c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37">
        <f ca="1">IFERROR(__xludf.DUMMYFUNCTION("IF(OR(RegExMatch(T18&amp;"""",""ERR""), RegExMatch(T18&amp;"""",""--""), RegExMatch(U17&amp;"""",""--""),),  ""-----------"", SUM(T18,U17))"),95)</f>
        <v>95</v>
      </c>
      <c r="V18" s="38"/>
      <c r="W18" s="41" t="b">
        <f t="shared" si="0"/>
        <v>0</v>
      </c>
      <c r="X18" s="41" t="str">
        <f ca="1">IFERROR(__xludf.DUMMYFUNCTION("IF(W18, FILTER(BONUS, LEN(BONUS)), ""0"")"),"0")</f>
        <v>0</v>
      </c>
      <c r="Y18" s="38"/>
      <c r="Z18" s="38"/>
      <c r="AA18" s="38"/>
      <c r="AB18" s="41" t="b">
        <f t="shared" si="1"/>
        <v>1</v>
      </c>
      <c r="AC18" s="41">
        <f ca="1">IFERROR(__xludf.DUMMYFUNCTION("IF(AB18, FILTER(BONUS, LEN(BONUS)), ""0"")"),0)</f>
        <v>0</v>
      </c>
      <c r="AD18" s="38">
        <f ca="1">IFERROR(__xludf.DUMMYFUNCTION("""COMPUTED_VALUE"""),10)</f>
        <v>10</v>
      </c>
      <c r="AE18" s="38">
        <f ca="1">IFERROR(__xludf.DUMMYFUNCTION("""COMPUTED_VALUE"""),20)</f>
        <v>20</v>
      </c>
      <c r="AF18" s="38">
        <f ca="1">IFERROR(__xludf.DUMMYFUNCTION("""COMPUTED_VALUE"""),30)</f>
        <v>30</v>
      </c>
      <c r="AG18" s="38">
        <f>IF(C3="", 0, IF(SUM(C18:H18)-C18&lt;&gt;0, 0, IF(SUM(M18:R18)&gt;0, 2, IF(SUM(M18:R18)&lt;0, 3, 1))))</f>
        <v>2</v>
      </c>
      <c r="AH18" s="41">
        <f ca="1">IFERROR(__xludf.DUMMYFUNCTION("IF(AG18=1, FILTER(TOSSUP, LEN(TOSSUP)), IF(AG18=2, FILTER(NEG, LEN(NEG)), IF(AG18, FILTER(NONEG, LEN(NONEG)), """")))"),-5)</f>
        <v>-5</v>
      </c>
      <c r="AI18" s="38"/>
      <c r="AJ18" s="38"/>
      <c r="AK18" s="38">
        <f>IF(D3="", 0, IF(SUM(C18:H18)-D18&lt;&gt;0, 0, IF(SUM(M18:R18)&gt;0, 2, IF(SUM(M18:R18)&lt;0, 3, 1))))</f>
        <v>2</v>
      </c>
      <c r="AL18" s="38">
        <f ca="1">IFERROR(__xludf.DUMMYFUNCTION("IF(AK18=1, FILTER(TOSSUP, LEN(TOSSUP)), IF(AK18=2, FILTER(NEG, LEN(NEG)), IF(AK18, FILTER(NONEG, LEN(NONEG)), """")))"),-5)</f>
        <v>-5</v>
      </c>
      <c r="AM18" s="38"/>
      <c r="AN18" s="38"/>
      <c r="AO18" s="38">
        <f>IF(E3="", 0, IF(SUM(C18:H18)-E18&lt;&gt;0, 0, IF(SUM(M18:R18)&gt;0, 2, IF(SUM(M18:R18)&lt;0, 3, 1))))</f>
        <v>2</v>
      </c>
      <c r="AP18" s="38">
        <f ca="1">IFERROR(__xludf.DUMMYFUNCTION("IF(AO18=1, FILTER(TOSSUP, LEN(TOSSUP)), IF(AO18=2, FILTER(NEG, LEN(NEG)), IF(AO18, FILTER(NONEG, LEN(NONEG)), """")))"),-5)</f>
        <v>-5</v>
      </c>
      <c r="AQ18" s="38"/>
      <c r="AR18" s="38"/>
      <c r="AS18" s="38">
        <f>IF(F3="", 0, IF(SUM(C18:H18)-F18&lt;&gt;0, 0, IF(SUM(M18:R18)&gt;0, 2, IF(SUM(M18:R18)&lt;0, 3, 1))))</f>
        <v>2</v>
      </c>
      <c r="AT18" s="38">
        <f ca="1">IFERROR(__xludf.DUMMYFUNCTION("IF(AS18=1, FILTER(TOSSUP, LEN(TOSSUP)), IF(AS18=2, FILTER(NEG, LEN(NEG)), IF(AS18, FILTER(NONEG, LEN(NONEG)), """")))"),-5)</f>
        <v>-5</v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1</v>
      </c>
      <c r="BF18" s="38">
        <f ca="1">IFERROR(__xludf.DUMMYFUNCTION("IF(BE18=1, FILTER(TOSSUP, LEN(TOSSUP)), IF(BE18=2, FILTER(NEG, LEN(NEG)), IF(BE18, FILTER(NONEG, LEN(NONEG)), """")))"),-5)</f>
        <v>-5</v>
      </c>
      <c r="BG18" s="38">
        <f ca="1">IFERROR(__xludf.DUMMYFUNCTION("""COMPUTED_VALUE"""),10)</f>
        <v>10</v>
      </c>
      <c r="BH18" s="38">
        <f ca="1">IFERROR(__xludf.DUMMYFUNCTION("""COMPUTED_VALUE"""),15)</f>
        <v>15</v>
      </c>
      <c r="BI18" s="38">
        <f>IF(N3="", 0, IF(SUM(M18:R18)-N18&lt;&gt;0, 0, IF(SUM(C18:H18)&gt;0, 2, IF(SUM(C18:H18)&lt;0, 3, 1))))</f>
        <v>0</v>
      </c>
      <c r="BJ18" s="38" t="str">
        <f ca="1">IFERROR(__xludf.DUMMYFUNCTION("IF(BI18=1, FILTER(TOSSUP, LEN(TOSSUP)), IF(BI18=2, FILTER(NEG, LEN(NEG)), IF(BI18, FILTER(NONEG, LEN(NONEG)), """")))"),"")</f>
        <v/>
      </c>
      <c r="BK18" s="38"/>
      <c r="BL18" s="38"/>
      <c r="BM18" s="38">
        <f>IF(O3="", 0, IF(SUM(M18:R18)-O18&lt;&gt;0, 0, IF(SUM(C18:H18)&gt;0, 2, IF(SUM(C18:H18)&lt;0, 3, 1))))</f>
        <v>0</v>
      </c>
      <c r="BN18" s="38" t="str">
        <f ca="1">IFERROR(__xludf.DUMMYFUNCTION("IF(BM18=1, FILTER(TOSSUP, LEN(TOSSUP)), IF(BM18=2, FILTER(NEG, LEN(NEG)), IF(BM18, FILTER(NONEG, LEN(NONEG)), """")))"),"")</f>
        <v/>
      </c>
      <c r="BO18" s="38"/>
      <c r="BP18" s="38"/>
      <c r="BQ18" s="38">
        <f>IF(P3="", 0, IF(SUM(M18:R18)-P18&lt;&gt;0, 0, IF(SUM(C18:H18)&gt;0, 2, IF(SUM(C18:H18)&lt;0, 3, 1))))</f>
        <v>0</v>
      </c>
      <c r="BR18" s="38" t="str">
        <f ca="1">IFERROR(__xludf.DUMMYFUNCTION("IF(BQ18=1, FILTER(TOSSUP, LEN(TOSSUP)), IF(BQ18=2, FILTER(NEG, LEN(NEG)), IF(BQ18, FILTER(NONEG, LEN(NONEG)), """")))"),"")</f>
        <v/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56">
        <v>15</v>
      </c>
      <c r="E19" s="57"/>
      <c r="F19" s="65"/>
      <c r="G19" s="57"/>
      <c r="H19" s="65"/>
      <c r="I19" s="58">
        <v>30</v>
      </c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45</v>
      </c>
      <c r="K19" s="59">
        <f ca="1">IFERROR(__xludf.DUMMYFUNCTION("IF(OR(RegExMatch(J19&amp;"""",""ERR""), RegExMatch(J19&amp;"""",""--""), RegExMatch(K18&amp;"""",""--""),),  ""-----------"", SUM(J19,K18))"),270)</f>
        <v>270</v>
      </c>
      <c r="L19" s="60">
        <v>16</v>
      </c>
      <c r="M19" s="61"/>
      <c r="N19" s="65"/>
      <c r="O19" s="62"/>
      <c r="P19" s="64"/>
      <c r="Q19" s="62"/>
      <c r="R19" s="64"/>
      <c r="S19" s="58"/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59">
        <f ca="1">IFERROR(__xludf.DUMMYFUNCTION("IF(OR(RegExMatch(T19&amp;"""",""ERR""), RegExMatch(T19&amp;"""",""--""), RegExMatch(U18&amp;"""",""--""),),  ""-----------"", SUM(T19,U18))"),95)</f>
        <v>95</v>
      </c>
      <c r="V19" s="38"/>
      <c r="W19" s="41" t="b">
        <f t="shared" si="0"/>
        <v>1</v>
      </c>
      <c r="X19" s="41">
        <f ca="1">IFERROR(__xludf.DUMMYFUNCTION("IF(W19, FILTER(BONUS, LEN(BONUS)), ""0"")"),0)</f>
        <v>0</v>
      </c>
      <c r="Y19" s="38">
        <f ca="1">IFERROR(__xludf.DUMMYFUNCTION("""COMPUTED_VALUE"""),10)</f>
        <v>10</v>
      </c>
      <c r="Z19" s="38">
        <f ca="1">IFERROR(__xludf.DUMMYFUNCTION("""COMPUTED_VALUE"""),20)</f>
        <v>20</v>
      </c>
      <c r="AA19" s="38">
        <f ca="1">IFERROR(__xludf.DUMMYFUNCTION("""COMPUTED_VALUE"""),30)</f>
        <v>30</v>
      </c>
      <c r="AB19" s="41" t="b">
        <f t="shared" si="1"/>
        <v>0</v>
      </c>
      <c r="AC19" s="41" t="str">
        <f ca="1">IFERROR(__xludf.DUMMYFUNCTION("IF(AB19, FILTER(BONUS, LEN(BONUS)), ""0"")"),"0")</f>
        <v>0</v>
      </c>
      <c r="AD19" s="38"/>
      <c r="AE19" s="38"/>
      <c r="AF19" s="38"/>
      <c r="AG19" s="38">
        <f>IF(C3="", 0, IF(SUM(C19:H19)-C19&lt;&gt;0, 0, IF(SUM(M19:R19)&gt;0, 2, IF(SUM(M19:R19)&lt;0, 3, 1))))</f>
        <v>0</v>
      </c>
      <c r="AH19" s="41" t="str">
        <f ca="1">IFERROR(__xludf.DUMMYFUNCTION("IF(AG19=1, FILTER(TOSSUP, LEN(TOSSUP)), IF(AG19=2, FILTER(NEG, LEN(NEG)), IF(AG19, FILTER(NONEG, LEN(NONEG)), """")))"),"")</f>
        <v/>
      </c>
      <c r="AI19" s="38"/>
      <c r="AJ19" s="38"/>
      <c r="AK19" s="38">
        <f>IF(D3="", 0, IF(SUM(C19:H19)-D19&lt;&gt;0, 0, IF(SUM(M19:R19)&gt;0, 2, IF(SUM(M19:R19)&lt;0, 3, 1))))</f>
        <v>1</v>
      </c>
      <c r="AL19" s="38">
        <f ca="1">IFERROR(__xludf.DUMMYFUNCTION("IF(AK19=1, FILTER(TOSSUP, LEN(TOSSUP)), IF(AK19=2, FILTER(NEG, LEN(NEG)), IF(AK19, FILTER(NONEG, LEN(NONEG)), """")))"),-5)</f>
        <v>-5</v>
      </c>
      <c r="AM19" s="38">
        <f ca="1">IFERROR(__xludf.DUMMYFUNCTION("""COMPUTED_VALUE"""),10)</f>
        <v>10</v>
      </c>
      <c r="AN19" s="38">
        <f ca="1">IFERROR(__xludf.DUMMYFUNCTION("""COMPUTED_VALUE"""),15)</f>
        <v>15</v>
      </c>
      <c r="AO19" s="38">
        <f>IF(E3="", 0, IF(SUM(C19:H19)-E19&lt;&gt;0, 0, IF(SUM(M19:R19)&gt;0, 2, IF(SUM(M19:R19)&lt;0, 3, 1))))</f>
        <v>0</v>
      </c>
      <c r="AP19" s="38" t="str">
        <f ca="1">IFERROR(__xludf.DUMMYFUNCTION("IF(AO19=1, FILTER(TOSSUP, LEN(TOSSUP)), IF(AO19=2, FILTER(NEG, LEN(NEG)), IF(AO19, FILTER(NONEG, LEN(NONEG)), """")))"),"")</f>
        <v/>
      </c>
      <c r="AQ19" s="38"/>
      <c r="AR19" s="38"/>
      <c r="AS19" s="38">
        <f>IF(F3="", 0, IF(SUM(C19:H19)-F19&lt;&gt;0, 0, IF(SUM(M19:R19)&gt;0, 2, IF(SUM(M19:R19)&lt;0, 3, 1))))</f>
        <v>0</v>
      </c>
      <c r="AT19" s="38" t="str">
        <f ca="1">IFERROR(__xludf.DUMMYFUNCTION("IF(AS19=1, FILTER(TOSSUP, LEN(TOSSUP)), IF(AS19=2, FILTER(NEG, LEN(NEG)), IF(AS19, FILTER(NONEG, LEN(NONEG)), """")))"),"")</f>
        <v/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2</v>
      </c>
      <c r="BF19" s="38">
        <f ca="1">IFERROR(__xludf.DUMMYFUNCTION("IF(BE19=1, FILTER(TOSSUP, LEN(TOSSUP)), IF(BE19=2, FILTER(NEG, LEN(NEG)), IF(BE19, FILTER(NONEG, LEN(NONEG)), """")))"),-5)</f>
        <v>-5</v>
      </c>
      <c r="BG19" s="38"/>
      <c r="BH19" s="38"/>
      <c r="BI19" s="38">
        <f>IF(N3="", 0, IF(SUM(M19:R19)-N19&lt;&gt;0, 0, IF(SUM(C19:H19)&gt;0, 2, IF(SUM(C19:H19)&lt;0, 3, 1))))</f>
        <v>2</v>
      </c>
      <c r="BJ19" s="38">
        <f ca="1">IFERROR(__xludf.DUMMYFUNCTION("IF(BI19=1, FILTER(TOSSUP, LEN(TOSSUP)), IF(BI19=2, FILTER(NEG, LEN(NEG)), IF(BI19, FILTER(NONEG, LEN(NONEG)), """")))"),-5)</f>
        <v>-5</v>
      </c>
      <c r="BK19" s="38"/>
      <c r="BL19" s="38"/>
      <c r="BM19" s="38">
        <f>IF(O3="", 0, IF(SUM(M19:R19)-O19&lt;&gt;0, 0, IF(SUM(C19:H19)&gt;0, 2, IF(SUM(C19:H19)&lt;0, 3, 1))))</f>
        <v>2</v>
      </c>
      <c r="BN19" s="38">
        <f ca="1">IFERROR(__xludf.DUMMYFUNCTION("IF(BM19=1, FILTER(TOSSUP, LEN(TOSSUP)), IF(BM19=2, FILTER(NEG, LEN(NEG)), IF(BM19, FILTER(NONEG, LEN(NONEG)), """")))"),-5)</f>
        <v>-5</v>
      </c>
      <c r="BO19" s="38"/>
      <c r="BP19" s="38"/>
      <c r="BQ19" s="38">
        <f>IF(P3="", 0, IF(SUM(M19:R19)-P19&lt;&gt;0, 0, IF(SUM(C19:H19)&gt;0, 2, IF(SUM(C19:H19)&lt;0, 3, 1))))</f>
        <v>2</v>
      </c>
      <c r="BR19" s="38">
        <f ca="1">IFERROR(__xludf.DUMMYFUNCTION("IF(BQ19=1, FILTER(TOSSUP, LEN(TOSSUP)), IF(BQ19=2, FILTER(NEG, LEN(NEG)), IF(BQ19, FILTER(NONEG, LEN(NONEG)), """")))"),-5)</f>
        <v>-5</v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>
        <v>10</v>
      </c>
      <c r="E20" s="57"/>
      <c r="F20" s="65"/>
      <c r="G20" s="57"/>
      <c r="H20" s="65"/>
      <c r="I20" s="58">
        <v>10</v>
      </c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59">
        <f ca="1">IFERROR(__xludf.DUMMYFUNCTION("IF(OR(RegExMatch(J20&amp;"""",""ERR""), RegExMatch(J20&amp;"""",""--""), RegExMatch(K19&amp;"""",""--""),),  ""-----------"", SUM(J20,K19))"),290)</f>
        <v>290</v>
      </c>
      <c r="L20" s="60">
        <v>17</v>
      </c>
      <c r="M20" s="61"/>
      <c r="N20" s="65"/>
      <c r="O20" s="62"/>
      <c r="P20" s="64"/>
      <c r="Q20" s="62"/>
      <c r="R20" s="64"/>
      <c r="S20" s="58"/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59">
        <f ca="1">IFERROR(__xludf.DUMMYFUNCTION("IF(OR(RegExMatch(T20&amp;"""",""ERR""), RegExMatch(T20&amp;"""",""--""), RegExMatch(U19&amp;"""",""--""),),  ""-----------"", SUM(T20,U19))"),95)</f>
        <v>95</v>
      </c>
      <c r="V20" s="38"/>
      <c r="W20" s="41" t="b">
        <f t="shared" si="0"/>
        <v>1</v>
      </c>
      <c r="X20" s="41">
        <f ca="1">IFERROR(__xludf.DUMMYFUNCTION("IF(W20, FILTER(BONUS, LEN(BONUS)), ""0"")"),0)</f>
        <v>0</v>
      </c>
      <c r="Y20" s="38">
        <f ca="1">IFERROR(__xludf.DUMMYFUNCTION("""COMPUTED_VALUE"""),10)</f>
        <v>10</v>
      </c>
      <c r="Z20" s="38">
        <f ca="1">IFERROR(__xludf.DUMMYFUNCTION("""COMPUTED_VALUE"""),20)</f>
        <v>20</v>
      </c>
      <c r="AA20" s="38">
        <f ca="1">IFERROR(__xludf.DUMMYFUNCTION("""COMPUTED_VALUE"""),30)</f>
        <v>30</v>
      </c>
      <c r="AB20" s="41" t="b">
        <f t="shared" si="1"/>
        <v>0</v>
      </c>
      <c r="AC20" s="41" t="str">
        <f ca="1">IFERROR(__xludf.DUMMYFUNCTION("IF(AB20, FILTER(BONUS, LEN(BONUS)), ""0"")"),"0")</f>
        <v>0</v>
      </c>
      <c r="AD20" s="38"/>
      <c r="AE20" s="38"/>
      <c r="AF20" s="38"/>
      <c r="AG20" s="38">
        <f>IF(C3="", 0, IF(SUM(C20:H20)-C20&lt;&gt;0, 0, IF(SUM(M20:R20)&gt;0, 2, IF(SUM(M20:R20)&lt;0, 3, 1))))</f>
        <v>0</v>
      </c>
      <c r="AH20" s="41" t="str">
        <f ca="1">IFERROR(__xludf.DUMMYFUNCTION("IF(AG20=1, FILTER(TOSSUP, LEN(TOSSUP)), IF(AG20=2, FILTER(NEG, LEN(NEG)), IF(AG20, FILTER(NONEG, LEN(NONEG)), """")))"),"")</f>
        <v/>
      </c>
      <c r="AI20" s="38"/>
      <c r="AJ20" s="38"/>
      <c r="AK20" s="38">
        <f>IF(D3="", 0, IF(SUM(C20:H20)-D20&lt;&gt;0, 0, IF(SUM(M20:R20)&gt;0, 2, IF(SUM(M20:R20)&lt;0, 3, 1))))</f>
        <v>1</v>
      </c>
      <c r="AL20" s="38">
        <f ca="1">IFERROR(__xludf.DUMMYFUNCTION("IF(AK20=1, FILTER(TOSSUP, LEN(TOSSUP)), IF(AK20=2, FILTER(NEG, LEN(NEG)), IF(AK20, FILTER(NONEG, LEN(NONEG)), """")))"),-5)</f>
        <v>-5</v>
      </c>
      <c r="AM20" s="38">
        <f ca="1">IFERROR(__xludf.DUMMYFUNCTION("""COMPUTED_VALUE"""),10)</f>
        <v>10</v>
      </c>
      <c r="AN20" s="38">
        <f ca="1">IFERROR(__xludf.DUMMYFUNCTION("""COMPUTED_VALUE"""),15)</f>
        <v>15</v>
      </c>
      <c r="AO20" s="38">
        <f>IF(E3="", 0, IF(SUM(C20:H20)-E20&lt;&gt;0, 0, IF(SUM(M20:R20)&gt;0, 2, IF(SUM(M20:R20)&lt;0, 3, 1))))</f>
        <v>0</v>
      </c>
      <c r="AP20" s="38" t="str">
        <f ca="1">IFERROR(__xludf.DUMMYFUNCTION("IF(AO20=1, FILTER(TOSSUP, LEN(TOSSUP)), IF(AO20=2, FILTER(NEG, LEN(NEG)), IF(AO20, FILTER(NONEG, LEN(NONEG)), """")))"),"")</f>
        <v/>
      </c>
      <c r="AQ20" s="38"/>
      <c r="AR20" s="38"/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2</v>
      </c>
      <c r="BF20" s="38">
        <f ca="1">IFERROR(__xludf.DUMMYFUNCTION("IF(BE20=1, FILTER(TOSSUP, LEN(TOSSUP)), IF(BE20=2, FILTER(NEG, LEN(NEG)), IF(BE20, FILTER(NONEG, LEN(NONEG)), """")))"),-5)</f>
        <v>-5</v>
      </c>
      <c r="BG20" s="38"/>
      <c r="BH20" s="38"/>
      <c r="BI20" s="38">
        <f>IF(N3="", 0, IF(SUM(M20:R20)-N20&lt;&gt;0, 0, IF(SUM(C20:H20)&gt;0, 2, IF(SUM(C20:H20)&lt;0, 3, 1))))</f>
        <v>2</v>
      </c>
      <c r="BJ20" s="38">
        <f ca="1">IFERROR(__xludf.DUMMYFUNCTION("IF(BI20=1, FILTER(TOSSUP, LEN(TOSSUP)), IF(BI20=2, FILTER(NEG, LEN(NEG)), IF(BI20, FILTER(NONEG, LEN(NONEG)), """")))"),-5)</f>
        <v>-5</v>
      </c>
      <c r="BK20" s="38"/>
      <c r="BL20" s="38"/>
      <c r="BM20" s="38">
        <f>IF(O3="", 0, IF(SUM(M20:R20)-O20&lt;&gt;0, 0, IF(SUM(C20:H20)&gt;0, 2, IF(SUM(C20:H20)&lt;0, 3, 1))))</f>
        <v>2</v>
      </c>
      <c r="BN20" s="38">
        <f ca="1">IFERROR(__xludf.DUMMYFUNCTION("IF(BM20=1, FILTER(TOSSUP, LEN(TOSSUP)), IF(BM20=2, FILTER(NEG, LEN(NEG)), IF(BM20, FILTER(NONEG, LEN(NONEG)), """")))"),-5)</f>
        <v>-5</v>
      </c>
      <c r="BO20" s="38"/>
      <c r="BP20" s="38"/>
      <c r="BQ20" s="38">
        <f>IF(P3="", 0, IF(SUM(M20:R20)-P20&lt;&gt;0, 0, IF(SUM(C20:H20)&gt;0, 2, IF(SUM(C20:H20)&lt;0, 3, 1))))</f>
        <v>2</v>
      </c>
      <c r="BR20" s="38">
        <f ca="1">IFERROR(__xludf.DUMMYFUNCTION("IF(BQ20=1, FILTER(TOSSUP, LEN(TOSSUP)), IF(BQ20=2, FILTER(NEG, LEN(NEG)), IF(BQ20, FILTER(NONEG, LEN(NONEG)), """")))"),-5)</f>
        <v>-5</v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56">
        <v>15</v>
      </c>
      <c r="E21" s="55"/>
      <c r="F21" s="65"/>
      <c r="G21" s="57"/>
      <c r="H21" s="65"/>
      <c r="I21" s="58">
        <v>10</v>
      </c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59">
        <f ca="1">IFERROR(__xludf.DUMMYFUNCTION("IF(OR(RegExMatch(J21&amp;"""",""ERR""), RegExMatch(J21&amp;"""",""--""), RegExMatch(K20&amp;"""",""--""),),  ""-----------"", SUM(J21,K20))"),315)</f>
        <v>315</v>
      </c>
      <c r="L21" s="60">
        <v>18</v>
      </c>
      <c r="M21" s="61"/>
      <c r="N21" s="56"/>
      <c r="O21" s="62"/>
      <c r="P21" s="64"/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59">
        <f ca="1">IFERROR(__xludf.DUMMYFUNCTION("IF(OR(RegExMatch(T21&amp;"""",""ERR""), RegExMatch(T21&amp;"""",""--""), RegExMatch(U20&amp;"""",""--""),),  ""-----------"", SUM(T21,U20))"),95)</f>
        <v>95</v>
      </c>
      <c r="V21" s="38"/>
      <c r="W21" s="41" t="b">
        <f t="shared" si="0"/>
        <v>1</v>
      </c>
      <c r="X21" s="41">
        <f ca="1">IFERROR(__xludf.DUMMYFUNCTION("IF(W21, FILTER(BONUS, LEN(BONUS)), ""0"")"),0)</f>
        <v>0</v>
      </c>
      <c r="Y21" s="38">
        <f ca="1">IFERROR(__xludf.DUMMYFUNCTION("""COMPUTED_VALUE"""),10)</f>
        <v>10</v>
      </c>
      <c r="Z21" s="38">
        <f ca="1">IFERROR(__xludf.DUMMYFUNCTION("""COMPUTED_VALUE"""),20)</f>
        <v>20</v>
      </c>
      <c r="AA21" s="38">
        <f ca="1">IFERROR(__xludf.DUMMYFUNCTION("""COMPUTED_VALUE"""),30)</f>
        <v>30</v>
      </c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0</v>
      </c>
      <c r="AH21" s="41" t="str">
        <f ca="1">IFERROR(__xludf.DUMMYFUNCTION("IF(AG21=1, FILTER(TOSSUP, LEN(TOSSUP)), IF(AG21=2, FILTER(NEG, LEN(NEG)), IF(AG21, FILTER(NONEG, LEN(NONEG)), """")))"),"")</f>
        <v/>
      </c>
      <c r="AI21" s="38"/>
      <c r="AJ21" s="38"/>
      <c r="AK21" s="38">
        <f>IF(D3="", 0, IF(SUM(C21:H21)-D21&lt;&gt;0, 0, IF(SUM(M21:R21)&gt;0, 2, IF(SUM(M21:R21)&lt;0, 3, 1))))</f>
        <v>1</v>
      </c>
      <c r="AL21" s="38">
        <f ca="1">IFERROR(__xludf.DUMMYFUNCTION("IF(AK21=1, FILTER(TOSSUP, LEN(TOSSUP)), IF(AK21=2, FILTER(NEG, LEN(NEG)), IF(AK21, FILTER(NONEG, LEN(NONEG)), """")))"),-5)</f>
        <v>-5</v>
      </c>
      <c r="AM21" s="38">
        <f ca="1">IFERROR(__xludf.DUMMYFUNCTION("""COMPUTED_VALUE"""),10)</f>
        <v>10</v>
      </c>
      <c r="AN21" s="38">
        <f ca="1">IFERROR(__xludf.DUMMYFUNCTION("""COMPUTED_VALUE"""),15)</f>
        <v>15</v>
      </c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2</v>
      </c>
      <c r="BF21" s="38">
        <f ca="1">IFERROR(__xludf.DUMMYFUNCTION("IF(BE21=1, FILTER(TOSSUP, LEN(TOSSUP)), IF(BE21=2, FILTER(NEG, LEN(NEG)), IF(BE21, FILTER(NONEG, LEN(NONEG)), """")))"),-5)</f>
        <v>-5</v>
      </c>
      <c r="BG21" s="38"/>
      <c r="BH21" s="38"/>
      <c r="BI21" s="38">
        <f>IF(N3="", 0, IF(SUM(M21:R21)-N21&lt;&gt;0, 0, IF(SUM(C21:H21)&gt;0, 2, IF(SUM(C21:H21)&lt;0, 3, 1))))</f>
        <v>2</v>
      </c>
      <c r="BJ21" s="38">
        <f ca="1">IFERROR(__xludf.DUMMYFUNCTION("IF(BI21=1, FILTER(TOSSUP, LEN(TOSSUP)), IF(BI21=2, FILTER(NEG, LEN(NEG)), IF(BI21, FILTER(NONEG, LEN(NONEG)), """")))"),-5)</f>
        <v>-5</v>
      </c>
      <c r="BK21" s="38"/>
      <c r="BL21" s="38"/>
      <c r="BM21" s="38">
        <f>IF(O3="", 0, IF(SUM(M21:R21)-O21&lt;&gt;0, 0, IF(SUM(C21:H21)&gt;0, 2, IF(SUM(C21:H21)&lt;0, 3, 1))))</f>
        <v>2</v>
      </c>
      <c r="BN21" s="38">
        <f ca="1">IFERROR(__xludf.DUMMYFUNCTION("IF(BM21=1, FILTER(TOSSUP, LEN(TOSSUP)), IF(BM21=2, FILTER(NEG, LEN(NEG)), IF(BM21, FILTER(NONEG, LEN(NONEG)), """")))"),-5)</f>
        <v>-5</v>
      </c>
      <c r="BO21" s="38"/>
      <c r="BP21" s="38"/>
      <c r="BQ21" s="38">
        <f>IF(P3="", 0, IF(SUM(M21:R21)-P21&lt;&gt;0, 0, IF(SUM(C21:H21)&gt;0, 2, IF(SUM(C21:H21)&lt;0, 3, 1))))</f>
        <v>2</v>
      </c>
      <c r="BR21" s="38">
        <f ca="1">IFERROR(__xludf.DUMMYFUNCTION("IF(BQ21=1, FILTER(TOSSUP, LEN(TOSSUP)), IF(BQ21=2, FILTER(NEG, LEN(NEG)), IF(BQ21, FILTER(NONEG, LEN(NONEG)), """")))"),-5)</f>
        <v>-5</v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/>
      <c r="E22" s="26"/>
      <c r="F22" s="28"/>
      <c r="G22" s="53"/>
      <c r="H22" s="54"/>
      <c r="I22" s="29"/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7">
        <f ca="1">IFERROR(__xludf.DUMMYFUNCTION("IF(OR(RegExMatch(J22&amp;"""",""ERR""), RegExMatch(J22&amp;"""",""--""), RegExMatch(K21&amp;"""",""--""),),  ""-----------"", SUM(J22,K21))"),315)</f>
        <v>315</v>
      </c>
      <c r="L22" s="32">
        <v>19</v>
      </c>
      <c r="M22" s="33">
        <v>10</v>
      </c>
      <c r="N22" s="54"/>
      <c r="O22" s="33"/>
      <c r="P22" s="52"/>
      <c r="Q22" s="51"/>
      <c r="R22" s="52"/>
      <c r="S22" s="29">
        <v>10</v>
      </c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37">
        <f ca="1">IFERROR(__xludf.DUMMYFUNCTION("IF(OR(RegExMatch(T22&amp;"""",""ERR""), RegExMatch(T22&amp;"""",""--""), RegExMatch(U21&amp;"""",""--""),),  ""-----------"", SUM(T22,U21))"),115)</f>
        <v>115</v>
      </c>
      <c r="V22" s="38"/>
      <c r="W22" s="41" t="b">
        <f t="shared" si="0"/>
        <v>0</v>
      </c>
      <c r="X22" s="41" t="str">
        <f ca="1">IFERROR(__xludf.DUMMYFUNCTION("IF(W22, FILTER(BONUS, LEN(BONUS)), ""0"")"),"0")</f>
        <v>0</v>
      </c>
      <c r="Y22" s="38"/>
      <c r="Z22" s="38"/>
      <c r="AA22" s="38"/>
      <c r="AB22" s="41" t="b">
        <f t="shared" si="1"/>
        <v>1</v>
      </c>
      <c r="AC22" s="41">
        <f ca="1">IFERROR(__xludf.DUMMYFUNCTION("IF(AB22, FILTER(BONUS, LEN(BONUS)), ""0"")"),0)</f>
        <v>0</v>
      </c>
      <c r="AD22" s="38">
        <f ca="1">IFERROR(__xludf.DUMMYFUNCTION("""COMPUTED_VALUE"""),10)</f>
        <v>10</v>
      </c>
      <c r="AE22" s="38">
        <f ca="1">IFERROR(__xludf.DUMMYFUNCTION("""COMPUTED_VALUE"""),20)</f>
        <v>20</v>
      </c>
      <c r="AF22" s="38">
        <f ca="1">IFERROR(__xludf.DUMMYFUNCTION("""COMPUTED_VALUE"""),30)</f>
        <v>30</v>
      </c>
      <c r="AG22" s="38">
        <f>IF(C3="", 0, IF(SUM(C22:H22)-C22&lt;&gt;0, 0, IF(SUM(M22:R22)&gt;0, 2, IF(SUM(M22:R22)&lt;0, 3, 1))))</f>
        <v>2</v>
      </c>
      <c r="AH22" s="41">
        <f ca="1">IFERROR(__xludf.DUMMYFUNCTION("IF(AG22=1, FILTER(TOSSUP, LEN(TOSSUP)), IF(AG22=2, FILTER(NEG, LEN(NEG)), IF(AG22, FILTER(NONEG, LEN(NONEG)), """")))"),-5)</f>
        <v>-5</v>
      </c>
      <c r="AI22" s="38"/>
      <c r="AJ22" s="38"/>
      <c r="AK22" s="38">
        <f>IF(D3="", 0, IF(SUM(C22:H22)-D22&lt;&gt;0, 0, IF(SUM(M22:R22)&gt;0, 2, IF(SUM(M22:R22)&lt;0, 3, 1))))</f>
        <v>2</v>
      </c>
      <c r="AL22" s="38">
        <f ca="1">IFERROR(__xludf.DUMMYFUNCTION("IF(AK22=1, FILTER(TOSSUP, LEN(TOSSUP)), IF(AK22=2, FILTER(NEG, LEN(NEG)), IF(AK22, FILTER(NONEG, LEN(NONEG)), """")))"),-5)</f>
        <v>-5</v>
      </c>
      <c r="AM22" s="38"/>
      <c r="AN22" s="38"/>
      <c r="AO22" s="38">
        <f>IF(E3="", 0, IF(SUM(C22:H22)-E22&lt;&gt;0, 0, IF(SUM(M22:R22)&gt;0, 2, IF(SUM(M22:R22)&lt;0, 3, 1))))</f>
        <v>2</v>
      </c>
      <c r="AP22" s="38">
        <f ca="1">IFERROR(__xludf.DUMMYFUNCTION("IF(AO22=1, FILTER(TOSSUP, LEN(TOSSUP)), IF(AO22=2, FILTER(NEG, LEN(NEG)), IF(AO22, FILTER(NONEG, LEN(NONEG)), """")))"),-5)</f>
        <v>-5</v>
      </c>
      <c r="AQ22" s="38"/>
      <c r="AR22" s="38"/>
      <c r="AS22" s="38">
        <f>IF(F3="", 0, IF(SUM(C22:H22)-F22&lt;&gt;0, 0, IF(SUM(M22:R22)&gt;0, 2, IF(SUM(M22:R22)&lt;0, 3, 1))))</f>
        <v>2</v>
      </c>
      <c r="AT22" s="38">
        <f ca="1">IFERROR(__xludf.DUMMYFUNCTION("IF(AS22=1, FILTER(TOSSUP, LEN(TOSSUP)), IF(AS22=2, FILTER(NEG, LEN(NEG)), IF(AS22, FILTER(NONEG, LEN(NONEG)), """")))"),-5)</f>
        <v>-5</v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1</v>
      </c>
      <c r="BF22" s="38">
        <f ca="1">IFERROR(__xludf.DUMMYFUNCTION("IF(BE22=1, FILTER(TOSSUP, LEN(TOSSUP)), IF(BE22=2, FILTER(NEG, LEN(NEG)), IF(BE22, FILTER(NONEG, LEN(NONEG)), """")))"),-5)</f>
        <v>-5</v>
      </c>
      <c r="BG22" s="38">
        <f ca="1">IFERROR(__xludf.DUMMYFUNCTION("""COMPUTED_VALUE"""),10)</f>
        <v>10</v>
      </c>
      <c r="BH22" s="38">
        <f ca="1">IFERROR(__xludf.DUMMYFUNCTION("""COMPUTED_VALUE"""),15)</f>
        <v>15</v>
      </c>
      <c r="BI22" s="38">
        <f>IF(N3="", 0, IF(SUM(M22:R22)-N22&lt;&gt;0, 0, IF(SUM(C22:H22)&gt;0, 2, IF(SUM(C22:H22)&lt;0, 3, 1))))</f>
        <v>0</v>
      </c>
      <c r="BJ22" s="38" t="str">
        <f ca="1">IFERROR(__xludf.DUMMYFUNCTION("IF(BI22=1, FILTER(TOSSUP, LEN(TOSSUP)), IF(BI22=2, FILTER(NEG, LEN(NEG)), IF(BI22, FILTER(NONEG, LEN(NONEG)), """")))"),"")</f>
        <v/>
      </c>
      <c r="BK22" s="38"/>
      <c r="BL22" s="38"/>
      <c r="BM22" s="38">
        <f>IF(O3="", 0, IF(SUM(M22:R22)-O22&lt;&gt;0, 0, IF(SUM(C22:H22)&gt;0, 2, IF(SUM(C22:H22)&lt;0, 3, 1))))</f>
        <v>0</v>
      </c>
      <c r="BN22" s="38" t="str">
        <f ca="1">IFERROR(__xludf.DUMMYFUNCTION("IF(BM22=1, FILTER(TOSSUP, LEN(TOSSUP)), IF(BM22=2, FILTER(NEG, LEN(NEG)), IF(BM22, FILTER(NONEG, LEN(NONEG)), """")))"),"")</f>
        <v/>
      </c>
      <c r="BO22" s="38"/>
      <c r="BP22" s="38"/>
      <c r="BQ22" s="38">
        <f>IF(P3="", 0, IF(SUM(M22:R22)-P22&lt;&gt;0, 0, IF(SUM(C22:H22)&gt;0, 2, IF(SUM(C22:H22)&lt;0, 3, 1))))</f>
        <v>0</v>
      </c>
      <c r="BR22" s="38" t="str">
        <f ca="1">IFERROR(__xludf.DUMMYFUNCTION("IF(BQ22=1, FILTER(TOSSUP, LEN(TOSSUP)), IF(BQ22=2, FILTER(NEG, LEN(NEG)), IF(BQ22, FILTER(NONEG, LEN(NONEG)), """")))"),"")</f>
        <v/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>
        <v>15</v>
      </c>
      <c r="E23" s="53"/>
      <c r="F23" s="54"/>
      <c r="G23" s="53"/>
      <c r="H23" s="54"/>
      <c r="I23" s="29">
        <v>10</v>
      </c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25</v>
      </c>
      <c r="K23" s="37">
        <f ca="1">IFERROR(__xludf.DUMMYFUNCTION("IF(OR(RegExMatch(J23&amp;"""",""ERR""), RegExMatch(J23&amp;"""",""--""), RegExMatch(K22&amp;"""",""--""),),  ""-----------"", SUM(J23,K22))"),340)</f>
        <v>340</v>
      </c>
      <c r="L23" s="32">
        <v>20</v>
      </c>
      <c r="M23" s="33"/>
      <c r="N23" s="28"/>
      <c r="O23" s="51"/>
      <c r="P23" s="52"/>
      <c r="Q23" s="51"/>
      <c r="R23" s="52"/>
      <c r="S23" s="37"/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7">
        <f ca="1">IFERROR(__xludf.DUMMYFUNCTION("IF(OR(RegExMatch(T23&amp;"""",""ERR""), RegExMatch(T23&amp;"""",""--""), RegExMatch(U22&amp;"""",""--""),),  ""-----------"", SUM(T23,U22))"),115)</f>
        <v>115</v>
      </c>
      <c r="V23" s="38"/>
      <c r="W23" s="41" t="b">
        <f t="shared" si="0"/>
        <v>1</v>
      </c>
      <c r="X23" s="41">
        <f ca="1">IFERROR(__xludf.DUMMYFUNCTION("IF(W23, FILTER(BONUS, LEN(BONUS)), ""0"")"),0)</f>
        <v>0</v>
      </c>
      <c r="Y23" s="38">
        <f ca="1">IFERROR(__xludf.DUMMYFUNCTION("""COMPUTED_VALUE"""),10)</f>
        <v>10</v>
      </c>
      <c r="Z23" s="38">
        <f ca="1">IFERROR(__xludf.DUMMYFUNCTION("""COMPUTED_VALUE"""),20)</f>
        <v>20</v>
      </c>
      <c r="AA23" s="38">
        <f ca="1">IFERROR(__xludf.DUMMYFUNCTION("""COMPUTED_VALUE"""),30)</f>
        <v>30</v>
      </c>
      <c r="AB23" s="41" t="b">
        <f t="shared" si="1"/>
        <v>0</v>
      </c>
      <c r="AC23" s="41" t="str">
        <f ca="1">IFERROR(__xludf.DUMMYFUNCTION("IF(AB23, FILTER(BONUS, LEN(BONUS)), ""0"")"),"0")</f>
        <v>0</v>
      </c>
      <c r="AD23" s="38"/>
      <c r="AE23" s="38"/>
      <c r="AF23" s="38"/>
      <c r="AG23" s="38">
        <f>IF(C3="", 0, IF(SUM(C23:H23)-C23&lt;&gt;0, 0, IF(SUM(M23:R23)&gt;0, 2, IF(SUM(M23:R23)&lt;0, 3, 1))))</f>
        <v>0</v>
      </c>
      <c r="AH23" s="41" t="str">
        <f ca="1">IFERROR(__xludf.DUMMYFUNCTION("IF(AG23=1, FILTER(TOSSUP, LEN(TOSSUP)), IF(AG23=2, FILTER(NEG, LEN(NEG)), IF(AG23, FILTER(NONEG, LEN(NONEG)), """")))"),"")</f>
        <v/>
      </c>
      <c r="AI23" s="38"/>
      <c r="AJ23" s="38"/>
      <c r="AK23" s="38">
        <f>IF(D3="", 0, IF(SUM(C23:H23)-D23&lt;&gt;0, 0, IF(SUM(M23:R23)&gt;0, 2, IF(SUM(M23:R23)&lt;0, 3, 1))))</f>
        <v>1</v>
      </c>
      <c r="AL23" s="38">
        <f ca="1">IFERROR(__xludf.DUMMYFUNCTION("IF(AK23=1, FILTER(TOSSUP, LEN(TOSSUP)), IF(AK23=2, FILTER(NEG, LEN(NEG)), IF(AK23, FILTER(NONEG, LEN(NONEG)), """")))"),-5)</f>
        <v>-5</v>
      </c>
      <c r="AM23" s="38">
        <f ca="1">IFERROR(__xludf.DUMMYFUNCTION("""COMPUTED_VALUE"""),10)</f>
        <v>10</v>
      </c>
      <c r="AN23" s="38">
        <f ca="1">IFERROR(__xludf.DUMMYFUNCTION("""COMPUTED_VALUE"""),15)</f>
        <v>15</v>
      </c>
      <c r="AO23" s="38">
        <f>IF(E3="", 0, IF(SUM(C23:H23)-E23&lt;&gt;0, 0, IF(SUM(M23:R23)&gt;0, 2, IF(SUM(M23:R23)&lt;0, 3, 1))))</f>
        <v>0</v>
      </c>
      <c r="AP23" s="38" t="str">
        <f ca="1">IFERROR(__xludf.DUMMYFUNCTION("IF(AO23=1, FILTER(TOSSUP, LEN(TOSSUP)), IF(AO23=2, FILTER(NEG, LEN(NEG)), IF(AO23, FILTER(NONEG, LEN(NONEG)), """")))"),"")</f>
        <v/>
      </c>
      <c r="AQ23" s="38"/>
      <c r="AR23" s="38"/>
      <c r="AS23" s="38">
        <f>IF(F3="", 0, IF(SUM(C23:H23)-F23&lt;&gt;0, 0, IF(SUM(M23:R23)&gt;0, 2, IF(SUM(M23:R23)&lt;0, 3, 1))))</f>
        <v>0</v>
      </c>
      <c r="AT23" s="38" t="str">
        <f ca="1">IFERROR(__xludf.DUMMYFUNCTION("IF(AS23=1, FILTER(TOSSUP, LEN(TOSSUP)), IF(AS23=2, FILTER(NEG, LEN(NEG)), IF(AS23, FILTER(NONEG, LEN(NONEG)), """")))"),"")</f>
        <v/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2</v>
      </c>
      <c r="BF23" s="38">
        <f ca="1">IFERROR(__xludf.DUMMYFUNCTION("IF(BE23=1, FILTER(TOSSUP, LEN(TOSSUP)), IF(BE23=2, FILTER(NEG, LEN(NEG)), IF(BE23, FILTER(NONEG, LEN(NONEG)), """")))"),-5)</f>
        <v>-5</v>
      </c>
      <c r="BG23" s="38"/>
      <c r="BH23" s="38"/>
      <c r="BI23" s="38">
        <f>IF(N3="", 0, IF(SUM(M23:R23)-N23&lt;&gt;0, 0, IF(SUM(C23:H23)&gt;0, 2, IF(SUM(C23:H23)&lt;0, 3, 1))))</f>
        <v>2</v>
      </c>
      <c r="BJ23" s="38">
        <f ca="1">IFERROR(__xludf.DUMMYFUNCTION("IF(BI23=1, FILTER(TOSSUP, LEN(TOSSUP)), IF(BI23=2, FILTER(NEG, LEN(NEG)), IF(BI23, FILTER(NONEG, LEN(NONEG)), """")))"),-5)</f>
        <v>-5</v>
      </c>
      <c r="BK23" s="38"/>
      <c r="BL23" s="38"/>
      <c r="BM23" s="38">
        <f>IF(O3="", 0, IF(SUM(M23:R23)-O23&lt;&gt;0, 0, IF(SUM(C23:H23)&gt;0, 2, IF(SUM(C23:H23)&lt;0, 3, 1))))</f>
        <v>2</v>
      </c>
      <c r="BN23" s="38">
        <f ca="1">IFERROR(__xludf.DUMMYFUNCTION("IF(BM23=1, FILTER(TOSSUP, LEN(TOSSUP)), IF(BM23=2, FILTER(NEG, LEN(NEG)), IF(BM23, FILTER(NONEG, LEN(NONEG)), """")))"),-5)</f>
        <v>-5</v>
      </c>
      <c r="BO23" s="38"/>
      <c r="BP23" s="38"/>
      <c r="BQ23" s="38">
        <f>IF(P3="", 0, IF(SUM(M23:R23)-P23&lt;&gt;0, 0, IF(SUM(C23:H23)&gt;0, 2, IF(SUM(C23:H23)&lt;0, 3, 1))))</f>
        <v>2</v>
      </c>
      <c r="BR23" s="38">
        <f ca="1">IFERROR(__xludf.DUMMYFUNCTION("IF(BQ23=1, FILTER(TOSSUP, LEN(TOSSUP)), IF(BQ23=2, FILTER(NEG, LEN(NEG)), IF(BQ23, FILTER(NONEG, LEN(NONEG)), """")))"),-5)</f>
        <v>-5</v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SUM(J24,K23))"),340)</f>
        <v>340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SUM(T24,U23))"),115)</f>
        <v>115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1</v>
      </c>
      <c r="AT24" s="38">
        <f ca="1">IFERROR(__xludf.DUMMYFUNCTION("IF(AS24=1, FILTER(TOSSUP, LEN(TOSSUP)), IF(AS24=2, FILTER(NEG, LEN(NEG)), IF(AS24, FILTER(NONEG, LEN(NONEG)), """")))"),-5)</f>
        <v>-5</v>
      </c>
      <c r="AU24" s="38">
        <f ca="1">IFERROR(__xludf.DUMMYFUNCTION("""COMPUTED_VALUE"""),10)</f>
        <v>10</v>
      </c>
      <c r="AV24" s="38">
        <f ca="1">IFERROR(__xludf.DUMMYFUNCTION("""COMPUTED_VALUE"""),15)</f>
        <v>15</v>
      </c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SUM(J25,K24))"),340)</f>
        <v>340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SUM(T25,U24))"),115)</f>
        <v>115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1</v>
      </c>
      <c r="AT25" s="38">
        <f ca="1">IFERROR(__xludf.DUMMYFUNCTION("IF(AS25=1, FILTER(TOSSUP, LEN(TOSSUP)), IF(AS25=2, FILTER(NEG, LEN(NEG)), IF(AS25, FILTER(NONEG, LEN(NONEG)), """")))"),-5)</f>
        <v>-5</v>
      </c>
      <c r="AU25" s="38">
        <f ca="1">IFERROR(__xludf.DUMMYFUNCTION("""COMPUTED_VALUE"""),10)</f>
        <v>10</v>
      </c>
      <c r="AV25" s="38">
        <f ca="1">IFERROR(__xludf.DUMMYFUNCTION("""COMPUTED_VALUE"""),15)</f>
        <v>15</v>
      </c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SUM(J26,K25))"),340)</f>
        <v>340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SUM(T26,U25))"),115)</f>
        <v>115</v>
      </c>
      <c r="V26" s="38"/>
      <c r="W26" s="38"/>
      <c r="X26" s="38"/>
      <c r="Y26" s="38" t="str">
        <f ca="1">IFERROR(__xludf.DUMMYFUNCTION("FILTER(INSTRUCTIONS!A34:CC44, INSTRUCTIONS!A34:CC34=C2)"),"GEORGETOWN DAY A")</f>
        <v>GEORGETOWN DAY A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1</v>
      </c>
      <c r="AT26" s="38">
        <f ca="1">IFERROR(__xludf.DUMMYFUNCTION("IF(AS26=1, FILTER(TOSSUP, LEN(TOSSUP)), IF(AS26=2, FILTER(NEG, LEN(NEG)), IF(AS26, FILTER(NONEG, LEN(NONEG)), """")))"),-5)</f>
        <v>-5</v>
      </c>
      <c r="AU26" s="38">
        <f ca="1">IFERROR(__xludf.DUMMYFUNCTION("""COMPUTED_VALUE"""),10)</f>
        <v>10</v>
      </c>
      <c r="AV26" s="38">
        <f ca="1">IFERROR(__xludf.DUMMYFUNCTION("""COMPUTED_VALUE"""),15)</f>
        <v>15</v>
      </c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SUM(J27,K26))"),340)</f>
        <v>340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SUM(T27,U26))"),115)</f>
        <v>115</v>
      </c>
      <c r="V27" s="38"/>
      <c r="W27" s="38"/>
      <c r="X27" s="38"/>
      <c r="Y27" s="10" t="str">
        <f ca="1">IFERROR(__xludf.DUMMYFUNCTION("""COMPUTED_VALUE"""),"Leo Cooper")</f>
        <v>Leo Cooper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1</v>
      </c>
      <c r="AT27" s="38">
        <f ca="1">IFERROR(__xludf.DUMMYFUNCTION("IF(AS27=1, FILTER(TOSSUP, LEN(TOSSUP)), IF(AS27=2, FILTER(NEG, LEN(NEG)), IF(AS27, FILTER(NONEG, LEN(NONEG)), """")))"),-5)</f>
        <v>-5</v>
      </c>
      <c r="AU27" s="38">
        <f ca="1">IFERROR(__xludf.DUMMYFUNCTION("""COMPUTED_VALUE"""),10)</f>
        <v>10</v>
      </c>
      <c r="AV27" s="38">
        <f ca="1">IFERROR(__xludf.DUMMYFUNCTION("""COMPUTED_VALUE"""),15)</f>
        <v>15</v>
      </c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1</v>
      </c>
      <c r="D28" s="70">
        <f t="shared" si="2"/>
        <v>4</v>
      </c>
      <c r="E28" s="69">
        <f t="shared" si="2"/>
        <v>0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0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IFERROR(__xludf.DUMMYFUNCTION("""COMPUTED_VALUE"""),"Pierce DeCain")</f>
        <v>Pierce DeCain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1</v>
      </c>
      <c r="D29" s="76">
        <f t="shared" si="4"/>
        <v>6</v>
      </c>
      <c r="E29" s="75">
        <f t="shared" si="4"/>
        <v>0</v>
      </c>
      <c r="F29" s="76">
        <f t="shared" si="4"/>
        <v>0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2</v>
      </c>
      <c r="N29" s="79">
        <f t="shared" si="5"/>
        <v>3</v>
      </c>
      <c r="O29" s="78">
        <f t="shared" si="5"/>
        <v>0</v>
      </c>
      <c r="P29" s="79">
        <f t="shared" si="5"/>
        <v>0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IFERROR(__xludf.DUMMYFUNCTION("""COMPUTED_VALUE"""),"Lyra Gemmill-Nexon")</f>
        <v>Lyra Gemmill-Nexon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0</v>
      </c>
      <c r="D30" s="81">
        <f t="shared" si="6"/>
        <v>1</v>
      </c>
      <c r="E30" s="80">
        <f t="shared" si="6"/>
        <v>0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200</v>
      </c>
      <c r="J30" s="96"/>
      <c r="K30" s="111">
        <f>IF(ROUND(IFERROR(I30/SUM(C28:H29), 0), 0)=IFERROR(I30/SUM(C28:H29), 0), ROUND(IFERROR(I30/SUM(C28:H29), 0), 0), ROUND(IFERROR(I30/SUM(C28:H29), 0), 1))</f>
        <v>16.7</v>
      </c>
      <c r="L30" s="77">
        <v>-5</v>
      </c>
      <c r="M30" s="82">
        <f t="shared" ref="M30:R30" si="7">COUNTIF(M4:M27, "=-5")</f>
        <v>0</v>
      </c>
      <c r="N30" s="83">
        <f t="shared" si="7"/>
        <v>1</v>
      </c>
      <c r="O30" s="82">
        <f t="shared" si="7"/>
        <v>2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80</v>
      </c>
      <c r="T30" s="96"/>
      <c r="U30" s="113">
        <f>IF(ROUND(IFERROR(S30/SUM(M28:R29), 0), 0)=IFERROR(S30/SUM(M28:R29), 0), ROUND(IFERROR(S30/SUM(M28:R29), 0), 0), ROUND(IFERROR(S30/SUM(M28:R29), 0), 1))</f>
        <v>16</v>
      </c>
      <c r="V30" s="38"/>
      <c r="W30" s="38"/>
      <c r="X30" s="38"/>
      <c r="Y30" s="38" t="str">
        <f ca="1">IFERROR(__xludf.DUMMYFUNCTION("""COMPUTED_VALUE"""),"Hank Schwabacher")</f>
        <v>Hank Schwabacher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25</v>
      </c>
      <c r="D31" s="86">
        <f t="shared" si="8"/>
        <v>115</v>
      </c>
      <c r="E31" s="85">
        <f t="shared" si="8"/>
        <v>0</v>
      </c>
      <c r="F31" s="86">
        <f t="shared" si="8"/>
        <v>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20</v>
      </c>
      <c r="N31" s="86">
        <f t="shared" si="9"/>
        <v>25</v>
      </c>
      <c r="O31" s="88">
        <f t="shared" si="9"/>
        <v>-10</v>
      </c>
      <c r="P31" s="86">
        <f t="shared" si="9"/>
        <v>0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IFERROR(__xludf.DUMMYFUNCTION("""COMPUTED_VALUE"""),"")</f>
        <v/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K27)"),340)</f>
        <v>340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U27)"),115)</f>
        <v>115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IFERROR(__xludf.DUMMYFUNCTION("""COMPUTED_VALUE"""),"")</f>
        <v/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INSTRUCTIONS!A34:CC34=M2)"),"RICHARD MONTGOMERY C")</f>
        <v>RICHARD MONTGOMERY C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IFERROR(__xludf.DUMMYFUNCTION("""COMPUTED_VALUE"""),"Karen Li")</f>
        <v>Karen Li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IFERROR(__xludf.DUMMYFUNCTION("""COMPUTED_VALUE"""),"David Louis")</f>
        <v>David Louis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IFERROR(__xludf.DUMMYFUNCTION("""COMPUTED_VALUE"""),"Kyle Nguyen")</f>
        <v>Kyle Nguyen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IFERROR(__xludf.DUMMYFUNCTION("""COMPUTED_VALUE"""),"Saahil Rao")</f>
        <v>Saahil Rao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26" priority="1">
      <formula>$I:$I&lt;&gt;""</formula>
    </cfRule>
  </conditionalFormatting>
  <conditionalFormatting sqref="C4:U23">
    <cfRule type="expression" dxfId="25" priority="2">
      <formula>$S:$S&lt;&gt;""</formula>
    </cfRule>
  </conditionalFormatting>
  <conditionalFormatting sqref="A1">
    <cfRule type="notContainsBlanks" dxfId="24" priority="3">
      <formula>LEN(TRIM(A1))&gt;0</formula>
    </cfRule>
  </conditionalFormatting>
  <dataValidations count="330">
    <dataValidation type="list" allowBlank="1" showErrorMessage="1" sqref="P5">
      <formula1>$BR$5:$BT$5</formula1>
    </dataValidation>
    <dataValidation type="list" allowBlank="1" showErrorMessage="1" sqref="P26">
      <formula1>$BR$26:$BT$26</formula1>
    </dataValidation>
    <dataValidation type="list" allowBlank="1" showErrorMessage="1" sqref="I5">
      <formula1>$X$5:$AA$5</formula1>
    </dataValidation>
    <dataValidation type="list" allowBlank="1" showErrorMessage="1" sqref="C19">
      <formula1>$AH$19:$AJ$19</formula1>
    </dataValidation>
    <dataValidation type="list" allowBlank="1" showErrorMessage="1" sqref="C21">
      <formula1>$AH$21:$AJ$21</formula1>
    </dataValidation>
    <dataValidation type="list" allowBlank="1" showErrorMessage="1" sqref="O17">
      <formula1>$BN$17:$BP$17</formula1>
    </dataValidation>
    <dataValidation type="list" allowBlank="1" showErrorMessage="1" sqref="F10">
      <formula1>$AT$10:$AV$10</formula1>
    </dataValidation>
    <dataValidation type="list" allowBlank="1" showErrorMessage="1" sqref="R24">
      <formula1>$BZ$24:$CB$24</formula1>
    </dataValidation>
    <dataValidation type="list" allowBlank="1" showErrorMessage="1" sqref="S4">
      <formula1>$AC$4:$AF$4</formula1>
    </dataValidation>
    <dataValidation type="list" allowBlank="1" showErrorMessage="1" sqref="N5">
      <formula1>$BJ$5:$BL$5</formula1>
    </dataValidation>
    <dataValidation type="list" allowBlank="1" showErrorMessage="1" sqref="M15">
      <formula1>$BF$15:$BH$15</formula1>
    </dataValidation>
    <dataValidation type="list" allowBlank="1" showErrorMessage="1" sqref="Q9">
      <formula1>$BV$9:$BX$9</formula1>
    </dataValidation>
    <dataValidation type="list" allowBlank="1" showErrorMessage="1" sqref="G8">
      <formula1>$AX$8:$AZ$8</formula1>
    </dataValidation>
    <dataValidation type="list" allowBlank="1" showErrorMessage="1" sqref="E12">
      <formula1>$AP$12:$AR$12</formula1>
    </dataValidation>
    <dataValidation type="list" allowBlank="1" showErrorMessage="1" sqref="N19">
      <formula1>$BJ$19:$BL$19</formula1>
    </dataValidation>
    <dataValidation type="list" allowBlank="1" showErrorMessage="1" sqref="F23">
      <formula1>$AT$23:$AV$23</formula1>
    </dataValidation>
    <dataValidation type="list" allowBlank="1" showErrorMessage="1" sqref="S13">
      <formula1>$AC$13:$AF$13</formula1>
    </dataValidation>
    <dataValidation type="list" allowBlank="1" showErrorMessage="1" sqref="N21">
      <formula1>$BJ$21:$BL$21</formula1>
    </dataValidation>
    <dataValidation type="list" allowBlank="1" showErrorMessage="1" sqref="D4">
      <formula1>$AL$4:$AN$4</formula1>
    </dataValidation>
    <dataValidation type="list" allowBlank="1" showErrorMessage="1" sqref="G17">
      <formula1>$AX$17:$AZ$17</formula1>
    </dataValidation>
    <dataValidation type="list" allowBlank="1" showErrorMessage="1" sqref="Q10">
      <formula1>$BV$10:$BX$10</formula1>
    </dataValidation>
    <dataValidation type="list" allowBlank="1" showErrorMessage="1" sqref="D21">
      <formula1>$AL$21:$AN$21</formula1>
    </dataValidation>
    <dataValidation type="list" allowBlank="1" showErrorMessage="1" sqref="O9">
      <formula1>$BN$9:$BP$9</formula1>
    </dataValidation>
    <dataValidation type="list" allowBlank="1" showErrorMessage="1" sqref="M8">
      <formula1>$BF$8:$BH$8</formula1>
    </dataValidation>
    <dataValidation type="list" allowBlank="1" showErrorMessage="1" sqref="E13">
      <formula1>$AP$13:$AR$13</formula1>
    </dataValidation>
    <dataValidation type="list" allowBlank="1" showErrorMessage="1" sqref="H5">
      <formula1>$BB$5:$BD$5</formula1>
    </dataValidation>
    <dataValidation type="list" allowBlank="1" showErrorMessage="1" sqref="F24">
      <formula1>$AT$24:$AV$24</formula1>
    </dataValidation>
    <dataValidation type="list" allowBlank="1" showErrorMessage="1" sqref="N22">
      <formula1>$BJ$22:$BL$22</formula1>
    </dataValidation>
    <dataValidation type="list" allowBlank="1" showErrorMessage="1" sqref="E25">
      <formula1>$AP$25:$AR$25</formula1>
    </dataValidation>
    <dataValidation type="list" allowBlank="1" showErrorMessage="1" sqref="R10">
      <formula1>$BZ$10:$CB$10</formula1>
    </dataValidation>
    <dataValidation type="list" allowBlank="1" showErrorMessage="1" sqref="P27">
      <formula1>$BR$27:$BT$27</formula1>
    </dataValidation>
    <dataValidation type="list" allowBlank="1" showErrorMessage="1" sqref="G18">
      <formula1>$AX$18:$AZ$18</formula1>
    </dataValidation>
    <dataValidation type="list" allowBlank="1" showErrorMessage="1" sqref="D22">
      <formula1>$AL$22:$AN$22</formula1>
    </dataValidation>
    <dataValidation type="list" allowBlank="1" showErrorMessage="1" sqref="E26">
      <formula1>$AP$26:$AR$26</formula1>
    </dataValidation>
    <dataValidation type="list" allowBlank="1" showErrorMessage="1" sqref="R23">
      <formula1>$BZ$23:$CB$23</formula1>
    </dataValidation>
    <dataValidation type="list" allowBlank="1" showErrorMessage="1" sqref="R11">
      <formula1>$BZ$11:$CB$11</formula1>
    </dataValidation>
    <dataValidation type="list" allowBlank="1" showErrorMessage="1" sqref="M14">
      <formula1>$BF$14:$BH$14</formula1>
    </dataValidation>
    <dataValidation type="list" allowBlank="1" showErrorMessage="1" sqref="C20">
      <formula1>$AH$20:$AJ$20</formula1>
    </dataValidation>
    <dataValidation type="list" allowBlank="1" showErrorMessage="1" sqref="E8">
      <formula1>$AP$8:$AR$8</formula1>
    </dataValidation>
    <dataValidation type="list" allowBlank="1" showErrorMessage="1" sqref="O16">
      <formula1>$BN$16:$BP$16</formula1>
    </dataValidation>
    <dataValidation type="list" allowBlank="1" showErrorMessage="1" sqref="H16">
      <formula1>$BB$16:$BD$16</formula1>
    </dataValidation>
    <dataValidation type="list" allowBlank="1" showErrorMessage="1" sqref="P14">
      <formula1>$BR$14:$BT$14</formula1>
    </dataValidation>
    <dataValidation type="list" allowBlank="1" showErrorMessage="1" sqref="S15">
      <formula1>$AC$15:$AF$15</formula1>
    </dataValidation>
    <dataValidation type="list" allowBlank="1" showErrorMessage="1" sqref="Q22">
      <formula1>$BV$22:$BX$22</formula1>
    </dataValidation>
    <dataValidation type="list" allowBlank="1" showErrorMessage="1" sqref="S12">
      <formula1>$AC$12:$AF$12</formula1>
    </dataValidation>
    <dataValidation type="list" allowBlank="1" showErrorMessage="1" sqref="Q25">
      <formula1>$BV$25:$BX$25</formula1>
    </dataValidation>
    <dataValidation type="list" allowBlank="1" showErrorMessage="1" sqref="N18">
      <formula1>$BJ$18:$BL$18</formula1>
    </dataValidation>
    <dataValidation type="list" allowBlank="1" showErrorMessage="1" sqref="R5">
      <formula1>$BZ$5:$CB$5</formula1>
    </dataValidation>
    <dataValidation type="list" allowBlank="1" showErrorMessage="1" sqref="I7">
      <formula1>$X$7:$AA$7</formula1>
    </dataValidation>
    <dataValidation type="list" allowBlank="1" showErrorMessage="1" sqref="D20">
      <formula1>$AL$20:$AN$20</formula1>
    </dataValidation>
    <dataValidation type="list" allowBlank="1" showErrorMessage="1" sqref="E14">
      <formula1>$AP$14:$AR$14</formula1>
    </dataValidation>
    <dataValidation type="list" allowBlank="1" showErrorMessage="1" sqref="M3:R3">
      <formula1>$Y$38:$Y$47</formula1>
    </dataValidation>
    <dataValidation type="list" allowBlank="1" showErrorMessage="1" sqref="S6">
      <formula1>$AC$6:$AF$6</formula1>
    </dataValidation>
    <dataValidation type="list" allowBlank="1" showErrorMessage="1" sqref="C8">
      <formula1>$AH$8:$AJ$8</formula1>
    </dataValidation>
    <dataValidation type="list" allowBlank="1" showErrorMessage="1" sqref="O15">
      <formula1>$BN$15:$BP$15</formula1>
    </dataValidation>
    <dataValidation type="list" allowBlank="1" showErrorMessage="1" sqref="F11">
      <formula1>$AT$11:$AV$11</formula1>
    </dataValidation>
    <dataValidation type="list" allowBlank="1" showErrorMessage="1" sqref="E24">
      <formula1>$AP$24:$AR$24</formula1>
    </dataValidation>
    <dataValidation type="list" allowBlank="1" showErrorMessage="1" sqref="P11">
      <formula1>$BR$11:$BT$11</formula1>
    </dataValidation>
    <dataValidation type="list" allowBlank="1" showErrorMessage="1" sqref="O20">
      <formula1>$BN$20:$BP$20</formula1>
    </dataValidation>
    <dataValidation type="list" allowBlank="1" showErrorMessage="1" sqref="F5">
      <formula1>$AT$5:$AV$5</formula1>
    </dataValidation>
    <dataValidation type="list" allowBlank="1" showErrorMessage="1" sqref="H13">
      <formula1>$BB$13:$BD$13</formula1>
    </dataValidation>
    <dataValidation type="list" allowBlank="1" showErrorMessage="1" sqref="R25">
      <formula1>$BZ$25:$CB$25</formula1>
    </dataValidation>
    <dataValidation type="list" allowBlank="1" showErrorMessage="1" sqref="M16">
      <formula1>$BF$16:$BH$16</formula1>
    </dataValidation>
    <dataValidation type="list" allowBlank="1" showErrorMessage="1" sqref="G6">
      <formula1>$AX$6:$AZ$6</formula1>
    </dataValidation>
    <dataValidation type="list" allowBlank="1" showErrorMessage="1" sqref="P12">
      <formula1>$BR$12:$BT$12</formula1>
    </dataValidation>
    <dataValidation type="list" allowBlank="1" showErrorMessage="1" sqref="Q7">
      <formula1>$BV$7:$BX$7</formula1>
    </dataValidation>
    <dataValidation type="list" allowBlank="1" showErrorMessage="1" sqref="H14">
      <formula1>$BB$14:$BD$14</formula1>
    </dataValidation>
    <dataValidation type="list" allowBlank="1" showErrorMessage="1" sqref="C10">
      <formula1>$AH$10:$AJ$10</formula1>
    </dataValidation>
    <dataValidation type="list" allowBlank="1" showErrorMessage="1" sqref="S14">
      <formula1>$AC$14:$AF$14</formula1>
    </dataValidation>
    <dataValidation type="list" allowBlank="1" showErrorMessage="1" sqref="R26">
      <formula1>$BZ$26:$CB$26</formula1>
    </dataValidation>
    <dataValidation type="list" allowBlank="1" showErrorMessage="1" sqref="D6">
      <formula1>$AL$6:$AN$6</formula1>
    </dataValidation>
    <dataValidation type="list" allowBlank="1" showErrorMessage="1" sqref="Q23">
      <formula1>$BV$23:$BX$23</formula1>
    </dataValidation>
    <dataValidation type="list" allowBlank="1" showErrorMessage="1" sqref="E6">
      <formula1>$AP$6:$AR$6</formula1>
    </dataValidation>
    <dataValidation type="list" allowBlank="1" showErrorMessage="1" sqref="O7">
      <formula1>$BN$7:$BP$7</formula1>
    </dataValidation>
    <dataValidation type="list" allowBlank="1" showErrorMessage="1" sqref="P13">
      <formula1>$BR$13:$BT$13</formula1>
    </dataValidation>
    <dataValidation type="list" allowBlank="1" showErrorMessage="1" sqref="M17">
      <formula1>$BF$17:$BH$17</formula1>
    </dataValidation>
    <dataValidation type="list" allowBlank="1" showErrorMessage="1" sqref="H15">
      <formula1>$BB$15:$BD$15</formula1>
    </dataValidation>
    <dataValidation type="list" allowBlank="1" showErrorMessage="1" sqref="Q24">
      <formula1>$BV$24:$BX$24</formula1>
    </dataValidation>
    <dataValidation type="list" allowBlank="1" showErrorMessage="1" sqref="R27">
      <formula1>$BZ$27:$CB$27</formula1>
    </dataValidation>
    <dataValidation type="list" allowBlank="1" showErrorMessage="1" sqref="G5">
      <formula1>$AX$5:$AZ$5</formula1>
    </dataValidation>
    <dataValidation type="list" allowBlank="1" showErrorMessage="1" sqref="F26">
      <formula1>$AT$26:$AV$26</formula1>
    </dataValidation>
    <dataValidation type="list" allowBlank="1" showErrorMessage="1" sqref="R7">
      <formula1>$BZ$7:$CB$7</formula1>
    </dataValidation>
    <dataValidation type="list" allowBlank="1" showErrorMessage="1" sqref="M18">
      <formula1>$BF$18:$BH$18</formula1>
    </dataValidation>
    <dataValidation type="list" allowBlank="1" showErrorMessage="1" sqref="N9">
      <formula1>$BJ$9:$BL$9</formula1>
    </dataValidation>
    <dataValidation type="list" allowBlank="1" showErrorMessage="1" sqref="O14">
      <formula1>$BN$14:$BP$14</formula1>
    </dataValidation>
    <dataValidation type="list" allowBlank="1" showErrorMessage="1" sqref="O6">
      <formula1>$BN$6:$BP$6</formula1>
    </dataValidation>
    <dataValidation type="list" allowBlank="1" showErrorMessage="1" sqref="E23">
      <formula1>$AP$23:$AR$23</formula1>
    </dataValidation>
    <dataValidation type="list" allowBlank="1" showErrorMessage="1" sqref="C24">
      <formula1>$AH$24:$AJ$24</formula1>
    </dataValidation>
    <dataValidation type="list" allowBlank="1" showErrorMessage="1" sqref="Q19">
      <formula1>$BV$19:$BX$19</formula1>
    </dataValidation>
    <dataValidation type="list" allowBlank="1" showErrorMessage="1" sqref="P10">
      <formula1>$BR$10:$BT$10</formula1>
    </dataValidation>
    <dataValidation type="list" allowBlank="1" showErrorMessage="1" sqref="Q26">
      <formula1>$BV$26:$BX$26</formula1>
    </dataValidation>
    <dataValidation type="list" allowBlank="1" showErrorMessage="1" sqref="F18">
      <formula1>$AT$18:$AV$18</formula1>
    </dataValidation>
    <dataValidation type="list" allowBlank="1" showErrorMessage="1" sqref="D24">
      <formula1>$AL$24:$AN$24</formula1>
    </dataValidation>
    <dataValidation type="list" allowBlank="1" showErrorMessage="1" sqref="F20">
      <formula1>$AT$20:$AV$20</formula1>
    </dataValidation>
    <dataValidation type="list" allowBlank="1" showErrorMessage="1" sqref="O27">
      <formula1>$BN$27:$BP$27</formula1>
    </dataValidation>
    <dataValidation type="list" allowBlank="1" showErrorMessage="1" sqref="C16">
      <formula1>$AH$16:$AJ$16</formula1>
    </dataValidation>
    <dataValidation type="list" allowBlank="1" showErrorMessage="1" sqref="Q6">
      <formula1>$BV$6:$BX$6</formula1>
    </dataValidation>
    <dataValidation type="list" allowBlank="1" showErrorMessage="1" sqref="H25">
      <formula1>$BB$25:$BD$25</formula1>
    </dataValidation>
    <dataValidation type="list" allowBlank="1" showErrorMessage="1" sqref="M25">
      <formula1>$BF$25:$BH$25</formula1>
    </dataValidation>
    <dataValidation type="list" allowBlank="1" showErrorMessage="1" sqref="S10">
      <formula1>$AC$10:$AF$10</formula1>
    </dataValidation>
    <dataValidation type="list" allowBlank="1" showErrorMessage="1" sqref="D16">
      <formula1>$AL$16:$AN$16</formula1>
    </dataValidation>
    <dataValidation type="list" allowBlank="1" showErrorMessage="1" sqref="F9">
      <formula1>$AT$9:$AV$9</formula1>
    </dataValidation>
    <dataValidation type="list" allowBlank="1" showErrorMessage="1" sqref="F12">
      <formula1>$AT$12:$AV$12</formula1>
    </dataValidation>
    <dataValidation type="list" allowBlank="1" showErrorMessage="1" sqref="O21">
      <formula1>$BN$21:$BP$21</formula1>
    </dataValidation>
    <dataValidation type="list" allowBlank="1" showErrorMessage="1" sqref="H17">
      <formula1>$BB$17:$BD$17</formula1>
    </dataValidation>
    <dataValidation type="list" allowBlank="1" showErrorMessage="1" sqref="C5">
      <formula1>$AH$5:$AJ$5</formula1>
    </dataValidation>
    <dataValidation type="list" allowBlank="1" showErrorMessage="1" sqref="H9">
      <formula1>$BB$9:$BD$9</formula1>
    </dataValidation>
    <dataValidation type="list" allowBlank="1" showErrorMessage="1" sqref="H24">
      <formula1>$BB$24:$BD$24</formula1>
    </dataValidation>
    <dataValidation type="list" allowBlank="1" showErrorMessage="1" sqref="F25">
      <formula1>$AT$25:$AV$25</formula1>
    </dataValidation>
    <dataValidation type="list" allowBlank="1" showErrorMessage="1" sqref="F13">
      <formula1>$AT$13:$AV$13</formula1>
    </dataValidation>
    <dataValidation type="list" allowBlank="1" showErrorMessage="1" sqref="E5">
      <formula1>$AP$5:$AR$5</formula1>
    </dataValidation>
    <dataValidation type="list" allowBlank="1" showErrorMessage="1" sqref="M26">
      <formula1>$BF$26:$BH$26</formula1>
    </dataValidation>
    <dataValidation type="list" allowBlank="1" showErrorMessage="1" sqref="I8">
      <formula1>$X$8:$AA$8</formula1>
    </dataValidation>
    <dataValidation type="list" allowBlank="1" showErrorMessage="1" sqref="O22">
      <formula1>$BN$22:$BP$22</formula1>
    </dataValidation>
    <dataValidation type="list" allowBlank="1" showErrorMessage="1" sqref="S11">
      <formula1>$AC$11:$AF$11</formula1>
    </dataValidation>
    <dataValidation type="list" allowBlank="1" showErrorMessage="1" sqref="D17">
      <formula1>$AL$17:$AN$17</formula1>
    </dataValidation>
    <dataValidation type="list" allowBlank="1" showErrorMessage="1" sqref="D8">
      <formula1>$AL$8:$AN$8</formula1>
    </dataValidation>
    <dataValidation type="list" allowBlank="1" showErrorMessage="1" sqref="Q27">
      <formula1>$BV$27:$BX$27</formula1>
    </dataValidation>
    <dataValidation type="list" allowBlank="1" showErrorMessage="1" sqref="H18">
      <formula1>$BB$18:$BD$18</formula1>
    </dataValidation>
    <dataValidation type="list" allowBlank="1" showErrorMessage="1" sqref="F19">
      <formula1>$AT$19:$AV$19</formula1>
    </dataValidation>
    <dataValidation type="list" allowBlank="1" showErrorMessage="1" sqref="Q4">
      <formula1>$BV$4:$BX$4</formula1>
    </dataValidation>
    <dataValidation type="list" allowBlank="1" showErrorMessage="1" sqref="F17">
      <formula1>$AT$17:$AV$17</formula1>
    </dataValidation>
    <dataValidation type="list" allowBlank="1" showErrorMessage="1" sqref="D23">
      <formula1>$AL$23:$AN$23</formula1>
    </dataValidation>
    <dataValidation type="list" allowBlank="1" showErrorMessage="1" sqref="O23">
      <formula1>$BN$23:$BP$23</formula1>
    </dataValidation>
    <dataValidation type="list" allowBlank="1" showErrorMessage="1" sqref="P7">
      <formula1>$BR$7:$BT$7</formula1>
    </dataValidation>
    <dataValidation type="list" allowBlank="1" showErrorMessage="1" sqref="O26">
      <formula1>$BN$26:$BP$26</formula1>
    </dataValidation>
    <dataValidation type="list" allowBlank="1" showErrorMessage="1" sqref="M27">
      <formula1>$BF$27:$BH$27</formula1>
    </dataValidation>
    <dataValidation type="list" allowBlank="1" showErrorMessage="1" sqref="H19">
      <formula1>$BB$19:$BD$19</formula1>
    </dataValidation>
    <dataValidation type="list" allowBlank="1" showErrorMessage="1" sqref="R9">
      <formula1>$BZ$9:$CB$9</formula1>
    </dataValidation>
    <dataValidation type="list" allowBlank="1" showErrorMessage="1" sqref="C15">
      <formula1>$AH$15:$AJ$15</formula1>
    </dataValidation>
    <dataValidation type="list" allowBlank="1" showErrorMessage="1" sqref="M5">
      <formula1>$BF$5:$BH$5</formula1>
    </dataValidation>
    <dataValidation type="list" allowBlank="1" showErrorMessage="1" sqref="S9">
      <formula1>$AC$9:$AF$9</formula1>
    </dataValidation>
    <dataValidation type="list" allowBlank="1" showErrorMessage="1" sqref="D18">
      <formula1>$AL$18:$AN$18</formula1>
    </dataValidation>
    <dataValidation type="list" allowBlank="1" showErrorMessage="1" sqref="F22">
      <formula1>$AT$22:$AV$22</formula1>
    </dataValidation>
    <dataValidation type="list" allowBlank="1" showErrorMessage="1" sqref="C22">
      <formula1>$AH$22:$AJ$22</formula1>
    </dataValidation>
    <dataValidation type="list" allowBlank="1" showErrorMessage="1" sqref="O18">
      <formula1>$BN$18:$BP$18</formula1>
    </dataValidation>
    <dataValidation type="list" allowBlank="1" showErrorMessage="1" sqref="N7">
      <formula1>$BJ$7:$BL$7</formula1>
    </dataValidation>
    <dataValidation type="list" allowBlank="1" showErrorMessage="1" sqref="C25">
      <formula1>$AH$25:$AJ$25</formula1>
    </dataValidation>
    <dataValidation type="list" allowBlank="1" showErrorMessage="1" sqref="F14">
      <formula1>$AT$14:$AV$14</formula1>
    </dataValidation>
    <dataValidation type="list" allowBlank="1" showErrorMessage="1" sqref="E27">
      <formula1>$AP$27:$AR$27</formula1>
    </dataValidation>
    <dataValidation type="list" allowBlank="1" showErrorMessage="1" sqref="D19">
      <formula1>$AL$19:$AN$19</formula1>
    </dataValidation>
    <dataValidation type="list" allowBlank="1" showErrorMessage="1" sqref="F21">
      <formula1>$AT$21:$AV$21</formula1>
    </dataValidation>
    <dataValidation type="list" allowBlank="1" showErrorMessage="1" sqref="F7">
      <formula1>$AT$7:$AV$7</formula1>
    </dataValidation>
    <dataValidation type="list" allowBlank="1" showErrorMessage="1" sqref="O19">
      <formula1>$BN$19:$BP$19</formula1>
    </dataValidation>
    <dataValidation type="list" allowBlank="1" showErrorMessage="1" sqref="F15">
      <formula1>$AT$15:$AV$15</formula1>
    </dataValidation>
    <dataValidation type="list" allowBlank="1" showErrorMessage="1" sqref="D25">
      <formula1>$AL$25:$AN$25</formula1>
    </dataValidation>
    <dataValidation type="list" allowBlank="1" showErrorMessage="1" sqref="C17">
      <formula1>$AH$17:$AJ$17</formula1>
    </dataValidation>
    <dataValidation type="list" allowBlank="1" showErrorMessage="1" sqref="O24">
      <formula1>$BN$24:$BP$24</formula1>
    </dataValidation>
    <dataValidation type="list" allowBlank="1" showErrorMessage="1" sqref="H26">
      <formula1>$BB$26:$BD$26</formula1>
    </dataValidation>
    <dataValidation type="list" allowBlank="1" showErrorMessage="1" sqref="O4">
      <formula1>$BN$4:$BP$4</formula1>
    </dataValidation>
    <dataValidation type="list" allowBlank="1" showErrorMessage="1" sqref="F16">
      <formula1>$AT$16:$AV$16</formula1>
    </dataValidation>
    <dataValidation type="list" allowBlank="1" showErrorMessage="1" sqref="C18">
      <formula1>$AH$18:$AJ$18</formula1>
    </dataValidation>
    <dataValidation type="list" allowBlank="1" showErrorMessage="1" sqref="O25">
      <formula1>$BN$25:$BP$25</formula1>
    </dataValidation>
    <dataValidation type="list" allowBlank="1" showErrorMessage="1" sqref="H7">
      <formula1>$BB$7:$BD$7</formula1>
    </dataValidation>
    <dataValidation type="list" allowBlank="1" showErrorMessage="1" sqref="H27">
      <formula1>$BB$27:$BD$27</formula1>
    </dataValidation>
    <dataValidation type="list" allowBlank="1" showErrorMessage="1" sqref="C23">
      <formula1>$AH$23:$AJ$23</formula1>
    </dataValidation>
    <dataValidation type="list" allowBlank="1" showErrorMessage="1" sqref="D26">
      <formula1>$AL$26:$AN$26</formula1>
    </dataValidation>
    <dataValidation type="list" allowBlank="1" showErrorMessage="1" sqref="M7">
      <formula1>$BF$7:$BH$7</formula1>
    </dataValidation>
    <dataValidation type="list" allowBlank="1" showErrorMessage="1" sqref="D14">
      <formula1>$AL$14:$AN$14</formula1>
    </dataValidation>
    <dataValidation type="list" allowBlank="1" showErrorMessage="1" sqref="E18">
      <formula1>$AP$18:$AR$18</formula1>
    </dataValidation>
    <dataValidation type="list" allowBlank="1" showErrorMessage="1" sqref="E9">
      <formula1>$AP$9:$AR$9</formula1>
    </dataValidation>
    <dataValidation type="list" allowBlank="1" showErrorMessage="1" sqref="E20">
      <formula1>$AP$20:$AR$20</formula1>
    </dataValidation>
    <dataValidation type="list" allowBlank="1" showErrorMessage="1" sqref="N27">
      <formula1>$BJ$27:$BL$27</formula1>
    </dataValidation>
    <dataValidation type="list" allowBlank="1" showErrorMessage="1" sqref="S21">
      <formula1>$AC$21:$AF$21</formula1>
    </dataValidation>
    <dataValidation type="list" allowBlank="1" showErrorMessage="1" sqref="Q16">
      <formula1>$BV$16:$BX$16</formula1>
    </dataValidation>
    <dataValidation type="list" allowBlank="1" showErrorMessage="1" sqref="S19">
      <formula1>$AC$19:$AF$19</formula1>
    </dataValidation>
    <dataValidation type="list" allowBlank="1" showErrorMessage="1" sqref="G25">
      <formula1>$AX$25:$AZ$25</formula1>
    </dataValidation>
    <dataValidation type="list" allowBlank="1" showErrorMessage="1" sqref="P18">
      <formula1>$BR$18:$BT$18</formula1>
    </dataValidation>
    <dataValidation type="list" allowBlank="1" showErrorMessage="1" sqref="G11">
      <formula1>$AX$11:$AZ$11</formula1>
    </dataValidation>
    <dataValidation type="list" allowBlank="1" showErrorMessage="1" sqref="D27">
      <formula1>$AL$27:$AN$27</formula1>
    </dataValidation>
    <dataValidation type="list" allowBlank="1" showErrorMessage="1" sqref="P20">
      <formula1>$BR$20:$BT$20</formula1>
    </dataValidation>
    <dataValidation type="list" allowBlank="1" showErrorMessage="1" sqref="C13">
      <formula1>$AH$13:$AJ$13</formula1>
    </dataValidation>
    <dataValidation type="list" allowBlank="1" showErrorMessage="1" sqref="I19">
      <formula1>$X$19:$AA$19</formula1>
    </dataValidation>
    <dataValidation type="list" allowBlank="1" showErrorMessage="1" sqref="H6">
      <formula1>$BB$6:$BD$6</formula1>
    </dataValidation>
    <dataValidation type="list" allowBlank="1" showErrorMessage="1" sqref="R16">
      <formula1>$BZ$16:$CB$16</formula1>
    </dataValidation>
    <dataValidation type="list" allowBlank="1" showErrorMessage="1" sqref="H22">
      <formula1>$BB$22:$BD$22</formula1>
    </dataValidation>
    <dataValidation type="list" allowBlank="1" showErrorMessage="1" sqref="O11">
      <formula1>$BN$11:$BP$11</formula1>
    </dataValidation>
    <dataValidation type="list" allowBlank="1" showErrorMessage="1" sqref="I21">
      <formula1>$X$21:$AA$21</formula1>
    </dataValidation>
    <dataValidation type="list" allowBlank="1" showErrorMessage="1" sqref="C14">
      <formula1>$AH$14:$AJ$14</formula1>
    </dataValidation>
    <dataValidation type="list" allowBlank="1" showErrorMessage="1" sqref="G24">
      <formula1>$AX$24:$AZ$24</formula1>
    </dataValidation>
    <dataValidation type="list" allowBlank="1" showErrorMessage="1" sqref="P21">
      <formula1>$BR$21:$BT$21</formula1>
    </dataValidation>
    <dataValidation type="list" allowBlank="1" showErrorMessage="1" sqref="G12">
      <formula1>$AX$12:$AZ$12</formula1>
    </dataValidation>
    <dataValidation type="list" allowBlank="1" showErrorMessage="1" sqref="H23">
      <formula1>$BB$23:$BD$23</formula1>
    </dataValidation>
    <dataValidation type="list" allowBlank="1" showErrorMessage="1" sqref="C26">
      <formula1>$AH$26:$AJ$26</formula1>
    </dataValidation>
    <dataValidation type="list" allowBlank="1" showErrorMessage="1" sqref="I22">
      <formula1>$X$22:$AA$22</formula1>
    </dataValidation>
    <dataValidation type="list" allowBlank="1" showErrorMessage="1" sqref="R17">
      <formula1>$BZ$17:$CB$17</formula1>
    </dataValidation>
    <dataValidation type="list" allowBlank="1" showErrorMessage="1" sqref="R4">
      <formula1>$BZ$4:$CB$4</formula1>
    </dataValidation>
    <dataValidation type="list" allowBlank="1" showErrorMessage="1" sqref="E19">
      <formula1>$AP$19:$AR$19</formula1>
    </dataValidation>
    <dataValidation type="list" allowBlank="1" showErrorMessage="1" sqref="S5">
      <formula1>$AC$5:$AF$5</formula1>
    </dataValidation>
    <dataValidation type="list" allowBlank="1" showErrorMessage="1" sqref="C9">
      <formula1>$AH$9:$AJ$9</formula1>
    </dataValidation>
    <dataValidation type="list" allowBlank="1" showErrorMessage="1" sqref="O10">
      <formula1>$BN$10:$BP$10</formula1>
    </dataValidation>
    <dataValidation type="list" allowBlank="1" showErrorMessage="1" sqref="C27">
      <formula1>$AH$27:$AJ$27</formula1>
    </dataValidation>
    <dataValidation type="list" allowBlank="1" showErrorMessage="1" sqref="S18">
      <formula1>$AC$18:$AF$18</formula1>
    </dataValidation>
    <dataValidation type="list" allowBlank="1" showErrorMessage="1" sqref="F6">
      <formula1>$AT$6:$AV$6</formula1>
    </dataValidation>
    <dataValidation type="list" allowBlank="1" showErrorMessage="1" sqref="P4">
      <formula1>$BR$4:$BT$4</formula1>
    </dataValidation>
    <dataValidation type="list" allowBlank="1" showErrorMessage="1" sqref="Q15">
      <formula1>$BV$15:$BX$15</formula1>
    </dataValidation>
    <dataValidation type="list" allowBlank="1" showErrorMessage="1" sqref="R18">
      <formula1>$BZ$18:$CB$18</formula1>
    </dataValidation>
    <dataValidation type="list" allowBlank="1" showErrorMessage="1" sqref="D5">
      <formula1>$AL$5:$AN$5</formula1>
    </dataValidation>
    <dataValidation type="list" allowBlank="1" showErrorMessage="1" sqref="G10">
      <formula1>$AX$10:$AZ$10</formula1>
    </dataValidation>
    <dataValidation type="list" allowBlank="1" showErrorMessage="1" sqref="O8">
      <formula1>$BN$8:$BP$8</formula1>
    </dataValidation>
    <dataValidation type="list" allowBlank="1" showErrorMessage="1" sqref="E7">
      <formula1>$AP$7:$AR$7</formula1>
    </dataValidation>
    <dataValidation type="list" allowBlank="1" showErrorMessage="1" sqref="I18">
      <formula1>$X$18:$AA$18</formula1>
    </dataValidation>
    <dataValidation type="list" allowBlank="1" showErrorMessage="1" sqref="M9">
      <formula1>$BF$9:$BH$9</formula1>
    </dataValidation>
    <dataValidation type="list" allowBlank="1" showErrorMessage="1" sqref="C12">
      <formula1>$AH$12:$AJ$12</formula1>
    </dataValidation>
    <dataValidation type="list" allowBlank="1" showErrorMessage="1" sqref="H4">
      <formula1>$BB$4:$BD$4</formula1>
    </dataValidation>
    <dataValidation type="list" allowBlank="1" showErrorMessage="1" sqref="H21">
      <formula1>$BB$21:$BD$21</formula1>
    </dataValidation>
    <dataValidation type="list" allowBlank="1" showErrorMessage="1" sqref="G7">
      <formula1>$AX$7:$AZ$7</formula1>
    </dataValidation>
    <dataValidation type="list" allowBlank="1" showErrorMessage="1" sqref="Q8">
      <formula1>$BV$8:$BX$8</formula1>
    </dataValidation>
    <dataValidation type="list" allowBlank="1" showErrorMessage="1" sqref="D15">
      <formula1>$AL$15:$AN$15</formula1>
    </dataValidation>
    <dataValidation type="list" allowBlank="1" showErrorMessage="1" sqref="M24">
      <formula1>$BF$24:$BH$24</formula1>
    </dataValidation>
    <dataValidation type="list" allowBlank="1" showErrorMessage="1" sqref="E21">
      <formula1>$AP$21:$AR$21</formula1>
    </dataValidation>
    <dataValidation type="list" allowBlank="1" showErrorMessage="1" sqref="Q17">
      <formula1>$BV$17:$BX$17</formula1>
    </dataValidation>
    <dataValidation type="list" allowBlank="1" showErrorMessage="1" sqref="M21">
      <formula1>$BF$21:$BH$21</formula1>
    </dataValidation>
    <dataValidation type="list" allowBlank="1" showErrorMessage="1" sqref="N4">
      <formula1>$BJ$4:$BL$4</formula1>
    </dataValidation>
    <dataValidation type="list" allowBlank="1" showErrorMessage="1" sqref="M19">
      <formula1>$BF$19:$BH$19</formula1>
    </dataValidation>
    <dataValidation type="list" allowBlank="1" showErrorMessage="1" sqref="D12">
      <formula1>$AL$12:$AN$12</formula1>
    </dataValidation>
    <dataValidation type="list" allowBlank="1" showErrorMessage="1" sqref="S22">
      <formula1>$AC$22:$AF$22</formula1>
    </dataValidation>
    <dataValidation type="list" allowBlank="1" showErrorMessage="1" sqref="G26">
      <formula1>$AX$26:$AZ$26</formula1>
    </dataValidation>
    <dataValidation type="list" allowBlank="1" showErrorMessage="1" sqref="Q18">
      <formula1>$BV$18:$BX$18</formula1>
    </dataValidation>
    <dataValidation type="list" allowBlank="1" showErrorMessage="1" sqref="E16">
      <formula1>$AP$16:$AR$16</formula1>
    </dataValidation>
    <dataValidation type="list" allowBlank="1" showErrorMessage="1" sqref="N25">
      <formula1>$BJ$25:$BL$25</formula1>
    </dataValidation>
    <dataValidation type="list" allowBlank="1" showErrorMessage="1" sqref="O12">
      <formula1>$BN$12:$BP$12</formula1>
    </dataValidation>
    <dataValidation type="list" allowBlank="1" showErrorMessage="1" sqref="G27">
      <formula1>$AX$27:$AZ$27</formula1>
    </dataValidation>
    <dataValidation type="list" allowBlank="1" showErrorMessage="1" sqref="I6">
      <formula1>$X$6:$AA$6</formula1>
    </dataValidation>
    <dataValidation type="list" allowBlank="1" showErrorMessage="1" sqref="M22">
      <formula1>$BF$22:$BH$22</formula1>
    </dataValidation>
    <dataValidation type="list" allowBlank="1" showErrorMessage="1" sqref="D13">
      <formula1>$AL$13:$AN$13</formula1>
    </dataValidation>
    <dataValidation type="list" allowBlank="1" showErrorMessage="1" sqref="F27">
      <formula1>$AT$27:$AV$27</formula1>
    </dataValidation>
    <dataValidation type="list" allowBlank="1" showErrorMessage="1" sqref="F4">
      <formula1>$AT$4:$AV$4</formula1>
    </dataValidation>
    <dataValidation type="list" allowBlank="1" showErrorMessage="1" sqref="S20">
      <formula1>$AC$20:$AF$20</formula1>
    </dataValidation>
    <dataValidation type="list" allowBlank="1" showErrorMessage="1" sqref="N26">
      <formula1>$BJ$26:$BL$26</formula1>
    </dataValidation>
    <dataValidation type="list" allowBlank="1" showErrorMessage="1" sqref="E17">
      <formula1>$AP$17:$AR$17</formula1>
    </dataValidation>
    <dataValidation type="list" allowBlank="1" showErrorMessage="1" sqref="S7">
      <formula1>$AC$7:$AF$7</formula1>
    </dataValidation>
    <dataValidation type="list" allowBlank="1" showErrorMessage="1" sqref="O13">
      <formula1>$BN$13:$BP$13</formula1>
    </dataValidation>
    <dataValidation type="list" allowBlank="1" showErrorMessage="1" sqref="P9">
      <formula1>$BR$9:$BT$9</formula1>
    </dataValidation>
    <dataValidation type="list" allowBlank="1" showErrorMessage="1" sqref="C7">
      <formula1>$AH$7:$AJ$7</formula1>
    </dataValidation>
    <dataValidation type="list" allowBlank="1" showErrorMessage="1" sqref="R6">
      <formula1>$BZ$6:$CB$6</formula1>
    </dataValidation>
    <dataValidation type="list" allowBlank="1" showErrorMessage="1" sqref="H20">
      <formula1>$BB$20:$BD$20</formula1>
    </dataValidation>
    <dataValidation type="list" allowBlank="1" showErrorMessage="1" sqref="C11">
      <formula1>$AH$11:$AJ$11</formula1>
    </dataValidation>
    <dataValidation type="list" allowBlank="1" showErrorMessage="1" sqref="M23">
      <formula1>$BF$23:$BH$23</formula1>
    </dataValidation>
    <dataValidation type="list" allowBlank="1" showErrorMessage="1" sqref="E22">
      <formula1>$AP$22:$AR$22</formula1>
    </dataValidation>
    <dataValidation type="list" allowBlank="1" showErrorMessage="1" sqref="M20">
      <formula1>$BF$20:$BH$20</formula1>
    </dataValidation>
    <dataValidation type="list" allowBlank="1" showErrorMessage="1" sqref="Q13">
      <formula1>$BV$13:$BX$13</formula1>
    </dataValidation>
    <dataValidation type="list" allowBlank="1" showErrorMessage="1" sqref="D11">
      <formula1>$AL$11:$AN$11</formula1>
    </dataValidation>
    <dataValidation type="list" allowBlank="1" showErrorMessage="1" sqref="D7">
      <formula1>$AL$7:$AN$7</formula1>
    </dataValidation>
    <dataValidation type="list" allowBlank="1" showErrorMessage="1" sqref="C6">
      <formula1>$AH$6:$AJ$6</formula1>
    </dataValidation>
    <dataValidation type="list" allowBlank="1" showErrorMessage="1" sqref="G22">
      <formula1>$AX$22:$AZ$22</formula1>
    </dataValidation>
    <dataValidation type="list" allowBlank="1" showErrorMessage="1" sqref="N11">
      <formula1>$BJ$11:$BL$11</formula1>
    </dataValidation>
    <dataValidation type="list" allowBlank="1" showErrorMessage="1" sqref="H12">
      <formula1>$BB$12:$BD$12</formula1>
    </dataValidation>
    <dataValidation type="list" allowBlank="1" showErrorMessage="1" sqref="R21">
      <formula1>$BZ$21:$CB$21</formula1>
    </dataValidation>
    <dataValidation type="list" allowBlank="1" showErrorMessage="1" sqref="M12">
      <formula1>$BF$12:$BH$12</formula1>
    </dataValidation>
    <dataValidation type="list" allowBlank="1" showErrorMessage="1" sqref="R19">
      <formula1>$BZ$19:$CB$19</formula1>
    </dataValidation>
    <dataValidation type="list" allowBlank="1" showErrorMessage="1" sqref="I16">
      <formula1>$X$16:$AA$16</formula1>
    </dataValidation>
    <dataValidation type="list" allowBlank="1" showErrorMessage="1" sqref="S16">
      <formula1>$AC$16:$AF$16</formula1>
    </dataValidation>
    <dataValidation type="list" allowBlank="1" showErrorMessage="1" sqref="P8">
      <formula1>$BR$8:$BT$8</formula1>
    </dataValidation>
    <dataValidation type="list" allowBlank="1" showErrorMessage="1" sqref="E15">
      <formula1>$AP$15:$AR$15</formula1>
    </dataValidation>
    <dataValidation type="list" allowBlank="1" showErrorMessage="1" sqref="G14">
      <formula1>$AX$14:$AZ$14</formula1>
    </dataValidation>
    <dataValidation type="list" allowBlank="1" showErrorMessage="1" sqref="N24">
      <formula1>$BJ$24:$BL$24</formula1>
    </dataValidation>
    <dataValidation type="list" allowBlank="1" showErrorMessage="1" sqref="R13">
      <formula1>$BZ$13:$CB$13</formula1>
    </dataValidation>
    <dataValidation type="list" allowBlank="1" showErrorMessage="1" sqref="P23">
      <formula1>$BR$23:$BT$23</formula1>
    </dataValidation>
    <dataValidation type="list" allowBlank="1" showErrorMessage="1" sqref="I9">
      <formula1>$X$9:$AA$9</formula1>
    </dataValidation>
    <dataValidation type="list" allowBlank="1" showErrorMessage="1" sqref="R8">
      <formula1>$BZ$8:$CB$8</formula1>
    </dataValidation>
    <dataValidation type="list" allowBlank="1" showErrorMessage="1" sqref="N10">
      <formula1>$BJ$10:$BL$10</formula1>
    </dataValidation>
    <dataValidation type="list" allowBlank="1" showErrorMessage="1" sqref="R22">
      <formula1>$BZ$22:$CB$22</formula1>
    </dataValidation>
    <dataValidation type="list" allowBlank="1" showErrorMessage="1" sqref="H11">
      <formula1>$BB$11:$BD$11</formula1>
    </dataValidation>
    <dataValidation type="list" allowBlank="1" showErrorMessage="1" sqref="G4">
      <formula1>$AX$4:$AZ$4</formula1>
    </dataValidation>
    <dataValidation type="list" allowBlank="1" showErrorMessage="1" sqref="Q5">
      <formula1>$BV$5:$BX$5</formula1>
    </dataValidation>
    <dataValidation type="list" allowBlank="1" showErrorMessage="1" sqref="M13">
      <formula1>$BF$13:$BH$13</formula1>
    </dataValidation>
    <dataValidation type="list" allowBlank="1" showErrorMessage="1" sqref="Q20">
      <formula1>$BV$20:$BX$20</formula1>
    </dataValidation>
    <dataValidation type="list" allowBlank="1" showErrorMessage="1" sqref="I10">
      <formula1>$X$10:$AA$10</formula1>
    </dataValidation>
    <dataValidation type="list" allowBlank="1" showErrorMessage="1" sqref="S8">
      <formula1>$AC$8:$AF$8</formula1>
    </dataValidation>
    <dataValidation type="list" allowBlank="1" showErrorMessage="1" sqref="M4">
      <formula1>$BF$4:$BH$4</formula1>
    </dataValidation>
    <dataValidation type="list" allowBlank="1" showErrorMessage="1" sqref="S17">
      <formula1>$AC$17:$AF$17</formula1>
    </dataValidation>
    <dataValidation type="list" allowBlank="1" showErrorMessage="1" sqref="N16">
      <formula1>$BJ$16:$BL$16</formula1>
    </dataValidation>
    <dataValidation type="list" allowBlank="1" showErrorMessage="1" sqref="P15">
      <formula1>$BR$15:$BT$15</formula1>
    </dataValidation>
    <dataValidation type="list" allowBlank="1" showErrorMessage="1" sqref="D10">
      <formula1>$AL$10:$AN$10</formula1>
    </dataValidation>
    <dataValidation type="list" allowBlank="1" showErrorMessage="1" sqref="Q21">
      <formula1>$BV$21:$BX$21</formula1>
    </dataValidation>
    <dataValidation type="list" allowBlank="1" showErrorMessage="1" sqref="P22">
      <formula1>$BR$22:$BT$22</formula1>
    </dataValidation>
    <dataValidation type="list" allowBlank="1" showErrorMessage="1" sqref="S23">
      <formula1>$AC$23:$AF$23</formula1>
    </dataValidation>
    <dataValidation type="list" allowBlank="1" showErrorMessage="1" sqref="I11">
      <formula1>$X$11:$AA$11</formula1>
    </dataValidation>
    <dataValidation type="list" allowBlank="1" showErrorMessage="1" sqref="N23">
      <formula1>$BJ$23:$BL$23</formula1>
    </dataValidation>
    <dataValidation type="list" allowBlank="1" showErrorMessage="1" sqref="I23">
      <formula1>$X$23:$AA$23</formula1>
    </dataValidation>
    <dataValidation type="list" allowBlank="1" showErrorMessage="1" sqref="N17">
      <formula1>$BJ$17:$BL$17</formula1>
    </dataValidation>
    <dataValidation type="list" allowBlank="1" showErrorMessage="1" sqref="N8">
      <formula1>$BJ$8:$BL$8</formula1>
    </dataValidation>
    <dataValidation type="list" allowBlank="1" showErrorMessage="1" sqref="G19">
      <formula1>$AX$19:$AZ$19</formula1>
    </dataValidation>
    <dataValidation type="list" allowBlank="1" showErrorMessage="1" sqref="P16">
      <formula1>$BR$16:$BT$16</formula1>
    </dataValidation>
    <dataValidation type="list" allowBlank="1" showErrorMessage="1" sqref="I17">
      <formula1>$X$17:$AA$17</formula1>
    </dataValidation>
    <dataValidation type="list" allowBlank="1" showErrorMessage="1" sqref="N15">
      <formula1>$BJ$15:$BL$15</formula1>
    </dataValidation>
    <dataValidation type="list" allowBlank="1" showErrorMessage="1" sqref="C4">
      <formula1>$AH$4:$AJ$4</formula1>
    </dataValidation>
    <dataValidation type="list" allowBlank="1" showErrorMessage="1" sqref="I15">
      <formula1>$X$15:$AA$15</formula1>
    </dataValidation>
    <dataValidation type="list" allowBlank="1" showErrorMessage="1" sqref="R15">
      <formula1>$BZ$15:$CB$15</formula1>
    </dataValidation>
    <dataValidation type="list" allowBlank="1" showErrorMessage="1" sqref="P17">
      <formula1>$BR$17:$BT$17</formula1>
    </dataValidation>
    <dataValidation type="list" allowBlank="1" showErrorMessage="1" sqref="E11">
      <formula1>$AP$11:$AR$11</formula1>
    </dataValidation>
    <dataValidation type="list" allowBlank="1" showErrorMessage="1" sqref="N20">
      <formula1>$BJ$20:$BL$20</formula1>
    </dataValidation>
    <dataValidation type="list" allowBlank="1" showErrorMessage="1" sqref="R12">
      <formula1>$BZ$12:$CB$12</formula1>
    </dataValidation>
    <dataValidation type="list" allowBlank="1" showErrorMessage="1" sqref="G13">
      <formula1>$AX$13:$AZ$13</formula1>
    </dataValidation>
    <dataValidation type="list" allowBlank="1" showErrorMessage="1" sqref="I20">
      <formula1>$X$20:$AA$20</formula1>
    </dataValidation>
    <dataValidation type="list" allowBlank="1" showErrorMessage="1" sqref="F8">
      <formula1>$AT$8:$AV$8</formula1>
    </dataValidation>
    <dataValidation type="list" allowBlank="1" showErrorMessage="1" sqref="E4">
      <formula1>$AP$4:$AR$4</formula1>
    </dataValidation>
    <dataValidation type="list" allowBlank="1" showErrorMessage="1" sqref="Q14">
      <formula1>$BV$14:$BX$14</formula1>
    </dataValidation>
    <dataValidation type="list" allowBlank="1" showErrorMessage="1" sqref="G20">
      <formula1>$AX$20:$AZ$20</formula1>
    </dataValidation>
    <dataValidation type="list" allowBlank="1" showErrorMessage="1" sqref="H10">
      <formula1>$BB$10:$BD$10</formula1>
    </dataValidation>
    <dataValidation type="list" allowBlank="1" showErrorMessage="1" sqref="G23">
      <formula1>$AX$23:$AZ$23</formula1>
    </dataValidation>
    <dataValidation type="list" allowBlank="1" showErrorMessage="1" sqref="H8">
      <formula1>$BB$8:$BD$8</formula1>
    </dataValidation>
    <dataValidation type="list" allowBlank="1" showErrorMessage="1" sqref="N12">
      <formula1>$BJ$12:$BL$12</formula1>
    </dataValidation>
    <dataValidation type="list" allowBlank="1" showErrorMessage="1" sqref="D9">
      <formula1>$AL$9:$AN$9</formula1>
    </dataValidation>
    <dataValidation type="list" allowBlank="1" showErrorMessage="1" sqref="O5">
      <formula1>$BN$5:$BP$5</formula1>
    </dataValidation>
    <dataValidation type="list" allowBlank="1" showErrorMessage="1" sqref="I12">
      <formula1>$X$12:$AA$12</formula1>
    </dataValidation>
    <dataValidation type="list" allowBlank="1" showErrorMessage="1" sqref="I4">
      <formula1>$X$4:$AA$4</formula1>
    </dataValidation>
    <dataValidation type="list" allowBlank="1" showErrorMessage="1" sqref="M6">
      <formula1>$BF$6:$BH$6</formula1>
    </dataValidation>
    <dataValidation type="list" allowBlank="1" showErrorMessage="1" sqref="G15">
      <formula1>$AX$15:$AZ$15</formula1>
    </dataValidation>
    <dataValidation type="list" allowBlank="1" showErrorMessage="1" sqref="Q11">
      <formula1>$BV$11:$BX$11</formula1>
    </dataValidation>
    <dataValidation type="list" allowBlank="1" showErrorMessage="1" sqref="N13">
      <formula1>$BJ$13:$BL$13</formula1>
    </dataValidation>
    <dataValidation type="list" allowBlank="1" showErrorMessage="1" sqref="P24">
      <formula1>$BR$24:$BT$24</formula1>
    </dataValidation>
    <dataValidation type="list" allowBlank="1" showErrorMessage="1" sqref="I13">
      <formula1>$X$13:$AA$13</formula1>
    </dataValidation>
    <dataValidation type="list" allowBlank="1" showErrorMessage="1" sqref="P6">
      <formula1>$BR$6:$BT$6</formula1>
    </dataValidation>
    <dataValidation type="list" allowBlank="1" showErrorMessage="1" sqref="M10">
      <formula1>$BF$10:$BH$10</formula1>
    </dataValidation>
    <dataValidation type="list" allowBlank="1" showErrorMessage="1" sqref="R14">
      <formula1>$BZ$14:$CB$14</formula1>
    </dataValidation>
    <dataValidation type="list" allowBlank="1" showErrorMessage="1" sqref="G16">
      <formula1>$AX$16:$AZ$16</formula1>
    </dataValidation>
    <dataValidation type="list" allowBlank="1" showErrorMessage="1" sqref="Q12">
      <formula1>$BV$12:$BX$12</formula1>
    </dataValidation>
    <dataValidation type="list" allowBlank="1" showErrorMessage="1" sqref="P25">
      <formula1>$BR$25:$BT$25</formula1>
    </dataValidation>
    <dataValidation type="list" allowBlank="1" showErrorMessage="1" sqref="N6">
      <formula1>$BJ$6:$BL$6</formula1>
    </dataValidation>
    <dataValidation type="list" allowBlank="1" showErrorMessage="1" sqref="N14">
      <formula1>$BJ$14:$BL$14</formula1>
    </dataValidation>
    <dataValidation type="list" allowBlank="1" showErrorMessage="1" sqref="C3:H3">
      <formula1>$Y$27:$Y$36</formula1>
    </dataValidation>
    <dataValidation type="list" allowBlank="1" showErrorMessage="1" sqref="E10">
      <formula1>$AP$10:$AR$10</formula1>
    </dataValidation>
    <dataValidation type="list" allowBlank="1" showErrorMessage="1" sqref="I14">
      <formula1>$X$14:$AA$14</formula1>
    </dataValidation>
    <dataValidation type="list" allowBlank="1" showErrorMessage="1" sqref="G9">
      <formula1>$AX$9:$AZ$9</formula1>
    </dataValidation>
    <dataValidation type="list" allowBlank="1" showErrorMessage="1" sqref="M11">
      <formula1>$BF$11:$BH$11</formula1>
    </dataValidation>
    <dataValidation type="list" allowBlank="1" showErrorMessage="1" sqref="P19">
      <formula1>$BR$19:$BT$19</formula1>
    </dataValidation>
    <dataValidation type="list" allowBlank="1" showErrorMessage="1" sqref="R20">
      <formula1>$BZ$20:$CB$20</formula1>
    </dataValidation>
    <dataValidation type="list" allowBlank="1" showErrorMessage="1" sqref="G21">
      <formula1>$AX$21:$AZ$21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58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59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43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60</v>
      </c>
      <c r="D3" s="17" t="s">
        <v>61</v>
      </c>
      <c r="E3" s="16" t="s">
        <v>62</v>
      </c>
      <c r="F3" s="17"/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48</v>
      </c>
      <c r="N3" s="23" t="s">
        <v>49</v>
      </c>
      <c r="O3" s="22" t="s">
        <v>50</v>
      </c>
      <c r="P3" s="23" t="s">
        <v>51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>
        <v>10</v>
      </c>
      <c r="F4" s="28"/>
      <c r="G4" s="26"/>
      <c r="H4" s="28"/>
      <c r="I4" s="29">
        <v>20</v>
      </c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1">
        <f ca="1">IFERROR(__xludf.DUMMYFUNCTION("IF(OR(RegExMatch(J4&amp;"""",""ERR""), RegExMatch(J4&amp;"""",""--"")),  ""-----------"", SUM(J4,K3))"),30)</f>
        <v>30</v>
      </c>
      <c r="L4" s="32">
        <v>1</v>
      </c>
      <c r="M4" s="33"/>
      <c r="N4" s="28"/>
      <c r="O4" s="33"/>
      <c r="P4" s="34"/>
      <c r="Q4" s="33"/>
      <c r="R4" s="34"/>
      <c r="S4" s="29"/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7">
        <f ca="1">IFERROR(__xludf.DUMMYFUNCTION("IF(OR(RegExMatch(T4&amp;"""",""ERR""), RegExMatch(T4&amp;"""",""--"")),  ""-----------"", SUM(T4,U3))"),0)</f>
        <v>0</v>
      </c>
      <c r="V4" s="38"/>
      <c r="W4" s="41" t="b">
        <f t="shared" ref="W4:W23" si="0">(COUNTIF(C4:H4, "=15")+COUNTIF(C4:H4, "=10")=1)</f>
        <v>1</v>
      </c>
      <c r="X4" s="41">
        <f ca="1">IFERROR(__xludf.DUMMYFUNCTION("IF(W4, FILTER(BONUS, LEN(BONUS)), ""0"")"),0)</f>
        <v>0</v>
      </c>
      <c r="Y4" s="38">
        <f ca="1">IFERROR(__xludf.DUMMYFUNCTION("""COMPUTED_VALUE"""),10)</f>
        <v>10</v>
      </c>
      <c r="Z4" s="41">
        <f ca="1">IFERROR(__xludf.DUMMYFUNCTION("""COMPUTED_VALUE"""),20)</f>
        <v>20</v>
      </c>
      <c r="AA4" s="41">
        <f ca="1">IFERROR(__xludf.DUMMYFUNCTION("""COMPUTED_VALUE"""),30)</f>
        <v>30</v>
      </c>
      <c r="AB4" s="41" t="b">
        <f t="shared" ref="AB4:AB23" si="1">(COUNTIF(M4:R4, "=15")+COUNTIF(M4:R4, "=10")=1)</f>
        <v>0</v>
      </c>
      <c r="AC4" s="41" t="str">
        <f ca="1">IFERROR(__xludf.DUMMYFUNCTION("IF(AB4, FILTER(BONUS, LEN(BONUS)), ""0"")"),"0")</f>
        <v>0</v>
      </c>
      <c r="AD4" s="41"/>
      <c r="AE4" s="41"/>
      <c r="AF4" s="41"/>
      <c r="AG4" s="41">
        <f>IF(C3="", 0, IF(SUM(C4:H4)-C4&lt;&gt;0, 0, IF(SUM(M4:R4)&gt;0, 2, IF(SUM(M4:R4)&lt;0, 3, 1))))</f>
        <v>0</v>
      </c>
      <c r="AH4" s="41" t="str">
        <f ca="1">IFERROR(__xludf.DUMMYFUNCTION("IF(AG4=1, FILTER(TOSSUP, LEN(TOSSUP)), IF(AG4=2, FILTER(NEG, LEN(NEG)), IF(AG4, FILTER(NONEG, LEN(NONEG)), """")))"),"")</f>
        <v/>
      </c>
      <c r="AI4" s="41"/>
      <c r="AJ4" s="41"/>
      <c r="AK4" s="41">
        <f>IF(D3="", 0, IF(SUM(C4:H4)-D4&lt;&gt;0, 0, IF(SUM(M4:R4)&gt;0, 2, IF(SUM(M4:R4)&lt;0, 3, 1))))</f>
        <v>0</v>
      </c>
      <c r="AL4" s="41" t="str">
        <f ca="1">IFERROR(__xludf.DUMMYFUNCTION("IF(AK4=1, FILTER(TOSSUP, LEN(TOSSUP)), IF(AK4=2, FILTER(NEG, LEN(NEG)), IF(AK4, FILTER(NONEG, LEN(NONEG)), """")))"),"")</f>
        <v/>
      </c>
      <c r="AM4" s="41"/>
      <c r="AN4" s="41"/>
      <c r="AO4" s="41">
        <f>IF(E3="", 0, IF(SUM(C4:H4)-E4&lt;&gt;0, 0, IF(SUM(M4:R4)&gt;0, 2, IF(SUM(M4:R4)&lt;0, 3, 1))))</f>
        <v>1</v>
      </c>
      <c r="AP4" s="41">
        <f ca="1">IFERROR(__xludf.DUMMYFUNCTION("IF(AO4=1, FILTER(TOSSUP, LEN(TOSSUP)), IF(AO4=2, FILTER(NEG, LEN(NEG)), IF(AO4, FILTER(NONEG, LEN(NONEG)), """")))"),-5)</f>
        <v>-5</v>
      </c>
      <c r="AQ4" s="41">
        <f ca="1">IFERROR(__xludf.DUMMYFUNCTION("""COMPUTED_VALUE"""),10)</f>
        <v>10</v>
      </c>
      <c r="AR4" s="41">
        <f ca="1">IFERROR(__xludf.DUMMYFUNCTION("""COMPUTED_VALUE"""),15)</f>
        <v>15</v>
      </c>
      <c r="AS4" s="41">
        <f>IF(F3="", 0, IF(SUM(C4:H4)-F4&lt;&gt;0, 0, IF(SUM(M4:R4)&gt;0, 2, IF(SUM(M4:R4)&lt;0, 3, 1))))</f>
        <v>0</v>
      </c>
      <c r="AT4" s="41" t="str">
        <f ca="1">IFERROR(__xludf.DUMMYFUNCTION("IF(AS4=1, FILTER(TOSSUP, LEN(TOSSUP)), IF(AS4=2, FILTER(NEG, LEN(NEG)), IF(AS4, FILTER(NONEG, LEN(NONEG)), """")))"),"")</f>
        <v/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2</v>
      </c>
      <c r="BF4" s="39">
        <f ca="1">IFERROR(__xludf.DUMMYFUNCTION("IF(BE4=1, FILTER(TOSSUP, LEN(TOSSUP)), IF(BE4=2, FILTER(NEG, LEN(NEG)), IF(BE4, FILTER(NONEG, LEN(NONEG)), """")))"),-5)</f>
        <v>-5</v>
      </c>
      <c r="BG4" s="39"/>
      <c r="BH4" s="39"/>
      <c r="BI4" s="39">
        <f>IF(N3="", 0, IF(SUM(M4:R4)-N4&lt;&gt;0, 0, IF(SUM(C4:H4)&gt;0, 2, IF(SUM(C4:H4)&lt;0, 3, 1))))</f>
        <v>2</v>
      </c>
      <c r="BJ4" s="39">
        <f ca="1">IFERROR(__xludf.DUMMYFUNCTION("IF(BI4=1, FILTER(TOSSUP, LEN(TOSSUP)), IF(BI4=2, FILTER(NEG, LEN(NEG)), IF(BI4, FILTER(NONEG, LEN(NONEG)), """")))"),-5)</f>
        <v>-5</v>
      </c>
      <c r="BK4" s="39"/>
      <c r="BL4" s="39"/>
      <c r="BM4" s="39">
        <f>IF(O3="", 0, IF(SUM(M4:R4)-O4&lt;&gt;0, 0, IF(SUM(C4:H4)&gt;0, 2, IF(SUM(C4:H4)&lt;0, 3, 1))))</f>
        <v>2</v>
      </c>
      <c r="BN4" s="39">
        <f ca="1">IFERROR(__xludf.DUMMYFUNCTION("IF(BM4=1, FILTER(TOSSUP, LEN(TOSSUP)), IF(BM4=2, FILTER(NEG, LEN(NEG)), IF(BM4, FILTER(NONEG, LEN(NONEG)), """")))"),-5)</f>
        <v>-5</v>
      </c>
      <c r="BO4" s="39"/>
      <c r="BP4" s="39"/>
      <c r="BQ4" s="39">
        <f>IF(P3="", 0, IF(SUM(M4:R4)-P4&lt;&gt;0, 0, IF(SUM(C4:H4)&gt;0, 2, IF(SUM(C4:H4)&lt;0, 3, 1))))</f>
        <v>2</v>
      </c>
      <c r="BR4" s="39">
        <f ca="1">IFERROR(__xludf.DUMMYFUNCTION("IF(BQ4=1, FILTER(TOSSUP, LEN(TOSSUP)), IF(BQ4=2, FILTER(NEG, LEN(NEG)), IF(BQ4, FILTER(NONEG, LEN(NONEG)), """")))"),-5)</f>
        <v>-5</v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>
        <v>15</v>
      </c>
      <c r="E5" s="26"/>
      <c r="F5" s="28"/>
      <c r="G5" s="26"/>
      <c r="H5" s="28"/>
      <c r="I5" s="29">
        <v>30</v>
      </c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45</v>
      </c>
      <c r="K5" s="37">
        <f ca="1">IFERROR(__xludf.DUMMYFUNCTION("IF(OR(RegExMatch(J5&amp;"""",""ERR""), RegExMatch(J5&amp;"""",""--""), RegExMatch(K4&amp;"""",""--""),),  ""-----------"", SUM(J5,K4))"),75)</f>
        <v>75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SUM(T5,U4))"),0)</f>
        <v>0</v>
      </c>
      <c r="V5" s="38"/>
      <c r="W5" s="41" t="b">
        <f t="shared" si="0"/>
        <v>1</v>
      </c>
      <c r="X5" s="41">
        <f ca="1">IFERROR(__xludf.DUMMYFUNCTION("IF(W5, FILTER(BONUS, LEN(BONUS)), ""0"")"),0)</f>
        <v>0</v>
      </c>
      <c r="Y5" s="38">
        <f ca="1">IFERROR(__xludf.DUMMYFUNCTION("""COMPUTED_VALUE"""),10)</f>
        <v>10</v>
      </c>
      <c r="Z5" s="38">
        <f ca="1">IFERROR(__xludf.DUMMYFUNCTION("""COMPUTED_VALUE"""),20)</f>
        <v>20</v>
      </c>
      <c r="AA5" s="38">
        <f ca="1">IFERROR(__xludf.DUMMYFUNCTION("""COMPUTED_VALUE"""),30)</f>
        <v>30</v>
      </c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1</v>
      </c>
      <c r="AL5" s="38">
        <f ca="1">IFERROR(__xludf.DUMMYFUNCTION("IF(AK5=1, FILTER(TOSSUP, LEN(TOSSUP)), IF(AK5=2, FILTER(NEG, LEN(NEG)), IF(AK5, FILTER(NONEG, LEN(NONEG)), """")))"),-5)</f>
        <v>-5</v>
      </c>
      <c r="AM5" s="38">
        <f ca="1">IFERROR(__xludf.DUMMYFUNCTION("""COMPUTED_VALUE"""),10)</f>
        <v>10</v>
      </c>
      <c r="AN5" s="38">
        <f ca="1">IFERROR(__xludf.DUMMYFUNCTION("""COMPUTED_VALUE"""),15)</f>
        <v>15</v>
      </c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2</v>
      </c>
      <c r="BF5" s="38">
        <f ca="1">IFERROR(__xludf.DUMMYFUNCTION("IF(BE5=1, FILTER(TOSSUP, LEN(TOSSUP)), IF(BE5=2, FILTER(NEG, LEN(NEG)), IF(BE5, FILTER(NONEG, LEN(NONEG)), """")))"),-5)</f>
        <v>-5</v>
      </c>
      <c r="BG5" s="38"/>
      <c r="BH5" s="38"/>
      <c r="BI5" s="38">
        <f>IF(N3="", 0, IF(SUM(M5:R5)-N5&lt;&gt;0, 0, IF(SUM(C5:H5)&gt;0, 2, IF(SUM(C5:H5)&lt;0, 3, 1))))</f>
        <v>2</v>
      </c>
      <c r="BJ5" s="38">
        <f ca="1">IFERROR(__xludf.DUMMYFUNCTION("IF(BI5=1, FILTER(TOSSUP, LEN(TOSSUP)), IF(BI5=2, FILTER(NEG, LEN(NEG)), IF(BI5, FILTER(NONEG, LEN(NONEG)), """")))"),-5)</f>
        <v>-5</v>
      </c>
      <c r="BK5" s="38"/>
      <c r="BL5" s="38"/>
      <c r="BM5" s="38">
        <f>IF(O3="", 0, IF(SUM(M5:R5)-O5&lt;&gt;0, 0, IF(SUM(C5:H5)&gt;0, 2, IF(SUM(C5:H5)&lt;0, 3, 1))))</f>
        <v>2</v>
      </c>
      <c r="BN5" s="38">
        <f ca="1">IFERROR(__xludf.DUMMYFUNCTION("IF(BM5=1, FILTER(TOSSUP, LEN(TOSSUP)), IF(BM5=2, FILTER(NEG, LEN(NEG)), IF(BM5, FILTER(NONEG, LEN(NONEG)), """")))"),-5)</f>
        <v>-5</v>
      </c>
      <c r="BO5" s="38"/>
      <c r="BP5" s="38"/>
      <c r="BQ5" s="38">
        <f>IF(P3="", 0, IF(SUM(M5:R5)-P5&lt;&gt;0, 0, IF(SUM(C5:H5)&gt;0, 2, IF(SUM(C5:H5)&lt;0, 3, 1))))</f>
        <v>2</v>
      </c>
      <c r="BR5" s="38">
        <f ca="1">IFERROR(__xludf.DUMMYFUNCTION("IF(BQ5=1, FILTER(TOSSUP, LEN(TOSSUP)), IF(BQ5=2, FILTER(NEG, LEN(NEG)), IF(BQ5, FILTER(NONEG, LEN(NONEG)), """")))"),-5)</f>
        <v>-5</v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/>
      <c r="E6" s="53"/>
      <c r="F6" s="28"/>
      <c r="G6" s="53"/>
      <c r="H6" s="54"/>
      <c r="I6" s="29"/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7">
        <f ca="1">IFERROR(__xludf.DUMMYFUNCTION("IF(OR(RegExMatch(J6&amp;"""",""ERR""), RegExMatch(J6&amp;"""",""--""), RegExMatch(K5&amp;"""",""--""),),  ""-----------"", SUM(J6,K5))"),75)</f>
        <v>75</v>
      </c>
      <c r="L6" s="32">
        <v>3</v>
      </c>
      <c r="M6" s="33"/>
      <c r="N6" s="28">
        <v>15</v>
      </c>
      <c r="O6" s="33"/>
      <c r="P6" s="50"/>
      <c r="Q6" s="33"/>
      <c r="R6" s="52"/>
      <c r="S6" s="29">
        <v>20</v>
      </c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37">
        <f ca="1">IFERROR(__xludf.DUMMYFUNCTION("IF(OR(RegExMatch(T6&amp;"""",""ERR""), RegExMatch(T6&amp;"""",""--""), RegExMatch(U5&amp;"""",""--""),),  ""-----------"", SUM(T6,U5))"),35)</f>
        <v>35</v>
      </c>
      <c r="V6" s="38"/>
      <c r="W6" s="41" t="b">
        <f t="shared" si="0"/>
        <v>0</v>
      </c>
      <c r="X6" s="41" t="str">
        <f ca="1">IFERROR(__xludf.DUMMYFUNCTION("IF(W6, FILTER(BONUS, LEN(BONUS)), ""0"")"),"0")</f>
        <v>0</v>
      </c>
      <c r="Y6" s="38"/>
      <c r="Z6" s="38"/>
      <c r="AA6" s="38"/>
      <c r="AB6" s="41" t="b">
        <f t="shared" si="1"/>
        <v>1</v>
      </c>
      <c r="AC6" s="41">
        <f ca="1">IFERROR(__xludf.DUMMYFUNCTION("IF(AB6, FILTER(BONUS, LEN(BONUS)), ""0"")"),0)</f>
        <v>0</v>
      </c>
      <c r="AD6" s="38">
        <f ca="1">IFERROR(__xludf.DUMMYFUNCTION("""COMPUTED_VALUE"""),10)</f>
        <v>10</v>
      </c>
      <c r="AE6" s="38">
        <f ca="1">IFERROR(__xludf.DUMMYFUNCTION("""COMPUTED_VALUE"""),20)</f>
        <v>20</v>
      </c>
      <c r="AF6" s="38">
        <f ca="1">IFERROR(__xludf.DUMMYFUNCTION("""COMPUTED_VALUE"""),30)</f>
        <v>30</v>
      </c>
      <c r="AG6" s="38">
        <f>IF(C3="", 0, IF(SUM(C6:H6)-C6&lt;&gt;0, 0, IF(SUM(M6:R6)&gt;0, 2, IF(SUM(M6:R6)&lt;0, 3, 1))))</f>
        <v>2</v>
      </c>
      <c r="AH6" s="41">
        <f ca="1">IFERROR(__xludf.DUMMYFUNCTION("IF(AG6=1, FILTER(TOSSUP, LEN(TOSSUP)), IF(AG6=2, FILTER(NEG, LEN(NEG)), IF(AG6, FILTER(NONEG, LEN(NONEG)), """")))"),-5)</f>
        <v>-5</v>
      </c>
      <c r="AI6" s="38"/>
      <c r="AJ6" s="38"/>
      <c r="AK6" s="38">
        <f>IF(D3="", 0, IF(SUM(C6:H6)-D6&lt;&gt;0, 0, IF(SUM(M6:R6)&gt;0, 2, IF(SUM(M6:R6)&lt;0, 3, 1))))</f>
        <v>2</v>
      </c>
      <c r="AL6" s="38">
        <f ca="1">IFERROR(__xludf.DUMMYFUNCTION("IF(AK6=1, FILTER(TOSSUP, LEN(TOSSUP)), IF(AK6=2, FILTER(NEG, LEN(NEG)), IF(AK6, FILTER(NONEG, LEN(NONEG)), """")))"),-5)</f>
        <v>-5</v>
      </c>
      <c r="AM6" s="38"/>
      <c r="AN6" s="38"/>
      <c r="AO6" s="38">
        <f>IF(E3="", 0, IF(SUM(C6:H6)-E6&lt;&gt;0, 0, IF(SUM(M6:R6)&gt;0, 2, IF(SUM(M6:R6)&lt;0, 3, 1))))</f>
        <v>2</v>
      </c>
      <c r="AP6" s="38">
        <f ca="1">IFERROR(__xludf.DUMMYFUNCTION("IF(AO6=1, FILTER(TOSSUP, LEN(TOSSUP)), IF(AO6=2, FILTER(NEG, LEN(NEG)), IF(AO6, FILTER(NONEG, LEN(NONEG)), """")))"),-5)</f>
        <v>-5</v>
      </c>
      <c r="AQ6" s="38"/>
      <c r="AR6" s="38"/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0</v>
      </c>
      <c r="BF6" s="38" t="str">
        <f ca="1">IFERROR(__xludf.DUMMYFUNCTION("IF(BE6=1, FILTER(TOSSUP, LEN(TOSSUP)), IF(BE6=2, FILTER(NEG, LEN(NEG)), IF(BE6, FILTER(NONEG, LEN(NONEG)), """")))"),"")</f>
        <v/>
      </c>
      <c r="BG6" s="38"/>
      <c r="BH6" s="38"/>
      <c r="BI6" s="38">
        <f>IF(N3="", 0, IF(SUM(M6:R6)-N6&lt;&gt;0, 0, IF(SUM(C6:H6)&gt;0, 2, IF(SUM(C6:H6)&lt;0, 3, 1))))</f>
        <v>1</v>
      </c>
      <c r="BJ6" s="38">
        <f ca="1">IFERROR(__xludf.DUMMYFUNCTION("IF(BI6=1, FILTER(TOSSUP, LEN(TOSSUP)), IF(BI6=2, FILTER(NEG, LEN(NEG)), IF(BI6, FILTER(NONEG, LEN(NONEG)), """")))"),-5)</f>
        <v>-5</v>
      </c>
      <c r="BK6" s="38">
        <f ca="1">IFERROR(__xludf.DUMMYFUNCTION("""COMPUTED_VALUE"""),10)</f>
        <v>10</v>
      </c>
      <c r="BL6" s="38">
        <f ca="1">IFERROR(__xludf.DUMMYFUNCTION("""COMPUTED_VALUE"""),15)</f>
        <v>15</v>
      </c>
      <c r="BM6" s="38">
        <f>IF(O3="", 0, IF(SUM(M6:R6)-O6&lt;&gt;0, 0, IF(SUM(C6:H6)&gt;0, 2, IF(SUM(C6:H6)&lt;0, 3, 1))))</f>
        <v>0</v>
      </c>
      <c r="BN6" s="38" t="str">
        <f ca="1">IFERROR(__xludf.DUMMYFUNCTION("IF(BM6=1, FILTER(TOSSUP, LEN(TOSSUP)), IF(BM6=2, FILTER(NEG, LEN(NEG)), IF(BM6, FILTER(NONEG, LEN(NONEG)), """")))"),"")</f>
        <v/>
      </c>
      <c r="BO6" s="38"/>
      <c r="BP6" s="38"/>
      <c r="BQ6" s="38">
        <f>IF(P3="", 0, IF(SUM(M6:R6)-P6&lt;&gt;0, 0, IF(SUM(C6:H6)&gt;0, 2, IF(SUM(C6:H6)&lt;0, 3, 1))))</f>
        <v>0</v>
      </c>
      <c r="BR6" s="38" t="str">
        <f ca="1">IFERROR(__xludf.DUMMYFUNCTION("IF(BQ6=1, FILTER(TOSSUP, LEN(TOSSUP)), IF(BQ6=2, FILTER(NEG, LEN(NEG)), IF(BQ6, FILTER(NONEG, LEN(NONEG)), """")))"),"")</f>
        <v/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/>
      <c r="E7" s="55">
        <v>-5</v>
      </c>
      <c r="F7" s="56"/>
      <c r="G7" s="57"/>
      <c r="H7" s="56"/>
      <c r="I7" s="58"/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59">
        <f ca="1">IFERROR(__xludf.DUMMYFUNCTION("IF(OR(RegExMatch(J7&amp;"""",""ERR""), RegExMatch(J7&amp;"""",""--""), RegExMatch(K6&amp;"""",""--""),),  ""-----------"", SUM(J7,K6))"),70)</f>
        <v>70</v>
      </c>
      <c r="L7" s="60">
        <v>4</v>
      </c>
      <c r="M7" s="61">
        <v>10</v>
      </c>
      <c r="N7" s="56"/>
      <c r="O7" s="62"/>
      <c r="P7" s="64"/>
      <c r="Q7" s="62"/>
      <c r="R7" s="64"/>
      <c r="S7" s="58">
        <v>10</v>
      </c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59">
        <f ca="1">IFERROR(__xludf.DUMMYFUNCTION("IF(OR(RegExMatch(T7&amp;"""",""ERR""), RegExMatch(T7&amp;"""",""--""), RegExMatch(U6&amp;"""",""--""),),  ""-----------"", SUM(T7,U6))"),55)</f>
        <v>55</v>
      </c>
      <c r="V7" s="38"/>
      <c r="W7" s="41" t="b">
        <f t="shared" si="0"/>
        <v>0</v>
      </c>
      <c r="X7" s="41" t="str">
        <f ca="1">IFERROR(__xludf.DUMMYFUNCTION("IF(W7, FILTER(BONUS, LEN(BONUS)), ""0"")"),"0")</f>
        <v>0</v>
      </c>
      <c r="Y7" s="38"/>
      <c r="Z7" s="38"/>
      <c r="AA7" s="38"/>
      <c r="AB7" s="41" t="b">
        <f t="shared" si="1"/>
        <v>1</v>
      </c>
      <c r="AC7" s="41">
        <f ca="1">IFERROR(__xludf.DUMMYFUNCTION("IF(AB7, FILTER(BONUS, LEN(BONUS)), ""0"")"),0)</f>
        <v>0</v>
      </c>
      <c r="AD7" s="38">
        <f ca="1">IFERROR(__xludf.DUMMYFUNCTION("""COMPUTED_VALUE"""),10)</f>
        <v>10</v>
      </c>
      <c r="AE7" s="38">
        <f ca="1">IFERROR(__xludf.DUMMYFUNCTION("""COMPUTED_VALUE"""),20)</f>
        <v>20</v>
      </c>
      <c r="AF7" s="38">
        <f ca="1">IFERROR(__xludf.DUMMYFUNCTION("""COMPUTED_VALUE"""),30)</f>
        <v>30</v>
      </c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0</v>
      </c>
      <c r="AL7" s="38" t="str">
        <f ca="1">IFERROR(__xludf.DUMMYFUNCTION("IF(AK7=1, FILTER(TOSSUP, LEN(TOSSUP)), IF(AK7=2, FILTER(NEG, LEN(NEG)), IF(AK7, FILTER(NONEG, LEN(NONEG)), """")))"),"")</f>
        <v/>
      </c>
      <c r="AM7" s="38"/>
      <c r="AN7" s="38"/>
      <c r="AO7" s="38">
        <f>IF(E3="", 0, IF(SUM(C7:H7)-E7&lt;&gt;0, 0, IF(SUM(M7:R7)&gt;0, 2, IF(SUM(M7:R7)&lt;0, 3, 1))))</f>
        <v>2</v>
      </c>
      <c r="AP7" s="38">
        <f ca="1">IFERROR(__xludf.DUMMYFUNCTION("IF(AO7=1, FILTER(TOSSUP, LEN(TOSSUP)), IF(AO7=2, FILTER(NEG, LEN(NEG)), IF(AO7, FILTER(NONEG, LEN(NONEG)), """")))"),-5)</f>
        <v>-5</v>
      </c>
      <c r="AQ7" s="38"/>
      <c r="AR7" s="38"/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3</v>
      </c>
      <c r="BF7" s="38">
        <f ca="1">IFERROR(__xludf.DUMMYFUNCTION("IF(BE7=1, FILTER(TOSSUP, LEN(TOSSUP)), IF(BE7=2, FILTER(NEG, LEN(NEG)), IF(BE7, FILTER(NONEG, LEN(NONEG)), """")))"),10)</f>
        <v>10</v>
      </c>
      <c r="BG7" s="38">
        <f ca="1">IFERROR(__xludf.DUMMYFUNCTION("""COMPUTED_VALUE"""),15)</f>
        <v>15</v>
      </c>
      <c r="BH7" s="38"/>
      <c r="BI7" s="38">
        <f>IF(N3="", 0, IF(SUM(M7:R7)-N7&lt;&gt;0, 0, IF(SUM(C7:H7)&gt;0, 2, IF(SUM(C7:H7)&lt;0, 3, 1))))</f>
        <v>0</v>
      </c>
      <c r="BJ7" s="38" t="str">
        <f ca="1">IFERROR(__xludf.DUMMYFUNCTION("IF(BI7=1, FILTER(TOSSUP, LEN(TOSSUP)), IF(BI7=2, FILTER(NEG, LEN(NEG)), IF(BI7, FILTER(NONEG, LEN(NONEG)), """")))"),"")</f>
        <v/>
      </c>
      <c r="BK7" s="38"/>
      <c r="BL7" s="38"/>
      <c r="BM7" s="38">
        <f>IF(O3="", 0, IF(SUM(M7:R7)-O7&lt;&gt;0, 0, IF(SUM(C7:H7)&gt;0, 2, IF(SUM(C7:H7)&lt;0, 3, 1))))</f>
        <v>0</v>
      </c>
      <c r="BN7" s="38" t="str">
        <f ca="1">IFERROR(__xludf.DUMMYFUNCTION("IF(BM7=1, FILTER(TOSSUP, LEN(TOSSUP)), IF(BM7=2, FILTER(NEG, LEN(NEG)), IF(BM7, FILTER(NONEG, LEN(NONEG)), """")))"),"")</f>
        <v/>
      </c>
      <c r="BO7" s="38"/>
      <c r="BP7" s="38"/>
      <c r="BQ7" s="38">
        <f>IF(P3="", 0, IF(SUM(M7:R7)-P7&lt;&gt;0, 0, IF(SUM(C7:H7)&gt;0, 2, IF(SUM(C7:H7)&lt;0, 3, 1))))</f>
        <v>0</v>
      </c>
      <c r="BR7" s="38" t="str">
        <f ca="1">IFERROR(__xludf.DUMMYFUNCTION("IF(BQ7=1, FILTER(TOSSUP, LEN(TOSSUP)), IF(BQ7=2, FILTER(NEG, LEN(NEG)), IF(BQ7, FILTER(NONEG, LEN(NONEG)), """")))"),"")</f>
        <v/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>
        <v>10</v>
      </c>
      <c r="E8" s="55"/>
      <c r="F8" s="56"/>
      <c r="G8" s="57"/>
      <c r="H8" s="65"/>
      <c r="I8" s="58">
        <v>30</v>
      </c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59">
        <f ca="1">IFERROR(__xludf.DUMMYFUNCTION("IF(OR(RegExMatch(J8&amp;"""",""ERR""), RegExMatch(J8&amp;"""",""--""), RegExMatch(K7&amp;"""",""--""),),  ""-----------"", SUM(J8,K7))"),110)</f>
        <v>110</v>
      </c>
      <c r="L8" s="60">
        <v>5</v>
      </c>
      <c r="M8" s="61">
        <v>-5</v>
      </c>
      <c r="N8" s="56"/>
      <c r="O8" s="62"/>
      <c r="P8" s="64"/>
      <c r="Q8" s="61"/>
      <c r="R8" s="64"/>
      <c r="S8" s="58"/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59">
        <f ca="1">IFERROR(__xludf.DUMMYFUNCTION("IF(OR(RegExMatch(T8&amp;"""",""ERR""), RegExMatch(T8&amp;"""",""--""), RegExMatch(U7&amp;"""",""--""),),  ""-----------"", SUM(T8,U7))"),50)</f>
        <v>50</v>
      </c>
      <c r="V8" s="38"/>
      <c r="W8" s="41" t="b">
        <f t="shared" si="0"/>
        <v>1</v>
      </c>
      <c r="X8" s="41">
        <f ca="1">IFERROR(__xludf.DUMMYFUNCTION("IF(W8, FILTER(BONUS, LEN(BONUS)), ""0"")"),0)</f>
        <v>0</v>
      </c>
      <c r="Y8" s="38">
        <f ca="1">IFERROR(__xludf.DUMMYFUNCTION("""COMPUTED_VALUE"""),10)</f>
        <v>10</v>
      </c>
      <c r="Z8" s="38">
        <f ca="1">IFERROR(__xludf.DUMMYFUNCTION("""COMPUTED_VALUE"""),20)</f>
        <v>20</v>
      </c>
      <c r="AA8" s="38">
        <f ca="1">IFERROR(__xludf.DUMMYFUNCTION("""COMPUTED_VALUE"""),30)</f>
        <v>30</v>
      </c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0</v>
      </c>
      <c r="AH8" s="41" t="str">
        <f ca="1">IFERROR(__xludf.DUMMYFUNCTION("IF(AG8=1, FILTER(TOSSUP, LEN(TOSSUP)), IF(AG8=2, FILTER(NEG, LEN(NEG)), IF(AG8, FILTER(NONEG, LEN(NONEG)), """")))"),"")</f>
        <v/>
      </c>
      <c r="AI8" s="38"/>
      <c r="AJ8" s="38"/>
      <c r="AK8" s="38">
        <f>IF(D3="", 0, IF(SUM(C8:H8)-D8&lt;&gt;0, 0, IF(SUM(M8:R8)&gt;0, 2, IF(SUM(M8:R8)&lt;0, 3, 1))))</f>
        <v>3</v>
      </c>
      <c r="AL8" s="38">
        <f ca="1">IFERROR(__xludf.DUMMYFUNCTION("IF(AK8=1, FILTER(TOSSUP, LEN(TOSSUP)), IF(AK8=2, FILTER(NEG, LEN(NEG)), IF(AK8, FILTER(NONEG, LEN(NONEG)), """")))"),10)</f>
        <v>10</v>
      </c>
      <c r="AM8" s="38">
        <f ca="1">IFERROR(__xludf.DUMMYFUNCTION("""COMPUTED_VALUE"""),15)</f>
        <v>15</v>
      </c>
      <c r="AN8" s="38"/>
      <c r="AO8" s="38">
        <f>IF(E3="", 0, IF(SUM(C8:H8)-E8&lt;&gt;0, 0, IF(SUM(M8:R8)&gt;0, 2, IF(SUM(M8:R8)&lt;0, 3, 1))))</f>
        <v>0</v>
      </c>
      <c r="AP8" s="38" t="str">
        <f ca="1">IFERROR(__xludf.DUMMYFUNCTION("IF(AO8=1, FILTER(TOSSUP, LEN(TOSSUP)), IF(AO8=2, FILTER(NEG, LEN(NEG)), IF(AO8, FILTER(NONEG, LEN(NONEG)), """")))"),"")</f>
        <v/>
      </c>
      <c r="AQ8" s="38"/>
      <c r="AR8" s="38"/>
      <c r="AS8" s="38">
        <f>IF(F3="", 0, IF(SUM(C8:H8)-F8&lt;&gt;0, 0, IF(SUM(M8:R8)&gt;0, 2, IF(SUM(M8:R8)&lt;0, 3, 1))))</f>
        <v>0</v>
      </c>
      <c r="AT8" s="38" t="str">
        <f ca="1">IFERROR(__xludf.DUMMYFUNCTION("IF(AS8=1, FILTER(TOSSUP, LEN(TOSSUP)), IF(AS8=2, FILTER(NEG, LEN(NEG)), IF(AS8, FILTER(NONEG, LEN(NONEG)), """")))"),"")</f>
        <v/>
      </c>
      <c r="AU8" s="38"/>
      <c r="AV8" s="38"/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2</v>
      </c>
      <c r="BF8" s="38">
        <f ca="1">IFERROR(__xludf.DUMMYFUNCTION("IF(BE8=1, FILTER(TOSSUP, LEN(TOSSUP)), IF(BE8=2, FILTER(NEG, LEN(NEG)), IF(BE8, FILTER(NONEG, LEN(NONEG)), """")))"),-5)</f>
        <v>-5</v>
      </c>
      <c r="BG8" s="38"/>
      <c r="BH8" s="38"/>
      <c r="BI8" s="38">
        <f>IF(N3="", 0, IF(SUM(M8:R8)-N8&lt;&gt;0, 0, IF(SUM(C8:H8)&gt;0, 2, IF(SUM(C8:H8)&lt;0, 3, 1))))</f>
        <v>0</v>
      </c>
      <c r="BJ8" s="38" t="str">
        <f ca="1">IFERROR(__xludf.DUMMYFUNCTION("IF(BI8=1, FILTER(TOSSUP, LEN(TOSSUP)), IF(BI8=2, FILTER(NEG, LEN(NEG)), IF(BI8, FILTER(NONEG, LEN(NONEG)), """")))"),"")</f>
        <v/>
      </c>
      <c r="BK8" s="38"/>
      <c r="BL8" s="38"/>
      <c r="BM8" s="38">
        <f>IF(O3="", 0, IF(SUM(M8:R8)-O8&lt;&gt;0, 0, IF(SUM(C8:H8)&gt;0, 2, IF(SUM(C8:H8)&lt;0, 3, 1))))</f>
        <v>0</v>
      </c>
      <c r="BN8" s="38" t="str">
        <f ca="1">IFERROR(__xludf.DUMMYFUNCTION("IF(BM8=1, FILTER(TOSSUP, LEN(TOSSUP)), IF(BM8=2, FILTER(NEG, LEN(NEG)), IF(BM8, FILTER(NONEG, LEN(NONEG)), """")))"),"")</f>
        <v/>
      </c>
      <c r="BO8" s="38"/>
      <c r="BP8" s="38"/>
      <c r="BQ8" s="38">
        <f>IF(P3="", 0, IF(SUM(M8:R8)-P8&lt;&gt;0, 0, IF(SUM(C8:H8)&gt;0, 2, IF(SUM(C8:H8)&lt;0, 3, 1))))</f>
        <v>0</v>
      </c>
      <c r="BR8" s="38" t="str">
        <f ca="1">IFERROR(__xludf.DUMMYFUNCTION("IF(BQ8=1, FILTER(TOSSUP, LEN(TOSSUP)), IF(BQ8=2, FILTER(NEG, LEN(NEG)), IF(BQ8, FILTER(NONEG, LEN(NONEG)), """")))"),"")</f>
        <v/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/>
      <c r="D9" s="56"/>
      <c r="E9" s="55"/>
      <c r="F9" s="56"/>
      <c r="G9" s="55"/>
      <c r="H9" s="65"/>
      <c r="I9" s="58"/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59">
        <f ca="1">IFERROR(__xludf.DUMMYFUNCTION("IF(OR(RegExMatch(J9&amp;"""",""ERR""), RegExMatch(J9&amp;"""",""--""), RegExMatch(K8&amp;"""",""--""),),  ""-----------"", SUM(J9,K8))"),110)</f>
        <v>110</v>
      </c>
      <c r="L9" s="60">
        <v>6</v>
      </c>
      <c r="M9" s="61">
        <v>15</v>
      </c>
      <c r="N9" s="65"/>
      <c r="O9" s="62"/>
      <c r="P9" s="63"/>
      <c r="Q9" s="62"/>
      <c r="R9" s="64"/>
      <c r="S9" s="58">
        <v>10</v>
      </c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59">
        <f ca="1">IFERROR(__xludf.DUMMYFUNCTION("IF(OR(RegExMatch(T9&amp;"""",""ERR""), RegExMatch(T9&amp;"""",""--""), RegExMatch(U8&amp;"""",""--""),),  ""-----------"", SUM(T9,U8))"),75)</f>
        <v>75</v>
      </c>
      <c r="V9" s="41"/>
      <c r="W9" s="41" t="b">
        <f t="shared" si="0"/>
        <v>0</v>
      </c>
      <c r="X9" s="41" t="str">
        <f ca="1">IFERROR(__xludf.DUMMYFUNCTION("IF(W9, FILTER(BONUS, LEN(BONUS)), ""0"")"),"0")</f>
        <v>0</v>
      </c>
      <c r="Y9" s="38"/>
      <c r="Z9" s="38"/>
      <c r="AA9" s="38"/>
      <c r="AB9" s="41" t="b">
        <f t="shared" si="1"/>
        <v>1</v>
      </c>
      <c r="AC9" s="41">
        <f ca="1">IFERROR(__xludf.DUMMYFUNCTION("IF(AB9, FILTER(BONUS, LEN(BONUS)), ""0"")"),0)</f>
        <v>0</v>
      </c>
      <c r="AD9" s="38">
        <f ca="1">IFERROR(__xludf.DUMMYFUNCTION("""COMPUTED_VALUE"""),10)</f>
        <v>10</v>
      </c>
      <c r="AE9" s="38">
        <f ca="1">IFERROR(__xludf.DUMMYFUNCTION("""COMPUTED_VALUE"""),20)</f>
        <v>20</v>
      </c>
      <c r="AF9" s="38">
        <f ca="1">IFERROR(__xludf.DUMMYFUNCTION("""COMPUTED_VALUE"""),30)</f>
        <v>30</v>
      </c>
      <c r="AG9" s="38">
        <f>IF(C3="", 0, IF(SUM(C9:H9)-C9&lt;&gt;0, 0, IF(SUM(M9:R9)&gt;0, 2, IF(SUM(M9:R9)&lt;0, 3, 1))))</f>
        <v>2</v>
      </c>
      <c r="AH9" s="41">
        <f ca="1">IFERROR(__xludf.DUMMYFUNCTION("IF(AG9=1, FILTER(TOSSUP, LEN(TOSSUP)), IF(AG9=2, FILTER(NEG, LEN(NEG)), IF(AG9, FILTER(NONEG, LEN(NONEG)), """")))"),-5)</f>
        <v>-5</v>
      </c>
      <c r="AI9" s="38"/>
      <c r="AJ9" s="38"/>
      <c r="AK9" s="38">
        <f>IF(D3="", 0, IF(SUM(C9:H9)-D9&lt;&gt;0, 0, IF(SUM(M9:R9)&gt;0, 2, IF(SUM(M9:R9)&lt;0, 3, 1))))</f>
        <v>2</v>
      </c>
      <c r="AL9" s="38">
        <f ca="1">IFERROR(__xludf.DUMMYFUNCTION("IF(AK9=1, FILTER(TOSSUP, LEN(TOSSUP)), IF(AK9=2, FILTER(NEG, LEN(NEG)), IF(AK9, FILTER(NONEG, LEN(NONEG)), """")))"),-5)</f>
        <v>-5</v>
      </c>
      <c r="AM9" s="38"/>
      <c r="AN9" s="38"/>
      <c r="AO9" s="38">
        <f>IF(E3="", 0, IF(SUM(C9:H9)-E9&lt;&gt;0, 0, IF(SUM(M9:R9)&gt;0, 2, IF(SUM(M9:R9)&lt;0, 3, 1))))</f>
        <v>2</v>
      </c>
      <c r="AP9" s="38">
        <f ca="1">IFERROR(__xludf.DUMMYFUNCTION("IF(AO9=1, FILTER(TOSSUP, LEN(TOSSUP)), IF(AO9=2, FILTER(NEG, LEN(NEG)), IF(AO9, FILTER(NONEG, LEN(NONEG)), """")))"),-5)</f>
        <v>-5</v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1</v>
      </c>
      <c r="BF9" s="38">
        <f ca="1">IFERROR(__xludf.DUMMYFUNCTION("IF(BE9=1, FILTER(TOSSUP, LEN(TOSSUP)), IF(BE9=2, FILTER(NEG, LEN(NEG)), IF(BE9, FILTER(NONEG, LEN(NONEG)), """")))"),-5)</f>
        <v>-5</v>
      </c>
      <c r="BG9" s="38">
        <f ca="1">IFERROR(__xludf.DUMMYFUNCTION("""COMPUTED_VALUE"""),10)</f>
        <v>10</v>
      </c>
      <c r="BH9" s="38">
        <f ca="1">IFERROR(__xludf.DUMMYFUNCTION("""COMPUTED_VALUE"""),15)</f>
        <v>15</v>
      </c>
      <c r="BI9" s="38">
        <f>IF(N3="", 0, IF(SUM(M9:R9)-N9&lt;&gt;0, 0, IF(SUM(C9:H9)&gt;0, 2, IF(SUM(C9:H9)&lt;0, 3, 1))))</f>
        <v>0</v>
      </c>
      <c r="BJ9" s="38" t="str">
        <f ca="1">IFERROR(__xludf.DUMMYFUNCTION("IF(BI9=1, FILTER(TOSSUP, LEN(TOSSUP)), IF(BI9=2, FILTER(NEG, LEN(NEG)), IF(BI9, FILTER(NONEG, LEN(NONEG)), """")))"),"")</f>
        <v/>
      </c>
      <c r="BK9" s="38"/>
      <c r="BL9" s="38"/>
      <c r="BM9" s="38">
        <f>IF(O3="", 0, IF(SUM(M9:R9)-O9&lt;&gt;0, 0, IF(SUM(C9:H9)&gt;0, 2, IF(SUM(C9:H9)&lt;0, 3, 1))))</f>
        <v>0</v>
      </c>
      <c r="BN9" s="38" t="str">
        <f ca="1">IFERROR(__xludf.DUMMYFUNCTION("IF(BM9=1, FILTER(TOSSUP, LEN(TOSSUP)), IF(BM9=2, FILTER(NEG, LEN(NEG)), IF(BM9, FILTER(NONEG, LEN(NONEG)), """")))"),"")</f>
        <v/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/>
      <c r="E10" s="26">
        <v>10</v>
      </c>
      <c r="F10" s="28"/>
      <c r="G10" s="53"/>
      <c r="H10" s="54"/>
      <c r="I10" s="29">
        <v>30</v>
      </c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37">
        <f ca="1">IFERROR(__xludf.DUMMYFUNCTION("IF(OR(RegExMatch(J10&amp;"""",""ERR""), RegExMatch(J10&amp;"""",""--""), RegExMatch(K9&amp;"""",""--""),),  ""-----------"", SUM(J10,K9))"),150)</f>
        <v>150</v>
      </c>
      <c r="L10" s="32">
        <v>7</v>
      </c>
      <c r="M10" s="33"/>
      <c r="N10" s="54"/>
      <c r="O10" s="33">
        <v>-5</v>
      </c>
      <c r="P10" s="52"/>
      <c r="Q10" s="51"/>
      <c r="R10" s="52"/>
      <c r="S10" s="29"/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37">
        <f ca="1">IFERROR(__xludf.DUMMYFUNCTION("IF(OR(RegExMatch(T10&amp;"""",""ERR""), RegExMatch(T10&amp;"""",""--""), RegExMatch(U9&amp;"""",""--""),),  ""-----------"", SUM(T10,U9))"),70)</f>
        <v>70</v>
      </c>
      <c r="V10" s="38"/>
      <c r="W10" s="41" t="b">
        <f t="shared" si="0"/>
        <v>1</v>
      </c>
      <c r="X10" s="41">
        <f ca="1">IFERROR(__xludf.DUMMYFUNCTION("IF(W10, FILTER(BONUS, LEN(BONUS)), ""0"")"),0)</f>
        <v>0</v>
      </c>
      <c r="Y10" s="38">
        <f ca="1">IFERROR(__xludf.DUMMYFUNCTION("""COMPUTED_VALUE"""),10)</f>
        <v>10</v>
      </c>
      <c r="Z10" s="38">
        <f ca="1">IFERROR(__xludf.DUMMYFUNCTION("""COMPUTED_VALUE"""),20)</f>
        <v>20</v>
      </c>
      <c r="AA10" s="38">
        <f ca="1">IFERROR(__xludf.DUMMYFUNCTION("""COMPUTED_VALUE"""),30)</f>
        <v>30</v>
      </c>
      <c r="AB10" s="41" t="b">
        <f t="shared" si="1"/>
        <v>0</v>
      </c>
      <c r="AC10" s="41" t="str">
        <f ca="1">IFERROR(__xludf.DUMMYFUNCTION("IF(AB10, FILTER(BONUS, LEN(BONUS)), ""0"")"),"0")</f>
        <v>0</v>
      </c>
      <c r="AD10" s="38"/>
      <c r="AE10" s="38"/>
      <c r="AF10" s="38"/>
      <c r="AG10" s="38">
        <f>IF(C3="", 0, IF(SUM(C10:H10)-C10&lt;&gt;0, 0, IF(SUM(M10:R10)&gt;0, 2, IF(SUM(M10:R10)&lt;0, 3, 1))))</f>
        <v>0</v>
      </c>
      <c r="AH10" s="41" t="str">
        <f ca="1">IFERROR(__xludf.DUMMYFUNCTION("IF(AG10=1, FILTER(TOSSUP, LEN(TOSSUP)), IF(AG10=2, FILTER(NEG, LEN(NEG)), IF(AG10, FILTER(NONEG, LEN(NONEG)), """")))"),"")</f>
        <v/>
      </c>
      <c r="AI10" s="38"/>
      <c r="AJ10" s="38"/>
      <c r="AK10" s="38">
        <f>IF(D3="", 0, IF(SUM(C10:H10)-D10&lt;&gt;0, 0, IF(SUM(M10:R10)&gt;0, 2, IF(SUM(M10:R10)&lt;0, 3, 1))))</f>
        <v>0</v>
      </c>
      <c r="AL10" s="38" t="str">
        <f ca="1">IFERROR(__xludf.DUMMYFUNCTION("IF(AK10=1, FILTER(TOSSUP, LEN(TOSSUP)), IF(AK10=2, FILTER(NEG, LEN(NEG)), IF(AK10, FILTER(NONEG, LEN(NONEG)), """")))"),"")</f>
        <v/>
      </c>
      <c r="AM10" s="38"/>
      <c r="AN10" s="38"/>
      <c r="AO10" s="38">
        <f>IF(E3="", 0, IF(SUM(C10:H10)-E10&lt;&gt;0, 0, IF(SUM(M10:R10)&gt;0, 2, IF(SUM(M10:R10)&lt;0, 3, 1))))</f>
        <v>3</v>
      </c>
      <c r="AP10" s="38">
        <f ca="1">IFERROR(__xludf.DUMMYFUNCTION("IF(AO10=1, FILTER(TOSSUP, LEN(TOSSUP)), IF(AO10=2, FILTER(NEG, LEN(NEG)), IF(AO10, FILTER(NONEG, LEN(NONEG)), """")))"),10)</f>
        <v>10</v>
      </c>
      <c r="AQ10" s="38">
        <f ca="1">IFERROR(__xludf.DUMMYFUNCTION("""COMPUTED_VALUE"""),15)</f>
        <v>15</v>
      </c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0</v>
      </c>
      <c r="BF10" s="38" t="str">
        <f ca="1">IFERROR(__xludf.DUMMYFUNCTION("IF(BE10=1, FILTER(TOSSUP, LEN(TOSSUP)), IF(BE10=2, FILTER(NEG, LEN(NEG)), IF(BE10, FILTER(NONEG, LEN(NONEG)), """")))"),"")</f>
        <v/>
      </c>
      <c r="BG10" s="38"/>
      <c r="BH10" s="38"/>
      <c r="BI10" s="38">
        <f>IF(N3="", 0, IF(SUM(M10:R10)-N10&lt;&gt;0, 0, IF(SUM(C10:H10)&gt;0, 2, IF(SUM(C10:H10)&lt;0, 3, 1))))</f>
        <v>0</v>
      </c>
      <c r="BJ10" s="38" t="str">
        <f ca="1">IFERROR(__xludf.DUMMYFUNCTION("IF(BI10=1, FILTER(TOSSUP, LEN(TOSSUP)), IF(BI10=2, FILTER(NEG, LEN(NEG)), IF(BI10, FILTER(NONEG, LEN(NONEG)), """")))"),"")</f>
        <v/>
      </c>
      <c r="BK10" s="38"/>
      <c r="BL10" s="38"/>
      <c r="BM10" s="38">
        <f>IF(O3="", 0, IF(SUM(M10:R10)-O10&lt;&gt;0, 0, IF(SUM(C10:H10)&gt;0, 2, IF(SUM(C10:H10)&lt;0, 3, 1))))</f>
        <v>2</v>
      </c>
      <c r="BN10" s="38">
        <f ca="1">IFERROR(__xludf.DUMMYFUNCTION("IF(BM10=1, FILTER(TOSSUP, LEN(TOSSUP)), IF(BM10=2, FILTER(NEG, LEN(NEG)), IF(BM10, FILTER(NONEG, LEN(NONEG)), """")))"),-5)</f>
        <v>-5</v>
      </c>
      <c r="BO10" s="38"/>
      <c r="BP10" s="38"/>
      <c r="BQ10" s="38">
        <f>IF(P3="", 0, IF(SUM(M10:R10)-P10&lt;&gt;0, 0, IF(SUM(C10:H10)&gt;0, 2, IF(SUM(C10:H10)&lt;0, 3, 1))))</f>
        <v>0</v>
      </c>
      <c r="BR10" s="38" t="str">
        <f ca="1">IFERROR(__xludf.DUMMYFUNCTION("IF(BQ10=1, FILTER(TOSSUP, LEN(TOSSUP)), IF(BQ10=2, FILTER(NEG, LEN(NEG)), IF(BQ10, FILTER(NONEG, LEN(NONEG)), """")))"),"")</f>
        <v/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>
        <v>10</v>
      </c>
      <c r="E11" s="53"/>
      <c r="F11" s="54"/>
      <c r="G11" s="53"/>
      <c r="H11" s="54"/>
      <c r="I11" s="29">
        <v>20</v>
      </c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37">
        <f ca="1">IFERROR(__xludf.DUMMYFUNCTION("IF(OR(RegExMatch(J11&amp;"""",""ERR""), RegExMatch(J11&amp;"""",""--""), RegExMatch(K10&amp;"""",""--""),),  ""-----------"", SUM(J11,K10))"),180)</f>
        <v>180</v>
      </c>
      <c r="L11" s="32">
        <v>8</v>
      </c>
      <c r="M11" s="33"/>
      <c r="N11" s="54"/>
      <c r="O11" s="33">
        <v>-5</v>
      </c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37">
        <f ca="1">IFERROR(__xludf.DUMMYFUNCTION("IF(OR(RegExMatch(T11&amp;"""",""ERR""), RegExMatch(T11&amp;"""",""--""), RegExMatch(U10&amp;"""",""--""),),  ""-----------"", SUM(T11,U10))"),65)</f>
        <v>65</v>
      </c>
      <c r="V11" s="38"/>
      <c r="W11" s="41" t="b">
        <f t="shared" si="0"/>
        <v>1</v>
      </c>
      <c r="X11" s="41">
        <f ca="1">IFERROR(__xludf.DUMMYFUNCTION("IF(W11, FILTER(BONUS, LEN(BONUS)), ""0"")"),0)</f>
        <v>0</v>
      </c>
      <c r="Y11" s="38">
        <f ca="1">IFERROR(__xludf.DUMMYFUNCTION("""COMPUTED_VALUE"""),10)</f>
        <v>10</v>
      </c>
      <c r="Z11" s="38">
        <f ca="1">IFERROR(__xludf.DUMMYFUNCTION("""COMPUTED_VALUE"""),20)</f>
        <v>20</v>
      </c>
      <c r="AA11" s="38">
        <f ca="1">IFERROR(__xludf.DUMMYFUNCTION("""COMPUTED_VALUE"""),30)</f>
        <v>30</v>
      </c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0</v>
      </c>
      <c r="AH11" s="41" t="str">
        <f ca="1">IFERROR(__xludf.DUMMYFUNCTION("IF(AG11=1, FILTER(TOSSUP, LEN(TOSSUP)), IF(AG11=2, FILTER(NEG, LEN(NEG)), IF(AG11, FILTER(NONEG, LEN(NONEG)), """")))"),"")</f>
        <v/>
      </c>
      <c r="AI11" s="38"/>
      <c r="AJ11" s="38"/>
      <c r="AK11" s="38">
        <f>IF(D3="", 0, IF(SUM(C11:H11)-D11&lt;&gt;0, 0, IF(SUM(M11:R11)&gt;0, 2, IF(SUM(M11:R11)&lt;0, 3, 1))))</f>
        <v>3</v>
      </c>
      <c r="AL11" s="38">
        <f ca="1">IFERROR(__xludf.DUMMYFUNCTION("IF(AK11=1, FILTER(TOSSUP, LEN(TOSSUP)), IF(AK11=2, FILTER(NEG, LEN(NEG)), IF(AK11, FILTER(NONEG, LEN(NONEG)), """")))"),10)</f>
        <v>10</v>
      </c>
      <c r="AM11" s="38">
        <f ca="1">IFERROR(__xludf.DUMMYFUNCTION("""COMPUTED_VALUE"""),15)</f>
        <v>15</v>
      </c>
      <c r="AN11" s="38"/>
      <c r="AO11" s="38">
        <f>IF(E3="", 0, IF(SUM(C11:H11)-E11&lt;&gt;0, 0, IF(SUM(M11:R11)&gt;0, 2, IF(SUM(M11:R11)&lt;0, 3, 1))))</f>
        <v>0</v>
      </c>
      <c r="AP11" s="38" t="str">
        <f ca="1">IFERROR(__xludf.DUMMYFUNCTION("IF(AO11=1, FILTER(TOSSUP, LEN(TOSSUP)), IF(AO11=2, FILTER(NEG, LEN(NEG)), IF(AO11, FILTER(NONEG, LEN(NONEG)), """")))"),"")</f>
        <v/>
      </c>
      <c r="AQ11" s="38"/>
      <c r="AR11" s="38"/>
      <c r="AS11" s="38">
        <f>IF(F3="", 0, IF(SUM(C11:H11)-F11&lt;&gt;0, 0, IF(SUM(M11:R11)&gt;0, 2, IF(SUM(M11:R11)&lt;0, 3, 1))))</f>
        <v>0</v>
      </c>
      <c r="AT11" s="38" t="str">
        <f ca="1">IFERROR(__xludf.DUMMYFUNCTION("IF(AS11=1, FILTER(TOSSUP, LEN(TOSSUP)), IF(AS11=2, FILTER(NEG, LEN(NEG)), IF(AS11, FILTER(NONEG, LEN(NONEG)), """")))"),"")</f>
        <v/>
      </c>
      <c r="AU11" s="38"/>
      <c r="AV11" s="38"/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0</v>
      </c>
      <c r="BF11" s="38" t="str">
        <f ca="1">IFERROR(__xludf.DUMMYFUNCTION("IF(BE11=1, FILTER(TOSSUP, LEN(TOSSUP)), IF(BE11=2, FILTER(NEG, LEN(NEG)), IF(BE11, FILTER(NONEG, LEN(NONEG)), """")))"),"")</f>
        <v/>
      </c>
      <c r="BG11" s="38"/>
      <c r="BH11" s="38"/>
      <c r="BI11" s="38">
        <f>IF(N3="", 0, IF(SUM(M11:R11)-N11&lt;&gt;0, 0, IF(SUM(C11:H11)&gt;0, 2, IF(SUM(C11:H11)&lt;0, 3, 1))))</f>
        <v>0</v>
      </c>
      <c r="BJ11" s="38" t="str">
        <f ca="1">IFERROR(__xludf.DUMMYFUNCTION("IF(BI11=1, FILTER(TOSSUP, LEN(TOSSUP)), IF(BI11=2, FILTER(NEG, LEN(NEG)), IF(BI11, FILTER(NONEG, LEN(NONEG)), """")))"),"")</f>
        <v/>
      </c>
      <c r="BK11" s="38"/>
      <c r="BL11" s="38"/>
      <c r="BM11" s="38">
        <f>IF(O3="", 0, IF(SUM(M11:R11)-O11&lt;&gt;0, 0, IF(SUM(C11:H11)&gt;0, 2, IF(SUM(C11:H11)&lt;0, 3, 1))))</f>
        <v>2</v>
      </c>
      <c r="BN11" s="38">
        <f ca="1">IFERROR(__xludf.DUMMYFUNCTION("IF(BM11=1, FILTER(TOSSUP, LEN(TOSSUP)), IF(BM11=2, FILTER(NEG, LEN(NEG)), IF(BM11, FILTER(NONEG, LEN(NONEG)), """")))"),-5)</f>
        <v>-5</v>
      </c>
      <c r="BO11" s="38"/>
      <c r="BP11" s="38"/>
      <c r="BQ11" s="38">
        <f>IF(P3="", 0, IF(SUM(M11:R11)-P11&lt;&gt;0, 0, IF(SUM(C11:H11)&gt;0, 2, IF(SUM(C11:H11)&lt;0, 3, 1))))</f>
        <v>0</v>
      </c>
      <c r="BR11" s="38" t="str">
        <f ca="1">IFERROR(__xludf.DUMMYFUNCTION("IF(BQ11=1, FILTER(TOSSUP, LEN(TOSSUP)), IF(BQ11=2, FILTER(NEG, LEN(NEG)), IF(BQ11, FILTER(NONEG, LEN(NONEG)), """")))"),"")</f>
        <v/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/>
      <c r="E12" s="53"/>
      <c r="F12" s="54"/>
      <c r="G12" s="53"/>
      <c r="H12" s="54"/>
      <c r="I12" s="29"/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7">
        <f ca="1">IFERROR(__xludf.DUMMYFUNCTION("IF(OR(RegExMatch(J12&amp;"""",""ERR""), RegExMatch(J12&amp;"""",""--""), RegExMatch(K11&amp;"""",""--""),),  ""-----------"", SUM(J12,K11))"),180)</f>
        <v>180</v>
      </c>
      <c r="L12" s="32">
        <v>9</v>
      </c>
      <c r="M12" s="33">
        <v>15</v>
      </c>
      <c r="N12" s="28"/>
      <c r="O12" s="51"/>
      <c r="P12" s="52"/>
      <c r="Q12" s="51"/>
      <c r="R12" s="52"/>
      <c r="S12" s="29">
        <v>30</v>
      </c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45</v>
      </c>
      <c r="U12" s="37">
        <f ca="1">IFERROR(__xludf.DUMMYFUNCTION("IF(OR(RegExMatch(T12&amp;"""",""ERR""), RegExMatch(T12&amp;"""",""--""), RegExMatch(U11&amp;"""",""--""),),  ""-----------"", SUM(T12,U11))"),110)</f>
        <v>110</v>
      </c>
      <c r="V12" s="38"/>
      <c r="W12" s="41" t="b">
        <f t="shared" si="0"/>
        <v>0</v>
      </c>
      <c r="X12" s="41" t="str">
        <f ca="1">IFERROR(__xludf.DUMMYFUNCTION("IF(W12, FILTER(BONUS, LEN(BONUS)), ""0"")"),"0")</f>
        <v>0</v>
      </c>
      <c r="Y12" s="38"/>
      <c r="Z12" s="38"/>
      <c r="AA12" s="38"/>
      <c r="AB12" s="41" t="b">
        <f t="shared" si="1"/>
        <v>1</v>
      </c>
      <c r="AC12" s="41">
        <f ca="1">IFERROR(__xludf.DUMMYFUNCTION("IF(AB12, FILTER(BONUS, LEN(BONUS)), ""0"")"),0)</f>
        <v>0</v>
      </c>
      <c r="AD12" s="38">
        <f ca="1">IFERROR(__xludf.DUMMYFUNCTION("""COMPUTED_VALUE"""),10)</f>
        <v>10</v>
      </c>
      <c r="AE12" s="38">
        <f ca="1">IFERROR(__xludf.DUMMYFUNCTION("""COMPUTED_VALUE"""),20)</f>
        <v>20</v>
      </c>
      <c r="AF12" s="38">
        <f ca="1">IFERROR(__xludf.DUMMYFUNCTION("""COMPUTED_VALUE"""),30)</f>
        <v>30</v>
      </c>
      <c r="AG12" s="38">
        <f>IF(C3="", 0, IF(SUM(C12:H12)-C12&lt;&gt;0, 0, IF(SUM(M12:R12)&gt;0, 2, IF(SUM(M12:R12)&lt;0, 3, 1))))</f>
        <v>2</v>
      </c>
      <c r="AH12" s="41">
        <f ca="1">IFERROR(__xludf.DUMMYFUNCTION("IF(AG12=1, FILTER(TOSSUP, LEN(TOSSUP)), IF(AG12=2, FILTER(NEG, LEN(NEG)), IF(AG12, FILTER(NONEG, LEN(NONEG)), """")))"),-5)</f>
        <v>-5</v>
      </c>
      <c r="AI12" s="38"/>
      <c r="AJ12" s="38"/>
      <c r="AK12" s="38">
        <f>IF(D3="", 0, IF(SUM(C12:H12)-D12&lt;&gt;0, 0, IF(SUM(M12:R12)&gt;0, 2, IF(SUM(M12:R12)&lt;0, 3, 1))))</f>
        <v>2</v>
      </c>
      <c r="AL12" s="38">
        <f ca="1">IFERROR(__xludf.DUMMYFUNCTION("IF(AK12=1, FILTER(TOSSUP, LEN(TOSSUP)), IF(AK12=2, FILTER(NEG, LEN(NEG)), IF(AK12, FILTER(NONEG, LEN(NONEG)), """")))"),-5)</f>
        <v>-5</v>
      </c>
      <c r="AM12" s="38"/>
      <c r="AN12" s="38"/>
      <c r="AO12" s="38">
        <f>IF(E3="", 0, IF(SUM(C12:H12)-E12&lt;&gt;0, 0, IF(SUM(M12:R12)&gt;0, 2, IF(SUM(M12:R12)&lt;0, 3, 1))))</f>
        <v>2</v>
      </c>
      <c r="AP12" s="38">
        <f ca="1">IFERROR(__xludf.DUMMYFUNCTION("IF(AO12=1, FILTER(TOSSUP, LEN(TOSSUP)), IF(AO12=2, FILTER(NEG, LEN(NEG)), IF(AO12, FILTER(NONEG, LEN(NONEG)), """")))"),-5)</f>
        <v>-5</v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1</v>
      </c>
      <c r="BF12" s="38">
        <f ca="1">IFERROR(__xludf.DUMMYFUNCTION("IF(BE12=1, FILTER(TOSSUP, LEN(TOSSUP)), IF(BE12=2, FILTER(NEG, LEN(NEG)), IF(BE12, FILTER(NONEG, LEN(NONEG)), """")))"),-5)</f>
        <v>-5</v>
      </c>
      <c r="BG12" s="38">
        <f ca="1">IFERROR(__xludf.DUMMYFUNCTION("""COMPUTED_VALUE"""),10)</f>
        <v>10</v>
      </c>
      <c r="BH12" s="38">
        <f ca="1">IFERROR(__xludf.DUMMYFUNCTION("""COMPUTED_VALUE"""),15)</f>
        <v>15</v>
      </c>
      <c r="BI12" s="38">
        <f>IF(N3="", 0, IF(SUM(M12:R12)-N12&lt;&gt;0, 0, IF(SUM(C12:H12)&gt;0, 2, IF(SUM(C12:H12)&lt;0, 3, 1))))</f>
        <v>0</v>
      </c>
      <c r="BJ12" s="38" t="str">
        <f ca="1">IFERROR(__xludf.DUMMYFUNCTION("IF(BI12=1, FILTER(TOSSUP, LEN(TOSSUP)), IF(BI12=2, FILTER(NEG, LEN(NEG)), IF(BI12, FILTER(NONEG, LEN(NONEG)), """")))"),"")</f>
        <v/>
      </c>
      <c r="BK12" s="38"/>
      <c r="BL12" s="38"/>
      <c r="BM12" s="38">
        <f>IF(O3="", 0, IF(SUM(M12:R12)-O12&lt;&gt;0, 0, IF(SUM(C12:H12)&gt;0, 2, IF(SUM(C12:H12)&lt;0, 3, 1))))</f>
        <v>0</v>
      </c>
      <c r="BN12" s="38" t="str">
        <f ca="1">IFERROR(__xludf.DUMMYFUNCTION("IF(BM12=1, FILTER(TOSSUP, LEN(TOSSUP)), IF(BM12=2, FILTER(NEG, LEN(NEG)), IF(BM12, FILTER(NONEG, LEN(NONEG)), """")))"),"")</f>
        <v/>
      </c>
      <c r="BO12" s="38"/>
      <c r="BP12" s="38"/>
      <c r="BQ12" s="38">
        <f>IF(P3="", 0, IF(SUM(M12:R12)-P12&lt;&gt;0, 0, IF(SUM(C12:H12)&gt;0, 2, IF(SUM(C12:H12)&lt;0, 3, 1))))</f>
        <v>0</v>
      </c>
      <c r="BR12" s="38" t="str">
        <f ca="1">IFERROR(__xludf.DUMMYFUNCTION("IF(BQ12=1, FILTER(TOSSUP, LEN(TOSSUP)), IF(BQ12=2, FILTER(NEG, LEN(NEG)), IF(BQ12, FILTER(NONEG, LEN(NONEG)), """")))"),"")</f>
        <v/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/>
      <c r="F13" s="65"/>
      <c r="G13" s="57"/>
      <c r="H13" s="65"/>
      <c r="I13" s="58"/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59">
        <f ca="1">IFERROR(__xludf.DUMMYFUNCTION("IF(OR(RegExMatch(J13&amp;"""",""ERR""), RegExMatch(J13&amp;"""",""--""), RegExMatch(K12&amp;"""",""--""),),  ""-----------"", SUM(J13,K12))"),180)</f>
        <v>180</v>
      </c>
      <c r="L13" s="60">
        <v>10</v>
      </c>
      <c r="M13" s="61">
        <v>15</v>
      </c>
      <c r="N13" s="65"/>
      <c r="O13" s="61"/>
      <c r="P13" s="64"/>
      <c r="Q13" s="62"/>
      <c r="R13" s="64"/>
      <c r="S13" s="58">
        <v>20</v>
      </c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35</v>
      </c>
      <c r="U13" s="59">
        <f ca="1">IFERROR(__xludf.DUMMYFUNCTION("IF(OR(RegExMatch(T13&amp;"""",""ERR""), RegExMatch(T13&amp;"""",""--""), RegExMatch(U12&amp;"""",""--""),),  ""-----------"", SUM(T13,U12))"),145)</f>
        <v>145</v>
      </c>
      <c r="V13" s="38"/>
      <c r="W13" s="41" t="b">
        <f t="shared" si="0"/>
        <v>0</v>
      </c>
      <c r="X13" s="41" t="str">
        <f ca="1">IFERROR(__xludf.DUMMYFUNCTION("IF(W13, FILTER(BONUS, LEN(BONUS)), ""0"")"),"0")</f>
        <v>0</v>
      </c>
      <c r="Y13" s="38"/>
      <c r="Z13" s="38"/>
      <c r="AA13" s="38"/>
      <c r="AB13" s="41" t="b">
        <f t="shared" si="1"/>
        <v>1</v>
      </c>
      <c r="AC13" s="41">
        <f ca="1">IFERROR(__xludf.DUMMYFUNCTION("IF(AB13, FILTER(BONUS, LEN(BONUS)), ""0"")"),0)</f>
        <v>0</v>
      </c>
      <c r="AD13" s="38">
        <f ca="1">IFERROR(__xludf.DUMMYFUNCTION("""COMPUTED_VALUE"""),10)</f>
        <v>10</v>
      </c>
      <c r="AE13" s="38">
        <f ca="1">IFERROR(__xludf.DUMMYFUNCTION("""COMPUTED_VALUE"""),20)</f>
        <v>20</v>
      </c>
      <c r="AF13" s="38">
        <f ca="1">IFERROR(__xludf.DUMMYFUNCTION("""COMPUTED_VALUE"""),30)</f>
        <v>30</v>
      </c>
      <c r="AG13" s="38">
        <f>IF(C3="", 0, IF(SUM(C13:H13)-C13&lt;&gt;0, 0, IF(SUM(M13:R13)&gt;0, 2, IF(SUM(M13:R13)&lt;0, 3, 1))))</f>
        <v>2</v>
      </c>
      <c r="AH13" s="41">
        <f ca="1">IFERROR(__xludf.DUMMYFUNCTION("IF(AG13=1, FILTER(TOSSUP, LEN(TOSSUP)), IF(AG13=2, FILTER(NEG, LEN(NEG)), IF(AG13, FILTER(NONEG, LEN(NONEG)), """")))"),-5)</f>
        <v>-5</v>
      </c>
      <c r="AI13" s="38"/>
      <c r="AJ13" s="38"/>
      <c r="AK13" s="38">
        <f>IF(D3="", 0, IF(SUM(C13:H13)-D13&lt;&gt;0, 0, IF(SUM(M13:R13)&gt;0, 2, IF(SUM(M13:R13)&lt;0, 3, 1))))</f>
        <v>2</v>
      </c>
      <c r="AL13" s="38">
        <f ca="1">IFERROR(__xludf.DUMMYFUNCTION("IF(AK13=1, FILTER(TOSSUP, LEN(TOSSUP)), IF(AK13=2, FILTER(NEG, LEN(NEG)), IF(AK13, FILTER(NONEG, LEN(NONEG)), """")))"),-5)</f>
        <v>-5</v>
      </c>
      <c r="AM13" s="38"/>
      <c r="AN13" s="38"/>
      <c r="AO13" s="38">
        <f>IF(E3="", 0, IF(SUM(C13:H13)-E13&lt;&gt;0, 0, IF(SUM(M13:R13)&gt;0, 2, IF(SUM(M13:R13)&lt;0, 3, 1))))</f>
        <v>2</v>
      </c>
      <c r="AP13" s="38">
        <f ca="1">IFERROR(__xludf.DUMMYFUNCTION("IF(AO13=1, FILTER(TOSSUP, LEN(TOSSUP)), IF(AO13=2, FILTER(NEG, LEN(NEG)), IF(AO13, FILTER(NONEG, LEN(NONEG)), """")))"),-5)</f>
        <v>-5</v>
      </c>
      <c r="AQ13" s="38"/>
      <c r="AR13" s="38"/>
      <c r="AS13" s="38">
        <f>IF(F3="", 0, IF(SUM(C13:H13)-F13&lt;&gt;0, 0, IF(SUM(M13:R13)&gt;0, 2, IF(SUM(M13:R13)&lt;0, 3, 1))))</f>
        <v>0</v>
      </c>
      <c r="AT13" s="38" t="str">
        <f ca="1">IFERROR(__xludf.DUMMYFUNCTION("IF(AS13=1, FILTER(TOSSUP, LEN(TOSSUP)), IF(AS13=2, FILTER(NEG, LEN(NEG)), IF(AS13, FILTER(NONEG, LEN(NONEG)), """")))"),"")</f>
        <v/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1</v>
      </c>
      <c r="BF13" s="38">
        <f ca="1">IFERROR(__xludf.DUMMYFUNCTION("IF(BE13=1, FILTER(TOSSUP, LEN(TOSSUP)), IF(BE13=2, FILTER(NEG, LEN(NEG)), IF(BE13, FILTER(NONEG, LEN(NONEG)), """")))"),-5)</f>
        <v>-5</v>
      </c>
      <c r="BG13" s="38">
        <f ca="1">IFERROR(__xludf.DUMMYFUNCTION("""COMPUTED_VALUE"""),10)</f>
        <v>10</v>
      </c>
      <c r="BH13" s="38">
        <f ca="1">IFERROR(__xludf.DUMMYFUNCTION("""COMPUTED_VALUE"""),15)</f>
        <v>15</v>
      </c>
      <c r="BI13" s="38">
        <f>IF(N3="", 0, IF(SUM(M13:R13)-N13&lt;&gt;0, 0, IF(SUM(C13:H13)&gt;0, 2, IF(SUM(C13:H13)&lt;0, 3, 1))))</f>
        <v>0</v>
      </c>
      <c r="BJ13" s="38" t="str">
        <f ca="1">IFERROR(__xludf.DUMMYFUNCTION("IF(BI13=1, FILTER(TOSSUP, LEN(TOSSUP)), IF(BI13=2, FILTER(NEG, LEN(NEG)), IF(BI13, FILTER(NONEG, LEN(NONEG)), """")))"),"")</f>
        <v/>
      </c>
      <c r="BK13" s="38"/>
      <c r="BL13" s="38"/>
      <c r="BM13" s="38">
        <f>IF(O3="", 0, IF(SUM(M13:R13)-O13&lt;&gt;0, 0, IF(SUM(C13:H13)&gt;0, 2, IF(SUM(C13:H13)&lt;0, 3, 1))))</f>
        <v>0</v>
      </c>
      <c r="BN13" s="38" t="str">
        <f ca="1">IFERROR(__xludf.DUMMYFUNCTION("IF(BM13=1, FILTER(TOSSUP, LEN(TOSSUP)), IF(BM13=2, FILTER(NEG, LEN(NEG)), IF(BM13, FILTER(NONEG, LEN(NONEG)), """")))"),"")</f>
        <v/>
      </c>
      <c r="BO13" s="38"/>
      <c r="BP13" s="38"/>
      <c r="BQ13" s="38">
        <f>IF(P3="", 0, IF(SUM(M13:R13)-P13&lt;&gt;0, 0, IF(SUM(C13:H13)&gt;0, 2, IF(SUM(C13:H13)&lt;0, 3, 1))))</f>
        <v>0</v>
      </c>
      <c r="BR13" s="38" t="str">
        <f ca="1">IFERROR(__xludf.DUMMYFUNCTION("IF(BQ13=1, FILTER(TOSSUP, LEN(TOSSUP)), IF(BQ13=2, FILTER(NEG, LEN(NEG)), IF(BQ13, FILTER(NONEG, LEN(NONEG)), """")))"),"")</f>
        <v/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/>
      <c r="E14" s="57"/>
      <c r="F14" s="65"/>
      <c r="G14" s="57"/>
      <c r="H14" s="65"/>
      <c r="I14" s="58"/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59">
        <f ca="1">IFERROR(__xludf.DUMMYFUNCTION("IF(OR(RegExMatch(J14&amp;"""",""ERR""), RegExMatch(J14&amp;"""",""--""), RegExMatch(K13&amp;"""",""--""),),  ""-----------"", SUM(J14,K13))"),180)</f>
        <v>180</v>
      </c>
      <c r="L14" s="60">
        <v>11</v>
      </c>
      <c r="M14" s="61"/>
      <c r="N14" s="65"/>
      <c r="O14" s="61">
        <v>10</v>
      </c>
      <c r="P14" s="64"/>
      <c r="Q14" s="62"/>
      <c r="R14" s="64"/>
      <c r="S14" s="58">
        <v>30</v>
      </c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59">
        <f ca="1">IFERROR(__xludf.DUMMYFUNCTION("IF(OR(RegExMatch(T14&amp;"""",""ERR""), RegExMatch(T14&amp;"""",""--""), RegExMatch(U13&amp;"""",""--""),),  ""-----------"", SUM(T14,U13))"),185)</f>
        <v>185</v>
      </c>
      <c r="V14" s="38"/>
      <c r="W14" s="41" t="b">
        <f t="shared" si="0"/>
        <v>0</v>
      </c>
      <c r="X14" s="41" t="str">
        <f ca="1">IFERROR(__xludf.DUMMYFUNCTION("IF(W14, FILTER(BONUS, LEN(BONUS)), ""0"")"),"0")</f>
        <v>0</v>
      </c>
      <c r="Y14" s="38"/>
      <c r="Z14" s="38"/>
      <c r="AA14" s="38"/>
      <c r="AB14" s="41" t="b">
        <f t="shared" si="1"/>
        <v>1</v>
      </c>
      <c r="AC14" s="41">
        <f ca="1">IFERROR(__xludf.DUMMYFUNCTION("IF(AB14, FILTER(BONUS, LEN(BONUS)), ""0"")"),0)</f>
        <v>0</v>
      </c>
      <c r="AD14" s="38">
        <f ca="1">IFERROR(__xludf.DUMMYFUNCTION("""COMPUTED_VALUE"""),10)</f>
        <v>10</v>
      </c>
      <c r="AE14" s="38">
        <f ca="1">IFERROR(__xludf.DUMMYFUNCTION("""COMPUTED_VALUE"""),20)</f>
        <v>20</v>
      </c>
      <c r="AF14" s="38">
        <f ca="1">IFERROR(__xludf.DUMMYFUNCTION("""COMPUTED_VALUE"""),30)</f>
        <v>30</v>
      </c>
      <c r="AG14" s="38">
        <f>IF(C3="", 0, IF(SUM(C14:H14)-C14&lt;&gt;0, 0, IF(SUM(M14:R14)&gt;0, 2, IF(SUM(M14:R14)&lt;0, 3, 1))))</f>
        <v>2</v>
      </c>
      <c r="AH14" s="41">
        <f ca="1">IFERROR(__xludf.DUMMYFUNCTION("IF(AG14=1, FILTER(TOSSUP, LEN(TOSSUP)), IF(AG14=2, FILTER(NEG, LEN(NEG)), IF(AG14, FILTER(NONEG, LEN(NONEG)), """")))"),-5)</f>
        <v>-5</v>
      </c>
      <c r="AI14" s="38"/>
      <c r="AJ14" s="38"/>
      <c r="AK14" s="38">
        <f>IF(D3="", 0, IF(SUM(C14:H14)-D14&lt;&gt;0, 0, IF(SUM(M14:R14)&gt;0, 2, IF(SUM(M14:R14)&lt;0, 3, 1))))</f>
        <v>2</v>
      </c>
      <c r="AL14" s="38">
        <f ca="1">IFERROR(__xludf.DUMMYFUNCTION("IF(AK14=1, FILTER(TOSSUP, LEN(TOSSUP)), IF(AK14=2, FILTER(NEG, LEN(NEG)), IF(AK14, FILTER(NONEG, LEN(NONEG)), """")))"),-5)</f>
        <v>-5</v>
      </c>
      <c r="AM14" s="38"/>
      <c r="AN14" s="38"/>
      <c r="AO14" s="38">
        <f>IF(E3="", 0, IF(SUM(C14:H14)-E14&lt;&gt;0, 0, IF(SUM(M14:R14)&gt;0, 2, IF(SUM(M14:R14)&lt;0, 3, 1))))</f>
        <v>2</v>
      </c>
      <c r="AP14" s="38">
        <f ca="1">IFERROR(__xludf.DUMMYFUNCTION("IF(AO14=1, FILTER(TOSSUP, LEN(TOSSUP)), IF(AO14=2, FILTER(NEG, LEN(NEG)), IF(AO14, FILTER(NONEG, LEN(NONEG)), """")))"),-5)</f>
        <v>-5</v>
      </c>
      <c r="AQ14" s="38"/>
      <c r="AR14" s="38"/>
      <c r="AS14" s="38">
        <f>IF(F3="", 0, IF(SUM(C14:H14)-F14&lt;&gt;0, 0, IF(SUM(M14:R14)&gt;0, 2, IF(SUM(M14:R14)&lt;0, 3, 1))))</f>
        <v>0</v>
      </c>
      <c r="AT14" s="38" t="str">
        <f ca="1">IFERROR(__xludf.DUMMYFUNCTION("IF(AS14=1, FILTER(TOSSUP, LEN(TOSSUP)), IF(AS14=2, FILTER(NEG, LEN(NEG)), IF(AS14, FILTER(NONEG, LEN(NONEG)), """")))"),"")</f>
        <v/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0</v>
      </c>
      <c r="BF14" s="38" t="str">
        <f ca="1">IFERROR(__xludf.DUMMYFUNCTION("IF(BE14=1, FILTER(TOSSUP, LEN(TOSSUP)), IF(BE14=2, FILTER(NEG, LEN(NEG)), IF(BE14, FILTER(NONEG, LEN(NONEG)), """")))"),"")</f>
        <v/>
      </c>
      <c r="BG14" s="38"/>
      <c r="BH14" s="38"/>
      <c r="BI14" s="38">
        <f>IF(N3="", 0, IF(SUM(M14:R14)-N14&lt;&gt;0, 0, IF(SUM(C14:H14)&gt;0, 2, IF(SUM(C14:H14)&lt;0, 3, 1))))</f>
        <v>0</v>
      </c>
      <c r="BJ14" s="38" t="str">
        <f ca="1">IFERROR(__xludf.DUMMYFUNCTION("IF(BI14=1, FILTER(TOSSUP, LEN(TOSSUP)), IF(BI14=2, FILTER(NEG, LEN(NEG)), IF(BI14, FILTER(NONEG, LEN(NONEG)), """")))"),"")</f>
        <v/>
      </c>
      <c r="BK14" s="38"/>
      <c r="BL14" s="38"/>
      <c r="BM14" s="38">
        <f>IF(O3="", 0, IF(SUM(M14:R14)-O14&lt;&gt;0, 0, IF(SUM(C14:H14)&gt;0, 2, IF(SUM(C14:H14)&lt;0, 3, 1))))</f>
        <v>1</v>
      </c>
      <c r="BN14" s="38">
        <f ca="1">IFERROR(__xludf.DUMMYFUNCTION("IF(BM14=1, FILTER(TOSSUP, LEN(TOSSUP)), IF(BM14=2, FILTER(NEG, LEN(NEG)), IF(BM14, FILTER(NONEG, LEN(NONEG)), """")))"),-5)</f>
        <v>-5</v>
      </c>
      <c r="BO14" s="38">
        <f ca="1">IFERROR(__xludf.DUMMYFUNCTION("""COMPUTED_VALUE"""),10)</f>
        <v>10</v>
      </c>
      <c r="BP14" s="38">
        <f ca="1">IFERROR(__xludf.DUMMYFUNCTION("""COMPUTED_VALUE"""),15)</f>
        <v>15</v>
      </c>
      <c r="BQ14" s="38">
        <f>IF(P3="", 0, IF(SUM(M14:R14)-P14&lt;&gt;0, 0, IF(SUM(C14:H14)&gt;0, 2, IF(SUM(C14:H14)&lt;0, 3, 1))))</f>
        <v>0</v>
      </c>
      <c r="BR14" s="38" t="str">
        <f ca="1">IFERROR(__xludf.DUMMYFUNCTION("IF(BQ14=1, FILTER(TOSSUP, LEN(TOSSUP)), IF(BQ14=2, FILTER(NEG, LEN(NEG)), IF(BQ14, FILTER(NONEG, LEN(NONEG)), """")))"),"")</f>
        <v/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/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SUM(J15,K14))"),180)</f>
        <v>180</v>
      </c>
      <c r="L15" s="60">
        <v>12</v>
      </c>
      <c r="M15" s="61"/>
      <c r="N15" s="56"/>
      <c r="O15" s="62"/>
      <c r="P15" s="63">
        <v>15</v>
      </c>
      <c r="Q15" s="62"/>
      <c r="R15" s="64"/>
      <c r="S15" s="58">
        <v>10</v>
      </c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25</v>
      </c>
      <c r="U15" s="59">
        <f ca="1">IFERROR(__xludf.DUMMYFUNCTION("IF(OR(RegExMatch(T15&amp;"""",""ERR""), RegExMatch(T15&amp;"""",""--""), RegExMatch(U14&amp;"""",""--""),),  ""-----------"", SUM(T15,U14))"),210)</f>
        <v>210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1</v>
      </c>
      <c r="AC15" s="41">
        <f ca="1">IFERROR(__xludf.DUMMYFUNCTION("IF(AB15, FILTER(BONUS, LEN(BONUS)), ""0"")"),0)</f>
        <v>0</v>
      </c>
      <c r="AD15" s="38">
        <f ca="1">IFERROR(__xludf.DUMMYFUNCTION("""COMPUTED_VALUE"""),10)</f>
        <v>10</v>
      </c>
      <c r="AE15" s="38">
        <f ca="1">IFERROR(__xludf.DUMMYFUNCTION("""COMPUTED_VALUE"""),20)</f>
        <v>20</v>
      </c>
      <c r="AF15" s="38">
        <f ca="1">IFERROR(__xludf.DUMMYFUNCTION("""COMPUTED_VALUE"""),30)</f>
        <v>30</v>
      </c>
      <c r="AG15" s="38">
        <f>IF(C3="", 0, IF(SUM(C15:H15)-C15&lt;&gt;0, 0, IF(SUM(M15:R15)&gt;0, 2, IF(SUM(M15:R15)&lt;0, 3, 1))))</f>
        <v>2</v>
      </c>
      <c r="AH15" s="41">
        <f ca="1">IFERROR(__xludf.DUMMYFUNCTION("IF(AG15=1, FILTER(TOSSUP, LEN(TOSSUP)), IF(AG15=2, FILTER(NEG, LEN(NEG)), IF(AG15, FILTER(NONEG, LEN(NONEG)), """")))"),-5)</f>
        <v>-5</v>
      </c>
      <c r="AI15" s="38"/>
      <c r="AJ15" s="38"/>
      <c r="AK15" s="38">
        <f>IF(D3="", 0, IF(SUM(C15:H15)-D15&lt;&gt;0, 0, IF(SUM(M15:R15)&gt;0, 2, IF(SUM(M15:R15)&lt;0, 3, 1))))</f>
        <v>2</v>
      </c>
      <c r="AL15" s="38">
        <f ca="1">IFERROR(__xludf.DUMMYFUNCTION("IF(AK15=1, FILTER(TOSSUP, LEN(TOSSUP)), IF(AK15=2, FILTER(NEG, LEN(NEG)), IF(AK15, FILTER(NONEG, LEN(NONEG)), """")))"),-5)</f>
        <v>-5</v>
      </c>
      <c r="AM15" s="38"/>
      <c r="AN15" s="38"/>
      <c r="AO15" s="38">
        <f>IF(E3="", 0, IF(SUM(C15:H15)-E15&lt;&gt;0, 0, IF(SUM(M15:R15)&gt;0, 2, IF(SUM(M15:R15)&lt;0, 3, 1))))</f>
        <v>2</v>
      </c>
      <c r="AP15" s="38">
        <f ca="1">IFERROR(__xludf.DUMMYFUNCTION("IF(AO15=1, FILTER(TOSSUP, LEN(TOSSUP)), IF(AO15=2, FILTER(NEG, LEN(NEG)), IF(AO15, FILTER(NONEG, LEN(NONEG)), """")))"),-5)</f>
        <v>-5</v>
      </c>
      <c r="AQ15" s="38"/>
      <c r="AR15" s="38"/>
      <c r="AS15" s="38">
        <f>IF(F3="", 0, IF(SUM(C15:H15)-F15&lt;&gt;0, 0, IF(SUM(M15:R15)&gt;0, 2, IF(SUM(M15:R15)&lt;0, 3, 1))))</f>
        <v>0</v>
      </c>
      <c r="AT15" s="38" t="str">
        <f ca="1">IFERROR(__xludf.DUMMYFUNCTION("IF(AS15=1, FILTER(TOSSUP, LEN(TOSSUP)), IF(AS15=2, FILTER(NEG, LEN(NEG)), IF(AS15, FILTER(NONEG, LEN(NONEG)), """")))"),"")</f>
        <v/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0</v>
      </c>
      <c r="BF15" s="38" t="str">
        <f ca="1">IFERROR(__xludf.DUMMYFUNCTION("IF(BE15=1, FILTER(TOSSUP, LEN(TOSSUP)), IF(BE15=2, FILTER(NEG, LEN(NEG)), IF(BE15, FILTER(NONEG, LEN(NONEG)), """")))"),"")</f>
        <v/>
      </c>
      <c r="BG15" s="38"/>
      <c r="BH15" s="38"/>
      <c r="BI15" s="38">
        <f>IF(N3="", 0, IF(SUM(M15:R15)-N15&lt;&gt;0, 0, IF(SUM(C15:H15)&gt;0, 2, IF(SUM(C15:H15)&lt;0, 3, 1))))</f>
        <v>0</v>
      </c>
      <c r="BJ15" s="38" t="str">
        <f ca="1">IFERROR(__xludf.DUMMYFUNCTION("IF(BI15=1, FILTER(TOSSUP, LEN(TOSSUP)), IF(BI15=2, FILTER(NEG, LEN(NEG)), IF(BI15, FILTER(NONEG, LEN(NONEG)), """")))"),"")</f>
        <v/>
      </c>
      <c r="BK15" s="38"/>
      <c r="BL15" s="38"/>
      <c r="BM15" s="38">
        <f>IF(O3="", 0, IF(SUM(M15:R15)-O15&lt;&gt;0, 0, IF(SUM(C15:H15)&gt;0, 2, IF(SUM(C15:H15)&lt;0, 3, 1))))</f>
        <v>0</v>
      </c>
      <c r="BN15" s="38" t="str">
        <f ca="1">IFERROR(__xludf.DUMMYFUNCTION("IF(BM15=1, FILTER(TOSSUP, LEN(TOSSUP)), IF(BM15=2, FILTER(NEG, LEN(NEG)), IF(BM15, FILTER(NONEG, LEN(NONEG)), """")))"),"")</f>
        <v/>
      </c>
      <c r="BO15" s="38"/>
      <c r="BP15" s="38"/>
      <c r="BQ15" s="38">
        <f>IF(P3="", 0, IF(SUM(M15:R15)-P15&lt;&gt;0, 0, IF(SUM(C15:H15)&gt;0, 2, IF(SUM(C15:H15)&lt;0, 3, 1))))</f>
        <v>1</v>
      </c>
      <c r="BR15" s="38">
        <f ca="1">IFERROR(__xludf.DUMMYFUNCTION("IF(BQ15=1, FILTER(TOSSUP, LEN(TOSSUP)), IF(BQ15=2, FILTER(NEG, LEN(NEG)), IF(BQ15, FILTER(NONEG, LEN(NONEG)), """")))"),-5)</f>
        <v>-5</v>
      </c>
      <c r="BS15" s="38">
        <f ca="1">IFERROR(__xludf.DUMMYFUNCTION("""COMPUTED_VALUE"""),10)</f>
        <v>10</v>
      </c>
      <c r="BT15" s="38">
        <f ca="1">IFERROR(__xludf.DUMMYFUNCTION("""COMPUTED_VALUE"""),15)</f>
        <v>15</v>
      </c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54"/>
      <c r="G16" s="53"/>
      <c r="H16" s="28"/>
      <c r="I16" s="29"/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7">
        <f ca="1">IFERROR(__xludf.DUMMYFUNCTION("IF(OR(RegExMatch(J16&amp;"""",""ERR""), RegExMatch(J16&amp;"""",""--""), RegExMatch(K15&amp;"""",""--""),),  ""-----------"", SUM(J16,K15))"),180)</f>
        <v>180</v>
      </c>
      <c r="L16" s="32">
        <v>13</v>
      </c>
      <c r="M16" s="33"/>
      <c r="N16" s="54"/>
      <c r="O16" s="33">
        <v>10</v>
      </c>
      <c r="P16" s="52"/>
      <c r="Q16" s="51"/>
      <c r="R16" s="52"/>
      <c r="S16" s="29">
        <v>30</v>
      </c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37">
        <f ca="1">IFERROR(__xludf.DUMMYFUNCTION("IF(OR(RegExMatch(T16&amp;"""",""ERR""), RegExMatch(T16&amp;"""",""--""), RegExMatch(U15&amp;"""",""--""),),  ""-----------"", SUM(T16,U15))"),250)</f>
        <v>250</v>
      </c>
      <c r="V16" s="38"/>
      <c r="W16" s="41" t="b">
        <f t="shared" si="0"/>
        <v>0</v>
      </c>
      <c r="X16" s="41" t="str">
        <f ca="1">IFERROR(__xludf.DUMMYFUNCTION("IF(W16, FILTER(BONUS, LEN(BONUS)), ""0"")"),"0")</f>
        <v>0</v>
      </c>
      <c r="Y16" s="38"/>
      <c r="Z16" s="38"/>
      <c r="AA16" s="38"/>
      <c r="AB16" s="41" t="b">
        <f t="shared" si="1"/>
        <v>1</v>
      </c>
      <c r="AC16" s="41">
        <f ca="1">IFERROR(__xludf.DUMMYFUNCTION("IF(AB16, FILTER(BONUS, LEN(BONUS)), ""0"")"),0)</f>
        <v>0</v>
      </c>
      <c r="AD16" s="38">
        <f ca="1">IFERROR(__xludf.DUMMYFUNCTION("""COMPUTED_VALUE"""),10)</f>
        <v>10</v>
      </c>
      <c r="AE16" s="38">
        <f ca="1">IFERROR(__xludf.DUMMYFUNCTION("""COMPUTED_VALUE"""),20)</f>
        <v>20</v>
      </c>
      <c r="AF16" s="38">
        <f ca="1">IFERROR(__xludf.DUMMYFUNCTION("""COMPUTED_VALUE"""),30)</f>
        <v>30</v>
      </c>
      <c r="AG16" s="38">
        <f>IF(C3="", 0, IF(SUM(C16:H16)-C16&lt;&gt;0, 0, IF(SUM(M16:R16)&gt;0, 2, IF(SUM(M16:R16)&lt;0, 3, 1))))</f>
        <v>2</v>
      </c>
      <c r="AH16" s="41">
        <f ca="1">IFERROR(__xludf.DUMMYFUNCTION("IF(AG16=1, FILTER(TOSSUP, LEN(TOSSUP)), IF(AG16=2, FILTER(NEG, LEN(NEG)), IF(AG16, FILTER(NONEG, LEN(NONEG)), """")))"),-5)</f>
        <v>-5</v>
      </c>
      <c r="AI16" s="38"/>
      <c r="AJ16" s="38"/>
      <c r="AK16" s="38">
        <f>IF(D3="", 0, IF(SUM(C16:H16)-D16&lt;&gt;0, 0, IF(SUM(M16:R16)&gt;0, 2, IF(SUM(M16:R16)&lt;0, 3, 1))))</f>
        <v>2</v>
      </c>
      <c r="AL16" s="38">
        <f ca="1">IFERROR(__xludf.DUMMYFUNCTION("IF(AK16=1, FILTER(TOSSUP, LEN(TOSSUP)), IF(AK16=2, FILTER(NEG, LEN(NEG)), IF(AK16, FILTER(NONEG, LEN(NONEG)), """")))"),-5)</f>
        <v>-5</v>
      </c>
      <c r="AM16" s="38"/>
      <c r="AN16" s="38"/>
      <c r="AO16" s="38">
        <f>IF(E3="", 0, IF(SUM(C16:H16)-E16&lt;&gt;0, 0, IF(SUM(M16:R16)&gt;0, 2, IF(SUM(M16:R16)&lt;0, 3, 1))))</f>
        <v>2</v>
      </c>
      <c r="AP16" s="38">
        <f ca="1">IFERROR(__xludf.DUMMYFUNCTION("IF(AO16=1, FILTER(TOSSUP, LEN(TOSSUP)), IF(AO16=2, FILTER(NEG, LEN(NEG)), IF(AO16, FILTER(NONEG, LEN(NONEG)), """")))"),-5)</f>
        <v>-5</v>
      </c>
      <c r="AQ16" s="38"/>
      <c r="AR16" s="38"/>
      <c r="AS16" s="38">
        <f>IF(F3="", 0, IF(SUM(C16:H16)-F16&lt;&gt;0, 0, IF(SUM(M16:R16)&gt;0, 2, IF(SUM(M16:R16)&lt;0, 3, 1))))</f>
        <v>0</v>
      </c>
      <c r="AT16" s="38" t="str">
        <f ca="1">IFERROR(__xludf.DUMMYFUNCTION("IF(AS16=1, FILTER(TOSSUP, LEN(TOSSUP)), IF(AS16=2, FILTER(NEG, LEN(NEG)), IF(AS16, FILTER(NONEG, LEN(NONEG)), """")))"),"")</f>
        <v/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0</v>
      </c>
      <c r="BF16" s="38" t="str">
        <f ca="1">IFERROR(__xludf.DUMMYFUNCTION("IF(BE16=1, FILTER(TOSSUP, LEN(TOSSUP)), IF(BE16=2, FILTER(NEG, LEN(NEG)), IF(BE16, FILTER(NONEG, LEN(NONEG)), """")))"),"")</f>
        <v/>
      </c>
      <c r="BG16" s="38"/>
      <c r="BH16" s="38"/>
      <c r="BI16" s="38">
        <f>IF(N3="", 0, IF(SUM(M16:R16)-N16&lt;&gt;0, 0, IF(SUM(C16:H16)&gt;0, 2, IF(SUM(C16:H16)&lt;0, 3, 1))))</f>
        <v>0</v>
      </c>
      <c r="BJ16" s="38" t="str">
        <f ca="1">IFERROR(__xludf.DUMMYFUNCTION("IF(BI16=1, FILTER(TOSSUP, LEN(TOSSUP)), IF(BI16=2, FILTER(NEG, LEN(NEG)), IF(BI16, FILTER(NONEG, LEN(NONEG)), """")))"),"")</f>
        <v/>
      </c>
      <c r="BK16" s="38"/>
      <c r="BL16" s="38"/>
      <c r="BM16" s="38">
        <f>IF(O3="", 0, IF(SUM(M16:R16)-O16&lt;&gt;0, 0, IF(SUM(C16:H16)&gt;0, 2, IF(SUM(C16:H16)&lt;0, 3, 1))))</f>
        <v>1</v>
      </c>
      <c r="BN16" s="38">
        <f ca="1">IFERROR(__xludf.DUMMYFUNCTION("IF(BM16=1, FILTER(TOSSUP, LEN(TOSSUP)), IF(BM16=2, FILTER(NEG, LEN(NEG)), IF(BM16, FILTER(NONEG, LEN(NONEG)), """")))"),-5)</f>
        <v>-5</v>
      </c>
      <c r="BO16" s="38">
        <f ca="1">IFERROR(__xludf.DUMMYFUNCTION("""COMPUTED_VALUE"""),10)</f>
        <v>10</v>
      </c>
      <c r="BP16" s="38">
        <f ca="1">IFERROR(__xludf.DUMMYFUNCTION("""COMPUTED_VALUE"""),15)</f>
        <v>15</v>
      </c>
      <c r="BQ16" s="38">
        <f>IF(P3="", 0, IF(SUM(M16:R16)-P16&lt;&gt;0, 0, IF(SUM(C16:H16)&gt;0, 2, IF(SUM(C16:H16)&lt;0, 3, 1))))</f>
        <v>0</v>
      </c>
      <c r="BR16" s="38" t="str">
        <f ca="1">IFERROR(__xludf.DUMMYFUNCTION("IF(BQ16=1, FILTER(TOSSUP, LEN(TOSSUP)), IF(BQ16=2, FILTER(NEG, LEN(NEG)), IF(BQ16, FILTER(NONEG, LEN(NONEG)), """")))"),"")</f>
        <v/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54"/>
      <c r="G17" s="53"/>
      <c r="H17" s="54"/>
      <c r="I17" s="29"/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37">
        <f ca="1">IFERROR(__xludf.DUMMYFUNCTION("IF(OR(RegExMatch(J17&amp;"""",""ERR""), RegExMatch(J17&amp;"""",""--""), RegExMatch(K16&amp;"""",""--""),),  ""-----------"", SUM(J17,K16))"),180)</f>
        <v>180</v>
      </c>
      <c r="L17" s="32">
        <v>14</v>
      </c>
      <c r="M17" s="33"/>
      <c r="N17" s="54"/>
      <c r="O17" s="33">
        <v>15</v>
      </c>
      <c r="P17" s="52"/>
      <c r="Q17" s="51"/>
      <c r="R17" s="52"/>
      <c r="S17" s="29">
        <v>30</v>
      </c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45</v>
      </c>
      <c r="U17" s="37">
        <f ca="1">IFERROR(__xludf.DUMMYFUNCTION("IF(OR(RegExMatch(T17&amp;"""",""ERR""), RegExMatch(T17&amp;"""",""--""), RegExMatch(U16&amp;"""",""--""),),  ""-----------"", SUM(T17,U16))"),295)</f>
        <v>295</v>
      </c>
      <c r="V17" s="38"/>
      <c r="W17" s="41" t="b">
        <f t="shared" si="0"/>
        <v>0</v>
      </c>
      <c r="X17" s="41" t="str">
        <f ca="1">IFERROR(__xludf.DUMMYFUNCTION("IF(W17, FILTER(BONUS, LEN(BONUS)), ""0"")"),"0")</f>
        <v>0</v>
      </c>
      <c r="Y17" s="38"/>
      <c r="Z17" s="38"/>
      <c r="AA17" s="38"/>
      <c r="AB17" s="41" t="b">
        <f t="shared" si="1"/>
        <v>1</v>
      </c>
      <c r="AC17" s="41">
        <f ca="1">IFERROR(__xludf.DUMMYFUNCTION("IF(AB17, FILTER(BONUS, LEN(BONUS)), ""0"")"),0)</f>
        <v>0</v>
      </c>
      <c r="AD17" s="38">
        <f ca="1">IFERROR(__xludf.DUMMYFUNCTION("""COMPUTED_VALUE"""),10)</f>
        <v>10</v>
      </c>
      <c r="AE17" s="38">
        <f ca="1">IFERROR(__xludf.DUMMYFUNCTION("""COMPUTED_VALUE"""),20)</f>
        <v>20</v>
      </c>
      <c r="AF17" s="38">
        <f ca="1">IFERROR(__xludf.DUMMYFUNCTION("""COMPUTED_VALUE"""),30)</f>
        <v>30</v>
      </c>
      <c r="AG17" s="38">
        <f>IF(C3="", 0, IF(SUM(C17:H17)-C17&lt;&gt;0, 0, IF(SUM(M17:R17)&gt;0, 2, IF(SUM(M17:R17)&lt;0, 3, 1))))</f>
        <v>2</v>
      </c>
      <c r="AH17" s="41">
        <f ca="1">IFERROR(__xludf.DUMMYFUNCTION("IF(AG17=1, FILTER(TOSSUP, LEN(TOSSUP)), IF(AG17=2, FILTER(NEG, LEN(NEG)), IF(AG17, FILTER(NONEG, LEN(NONEG)), """")))"),-5)</f>
        <v>-5</v>
      </c>
      <c r="AI17" s="38"/>
      <c r="AJ17" s="38"/>
      <c r="AK17" s="38">
        <f>IF(D3="", 0, IF(SUM(C17:H17)-D17&lt;&gt;0, 0, IF(SUM(M17:R17)&gt;0, 2, IF(SUM(M17:R17)&lt;0, 3, 1))))</f>
        <v>2</v>
      </c>
      <c r="AL17" s="38">
        <f ca="1">IFERROR(__xludf.DUMMYFUNCTION("IF(AK17=1, FILTER(TOSSUP, LEN(TOSSUP)), IF(AK17=2, FILTER(NEG, LEN(NEG)), IF(AK17, FILTER(NONEG, LEN(NONEG)), """")))"),-5)</f>
        <v>-5</v>
      </c>
      <c r="AM17" s="38"/>
      <c r="AN17" s="38"/>
      <c r="AO17" s="38">
        <f>IF(E3="", 0, IF(SUM(C17:H17)-E17&lt;&gt;0, 0, IF(SUM(M17:R17)&gt;0, 2, IF(SUM(M17:R17)&lt;0, 3, 1))))</f>
        <v>2</v>
      </c>
      <c r="AP17" s="38">
        <f ca="1">IFERROR(__xludf.DUMMYFUNCTION("IF(AO17=1, FILTER(TOSSUP, LEN(TOSSUP)), IF(AO17=2, FILTER(NEG, LEN(NEG)), IF(AO17, FILTER(NONEG, LEN(NONEG)), """")))"),-5)</f>
        <v>-5</v>
      </c>
      <c r="AQ17" s="38"/>
      <c r="AR17" s="38"/>
      <c r="AS17" s="38">
        <f>IF(F3="", 0, IF(SUM(C17:H17)-F17&lt;&gt;0, 0, IF(SUM(M17:R17)&gt;0, 2, IF(SUM(M17:R17)&lt;0, 3, 1))))</f>
        <v>0</v>
      </c>
      <c r="AT17" s="38" t="str">
        <f ca="1">IFERROR(__xludf.DUMMYFUNCTION("IF(AS17=1, FILTER(TOSSUP, LEN(TOSSUP)), IF(AS17=2, FILTER(NEG, LEN(NEG)), IF(AS17, FILTER(NONEG, LEN(NONEG)), """")))"),"")</f>
        <v/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0</v>
      </c>
      <c r="BJ17" s="38" t="str">
        <f ca="1">IFERROR(__xludf.DUMMYFUNCTION("IF(BI17=1, FILTER(TOSSUP, LEN(TOSSUP)), IF(BI17=2, FILTER(NEG, LEN(NEG)), IF(BI17, FILTER(NONEG, LEN(NONEG)), """")))"),"")</f>
        <v/>
      </c>
      <c r="BK17" s="38"/>
      <c r="BL17" s="38"/>
      <c r="BM17" s="38">
        <f>IF(O3="", 0, IF(SUM(M17:R17)-O17&lt;&gt;0, 0, IF(SUM(C17:H17)&gt;0, 2, IF(SUM(C17:H17)&lt;0, 3, 1))))</f>
        <v>1</v>
      </c>
      <c r="BN17" s="38">
        <f ca="1">IFERROR(__xludf.DUMMYFUNCTION("IF(BM17=1, FILTER(TOSSUP, LEN(TOSSUP)), IF(BM17=2, FILTER(NEG, LEN(NEG)), IF(BM17, FILTER(NONEG, LEN(NONEG)), """")))"),-5)</f>
        <v>-5</v>
      </c>
      <c r="BO17" s="38">
        <f ca="1">IFERROR(__xludf.DUMMYFUNCTION("""COMPUTED_VALUE"""),10)</f>
        <v>10</v>
      </c>
      <c r="BP17" s="38">
        <f ca="1">IFERROR(__xludf.DUMMYFUNCTION("""COMPUTED_VALUE"""),15)</f>
        <v>15</v>
      </c>
      <c r="BQ17" s="38">
        <f>IF(P3="", 0, IF(SUM(M17:R17)-P17&lt;&gt;0, 0, IF(SUM(C17:H17)&gt;0, 2, IF(SUM(C17:H17)&lt;0, 3, 1))))</f>
        <v>0</v>
      </c>
      <c r="BR17" s="38" t="str">
        <f ca="1">IFERROR(__xludf.DUMMYFUNCTION("IF(BQ17=1, FILTER(TOSSUP, LEN(TOSSUP)), IF(BQ17=2, FILTER(NEG, LEN(NEG)), IF(BQ17, FILTER(NONEG, LEN(NONEG)), """")))"),"")</f>
        <v/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/>
      <c r="E18" s="26">
        <v>-5</v>
      </c>
      <c r="F18" s="54"/>
      <c r="G18" s="53"/>
      <c r="H18" s="54"/>
      <c r="I18" s="29"/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37">
        <f ca="1">IFERROR(__xludf.DUMMYFUNCTION("IF(OR(RegExMatch(J18&amp;"""",""ERR""), RegExMatch(J18&amp;"""",""--""), RegExMatch(K17&amp;"""",""--""),),  ""-----------"", SUM(J18,K17))"),175)</f>
        <v>175</v>
      </c>
      <c r="L18" s="32">
        <v>15</v>
      </c>
      <c r="M18" s="33"/>
      <c r="N18" s="28">
        <v>10</v>
      </c>
      <c r="O18" s="51"/>
      <c r="P18" s="52"/>
      <c r="Q18" s="51"/>
      <c r="R18" s="52"/>
      <c r="S18" s="29">
        <v>20</v>
      </c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37">
        <f ca="1">IFERROR(__xludf.DUMMYFUNCTION("IF(OR(RegExMatch(T18&amp;"""",""ERR""), RegExMatch(T18&amp;"""",""--""), RegExMatch(U17&amp;"""",""--""),),  ""-----------"", SUM(T18,U17))"),325)</f>
        <v>325</v>
      </c>
      <c r="V18" s="38"/>
      <c r="W18" s="41" t="b">
        <f t="shared" si="0"/>
        <v>0</v>
      </c>
      <c r="X18" s="41" t="str">
        <f ca="1">IFERROR(__xludf.DUMMYFUNCTION("IF(W18, FILTER(BONUS, LEN(BONUS)), ""0"")"),"0")</f>
        <v>0</v>
      </c>
      <c r="Y18" s="38"/>
      <c r="Z18" s="38"/>
      <c r="AA18" s="38"/>
      <c r="AB18" s="41" t="b">
        <f t="shared" si="1"/>
        <v>1</v>
      </c>
      <c r="AC18" s="41">
        <f ca="1">IFERROR(__xludf.DUMMYFUNCTION("IF(AB18, FILTER(BONUS, LEN(BONUS)), ""0"")"),0)</f>
        <v>0</v>
      </c>
      <c r="AD18" s="38">
        <f ca="1">IFERROR(__xludf.DUMMYFUNCTION("""COMPUTED_VALUE"""),10)</f>
        <v>10</v>
      </c>
      <c r="AE18" s="38">
        <f ca="1">IFERROR(__xludf.DUMMYFUNCTION("""COMPUTED_VALUE"""),20)</f>
        <v>20</v>
      </c>
      <c r="AF18" s="38">
        <f ca="1">IFERROR(__xludf.DUMMYFUNCTION("""COMPUTED_VALUE"""),30)</f>
        <v>30</v>
      </c>
      <c r="AG18" s="38">
        <f>IF(C3="", 0, IF(SUM(C18:H18)-C18&lt;&gt;0, 0, IF(SUM(M18:R18)&gt;0, 2, IF(SUM(M18:R18)&lt;0, 3, 1))))</f>
        <v>0</v>
      </c>
      <c r="AH18" s="41" t="str">
        <f ca="1">IFERROR(__xludf.DUMMYFUNCTION("IF(AG18=1, FILTER(TOSSUP, LEN(TOSSUP)), IF(AG18=2, FILTER(NEG, LEN(NEG)), IF(AG18, FILTER(NONEG, LEN(NONEG)), """")))"),"")</f>
        <v/>
      </c>
      <c r="AI18" s="38"/>
      <c r="AJ18" s="38"/>
      <c r="AK18" s="38">
        <f>IF(D3="", 0, IF(SUM(C18:H18)-D18&lt;&gt;0, 0, IF(SUM(M18:R18)&gt;0, 2, IF(SUM(M18:R18)&lt;0, 3, 1))))</f>
        <v>0</v>
      </c>
      <c r="AL18" s="38" t="str">
        <f ca="1">IFERROR(__xludf.DUMMYFUNCTION("IF(AK18=1, FILTER(TOSSUP, LEN(TOSSUP)), IF(AK18=2, FILTER(NEG, LEN(NEG)), IF(AK18, FILTER(NONEG, LEN(NONEG)), """")))"),"")</f>
        <v/>
      </c>
      <c r="AM18" s="38"/>
      <c r="AN18" s="38"/>
      <c r="AO18" s="38">
        <f>IF(E3="", 0, IF(SUM(C18:H18)-E18&lt;&gt;0, 0, IF(SUM(M18:R18)&gt;0, 2, IF(SUM(M18:R18)&lt;0, 3, 1))))</f>
        <v>2</v>
      </c>
      <c r="AP18" s="38">
        <f ca="1">IFERROR(__xludf.DUMMYFUNCTION("IF(AO18=1, FILTER(TOSSUP, LEN(TOSSUP)), IF(AO18=2, FILTER(NEG, LEN(NEG)), IF(AO18, FILTER(NONEG, LEN(NONEG)), """")))"),-5)</f>
        <v>-5</v>
      </c>
      <c r="AQ18" s="38"/>
      <c r="AR18" s="38"/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0</v>
      </c>
      <c r="BF18" s="38" t="str">
        <f ca="1">IFERROR(__xludf.DUMMYFUNCTION("IF(BE18=1, FILTER(TOSSUP, LEN(TOSSUP)), IF(BE18=2, FILTER(NEG, LEN(NEG)), IF(BE18, FILTER(NONEG, LEN(NONEG)), """")))"),"")</f>
        <v/>
      </c>
      <c r="BG18" s="38"/>
      <c r="BH18" s="38"/>
      <c r="BI18" s="38">
        <f>IF(N3="", 0, IF(SUM(M18:R18)-N18&lt;&gt;0, 0, IF(SUM(C18:H18)&gt;0, 2, IF(SUM(C18:H18)&lt;0, 3, 1))))</f>
        <v>3</v>
      </c>
      <c r="BJ18" s="38">
        <f ca="1">IFERROR(__xludf.DUMMYFUNCTION("IF(BI18=1, FILTER(TOSSUP, LEN(TOSSUP)), IF(BI18=2, FILTER(NEG, LEN(NEG)), IF(BI18, FILTER(NONEG, LEN(NONEG)), """")))"),10)</f>
        <v>10</v>
      </c>
      <c r="BK18" s="38">
        <f ca="1">IFERROR(__xludf.DUMMYFUNCTION("""COMPUTED_VALUE"""),15)</f>
        <v>15</v>
      </c>
      <c r="BL18" s="38"/>
      <c r="BM18" s="38">
        <f>IF(O3="", 0, IF(SUM(M18:R18)-O18&lt;&gt;0, 0, IF(SUM(C18:H18)&gt;0, 2, IF(SUM(C18:H18)&lt;0, 3, 1))))</f>
        <v>0</v>
      </c>
      <c r="BN18" s="38" t="str">
        <f ca="1">IFERROR(__xludf.DUMMYFUNCTION("IF(BM18=1, FILTER(TOSSUP, LEN(TOSSUP)), IF(BM18=2, FILTER(NEG, LEN(NEG)), IF(BM18, FILTER(NONEG, LEN(NONEG)), """")))"),"")</f>
        <v/>
      </c>
      <c r="BO18" s="38"/>
      <c r="BP18" s="38"/>
      <c r="BQ18" s="38">
        <f>IF(P3="", 0, IF(SUM(M18:R18)-P18&lt;&gt;0, 0, IF(SUM(C18:H18)&gt;0, 2, IF(SUM(C18:H18)&lt;0, 3, 1))))</f>
        <v>0</v>
      </c>
      <c r="BR18" s="38" t="str">
        <f ca="1">IFERROR(__xludf.DUMMYFUNCTION("IF(BQ18=1, FILTER(TOSSUP, LEN(TOSSUP)), IF(BQ18=2, FILTER(NEG, LEN(NEG)), IF(BQ18, FILTER(NONEG, LEN(NONEG)), """")))"),"")</f>
        <v/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65"/>
      <c r="E19" s="57"/>
      <c r="F19" s="65"/>
      <c r="G19" s="57"/>
      <c r="H19" s="65"/>
      <c r="I19" s="58"/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59">
        <f ca="1">IFERROR(__xludf.DUMMYFUNCTION("IF(OR(RegExMatch(J19&amp;"""",""ERR""), RegExMatch(J19&amp;"""",""--""), RegExMatch(K18&amp;"""",""--""),),  ""-----------"", SUM(J19,K18))"),175)</f>
        <v>175</v>
      </c>
      <c r="L19" s="60">
        <v>16</v>
      </c>
      <c r="M19" s="61">
        <v>10</v>
      </c>
      <c r="N19" s="65"/>
      <c r="O19" s="62"/>
      <c r="P19" s="64"/>
      <c r="Q19" s="62"/>
      <c r="R19" s="64"/>
      <c r="S19" s="58">
        <v>30</v>
      </c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59">
        <f ca="1">IFERROR(__xludf.DUMMYFUNCTION("IF(OR(RegExMatch(T19&amp;"""",""ERR""), RegExMatch(T19&amp;"""",""--""), RegExMatch(U18&amp;"""",""--""),),  ""-----------"", SUM(T19,U18))"),365)</f>
        <v>365</v>
      </c>
      <c r="V19" s="38"/>
      <c r="W19" s="41" t="b">
        <f t="shared" si="0"/>
        <v>0</v>
      </c>
      <c r="X19" s="41" t="str">
        <f ca="1">IFERROR(__xludf.DUMMYFUNCTION("IF(W19, FILTER(BONUS, LEN(BONUS)), ""0"")"),"0")</f>
        <v>0</v>
      </c>
      <c r="Y19" s="38"/>
      <c r="Z19" s="38"/>
      <c r="AA19" s="38"/>
      <c r="AB19" s="41" t="b">
        <f t="shared" si="1"/>
        <v>1</v>
      </c>
      <c r="AC19" s="41">
        <f ca="1">IFERROR(__xludf.DUMMYFUNCTION("IF(AB19, FILTER(BONUS, LEN(BONUS)), ""0"")"),0)</f>
        <v>0</v>
      </c>
      <c r="AD19" s="38">
        <f ca="1">IFERROR(__xludf.DUMMYFUNCTION("""COMPUTED_VALUE"""),10)</f>
        <v>10</v>
      </c>
      <c r="AE19" s="38">
        <f ca="1">IFERROR(__xludf.DUMMYFUNCTION("""COMPUTED_VALUE"""),20)</f>
        <v>20</v>
      </c>
      <c r="AF19" s="38">
        <f ca="1">IFERROR(__xludf.DUMMYFUNCTION("""COMPUTED_VALUE"""),30)</f>
        <v>30</v>
      </c>
      <c r="AG19" s="38">
        <f>IF(C3="", 0, IF(SUM(C19:H19)-C19&lt;&gt;0, 0, IF(SUM(M19:R19)&gt;0, 2, IF(SUM(M19:R19)&lt;0, 3, 1))))</f>
        <v>2</v>
      </c>
      <c r="AH19" s="41">
        <f ca="1">IFERROR(__xludf.DUMMYFUNCTION("IF(AG19=1, FILTER(TOSSUP, LEN(TOSSUP)), IF(AG19=2, FILTER(NEG, LEN(NEG)), IF(AG19, FILTER(NONEG, LEN(NONEG)), """")))"),-5)</f>
        <v>-5</v>
      </c>
      <c r="AI19" s="38"/>
      <c r="AJ19" s="38"/>
      <c r="AK19" s="38">
        <f>IF(D3="", 0, IF(SUM(C19:H19)-D19&lt;&gt;0, 0, IF(SUM(M19:R19)&gt;0, 2, IF(SUM(M19:R19)&lt;0, 3, 1))))</f>
        <v>2</v>
      </c>
      <c r="AL19" s="38">
        <f ca="1">IFERROR(__xludf.DUMMYFUNCTION("IF(AK19=1, FILTER(TOSSUP, LEN(TOSSUP)), IF(AK19=2, FILTER(NEG, LEN(NEG)), IF(AK19, FILTER(NONEG, LEN(NONEG)), """")))"),-5)</f>
        <v>-5</v>
      </c>
      <c r="AM19" s="38"/>
      <c r="AN19" s="38"/>
      <c r="AO19" s="38">
        <f>IF(E3="", 0, IF(SUM(C19:H19)-E19&lt;&gt;0, 0, IF(SUM(M19:R19)&gt;0, 2, IF(SUM(M19:R19)&lt;0, 3, 1))))</f>
        <v>2</v>
      </c>
      <c r="AP19" s="38">
        <f ca="1">IFERROR(__xludf.DUMMYFUNCTION("IF(AO19=1, FILTER(TOSSUP, LEN(TOSSUP)), IF(AO19=2, FILTER(NEG, LEN(NEG)), IF(AO19, FILTER(NONEG, LEN(NONEG)), """")))"),-5)</f>
        <v>-5</v>
      </c>
      <c r="AQ19" s="38"/>
      <c r="AR19" s="38"/>
      <c r="AS19" s="38">
        <f>IF(F3="", 0, IF(SUM(C19:H19)-F19&lt;&gt;0, 0, IF(SUM(M19:R19)&gt;0, 2, IF(SUM(M19:R19)&lt;0, 3, 1))))</f>
        <v>0</v>
      </c>
      <c r="AT19" s="38" t="str">
        <f ca="1">IFERROR(__xludf.DUMMYFUNCTION("IF(AS19=1, FILTER(TOSSUP, LEN(TOSSUP)), IF(AS19=2, FILTER(NEG, LEN(NEG)), IF(AS19, FILTER(NONEG, LEN(NONEG)), """")))"),"")</f>
        <v/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1</v>
      </c>
      <c r="BF19" s="38">
        <f ca="1">IFERROR(__xludf.DUMMYFUNCTION("IF(BE19=1, FILTER(TOSSUP, LEN(TOSSUP)), IF(BE19=2, FILTER(NEG, LEN(NEG)), IF(BE19, FILTER(NONEG, LEN(NONEG)), """")))"),-5)</f>
        <v>-5</v>
      </c>
      <c r="BG19" s="38">
        <f ca="1">IFERROR(__xludf.DUMMYFUNCTION("""COMPUTED_VALUE"""),10)</f>
        <v>10</v>
      </c>
      <c r="BH19" s="38">
        <f ca="1">IFERROR(__xludf.DUMMYFUNCTION("""COMPUTED_VALUE"""),15)</f>
        <v>15</v>
      </c>
      <c r="BI19" s="38">
        <f>IF(N3="", 0, IF(SUM(M19:R19)-N19&lt;&gt;0, 0, IF(SUM(C19:H19)&gt;0, 2, IF(SUM(C19:H19)&lt;0, 3, 1))))</f>
        <v>0</v>
      </c>
      <c r="BJ19" s="38" t="str">
        <f ca="1">IFERROR(__xludf.DUMMYFUNCTION("IF(BI19=1, FILTER(TOSSUP, LEN(TOSSUP)), IF(BI19=2, FILTER(NEG, LEN(NEG)), IF(BI19, FILTER(NONEG, LEN(NONEG)), """")))"),"")</f>
        <v/>
      </c>
      <c r="BK19" s="38"/>
      <c r="BL19" s="38"/>
      <c r="BM19" s="38">
        <f>IF(O3="", 0, IF(SUM(M19:R19)-O19&lt;&gt;0, 0, IF(SUM(C19:H19)&gt;0, 2, IF(SUM(C19:H19)&lt;0, 3, 1))))</f>
        <v>0</v>
      </c>
      <c r="BN19" s="38" t="str">
        <f ca="1">IFERROR(__xludf.DUMMYFUNCTION("IF(BM19=1, FILTER(TOSSUP, LEN(TOSSUP)), IF(BM19=2, FILTER(NEG, LEN(NEG)), IF(BM19, FILTER(NONEG, LEN(NONEG)), """")))"),"")</f>
        <v/>
      </c>
      <c r="BO19" s="38"/>
      <c r="BP19" s="38"/>
      <c r="BQ19" s="38">
        <f>IF(P3="", 0, IF(SUM(M19:R19)-P19&lt;&gt;0, 0, IF(SUM(C19:H19)&gt;0, 2, IF(SUM(C19:H19)&lt;0, 3, 1))))</f>
        <v>0</v>
      </c>
      <c r="BR19" s="38" t="str">
        <f ca="1">IFERROR(__xludf.DUMMYFUNCTION("IF(BQ19=1, FILTER(TOSSUP, LEN(TOSSUP)), IF(BQ19=2, FILTER(NEG, LEN(NEG)), IF(BQ19, FILTER(NONEG, LEN(NONEG)), """")))"),"")</f>
        <v/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7"/>
      <c r="F20" s="65"/>
      <c r="G20" s="57"/>
      <c r="H20" s="65"/>
      <c r="I20" s="58"/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59">
        <f ca="1">IFERROR(__xludf.DUMMYFUNCTION("IF(OR(RegExMatch(J20&amp;"""",""ERR""), RegExMatch(J20&amp;"""",""--""), RegExMatch(K19&amp;"""",""--""),),  ""-----------"", SUM(J20,K19))"),175)</f>
        <v>175</v>
      </c>
      <c r="L20" s="60">
        <v>17</v>
      </c>
      <c r="M20" s="61"/>
      <c r="N20" s="65"/>
      <c r="O20" s="61">
        <v>10</v>
      </c>
      <c r="P20" s="64"/>
      <c r="Q20" s="62"/>
      <c r="R20" s="64"/>
      <c r="S20" s="58">
        <v>10</v>
      </c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59">
        <f ca="1">IFERROR(__xludf.DUMMYFUNCTION("IF(OR(RegExMatch(T20&amp;"""",""ERR""), RegExMatch(T20&amp;"""",""--""), RegExMatch(U19&amp;"""",""--""),),  ""-----------"", SUM(T20,U19))"),385)</f>
        <v>385</v>
      </c>
      <c r="V20" s="38"/>
      <c r="W20" s="41" t="b">
        <f t="shared" si="0"/>
        <v>0</v>
      </c>
      <c r="X20" s="41" t="str">
        <f ca="1">IFERROR(__xludf.DUMMYFUNCTION("IF(W20, FILTER(BONUS, LEN(BONUS)), ""0"")"),"0")</f>
        <v>0</v>
      </c>
      <c r="Y20" s="38"/>
      <c r="Z20" s="38"/>
      <c r="AA20" s="38"/>
      <c r="AB20" s="41" t="b">
        <f t="shared" si="1"/>
        <v>1</v>
      </c>
      <c r="AC20" s="41">
        <f ca="1">IFERROR(__xludf.DUMMYFUNCTION("IF(AB20, FILTER(BONUS, LEN(BONUS)), ""0"")"),0)</f>
        <v>0</v>
      </c>
      <c r="AD20" s="38">
        <f ca="1">IFERROR(__xludf.DUMMYFUNCTION("""COMPUTED_VALUE"""),10)</f>
        <v>10</v>
      </c>
      <c r="AE20" s="38">
        <f ca="1">IFERROR(__xludf.DUMMYFUNCTION("""COMPUTED_VALUE"""),20)</f>
        <v>20</v>
      </c>
      <c r="AF20" s="38">
        <f ca="1">IFERROR(__xludf.DUMMYFUNCTION("""COMPUTED_VALUE"""),30)</f>
        <v>30</v>
      </c>
      <c r="AG20" s="38">
        <f>IF(C3="", 0, IF(SUM(C20:H20)-C20&lt;&gt;0, 0, IF(SUM(M20:R20)&gt;0, 2, IF(SUM(M20:R20)&lt;0, 3, 1))))</f>
        <v>2</v>
      </c>
      <c r="AH20" s="41">
        <f ca="1">IFERROR(__xludf.DUMMYFUNCTION("IF(AG20=1, FILTER(TOSSUP, LEN(TOSSUP)), IF(AG20=2, FILTER(NEG, LEN(NEG)), IF(AG20, FILTER(NONEG, LEN(NONEG)), """")))"),-5)</f>
        <v>-5</v>
      </c>
      <c r="AI20" s="38"/>
      <c r="AJ20" s="38"/>
      <c r="AK20" s="38">
        <f>IF(D3="", 0, IF(SUM(C20:H20)-D20&lt;&gt;0, 0, IF(SUM(M20:R20)&gt;0, 2, IF(SUM(M20:R20)&lt;0, 3, 1))))</f>
        <v>2</v>
      </c>
      <c r="AL20" s="38">
        <f ca="1">IFERROR(__xludf.DUMMYFUNCTION("IF(AK20=1, FILTER(TOSSUP, LEN(TOSSUP)), IF(AK20=2, FILTER(NEG, LEN(NEG)), IF(AK20, FILTER(NONEG, LEN(NONEG)), """")))"),-5)</f>
        <v>-5</v>
      </c>
      <c r="AM20" s="38"/>
      <c r="AN20" s="38"/>
      <c r="AO20" s="38">
        <f>IF(E3="", 0, IF(SUM(C20:H20)-E20&lt;&gt;0, 0, IF(SUM(M20:R20)&gt;0, 2, IF(SUM(M20:R20)&lt;0, 3, 1))))</f>
        <v>2</v>
      </c>
      <c r="AP20" s="38">
        <f ca="1">IFERROR(__xludf.DUMMYFUNCTION("IF(AO20=1, FILTER(TOSSUP, LEN(TOSSUP)), IF(AO20=2, FILTER(NEG, LEN(NEG)), IF(AO20, FILTER(NONEG, LEN(NONEG)), """")))"),-5)</f>
        <v>-5</v>
      </c>
      <c r="AQ20" s="38"/>
      <c r="AR20" s="38"/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0</v>
      </c>
      <c r="BF20" s="38" t="str">
        <f ca="1">IFERROR(__xludf.DUMMYFUNCTION("IF(BE20=1, FILTER(TOSSUP, LEN(TOSSUP)), IF(BE20=2, FILTER(NEG, LEN(NEG)), IF(BE20, FILTER(NONEG, LEN(NONEG)), """")))"),"")</f>
        <v/>
      </c>
      <c r="BG20" s="38"/>
      <c r="BH20" s="38"/>
      <c r="BI20" s="38">
        <f>IF(N3="", 0, IF(SUM(M20:R20)-N20&lt;&gt;0, 0, IF(SUM(C20:H20)&gt;0, 2, IF(SUM(C20:H20)&lt;0, 3, 1))))</f>
        <v>0</v>
      </c>
      <c r="BJ20" s="38" t="str">
        <f ca="1">IFERROR(__xludf.DUMMYFUNCTION("IF(BI20=1, FILTER(TOSSUP, LEN(TOSSUP)), IF(BI20=2, FILTER(NEG, LEN(NEG)), IF(BI20, FILTER(NONEG, LEN(NONEG)), """")))"),"")</f>
        <v/>
      </c>
      <c r="BK20" s="38"/>
      <c r="BL20" s="38"/>
      <c r="BM20" s="38">
        <f>IF(O3="", 0, IF(SUM(M20:R20)-O20&lt;&gt;0, 0, IF(SUM(C20:H20)&gt;0, 2, IF(SUM(C20:H20)&lt;0, 3, 1))))</f>
        <v>1</v>
      </c>
      <c r="BN20" s="38">
        <f ca="1">IFERROR(__xludf.DUMMYFUNCTION("IF(BM20=1, FILTER(TOSSUP, LEN(TOSSUP)), IF(BM20=2, FILTER(NEG, LEN(NEG)), IF(BM20, FILTER(NONEG, LEN(NONEG)), """")))"),-5)</f>
        <v>-5</v>
      </c>
      <c r="BO20" s="38">
        <f ca="1">IFERROR(__xludf.DUMMYFUNCTION("""COMPUTED_VALUE"""),10)</f>
        <v>10</v>
      </c>
      <c r="BP20" s="38">
        <f ca="1">IFERROR(__xludf.DUMMYFUNCTION("""COMPUTED_VALUE"""),15)</f>
        <v>15</v>
      </c>
      <c r="BQ20" s="38">
        <f>IF(P3="", 0, IF(SUM(M20:R20)-P20&lt;&gt;0, 0, IF(SUM(C20:H20)&gt;0, 2, IF(SUM(C20:H20)&lt;0, 3, 1))))</f>
        <v>0</v>
      </c>
      <c r="BR20" s="38" t="str">
        <f ca="1">IFERROR(__xludf.DUMMYFUNCTION("IF(BQ20=1, FILTER(TOSSUP, LEN(TOSSUP)), IF(BQ20=2, FILTER(NEG, LEN(NEG)), IF(BQ20, FILTER(NONEG, LEN(NONEG)), """")))"),"")</f>
        <v/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>
        <v>-5</v>
      </c>
      <c r="D21" s="65"/>
      <c r="E21" s="55"/>
      <c r="F21" s="65"/>
      <c r="G21" s="57"/>
      <c r="H21" s="65"/>
      <c r="I21" s="58"/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59">
        <f ca="1">IFERROR(__xludf.DUMMYFUNCTION("IF(OR(RegExMatch(J21&amp;"""",""ERR""), RegExMatch(J21&amp;"""",""--""), RegExMatch(K20&amp;"""",""--""),),  ""-----------"", SUM(J21,K20))"),170)</f>
        <v>170</v>
      </c>
      <c r="L21" s="60">
        <v>18</v>
      </c>
      <c r="M21" s="61"/>
      <c r="N21" s="56"/>
      <c r="O21" s="61">
        <v>10</v>
      </c>
      <c r="P21" s="64"/>
      <c r="Q21" s="62"/>
      <c r="R21" s="64"/>
      <c r="S21" s="58">
        <v>20</v>
      </c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59">
        <f ca="1">IFERROR(__xludf.DUMMYFUNCTION("IF(OR(RegExMatch(T21&amp;"""",""ERR""), RegExMatch(T21&amp;"""",""--""), RegExMatch(U20&amp;"""",""--""),),  ""-----------"", SUM(T21,U20))"),415)</f>
        <v>415</v>
      </c>
      <c r="V21" s="38"/>
      <c r="W21" s="41" t="b">
        <f t="shared" si="0"/>
        <v>0</v>
      </c>
      <c r="X21" s="41" t="str">
        <f ca="1">IFERROR(__xludf.DUMMYFUNCTION("IF(W21, FILTER(BONUS, LEN(BONUS)), ""0"")"),"0")</f>
        <v>0</v>
      </c>
      <c r="Y21" s="38"/>
      <c r="Z21" s="38"/>
      <c r="AA21" s="38"/>
      <c r="AB21" s="41" t="b">
        <f t="shared" si="1"/>
        <v>1</v>
      </c>
      <c r="AC21" s="41">
        <f ca="1">IFERROR(__xludf.DUMMYFUNCTION("IF(AB21, FILTER(BONUS, LEN(BONUS)), ""0"")"),0)</f>
        <v>0</v>
      </c>
      <c r="AD21" s="38">
        <f ca="1">IFERROR(__xludf.DUMMYFUNCTION("""COMPUTED_VALUE"""),10)</f>
        <v>10</v>
      </c>
      <c r="AE21" s="38">
        <f ca="1">IFERROR(__xludf.DUMMYFUNCTION("""COMPUTED_VALUE"""),20)</f>
        <v>20</v>
      </c>
      <c r="AF21" s="38">
        <f ca="1">IFERROR(__xludf.DUMMYFUNCTION("""COMPUTED_VALUE"""),30)</f>
        <v>30</v>
      </c>
      <c r="AG21" s="38">
        <f>IF(C3="", 0, IF(SUM(C21:H21)-C21&lt;&gt;0, 0, IF(SUM(M21:R21)&gt;0, 2, IF(SUM(M21:R21)&lt;0, 3, 1))))</f>
        <v>2</v>
      </c>
      <c r="AH21" s="41">
        <f ca="1">IFERROR(__xludf.DUMMYFUNCTION("IF(AG21=1, FILTER(TOSSUP, LEN(TOSSUP)), IF(AG21=2, FILTER(NEG, LEN(NEG)), IF(AG21, FILTER(NONEG, LEN(NONEG)), """")))"),-5)</f>
        <v>-5</v>
      </c>
      <c r="AI21" s="38"/>
      <c r="AJ21" s="38"/>
      <c r="AK21" s="38">
        <f>IF(D3="", 0, IF(SUM(C21:H21)-D21&lt;&gt;0, 0, IF(SUM(M21:R21)&gt;0, 2, IF(SUM(M21:R21)&lt;0, 3, 1))))</f>
        <v>0</v>
      </c>
      <c r="AL21" s="38" t="str">
        <f ca="1">IFERROR(__xludf.DUMMYFUNCTION("IF(AK21=1, FILTER(TOSSUP, LEN(TOSSUP)), IF(AK21=2, FILTER(NEG, LEN(NEG)), IF(AK21, FILTER(NONEG, LEN(NONEG)), """")))"),"")</f>
        <v/>
      </c>
      <c r="AM21" s="38"/>
      <c r="AN21" s="38"/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0</v>
      </c>
      <c r="BF21" s="38" t="str">
        <f ca="1">IFERROR(__xludf.DUMMYFUNCTION("IF(BE21=1, FILTER(TOSSUP, LEN(TOSSUP)), IF(BE21=2, FILTER(NEG, LEN(NEG)), IF(BE21, FILTER(NONEG, LEN(NONEG)), """")))"),"")</f>
        <v/>
      </c>
      <c r="BG21" s="38"/>
      <c r="BH21" s="38"/>
      <c r="BI21" s="38">
        <f>IF(N3="", 0, IF(SUM(M21:R21)-N21&lt;&gt;0, 0, IF(SUM(C21:H21)&gt;0, 2, IF(SUM(C21:H21)&lt;0, 3, 1))))</f>
        <v>0</v>
      </c>
      <c r="BJ21" s="38" t="str">
        <f ca="1">IFERROR(__xludf.DUMMYFUNCTION("IF(BI21=1, FILTER(TOSSUP, LEN(TOSSUP)), IF(BI21=2, FILTER(NEG, LEN(NEG)), IF(BI21, FILTER(NONEG, LEN(NONEG)), """")))"),"")</f>
        <v/>
      </c>
      <c r="BK21" s="38"/>
      <c r="BL21" s="38"/>
      <c r="BM21" s="38">
        <f>IF(O3="", 0, IF(SUM(M21:R21)-O21&lt;&gt;0, 0, IF(SUM(C21:H21)&gt;0, 2, IF(SUM(C21:H21)&lt;0, 3, 1))))</f>
        <v>3</v>
      </c>
      <c r="BN21" s="38">
        <f ca="1">IFERROR(__xludf.DUMMYFUNCTION("IF(BM21=1, FILTER(TOSSUP, LEN(TOSSUP)), IF(BM21=2, FILTER(NEG, LEN(NEG)), IF(BM21, FILTER(NONEG, LEN(NONEG)), """")))"),10)</f>
        <v>10</v>
      </c>
      <c r="BO21" s="38">
        <f ca="1">IFERROR(__xludf.DUMMYFUNCTION("""COMPUTED_VALUE"""),15)</f>
        <v>15</v>
      </c>
      <c r="BP21" s="38"/>
      <c r="BQ21" s="38">
        <f>IF(P3="", 0, IF(SUM(M21:R21)-P21&lt;&gt;0, 0, IF(SUM(C21:H21)&gt;0, 2, IF(SUM(C21:H21)&lt;0, 3, 1))))</f>
        <v>0</v>
      </c>
      <c r="BR21" s="38" t="str">
        <f ca="1">IFERROR(__xludf.DUMMYFUNCTION("IF(BQ21=1, FILTER(TOSSUP, LEN(TOSSUP)), IF(BQ21=2, FILTER(NEG, LEN(NEG)), IF(BQ21, FILTER(NONEG, LEN(NONEG)), """")))"),"")</f>
        <v/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/>
      <c r="E22" s="26">
        <v>10</v>
      </c>
      <c r="F22" s="28"/>
      <c r="G22" s="53"/>
      <c r="H22" s="54"/>
      <c r="I22" s="29">
        <v>10</v>
      </c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37">
        <f ca="1">IFERROR(__xludf.DUMMYFUNCTION("IF(OR(RegExMatch(J22&amp;"""",""ERR""), RegExMatch(J22&amp;"""",""--""), RegExMatch(K21&amp;"""",""--""),),  ""-----------"", SUM(J22,K21))"),190)</f>
        <v>190</v>
      </c>
      <c r="L22" s="32">
        <v>19</v>
      </c>
      <c r="M22" s="33"/>
      <c r="N22" s="54"/>
      <c r="O22" s="33"/>
      <c r="P22" s="52"/>
      <c r="Q22" s="51"/>
      <c r="R22" s="52"/>
      <c r="S22" s="29"/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7">
        <f ca="1">IFERROR(__xludf.DUMMYFUNCTION("IF(OR(RegExMatch(T22&amp;"""",""ERR""), RegExMatch(T22&amp;"""",""--""), RegExMatch(U21&amp;"""",""--""),),  ""-----------"", SUM(T22,U21))"),415)</f>
        <v>415</v>
      </c>
      <c r="V22" s="38"/>
      <c r="W22" s="41" t="b">
        <f t="shared" si="0"/>
        <v>1</v>
      </c>
      <c r="X22" s="41">
        <f ca="1">IFERROR(__xludf.DUMMYFUNCTION("IF(W22, FILTER(BONUS, LEN(BONUS)), ""0"")"),0)</f>
        <v>0</v>
      </c>
      <c r="Y22" s="38">
        <f ca="1">IFERROR(__xludf.DUMMYFUNCTION("""COMPUTED_VALUE"""),10)</f>
        <v>10</v>
      </c>
      <c r="Z22" s="38">
        <f ca="1">IFERROR(__xludf.DUMMYFUNCTION("""COMPUTED_VALUE"""),20)</f>
        <v>20</v>
      </c>
      <c r="AA22" s="38">
        <f ca="1">IFERROR(__xludf.DUMMYFUNCTION("""COMPUTED_VALUE"""),30)</f>
        <v>30</v>
      </c>
      <c r="AB22" s="41" t="b">
        <f t="shared" si="1"/>
        <v>0</v>
      </c>
      <c r="AC22" s="41" t="str">
        <f ca="1">IFERROR(__xludf.DUMMYFUNCTION("IF(AB22, FILTER(BONUS, LEN(BONUS)), ""0"")"),"0")</f>
        <v>0</v>
      </c>
      <c r="AD22" s="38"/>
      <c r="AE22" s="38"/>
      <c r="AF22" s="38"/>
      <c r="AG22" s="38">
        <f>IF(C3="", 0, IF(SUM(C22:H22)-C22&lt;&gt;0, 0, IF(SUM(M22:R22)&gt;0, 2, IF(SUM(M22:R22)&lt;0, 3, 1))))</f>
        <v>0</v>
      </c>
      <c r="AH22" s="41" t="str">
        <f ca="1">IFERROR(__xludf.DUMMYFUNCTION("IF(AG22=1, FILTER(TOSSUP, LEN(TOSSUP)), IF(AG22=2, FILTER(NEG, LEN(NEG)), IF(AG22, FILTER(NONEG, LEN(NONEG)), """")))"),"")</f>
        <v/>
      </c>
      <c r="AI22" s="38"/>
      <c r="AJ22" s="38"/>
      <c r="AK22" s="38">
        <f>IF(D3="", 0, IF(SUM(C22:H22)-D22&lt;&gt;0, 0, IF(SUM(M22:R22)&gt;0, 2, IF(SUM(M22:R22)&lt;0, 3, 1))))</f>
        <v>0</v>
      </c>
      <c r="AL22" s="38" t="str">
        <f ca="1">IFERROR(__xludf.DUMMYFUNCTION("IF(AK22=1, FILTER(TOSSUP, LEN(TOSSUP)), IF(AK22=2, FILTER(NEG, LEN(NEG)), IF(AK22, FILTER(NONEG, LEN(NONEG)), """")))"),"")</f>
        <v/>
      </c>
      <c r="AM22" s="38"/>
      <c r="AN22" s="38"/>
      <c r="AO22" s="38">
        <f>IF(E3="", 0, IF(SUM(C22:H22)-E22&lt;&gt;0, 0, IF(SUM(M22:R22)&gt;0, 2, IF(SUM(M22:R22)&lt;0, 3, 1))))</f>
        <v>1</v>
      </c>
      <c r="AP22" s="38">
        <f ca="1">IFERROR(__xludf.DUMMYFUNCTION("IF(AO22=1, FILTER(TOSSUP, LEN(TOSSUP)), IF(AO22=2, FILTER(NEG, LEN(NEG)), IF(AO22, FILTER(NONEG, LEN(NONEG)), """")))"),-5)</f>
        <v>-5</v>
      </c>
      <c r="AQ22" s="38">
        <f ca="1">IFERROR(__xludf.DUMMYFUNCTION("""COMPUTED_VALUE"""),10)</f>
        <v>10</v>
      </c>
      <c r="AR22" s="38">
        <f ca="1">IFERROR(__xludf.DUMMYFUNCTION("""COMPUTED_VALUE"""),15)</f>
        <v>15</v>
      </c>
      <c r="AS22" s="38">
        <f>IF(F3="", 0, IF(SUM(C22:H22)-F22&lt;&gt;0, 0, IF(SUM(M22:R22)&gt;0, 2, IF(SUM(M22:R22)&lt;0, 3, 1))))</f>
        <v>0</v>
      </c>
      <c r="AT22" s="38" t="str">
        <f ca="1">IFERROR(__xludf.DUMMYFUNCTION("IF(AS22=1, FILTER(TOSSUP, LEN(TOSSUP)), IF(AS22=2, FILTER(NEG, LEN(NEG)), IF(AS22, FILTER(NONEG, LEN(NONEG)), """")))"),"")</f>
        <v/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2</v>
      </c>
      <c r="BF22" s="38">
        <f ca="1">IFERROR(__xludf.DUMMYFUNCTION("IF(BE22=1, FILTER(TOSSUP, LEN(TOSSUP)), IF(BE22=2, FILTER(NEG, LEN(NEG)), IF(BE22, FILTER(NONEG, LEN(NONEG)), """")))"),-5)</f>
        <v>-5</v>
      </c>
      <c r="BG22" s="38"/>
      <c r="BH22" s="38"/>
      <c r="BI22" s="38">
        <f>IF(N3="", 0, IF(SUM(M22:R22)-N22&lt;&gt;0, 0, IF(SUM(C22:H22)&gt;0, 2, IF(SUM(C22:H22)&lt;0, 3, 1))))</f>
        <v>2</v>
      </c>
      <c r="BJ22" s="38">
        <f ca="1">IFERROR(__xludf.DUMMYFUNCTION("IF(BI22=1, FILTER(TOSSUP, LEN(TOSSUP)), IF(BI22=2, FILTER(NEG, LEN(NEG)), IF(BI22, FILTER(NONEG, LEN(NONEG)), """")))"),-5)</f>
        <v>-5</v>
      </c>
      <c r="BK22" s="38"/>
      <c r="BL22" s="38"/>
      <c r="BM22" s="38">
        <f>IF(O3="", 0, IF(SUM(M22:R22)-O22&lt;&gt;0, 0, IF(SUM(C22:H22)&gt;0, 2, IF(SUM(C22:H22)&lt;0, 3, 1))))</f>
        <v>2</v>
      </c>
      <c r="BN22" s="38">
        <f ca="1">IFERROR(__xludf.DUMMYFUNCTION("IF(BM22=1, FILTER(TOSSUP, LEN(TOSSUP)), IF(BM22=2, FILTER(NEG, LEN(NEG)), IF(BM22, FILTER(NONEG, LEN(NONEG)), """")))"),-5)</f>
        <v>-5</v>
      </c>
      <c r="BO22" s="38"/>
      <c r="BP22" s="38"/>
      <c r="BQ22" s="38">
        <f>IF(P3="", 0, IF(SUM(M22:R22)-P22&lt;&gt;0, 0, IF(SUM(C22:H22)&gt;0, 2, IF(SUM(C22:H22)&lt;0, 3, 1))))</f>
        <v>2</v>
      </c>
      <c r="BR22" s="38">
        <f ca="1">IFERROR(__xludf.DUMMYFUNCTION("IF(BQ22=1, FILTER(TOSSUP, LEN(TOSSUP)), IF(BQ22=2, FILTER(NEG, LEN(NEG)), IF(BQ22, FILTER(NONEG, LEN(NONEG)), """")))"),-5)</f>
        <v>-5</v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53"/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37">
        <f ca="1">IFERROR(__xludf.DUMMYFUNCTION("IF(OR(RegExMatch(J23&amp;"""",""ERR""), RegExMatch(J23&amp;"""",""--""), RegExMatch(K22&amp;"""",""--""),),  ""-----------"", SUM(J23,K22))"),190)</f>
        <v>190</v>
      </c>
      <c r="L23" s="32">
        <v>20</v>
      </c>
      <c r="M23" s="33"/>
      <c r="N23" s="28"/>
      <c r="O23" s="33">
        <v>10</v>
      </c>
      <c r="P23" s="52"/>
      <c r="Q23" s="51"/>
      <c r="R23" s="52"/>
      <c r="S23" s="29">
        <v>20</v>
      </c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37">
        <f ca="1">IFERROR(__xludf.DUMMYFUNCTION("IF(OR(RegExMatch(T23&amp;"""",""ERR""), RegExMatch(T23&amp;"""",""--""), RegExMatch(U22&amp;"""",""--""),),  ""-----------"", SUM(T23,U22))"),445)</f>
        <v>445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1</v>
      </c>
      <c r="AC23" s="41">
        <f ca="1">IFERROR(__xludf.DUMMYFUNCTION("IF(AB23, FILTER(BONUS, LEN(BONUS)), ""0"")"),0)</f>
        <v>0</v>
      </c>
      <c r="AD23" s="38">
        <f ca="1">IFERROR(__xludf.DUMMYFUNCTION("""COMPUTED_VALUE"""),10)</f>
        <v>10</v>
      </c>
      <c r="AE23" s="38">
        <f ca="1">IFERROR(__xludf.DUMMYFUNCTION("""COMPUTED_VALUE"""),20)</f>
        <v>20</v>
      </c>
      <c r="AF23" s="38">
        <f ca="1">IFERROR(__xludf.DUMMYFUNCTION("""COMPUTED_VALUE"""),30)</f>
        <v>30</v>
      </c>
      <c r="AG23" s="38">
        <f>IF(C3="", 0, IF(SUM(C23:H23)-C23&lt;&gt;0, 0, IF(SUM(M23:R23)&gt;0, 2, IF(SUM(M23:R23)&lt;0, 3, 1))))</f>
        <v>2</v>
      </c>
      <c r="AH23" s="41">
        <f ca="1">IFERROR(__xludf.DUMMYFUNCTION("IF(AG23=1, FILTER(TOSSUP, LEN(TOSSUP)), IF(AG23=2, FILTER(NEG, LEN(NEG)), IF(AG23, FILTER(NONEG, LEN(NONEG)), """")))"),-5)</f>
        <v>-5</v>
      </c>
      <c r="AI23" s="38"/>
      <c r="AJ23" s="38"/>
      <c r="AK23" s="38">
        <f>IF(D3="", 0, IF(SUM(C23:H23)-D23&lt;&gt;0, 0, IF(SUM(M23:R23)&gt;0, 2, IF(SUM(M23:R23)&lt;0, 3, 1))))</f>
        <v>2</v>
      </c>
      <c r="AL23" s="38">
        <f ca="1">IFERROR(__xludf.DUMMYFUNCTION("IF(AK23=1, FILTER(TOSSUP, LEN(TOSSUP)), IF(AK23=2, FILTER(NEG, LEN(NEG)), IF(AK23, FILTER(NONEG, LEN(NONEG)), """")))"),-5)</f>
        <v>-5</v>
      </c>
      <c r="AM23" s="38"/>
      <c r="AN23" s="38"/>
      <c r="AO23" s="38">
        <f>IF(E3="", 0, IF(SUM(C23:H23)-E23&lt;&gt;0, 0, IF(SUM(M23:R23)&gt;0, 2, IF(SUM(M23:R23)&lt;0, 3, 1))))</f>
        <v>2</v>
      </c>
      <c r="AP23" s="38">
        <f ca="1">IFERROR(__xludf.DUMMYFUNCTION("IF(AO23=1, FILTER(TOSSUP, LEN(TOSSUP)), IF(AO23=2, FILTER(NEG, LEN(NEG)), IF(AO23, FILTER(NONEG, LEN(NONEG)), """")))"),-5)</f>
        <v>-5</v>
      </c>
      <c r="AQ23" s="38"/>
      <c r="AR23" s="38"/>
      <c r="AS23" s="38">
        <f>IF(F3="", 0, IF(SUM(C23:H23)-F23&lt;&gt;0, 0, IF(SUM(M23:R23)&gt;0, 2, IF(SUM(M23:R23)&lt;0, 3, 1))))</f>
        <v>0</v>
      </c>
      <c r="AT23" s="38" t="str">
        <f ca="1">IFERROR(__xludf.DUMMYFUNCTION("IF(AS23=1, FILTER(TOSSUP, LEN(TOSSUP)), IF(AS23=2, FILTER(NEG, LEN(NEG)), IF(AS23, FILTER(NONEG, LEN(NONEG)), """")))"),"")</f>
        <v/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1</v>
      </c>
      <c r="BN23" s="38">
        <f ca="1">IFERROR(__xludf.DUMMYFUNCTION("IF(BM23=1, FILTER(TOSSUP, LEN(TOSSUP)), IF(BM23=2, FILTER(NEG, LEN(NEG)), IF(BM23, FILTER(NONEG, LEN(NONEG)), """")))"),-5)</f>
        <v>-5</v>
      </c>
      <c r="BO23" s="38">
        <f ca="1">IFERROR(__xludf.DUMMYFUNCTION("""COMPUTED_VALUE"""),10)</f>
        <v>10</v>
      </c>
      <c r="BP23" s="38">
        <f ca="1">IFERROR(__xludf.DUMMYFUNCTION("""COMPUTED_VALUE"""),15)</f>
        <v>15</v>
      </c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SUM(J24,K23))"),190)</f>
        <v>190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SUM(T24,U23))"),445)</f>
        <v>445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0</v>
      </c>
      <c r="AT24" s="38" t="str">
        <f ca="1">IFERROR(__xludf.DUMMYFUNCTION("IF(AS24=1, FILTER(TOSSUP, LEN(TOSSUP)), IF(AS24=2, FILTER(NEG, LEN(NEG)), IF(AS24, FILTER(NONEG, LEN(NONEG)), """")))"),"")</f>
        <v/>
      </c>
      <c r="AU24" s="38"/>
      <c r="AV24" s="38"/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SUM(J25,K24))"),190)</f>
        <v>190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SUM(T25,U24))"),445)</f>
        <v>445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0</v>
      </c>
      <c r="AT25" s="38" t="str">
        <f ca="1">IFERROR(__xludf.DUMMYFUNCTION("IF(AS25=1, FILTER(TOSSUP, LEN(TOSSUP)), IF(AS25=2, FILTER(NEG, LEN(NEG)), IF(AS25, FILTER(NONEG, LEN(NONEG)), """")))"),"")</f>
        <v/>
      </c>
      <c r="AU25" s="38"/>
      <c r="AV25" s="38"/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SUM(J26,K25))"),190)</f>
        <v>190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SUM(T26,U25))"),445)</f>
        <v>445</v>
      </c>
      <c r="V26" s="38"/>
      <c r="W26" s="38"/>
      <c r="X26" s="38"/>
      <c r="Y26" s="38" t="str">
        <f ca="1">IFERROR(__xludf.DUMMYFUNCTION("FILTER(INSTRUCTIONS!A34:CC44, INSTRUCTIONS!A34:CC34=C2)"),"BURLEIGH MANOR A")</f>
        <v>BURLEIGH MANOR A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0</v>
      </c>
      <c r="AT26" s="38" t="str">
        <f ca="1">IFERROR(__xludf.DUMMYFUNCTION("IF(AS26=1, FILTER(TOSSUP, LEN(TOSSUP)), IF(AS26=2, FILTER(NEG, LEN(NEG)), IF(AS26, FILTER(NONEG, LEN(NONEG)), """")))"),"")</f>
        <v/>
      </c>
      <c r="AU26" s="38"/>
      <c r="AV26" s="38"/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SUM(J27,K26))"),190)</f>
        <v>190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SUM(T27,U26))"),445)</f>
        <v>445</v>
      </c>
      <c r="V27" s="38"/>
      <c r="W27" s="38"/>
      <c r="X27" s="38"/>
      <c r="Y27" s="10" t="str">
        <f ca="1">IFERROR(__xludf.DUMMYFUNCTION("""COMPUTED_VALUE"""),"Karis Lee")</f>
        <v>Karis Lee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0</v>
      </c>
      <c r="AT27" s="38" t="str">
        <f ca="1">IFERROR(__xludf.DUMMYFUNCTION("IF(AS27=1, FILTER(TOSSUP, LEN(TOSSUP)), IF(AS27=2, FILTER(NEG, LEN(NEG)), IF(AS27, FILTER(NONEG, LEN(NONEG)), """")))"),"")</f>
        <v/>
      </c>
      <c r="AU27" s="38"/>
      <c r="AV27" s="38"/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0</v>
      </c>
      <c r="D28" s="70">
        <f t="shared" si="2"/>
        <v>1</v>
      </c>
      <c r="E28" s="69">
        <f t="shared" si="2"/>
        <v>0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3</v>
      </c>
      <c r="N28" s="73">
        <f t="shared" si="3"/>
        <v>1</v>
      </c>
      <c r="O28" s="72">
        <f t="shared" si="3"/>
        <v>1</v>
      </c>
      <c r="P28" s="73">
        <f t="shared" si="3"/>
        <v>1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IFERROR(__xludf.DUMMYFUNCTION("""COMPUTED_VALUE"""),"Lizzie Sedor")</f>
        <v>Lizzie Sedor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0</v>
      </c>
      <c r="D29" s="76">
        <f t="shared" si="4"/>
        <v>2</v>
      </c>
      <c r="E29" s="75">
        <f t="shared" si="4"/>
        <v>3</v>
      </c>
      <c r="F29" s="76">
        <f t="shared" si="4"/>
        <v>0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2</v>
      </c>
      <c r="N29" s="79">
        <f t="shared" si="5"/>
        <v>1</v>
      </c>
      <c r="O29" s="78">
        <f t="shared" si="5"/>
        <v>5</v>
      </c>
      <c r="P29" s="79">
        <f t="shared" si="5"/>
        <v>0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IFERROR(__xludf.DUMMYFUNCTION("""COMPUTED_VALUE"""),"Ryan Zou")</f>
        <v>Ryan Zou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1</v>
      </c>
      <c r="D30" s="81">
        <f t="shared" si="6"/>
        <v>0</v>
      </c>
      <c r="E30" s="80">
        <f t="shared" si="6"/>
        <v>2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140</v>
      </c>
      <c r="J30" s="96"/>
      <c r="K30" s="111">
        <f>IF(ROUND(IFERROR(I30/SUM(C28:H29), 0), 0)=IFERROR(I30/SUM(C28:H29), 0), ROUND(IFERROR(I30/SUM(C28:H29), 0), 0), ROUND(IFERROR(I30/SUM(C28:H29), 0), 1))</f>
        <v>23.3</v>
      </c>
      <c r="L30" s="77">
        <v>-5</v>
      </c>
      <c r="M30" s="82">
        <f t="shared" ref="M30:R30" si="7">COUNTIF(M4:M27, "=-5")</f>
        <v>1</v>
      </c>
      <c r="N30" s="83">
        <f t="shared" si="7"/>
        <v>0</v>
      </c>
      <c r="O30" s="82">
        <f t="shared" si="7"/>
        <v>2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290</v>
      </c>
      <c r="T30" s="96"/>
      <c r="U30" s="113">
        <f>IF(ROUND(IFERROR(S30/SUM(M28:R29), 0), 0)=IFERROR(S30/SUM(M28:R29), 0), ROUND(IFERROR(S30/SUM(M28:R29), 0), 0), ROUND(IFERROR(S30/SUM(M28:R29), 0), 1))</f>
        <v>20.7</v>
      </c>
      <c r="V30" s="38"/>
      <c r="W30" s="38"/>
      <c r="X30" s="38"/>
      <c r="Y30" s="38" t="str">
        <f ca="1">IFERROR(__xludf.DUMMYFUNCTION("""COMPUTED_VALUE"""),"")</f>
        <v/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-5</v>
      </c>
      <c r="D31" s="86">
        <f t="shared" si="8"/>
        <v>35</v>
      </c>
      <c r="E31" s="85">
        <f t="shared" si="8"/>
        <v>20</v>
      </c>
      <c r="F31" s="86">
        <f t="shared" si="8"/>
        <v>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60</v>
      </c>
      <c r="N31" s="86">
        <f t="shared" si="9"/>
        <v>25</v>
      </c>
      <c r="O31" s="88">
        <f t="shared" si="9"/>
        <v>55</v>
      </c>
      <c r="P31" s="86">
        <f t="shared" si="9"/>
        <v>15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IFERROR(__xludf.DUMMYFUNCTION("""COMPUTED_VALUE"""),"")</f>
        <v/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K27)"),190)</f>
        <v>190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U27)"),445)</f>
        <v>445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IFERROR(__xludf.DUMMYFUNCTION("""COMPUTED_VALUE"""),"")</f>
        <v/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INSTRUCTIONS!A34:CC34=M2)"),"MONTGOMERY BLAIR A")</f>
        <v>MONTGOMERY BLAIR A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IFERROR(__xludf.DUMMYFUNCTION("""COMPUTED_VALUE"""),"Martin Brandenburg")</f>
        <v>Martin Brandenburg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IFERROR(__xludf.DUMMYFUNCTION("""COMPUTED_VALUE"""),"Will Lankenau")</f>
        <v>Will Lankenau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IFERROR(__xludf.DUMMYFUNCTION("""COMPUTED_VALUE"""),"Henry Ren")</f>
        <v>Henry Ren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IFERROR(__xludf.DUMMYFUNCTION("""COMPUTED_VALUE"""),"Caleb Zhao")</f>
        <v>Caleb Zhao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23" priority="1">
      <formula>$I:$I&lt;&gt;""</formula>
    </cfRule>
  </conditionalFormatting>
  <conditionalFormatting sqref="C4:U23">
    <cfRule type="expression" dxfId="22" priority="2">
      <formula>$S:$S&lt;&gt;""</formula>
    </cfRule>
  </conditionalFormatting>
  <conditionalFormatting sqref="A1">
    <cfRule type="notContainsBlanks" dxfId="21" priority="3">
      <formula>LEN(TRIM(A1))&gt;0</formula>
    </cfRule>
  </conditionalFormatting>
  <dataValidations count="330">
    <dataValidation type="list" allowBlank="1" showErrorMessage="1" sqref="H8">
      <formula1>$BB$8:$BD$8</formula1>
    </dataValidation>
    <dataValidation type="list" allowBlank="1" showErrorMessage="1" sqref="R23">
      <formula1>$BZ$23:$CB$23</formula1>
    </dataValidation>
    <dataValidation type="list" allowBlank="1" showErrorMessage="1" sqref="F22">
      <formula1>$AT$22:$AV$22</formula1>
    </dataValidation>
    <dataValidation type="list" allowBlank="1" showErrorMessage="1" sqref="M14">
      <formula1>$BF$14:$BH$14</formula1>
    </dataValidation>
    <dataValidation type="list" allowBlank="1" showErrorMessage="1" sqref="G16">
      <formula1>$AX$16:$AZ$16</formula1>
    </dataValidation>
    <dataValidation type="list" allowBlank="1" showErrorMessage="1" sqref="C18">
      <formula1>$AH$18:$AJ$18</formula1>
    </dataValidation>
    <dataValidation type="list" allowBlank="1" showErrorMessage="1" sqref="O5">
      <formula1>$BN$5:$BP$5</formula1>
    </dataValidation>
    <dataValidation type="list" allowBlank="1" showErrorMessage="1" sqref="P25">
      <formula1>$BR$25:$BT$25</formula1>
    </dataValidation>
    <dataValidation type="list" allowBlank="1" showErrorMessage="1" sqref="N8">
      <formula1>$BJ$8:$BL$8</formula1>
    </dataValidation>
    <dataValidation type="list" allowBlank="1" showErrorMessage="1" sqref="C20">
      <formula1>$AH$20:$AJ$20</formula1>
    </dataValidation>
    <dataValidation type="list" allowBlank="1" showErrorMessage="1" sqref="H27">
      <formula1>$BB$27:$BD$27</formula1>
    </dataValidation>
    <dataValidation type="list" allowBlank="1" showErrorMessage="1" sqref="E4">
      <formula1>$AP$4:$AR$4</formula1>
    </dataValidation>
    <dataValidation type="list" allowBlank="1" showErrorMessage="1" sqref="R6">
      <formula1>$BZ$6:$CB$6</formula1>
    </dataValidation>
    <dataValidation type="list" allowBlank="1" showErrorMessage="1" sqref="H13">
      <formula1>$BB$13:$BD$13</formula1>
    </dataValidation>
    <dataValidation type="list" allowBlank="1" showErrorMessage="1" sqref="G4">
      <formula1>$AX$4:$AZ$4</formula1>
    </dataValidation>
    <dataValidation type="list" allowBlank="1" showErrorMessage="1" sqref="I12">
      <formula1>$X$12:$AA$12</formula1>
    </dataValidation>
    <dataValidation type="list" allowBlank="1" showErrorMessage="1" sqref="Q22">
      <formula1>$BV$22:$BX$22</formula1>
    </dataValidation>
    <dataValidation type="list" allowBlank="1" showErrorMessage="1" sqref="D20">
      <formula1>$AL$20:$AN$20</formula1>
    </dataValidation>
    <dataValidation type="list" allowBlank="1" showErrorMessage="1" sqref="M27">
      <formula1>$BF$27:$BH$27</formula1>
    </dataValidation>
    <dataValidation type="list" allowBlank="1" showErrorMessage="1" sqref="S12">
      <formula1>$AC$12:$AF$12</formula1>
    </dataValidation>
    <dataValidation type="list" allowBlank="1" showErrorMessage="1" sqref="D18">
      <formula1>$AL$18:$AN$18</formula1>
    </dataValidation>
    <dataValidation type="list" allowBlank="1" showErrorMessage="1" sqref="N18">
      <formula1>$BJ$18:$BL$18</formula1>
    </dataValidation>
    <dataValidation type="list" allowBlank="1" showErrorMessage="1" sqref="M9">
      <formula1>$BF$9:$BH$9</formula1>
    </dataValidation>
    <dataValidation type="list" allowBlank="1" showErrorMessage="1" sqref="E11">
      <formula1>$AP$11:$AR$11</formula1>
    </dataValidation>
    <dataValidation type="list" allowBlank="1" showErrorMessage="1" sqref="N20">
      <formula1>$BJ$20:$BL$20</formula1>
    </dataValidation>
    <dataValidation type="list" allowBlank="1" showErrorMessage="1" sqref="S5">
      <formula1>$AC$5:$AF$5</formula1>
    </dataValidation>
    <dataValidation type="list" allowBlank="1" showErrorMessage="1" sqref="I8">
      <formula1>$X$8:$AA$8</formula1>
    </dataValidation>
    <dataValidation type="list" allowBlank="1" showErrorMessage="1" sqref="O15">
      <formula1>$BN$15:$BP$15</formula1>
    </dataValidation>
    <dataValidation type="list" allowBlank="1" showErrorMessage="1" sqref="E12">
      <formula1>$AP$12:$AR$12</formula1>
    </dataValidation>
    <dataValidation type="list" allowBlank="1" showErrorMessage="1" sqref="P8">
      <formula1>$BR$8:$BT$8</formula1>
    </dataValidation>
    <dataValidation type="list" allowBlank="1" showErrorMessage="1" sqref="E24">
      <formula1>$AP$24:$AR$24</formula1>
    </dataValidation>
    <dataValidation type="list" allowBlank="1" showErrorMessage="1" sqref="Q5">
      <formula1>$BV$5:$BX$5</formula1>
    </dataValidation>
    <dataValidation type="list" allowBlank="1" showErrorMessage="1" sqref="D21">
      <formula1>$AL$21:$AN$21</formula1>
    </dataValidation>
    <dataValidation type="list" allowBlank="1" showErrorMessage="1" sqref="N21">
      <formula1>$BJ$21:$BL$21</formula1>
    </dataValidation>
    <dataValidation type="list" allowBlank="1" showErrorMessage="1" sqref="R22">
      <formula1>$BZ$22:$CB$22</formula1>
    </dataValidation>
    <dataValidation type="list" allowBlank="1" showErrorMessage="1" sqref="F23">
      <formula1>$AT$23:$AV$23</formula1>
    </dataValidation>
    <dataValidation type="list" allowBlank="1" showErrorMessage="1" sqref="F19">
      <formula1>$AT$19:$AV$19</formula1>
    </dataValidation>
    <dataValidation type="list" allowBlank="1" showErrorMessage="1" sqref="M13">
      <formula1>$BF$13:$BH$13</formula1>
    </dataValidation>
    <dataValidation type="list" allowBlank="1" showErrorMessage="1" sqref="D5">
      <formula1>$AL$5:$AN$5</formula1>
    </dataValidation>
    <dataValidation type="list" allowBlank="1" showErrorMessage="1" sqref="R10">
      <formula1>$BZ$10:$CB$10</formula1>
    </dataValidation>
    <dataValidation type="list" allowBlank="1" showErrorMessage="1" sqref="O16">
      <formula1>$BN$16:$BP$16</formula1>
    </dataValidation>
    <dataValidation type="list" allowBlank="1" showErrorMessage="1" sqref="E25">
      <formula1>$AP$25:$AR$25</formula1>
    </dataValidation>
    <dataValidation type="list" allowBlank="1" showErrorMessage="1" sqref="S11">
      <formula1>$AC$11:$AF$11</formula1>
    </dataValidation>
    <dataValidation type="list" allowBlank="1" showErrorMessage="1" sqref="M26">
      <formula1>$BF$26:$BH$26</formula1>
    </dataValidation>
    <dataValidation type="list" allowBlank="1" showErrorMessage="1" sqref="G9">
      <formula1>$AX$9:$AZ$9</formula1>
    </dataValidation>
    <dataValidation type="list" allowBlank="1" showErrorMessage="1" sqref="E26">
      <formula1>$AP$26:$AR$26</formula1>
    </dataValidation>
    <dataValidation type="list" allowBlank="1" showErrorMessage="1" sqref="D17">
      <formula1>$AL$17:$AN$17</formula1>
    </dataValidation>
    <dataValidation type="list" allowBlank="1" showErrorMessage="1" sqref="I11">
      <formula1>$X$11:$AA$11</formula1>
    </dataValidation>
    <dataValidation type="list" allowBlank="1" showErrorMessage="1" sqref="R11">
      <formula1>$BZ$11:$CB$11</formula1>
    </dataValidation>
    <dataValidation type="list" allowBlank="1" showErrorMessage="1" sqref="H6">
      <formula1>$BB$6:$BD$6</formula1>
    </dataValidation>
    <dataValidation type="list" allowBlank="1" showErrorMessage="1" sqref="I14">
      <formula1>$X$14:$AA$14</formula1>
    </dataValidation>
    <dataValidation type="list" allowBlank="1" showErrorMessage="1" sqref="E10">
      <formula1>$AP$10:$AR$10</formula1>
    </dataValidation>
    <dataValidation type="list" allowBlank="1" showErrorMessage="1" sqref="Q10">
      <formula1>$BV$10:$BX$10</formula1>
    </dataValidation>
    <dataValidation type="list" allowBlank="1" showErrorMessage="1" sqref="P23">
      <formula1>$BR$23:$BT$23</formula1>
    </dataValidation>
    <dataValidation type="list" allowBlank="1" showErrorMessage="1" sqref="C16">
      <formula1>$AH$16:$AJ$16</formula1>
    </dataValidation>
    <dataValidation type="list" allowBlank="1" showErrorMessage="1" sqref="G17">
      <formula1>$AX$17:$AZ$17</formula1>
    </dataValidation>
    <dataValidation type="list" allowBlank="1" showErrorMessage="1" sqref="H25">
      <formula1>$BB$25:$BD$25</formula1>
    </dataValidation>
    <dataValidation type="list" allowBlank="1" showErrorMessage="1" sqref="E9">
      <formula1>$AP$9:$AR$9</formula1>
    </dataValidation>
    <dataValidation type="list" allowBlank="1" showErrorMessage="1" sqref="P26">
      <formula1>$BR$26:$BT$26</formula1>
    </dataValidation>
    <dataValidation type="list" allowBlank="1" showErrorMessage="1" sqref="C19">
      <formula1>$AH$19:$AJ$19</formula1>
    </dataValidation>
    <dataValidation type="list" allowBlank="1" showErrorMessage="1" sqref="R21">
      <formula1>$BZ$21:$CB$21</formula1>
    </dataValidation>
    <dataValidation type="list" allowBlank="1" showErrorMessage="1" sqref="N6">
      <formula1>$BJ$6:$BL$6</formula1>
    </dataValidation>
    <dataValidation type="list" allowBlank="1" showErrorMessage="1" sqref="C21">
      <formula1>$AH$21:$AJ$21</formula1>
    </dataValidation>
    <dataValidation type="list" allowBlank="1" showErrorMessage="1" sqref="M12">
      <formula1>$BF$12:$BH$12</formula1>
    </dataValidation>
    <dataValidation type="list" allowBlank="1" showErrorMessage="1" sqref="O17">
      <formula1>$BN$17:$BP$17</formula1>
    </dataValidation>
    <dataValidation type="list" allowBlank="1" showErrorMessage="1" sqref="R4">
      <formula1>$BZ$4:$CB$4</formula1>
    </dataValidation>
    <dataValidation type="list" allowBlank="1" showErrorMessage="1" sqref="I13">
      <formula1>$X$13:$AA$13</formula1>
    </dataValidation>
    <dataValidation type="list" allowBlank="1" showErrorMessage="1" sqref="H26">
      <formula1>$BB$26:$BD$26</formula1>
    </dataValidation>
    <dataValidation type="list" allowBlank="1" showErrorMessage="1" sqref="G20">
      <formula1>$AX$20:$AZ$20</formula1>
    </dataValidation>
    <dataValidation type="list" allowBlank="1" showErrorMessage="1" sqref="C22">
      <formula1>$AH$22:$AJ$22</formula1>
    </dataValidation>
    <dataValidation type="list" allowBlank="1" showErrorMessage="1" sqref="F20">
      <formula1>$AT$20:$AV$20</formula1>
    </dataValidation>
    <dataValidation type="list" allowBlank="1" showErrorMessage="1" sqref="O18">
      <formula1>$BN$18:$BP$18</formula1>
    </dataValidation>
    <dataValidation type="list" allowBlank="1" showErrorMessage="1" sqref="G14">
      <formula1>$AX$14:$AZ$14</formula1>
    </dataValidation>
    <dataValidation type="list" allowBlank="1" showErrorMessage="1" sqref="I4">
      <formula1>$X$4:$AA$4</formula1>
    </dataValidation>
    <dataValidation type="list" allowBlank="1" showErrorMessage="1" sqref="D19">
      <formula1>$AL$19:$AN$19</formula1>
    </dataValidation>
    <dataValidation type="list" allowBlank="1" showErrorMessage="1" sqref="C3:H3">
      <formula1>$Y$27:$Y$36</formula1>
    </dataValidation>
    <dataValidation type="list" allowBlank="1" showErrorMessage="1" sqref="M7">
      <formula1>$BF$7:$BH$7</formula1>
    </dataValidation>
    <dataValidation type="list" allowBlank="1" showErrorMessage="1" sqref="F21">
      <formula1>$AT$21:$AV$21</formula1>
    </dataValidation>
    <dataValidation type="list" allowBlank="1" showErrorMessage="1" sqref="C4">
      <formula1>$AH$4:$AJ$4</formula1>
    </dataValidation>
    <dataValidation type="list" allowBlank="1" showErrorMessage="1" sqref="G15">
      <formula1>$AX$15:$AZ$15</formula1>
    </dataValidation>
    <dataValidation type="list" allowBlank="1" showErrorMessage="1" sqref="P6">
      <formula1>$BR$6:$BT$6</formula1>
    </dataValidation>
    <dataValidation type="list" allowBlank="1" showErrorMessage="1" sqref="P24">
      <formula1>$BR$24:$BT$24</formula1>
    </dataValidation>
    <dataValidation type="list" allowBlank="1" showErrorMessage="1" sqref="C17">
      <formula1>$AH$17:$AJ$17</formula1>
    </dataValidation>
    <dataValidation type="list" allowBlank="1" showErrorMessage="1" sqref="F8">
      <formula1>$AT$8:$AV$8</formula1>
    </dataValidation>
    <dataValidation type="list" allowBlank="1" showErrorMessage="1" sqref="Q11">
      <formula1>$BV$11:$BX$11</formula1>
    </dataValidation>
    <dataValidation type="list" allowBlank="1" showErrorMessage="1" sqref="G13">
      <formula1>$AX$13:$AZ$13</formula1>
    </dataValidation>
    <dataValidation type="list" allowBlank="1" showErrorMessage="1" sqref="C8">
      <formula1>$AH$8:$AJ$8</formula1>
    </dataValidation>
    <dataValidation type="list" allowBlank="1" showErrorMessage="1" sqref="P22">
      <formula1>$BR$22:$BT$22</formula1>
    </dataValidation>
    <dataValidation type="list" allowBlank="1" showErrorMessage="1" sqref="S15">
      <formula1>$AC$15:$AF$15</formula1>
    </dataValidation>
    <dataValidation type="list" allowBlank="1" showErrorMessage="1" sqref="F25">
      <formula1>$AT$25:$AV$25</formula1>
    </dataValidation>
    <dataValidation type="list" allowBlank="1" showErrorMessage="1" sqref="F5">
      <formula1>$AT$5:$AV$5</formula1>
    </dataValidation>
    <dataValidation type="list" allowBlank="1" showErrorMessage="1" sqref="E8">
      <formula1>$AP$8:$AR$8</formula1>
    </dataValidation>
    <dataValidation type="list" allowBlank="1" showErrorMessage="1" sqref="O9">
      <formula1>$BN$9:$BP$9</formula1>
    </dataValidation>
    <dataValidation type="list" allowBlank="1" showErrorMessage="1" sqref="R12">
      <formula1>$BZ$12:$CB$12</formula1>
    </dataValidation>
    <dataValidation type="list" allowBlank="1" showErrorMessage="1" sqref="P14">
      <formula1>$BR$14:$BT$14</formula1>
    </dataValidation>
    <dataValidation type="list" allowBlank="1" showErrorMessage="1" sqref="H5">
      <formula1>$BB$5:$BD$5</formula1>
    </dataValidation>
    <dataValidation type="list" allowBlank="1" showErrorMessage="1" sqref="F17">
      <formula1>$AT$17:$AV$17</formula1>
    </dataValidation>
    <dataValidation type="list" allowBlank="1" showErrorMessage="1" sqref="O26">
      <formula1>$BN$26:$BP$26</formula1>
    </dataValidation>
    <dataValidation type="list" allowBlank="1" showErrorMessage="1" sqref="R9">
      <formula1>$BZ$9:$CB$9</formula1>
    </dataValidation>
    <dataValidation type="list" allowBlank="1" showErrorMessage="1" sqref="P15">
      <formula1>$BR$15:$BT$15</formula1>
    </dataValidation>
    <dataValidation type="list" allowBlank="1" showErrorMessage="1" sqref="Q9">
      <formula1>$BV$9:$BX$9</formula1>
    </dataValidation>
    <dataValidation type="list" allowBlank="1" showErrorMessage="1" sqref="G8">
      <formula1>$AX$8:$AZ$8</formula1>
    </dataValidation>
    <dataValidation type="list" allowBlank="1" showErrorMessage="1" sqref="S16">
      <formula1>$AC$16:$AF$16</formula1>
    </dataValidation>
    <dataValidation type="list" allowBlank="1" showErrorMessage="1" sqref="F18">
      <formula1>$AT$18:$AV$18</formula1>
    </dataValidation>
    <dataValidation type="list" allowBlank="1" showErrorMessage="1" sqref="S10">
      <formula1>$AC$10:$AF$10</formula1>
    </dataValidation>
    <dataValidation type="list" allowBlank="1" showErrorMessage="1" sqref="O27">
      <formula1>$BN$27:$BP$27</formula1>
    </dataValidation>
    <dataValidation type="list" allowBlank="1" showErrorMessage="1" sqref="S22">
      <formula1>$AC$22:$AF$22</formula1>
    </dataValidation>
    <dataValidation type="list" allowBlank="1" showErrorMessage="1" sqref="D8">
      <formula1>$AL$8:$AN$8</formula1>
    </dataValidation>
    <dataValidation type="list" allowBlank="1" showErrorMessage="1" sqref="G12">
      <formula1>$AX$12:$AZ$12</formula1>
    </dataValidation>
    <dataValidation type="list" allowBlank="1" showErrorMessage="1" sqref="P21">
      <formula1>$BR$21:$BT$21</formula1>
    </dataValidation>
    <dataValidation type="list" allowBlank="1" showErrorMessage="1" sqref="N10">
      <formula1>$BJ$10:$BL$10</formula1>
    </dataValidation>
    <dataValidation type="list" allowBlank="1" showErrorMessage="1" sqref="S23">
      <formula1>$AC$23:$AF$23</formula1>
    </dataValidation>
    <dataValidation type="list" allowBlank="1" showErrorMessage="1" sqref="I10">
      <formula1>$X$10:$AA$10</formula1>
    </dataValidation>
    <dataValidation type="list" allowBlank="1" showErrorMessage="1" sqref="F24">
      <formula1>$AT$24:$AV$24</formula1>
    </dataValidation>
    <dataValidation type="list" allowBlank="1" showErrorMessage="1" sqref="M5">
      <formula1>$BF$5:$BH$5</formula1>
    </dataValidation>
    <dataValidation type="list" allowBlank="1" showErrorMessage="1" sqref="N5">
      <formula1>$BJ$5:$BL$5</formula1>
    </dataValidation>
    <dataValidation type="list" allowBlank="1" showErrorMessage="1" sqref="S9">
      <formula1>$AC$9:$AF$9</formula1>
    </dataValidation>
    <dataValidation type="list" allowBlank="1" showErrorMessage="1" sqref="P10">
      <formula1>$BR$10:$BT$10</formula1>
    </dataValidation>
    <dataValidation type="list" allowBlank="1" showErrorMessage="1" sqref="C6">
      <formula1>$AH$6:$AJ$6</formula1>
    </dataValidation>
    <dataValidation type="list" allowBlank="1" showErrorMessage="1" sqref="P13">
      <formula1>$BR$13:$BT$13</formula1>
    </dataValidation>
    <dataValidation type="list" allowBlank="1" showErrorMessage="1" sqref="C27">
      <formula1>$AH$27:$AJ$27</formula1>
    </dataValidation>
    <dataValidation type="list" allowBlank="1" showErrorMessage="1" sqref="S21">
      <formula1>$AC$21:$AF$21</formula1>
    </dataValidation>
    <dataValidation type="list" allowBlank="1" showErrorMessage="1" sqref="R7">
      <formula1>$BZ$7:$CB$7</formula1>
    </dataValidation>
    <dataValidation type="list" allowBlank="1" showErrorMessage="1" sqref="F26">
      <formula1>$AT$26:$AV$26</formula1>
    </dataValidation>
    <dataValidation type="list" allowBlank="1" showErrorMessage="1" sqref="I6">
      <formula1>$X$6:$AA$6</formula1>
    </dataValidation>
    <dataValidation type="list" allowBlank="1" showErrorMessage="1" sqref="E6">
      <formula1>$AP$6:$AR$6</formula1>
    </dataValidation>
    <dataValidation type="list" allowBlank="1" showErrorMessage="1" sqref="O7">
      <formula1>$BN$7:$BP$7</formula1>
    </dataValidation>
    <dataValidation type="list" allowBlank="1" showErrorMessage="1" sqref="F27">
      <formula1>$AT$27:$AV$27</formula1>
    </dataValidation>
    <dataValidation type="list" allowBlank="1" showErrorMessage="1" sqref="S13">
      <formula1>$AC$13:$AF$13</formula1>
    </dataValidation>
    <dataValidation type="list" allowBlank="1" showErrorMessage="1" sqref="Q7">
      <formula1>$BV$7:$BX$7</formula1>
    </dataValidation>
    <dataValidation type="list" allowBlank="1" showErrorMessage="1" sqref="S7">
      <formula1>$AC$7:$AF$7</formula1>
    </dataValidation>
    <dataValidation type="list" allowBlank="1" showErrorMessage="1" sqref="P11">
      <formula1>$BR$11:$BT$11</formula1>
    </dataValidation>
    <dataValidation type="list" allowBlank="1" showErrorMessage="1" sqref="G6">
      <formula1>$AX$6:$AZ$6</formula1>
    </dataValidation>
    <dataValidation type="list" allowBlank="1" showErrorMessage="1" sqref="P12">
      <formula1>$BR$12:$BT$12</formula1>
    </dataValidation>
    <dataValidation type="list" allowBlank="1" showErrorMessage="1" sqref="S14">
      <formula1>$AC$14:$AF$14</formula1>
    </dataValidation>
    <dataValidation type="list" allowBlank="1" showErrorMessage="1" sqref="H21">
      <formula1>$BB$21:$BD$21</formula1>
    </dataValidation>
    <dataValidation type="list" allowBlank="1" showErrorMessage="1" sqref="S18">
      <formula1>$AC$18:$AF$18</formula1>
    </dataValidation>
    <dataValidation type="list" allowBlank="1" showErrorMessage="1" sqref="I20">
      <formula1>$X$20:$AA$20</formula1>
    </dataValidation>
    <dataValidation type="list" allowBlank="1" showErrorMessage="1" sqref="O10">
      <formula1>$BN$10:$BP$10</formula1>
    </dataValidation>
    <dataValidation type="list" allowBlank="1" showErrorMessage="1" sqref="S20">
      <formula1>$AC$20:$AF$20</formula1>
    </dataValidation>
    <dataValidation type="list" allowBlank="1" showErrorMessage="1" sqref="E17">
      <formula1>$AP$17:$AR$17</formula1>
    </dataValidation>
    <dataValidation type="list" allowBlank="1" showErrorMessage="1" sqref="D26">
      <formula1>$AL$26:$AN$26</formula1>
    </dataValidation>
    <dataValidation type="list" allowBlank="1" showErrorMessage="1" sqref="N26">
      <formula1>$BJ$26:$BL$26</formula1>
    </dataValidation>
    <dataValidation type="list" allowBlank="1" showErrorMessage="1" sqref="S6">
      <formula1>$AC$6:$AF$6</formula1>
    </dataValidation>
    <dataValidation type="list" allowBlank="1" showErrorMessage="1" sqref="D6">
      <formula1>$AL$6:$AN$6</formula1>
    </dataValidation>
    <dataValidation type="list" allowBlank="1" showErrorMessage="1" sqref="R15">
      <formula1>$BZ$15:$CB$15</formula1>
    </dataValidation>
    <dataValidation type="list" allowBlank="1" showErrorMessage="1" sqref="F14">
      <formula1>$AT$14:$AV$14</formula1>
    </dataValidation>
    <dataValidation type="list" allowBlank="1" showErrorMessage="1" sqref="F9">
      <formula1>$AT$9:$AV$9</formula1>
    </dataValidation>
    <dataValidation type="list" allowBlank="1" showErrorMessage="1" sqref="O23">
      <formula1>$BN$23:$BP$23</formula1>
    </dataValidation>
    <dataValidation type="list" allowBlank="1" showErrorMessage="1" sqref="P7">
      <formula1>$BR$7:$BT$7</formula1>
    </dataValidation>
    <dataValidation type="list" allowBlank="1" showErrorMessage="1" sqref="G10">
      <formula1>$AX$10:$AZ$10</formula1>
    </dataValidation>
    <dataValidation type="list" allowBlank="1" showErrorMessage="1" sqref="P17">
      <formula1>$BR$17:$BT$17</formula1>
    </dataValidation>
    <dataValidation type="list" allowBlank="1" showErrorMessage="1" sqref="C12">
      <formula1>$AH$12:$AJ$12</formula1>
    </dataValidation>
    <dataValidation type="list" allowBlank="1" showErrorMessage="1" sqref="H19">
      <formula1>$BB$19:$BD$19</formula1>
    </dataValidation>
    <dataValidation type="list" allowBlank="1" showErrorMessage="1" sqref="C5">
      <formula1>$AH$5:$AJ$5</formula1>
    </dataValidation>
    <dataValidation type="list" allowBlank="1" showErrorMessage="1" sqref="I18">
      <formula1>$X$18:$AA$18</formula1>
    </dataValidation>
    <dataValidation type="list" allowBlank="1" showErrorMessage="1" sqref="Q14">
      <formula1>$BV$14:$BX$14</formula1>
    </dataValidation>
    <dataValidation type="list" allowBlank="1" showErrorMessage="1" sqref="E5">
      <formula1>$AP$5:$AR$5</formula1>
    </dataValidation>
    <dataValidation type="list" allowBlank="1" showErrorMessage="1" sqref="G11">
      <formula1>$AX$11:$AZ$11</formula1>
    </dataValidation>
    <dataValidation type="list" allowBlank="1" showErrorMessage="1" sqref="R16">
      <formula1>$BZ$16:$CB$16</formula1>
    </dataValidation>
    <dataValidation type="list" allowBlank="1" showErrorMessage="1" sqref="M19">
      <formula1>$BF$19:$BH$19</formula1>
    </dataValidation>
    <dataValidation type="list" allowBlank="1" showErrorMessage="1" sqref="P20">
      <formula1>$BR$20:$BT$20</formula1>
    </dataValidation>
    <dataValidation type="list" allowBlank="1" showErrorMessage="1" sqref="C13">
      <formula1>$AH$13:$AJ$13</formula1>
    </dataValidation>
    <dataValidation type="list" allowBlank="1" showErrorMessage="1" sqref="G23">
      <formula1>$AX$23:$AZ$23</formula1>
    </dataValidation>
    <dataValidation type="list" allowBlank="1" showErrorMessage="1" sqref="H22">
      <formula1>$BB$22:$BD$22</formula1>
    </dataValidation>
    <dataValidation type="list" allowBlank="1" showErrorMessage="1" sqref="C25">
      <formula1>$AH$25:$AJ$25</formula1>
    </dataValidation>
    <dataValidation type="list" allowBlank="1" showErrorMessage="1" sqref="Q15">
      <formula1>$BV$15:$BX$15</formula1>
    </dataValidation>
    <dataValidation type="list" allowBlank="1" showErrorMessage="1" sqref="H18">
      <formula1>$BB$18:$BD$18</formula1>
    </dataValidation>
    <dataValidation type="list" allowBlank="1" showErrorMessage="1" sqref="Q27">
      <formula1>$BV$27:$BX$27</formula1>
    </dataValidation>
    <dataValidation type="list" allowBlank="1" showErrorMessage="1" sqref="I17">
      <formula1>$X$17:$AA$17</formula1>
    </dataValidation>
    <dataValidation type="list" allowBlank="1" showErrorMessage="1" sqref="M8">
      <formula1>$BF$8:$BH$8</formula1>
    </dataValidation>
    <dataValidation type="list" allowBlank="1" showErrorMessage="1" sqref="R5">
      <formula1>$BZ$5:$CB$5</formula1>
    </dataValidation>
    <dataValidation type="list" allowBlank="1" showErrorMessage="1" sqref="O6">
      <formula1>$BN$6:$BP$6</formula1>
    </dataValidation>
    <dataValidation type="list" allowBlank="1" showErrorMessage="1" sqref="G24">
      <formula1>$AX$24:$AZ$24</formula1>
    </dataValidation>
    <dataValidation type="list" allowBlank="1" showErrorMessage="1" sqref="S17">
      <formula1>$AC$17:$AF$17</formula1>
    </dataValidation>
    <dataValidation type="list" allowBlank="1" showErrorMessage="1" sqref="C26">
      <formula1>$AH$26:$AJ$26</formula1>
    </dataValidation>
    <dataValidation type="list" allowBlank="1" showErrorMessage="1" sqref="H9">
      <formula1>$BB$9:$BD$9</formula1>
    </dataValidation>
    <dataValidation type="list" allowBlank="1" showErrorMessage="1" sqref="S4">
      <formula1>$AC$4:$AF$4</formula1>
    </dataValidation>
    <dataValidation type="list" allowBlank="1" showErrorMessage="1" sqref="C24">
      <formula1>$AH$24:$AJ$24</formula1>
    </dataValidation>
    <dataValidation type="list" allowBlank="1" showErrorMessage="1" sqref="N11">
      <formula1>$BJ$11:$BL$11</formula1>
    </dataValidation>
    <dataValidation type="list" allowBlank="1" showErrorMessage="1" sqref="F13">
      <formula1>$AT$13:$AV$13</formula1>
    </dataValidation>
    <dataValidation type="list" allowBlank="1" showErrorMessage="1" sqref="N14">
      <formula1>$BJ$14:$BL$14</formula1>
    </dataValidation>
    <dataValidation type="list" allowBlank="1" showErrorMessage="1" sqref="O22">
      <formula1>$BN$22:$BP$22</formula1>
    </dataValidation>
    <dataValidation type="list" allowBlank="1" showErrorMessage="1" sqref="F16">
      <formula1>$AT$16:$AV$16</formula1>
    </dataValidation>
    <dataValidation type="list" allowBlank="1" showErrorMessage="1" sqref="D4">
      <formula1>$AL$4:$AN$4</formula1>
    </dataValidation>
    <dataValidation type="list" allowBlank="1" showErrorMessage="1" sqref="P16">
      <formula1>$BR$16:$BT$16</formula1>
    </dataValidation>
    <dataValidation type="list" allowBlank="1" showErrorMessage="1" sqref="O25">
      <formula1>$BN$25:$BP$25</formula1>
    </dataValidation>
    <dataValidation type="list" allowBlank="1" showErrorMessage="1" sqref="I9">
      <formula1>$X$9:$AA$9</formula1>
    </dataValidation>
    <dataValidation type="list" allowBlank="1" showErrorMessage="1" sqref="I21">
      <formula1>$X$21:$AA$21</formula1>
    </dataValidation>
    <dataValidation type="list" allowBlank="1" showErrorMessage="1" sqref="P5">
      <formula1>$BR$5:$BT$5</formula1>
    </dataValidation>
    <dataValidation type="list" allowBlank="1" showErrorMessage="1" sqref="F7">
      <formula1>$AT$7:$AV$7</formula1>
    </dataValidation>
    <dataValidation type="list" allowBlank="1" showErrorMessage="1" sqref="Q13">
      <formula1>$BV$13:$BX$13</formula1>
    </dataValidation>
    <dataValidation type="list" allowBlank="1" showErrorMessage="1" sqref="G22">
      <formula1>$AX$22:$AZ$22</formula1>
    </dataValidation>
    <dataValidation type="list" allowBlank="1" showErrorMessage="1" sqref="S19">
      <formula1>$AC$19:$AF$19</formula1>
    </dataValidation>
    <dataValidation type="list" allowBlank="1" showErrorMessage="1" sqref="D27">
      <formula1>$AL$27:$AN$27</formula1>
    </dataValidation>
    <dataValidation type="list" allowBlank="1" showErrorMessage="1" sqref="D24">
      <formula1>$AL$24:$AN$24</formula1>
    </dataValidation>
    <dataValidation type="list" allowBlank="1" showErrorMessage="1" sqref="O24">
      <formula1>$BN$24:$BP$24</formula1>
    </dataValidation>
    <dataValidation type="list" allowBlank="1" showErrorMessage="1" sqref="O4">
      <formula1>$BN$4:$BP$4</formula1>
    </dataValidation>
    <dataValidation type="list" allowBlank="1" showErrorMessage="1" sqref="P18">
      <formula1>$BR$18:$BT$18</formula1>
    </dataValidation>
    <dataValidation type="list" allowBlank="1" showErrorMessage="1" sqref="R13">
      <formula1>$BZ$13:$CB$13</formula1>
    </dataValidation>
    <dataValidation type="list" allowBlank="1" showErrorMessage="1" sqref="N7">
      <formula1>$BJ$7:$BL$7</formula1>
    </dataValidation>
    <dataValidation type="list" allowBlank="1" showErrorMessage="1" sqref="H7">
      <formula1>$BB$7:$BD$7</formula1>
    </dataValidation>
    <dataValidation type="list" allowBlank="1" showErrorMessage="1" sqref="N12">
      <formula1>$BJ$12:$BL$12</formula1>
    </dataValidation>
    <dataValidation type="list" allowBlank="1" showErrorMessage="1" sqref="G21">
      <formula1>$AX$21:$AZ$21</formula1>
    </dataValidation>
    <dataValidation type="list" allowBlank="1" showErrorMessage="1" sqref="Q4">
      <formula1>$BV$4:$BX$4</formula1>
    </dataValidation>
    <dataValidation type="list" allowBlank="1" showErrorMessage="1" sqref="P19">
      <formula1>$BR$19:$BT$19</formula1>
    </dataValidation>
    <dataValidation type="list" allowBlank="1" showErrorMessage="1" sqref="C23">
      <formula1>$AH$23:$AJ$23</formula1>
    </dataValidation>
    <dataValidation type="list" allowBlank="1" showErrorMessage="1" sqref="D25">
      <formula1>$AL$25:$AN$25</formula1>
    </dataValidation>
    <dataValidation type="list" allowBlank="1" showErrorMessage="1" sqref="O19">
      <formula1>$BN$19:$BP$19</formula1>
    </dataValidation>
    <dataValidation type="list" allowBlank="1" showErrorMessage="1" sqref="M10">
      <formula1>$BF$10:$BH$10</formula1>
    </dataValidation>
    <dataValidation type="list" allowBlank="1" showErrorMessage="1" sqref="N13">
      <formula1>$BJ$13:$BL$13</formula1>
    </dataValidation>
    <dataValidation type="list" allowBlank="1" showErrorMessage="1" sqref="R14">
      <formula1>$BZ$14:$CB$14</formula1>
    </dataValidation>
    <dataValidation type="list" allowBlank="1" showErrorMessage="1" sqref="F15">
      <formula1>$AT$15:$AV$15</formula1>
    </dataValidation>
    <dataValidation type="list" allowBlank="1" showErrorMessage="1" sqref="C15">
      <formula1>$AH$15:$AJ$15</formula1>
    </dataValidation>
    <dataValidation type="list" allowBlank="1" showErrorMessage="1" sqref="E14">
      <formula1>$AP$14:$AR$14</formula1>
    </dataValidation>
    <dataValidation type="list" allowBlank="1" showErrorMessage="1" sqref="R20">
      <formula1>$BZ$20:$CB$20</formula1>
    </dataValidation>
    <dataValidation type="list" allowBlank="1" showErrorMessage="1" sqref="N23">
      <formula1>$BJ$23:$BL$23</formula1>
    </dataValidation>
    <dataValidation type="list" allowBlank="1" showErrorMessage="1" sqref="N4">
      <formula1>$BJ$4:$BL$4</formula1>
    </dataValidation>
    <dataValidation type="list" allowBlank="1" showErrorMessage="1" sqref="H24">
      <formula1>$BB$24:$BD$24</formula1>
    </dataValidation>
    <dataValidation type="list" allowBlank="1" showErrorMessage="1" sqref="D9">
      <formula1>$AL$9:$AN$9</formula1>
    </dataValidation>
    <dataValidation type="list" allowBlank="1" showErrorMessage="1" sqref="M11">
      <formula1>$BF$11:$BH$11</formula1>
    </dataValidation>
    <dataValidation type="list" allowBlank="1" showErrorMessage="1" sqref="R18">
      <formula1>$BZ$18:$CB$18</formula1>
    </dataValidation>
    <dataValidation type="list" allowBlank="1" showErrorMessage="1" sqref="I23">
      <formula1>$X$23:$AA$23</formula1>
    </dataValidation>
    <dataValidation type="list" allowBlank="1" showErrorMessage="1" sqref="Q12">
      <formula1>$BV$12:$BX$12</formula1>
    </dataValidation>
    <dataValidation type="list" allowBlank="1" showErrorMessage="1" sqref="G19">
      <formula1>$AX$19:$AZ$19</formula1>
    </dataValidation>
    <dataValidation type="list" allowBlank="1" showErrorMessage="1" sqref="D23">
      <formula1>$AL$23:$AN$23</formula1>
    </dataValidation>
    <dataValidation type="list" allowBlank="1" showErrorMessage="1" sqref="O13">
      <formula1>$BN$13:$BP$13</formula1>
    </dataValidation>
    <dataValidation type="list" allowBlank="1" showErrorMessage="1" sqref="E27">
      <formula1>$AP$27:$AR$27</formula1>
    </dataValidation>
    <dataValidation type="list" allowBlank="1" showErrorMessage="1" sqref="G26">
      <formula1>$AX$26:$AZ$26</formula1>
    </dataValidation>
    <dataValidation type="list" allowBlank="1" showErrorMessage="1" sqref="N15">
      <formula1>$BJ$15:$BL$15</formula1>
    </dataValidation>
    <dataValidation type="list" allowBlank="1" showErrorMessage="1" sqref="M6">
      <formula1>$BF$6:$BH$6</formula1>
    </dataValidation>
    <dataValidation type="list" allowBlank="1" showErrorMessage="1" sqref="H16">
      <formula1>$BB$16:$BD$16</formula1>
    </dataValidation>
    <dataValidation type="list" allowBlank="1" showErrorMessage="1" sqref="M24">
      <formula1>$BF$24:$BH$24</formula1>
    </dataValidation>
    <dataValidation type="list" allowBlank="1" showErrorMessage="1" sqref="I15">
      <formula1>$X$15:$AA$15</formula1>
    </dataValidation>
    <dataValidation type="list" allowBlank="1" showErrorMessage="1" sqref="F4">
      <formula1>$AT$4:$AV$4</formula1>
    </dataValidation>
    <dataValidation type="list" allowBlank="1" showErrorMessage="1" sqref="Q25">
      <formula1>$BV$25:$BX$25</formula1>
    </dataValidation>
    <dataValidation type="list" allowBlank="1" showErrorMessage="1" sqref="D15">
      <formula1>$AL$15:$AN$15</formula1>
    </dataValidation>
    <dataValidation type="list" allowBlank="1" showErrorMessage="1" sqref="G7">
      <formula1>$AX$7:$AZ$7</formula1>
    </dataValidation>
    <dataValidation type="list" allowBlank="1" showErrorMessage="1" sqref="Q8">
      <formula1>$BV$8:$BX$8</formula1>
    </dataValidation>
    <dataValidation type="list" allowBlank="1" showErrorMessage="1" sqref="E19">
      <formula1>$AP$19:$AR$19</formula1>
    </dataValidation>
    <dataValidation type="list" allowBlank="1" showErrorMessage="1" sqref="G18">
      <formula1>$AX$18:$AZ$18</formula1>
    </dataValidation>
    <dataValidation type="list" allowBlank="1" showErrorMessage="1" sqref="H17">
      <formula1>$BB$17:$BD$17</formula1>
    </dataValidation>
    <dataValidation type="list" allowBlank="1" showErrorMessage="1" sqref="P27">
      <formula1>$BR$27:$BT$27</formula1>
    </dataValidation>
    <dataValidation type="list" allowBlank="1" showErrorMessage="1" sqref="N16">
      <formula1>$BJ$16:$BL$16</formula1>
    </dataValidation>
    <dataValidation type="list" allowBlank="1" showErrorMessage="1" sqref="C9">
      <formula1>$AH$9:$AJ$9</formula1>
    </dataValidation>
    <dataValidation type="list" allowBlank="1" showErrorMessage="1" sqref="I16">
      <formula1>$X$16:$AA$16</formula1>
    </dataValidation>
    <dataValidation type="list" allowBlank="1" showErrorMessage="1" sqref="Q26">
      <formula1>$BV$26:$BX$26</formula1>
    </dataValidation>
    <dataValidation type="list" allowBlank="1" showErrorMessage="1" sqref="H10">
      <formula1>$BB$10:$BD$10</formula1>
    </dataValidation>
    <dataValidation type="list" allowBlank="1" showErrorMessage="1" sqref="F6">
      <formula1>$AT$6:$AV$6</formula1>
    </dataValidation>
    <dataValidation type="list" allowBlank="1" showErrorMessage="1" sqref="M25">
      <formula1>$BF$25:$BH$25</formula1>
    </dataValidation>
    <dataValidation type="list" allowBlank="1" showErrorMessage="1" sqref="F11">
      <formula1>$AT$11:$AV$11</formula1>
    </dataValidation>
    <dataValidation type="list" allowBlank="1" showErrorMessage="1" sqref="O20">
      <formula1>$BN$20:$BP$20</formula1>
    </dataValidation>
    <dataValidation type="list" allowBlank="1" showErrorMessage="1" sqref="P4">
      <formula1>$BR$4:$BT$4</formula1>
    </dataValidation>
    <dataValidation type="list" allowBlank="1" showErrorMessage="1" sqref="D16">
      <formula1>$AL$16:$AN$16</formula1>
    </dataValidation>
    <dataValidation type="list" allowBlank="1" showErrorMessage="1" sqref="R8">
      <formula1>$BZ$8:$CB$8</formula1>
    </dataValidation>
    <dataValidation type="list" allowBlank="1" showErrorMessage="1" sqref="I5">
      <formula1>$X$5:$AA$5</formula1>
    </dataValidation>
    <dataValidation type="list" allowBlank="1" showErrorMessage="1" sqref="E13">
      <formula1>$AP$13:$AR$13</formula1>
    </dataValidation>
    <dataValidation type="list" allowBlank="1" showErrorMessage="1" sqref="H11">
      <formula1>$BB$11:$BD$11</formula1>
    </dataValidation>
    <dataValidation type="list" allowBlank="1" showErrorMessage="1" sqref="C14">
      <formula1>$AH$14:$AJ$14</formula1>
    </dataValidation>
    <dataValidation type="list" allowBlank="1" showErrorMessage="1" sqref="N22">
      <formula1>$BJ$22:$BL$22</formula1>
    </dataValidation>
    <dataValidation type="list" allowBlank="1" showErrorMessage="1" sqref="F12">
      <formula1>$AT$12:$AV$12</formula1>
    </dataValidation>
    <dataValidation type="list" allowBlank="1" showErrorMessage="1" sqref="Q20">
      <formula1>$BV$20:$BX$20</formula1>
    </dataValidation>
    <dataValidation type="list" allowBlank="1" showErrorMessage="1" sqref="R17">
      <formula1>$BZ$17:$CB$17</formula1>
    </dataValidation>
    <dataValidation type="list" allowBlank="1" showErrorMessage="1" sqref="H23">
      <formula1>$BB$23:$BD$23</formula1>
    </dataValidation>
    <dataValidation type="list" allowBlank="1" showErrorMessage="1" sqref="D10">
      <formula1>$AL$10:$AN$10</formula1>
    </dataValidation>
    <dataValidation type="list" allowBlank="1" showErrorMessage="1" sqref="O21">
      <formula1>$BN$21:$BP$21</formula1>
    </dataValidation>
    <dataValidation type="list" allowBlank="1" showErrorMessage="1" sqref="I22">
      <formula1>$X$22:$AA$22</formula1>
    </dataValidation>
    <dataValidation type="list" allowBlank="1" showErrorMessage="1" sqref="D22">
      <formula1>$AL$22:$AN$22</formula1>
    </dataValidation>
    <dataValidation type="list" allowBlank="1" showErrorMessage="1" sqref="Q19">
      <formula1>$BV$19:$BX$19</formula1>
    </dataValidation>
    <dataValidation type="list" allowBlank="1" showErrorMessage="1" sqref="G25">
      <formula1>$AX$25:$AZ$25</formula1>
    </dataValidation>
    <dataValidation type="list" allowBlank="1" showErrorMessage="1" sqref="P9">
      <formula1>$BR$9:$BT$9</formula1>
    </dataValidation>
    <dataValidation type="list" allowBlank="1" showErrorMessage="1" sqref="H12">
      <formula1>$BB$12:$BD$12</formula1>
    </dataValidation>
    <dataValidation type="list" allowBlank="1" showErrorMessage="1" sqref="Q21">
      <formula1>$BV$21:$BX$21</formula1>
    </dataValidation>
    <dataValidation type="list" allowBlank="1" showErrorMessage="1" sqref="Q6">
      <formula1>$BV$6:$BX$6</formula1>
    </dataValidation>
    <dataValidation type="list" allowBlank="1" showErrorMessage="1" sqref="H15">
      <formula1>$BB$15:$BD$15</formula1>
    </dataValidation>
    <dataValidation type="list" allowBlank="1" showErrorMessage="1" sqref="M23">
      <formula1>$BF$23:$BH$23</formula1>
    </dataValidation>
    <dataValidation type="list" allowBlank="1" showErrorMessage="1" sqref="G5">
      <formula1>$AX$5:$AZ$5</formula1>
    </dataValidation>
    <dataValidation type="list" allowBlank="1" showErrorMessage="1" sqref="Q24">
      <formula1>$BV$24:$BX$24</formula1>
    </dataValidation>
    <dataValidation type="list" allowBlank="1" showErrorMessage="1" sqref="R27">
      <formula1>$BZ$27:$CB$27</formula1>
    </dataValidation>
    <dataValidation type="list" allowBlank="1" showErrorMessage="1" sqref="M20">
      <formula1>$BF$20:$BH$20</formula1>
    </dataValidation>
    <dataValidation type="list" allowBlank="1" showErrorMessage="1" sqref="N17">
      <formula1>$BJ$17:$BL$17</formula1>
    </dataValidation>
    <dataValidation type="list" allowBlank="1" showErrorMessage="1" sqref="D14">
      <formula1>$AL$14:$AN$14</formula1>
    </dataValidation>
    <dataValidation type="list" allowBlank="1" showErrorMessage="1" sqref="N9">
      <formula1>$BJ$9:$BL$9</formula1>
    </dataValidation>
    <dataValidation type="list" allowBlank="1" showErrorMessage="1" sqref="D11">
      <formula1>$AL$11:$AN$11</formula1>
    </dataValidation>
    <dataValidation type="list" allowBlank="1" showErrorMessage="1" sqref="M18">
      <formula1>$BF$18:$BH$18</formula1>
    </dataValidation>
    <dataValidation type="list" allowBlank="1" showErrorMessage="1" sqref="O11">
      <formula1>$BN$11:$BP$11</formula1>
    </dataValidation>
    <dataValidation type="list" allowBlank="1" showErrorMessage="1" sqref="N24">
      <formula1>$BJ$24:$BL$24</formula1>
    </dataValidation>
    <dataValidation type="list" allowBlank="1" showErrorMessage="1" sqref="E18">
      <formula1>$AP$18:$AR$18</formula1>
    </dataValidation>
    <dataValidation type="list" allowBlank="1" showErrorMessage="1" sqref="S8">
      <formula1>$AC$8:$AF$8</formula1>
    </dataValidation>
    <dataValidation type="list" allowBlank="1" showErrorMessage="1" sqref="R24">
      <formula1>$BZ$24:$CB$24</formula1>
    </dataValidation>
    <dataValidation type="list" allowBlank="1" showErrorMessage="1" sqref="M4">
      <formula1>$BF$4:$BH$4</formula1>
    </dataValidation>
    <dataValidation type="list" allowBlank="1" showErrorMessage="1" sqref="O14">
      <formula1>$BN$14:$BP$14</formula1>
    </dataValidation>
    <dataValidation type="list" allowBlank="1" showErrorMessage="1" sqref="E20">
      <formula1>$AP$20:$AR$20</formula1>
    </dataValidation>
    <dataValidation type="list" allowBlank="1" showErrorMessage="1" sqref="N27">
      <formula1>$BJ$27:$BL$27</formula1>
    </dataValidation>
    <dataValidation type="list" allowBlank="1" showErrorMessage="1" sqref="M15">
      <formula1>$BF$15:$BH$15</formula1>
    </dataValidation>
    <dataValidation type="list" allowBlank="1" showErrorMessage="1" sqref="Q16">
      <formula1>$BV$16:$BX$16</formula1>
    </dataValidation>
    <dataValidation type="list" allowBlank="1" showErrorMessage="1" sqref="R19">
      <formula1>$BZ$19:$CB$19</formula1>
    </dataValidation>
    <dataValidation type="list" allowBlank="1" showErrorMessage="1" sqref="F10">
      <formula1>$AT$10:$AV$10</formula1>
    </dataValidation>
    <dataValidation type="list" allowBlank="1" showErrorMessage="1" sqref="E23">
      <formula1>$AP$23:$AR$23</formula1>
    </dataValidation>
    <dataValidation type="list" allowBlank="1" showErrorMessage="1" sqref="Q23">
      <formula1>$BV$23:$BX$23</formula1>
    </dataValidation>
    <dataValidation type="list" allowBlank="1" showErrorMessage="1" sqref="C7">
      <formula1>$AH$7:$AJ$7</formula1>
    </dataValidation>
    <dataValidation type="list" allowBlank="1" showErrorMessage="1" sqref="M21">
      <formula1>$BF$21:$BH$21</formula1>
    </dataValidation>
    <dataValidation type="list" allowBlank="1" showErrorMessage="1" sqref="E21">
      <formula1>$AP$21:$AR$21</formula1>
    </dataValidation>
    <dataValidation type="list" allowBlank="1" showErrorMessage="1" sqref="C10">
      <formula1>$AH$10:$AJ$10</formula1>
    </dataValidation>
    <dataValidation type="list" allowBlank="1" showErrorMessage="1" sqref="D12">
      <formula1>$AL$12:$AN$12</formula1>
    </dataValidation>
    <dataValidation type="list" allowBlank="1" showErrorMessage="1" sqref="M3:R3">
      <formula1>$Y$38:$Y$47</formula1>
    </dataValidation>
    <dataValidation type="list" allowBlank="1" showErrorMessage="1" sqref="M16">
      <formula1>$BF$16:$BH$16</formula1>
    </dataValidation>
    <dataValidation type="list" allowBlank="1" showErrorMessage="1" sqref="N19">
      <formula1>$BJ$19:$BL$19</formula1>
    </dataValidation>
    <dataValidation type="list" allowBlank="1" showErrorMessage="1" sqref="Q17">
      <formula1>$BV$17:$BX$17</formula1>
    </dataValidation>
    <dataValidation type="list" allowBlank="1" showErrorMessage="1" sqref="R25">
      <formula1>$BZ$25:$CB$25</formula1>
    </dataValidation>
    <dataValidation type="list" allowBlank="1" showErrorMessage="1" sqref="I19">
      <formula1>$X$19:$AA$19</formula1>
    </dataValidation>
    <dataValidation type="list" allowBlank="1" showErrorMessage="1" sqref="E15">
      <formula1>$AP$15:$AR$15</formula1>
    </dataValidation>
    <dataValidation type="list" allowBlank="1" showErrorMessage="1" sqref="O8">
      <formula1>$BN$8:$BP$8</formula1>
    </dataValidation>
    <dataValidation type="list" allowBlank="1" showErrorMessage="1" sqref="C11">
      <formula1>$AH$11:$AJ$11</formula1>
    </dataValidation>
    <dataValidation type="list" allowBlank="1" showErrorMessage="1" sqref="E22">
      <formula1>$AP$22:$AR$22</formula1>
    </dataValidation>
    <dataValidation type="list" allowBlank="1" showErrorMessage="1" sqref="E7">
      <formula1>$AP$7:$AR$7</formula1>
    </dataValidation>
    <dataValidation type="list" allowBlank="1" showErrorMessage="1" sqref="H20">
      <formula1>$BB$20:$BD$20</formula1>
    </dataValidation>
    <dataValidation type="list" allowBlank="1" showErrorMessage="1" sqref="Q18">
      <formula1>$BV$18:$BX$18</formula1>
    </dataValidation>
    <dataValidation type="list" allowBlank="1" showErrorMessage="1" sqref="M22">
      <formula1>$BF$22:$BH$22</formula1>
    </dataValidation>
    <dataValidation type="list" allowBlank="1" showErrorMessage="1" sqref="D7">
      <formula1>$AL$7:$AN$7</formula1>
    </dataValidation>
    <dataValidation type="list" allowBlank="1" showErrorMessage="1" sqref="R26">
      <formula1>$BZ$26:$CB$26</formula1>
    </dataValidation>
    <dataValidation type="list" allowBlank="1" showErrorMessage="1" sqref="I7">
      <formula1>$X$7:$AA$7</formula1>
    </dataValidation>
    <dataValidation type="list" allowBlank="1" showErrorMessage="1" sqref="E16">
      <formula1>$AP$16:$AR$16</formula1>
    </dataValidation>
    <dataValidation type="list" allowBlank="1" showErrorMessage="1" sqref="D13">
      <formula1>$AL$13:$AN$13</formula1>
    </dataValidation>
    <dataValidation type="list" allowBlank="1" showErrorMessage="1" sqref="H4">
      <formula1>$BB$4:$BD$4</formula1>
    </dataValidation>
    <dataValidation type="list" allowBlank="1" showErrorMessage="1" sqref="H14">
      <formula1>$BB$14:$BD$14</formula1>
    </dataValidation>
    <dataValidation type="list" allowBlank="1" showErrorMessage="1" sqref="M17">
      <formula1>$BF$17:$BH$17</formula1>
    </dataValidation>
    <dataValidation type="list" allowBlank="1" showErrorMessage="1" sqref="G27">
      <formula1>$AX$27:$AZ$27</formula1>
    </dataValidation>
    <dataValidation type="list" allowBlank="1" showErrorMessage="1" sqref="O12">
      <formula1>$BN$12:$BP$12</formula1>
    </dataValidation>
    <dataValidation type="list" allowBlank="1" showErrorMessage="1" sqref="N25">
      <formula1>$BJ$25:$BL$25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63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59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42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61</v>
      </c>
      <c r="D3" s="17" t="s">
        <v>60</v>
      </c>
      <c r="E3" s="16" t="s">
        <v>62</v>
      </c>
      <c r="F3" s="17"/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64</v>
      </c>
      <c r="N3" s="23" t="s">
        <v>47</v>
      </c>
      <c r="O3" s="22" t="s">
        <v>45</v>
      </c>
      <c r="P3" s="23" t="s">
        <v>44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>
        <v>10</v>
      </c>
      <c r="E4" s="26"/>
      <c r="F4" s="28"/>
      <c r="G4" s="26"/>
      <c r="H4" s="28"/>
      <c r="I4" s="29">
        <v>20</v>
      </c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1">
        <f ca="1">IFERROR(__xludf.DUMMYFUNCTION("IF(OR(RegExMatch(J4&amp;"""",""ERR""), RegExMatch(J4&amp;"""",""--"")),  ""-----------"", SUM(J4,K3))"),30)</f>
        <v>30</v>
      </c>
      <c r="L4" s="32">
        <v>1</v>
      </c>
      <c r="M4" s="33"/>
      <c r="N4" s="28"/>
      <c r="O4" s="33"/>
      <c r="P4" s="34"/>
      <c r="Q4" s="33"/>
      <c r="R4" s="34"/>
      <c r="S4" s="29"/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7">
        <f ca="1">IFERROR(__xludf.DUMMYFUNCTION("IF(OR(RegExMatch(T4&amp;"""",""ERR""), RegExMatch(T4&amp;"""",""--"")),  ""-----------"", SUM(T4,U3))"),0)</f>
        <v>0</v>
      </c>
      <c r="V4" s="38"/>
      <c r="W4" s="41" t="b">
        <f t="shared" ref="W4:W23" si="0">(COUNTIF(C4:H4, "=15")+COUNTIF(C4:H4, "=10")=1)</f>
        <v>1</v>
      </c>
      <c r="X4" s="41">
        <f ca="1">IFERROR(__xludf.DUMMYFUNCTION("IF(W4, FILTER(BONUS, LEN(BONUS)), ""0"")"),0)</f>
        <v>0</v>
      </c>
      <c r="Y4" s="38">
        <f ca="1">IFERROR(__xludf.DUMMYFUNCTION("""COMPUTED_VALUE"""),10)</f>
        <v>10</v>
      </c>
      <c r="Z4" s="41">
        <f ca="1">IFERROR(__xludf.DUMMYFUNCTION("""COMPUTED_VALUE"""),20)</f>
        <v>20</v>
      </c>
      <c r="AA4" s="41">
        <f ca="1">IFERROR(__xludf.DUMMYFUNCTION("""COMPUTED_VALUE"""),30)</f>
        <v>30</v>
      </c>
      <c r="AB4" s="41" t="b">
        <f t="shared" ref="AB4:AB23" si="1">(COUNTIF(M4:R4, "=15")+COUNTIF(M4:R4, "=10")=1)</f>
        <v>0</v>
      </c>
      <c r="AC4" s="41" t="str">
        <f ca="1">IFERROR(__xludf.DUMMYFUNCTION("IF(AB4, FILTER(BONUS, LEN(BONUS)), ""0"")"),"0")</f>
        <v>0</v>
      </c>
      <c r="AD4" s="41"/>
      <c r="AE4" s="41"/>
      <c r="AF4" s="41"/>
      <c r="AG4" s="41">
        <f>IF(C3="", 0, IF(SUM(C4:H4)-C4&lt;&gt;0, 0, IF(SUM(M4:R4)&gt;0, 2, IF(SUM(M4:R4)&lt;0, 3, 1))))</f>
        <v>0</v>
      </c>
      <c r="AH4" s="41" t="str">
        <f ca="1">IFERROR(__xludf.DUMMYFUNCTION("IF(AG4=1, FILTER(TOSSUP, LEN(TOSSUP)), IF(AG4=2, FILTER(NEG, LEN(NEG)), IF(AG4, FILTER(NONEG, LEN(NONEG)), """")))"),"")</f>
        <v/>
      </c>
      <c r="AI4" s="41"/>
      <c r="AJ4" s="41"/>
      <c r="AK4" s="41">
        <f>IF(D3="", 0, IF(SUM(C4:H4)-D4&lt;&gt;0, 0, IF(SUM(M4:R4)&gt;0, 2, IF(SUM(M4:R4)&lt;0, 3, 1))))</f>
        <v>1</v>
      </c>
      <c r="AL4" s="41">
        <f ca="1">IFERROR(__xludf.DUMMYFUNCTION("IF(AK4=1, FILTER(TOSSUP, LEN(TOSSUP)), IF(AK4=2, FILTER(NEG, LEN(NEG)), IF(AK4, FILTER(NONEG, LEN(NONEG)), """")))"),-5)</f>
        <v>-5</v>
      </c>
      <c r="AM4" s="41">
        <f ca="1">IFERROR(__xludf.DUMMYFUNCTION("""COMPUTED_VALUE"""),10)</f>
        <v>10</v>
      </c>
      <c r="AN4" s="41">
        <f ca="1">IFERROR(__xludf.DUMMYFUNCTION("""COMPUTED_VALUE"""),15)</f>
        <v>15</v>
      </c>
      <c r="AO4" s="41">
        <f>IF(E3="", 0, IF(SUM(C4:H4)-E4&lt;&gt;0, 0, IF(SUM(M4:R4)&gt;0, 2, IF(SUM(M4:R4)&lt;0, 3, 1))))</f>
        <v>0</v>
      </c>
      <c r="AP4" s="41" t="str">
        <f ca="1">IFERROR(__xludf.DUMMYFUNCTION("IF(AO4=1, FILTER(TOSSUP, LEN(TOSSUP)), IF(AO4=2, FILTER(NEG, LEN(NEG)), IF(AO4, FILTER(NONEG, LEN(NONEG)), """")))"),"")</f>
        <v/>
      </c>
      <c r="AQ4" s="41"/>
      <c r="AR4" s="41"/>
      <c r="AS4" s="41">
        <f>IF(F3="", 0, IF(SUM(C4:H4)-F4&lt;&gt;0, 0, IF(SUM(M4:R4)&gt;0, 2, IF(SUM(M4:R4)&lt;0, 3, 1))))</f>
        <v>0</v>
      </c>
      <c r="AT4" s="41" t="str">
        <f ca="1">IFERROR(__xludf.DUMMYFUNCTION("IF(AS4=1, FILTER(TOSSUP, LEN(TOSSUP)), IF(AS4=2, FILTER(NEG, LEN(NEG)), IF(AS4, FILTER(NONEG, LEN(NONEG)), """")))"),"")</f>
        <v/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2</v>
      </c>
      <c r="BF4" s="39">
        <f ca="1">IFERROR(__xludf.DUMMYFUNCTION("IF(BE4=1, FILTER(TOSSUP, LEN(TOSSUP)), IF(BE4=2, FILTER(NEG, LEN(NEG)), IF(BE4, FILTER(NONEG, LEN(NONEG)), """")))"),-5)</f>
        <v>-5</v>
      </c>
      <c r="BG4" s="39"/>
      <c r="BH4" s="39"/>
      <c r="BI4" s="39">
        <f>IF(N3="", 0, IF(SUM(M4:R4)-N4&lt;&gt;0, 0, IF(SUM(C4:H4)&gt;0, 2, IF(SUM(C4:H4)&lt;0, 3, 1))))</f>
        <v>2</v>
      </c>
      <c r="BJ4" s="39">
        <f ca="1">IFERROR(__xludf.DUMMYFUNCTION("IF(BI4=1, FILTER(TOSSUP, LEN(TOSSUP)), IF(BI4=2, FILTER(NEG, LEN(NEG)), IF(BI4, FILTER(NONEG, LEN(NONEG)), """")))"),-5)</f>
        <v>-5</v>
      </c>
      <c r="BK4" s="39"/>
      <c r="BL4" s="39"/>
      <c r="BM4" s="39">
        <f>IF(O3="", 0, IF(SUM(M4:R4)-O4&lt;&gt;0, 0, IF(SUM(C4:H4)&gt;0, 2, IF(SUM(C4:H4)&lt;0, 3, 1))))</f>
        <v>2</v>
      </c>
      <c r="BN4" s="39">
        <f ca="1">IFERROR(__xludf.DUMMYFUNCTION("IF(BM4=1, FILTER(TOSSUP, LEN(TOSSUP)), IF(BM4=2, FILTER(NEG, LEN(NEG)), IF(BM4, FILTER(NONEG, LEN(NONEG)), """")))"),-5)</f>
        <v>-5</v>
      </c>
      <c r="BO4" s="39"/>
      <c r="BP4" s="39"/>
      <c r="BQ4" s="39">
        <f>IF(P3="", 0, IF(SUM(M4:R4)-P4&lt;&gt;0, 0, IF(SUM(C4:H4)&gt;0, 2, IF(SUM(C4:H4)&lt;0, 3, 1))))</f>
        <v>2</v>
      </c>
      <c r="BR4" s="39">
        <f ca="1">IFERROR(__xludf.DUMMYFUNCTION("IF(BQ4=1, FILTER(TOSSUP, LEN(TOSSUP)), IF(BQ4=2, FILTER(NEG, LEN(NEG)), IF(BQ4, FILTER(NONEG, LEN(NONEG)), """")))"),-5)</f>
        <v>-5</v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/>
      <c r="E5" s="26"/>
      <c r="F5" s="28"/>
      <c r="G5" s="26"/>
      <c r="H5" s="28"/>
      <c r="I5" s="29"/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37">
        <f ca="1">IFERROR(__xludf.DUMMYFUNCTION("IF(OR(RegExMatch(J5&amp;"""",""ERR""), RegExMatch(J5&amp;"""",""--""), RegExMatch(K4&amp;"""",""--""),),  ""-----------"", SUM(J5,K4))"),30)</f>
        <v>30</v>
      </c>
      <c r="L5" s="32">
        <v>2</v>
      </c>
      <c r="M5" s="33"/>
      <c r="N5" s="28"/>
      <c r="O5" s="33"/>
      <c r="P5" s="50">
        <v>10</v>
      </c>
      <c r="Q5" s="51"/>
      <c r="R5" s="52"/>
      <c r="S5" s="29">
        <v>20</v>
      </c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37">
        <f ca="1">IFERROR(__xludf.DUMMYFUNCTION("IF(OR(RegExMatch(T5&amp;"""",""ERR""), RegExMatch(T5&amp;"""",""--""), RegExMatch(U4&amp;"""",""--""),),  ""-----------"", SUM(T5,U4))"),30)</f>
        <v>30</v>
      </c>
      <c r="V5" s="38"/>
      <c r="W5" s="41" t="b">
        <f t="shared" si="0"/>
        <v>0</v>
      </c>
      <c r="X5" s="41" t="str">
        <f ca="1">IFERROR(__xludf.DUMMYFUNCTION("IF(W5, FILTER(BONUS, LEN(BONUS)), ""0"")"),"0")</f>
        <v>0</v>
      </c>
      <c r="Y5" s="38"/>
      <c r="Z5" s="38"/>
      <c r="AA5" s="38"/>
      <c r="AB5" s="41" t="b">
        <f t="shared" si="1"/>
        <v>1</v>
      </c>
      <c r="AC5" s="41">
        <f ca="1">IFERROR(__xludf.DUMMYFUNCTION("IF(AB5, FILTER(BONUS, LEN(BONUS)), ""0"")"),0)</f>
        <v>0</v>
      </c>
      <c r="AD5" s="38">
        <f ca="1">IFERROR(__xludf.DUMMYFUNCTION("""COMPUTED_VALUE"""),10)</f>
        <v>10</v>
      </c>
      <c r="AE5" s="38">
        <f ca="1">IFERROR(__xludf.DUMMYFUNCTION("""COMPUTED_VALUE"""),20)</f>
        <v>20</v>
      </c>
      <c r="AF5" s="38">
        <f ca="1">IFERROR(__xludf.DUMMYFUNCTION("""COMPUTED_VALUE"""),30)</f>
        <v>30</v>
      </c>
      <c r="AG5" s="38">
        <f>IF(C3="", 0, IF(SUM(C5:H5)-C5&lt;&gt;0, 0, IF(SUM(M5:R5)&gt;0, 2, IF(SUM(M5:R5)&lt;0, 3, 1))))</f>
        <v>2</v>
      </c>
      <c r="AH5" s="41">
        <f ca="1">IFERROR(__xludf.DUMMYFUNCTION("IF(AG5=1, FILTER(TOSSUP, LEN(TOSSUP)), IF(AG5=2, FILTER(NEG, LEN(NEG)), IF(AG5, FILTER(NONEG, LEN(NONEG)), """")))"),-5)</f>
        <v>-5</v>
      </c>
      <c r="AI5" s="38"/>
      <c r="AJ5" s="38"/>
      <c r="AK5" s="38">
        <f>IF(D3="", 0, IF(SUM(C5:H5)-D5&lt;&gt;0, 0, IF(SUM(M5:R5)&gt;0, 2, IF(SUM(M5:R5)&lt;0, 3, 1))))</f>
        <v>2</v>
      </c>
      <c r="AL5" s="38">
        <f ca="1">IFERROR(__xludf.DUMMYFUNCTION("IF(AK5=1, FILTER(TOSSUP, LEN(TOSSUP)), IF(AK5=2, FILTER(NEG, LEN(NEG)), IF(AK5, FILTER(NONEG, LEN(NONEG)), """")))"),-5)</f>
        <v>-5</v>
      </c>
      <c r="AM5" s="38"/>
      <c r="AN5" s="38"/>
      <c r="AO5" s="38">
        <f>IF(E3="", 0, IF(SUM(C5:H5)-E5&lt;&gt;0, 0, IF(SUM(M5:R5)&gt;0, 2, IF(SUM(M5:R5)&lt;0, 3, 1))))</f>
        <v>2</v>
      </c>
      <c r="AP5" s="38">
        <f ca="1">IFERROR(__xludf.DUMMYFUNCTION("IF(AO5=1, FILTER(TOSSUP, LEN(TOSSUP)), IF(AO5=2, FILTER(NEG, LEN(NEG)), IF(AO5, FILTER(NONEG, LEN(NONEG)), """")))"),-5)</f>
        <v>-5</v>
      </c>
      <c r="AQ5" s="38"/>
      <c r="AR5" s="38"/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0</v>
      </c>
      <c r="BF5" s="38" t="str">
        <f ca="1">IFERROR(__xludf.DUMMYFUNCTION("IF(BE5=1, FILTER(TOSSUP, LEN(TOSSUP)), IF(BE5=2, FILTER(NEG, LEN(NEG)), IF(BE5, FILTER(NONEG, LEN(NONEG)), """")))"),"")</f>
        <v/>
      </c>
      <c r="BG5" s="38"/>
      <c r="BH5" s="38"/>
      <c r="BI5" s="38">
        <f>IF(N3="", 0, IF(SUM(M5:R5)-N5&lt;&gt;0, 0, IF(SUM(C5:H5)&gt;0, 2, IF(SUM(C5:H5)&lt;0, 3, 1))))</f>
        <v>0</v>
      </c>
      <c r="BJ5" s="38" t="str">
        <f ca="1">IFERROR(__xludf.DUMMYFUNCTION("IF(BI5=1, FILTER(TOSSUP, LEN(TOSSUP)), IF(BI5=2, FILTER(NEG, LEN(NEG)), IF(BI5, FILTER(NONEG, LEN(NONEG)), """")))"),"")</f>
        <v/>
      </c>
      <c r="BK5" s="38"/>
      <c r="BL5" s="38"/>
      <c r="BM5" s="38">
        <f>IF(O3="", 0, IF(SUM(M5:R5)-O5&lt;&gt;0, 0, IF(SUM(C5:H5)&gt;0, 2, IF(SUM(C5:H5)&lt;0, 3, 1))))</f>
        <v>0</v>
      </c>
      <c r="BN5" s="38" t="str">
        <f ca="1">IFERROR(__xludf.DUMMYFUNCTION("IF(BM5=1, FILTER(TOSSUP, LEN(TOSSUP)), IF(BM5=2, FILTER(NEG, LEN(NEG)), IF(BM5, FILTER(NONEG, LEN(NONEG)), """")))"),"")</f>
        <v/>
      </c>
      <c r="BO5" s="38"/>
      <c r="BP5" s="38"/>
      <c r="BQ5" s="38">
        <f>IF(P3="", 0, IF(SUM(M5:R5)-P5&lt;&gt;0, 0, IF(SUM(C5:H5)&gt;0, 2, IF(SUM(C5:H5)&lt;0, 3, 1))))</f>
        <v>1</v>
      </c>
      <c r="BR5" s="38">
        <f ca="1">IFERROR(__xludf.DUMMYFUNCTION("IF(BQ5=1, FILTER(TOSSUP, LEN(TOSSUP)), IF(BQ5=2, FILTER(NEG, LEN(NEG)), IF(BQ5, FILTER(NONEG, LEN(NONEG)), """")))"),-5)</f>
        <v>-5</v>
      </c>
      <c r="BS5" s="38">
        <f ca="1">IFERROR(__xludf.DUMMYFUNCTION("""COMPUTED_VALUE"""),10)</f>
        <v>10</v>
      </c>
      <c r="BT5" s="38">
        <f ca="1">IFERROR(__xludf.DUMMYFUNCTION("""COMPUTED_VALUE"""),15)</f>
        <v>15</v>
      </c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>
        <v>10</v>
      </c>
      <c r="D6" s="28"/>
      <c r="E6" s="53"/>
      <c r="F6" s="28"/>
      <c r="G6" s="53"/>
      <c r="H6" s="54"/>
      <c r="I6" s="29">
        <v>20</v>
      </c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37">
        <f ca="1">IFERROR(__xludf.DUMMYFUNCTION("IF(OR(RegExMatch(J6&amp;"""",""ERR""), RegExMatch(J6&amp;"""",""--""), RegExMatch(K5&amp;"""",""--""),),  ""-----------"", SUM(J6,K5))"),60)</f>
        <v>60</v>
      </c>
      <c r="L6" s="32">
        <v>3</v>
      </c>
      <c r="M6" s="33"/>
      <c r="N6" s="54"/>
      <c r="O6" s="33"/>
      <c r="P6" s="50"/>
      <c r="Q6" s="33"/>
      <c r="R6" s="52"/>
      <c r="S6" s="29"/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7">
        <f ca="1">IFERROR(__xludf.DUMMYFUNCTION("IF(OR(RegExMatch(T6&amp;"""",""ERR""), RegExMatch(T6&amp;"""",""--""), RegExMatch(U5&amp;"""",""--""),),  ""-----------"", SUM(T6,U5))"),30)</f>
        <v>30</v>
      </c>
      <c r="V6" s="38"/>
      <c r="W6" s="41" t="b">
        <f t="shared" si="0"/>
        <v>1</v>
      </c>
      <c r="X6" s="41">
        <f ca="1">IFERROR(__xludf.DUMMYFUNCTION("IF(W6, FILTER(BONUS, LEN(BONUS)), ""0"")"),0)</f>
        <v>0</v>
      </c>
      <c r="Y6" s="38">
        <f ca="1">IFERROR(__xludf.DUMMYFUNCTION("""COMPUTED_VALUE"""),10)</f>
        <v>10</v>
      </c>
      <c r="Z6" s="38">
        <f ca="1">IFERROR(__xludf.DUMMYFUNCTION("""COMPUTED_VALUE"""),20)</f>
        <v>20</v>
      </c>
      <c r="AA6" s="38">
        <f ca="1">IFERROR(__xludf.DUMMYFUNCTION("""COMPUTED_VALUE"""),30)</f>
        <v>30</v>
      </c>
      <c r="AB6" s="41" t="b">
        <f t="shared" si="1"/>
        <v>0</v>
      </c>
      <c r="AC6" s="41" t="str">
        <f ca="1">IFERROR(__xludf.DUMMYFUNCTION("IF(AB6, FILTER(BONUS, LEN(BONUS)), ""0"")"),"0")</f>
        <v>0</v>
      </c>
      <c r="AD6" s="38"/>
      <c r="AE6" s="38"/>
      <c r="AF6" s="38"/>
      <c r="AG6" s="38">
        <f>IF(C3="", 0, IF(SUM(C6:H6)-C6&lt;&gt;0, 0, IF(SUM(M6:R6)&gt;0, 2, IF(SUM(M6:R6)&lt;0, 3, 1))))</f>
        <v>1</v>
      </c>
      <c r="AH6" s="41">
        <f ca="1">IFERROR(__xludf.DUMMYFUNCTION("IF(AG6=1, FILTER(TOSSUP, LEN(TOSSUP)), IF(AG6=2, FILTER(NEG, LEN(NEG)), IF(AG6, FILTER(NONEG, LEN(NONEG)), """")))"),-5)</f>
        <v>-5</v>
      </c>
      <c r="AI6" s="38">
        <f ca="1">IFERROR(__xludf.DUMMYFUNCTION("""COMPUTED_VALUE"""),10)</f>
        <v>10</v>
      </c>
      <c r="AJ6" s="38">
        <f ca="1">IFERROR(__xludf.DUMMYFUNCTION("""COMPUTED_VALUE"""),15)</f>
        <v>15</v>
      </c>
      <c r="AK6" s="38">
        <f>IF(D3="", 0, IF(SUM(C6:H6)-D6&lt;&gt;0, 0, IF(SUM(M6:R6)&gt;0, 2, IF(SUM(M6:R6)&lt;0, 3, 1))))</f>
        <v>0</v>
      </c>
      <c r="AL6" s="38" t="str">
        <f ca="1">IFERROR(__xludf.DUMMYFUNCTION("IF(AK6=1, FILTER(TOSSUP, LEN(TOSSUP)), IF(AK6=2, FILTER(NEG, LEN(NEG)), IF(AK6, FILTER(NONEG, LEN(NONEG)), """")))"),"")</f>
        <v/>
      </c>
      <c r="AM6" s="38"/>
      <c r="AN6" s="38"/>
      <c r="AO6" s="38">
        <f>IF(E3="", 0, IF(SUM(C6:H6)-E6&lt;&gt;0, 0, IF(SUM(M6:R6)&gt;0, 2, IF(SUM(M6:R6)&lt;0, 3, 1))))</f>
        <v>0</v>
      </c>
      <c r="AP6" s="38" t="str">
        <f ca="1">IFERROR(__xludf.DUMMYFUNCTION("IF(AO6=1, FILTER(TOSSUP, LEN(TOSSUP)), IF(AO6=2, FILTER(NEG, LEN(NEG)), IF(AO6, FILTER(NONEG, LEN(NONEG)), """")))"),"")</f>
        <v/>
      </c>
      <c r="AQ6" s="38"/>
      <c r="AR6" s="38"/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2</v>
      </c>
      <c r="BF6" s="38">
        <f ca="1">IFERROR(__xludf.DUMMYFUNCTION("IF(BE6=1, FILTER(TOSSUP, LEN(TOSSUP)), IF(BE6=2, FILTER(NEG, LEN(NEG)), IF(BE6, FILTER(NONEG, LEN(NONEG)), """")))"),-5)</f>
        <v>-5</v>
      </c>
      <c r="BG6" s="38"/>
      <c r="BH6" s="38"/>
      <c r="BI6" s="38">
        <f>IF(N3="", 0, IF(SUM(M6:R6)-N6&lt;&gt;0, 0, IF(SUM(C6:H6)&gt;0, 2, IF(SUM(C6:H6)&lt;0, 3, 1))))</f>
        <v>2</v>
      </c>
      <c r="BJ6" s="38">
        <f ca="1">IFERROR(__xludf.DUMMYFUNCTION("IF(BI6=1, FILTER(TOSSUP, LEN(TOSSUP)), IF(BI6=2, FILTER(NEG, LEN(NEG)), IF(BI6, FILTER(NONEG, LEN(NONEG)), """")))"),-5)</f>
        <v>-5</v>
      </c>
      <c r="BK6" s="38"/>
      <c r="BL6" s="38"/>
      <c r="BM6" s="38">
        <f>IF(O3="", 0, IF(SUM(M6:R6)-O6&lt;&gt;0, 0, IF(SUM(C6:H6)&gt;0, 2, IF(SUM(C6:H6)&lt;0, 3, 1))))</f>
        <v>2</v>
      </c>
      <c r="BN6" s="38">
        <f ca="1">IFERROR(__xludf.DUMMYFUNCTION("IF(BM6=1, FILTER(TOSSUP, LEN(TOSSUP)), IF(BM6=2, FILTER(NEG, LEN(NEG)), IF(BM6, FILTER(NONEG, LEN(NONEG)), """")))"),-5)</f>
        <v>-5</v>
      </c>
      <c r="BO6" s="38"/>
      <c r="BP6" s="38"/>
      <c r="BQ6" s="38">
        <f>IF(P3="", 0, IF(SUM(M6:R6)-P6&lt;&gt;0, 0, IF(SUM(C6:H6)&gt;0, 2, IF(SUM(C6:H6)&lt;0, 3, 1))))</f>
        <v>2</v>
      </c>
      <c r="BR6" s="38">
        <f ca="1">IFERROR(__xludf.DUMMYFUNCTION("IF(BQ6=1, FILTER(TOSSUP, LEN(TOSSUP)), IF(BQ6=2, FILTER(NEG, LEN(NEG)), IF(BQ6, FILTER(NONEG, LEN(NONEG)), """")))"),-5)</f>
        <v>-5</v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/>
      <c r="E7" s="55">
        <v>10</v>
      </c>
      <c r="F7" s="56"/>
      <c r="G7" s="57"/>
      <c r="H7" s="56"/>
      <c r="I7" s="58">
        <v>20</v>
      </c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59">
        <f ca="1">IFERROR(__xludf.DUMMYFUNCTION("IF(OR(RegExMatch(J7&amp;"""",""ERR""), RegExMatch(J7&amp;"""",""--""), RegExMatch(K6&amp;"""",""--""),),  ""-----------"", SUM(J7,K6))"),90)</f>
        <v>90</v>
      </c>
      <c r="L7" s="60">
        <v>4</v>
      </c>
      <c r="M7" s="61"/>
      <c r="N7" s="56"/>
      <c r="O7" s="62"/>
      <c r="P7" s="64"/>
      <c r="Q7" s="62"/>
      <c r="R7" s="64"/>
      <c r="S7" s="59"/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59">
        <f ca="1">IFERROR(__xludf.DUMMYFUNCTION("IF(OR(RegExMatch(T7&amp;"""",""ERR""), RegExMatch(T7&amp;"""",""--""), RegExMatch(U6&amp;"""",""--""),),  ""-----------"", SUM(T7,U6))"),30)</f>
        <v>30</v>
      </c>
      <c r="V7" s="38"/>
      <c r="W7" s="41" t="b">
        <f t="shared" si="0"/>
        <v>1</v>
      </c>
      <c r="X7" s="41">
        <f ca="1">IFERROR(__xludf.DUMMYFUNCTION("IF(W7, FILTER(BONUS, LEN(BONUS)), ""0"")"),0)</f>
        <v>0</v>
      </c>
      <c r="Y7" s="38">
        <f ca="1">IFERROR(__xludf.DUMMYFUNCTION("""COMPUTED_VALUE"""),10)</f>
        <v>10</v>
      </c>
      <c r="Z7" s="38">
        <f ca="1">IFERROR(__xludf.DUMMYFUNCTION("""COMPUTED_VALUE"""),20)</f>
        <v>20</v>
      </c>
      <c r="AA7" s="38">
        <f ca="1">IFERROR(__xludf.DUMMYFUNCTION("""COMPUTED_VALUE"""),30)</f>
        <v>30</v>
      </c>
      <c r="AB7" s="41" t="b">
        <f t="shared" si="1"/>
        <v>0</v>
      </c>
      <c r="AC7" s="41" t="str">
        <f ca="1">IFERROR(__xludf.DUMMYFUNCTION("IF(AB7, FILTER(BONUS, LEN(BONUS)), ""0"")"),"0")</f>
        <v>0</v>
      </c>
      <c r="AD7" s="38"/>
      <c r="AE7" s="38"/>
      <c r="AF7" s="38"/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0</v>
      </c>
      <c r="AL7" s="38" t="str">
        <f ca="1">IFERROR(__xludf.DUMMYFUNCTION("IF(AK7=1, FILTER(TOSSUP, LEN(TOSSUP)), IF(AK7=2, FILTER(NEG, LEN(NEG)), IF(AK7, FILTER(NONEG, LEN(NONEG)), """")))"),"")</f>
        <v/>
      </c>
      <c r="AM7" s="38"/>
      <c r="AN7" s="38"/>
      <c r="AO7" s="38">
        <f>IF(E3="", 0, IF(SUM(C7:H7)-E7&lt;&gt;0, 0, IF(SUM(M7:R7)&gt;0, 2, IF(SUM(M7:R7)&lt;0, 3, 1))))</f>
        <v>1</v>
      </c>
      <c r="AP7" s="38">
        <f ca="1">IFERROR(__xludf.DUMMYFUNCTION("IF(AO7=1, FILTER(TOSSUP, LEN(TOSSUP)), IF(AO7=2, FILTER(NEG, LEN(NEG)), IF(AO7, FILTER(NONEG, LEN(NONEG)), """")))"),-5)</f>
        <v>-5</v>
      </c>
      <c r="AQ7" s="38">
        <f ca="1">IFERROR(__xludf.DUMMYFUNCTION("""COMPUTED_VALUE"""),10)</f>
        <v>10</v>
      </c>
      <c r="AR7" s="38">
        <f ca="1">IFERROR(__xludf.DUMMYFUNCTION("""COMPUTED_VALUE"""),15)</f>
        <v>15</v>
      </c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2</v>
      </c>
      <c r="BF7" s="38">
        <f ca="1">IFERROR(__xludf.DUMMYFUNCTION("IF(BE7=1, FILTER(TOSSUP, LEN(TOSSUP)), IF(BE7=2, FILTER(NEG, LEN(NEG)), IF(BE7, FILTER(NONEG, LEN(NONEG)), """")))"),-5)</f>
        <v>-5</v>
      </c>
      <c r="BG7" s="38"/>
      <c r="BH7" s="38"/>
      <c r="BI7" s="38">
        <f>IF(N3="", 0, IF(SUM(M7:R7)-N7&lt;&gt;0, 0, IF(SUM(C7:H7)&gt;0, 2, IF(SUM(C7:H7)&lt;0, 3, 1))))</f>
        <v>2</v>
      </c>
      <c r="BJ7" s="38">
        <f ca="1">IFERROR(__xludf.DUMMYFUNCTION("IF(BI7=1, FILTER(TOSSUP, LEN(TOSSUP)), IF(BI7=2, FILTER(NEG, LEN(NEG)), IF(BI7, FILTER(NONEG, LEN(NONEG)), """")))"),-5)</f>
        <v>-5</v>
      </c>
      <c r="BK7" s="38"/>
      <c r="BL7" s="38"/>
      <c r="BM7" s="38">
        <f>IF(O3="", 0, IF(SUM(M7:R7)-O7&lt;&gt;0, 0, IF(SUM(C7:H7)&gt;0, 2, IF(SUM(C7:H7)&lt;0, 3, 1))))</f>
        <v>2</v>
      </c>
      <c r="BN7" s="38">
        <f ca="1">IFERROR(__xludf.DUMMYFUNCTION("IF(BM7=1, FILTER(TOSSUP, LEN(TOSSUP)), IF(BM7=2, FILTER(NEG, LEN(NEG)), IF(BM7, FILTER(NONEG, LEN(NONEG)), """")))"),-5)</f>
        <v>-5</v>
      </c>
      <c r="BO7" s="38"/>
      <c r="BP7" s="38"/>
      <c r="BQ7" s="38">
        <f>IF(P3="", 0, IF(SUM(M7:R7)-P7&lt;&gt;0, 0, IF(SUM(C7:H7)&gt;0, 2, IF(SUM(C7:H7)&lt;0, 3, 1))))</f>
        <v>2</v>
      </c>
      <c r="BR7" s="38">
        <f ca="1">IFERROR(__xludf.DUMMYFUNCTION("IF(BQ7=1, FILTER(TOSSUP, LEN(TOSSUP)), IF(BQ7=2, FILTER(NEG, LEN(NEG)), IF(BQ7, FILTER(NONEG, LEN(NONEG)), """")))"),-5)</f>
        <v>-5</v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>
        <v>15</v>
      </c>
      <c r="D8" s="56"/>
      <c r="E8" s="55"/>
      <c r="F8" s="56"/>
      <c r="G8" s="57"/>
      <c r="H8" s="65"/>
      <c r="I8" s="58">
        <v>20</v>
      </c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35</v>
      </c>
      <c r="K8" s="59">
        <f ca="1">IFERROR(__xludf.DUMMYFUNCTION("IF(OR(RegExMatch(J8&amp;"""",""ERR""), RegExMatch(J8&amp;"""",""--""), RegExMatch(K7&amp;"""",""--""),),  ""-----------"", SUM(J8,K7))"),125)</f>
        <v>125</v>
      </c>
      <c r="L8" s="60">
        <v>5</v>
      </c>
      <c r="M8" s="61"/>
      <c r="N8" s="56"/>
      <c r="O8" s="62"/>
      <c r="P8" s="64"/>
      <c r="Q8" s="61"/>
      <c r="R8" s="64"/>
      <c r="S8" s="58"/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59">
        <f ca="1">IFERROR(__xludf.DUMMYFUNCTION("IF(OR(RegExMatch(T8&amp;"""",""ERR""), RegExMatch(T8&amp;"""",""--""), RegExMatch(U7&amp;"""",""--""),),  ""-----------"", SUM(T8,U7))"),30)</f>
        <v>30</v>
      </c>
      <c r="V8" s="38"/>
      <c r="W8" s="41" t="b">
        <f t="shared" si="0"/>
        <v>1</v>
      </c>
      <c r="X8" s="41">
        <f ca="1">IFERROR(__xludf.DUMMYFUNCTION("IF(W8, FILTER(BONUS, LEN(BONUS)), ""0"")"),0)</f>
        <v>0</v>
      </c>
      <c r="Y8" s="38">
        <f ca="1">IFERROR(__xludf.DUMMYFUNCTION("""COMPUTED_VALUE"""),10)</f>
        <v>10</v>
      </c>
      <c r="Z8" s="38">
        <f ca="1">IFERROR(__xludf.DUMMYFUNCTION("""COMPUTED_VALUE"""),20)</f>
        <v>20</v>
      </c>
      <c r="AA8" s="38">
        <f ca="1">IFERROR(__xludf.DUMMYFUNCTION("""COMPUTED_VALUE"""),30)</f>
        <v>30</v>
      </c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1</v>
      </c>
      <c r="AH8" s="41">
        <f ca="1">IFERROR(__xludf.DUMMYFUNCTION("IF(AG8=1, FILTER(TOSSUP, LEN(TOSSUP)), IF(AG8=2, FILTER(NEG, LEN(NEG)), IF(AG8, FILTER(NONEG, LEN(NONEG)), """")))"),-5)</f>
        <v>-5</v>
      </c>
      <c r="AI8" s="38">
        <f ca="1">IFERROR(__xludf.DUMMYFUNCTION("""COMPUTED_VALUE"""),10)</f>
        <v>10</v>
      </c>
      <c r="AJ8" s="38">
        <f ca="1">IFERROR(__xludf.DUMMYFUNCTION("""COMPUTED_VALUE"""),15)</f>
        <v>15</v>
      </c>
      <c r="AK8" s="38">
        <f>IF(D3="", 0, IF(SUM(C8:H8)-D8&lt;&gt;0, 0, IF(SUM(M8:R8)&gt;0, 2, IF(SUM(M8:R8)&lt;0, 3, 1))))</f>
        <v>0</v>
      </c>
      <c r="AL8" s="38" t="str">
        <f ca="1">IFERROR(__xludf.DUMMYFUNCTION("IF(AK8=1, FILTER(TOSSUP, LEN(TOSSUP)), IF(AK8=2, FILTER(NEG, LEN(NEG)), IF(AK8, FILTER(NONEG, LEN(NONEG)), """")))"),"")</f>
        <v/>
      </c>
      <c r="AM8" s="38"/>
      <c r="AN8" s="38"/>
      <c r="AO8" s="38">
        <f>IF(E3="", 0, IF(SUM(C8:H8)-E8&lt;&gt;0, 0, IF(SUM(M8:R8)&gt;0, 2, IF(SUM(M8:R8)&lt;0, 3, 1))))</f>
        <v>0</v>
      </c>
      <c r="AP8" s="38" t="str">
        <f ca="1">IFERROR(__xludf.DUMMYFUNCTION("IF(AO8=1, FILTER(TOSSUP, LEN(TOSSUP)), IF(AO8=2, FILTER(NEG, LEN(NEG)), IF(AO8, FILTER(NONEG, LEN(NONEG)), """")))"),"")</f>
        <v/>
      </c>
      <c r="AQ8" s="38"/>
      <c r="AR8" s="38"/>
      <c r="AS8" s="38">
        <f>IF(F3="", 0, IF(SUM(C8:H8)-F8&lt;&gt;0, 0, IF(SUM(M8:R8)&gt;0, 2, IF(SUM(M8:R8)&lt;0, 3, 1))))</f>
        <v>0</v>
      </c>
      <c r="AT8" s="38" t="str">
        <f ca="1">IFERROR(__xludf.DUMMYFUNCTION("IF(AS8=1, FILTER(TOSSUP, LEN(TOSSUP)), IF(AS8=2, FILTER(NEG, LEN(NEG)), IF(AS8, FILTER(NONEG, LEN(NONEG)), """")))"),"")</f>
        <v/>
      </c>
      <c r="AU8" s="38"/>
      <c r="AV8" s="38"/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2</v>
      </c>
      <c r="BF8" s="38">
        <f ca="1">IFERROR(__xludf.DUMMYFUNCTION("IF(BE8=1, FILTER(TOSSUP, LEN(TOSSUP)), IF(BE8=2, FILTER(NEG, LEN(NEG)), IF(BE8, FILTER(NONEG, LEN(NONEG)), """")))"),-5)</f>
        <v>-5</v>
      </c>
      <c r="BG8" s="38"/>
      <c r="BH8" s="38"/>
      <c r="BI8" s="38">
        <f>IF(N3="", 0, IF(SUM(M8:R8)-N8&lt;&gt;0, 0, IF(SUM(C8:H8)&gt;0, 2, IF(SUM(C8:H8)&lt;0, 3, 1))))</f>
        <v>2</v>
      </c>
      <c r="BJ8" s="38">
        <f ca="1">IFERROR(__xludf.DUMMYFUNCTION("IF(BI8=1, FILTER(TOSSUP, LEN(TOSSUP)), IF(BI8=2, FILTER(NEG, LEN(NEG)), IF(BI8, FILTER(NONEG, LEN(NONEG)), """")))"),-5)</f>
        <v>-5</v>
      </c>
      <c r="BK8" s="38"/>
      <c r="BL8" s="38"/>
      <c r="BM8" s="38">
        <f>IF(O3="", 0, IF(SUM(M8:R8)-O8&lt;&gt;0, 0, IF(SUM(C8:H8)&gt;0, 2, IF(SUM(C8:H8)&lt;0, 3, 1))))</f>
        <v>2</v>
      </c>
      <c r="BN8" s="38">
        <f ca="1">IFERROR(__xludf.DUMMYFUNCTION("IF(BM8=1, FILTER(TOSSUP, LEN(TOSSUP)), IF(BM8=2, FILTER(NEG, LEN(NEG)), IF(BM8, FILTER(NONEG, LEN(NONEG)), """")))"),-5)</f>
        <v>-5</v>
      </c>
      <c r="BO8" s="38"/>
      <c r="BP8" s="38"/>
      <c r="BQ8" s="38">
        <f>IF(P3="", 0, IF(SUM(M8:R8)-P8&lt;&gt;0, 0, IF(SUM(C8:H8)&gt;0, 2, IF(SUM(C8:H8)&lt;0, 3, 1))))</f>
        <v>2</v>
      </c>
      <c r="BR8" s="38">
        <f ca="1">IFERROR(__xludf.DUMMYFUNCTION("IF(BQ8=1, FILTER(TOSSUP, LEN(TOSSUP)), IF(BQ8=2, FILTER(NEG, LEN(NEG)), IF(BQ8, FILTER(NONEG, LEN(NONEG)), """")))"),-5)</f>
        <v>-5</v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>
        <v>10</v>
      </c>
      <c r="D9" s="56"/>
      <c r="E9" s="55"/>
      <c r="F9" s="56"/>
      <c r="G9" s="55"/>
      <c r="H9" s="65"/>
      <c r="I9" s="58">
        <v>10</v>
      </c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59">
        <f ca="1">IFERROR(__xludf.DUMMYFUNCTION("IF(OR(RegExMatch(J9&amp;"""",""ERR""), RegExMatch(J9&amp;"""",""--""), RegExMatch(K8&amp;"""",""--""),),  ""-----------"", SUM(J9,K8))"),145)</f>
        <v>145</v>
      </c>
      <c r="L9" s="60">
        <v>6</v>
      </c>
      <c r="M9" s="61"/>
      <c r="N9" s="65"/>
      <c r="O9" s="62"/>
      <c r="P9" s="63"/>
      <c r="Q9" s="62"/>
      <c r="R9" s="64"/>
      <c r="S9" s="59"/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59">
        <f ca="1">IFERROR(__xludf.DUMMYFUNCTION("IF(OR(RegExMatch(T9&amp;"""",""ERR""), RegExMatch(T9&amp;"""",""--""), RegExMatch(U8&amp;"""",""--""),),  ""-----------"", SUM(T9,U8))"),30)</f>
        <v>30</v>
      </c>
      <c r="V9" s="41"/>
      <c r="W9" s="41" t="b">
        <f t="shared" si="0"/>
        <v>1</v>
      </c>
      <c r="X9" s="41">
        <f ca="1">IFERROR(__xludf.DUMMYFUNCTION("IF(W9, FILTER(BONUS, LEN(BONUS)), ""0"")"),0)</f>
        <v>0</v>
      </c>
      <c r="Y9" s="38">
        <f ca="1">IFERROR(__xludf.DUMMYFUNCTION("""COMPUTED_VALUE"""),10)</f>
        <v>10</v>
      </c>
      <c r="Z9" s="38">
        <f ca="1">IFERROR(__xludf.DUMMYFUNCTION("""COMPUTED_VALUE"""),20)</f>
        <v>20</v>
      </c>
      <c r="AA9" s="38">
        <f ca="1">IFERROR(__xludf.DUMMYFUNCTION("""COMPUTED_VALUE"""),30)</f>
        <v>30</v>
      </c>
      <c r="AB9" s="41" t="b">
        <f t="shared" si="1"/>
        <v>0</v>
      </c>
      <c r="AC9" s="41" t="str">
        <f ca="1">IFERROR(__xludf.DUMMYFUNCTION("IF(AB9, FILTER(BONUS, LEN(BONUS)), ""0"")"),"0")</f>
        <v>0</v>
      </c>
      <c r="AD9" s="38"/>
      <c r="AE9" s="38"/>
      <c r="AF9" s="38"/>
      <c r="AG9" s="38">
        <f>IF(C3="", 0, IF(SUM(C9:H9)-C9&lt;&gt;0, 0, IF(SUM(M9:R9)&gt;0, 2, IF(SUM(M9:R9)&lt;0, 3, 1))))</f>
        <v>1</v>
      </c>
      <c r="AH9" s="41">
        <f ca="1">IFERROR(__xludf.DUMMYFUNCTION("IF(AG9=1, FILTER(TOSSUP, LEN(TOSSUP)), IF(AG9=2, FILTER(NEG, LEN(NEG)), IF(AG9, FILTER(NONEG, LEN(NONEG)), """")))"),-5)</f>
        <v>-5</v>
      </c>
      <c r="AI9" s="38">
        <f ca="1">IFERROR(__xludf.DUMMYFUNCTION("""COMPUTED_VALUE"""),10)</f>
        <v>10</v>
      </c>
      <c r="AJ9" s="38">
        <f ca="1">IFERROR(__xludf.DUMMYFUNCTION("""COMPUTED_VALUE"""),15)</f>
        <v>15</v>
      </c>
      <c r="AK9" s="38">
        <f>IF(D3="", 0, IF(SUM(C9:H9)-D9&lt;&gt;0, 0, IF(SUM(M9:R9)&gt;0, 2, IF(SUM(M9:R9)&lt;0, 3, 1))))</f>
        <v>0</v>
      </c>
      <c r="AL9" s="38" t="str">
        <f ca="1">IFERROR(__xludf.DUMMYFUNCTION("IF(AK9=1, FILTER(TOSSUP, LEN(TOSSUP)), IF(AK9=2, FILTER(NEG, LEN(NEG)), IF(AK9, FILTER(NONEG, LEN(NONEG)), """")))"),"")</f>
        <v/>
      </c>
      <c r="AM9" s="38"/>
      <c r="AN9" s="38"/>
      <c r="AO9" s="38">
        <f>IF(E3="", 0, IF(SUM(C9:H9)-E9&lt;&gt;0, 0, IF(SUM(M9:R9)&gt;0, 2, IF(SUM(M9:R9)&lt;0, 3, 1))))</f>
        <v>0</v>
      </c>
      <c r="AP9" s="38" t="str">
        <f ca="1">IFERROR(__xludf.DUMMYFUNCTION("IF(AO9=1, FILTER(TOSSUP, LEN(TOSSUP)), IF(AO9=2, FILTER(NEG, LEN(NEG)), IF(AO9, FILTER(NONEG, LEN(NONEG)), """")))"),"")</f>
        <v/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2</v>
      </c>
      <c r="BF9" s="38">
        <f ca="1">IFERROR(__xludf.DUMMYFUNCTION("IF(BE9=1, FILTER(TOSSUP, LEN(TOSSUP)), IF(BE9=2, FILTER(NEG, LEN(NEG)), IF(BE9, FILTER(NONEG, LEN(NONEG)), """")))"),-5)</f>
        <v>-5</v>
      </c>
      <c r="BG9" s="38"/>
      <c r="BH9" s="38"/>
      <c r="BI9" s="38">
        <f>IF(N3="", 0, IF(SUM(M9:R9)-N9&lt;&gt;0, 0, IF(SUM(C9:H9)&gt;0, 2, IF(SUM(C9:H9)&lt;0, 3, 1))))</f>
        <v>2</v>
      </c>
      <c r="BJ9" s="38">
        <f ca="1">IFERROR(__xludf.DUMMYFUNCTION("IF(BI9=1, FILTER(TOSSUP, LEN(TOSSUP)), IF(BI9=2, FILTER(NEG, LEN(NEG)), IF(BI9, FILTER(NONEG, LEN(NONEG)), """")))"),-5)</f>
        <v>-5</v>
      </c>
      <c r="BK9" s="38"/>
      <c r="BL9" s="38"/>
      <c r="BM9" s="38">
        <f>IF(O3="", 0, IF(SUM(M9:R9)-O9&lt;&gt;0, 0, IF(SUM(C9:H9)&gt;0, 2, IF(SUM(C9:H9)&lt;0, 3, 1))))</f>
        <v>2</v>
      </c>
      <c r="BN9" s="38">
        <f ca="1">IFERROR(__xludf.DUMMYFUNCTION("IF(BM9=1, FILTER(TOSSUP, LEN(TOSSUP)), IF(BM9=2, FILTER(NEG, LEN(NEG)), IF(BM9, FILTER(NONEG, LEN(NONEG)), """")))"),-5)</f>
        <v>-5</v>
      </c>
      <c r="BO9" s="38"/>
      <c r="BP9" s="38"/>
      <c r="BQ9" s="38">
        <f>IF(P3="", 0, IF(SUM(M9:R9)-P9&lt;&gt;0, 0, IF(SUM(C9:H9)&gt;0, 2, IF(SUM(C9:H9)&lt;0, 3, 1))))</f>
        <v>2</v>
      </c>
      <c r="BR9" s="38">
        <f ca="1">IFERROR(__xludf.DUMMYFUNCTION("IF(BQ9=1, FILTER(TOSSUP, LEN(TOSSUP)), IF(BQ9=2, FILTER(NEG, LEN(NEG)), IF(BQ9, FILTER(NONEG, LEN(NONEG)), """")))"),-5)</f>
        <v>-5</v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>
        <v>15</v>
      </c>
      <c r="D10" s="28"/>
      <c r="E10" s="53"/>
      <c r="F10" s="28"/>
      <c r="G10" s="53"/>
      <c r="H10" s="54"/>
      <c r="I10" s="29">
        <v>10</v>
      </c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25</v>
      </c>
      <c r="K10" s="37">
        <f ca="1">IFERROR(__xludf.DUMMYFUNCTION("IF(OR(RegExMatch(J10&amp;"""",""ERR""), RegExMatch(J10&amp;"""",""--""), RegExMatch(K9&amp;"""",""--""),),  ""-----------"", SUM(J10,K9))"),170)</f>
        <v>170</v>
      </c>
      <c r="L10" s="32">
        <v>7</v>
      </c>
      <c r="M10" s="33"/>
      <c r="N10" s="54"/>
      <c r="O10" s="33"/>
      <c r="P10" s="52"/>
      <c r="Q10" s="51"/>
      <c r="R10" s="52"/>
      <c r="S10" s="29"/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7">
        <f ca="1">IFERROR(__xludf.DUMMYFUNCTION("IF(OR(RegExMatch(T10&amp;"""",""ERR""), RegExMatch(T10&amp;"""",""--""), RegExMatch(U9&amp;"""",""--""),),  ""-----------"", SUM(T10,U9))"),30)</f>
        <v>30</v>
      </c>
      <c r="V10" s="38"/>
      <c r="W10" s="41" t="b">
        <f t="shared" si="0"/>
        <v>1</v>
      </c>
      <c r="X10" s="41">
        <f ca="1">IFERROR(__xludf.DUMMYFUNCTION("IF(W10, FILTER(BONUS, LEN(BONUS)), ""0"")"),0)</f>
        <v>0</v>
      </c>
      <c r="Y10" s="38">
        <f ca="1">IFERROR(__xludf.DUMMYFUNCTION("""COMPUTED_VALUE"""),10)</f>
        <v>10</v>
      </c>
      <c r="Z10" s="38">
        <f ca="1">IFERROR(__xludf.DUMMYFUNCTION("""COMPUTED_VALUE"""),20)</f>
        <v>20</v>
      </c>
      <c r="AA10" s="38">
        <f ca="1">IFERROR(__xludf.DUMMYFUNCTION("""COMPUTED_VALUE"""),30)</f>
        <v>30</v>
      </c>
      <c r="AB10" s="41" t="b">
        <f t="shared" si="1"/>
        <v>0</v>
      </c>
      <c r="AC10" s="41" t="str">
        <f ca="1">IFERROR(__xludf.DUMMYFUNCTION("IF(AB10, FILTER(BONUS, LEN(BONUS)), ""0"")"),"0")</f>
        <v>0</v>
      </c>
      <c r="AD10" s="38"/>
      <c r="AE10" s="38"/>
      <c r="AF10" s="38"/>
      <c r="AG10" s="38">
        <f>IF(C3="", 0, IF(SUM(C10:H10)-C10&lt;&gt;0, 0, IF(SUM(M10:R10)&gt;0, 2, IF(SUM(M10:R10)&lt;0, 3, 1))))</f>
        <v>1</v>
      </c>
      <c r="AH10" s="41">
        <f ca="1">IFERROR(__xludf.DUMMYFUNCTION("IF(AG10=1, FILTER(TOSSUP, LEN(TOSSUP)), IF(AG10=2, FILTER(NEG, LEN(NEG)), IF(AG10, FILTER(NONEG, LEN(NONEG)), """")))"),-5)</f>
        <v>-5</v>
      </c>
      <c r="AI10" s="38">
        <f ca="1">IFERROR(__xludf.DUMMYFUNCTION("""COMPUTED_VALUE"""),10)</f>
        <v>10</v>
      </c>
      <c r="AJ10" s="38">
        <f ca="1">IFERROR(__xludf.DUMMYFUNCTION("""COMPUTED_VALUE"""),15)</f>
        <v>15</v>
      </c>
      <c r="AK10" s="38">
        <f>IF(D3="", 0, IF(SUM(C10:H10)-D10&lt;&gt;0, 0, IF(SUM(M10:R10)&gt;0, 2, IF(SUM(M10:R10)&lt;0, 3, 1))))</f>
        <v>0</v>
      </c>
      <c r="AL10" s="38" t="str">
        <f ca="1">IFERROR(__xludf.DUMMYFUNCTION("IF(AK10=1, FILTER(TOSSUP, LEN(TOSSUP)), IF(AK10=2, FILTER(NEG, LEN(NEG)), IF(AK10, FILTER(NONEG, LEN(NONEG)), """")))"),"")</f>
        <v/>
      </c>
      <c r="AM10" s="38"/>
      <c r="AN10" s="38"/>
      <c r="AO10" s="38">
        <f>IF(E3="", 0, IF(SUM(C10:H10)-E10&lt;&gt;0, 0, IF(SUM(M10:R10)&gt;0, 2, IF(SUM(M10:R10)&lt;0, 3, 1))))</f>
        <v>0</v>
      </c>
      <c r="AP10" s="38" t="str">
        <f ca="1">IFERROR(__xludf.DUMMYFUNCTION("IF(AO10=1, FILTER(TOSSUP, LEN(TOSSUP)), IF(AO10=2, FILTER(NEG, LEN(NEG)), IF(AO10, FILTER(NONEG, LEN(NONEG)), """")))"),"")</f>
        <v/>
      </c>
      <c r="AQ10" s="38"/>
      <c r="AR10" s="38"/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2</v>
      </c>
      <c r="BF10" s="38">
        <f ca="1">IFERROR(__xludf.DUMMYFUNCTION("IF(BE10=1, FILTER(TOSSUP, LEN(TOSSUP)), IF(BE10=2, FILTER(NEG, LEN(NEG)), IF(BE10, FILTER(NONEG, LEN(NONEG)), """")))"),-5)</f>
        <v>-5</v>
      </c>
      <c r="BG10" s="38"/>
      <c r="BH10" s="38"/>
      <c r="BI10" s="38">
        <f>IF(N3="", 0, IF(SUM(M10:R10)-N10&lt;&gt;0, 0, IF(SUM(C10:H10)&gt;0, 2, IF(SUM(C10:H10)&lt;0, 3, 1))))</f>
        <v>2</v>
      </c>
      <c r="BJ10" s="38">
        <f ca="1">IFERROR(__xludf.DUMMYFUNCTION("IF(BI10=1, FILTER(TOSSUP, LEN(TOSSUP)), IF(BI10=2, FILTER(NEG, LEN(NEG)), IF(BI10, FILTER(NONEG, LEN(NONEG)), """")))"),-5)</f>
        <v>-5</v>
      </c>
      <c r="BK10" s="38"/>
      <c r="BL10" s="38"/>
      <c r="BM10" s="38">
        <f>IF(O3="", 0, IF(SUM(M10:R10)-O10&lt;&gt;0, 0, IF(SUM(C10:H10)&gt;0, 2, IF(SUM(C10:H10)&lt;0, 3, 1))))</f>
        <v>2</v>
      </c>
      <c r="BN10" s="38">
        <f ca="1">IFERROR(__xludf.DUMMYFUNCTION("IF(BM10=1, FILTER(TOSSUP, LEN(TOSSUP)), IF(BM10=2, FILTER(NEG, LEN(NEG)), IF(BM10, FILTER(NONEG, LEN(NONEG)), """")))"),-5)</f>
        <v>-5</v>
      </c>
      <c r="BO10" s="38"/>
      <c r="BP10" s="38"/>
      <c r="BQ10" s="38">
        <f>IF(P3="", 0, IF(SUM(M10:R10)-P10&lt;&gt;0, 0, IF(SUM(C10:H10)&gt;0, 2, IF(SUM(C10:H10)&lt;0, 3, 1))))</f>
        <v>2</v>
      </c>
      <c r="BR10" s="38">
        <f ca="1">IFERROR(__xludf.DUMMYFUNCTION("IF(BQ10=1, FILTER(TOSSUP, LEN(TOSSUP)), IF(BQ10=2, FILTER(NEG, LEN(NEG)), IF(BQ10, FILTER(NONEG, LEN(NONEG)), """")))"),-5)</f>
        <v>-5</v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>
        <v>15</v>
      </c>
      <c r="D11" s="28"/>
      <c r="E11" s="53"/>
      <c r="F11" s="54"/>
      <c r="G11" s="53"/>
      <c r="H11" s="54"/>
      <c r="I11" s="29">
        <v>10</v>
      </c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25</v>
      </c>
      <c r="K11" s="37">
        <f ca="1">IFERROR(__xludf.DUMMYFUNCTION("IF(OR(RegExMatch(J11&amp;"""",""ERR""), RegExMatch(J11&amp;"""",""--""), RegExMatch(K10&amp;"""",""--""),),  ""-----------"", SUM(J11,K10))"),195)</f>
        <v>195</v>
      </c>
      <c r="L11" s="32">
        <v>8</v>
      </c>
      <c r="M11" s="33"/>
      <c r="N11" s="54"/>
      <c r="O11" s="51"/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7">
        <f ca="1">IFERROR(__xludf.DUMMYFUNCTION("IF(OR(RegExMatch(T11&amp;"""",""ERR""), RegExMatch(T11&amp;"""",""--""), RegExMatch(U10&amp;"""",""--""),),  ""-----------"", SUM(T11,U10))"),30)</f>
        <v>30</v>
      </c>
      <c r="V11" s="38"/>
      <c r="W11" s="41" t="b">
        <f t="shared" si="0"/>
        <v>1</v>
      </c>
      <c r="X11" s="41">
        <f ca="1">IFERROR(__xludf.DUMMYFUNCTION("IF(W11, FILTER(BONUS, LEN(BONUS)), ""0"")"),0)</f>
        <v>0</v>
      </c>
      <c r="Y11" s="38">
        <f ca="1">IFERROR(__xludf.DUMMYFUNCTION("""COMPUTED_VALUE"""),10)</f>
        <v>10</v>
      </c>
      <c r="Z11" s="38">
        <f ca="1">IFERROR(__xludf.DUMMYFUNCTION("""COMPUTED_VALUE"""),20)</f>
        <v>20</v>
      </c>
      <c r="AA11" s="38">
        <f ca="1">IFERROR(__xludf.DUMMYFUNCTION("""COMPUTED_VALUE"""),30)</f>
        <v>30</v>
      </c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1</v>
      </c>
      <c r="AH11" s="41">
        <f ca="1">IFERROR(__xludf.DUMMYFUNCTION("IF(AG11=1, FILTER(TOSSUP, LEN(TOSSUP)), IF(AG11=2, FILTER(NEG, LEN(NEG)), IF(AG11, FILTER(NONEG, LEN(NONEG)), """")))"),-5)</f>
        <v>-5</v>
      </c>
      <c r="AI11" s="38">
        <f ca="1">IFERROR(__xludf.DUMMYFUNCTION("""COMPUTED_VALUE"""),10)</f>
        <v>10</v>
      </c>
      <c r="AJ11" s="38">
        <f ca="1">IFERROR(__xludf.DUMMYFUNCTION("""COMPUTED_VALUE"""),15)</f>
        <v>15</v>
      </c>
      <c r="AK11" s="38">
        <f>IF(D3="", 0, IF(SUM(C11:H11)-D11&lt;&gt;0, 0, IF(SUM(M11:R11)&gt;0, 2, IF(SUM(M11:R11)&lt;0, 3, 1))))</f>
        <v>0</v>
      </c>
      <c r="AL11" s="38" t="str">
        <f ca="1">IFERROR(__xludf.DUMMYFUNCTION("IF(AK11=1, FILTER(TOSSUP, LEN(TOSSUP)), IF(AK11=2, FILTER(NEG, LEN(NEG)), IF(AK11, FILTER(NONEG, LEN(NONEG)), """")))"),"")</f>
        <v/>
      </c>
      <c r="AM11" s="38"/>
      <c r="AN11" s="38"/>
      <c r="AO11" s="38">
        <f>IF(E3="", 0, IF(SUM(C11:H11)-E11&lt;&gt;0, 0, IF(SUM(M11:R11)&gt;0, 2, IF(SUM(M11:R11)&lt;0, 3, 1))))</f>
        <v>0</v>
      </c>
      <c r="AP11" s="38" t="str">
        <f ca="1">IFERROR(__xludf.DUMMYFUNCTION("IF(AO11=1, FILTER(TOSSUP, LEN(TOSSUP)), IF(AO11=2, FILTER(NEG, LEN(NEG)), IF(AO11, FILTER(NONEG, LEN(NONEG)), """")))"),"")</f>
        <v/>
      </c>
      <c r="AQ11" s="38"/>
      <c r="AR11" s="38"/>
      <c r="AS11" s="38">
        <f>IF(F3="", 0, IF(SUM(C11:H11)-F11&lt;&gt;0, 0, IF(SUM(M11:R11)&gt;0, 2, IF(SUM(M11:R11)&lt;0, 3, 1))))</f>
        <v>0</v>
      </c>
      <c r="AT11" s="38" t="str">
        <f ca="1">IFERROR(__xludf.DUMMYFUNCTION("IF(AS11=1, FILTER(TOSSUP, LEN(TOSSUP)), IF(AS11=2, FILTER(NEG, LEN(NEG)), IF(AS11, FILTER(NONEG, LEN(NONEG)), """")))"),"")</f>
        <v/>
      </c>
      <c r="AU11" s="38"/>
      <c r="AV11" s="38"/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2</v>
      </c>
      <c r="BF11" s="38">
        <f ca="1">IFERROR(__xludf.DUMMYFUNCTION("IF(BE11=1, FILTER(TOSSUP, LEN(TOSSUP)), IF(BE11=2, FILTER(NEG, LEN(NEG)), IF(BE11, FILTER(NONEG, LEN(NONEG)), """")))"),-5)</f>
        <v>-5</v>
      </c>
      <c r="BG11" s="38"/>
      <c r="BH11" s="38"/>
      <c r="BI11" s="38">
        <f>IF(N3="", 0, IF(SUM(M11:R11)-N11&lt;&gt;0, 0, IF(SUM(C11:H11)&gt;0, 2, IF(SUM(C11:H11)&lt;0, 3, 1))))</f>
        <v>2</v>
      </c>
      <c r="BJ11" s="38">
        <f ca="1">IFERROR(__xludf.DUMMYFUNCTION("IF(BI11=1, FILTER(TOSSUP, LEN(TOSSUP)), IF(BI11=2, FILTER(NEG, LEN(NEG)), IF(BI11, FILTER(NONEG, LEN(NONEG)), """")))"),-5)</f>
        <v>-5</v>
      </c>
      <c r="BK11" s="38"/>
      <c r="BL11" s="38"/>
      <c r="BM11" s="38">
        <f>IF(O3="", 0, IF(SUM(M11:R11)-O11&lt;&gt;0, 0, IF(SUM(C11:H11)&gt;0, 2, IF(SUM(C11:H11)&lt;0, 3, 1))))</f>
        <v>2</v>
      </c>
      <c r="BN11" s="38">
        <f ca="1">IFERROR(__xludf.DUMMYFUNCTION("IF(BM11=1, FILTER(TOSSUP, LEN(TOSSUP)), IF(BM11=2, FILTER(NEG, LEN(NEG)), IF(BM11, FILTER(NONEG, LEN(NONEG)), """")))"),-5)</f>
        <v>-5</v>
      </c>
      <c r="BO11" s="38"/>
      <c r="BP11" s="38"/>
      <c r="BQ11" s="38">
        <f>IF(P3="", 0, IF(SUM(M11:R11)-P11&lt;&gt;0, 0, IF(SUM(C11:H11)&gt;0, 2, IF(SUM(C11:H11)&lt;0, 3, 1))))</f>
        <v>2</v>
      </c>
      <c r="BR11" s="38">
        <f ca="1">IFERROR(__xludf.DUMMYFUNCTION("IF(BQ11=1, FILTER(TOSSUP, LEN(TOSSUP)), IF(BQ11=2, FILTER(NEG, LEN(NEG)), IF(BQ11, FILTER(NONEG, LEN(NONEG)), """")))"),-5)</f>
        <v>-5</v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/>
      <c r="E12" s="26">
        <v>10</v>
      </c>
      <c r="F12" s="54"/>
      <c r="G12" s="53"/>
      <c r="H12" s="54"/>
      <c r="I12" s="29">
        <v>10</v>
      </c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37">
        <f ca="1">IFERROR(__xludf.DUMMYFUNCTION("IF(OR(RegExMatch(J12&amp;"""",""ERR""), RegExMatch(J12&amp;"""",""--""), RegExMatch(K11&amp;"""",""--""),),  ""-----------"", SUM(J12,K11))"),215)</f>
        <v>215</v>
      </c>
      <c r="L12" s="32">
        <v>9</v>
      </c>
      <c r="M12" s="33"/>
      <c r="N12" s="28"/>
      <c r="O12" s="51"/>
      <c r="P12" s="52"/>
      <c r="Q12" s="51"/>
      <c r="R12" s="52"/>
      <c r="S12" s="29"/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7">
        <f ca="1">IFERROR(__xludf.DUMMYFUNCTION("IF(OR(RegExMatch(T12&amp;"""",""ERR""), RegExMatch(T12&amp;"""",""--""), RegExMatch(U11&amp;"""",""--""),),  ""-----------"", SUM(T12,U11))"),30)</f>
        <v>30</v>
      </c>
      <c r="V12" s="38"/>
      <c r="W12" s="41" t="b">
        <f t="shared" si="0"/>
        <v>1</v>
      </c>
      <c r="X12" s="41">
        <f ca="1">IFERROR(__xludf.DUMMYFUNCTION("IF(W12, FILTER(BONUS, LEN(BONUS)), ""0"")"),0)</f>
        <v>0</v>
      </c>
      <c r="Y12" s="38">
        <f ca="1">IFERROR(__xludf.DUMMYFUNCTION("""COMPUTED_VALUE"""),10)</f>
        <v>10</v>
      </c>
      <c r="Z12" s="38">
        <f ca="1">IFERROR(__xludf.DUMMYFUNCTION("""COMPUTED_VALUE"""),20)</f>
        <v>20</v>
      </c>
      <c r="AA12" s="38">
        <f ca="1">IFERROR(__xludf.DUMMYFUNCTION("""COMPUTED_VALUE"""),30)</f>
        <v>30</v>
      </c>
      <c r="AB12" s="41" t="b">
        <f t="shared" si="1"/>
        <v>0</v>
      </c>
      <c r="AC12" s="41" t="str">
        <f ca="1">IFERROR(__xludf.DUMMYFUNCTION("IF(AB12, FILTER(BONUS, LEN(BONUS)), ""0"")"),"0")</f>
        <v>0</v>
      </c>
      <c r="AD12" s="38"/>
      <c r="AE12" s="38"/>
      <c r="AF12" s="38"/>
      <c r="AG12" s="38">
        <f>IF(C3="", 0, IF(SUM(C12:H12)-C12&lt;&gt;0, 0, IF(SUM(M12:R12)&gt;0, 2, IF(SUM(M12:R12)&lt;0, 3, 1))))</f>
        <v>0</v>
      </c>
      <c r="AH12" s="41" t="str">
        <f ca="1">IFERROR(__xludf.DUMMYFUNCTION("IF(AG12=1, FILTER(TOSSUP, LEN(TOSSUP)), IF(AG12=2, FILTER(NEG, LEN(NEG)), IF(AG12, FILTER(NONEG, LEN(NONEG)), """")))"),"")</f>
        <v/>
      </c>
      <c r="AI12" s="38"/>
      <c r="AJ12" s="38"/>
      <c r="AK12" s="38">
        <f>IF(D3="", 0, IF(SUM(C12:H12)-D12&lt;&gt;0, 0, IF(SUM(M12:R12)&gt;0, 2, IF(SUM(M12:R12)&lt;0, 3, 1))))</f>
        <v>0</v>
      </c>
      <c r="AL12" s="38" t="str">
        <f ca="1">IFERROR(__xludf.DUMMYFUNCTION("IF(AK12=1, FILTER(TOSSUP, LEN(TOSSUP)), IF(AK12=2, FILTER(NEG, LEN(NEG)), IF(AK12, FILTER(NONEG, LEN(NONEG)), """")))"),"")</f>
        <v/>
      </c>
      <c r="AM12" s="38"/>
      <c r="AN12" s="38"/>
      <c r="AO12" s="38">
        <f>IF(E3="", 0, IF(SUM(C12:H12)-E12&lt;&gt;0, 0, IF(SUM(M12:R12)&gt;0, 2, IF(SUM(M12:R12)&lt;0, 3, 1))))</f>
        <v>1</v>
      </c>
      <c r="AP12" s="38">
        <f ca="1">IFERROR(__xludf.DUMMYFUNCTION("IF(AO12=1, FILTER(TOSSUP, LEN(TOSSUP)), IF(AO12=2, FILTER(NEG, LEN(NEG)), IF(AO12, FILTER(NONEG, LEN(NONEG)), """")))"),-5)</f>
        <v>-5</v>
      </c>
      <c r="AQ12" s="38">
        <f ca="1">IFERROR(__xludf.DUMMYFUNCTION("""COMPUTED_VALUE"""),10)</f>
        <v>10</v>
      </c>
      <c r="AR12" s="38">
        <f ca="1">IFERROR(__xludf.DUMMYFUNCTION("""COMPUTED_VALUE"""),15)</f>
        <v>15</v>
      </c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2</v>
      </c>
      <c r="BF12" s="38">
        <f ca="1">IFERROR(__xludf.DUMMYFUNCTION("IF(BE12=1, FILTER(TOSSUP, LEN(TOSSUP)), IF(BE12=2, FILTER(NEG, LEN(NEG)), IF(BE12, FILTER(NONEG, LEN(NONEG)), """")))"),-5)</f>
        <v>-5</v>
      </c>
      <c r="BG12" s="38"/>
      <c r="BH12" s="38"/>
      <c r="BI12" s="38">
        <f>IF(N3="", 0, IF(SUM(M12:R12)-N12&lt;&gt;0, 0, IF(SUM(C12:H12)&gt;0, 2, IF(SUM(C12:H12)&lt;0, 3, 1))))</f>
        <v>2</v>
      </c>
      <c r="BJ12" s="38">
        <f ca="1">IFERROR(__xludf.DUMMYFUNCTION("IF(BI12=1, FILTER(TOSSUP, LEN(TOSSUP)), IF(BI12=2, FILTER(NEG, LEN(NEG)), IF(BI12, FILTER(NONEG, LEN(NONEG)), """")))"),-5)</f>
        <v>-5</v>
      </c>
      <c r="BK12" s="38"/>
      <c r="BL12" s="38"/>
      <c r="BM12" s="38">
        <f>IF(O3="", 0, IF(SUM(M12:R12)-O12&lt;&gt;0, 0, IF(SUM(C12:H12)&gt;0, 2, IF(SUM(C12:H12)&lt;0, 3, 1))))</f>
        <v>2</v>
      </c>
      <c r="BN12" s="38">
        <f ca="1">IFERROR(__xludf.DUMMYFUNCTION("IF(BM12=1, FILTER(TOSSUP, LEN(TOSSUP)), IF(BM12=2, FILTER(NEG, LEN(NEG)), IF(BM12, FILTER(NONEG, LEN(NONEG)), """")))"),-5)</f>
        <v>-5</v>
      </c>
      <c r="BO12" s="38"/>
      <c r="BP12" s="38"/>
      <c r="BQ12" s="38">
        <f>IF(P3="", 0, IF(SUM(M12:R12)-P12&lt;&gt;0, 0, IF(SUM(C12:H12)&gt;0, 2, IF(SUM(C12:H12)&lt;0, 3, 1))))</f>
        <v>2</v>
      </c>
      <c r="BR12" s="38">
        <f ca="1">IFERROR(__xludf.DUMMYFUNCTION("IF(BQ12=1, FILTER(TOSSUP, LEN(TOSSUP)), IF(BQ12=2, FILTER(NEG, LEN(NEG)), IF(BQ12, FILTER(NONEG, LEN(NONEG)), """")))"),-5)</f>
        <v>-5</v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>
        <v>10</v>
      </c>
      <c r="F13" s="65"/>
      <c r="G13" s="57"/>
      <c r="H13" s="65"/>
      <c r="I13" s="58">
        <v>0</v>
      </c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59">
        <f ca="1">IFERROR(__xludf.DUMMYFUNCTION("IF(OR(RegExMatch(J13&amp;"""",""ERR""), RegExMatch(J13&amp;"""",""--""), RegExMatch(K12&amp;"""",""--""),),  ""-----------"", SUM(J13,K12))"),225)</f>
        <v>225</v>
      </c>
      <c r="L13" s="60">
        <v>10</v>
      </c>
      <c r="M13" s="61"/>
      <c r="N13" s="65"/>
      <c r="O13" s="61"/>
      <c r="P13" s="64"/>
      <c r="Q13" s="62"/>
      <c r="R13" s="64"/>
      <c r="S13" s="58"/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59">
        <f ca="1">IFERROR(__xludf.DUMMYFUNCTION("IF(OR(RegExMatch(T13&amp;"""",""ERR""), RegExMatch(T13&amp;"""",""--""), RegExMatch(U12&amp;"""",""--""),),  ""-----------"", SUM(T13,U12))"),30)</f>
        <v>30</v>
      </c>
      <c r="V13" s="38"/>
      <c r="W13" s="41" t="b">
        <f t="shared" si="0"/>
        <v>1</v>
      </c>
      <c r="X13" s="41">
        <f ca="1">IFERROR(__xludf.DUMMYFUNCTION("IF(W13, FILTER(BONUS, LEN(BONUS)), ""0"")"),0)</f>
        <v>0</v>
      </c>
      <c r="Y13" s="38">
        <f ca="1">IFERROR(__xludf.DUMMYFUNCTION("""COMPUTED_VALUE"""),10)</f>
        <v>10</v>
      </c>
      <c r="Z13" s="38">
        <f ca="1">IFERROR(__xludf.DUMMYFUNCTION("""COMPUTED_VALUE"""),20)</f>
        <v>20</v>
      </c>
      <c r="AA13" s="38">
        <f ca="1">IFERROR(__xludf.DUMMYFUNCTION("""COMPUTED_VALUE"""),30)</f>
        <v>30</v>
      </c>
      <c r="AB13" s="41" t="b">
        <f t="shared" si="1"/>
        <v>0</v>
      </c>
      <c r="AC13" s="41" t="str">
        <f ca="1">IFERROR(__xludf.DUMMYFUNCTION("IF(AB13, FILTER(BONUS, LEN(BONUS)), ""0"")"),"0")</f>
        <v>0</v>
      </c>
      <c r="AD13" s="38"/>
      <c r="AE13" s="38"/>
      <c r="AF13" s="38"/>
      <c r="AG13" s="38">
        <f>IF(C3="", 0, IF(SUM(C13:H13)-C13&lt;&gt;0, 0, IF(SUM(M13:R13)&gt;0, 2, IF(SUM(M13:R13)&lt;0, 3, 1))))</f>
        <v>0</v>
      </c>
      <c r="AH13" s="41" t="str">
        <f ca="1">IFERROR(__xludf.DUMMYFUNCTION("IF(AG13=1, FILTER(TOSSUP, LEN(TOSSUP)), IF(AG13=2, FILTER(NEG, LEN(NEG)), IF(AG13, FILTER(NONEG, LEN(NONEG)), """")))"),"")</f>
        <v/>
      </c>
      <c r="AI13" s="38"/>
      <c r="AJ13" s="38"/>
      <c r="AK13" s="38">
        <f>IF(D3="", 0, IF(SUM(C13:H13)-D13&lt;&gt;0, 0, IF(SUM(M13:R13)&gt;0, 2, IF(SUM(M13:R13)&lt;0, 3, 1))))</f>
        <v>0</v>
      </c>
      <c r="AL13" s="38" t="str">
        <f ca="1">IFERROR(__xludf.DUMMYFUNCTION("IF(AK13=1, FILTER(TOSSUP, LEN(TOSSUP)), IF(AK13=2, FILTER(NEG, LEN(NEG)), IF(AK13, FILTER(NONEG, LEN(NONEG)), """")))"),"")</f>
        <v/>
      </c>
      <c r="AM13" s="38"/>
      <c r="AN13" s="38"/>
      <c r="AO13" s="38">
        <f>IF(E3="", 0, IF(SUM(C13:H13)-E13&lt;&gt;0, 0, IF(SUM(M13:R13)&gt;0, 2, IF(SUM(M13:R13)&lt;0, 3, 1))))</f>
        <v>1</v>
      </c>
      <c r="AP13" s="38">
        <f ca="1">IFERROR(__xludf.DUMMYFUNCTION("IF(AO13=1, FILTER(TOSSUP, LEN(TOSSUP)), IF(AO13=2, FILTER(NEG, LEN(NEG)), IF(AO13, FILTER(NONEG, LEN(NONEG)), """")))"),-5)</f>
        <v>-5</v>
      </c>
      <c r="AQ13" s="38">
        <f ca="1">IFERROR(__xludf.DUMMYFUNCTION("""COMPUTED_VALUE"""),10)</f>
        <v>10</v>
      </c>
      <c r="AR13" s="38">
        <f ca="1">IFERROR(__xludf.DUMMYFUNCTION("""COMPUTED_VALUE"""),15)</f>
        <v>15</v>
      </c>
      <c r="AS13" s="38">
        <f>IF(F3="", 0, IF(SUM(C13:H13)-F13&lt;&gt;0, 0, IF(SUM(M13:R13)&gt;0, 2, IF(SUM(M13:R13)&lt;0, 3, 1))))</f>
        <v>0</v>
      </c>
      <c r="AT13" s="38" t="str">
        <f ca="1">IFERROR(__xludf.DUMMYFUNCTION("IF(AS13=1, FILTER(TOSSUP, LEN(TOSSUP)), IF(AS13=2, FILTER(NEG, LEN(NEG)), IF(AS13, FILTER(NONEG, LEN(NONEG)), """")))"),"")</f>
        <v/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2</v>
      </c>
      <c r="BF13" s="38">
        <f ca="1">IFERROR(__xludf.DUMMYFUNCTION("IF(BE13=1, FILTER(TOSSUP, LEN(TOSSUP)), IF(BE13=2, FILTER(NEG, LEN(NEG)), IF(BE13, FILTER(NONEG, LEN(NONEG)), """")))"),-5)</f>
        <v>-5</v>
      </c>
      <c r="BG13" s="38"/>
      <c r="BH13" s="38"/>
      <c r="BI13" s="38">
        <f>IF(N3="", 0, IF(SUM(M13:R13)-N13&lt;&gt;0, 0, IF(SUM(C13:H13)&gt;0, 2, IF(SUM(C13:H13)&lt;0, 3, 1))))</f>
        <v>2</v>
      </c>
      <c r="BJ13" s="38">
        <f ca="1">IFERROR(__xludf.DUMMYFUNCTION("IF(BI13=1, FILTER(TOSSUP, LEN(TOSSUP)), IF(BI13=2, FILTER(NEG, LEN(NEG)), IF(BI13, FILTER(NONEG, LEN(NONEG)), """")))"),-5)</f>
        <v>-5</v>
      </c>
      <c r="BK13" s="38"/>
      <c r="BL13" s="38"/>
      <c r="BM13" s="38">
        <f>IF(O3="", 0, IF(SUM(M13:R13)-O13&lt;&gt;0, 0, IF(SUM(C13:H13)&gt;0, 2, IF(SUM(C13:H13)&lt;0, 3, 1))))</f>
        <v>2</v>
      </c>
      <c r="BN13" s="38">
        <f ca="1">IFERROR(__xludf.DUMMYFUNCTION("IF(BM13=1, FILTER(TOSSUP, LEN(TOSSUP)), IF(BM13=2, FILTER(NEG, LEN(NEG)), IF(BM13, FILTER(NONEG, LEN(NONEG)), """")))"),-5)</f>
        <v>-5</v>
      </c>
      <c r="BO13" s="38"/>
      <c r="BP13" s="38"/>
      <c r="BQ13" s="38">
        <f>IF(P3="", 0, IF(SUM(M13:R13)-P13&lt;&gt;0, 0, IF(SUM(C13:H13)&gt;0, 2, IF(SUM(C13:H13)&lt;0, 3, 1))))</f>
        <v>2</v>
      </c>
      <c r="BR13" s="38">
        <f ca="1">IFERROR(__xludf.DUMMYFUNCTION("IF(BQ13=1, FILTER(TOSSUP, LEN(TOSSUP)), IF(BQ13=2, FILTER(NEG, LEN(NEG)), IF(BQ13, FILTER(NONEG, LEN(NONEG)), """")))"),-5)</f>
        <v>-5</v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>
        <v>10</v>
      </c>
      <c r="D14" s="56"/>
      <c r="E14" s="57"/>
      <c r="F14" s="65"/>
      <c r="G14" s="57"/>
      <c r="H14" s="65"/>
      <c r="I14" s="58">
        <v>20</v>
      </c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59">
        <f ca="1">IFERROR(__xludf.DUMMYFUNCTION("IF(OR(RegExMatch(J14&amp;"""",""ERR""), RegExMatch(J14&amp;"""",""--""), RegExMatch(K13&amp;"""",""--""),),  ""-----------"", SUM(J14,K13))"),255)</f>
        <v>255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SUM(T14,U13))"),30)</f>
        <v>30</v>
      </c>
      <c r="V14" s="38"/>
      <c r="W14" s="41" t="b">
        <f t="shared" si="0"/>
        <v>1</v>
      </c>
      <c r="X14" s="41">
        <f ca="1">IFERROR(__xludf.DUMMYFUNCTION("IF(W14, FILTER(BONUS, LEN(BONUS)), ""0"")"),0)</f>
        <v>0</v>
      </c>
      <c r="Y14" s="38">
        <f ca="1">IFERROR(__xludf.DUMMYFUNCTION("""COMPUTED_VALUE"""),10)</f>
        <v>10</v>
      </c>
      <c r="Z14" s="38">
        <f ca="1">IFERROR(__xludf.DUMMYFUNCTION("""COMPUTED_VALUE"""),20)</f>
        <v>20</v>
      </c>
      <c r="AA14" s="38">
        <f ca="1">IFERROR(__xludf.DUMMYFUNCTION("""COMPUTED_VALUE"""),30)</f>
        <v>30</v>
      </c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1</v>
      </c>
      <c r="AH14" s="41">
        <f ca="1">IFERROR(__xludf.DUMMYFUNCTION("IF(AG14=1, FILTER(TOSSUP, LEN(TOSSUP)), IF(AG14=2, FILTER(NEG, LEN(NEG)), IF(AG14, FILTER(NONEG, LEN(NONEG)), """")))"),-5)</f>
        <v>-5</v>
      </c>
      <c r="AI14" s="38">
        <f ca="1">IFERROR(__xludf.DUMMYFUNCTION("""COMPUTED_VALUE"""),10)</f>
        <v>10</v>
      </c>
      <c r="AJ14" s="38">
        <f ca="1">IFERROR(__xludf.DUMMYFUNCTION("""COMPUTED_VALUE"""),15)</f>
        <v>15</v>
      </c>
      <c r="AK14" s="38">
        <f>IF(D3="", 0, IF(SUM(C14:H14)-D14&lt;&gt;0, 0, IF(SUM(M14:R14)&gt;0, 2, IF(SUM(M14:R14)&lt;0, 3, 1))))</f>
        <v>0</v>
      </c>
      <c r="AL14" s="38" t="str">
        <f ca="1">IFERROR(__xludf.DUMMYFUNCTION("IF(AK14=1, FILTER(TOSSUP, LEN(TOSSUP)), IF(AK14=2, FILTER(NEG, LEN(NEG)), IF(AK14, FILTER(NONEG, LEN(NONEG)), """")))"),"")</f>
        <v/>
      </c>
      <c r="AM14" s="38"/>
      <c r="AN14" s="38"/>
      <c r="AO14" s="38">
        <f>IF(E3="", 0, IF(SUM(C14:H14)-E14&lt;&gt;0, 0, IF(SUM(M14:R14)&gt;0, 2, IF(SUM(M14:R14)&lt;0, 3, 1))))</f>
        <v>0</v>
      </c>
      <c r="AP14" s="38" t="str">
        <f ca="1">IFERROR(__xludf.DUMMYFUNCTION("IF(AO14=1, FILTER(TOSSUP, LEN(TOSSUP)), IF(AO14=2, FILTER(NEG, LEN(NEG)), IF(AO14, FILTER(NONEG, LEN(NONEG)), """")))"),"")</f>
        <v/>
      </c>
      <c r="AQ14" s="38"/>
      <c r="AR14" s="38"/>
      <c r="AS14" s="38">
        <f>IF(F3="", 0, IF(SUM(C14:H14)-F14&lt;&gt;0, 0, IF(SUM(M14:R14)&gt;0, 2, IF(SUM(M14:R14)&lt;0, 3, 1))))</f>
        <v>0</v>
      </c>
      <c r="AT14" s="38" t="str">
        <f ca="1">IFERROR(__xludf.DUMMYFUNCTION("IF(AS14=1, FILTER(TOSSUP, LEN(TOSSUP)), IF(AS14=2, FILTER(NEG, LEN(NEG)), IF(AS14, FILTER(NONEG, LEN(NONEG)), """")))"),"")</f>
        <v/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2</v>
      </c>
      <c r="BF14" s="38">
        <f ca="1">IFERROR(__xludf.DUMMYFUNCTION("IF(BE14=1, FILTER(TOSSUP, LEN(TOSSUP)), IF(BE14=2, FILTER(NEG, LEN(NEG)), IF(BE14, FILTER(NONEG, LEN(NONEG)), """")))"),-5)</f>
        <v>-5</v>
      </c>
      <c r="BG14" s="38"/>
      <c r="BH14" s="38"/>
      <c r="BI14" s="38">
        <f>IF(N3="", 0, IF(SUM(M14:R14)-N14&lt;&gt;0, 0, IF(SUM(C14:H14)&gt;0, 2, IF(SUM(C14:H14)&lt;0, 3, 1))))</f>
        <v>2</v>
      </c>
      <c r="BJ14" s="38">
        <f ca="1">IFERROR(__xludf.DUMMYFUNCTION("IF(BI14=1, FILTER(TOSSUP, LEN(TOSSUP)), IF(BI14=2, FILTER(NEG, LEN(NEG)), IF(BI14, FILTER(NONEG, LEN(NONEG)), """")))"),-5)</f>
        <v>-5</v>
      </c>
      <c r="BK14" s="38"/>
      <c r="BL14" s="38"/>
      <c r="BM14" s="38">
        <f>IF(O3="", 0, IF(SUM(M14:R14)-O14&lt;&gt;0, 0, IF(SUM(C14:H14)&gt;0, 2, IF(SUM(C14:H14)&lt;0, 3, 1))))</f>
        <v>2</v>
      </c>
      <c r="BN14" s="38">
        <f ca="1">IFERROR(__xludf.DUMMYFUNCTION("IF(BM14=1, FILTER(TOSSUP, LEN(TOSSUP)), IF(BM14=2, FILTER(NEG, LEN(NEG)), IF(BM14, FILTER(NONEG, LEN(NONEG)), """")))"),-5)</f>
        <v>-5</v>
      </c>
      <c r="BO14" s="38"/>
      <c r="BP14" s="38"/>
      <c r="BQ14" s="38">
        <f>IF(P3="", 0, IF(SUM(M14:R14)-P14&lt;&gt;0, 0, IF(SUM(C14:H14)&gt;0, 2, IF(SUM(C14:H14)&lt;0, 3, 1))))</f>
        <v>2</v>
      </c>
      <c r="BR14" s="38">
        <f ca="1">IFERROR(__xludf.DUMMYFUNCTION("IF(BQ14=1, FILTER(TOSSUP, LEN(TOSSUP)), IF(BQ14=2, FILTER(NEG, LEN(NEG)), IF(BQ14, FILTER(NONEG, LEN(NONEG)), """")))"),-5)</f>
        <v>-5</v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5">
        <v>-5</v>
      </c>
      <c r="F15" s="56"/>
      <c r="G15" s="57"/>
      <c r="H15" s="65"/>
      <c r="I15" s="58"/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59">
        <f ca="1">IFERROR(__xludf.DUMMYFUNCTION("IF(OR(RegExMatch(J15&amp;"""",""ERR""), RegExMatch(J15&amp;"""",""--""), RegExMatch(K14&amp;"""",""--""),),  ""-----------"", SUM(J15,K14))"),250)</f>
        <v>250</v>
      </c>
      <c r="L15" s="60">
        <v>12</v>
      </c>
      <c r="M15" s="61"/>
      <c r="N15" s="56"/>
      <c r="O15" s="61">
        <v>10</v>
      </c>
      <c r="P15" s="64"/>
      <c r="Q15" s="62"/>
      <c r="R15" s="64"/>
      <c r="S15" s="58">
        <v>10</v>
      </c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59">
        <f ca="1">IFERROR(__xludf.DUMMYFUNCTION("IF(OR(RegExMatch(T15&amp;"""",""ERR""), RegExMatch(T15&amp;"""",""--""), RegExMatch(U14&amp;"""",""--""),),  ""-----------"", SUM(T15,U14))"),50)</f>
        <v>50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1</v>
      </c>
      <c r="AC15" s="41">
        <f ca="1">IFERROR(__xludf.DUMMYFUNCTION("IF(AB15, FILTER(BONUS, LEN(BONUS)), ""0"")"),0)</f>
        <v>0</v>
      </c>
      <c r="AD15" s="38">
        <f ca="1">IFERROR(__xludf.DUMMYFUNCTION("""COMPUTED_VALUE"""),10)</f>
        <v>10</v>
      </c>
      <c r="AE15" s="38">
        <f ca="1">IFERROR(__xludf.DUMMYFUNCTION("""COMPUTED_VALUE"""),20)</f>
        <v>20</v>
      </c>
      <c r="AF15" s="38">
        <f ca="1">IFERROR(__xludf.DUMMYFUNCTION("""COMPUTED_VALUE"""),30)</f>
        <v>30</v>
      </c>
      <c r="AG15" s="38">
        <f>IF(C3="", 0, IF(SUM(C15:H15)-C15&lt;&gt;0, 0, IF(SUM(M15:R15)&gt;0, 2, IF(SUM(M15:R15)&lt;0, 3, 1))))</f>
        <v>0</v>
      </c>
      <c r="AH15" s="41" t="str">
        <f ca="1">IFERROR(__xludf.DUMMYFUNCTION("IF(AG15=1, FILTER(TOSSUP, LEN(TOSSUP)), IF(AG15=2, FILTER(NEG, LEN(NEG)), IF(AG15, FILTER(NONEG, LEN(NONEG)), """")))"),"")</f>
        <v/>
      </c>
      <c r="AI15" s="38"/>
      <c r="AJ15" s="38"/>
      <c r="AK15" s="38">
        <f>IF(D3="", 0, IF(SUM(C15:H15)-D15&lt;&gt;0, 0, IF(SUM(M15:R15)&gt;0, 2, IF(SUM(M15:R15)&lt;0, 3, 1))))</f>
        <v>0</v>
      </c>
      <c r="AL15" s="38" t="str">
        <f ca="1">IFERROR(__xludf.DUMMYFUNCTION("IF(AK15=1, FILTER(TOSSUP, LEN(TOSSUP)), IF(AK15=2, FILTER(NEG, LEN(NEG)), IF(AK15, FILTER(NONEG, LEN(NONEG)), """")))"),"")</f>
        <v/>
      </c>
      <c r="AM15" s="38"/>
      <c r="AN15" s="38"/>
      <c r="AO15" s="38">
        <f>IF(E3="", 0, IF(SUM(C15:H15)-E15&lt;&gt;0, 0, IF(SUM(M15:R15)&gt;0, 2, IF(SUM(M15:R15)&lt;0, 3, 1))))</f>
        <v>2</v>
      </c>
      <c r="AP15" s="38">
        <f ca="1">IFERROR(__xludf.DUMMYFUNCTION("IF(AO15=1, FILTER(TOSSUP, LEN(TOSSUP)), IF(AO15=2, FILTER(NEG, LEN(NEG)), IF(AO15, FILTER(NONEG, LEN(NONEG)), """")))"),-5)</f>
        <v>-5</v>
      </c>
      <c r="AQ15" s="38"/>
      <c r="AR15" s="38"/>
      <c r="AS15" s="38">
        <f>IF(F3="", 0, IF(SUM(C15:H15)-F15&lt;&gt;0, 0, IF(SUM(M15:R15)&gt;0, 2, IF(SUM(M15:R15)&lt;0, 3, 1))))</f>
        <v>0</v>
      </c>
      <c r="AT15" s="38" t="str">
        <f ca="1">IFERROR(__xludf.DUMMYFUNCTION("IF(AS15=1, FILTER(TOSSUP, LEN(TOSSUP)), IF(AS15=2, FILTER(NEG, LEN(NEG)), IF(AS15, FILTER(NONEG, LEN(NONEG)), """")))"),"")</f>
        <v/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0</v>
      </c>
      <c r="BF15" s="38" t="str">
        <f ca="1">IFERROR(__xludf.DUMMYFUNCTION("IF(BE15=1, FILTER(TOSSUP, LEN(TOSSUP)), IF(BE15=2, FILTER(NEG, LEN(NEG)), IF(BE15, FILTER(NONEG, LEN(NONEG)), """")))"),"")</f>
        <v/>
      </c>
      <c r="BG15" s="38"/>
      <c r="BH15" s="38"/>
      <c r="BI15" s="38">
        <f>IF(N3="", 0, IF(SUM(M15:R15)-N15&lt;&gt;0, 0, IF(SUM(C15:H15)&gt;0, 2, IF(SUM(C15:H15)&lt;0, 3, 1))))</f>
        <v>0</v>
      </c>
      <c r="BJ15" s="38" t="str">
        <f ca="1">IFERROR(__xludf.DUMMYFUNCTION("IF(BI15=1, FILTER(TOSSUP, LEN(TOSSUP)), IF(BI15=2, FILTER(NEG, LEN(NEG)), IF(BI15, FILTER(NONEG, LEN(NONEG)), """")))"),"")</f>
        <v/>
      </c>
      <c r="BK15" s="38"/>
      <c r="BL15" s="38"/>
      <c r="BM15" s="38">
        <f>IF(O3="", 0, IF(SUM(M15:R15)-O15&lt;&gt;0, 0, IF(SUM(C15:H15)&gt;0, 2, IF(SUM(C15:H15)&lt;0, 3, 1))))</f>
        <v>3</v>
      </c>
      <c r="BN15" s="38">
        <f ca="1">IFERROR(__xludf.DUMMYFUNCTION("IF(BM15=1, FILTER(TOSSUP, LEN(TOSSUP)), IF(BM15=2, FILTER(NEG, LEN(NEG)), IF(BM15, FILTER(NONEG, LEN(NONEG)), """")))"),10)</f>
        <v>10</v>
      </c>
      <c r="BO15" s="38">
        <f ca="1">IFERROR(__xludf.DUMMYFUNCTION("""COMPUTED_VALUE"""),15)</f>
        <v>15</v>
      </c>
      <c r="BP15" s="38"/>
      <c r="BQ15" s="38">
        <f>IF(P3="", 0, IF(SUM(M15:R15)-P15&lt;&gt;0, 0, IF(SUM(C15:H15)&gt;0, 2, IF(SUM(C15:H15)&lt;0, 3, 1))))</f>
        <v>0</v>
      </c>
      <c r="BR15" s="38" t="str">
        <f ca="1">IFERROR(__xludf.DUMMYFUNCTION("IF(BQ15=1, FILTER(TOSSUP, LEN(TOSSUP)), IF(BQ15=2, FILTER(NEG, LEN(NEG)), IF(BQ15, FILTER(NONEG, LEN(NONEG)), """")))"),"")</f>
        <v/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54"/>
      <c r="G16" s="53"/>
      <c r="H16" s="28"/>
      <c r="I16" s="29"/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37">
        <f ca="1">IFERROR(__xludf.DUMMYFUNCTION("IF(OR(RegExMatch(J16&amp;"""",""ERR""), RegExMatch(J16&amp;"""",""--""), RegExMatch(K15&amp;"""",""--""),),  ""-----------"", SUM(J16,K15))"),250)</f>
        <v>250</v>
      </c>
      <c r="L16" s="32">
        <v>13</v>
      </c>
      <c r="M16" s="33"/>
      <c r="N16" s="54"/>
      <c r="O16" s="51"/>
      <c r="P16" s="50">
        <v>10</v>
      </c>
      <c r="Q16" s="51"/>
      <c r="R16" s="52"/>
      <c r="S16" s="29">
        <v>10</v>
      </c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37">
        <f ca="1">IFERROR(__xludf.DUMMYFUNCTION("IF(OR(RegExMatch(T16&amp;"""",""ERR""), RegExMatch(T16&amp;"""",""--""), RegExMatch(U15&amp;"""",""--""),),  ""-----------"", SUM(T16,U15))"),70)</f>
        <v>70</v>
      </c>
      <c r="V16" s="38"/>
      <c r="W16" s="41" t="b">
        <f t="shared" si="0"/>
        <v>0</v>
      </c>
      <c r="X16" s="41" t="str">
        <f ca="1">IFERROR(__xludf.DUMMYFUNCTION("IF(W16, FILTER(BONUS, LEN(BONUS)), ""0"")"),"0")</f>
        <v>0</v>
      </c>
      <c r="Y16" s="38"/>
      <c r="Z16" s="38"/>
      <c r="AA16" s="38"/>
      <c r="AB16" s="41" t="b">
        <f t="shared" si="1"/>
        <v>1</v>
      </c>
      <c r="AC16" s="41">
        <f ca="1">IFERROR(__xludf.DUMMYFUNCTION("IF(AB16, FILTER(BONUS, LEN(BONUS)), ""0"")"),0)</f>
        <v>0</v>
      </c>
      <c r="AD16" s="38">
        <f ca="1">IFERROR(__xludf.DUMMYFUNCTION("""COMPUTED_VALUE"""),10)</f>
        <v>10</v>
      </c>
      <c r="AE16" s="38">
        <f ca="1">IFERROR(__xludf.DUMMYFUNCTION("""COMPUTED_VALUE"""),20)</f>
        <v>20</v>
      </c>
      <c r="AF16" s="38">
        <f ca="1">IFERROR(__xludf.DUMMYFUNCTION("""COMPUTED_VALUE"""),30)</f>
        <v>30</v>
      </c>
      <c r="AG16" s="38">
        <f>IF(C3="", 0, IF(SUM(C16:H16)-C16&lt;&gt;0, 0, IF(SUM(M16:R16)&gt;0, 2, IF(SUM(M16:R16)&lt;0, 3, 1))))</f>
        <v>2</v>
      </c>
      <c r="AH16" s="41">
        <f ca="1">IFERROR(__xludf.DUMMYFUNCTION("IF(AG16=1, FILTER(TOSSUP, LEN(TOSSUP)), IF(AG16=2, FILTER(NEG, LEN(NEG)), IF(AG16, FILTER(NONEG, LEN(NONEG)), """")))"),-5)</f>
        <v>-5</v>
      </c>
      <c r="AI16" s="38"/>
      <c r="AJ16" s="38"/>
      <c r="AK16" s="38">
        <f>IF(D3="", 0, IF(SUM(C16:H16)-D16&lt;&gt;0, 0, IF(SUM(M16:R16)&gt;0, 2, IF(SUM(M16:R16)&lt;0, 3, 1))))</f>
        <v>2</v>
      </c>
      <c r="AL16" s="38">
        <f ca="1">IFERROR(__xludf.DUMMYFUNCTION("IF(AK16=1, FILTER(TOSSUP, LEN(TOSSUP)), IF(AK16=2, FILTER(NEG, LEN(NEG)), IF(AK16, FILTER(NONEG, LEN(NONEG)), """")))"),-5)</f>
        <v>-5</v>
      </c>
      <c r="AM16" s="38"/>
      <c r="AN16" s="38"/>
      <c r="AO16" s="38">
        <f>IF(E3="", 0, IF(SUM(C16:H16)-E16&lt;&gt;0, 0, IF(SUM(M16:R16)&gt;0, 2, IF(SUM(M16:R16)&lt;0, 3, 1))))</f>
        <v>2</v>
      </c>
      <c r="AP16" s="38">
        <f ca="1">IFERROR(__xludf.DUMMYFUNCTION("IF(AO16=1, FILTER(TOSSUP, LEN(TOSSUP)), IF(AO16=2, FILTER(NEG, LEN(NEG)), IF(AO16, FILTER(NONEG, LEN(NONEG)), """")))"),-5)</f>
        <v>-5</v>
      </c>
      <c r="AQ16" s="38"/>
      <c r="AR16" s="38"/>
      <c r="AS16" s="38">
        <f>IF(F3="", 0, IF(SUM(C16:H16)-F16&lt;&gt;0, 0, IF(SUM(M16:R16)&gt;0, 2, IF(SUM(M16:R16)&lt;0, 3, 1))))</f>
        <v>0</v>
      </c>
      <c r="AT16" s="38" t="str">
        <f ca="1">IFERROR(__xludf.DUMMYFUNCTION("IF(AS16=1, FILTER(TOSSUP, LEN(TOSSUP)), IF(AS16=2, FILTER(NEG, LEN(NEG)), IF(AS16, FILTER(NONEG, LEN(NONEG)), """")))"),"")</f>
        <v/>
      </c>
      <c r="AU16" s="38"/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0</v>
      </c>
      <c r="BF16" s="38" t="str">
        <f ca="1">IFERROR(__xludf.DUMMYFUNCTION("IF(BE16=1, FILTER(TOSSUP, LEN(TOSSUP)), IF(BE16=2, FILTER(NEG, LEN(NEG)), IF(BE16, FILTER(NONEG, LEN(NONEG)), """")))"),"")</f>
        <v/>
      </c>
      <c r="BG16" s="38"/>
      <c r="BH16" s="38"/>
      <c r="BI16" s="38">
        <f>IF(N3="", 0, IF(SUM(M16:R16)-N16&lt;&gt;0, 0, IF(SUM(C16:H16)&gt;0, 2, IF(SUM(C16:H16)&lt;0, 3, 1))))</f>
        <v>0</v>
      </c>
      <c r="BJ16" s="38" t="str">
        <f ca="1">IFERROR(__xludf.DUMMYFUNCTION("IF(BI16=1, FILTER(TOSSUP, LEN(TOSSUP)), IF(BI16=2, FILTER(NEG, LEN(NEG)), IF(BI16, FILTER(NONEG, LEN(NONEG)), """")))"),"")</f>
        <v/>
      </c>
      <c r="BK16" s="38"/>
      <c r="BL16" s="38"/>
      <c r="BM16" s="38">
        <f>IF(O3="", 0, IF(SUM(M16:R16)-O16&lt;&gt;0, 0, IF(SUM(C16:H16)&gt;0, 2, IF(SUM(C16:H16)&lt;0, 3, 1))))</f>
        <v>0</v>
      </c>
      <c r="BN16" s="38" t="str">
        <f ca="1">IFERROR(__xludf.DUMMYFUNCTION("IF(BM16=1, FILTER(TOSSUP, LEN(TOSSUP)), IF(BM16=2, FILTER(NEG, LEN(NEG)), IF(BM16, FILTER(NONEG, LEN(NONEG)), """")))"),"")</f>
        <v/>
      </c>
      <c r="BO16" s="38"/>
      <c r="BP16" s="38"/>
      <c r="BQ16" s="38">
        <f>IF(P3="", 0, IF(SUM(M16:R16)-P16&lt;&gt;0, 0, IF(SUM(C16:H16)&gt;0, 2, IF(SUM(C16:H16)&lt;0, 3, 1))))</f>
        <v>1</v>
      </c>
      <c r="BR16" s="38">
        <f ca="1">IFERROR(__xludf.DUMMYFUNCTION("IF(BQ16=1, FILTER(TOSSUP, LEN(TOSSUP)), IF(BQ16=2, FILTER(NEG, LEN(NEG)), IF(BQ16, FILTER(NONEG, LEN(NONEG)), """")))"),-5)</f>
        <v>-5</v>
      </c>
      <c r="BS16" s="38">
        <f ca="1">IFERROR(__xludf.DUMMYFUNCTION("""COMPUTED_VALUE"""),10)</f>
        <v>10</v>
      </c>
      <c r="BT16" s="38">
        <f ca="1">IFERROR(__xludf.DUMMYFUNCTION("""COMPUTED_VALUE"""),15)</f>
        <v>15</v>
      </c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28">
        <v>10</v>
      </c>
      <c r="E17" s="53"/>
      <c r="F17" s="54"/>
      <c r="G17" s="53"/>
      <c r="H17" s="54"/>
      <c r="I17" s="29">
        <v>20</v>
      </c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37">
        <f ca="1">IFERROR(__xludf.DUMMYFUNCTION("IF(OR(RegExMatch(J17&amp;"""",""ERR""), RegExMatch(J17&amp;"""",""--""), RegExMatch(K16&amp;"""",""--""),),  ""-----------"", SUM(J17,K16))"),280)</f>
        <v>280</v>
      </c>
      <c r="L17" s="32">
        <v>14</v>
      </c>
      <c r="M17" s="33"/>
      <c r="N17" s="54"/>
      <c r="O17" s="33"/>
      <c r="P17" s="52"/>
      <c r="Q17" s="51"/>
      <c r="R17" s="52"/>
      <c r="S17" s="29"/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7">
        <f ca="1">IFERROR(__xludf.DUMMYFUNCTION("IF(OR(RegExMatch(T17&amp;"""",""ERR""), RegExMatch(T17&amp;"""",""--""), RegExMatch(U16&amp;"""",""--""),),  ""-----------"", SUM(T17,U16))"),70)</f>
        <v>70</v>
      </c>
      <c r="V17" s="38"/>
      <c r="W17" s="41" t="b">
        <f t="shared" si="0"/>
        <v>1</v>
      </c>
      <c r="X17" s="41">
        <f ca="1">IFERROR(__xludf.DUMMYFUNCTION("IF(W17, FILTER(BONUS, LEN(BONUS)), ""0"")"),0)</f>
        <v>0</v>
      </c>
      <c r="Y17" s="38">
        <f ca="1">IFERROR(__xludf.DUMMYFUNCTION("""COMPUTED_VALUE"""),10)</f>
        <v>10</v>
      </c>
      <c r="Z17" s="38">
        <f ca="1">IFERROR(__xludf.DUMMYFUNCTION("""COMPUTED_VALUE"""),20)</f>
        <v>20</v>
      </c>
      <c r="AA17" s="38">
        <f ca="1">IFERROR(__xludf.DUMMYFUNCTION("""COMPUTED_VALUE"""),30)</f>
        <v>30</v>
      </c>
      <c r="AB17" s="41" t="b">
        <f t="shared" si="1"/>
        <v>0</v>
      </c>
      <c r="AC17" s="41" t="str">
        <f ca="1">IFERROR(__xludf.DUMMYFUNCTION("IF(AB17, FILTER(BONUS, LEN(BONUS)), ""0"")"),"0")</f>
        <v>0</v>
      </c>
      <c r="AD17" s="38"/>
      <c r="AE17" s="38"/>
      <c r="AF17" s="38"/>
      <c r="AG17" s="38">
        <f>IF(C3="", 0, IF(SUM(C17:H17)-C17&lt;&gt;0, 0, IF(SUM(M17:R17)&gt;0, 2, IF(SUM(M17:R17)&lt;0, 3, 1))))</f>
        <v>0</v>
      </c>
      <c r="AH17" s="41" t="str">
        <f ca="1">IFERROR(__xludf.DUMMYFUNCTION("IF(AG17=1, FILTER(TOSSUP, LEN(TOSSUP)), IF(AG17=2, FILTER(NEG, LEN(NEG)), IF(AG17, FILTER(NONEG, LEN(NONEG)), """")))"),"")</f>
        <v/>
      </c>
      <c r="AI17" s="38"/>
      <c r="AJ17" s="38"/>
      <c r="AK17" s="38">
        <f>IF(D3="", 0, IF(SUM(C17:H17)-D17&lt;&gt;0, 0, IF(SUM(M17:R17)&gt;0, 2, IF(SUM(M17:R17)&lt;0, 3, 1))))</f>
        <v>1</v>
      </c>
      <c r="AL17" s="38">
        <f ca="1">IFERROR(__xludf.DUMMYFUNCTION("IF(AK17=1, FILTER(TOSSUP, LEN(TOSSUP)), IF(AK17=2, FILTER(NEG, LEN(NEG)), IF(AK17, FILTER(NONEG, LEN(NONEG)), """")))"),-5)</f>
        <v>-5</v>
      </c>
      <c r="AM17" s="38">
        <f ca="1">IFERROR(__xludf.DUMMYFUNCTION("""COMPUTED_VALUE"""),10)</f>
        <v>10</v>
      </c>
      <c r="AN17" s="38">
        <f ca="1">IFERROR(__xludf.DUMMYFUNCTION("""COMPUTED_VALUE"""),15)</f>
        <v>15</v>
      </c>
      <c r="AO17" s="38">
        <f>IF(E3="", 0, IF(SUM(C17:H17)-E17&lt;&gt;0, 0, IF(SUM(M17:R17)&gt;0, 2, IF(SUM(M17:R17)&lt;0, 3, 1))))</f>
        <v>0</v>
      </c>
      <c r="AP17" s="38" t="str">
        <f ca="1">IFERROR(__xludf.DUMMYFUNCTION("IF(AO17=1, FILTER(TOSSUP, LEN(TOSSUP)), IF(AO17=2, FILTER(NEG, LEN(NEG)), IF(AO17, FILTER(NONEG, LEN(NONEG)), """")))"),"")</f>
        <v/>
      </c>
      <c r="AQ17" s="38"/>
      <c r="AR17" s="38"/>
      <c r="AS17" s="38">
        <f>IF(F3="", 0, IF(SUM(C17:H17)-F17&lt;&gt;0, 0, IF(SUM(M17:R17)&gt;0, 2, IF(SUM(M17:R17)&lt;0, 3, 1))))</f>
        <v>0</v>
      </c>
      <c r="AT17" s="38" t="str">
        <f ca="1">IFERROR(__xludf.DUMMYFUNCTION("IF(AS17=1, FILTER(TOSSUP, LEN(TOSSUP)), IF(AS17=2, FILTER(NEG, LEN(NEG)), IF(AS17, FILTER(NONEG, LEN(NONEG)), """")))"),"")</f>
        <v/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2</v>
      </c>
      <c r="BF17" s="38">
        <f ca="1">IFERROR(__xludf.DUMMYFUNCTION("IF(BE17=1, FILTER(TOSSUP, LEN(TOSSUP)), IF(BE17=2, FILTER(NEG, LEN(NEG)), IF(BE17, FILTER(NONEG, LEN(NONEG)), """")))"),-5)</f>
        <v>-5</v>
      </c>
      <c r="BG17" s="38"/>
      <c r="BH17" s="38"/>
      <c r="BI17" s="38">
        <f>IF(N3="", 0, IF(SUM(M17:R17)-N17&lt;&gt;0, 0, IF(SUM(C17:H17)&gt;0, 2, IF(SUM(C17:H17)&lt;0, 3, 1))))</f>
        <v>2</v>
      </c>
      <c r="BJ17" s="38">
        <f ca="1">IFERROR(__xludf.DUMMYFUNCTION("IF(BI17=1, FILTER(TOSSUP, LEN(TOSSUP)), IF(BI17=2, FILTER(NEG, LEN(NEG)), IF(BI17, FILTER(NONEG, LEN(NONEG)), """")))"),-5)</f>
        <v>-5</v>
      </c>
      <c r="BK17" s="38"/>
      <c r="BL17" s="38"/>
      <c r="BM17" s="38">
        <f>IF(O3="", 0, IF(SUM(M17:R17)-O17&lt;&gt;0, 0, IF(SUM(C17:H17)&gt;0, 2, IF(SUM(C17:H17)&lt;0, 3, 1))))</f>
        <v>2</v>
      </c>
      <c r="BN17" s="38">
        <f ca="1">IFERROR(__xludf.DUMMYFUNCTION("IF(BM17=1, FILTER(TOSSUP, LEN(TOSSUP)), IF(BM17=2, FILTER(NEG, LEN(NEG)), IF(BM17, FILTER(NONEG, LEN(NONEG)), """")))"),-5)</f>
        <v>-5</v>
      </c>
      <c r="BO17" s="38"/>
      <c r="BP17" s="38"/>
      <c r="BQ17" s="38">
        <f>IF(P3="", 0, IF(SUM(M17:R17)-P17&lt;&gt;0, 0, IF(SUM(C17:H17)&gt;0, 2, IF(SUM(C17:H17)&lt;0, 3, 1))))</f>
        <v>2</v>
      </c>
      <c r="BR17" s="38">
        <f ca="1">IFERROR(__xludf.DUMMYFUNCTION("IF(BQ17=1, FILTER(TOSSUP, LEN(TOSSUP)), IF(BQ17=2, FILTER(NEG, LEN(NEG)), IF(BQ17, FILTER(NONEG, LEN(NONEG)), """")))"),-5)</f>
        <v>-5</v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/>
      <c r="E18" s="26"/>
      <c r="F18" s="54"/>
      <c r="G18" s="53"/>
      <c r="H18" s="54"/>
      <c r="I18" s="29"/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37">
        <f ca="1">IFERROR(__xludf.DUMMYFUNCTION("IF(OR(RegExMatch(J18&amp;"""",""ERR""), RegExMatch(J18&amp;"""",""--""), RegExMatch(K17&amp;"""",""--""),),  ""-----------"", SUM(J18,K17))"),280)</f>
        <v>280</v>
      </c>
      <c r="L18" s="32">
        <v>15</v>
      </c>
      <c r="M18" s="33"/>
      <c r="N18" s="54"/>
      <c r="O18" s="51"/>
      <c r="P18" s="50">
        <v>10</v>
      </c>
      <c r="Q18" s="51"/>
      <c r="R18" s="52"/>
      <c r="S18" s="29">
        <v>30</v>
      </c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37">
        <f ca="1">IFERROR(__xludf.DUMMYFUNCTION("IF(OR(RegExMatch(T18&amp;"""",""ERR""), RegExMatch(T18&amp;"""",""--""), RegExMatch(U17&amp;"""",""--""),),  ""-----------"", SUM(T18,U17))"),110)</f>
        <v>110</v>
      </c>
      <c r="V18" s="38"/>
      <c r="W18" s="41" t="b">
        <f t="shared" si="0"/>
        <v>0</v>
      </c>
      <c r="X18" s="41" t="str">
        <f ca="1">IFERROR(__xludf.DUMMYFUNCTION("IF(W18, FILTER(BONUS, LEN(BONUS)), ""0"")"),"0")</f>
        <v>0</v>
      </c>
      <c r="Y18" s="38"/>
      <c r="Z18" s="38"/>
      <c r="AA18" s="38"/>
      <c r="AB18" s="41" t="b">
        <f t="shared" si="1"/>
        <v>1</v>
      </c>
      <c r="AC18" s="41">
        <f ca="1">IFERROR(__xludf.DUMMYFUNCTION("IF(AB18, FILTER(BONUS, LEN(BONUS)), ""0"")"),0)</f>
        <v>0</v>
      </c>
      <c r="AD18" s="38">
        <f ca="1">IFERROR(__xludf.DUMMYFUNCTION("""COMPUTED_VALUE"""),10)</f>
        <v>10</v>
      </c>
      <c r="AE18" s="38">
        <f ca="1">IFERROR(__xludf.DUMMYFUNCTION("""COMPUTED_VALUE"""),20)</f>
        <v>20</v>
      </c>
      <c r="AF18" s="38">
        <f ca="1">IFERROR(__xludf.DUMMYFUNCTION("""COMPUTED_VALUE"""),30)</f>
        <v>30</v>
      </c>
      <c r="AG18" s="38">
        <f>IF(C3="", 0, IF(SUM(C18:H18)-C18&lt;&gt;0, 0, IF(SUM(M18:R18)&gt;0, 2, IF(SUM(M18:R18)&lt;0, 3, 1))))</f>
        <v>2</v>
      </c>
      <c r="AH18" s="41">
        <f ca="1">IFERROR(__xludf.DUMMYFUNCTION("IF(AG18=1, FILTER(TOSSUP, LEN(TOSSUP)), IF(AG18=2, FILTER(NEG, LEN(NEG)), IF(AG18, FILTER(NONEG, LEN(NONEG)), """")))"),-5)</f>
        <v>-5</v>
      </c>
      <c r="AI18" s="38"/>
      <c r="AJ18" s="38"/>
      <c r="AK18" s="38">
        <f>IF(D3="", 0, IF(SUM(C18:H18)-D18&lt;&gt;0, 0, IF(SUM(M18:R18)&gt;0, 2, IF(SUM(M18:R18)&lt;0, 3, 1))))</f>
        <v>2</v>
      </c>
      <c r="AL18" s="38">
        <f ca="1">IFERROR(__xludf.DUMMYFUNCTION("IF(AK18=1, FILTER(TOSSUP, LEN(TOSSUP)), IF(AK18=2, FILTER(NEG, LEN(NEG)), IF(AK18, FILTER(NONEG, LEN(NONEG)), """")))"),-5)</f>
        <v>-5</v>
      </c>
      <c r="AM18" s="38"/>
      <c r="AN18" s="38"/>
      <c r="AO18" s="38">
        <f>IF(E3="", 0, IF(SUM(C18:H18)-E18&lt;&gt;0, 0, IF(SUM(M18:R18)&gt;0, 2, IF(SUM(M18:R18)&lt;0, 3, 1))))</f>
        <v>2</v>
      </c>
      <c r="AP18" s="38">
        <f ca="1">IFERROR(__xludf.DUMMYFUNCTION("IF(AO18=1, FILTER(TOSSUP, LEN(TOSSUP)), IF(AO18=2, FILTER(NEG, LEN(NEG)), IF(AO18, FILTER(NONEG, LEN(NONEG)), """")))"),-5)</f>
        <v>-5</v>
      </c>
      <c r="AQ18" s="38"/>
      <c r="AR18" s="38"/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0</v>
      </c>
      <c r="BF18" s="38" t="str">
        <f ca="1">IFERROR(__xludf.DUMMYFUNCTION("IF(BE18=1, FILTER(TOSSUP, LEN(TOSSUP)), IF(BE18=2, FILTER(NEG, LEN(NEG)), IF(BE18, FILTER(NONEG, LEN(NONEG)), """")))"),"")</f>
        <v/>
      </c>
      <c r="BG18" s="38"/>
      <c r="BH18" s="38"/>
      <c r="BI18" s="38">
        <f>IF(N3="", 0, IF(SUM(M18:R18)-N18&lt;&gt;0, 0, IF(SUM(C18:H18)&gt;0, 2, IF(SUM(C18:H18)&lt;0, 3, 1))))</f>
        <v>0</v>
      </c>
      <c r="BJ18" s="38" t="str">
        <f ca="1">IFERROR(__xludf.DUMMYFUNCTION("IF(BI18=1, FILTER(TOSSUP, LEN(TOSSUP)), IF(BI18=2, FILTER(NEG, LEN(NEG)), IF(BI18, FILTER(NONEG, LEN(NONEG)), """")))"),"")</f>
        <v/>
      </c>
      <c r="BK18" s="38"/>
      <c r="BL18" s="38"/>
      <c r="BM18" s="38">
        <f>IF(O3="", 0, IF(SUM(M18:R18)-O18&lt;&gt;0, 0, IF(SUM(C18:H18)&gt;0, 2, IF(SUM(C18:H18)&lt;0, 3, 1))))</f>
        <v>0</v>
      </c>
      <c r="BN18" s="38" t="str">
        <f ca="1">IFERROR(__xludf.DUMMYFUNCTION("IF(BM18=1, FILTER(TOSSUP, LEN(TOSSUP)), IF(BM18=2, FILTER(NEG, LEN(NEG)), IF(BM18, FILTER(NONEG, LEN(NONEG)), """")))"),"")</f>
        <v/>
      </c>
      <c r="BO18" s="38"/>
      <c r="BP18" s="38"/>
      <c r="BQ18" s="38">
        <f>IF(P3="", 0, IF(SUM(M18:R18)-P18&lt;&gt;0, 0, IF(SUM(C18:H18)&gt;0, 2, IF(SUM(C18:H18)&lt;0, 3, 1))))</f>
        <v>1</v>
      </c>
      <c r="BR18" s="38">
        <f ca="1">IFERROR(__xludf.DUMMYFUNCTION("IF(BQ18=1, FILTER(TOSSUP, LEN(TOSSUP)), IF(BQ18=2, FILTER(NEG, LEN(NEG)), IF(BQ18, FILTER(NONEG, LEN(NONEG)), """")))"),-5)</f>
        <v>-5</v>
      </c>
      <c r="BS18" s="38">
        <f ca="1">IFERROR(__xludf.DUMMYFUNCTION("""COMPUTED_VALUE"""),10)</f>
        <v>10</v>
      </c>
      <c r="BT18" s="38">
        <f ca="1">IFERROR(__xludf.DUMMYFUNCTION("""COMPUTED_VALUE"""),15)</f>
        <v>15</v>
      </c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>
        <v>-5</v>
      </c>
      <c r="D19" s="65"/>
      <c r="E19" s="57"/>
      <c r="F19" s="65"/>
      <c r="G19" s="57"/>
      <c r="H19" s="65"/>
      <c r="I19" s="58"/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59">
        <f ca="1">IFERROR(__xludf.DUMMYFUNCTION("IF(OR(RegExMatch(J19&amp;"""",""ERR""), RegExMatch(J19&amp;"""",""--""), RegExMatch(K18&amp;"""",""--""),),  ""-----------"", SUM(J19,K18))"),275)</f>
        <v>275</v>
      </c>
      <c r="L19" s="60">
        <v>16</v>
      </c>
      <c r="M19" s="61"/>
      <c r="N19" s="56">
        <v>10</v>
      </c>
      <c r="O19" s="62"/>
      <c r="P19" s="64"/>
      <c r="Q19" s="62"/>
      <c r="R19" s="64"/>
      <c r="S19" s="58">
        <v>20</v>
      </c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59">
        <f ca="1">IFERROR(__xludf.DUMMYFUNCTION("IF(OR(RegExMatch(T19&amp;"""",""ERR""), RegExMatch(T19&amp;"""",""--""), RegExMatch(U18&amp;"""",""--""),),  ""-----------"", SUM(T19,U18))"),140)</f>
        <v>140</v>
      </c>
      <c r="V19" s="38"/>
      <c r="W19" s="41" t="b">
        <f t="shared" si="0"/>
        <v>0</v>
      </c>
      <c r="X19" s="41" t="str">
        <f ca="1">IFERROR(__xludf.DUMMYFUNCTION("IF(W19, FILTER(BONUS, LEN(BONUS)), ""0"")"),"0")</f>
        <v>0</v>
      </c>
      <c r="Y19" s="38"/>
      <c r="Z19" s="38"/>
      <c r="AA19" s="38"/>
      <c r="AB19" s="41" t="b">
        <f t="shared" si="1"/>
        <v>1</v>
      </c>
      <c r="AC19" s="41">
        <f ca="1">IFERROR(__xludf.DUMMYFUNCTION("IF(AB19, FILTER(BONUS, LEN(BONUS)), ""0"")"),0)</f>
        <v>0</v>
      </c>
      <c r="AD19" s="38">
        <f ca="1">IFERROR(__xludf.DUMMYFUNCTION("""COMPUTED_VALUE"""),10)</f>
        <v>10</v>
      </c>
      <c r="AE19" s="38">
        <f ca="1">IFERROR(__xludf.DUMMYFUNCTION("""COMPUTED_VALUE"""),20)</f>
        <v>20</v>
      </c>
      <c r="AF19" s="38">
        <f ca="1">IFERROR(__xludf.DUMMYFUNCTION("""COMPUTED_VALUE"""),30)</f>
        <v>30</v>
      </c>
      <c r="AG19" s="38">
        <f>IF(C3="", 0, IF(SUM(C19:H19)-C19&lt;&gt;0, 0, IF(SUM(M19:R19)&gt;0, 2, IF(SUM(M19:R19)&lt;0, 3, 1))))</f>
        <v>2</v>
      </c>
      <c r="AH19" s="41">
        <f ca="1">IFERROR(__xludf.DUMMYFUNCTION("IF(AG19=1, FILTER(TOSSUP, LEN(TOSSUP)), IF(AG19=2, FILTER(NEG, LEN(NEG)), IF(AG19, FILTER(NONEG, LEN(NONEG)), """")))"),-5)</f>
        <v>-5</v>
      </c>
      <c r="AI19" s="38"/>
      <c r="AJ19" s="38"/>
      <c r="AK19" s="38">
        <f>IF(D3="", 0, IF(SUM(C19:H19)-D19&lt;&gt;0, 0, IF(SUM(M19:R19)&gt;0, 2, IF(SUM(M19:R19)&lt;0, 3, 1))))</f>
        <v>0</v>
      </c>
      <c r="AL19" s="38" t="str">
        <f ca="1">IFERROR(__xludf.DUMMYFUNCTION("IF(AK19=1, FILTER(TOSSUP, LEN(TOSSUP)), IF(AK19=2, FILTER(NEG, LEN(NEG)), IF(AK19, FILTER(NONEG, LEN(NONEG)), """")))"),"")</f>
        <v/>
      </c>
      <c r="AM19" s="38"/>
      <c r="AN19" s="38"/>
      <c r="AO19" s="38">
        <f>IF(E3="", 0, IF(SUM(C19:H19)-E19&lt;&gt;0, 0, IF(SUM(M19:R19)&gt;0, 2, IF(SUM(M19:R19)&lt;0, 3, 1))))</f>
        <v>0</v>
      </c>
      <c r="AP19" s="38" t="str">
        <f ca="1">IFERROR(__xludf.DUMMYFUNCTION("IF(AO19=1, FILTER(TOSSUP, LEN(TOSSUP)), IF(AO19=2, FILTER(NEG, LEN(NEG)), IF(AO19, FILTER(NONEG, LEN(NONEG)), """")))"),"")</f>
        <v/>
      </c>
      <c r="AQ19" s="38"/>
      <c r="AR19" s="38"/>
      <c r="AS19" s="38">
        <f>IF(F3="", 0, IF(SUM(C19:H19)-F19&lt;&gt;0, 0, IF(SUM(M19:R19)&gt;0, 2, IF(SUM(M19:R19)&lt;0, 3, 1))))</f>
        <v>0</v>
      </c>
      <c r="AT19" s="38" t="str">
        <f ca="1">IFERROR(__xludf.DUMMYFUNCTION("IF(AS19=1, FILTER(TOSSUP, LEN(TOSSUP)), IF(AS19=2, FILTER(NEG, LEN(NEG)), IF(AS19, FILTER(NONEG, LEN(NONEG)), """")))"),"")</f>
        <v/>
      </c>
      <c r="AU19" s="38"/>
      <c r="AV19" s="38"/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0</v>
      </c>
      <c r="BF19" s="38" t="str">
        <f ca="1">IFERROR(__xludf.DUMMYFUNCTION("IF(BE19=1, FILTER(TOSSUP, LEN(TOSSUP)), IF(BE19=2, FILTER(NEG, LEN(NEG)), IF(BE19, FILTER(NONEG, LEN(NONEG)), """")))"),"")</f>
        <v/>
      </c>
      <c r="BG19" s="38"/>
      <c r="BH19" s="38"/>
      <c r="BI19" s="38">
        <f>IF(N3="", 0, IF(SUM(M19:R19)-N19&lt;&gt;0, 0, IF(SUM(C19:H19)&gt;0, 2, IF(SUM(C19:H19)&lt;0, 3, 1))))</f>
        <v>3</v>
      </c>
      <c r="BJ19" s="38">
        <f ca="1">IFERROR(__xludf.DUMMYFUNCTION("IF(BI19=1, FILTER(TOSSUP, LEN(TOSSUP)), IF(BI19=2, FILTER(NEG, LEN(NEG)), IF(BI19, FILTER(NONEG, LEN(NONEG)), """")))"),10)</f>
        <v>10</v>
      </c>
      <c r="BK19" s="38">
        <f ca="1">IFERROR(__xludf.DUMMYFUNCTION("""COMPUTED_VALUE"""),15)</f>
        <v>15</v>
      </c>
      <c r="BL19" s="38"/>
      <c r="BM19" s="38">
        <f>IF(O3="", 0, IF(SUM(M19:R19)-O19&lt;&gt;0, 0, IF(SUM(C19:H19)&gt;0, 2, IF(SUM(C19:H19)&lt;0, 3, 1))))</f>
        <v>0</v>
      </c>
      <c r="BN19" s="38" t="str">
        <f ca="1">IFERROR(__xludf.DUMMYFUNCTION("IF(BM19=1, FILTER(TOSSUP, LEN(TOSSUP)), IF(BM19=2, FILTER(NEG, LEN(NEG)), IF(BM19, FILTER(NONEG, LEN(NONEG)), """")))"),"")</f>
        <v/>
      </c>
      <c r="BO19" s="38"/>
      <c r="BP19" s="38"/>
      <c r="BQ19" s="38">
        <f>IF(P3="", 0, IF(SUM(M19:R19)-P19&lt;&gt;0, 0, IF(SUM(C19:H19)&gt;0, 2, IF(SUM(C19:H19)&lt;0, 3, 1))))</f>
        <v>0</v>
      </c>
      <c r="BR19" s="38" t="str">
        <f ca="1">IFERROR(__xludf.DUMMYFUNCTION("IF(BQ19=1, FILTER(TOSSUP, LEN(TOSSUP)), IF(BQ19=2, FILTER(NEG, LEN(NEG)), IF(BQ19, FILTER(NONEG, LEN(NONEG)), """")))"),"")</f>
        <v/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5">
        <v>10</v>
      </c>
      <c r="F20" s="65"/>
      <c r="G20" s="57"/>
      <c r="H20" s="65"/>
      <c r="I20" s="58">
        <v>20</v>
      </c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59">
        <f ca="1">IFERROR(__xludf.DUMMYFUNCTION("IF(OR(RegExMatch(J20&amp;"""",""ERR""), RegExMatch(J20&amp;"""",""--""), RegExMatch(K19&amp;"""",""--""),),  ""-----------"", SUM(J20,K19))"),305)</f>
        <v>305</v>
      </c>
      <c r="L20" s="60">
        <v>17</v>
      </c>
      <c r="M20" s="61"/>
      <c r="N20" s="65"/>
      <c r="O20" s="62"/>
      <c r="P20" s="64"/>
      <c r="Q20" s="62"/>
      <c r="R20" s="64"/>
      <c r="S20" s="58"/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59">
        <f ca="1">IFERROR(__xludf.DUMMYFUNCTION("IF(OR(RegExMatch(T20&amp;"""",""ERR""), RegExMatch(T20&amp;"""",""--""), RegExMatch(U19&amp;"""",""--""),),  ""-----------"", SUM(T20,U19))"),140)</f>
        <v>140</v>
      </c>
      <c r="V20" s="38"/>
      <c r="W20" s="41" t="b">
        <f t="shared" si="0"/>
        <v>1</v>
      </c>
      <c r="X20" s="41">
        <f ca="1">IFERROR(__xludf.DUMMYFUNCTION("IF(W20, FILTER(BONUS, LEN(BONUS)), ""0"")"),0)</f>
        <v>0</v>
      </c>
      <c r="Y20" s="38">
        <f ca="1">IFERROR(__xludf.DUMMYFUNCTION("""COMPUTED_VALUE"""),10)</f>
        <v>10</v>
      </c>
      <c r="Z20" s="38">
        <f ca="1">IFERROR(__xludf.DUMMYFUNCTION("""COMPUTED_VALUE"""),20)</f>
        <v>20</v>
      </c>
      <c r="AA20" s="38">
        <f ca="1">IFERROR(__xludf.DUMMYFUNCTION("""COMPUTED_VALUE"""),30)</f>
        <v>30</v>
      </c>
      <c r="AB20" s="41" t="b">
        <f t="shared" si="1"/>
        <v>0</v>
      </c>
      <c r="AC20" s="41" t="str">
        <f ca="1">IFERROR(__xludf.DUMMYFUNCTION("IF(AB20, FILTER(BONUS, LEN(BONUS)), ""0"")"),"0")</f>
        <v>0</v>
      </c>
      <c r="AD20" s="38"/>
      <c r="AE20" s="38"/>
      <c r="AF20" s="38"/>
      <c r="AG20" s="38">
        <f>IF(C3="", 0, IF(SUM(C20:H20)-C20&lt;&gt;0, 0, IF(SUM(M20:R20)&gt;0, 2, IF(SUM(M20:R20)&lt;0, 3, 1))))</f>
        <v>0</v>
      </c>
      <c r="AH20" s="41" t="str">
        <f ca="1">IFERROR(__xludf.DUMMYFUNCTION("IF(AG20=1, FILTER(TOSSUP, LEN(TOSSUP)), IF(AG20=2, FILTER(NEG, LEN(NEG)), IF(AG20, FILTER(NONEG, LEN(NONEG)), """")))"),"")</f>
        <v/>
      </c>
      <c r="AI20" s="38"/>
      <c r="AJ20" s="38"/>
      <c r="AK20" s="38">
        <f>IF(D3="", 0, IF(SUM(C20:H20)-D20&lt;&gt;0, 0, IF(SUM(M20:R20)&gt;0, 2, IF(SUM(M20:R20)&lt;0, 3, 1))))</f>
        <v>0</v>
      </c>
      <c r="AL20" s="38" t="str">
        <f ca="1">IFERROR(__xludf.DUMMYFUNCTION("IF(AK20=1, FILTER(TOSSUP, LEN(TOSSUP)), IF(AK20=2, FILTER(NEG, LEN(NEG)), IF(AK20, FILTER(NONEG, LEN(NONEG)), """")))"),"")</f>
        <v/>
      </c>
      <c r="AM20" s="38"/>
      <c r="AN20" s="38"/>
      <c r="AO20" s="38">
        <f>IF(E3="", 0, IF(SUM(C20:H20)-E20&lt;&gt;0, 0, IF(SUM(M20:R20)&gt;0, 2, IF(SUM(M20:R20)&lt;0, 3, 1))))</f>
        <v>1</v>
      </c>
      <c r="AP20" s="38">
        <f ca="1">IFERROR(__xludf.DUMMYFUNCTION("IF(AO20=1, FILTER(TOSSUP, LEN(TOSSUP)), IF(AO20=2, FILTER(NEG, LEN(NEG)), IF(AO20, FILTER(NONEG, LEN(NONEG)), """")))"),-5)</f>
        <v>-5</v>
      </c>
      <c r="AQ20" s="38">
        <f ca="1">IFERROR(__xludf.DUMMYFUNCTION("""COMPUTED_VALUE"""),10)</f>
        <v>10</v>
      </c>
      <c r="AR20" s="38">
        <f ca="1">IFERROR(__xludf.DUMMYFUNCTION("""COMPUTED_VALUE"""),15)</f>
        <v>15</v>
      </c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2</v>
      </c>
      <c r="BF20" s="38">
        <f ca="1">IFERROR(__xludf.DUMMYFUNCTION("IF(BE20=1, FILTER(TOSSUP, LEN(TOSSUP)), IF(BE20=2, FILTER(NEG, LEN(NEG)), IF(BE20, FILTER(NONEG, LEN(NONEG)), """")))"),-5)</f>
        <v>-5</v>
      </c>
      <c r="BG20" s="38"/>
      <c r="BH20" s="38"/>
      <c r="BI20" s="38">
        <f>IF(N3="", 0, IF(SUM(M20:R20)-N20&lt;&gt;0, 0, IF(SUM(C20:H20)&gt;0, 2, IF(SUM(C20:H20)&lt;0, 3, 1))))</f>
        <v>2</v>
      </c>
      <c r="BJ20" s="38">
        <f ca="1">IFERROR(__xludf.DUMMYFUNCTION("IF(BI20=1, FILTER(TOSSUP, LEN(TOSSUP)), IF(BI20=2, FILTER(NEG, LEN(NEG)), IF(BI20, FILTER(NONEG, LEN(NONEG)), """")))"),-5)</f>
        <v>-5</v>
      </c>
      <c r="BK20" s="38"/>
      <c r="BL20" s="38"/>
      <c r="BM20" s="38">
        <f>IF(O3="", 0, IF(SUM(M20:R20)-O20&lt;&gt;0, 0, IF(SUM(C20:H20)&gt;0, 2, IF(SUM(C20:H20)&lt;0, 3, 1))))</f>
        <v>2</v>
      </c>
      <c r="BN20" s="38">
        <f ca="1">IFERROR(__xludf.DUMMYFUNCTION("IF(BM20=1, FILTER(TOSSUP, LEN(TOSSUP)), IF(BM20=2, FILTER(NEG, LEN(NEG)), IF(BM20, FILTER(NONEG, LEN(NONEG)), """")))"),-5)</f>
        <v>-5</v>
      </c>
      <c r="BO20" s="38"/>
      <c r="BP20" s="38"/>
      <c r="BQ20" s="38">
        <f>IF(P3="", 0, IF(SUM(M20:R20)-P20&lt;&gt;0, 0, IF(SUM(C20:H20)&gt;0, 2, IF(SUM(C20:H20)&lt;0, 3, 1))))</f>
        <v>2</v>
      </c>
      <c r="BR20" s="38">
        <f ca="1">IFERROR(__xludf.DUMMYFUNCTION("IF(BQ20=1, FILTER(TOSSUP, LEN(TOSSUP)), IF(BQ20=2, FILTER(NEG, LEN(NEG)), IF(BQ20, FILTER(NONEG, LEN(NONEG)), """")))"),-5)</f>
        <v>-5</v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>
        <v>10</v>
      </c>
      <c r="D21" s="65"/>
      <c r="E21" s="55"/>
      <c r="F21" s="65"/>
      <c r="G21" s="57"/>
      <c r="H21" s="65"/>
      <c r="I21" s="58">
        <v>20</v>
      </c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59">
        <f ca="1">IFERROR(__xludf.DUMMYFUNCTION("IF(OR(RegExMatch(J21&amp;"""",""ERR""), RegExMatch(J21&amp;"""",""--""), RegExMatch(K20&amp;"""",""--""),),  ""-----------"", SUM(J21,K20))"),335)</f>
        <v>335</v>
      </c>
      <c r="L21" s="60">
        <v>18</v>
      </c>
      <c r="M21" s="61"/>
      <c r="N21" s="56"/>
      <c r="O21" s="62"/>
      <c r="P21" s="63">
        <v>-5</v>
      </c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59">
        <f ca="1">IFERROR(__xludf.DUMMYFUNCTION("IF(OR(RegExMatch(T21&amp;"""",""ERR""), RegExMatch(T21&amp;"""",""--""), RegExMatch(U20&amp;"""",""--""),),  ""-----------"", SUM(T21,U20))"),135)</f>
        <v>135</v>
      </c>
      <c r="V21" s="38"/>
      <c r="W21" s="41" t="b">
        <f t="shared" si="0"/>
        <v>1</v>
      </c>
      <c r="X21" s="41">
        <f ca="1">IFERROR(__xludf.DUMMYFUNCTION("IF(W21, FILTER(BONUS, LEN(BONUS)), ""0"")"),0)</f>
        <v>0</v>
      </c>
      <c r="Y21" s="38">
        <f ca="1">IFERROR(__xludf.DUMMYFUNCTION("""COMPUTED_VALUE"""),10)</f>
        <v>10</v>
      </c>
      <c r="Z21" s="38">
        <f ca="1">IFERROR(__xludf.DUMMYFUNCTION("""COMPUTED_VALUE"""),20)</f>
        <v>20</v>
      </c>
      <c r="AA21" s="38">
        <f ca="1">IFERROR(__xludf.DUMMYFUNCTION("""COMPUTED_VALUE"""),30)</f>
        <v>30</v>
      </c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3</v>
      </c>
      <c r="AH21" s="41">
        <f ca="1">IFERROR(__xludf.DUMMYFUNCTION("IF(AG21=1, FILTER(TOSSUP, LEN(TOSSUP)), IF(AG21=2, FILTER(NEG, LEN(NEG)), IF(AG21, FILTER(NONEG, LEN(NONEG)), """")))"),10)</f>
        <v>10</v>
      </c>
      <c r="AI21" s="38">
        <f ca="1">IFERROR(__xludf.DUMMYFUNCTION("""COMPUTED_VALUE"""),15)</f>
        <v>15</v>
      </c>
      <c r="AJ21" s="38"/>
      <c r="AK21" s="38">
        <f>IF(D3="", 0, IF(SUM(C21:H21)-D21&lt;&gt;0, 0, IF(SUM(M21:R21)&gt;0, 2, IF(SUM(M21:R21)&lt;0, 3, 1))))</f>
        <v>0</v>
      </c>
      <c r="AL21" s="38" t="str">
        <f ca="1">IFERROR(__xludf.DUMMYFUNCTION("IF(AK21=1, FILTER(TOSSUP, LEN(TOSSUP)), IF(AK21=2, FILTER(NEG, LEN(NEG)), IF(AK21, FILTER(NONEG, LEN(NONEG)), """")))"),"")</f>
        <v/>
      </c>
      <c r="AM21" s="38"/>
      <c r="AN21" s="38"/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0</v>
      </c>
      <c r="BF21" s="38" t="str">
        <f ca="1">IFERROR(__xludf.DUMMYFUNCTION("IF(BE21=1, FILTER(TOSSUP, LEN(TOSSUP)), IF(BE21=2, FILTER(NEG, LEN(NEG)), IF(BE21, FILTER(NONEG, LEN(NONEG)), """")))"),"")</f>
        <v/>
      </c>
      <c r="BG21" s="38"/>
      <c r="BH21" s="38"/>
      <c r="BI21" s="38">
        <f>IF(N3="", 0, IF(SUM(M21:R21)-N21&lt;&gt;0, 0, IF(SUM(C21:H21)&gt;0, 2, IF(SUM(C21:H21)&lt;0, 3, 1))))</f>
        <v>0</v>
      </c>
      <c r="BJ21" s="38" t="str">
        <f ca="1">IFERROR(__xludf.DUMMYFUNCTION("IF(BI21=1, FILTER(TOSSUP, LEN(TOSSUP)), IF(BI21=2, FILTER(NEG, LEN(NEG)), IF(BI21, FILTER(NONEG, LEN(NONEG)), """")))"),"")</f>
        <v/>
      </c>
      <c r="BK21" s="38"/>
      <c r="BL21" s="38"/>
      <c r="BM21" s="38">
        <f>IF(O3="", 0, IF(SUM(M21:R21)-O21&lt;&gt;0, 0, IF(SUM(C21:H21)&gt;0, 2, IF(SUM(C21:H21)&lt;0, 3, 1))))</f>
        <v>0</v>
      </c>
      <c r="BN21" s="38" t="str">
        <f ca="1">IFERROR(__xludf.DUMMYFUNCTION("IF(BM21=1, FILTER(TOSSUP, LEN(TOSSUP)), IF(BM21=2, FILTER(NEG, LEN(NEG)), IF(BM21, FILTER(NONEG, LEN(NONEG)), """")))"),"")</f>
        <v/>
      </c>
      <c r="BO21" s="38"/>
      <c r="BP21" s="38"/>
      <c r="BQ21" s="38">
        <f>IF(P3="", 0, IF(SUM(M21:R21)-P21&lt;&gt;0, 0, IF(SUM(C21:H21)&gt;0, 2, IF(SUM(C21:H21)&lt;0, 3, 1))))</f>
        <v>2</v>
      </c>
      <c r="BR21" s="38">
        <f ca="1">IFERROR(__xludf.DUMMYFUNCTION("IF(BQ21=1, FILTER(TOSSUP, LEN(TOSSUP)), IF(BQ21=2, FILTER(NEG, LEN(NEG)), IF(BQ21, FILTER(NONEG, LEN(NONEG)), """")))"),-5)</f>
        <v>-5</v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>
        <v>-5</v>
      </c>
      <c r="D22" s="28"/>
      <c r="E22" s="26"/>
      <c r="F22" s="28"/>
      <c r="G22" s="53"/>
      <c r="H22" s="54"/>
      <c r="I22" s="29"/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37">
        <f ca="1">IFERROR(__xludf.DUMMYFUNCTION("IF(OR(RegExMatch(J22&amp;"""",""ERR""), RegExMatch(J22&amp;"""",""--""), RegExMatch(K21&amp;"""",""--""),),  ""-----------"", SUM(J22,K21))"),330)</f>
        <v>330</v>
      </c>
      <c r="L22" s="32">
        <v>19</v>
      </c>
      <c r="M22" s="33"/>
      <c r="N22" s="28">
        <v>10</v>
      </c>
      <c r="O22" s="33"/>
      <c r="P22" s="52"/>
      <c r="Q22" s="51"/>
      <c r="R22" s="52"/>
      <c r="S22" s="29">
        <v>20</v>
      </c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37">
        <f ca="1">IFERROR(__xludf.DUMMYFUNCTION("IF(OR(RegExMatch(T22&amp;"""",""ERR""), RegExMatch(T22&amp;"""",""--""), RegExMatch(U21&amp;"""",""--""),),  ""-----------"", SUM(T22,U21))"),165)</f>
        <v>165</v>
      </c>
      <c r="V22" s="38"/>
      <c r="W22" s="41" t="b">
        <f t="shared" si="0"/>
        <v>0</v>
      </c>
      <c r="X22" s="41" t="str">
        <f ca="1">IFERROR(__xludf.DUMMYFUNCTION("IF(W22, FILTER(BONUS, LEN(BONUS)), ""0"")"),"0")</f>
        <v>0</v>
      </c>
      <c r="Y22" s="38"/>
      <c r="Z22" s="38"/>
      <c r="AA22" s="38"/>
      <c r="AB22" s="41" t="b">
        <f t="shared" si="1"/>
        <v>1</v>
      </c>
      <c r="AC22" s="41">
        <f ca="1">IFERROR(__xludf.DUMMYFUNCTION("IF(AB22, FILTER(BONUS, LEN(BONUS)), ""0"")"),0)</f>
        <v>0</v>
      </c>
      <c r="AD22" s="38">
        <f ca="1">IFERROR(__xludf.DUMMYFUNCTION("""COMPUTED_VALUE"""),10)</f>
        <v>10</v>
      </c>
      <c r="AE22" s="38">
        <f ca="1">IFERROR(__xludf.DUMMYFUNCTION("""COMPUTED_VALUE"""),20)</f>
        <v>20</v>
      </c>
      <c r="AF22" s="38">
        <f ca="1">IFERROR(__xludf.DUMMYFUNCTION("""COMPUTED_VALUE"""),30)</f>
        <v>30</v>
      </c>
      <c r="AG22" s="38">
        <f>IF(C3="", 0, IF(SUM(C22:H22)-C22&lt;&gt;0, 0, IF(SUM(M22:R22)&gt;0, 2, IF(SUM(M22:R22)&lt;0, 3, 1))))</f>
        <v>2</v>
      </c>
      <c r="AH22" s="41">
        <f ca="1">IFERROR(__xludf.DUMMYFUNCTION("IF(AG22=1, FILTER(TOSSUP, LEN(TOSSUP)), IF(AG22=2, FILTER(NEG, LEN(NEG)), IF(AG22, FILTER(NONEG, LEN(NONEG)), """")))"),-5)</f>
        <v>-5</v>
      </c>
      <c r="AI22" s="38"/>
      <c r="AJ22" s="38"/>
      <c r="AK22" s="38">
        <f>IF(D3="", 0, IF(SUM(C22:H22)-D22&lt;&gt;0, 0, IF(SUM(M22:R22)&gt;0, 2, IF(SUM(M22:R22)&lt;0, 3, 1))))</f>
        <v>0</v>
      </c>
      <c r="AL22" s="38" t="str">
        <f ca="1">IFERROR(__xludf.DUMMYFUNCTION("IF(AK22=1, FILTER(TOSSUP, LEN(TOSSUP)), IF(AK22=2, FILTER(NEG, LEN(NEG)), IF(AK22, FILTER(NONEG, LEN(NONEG)), """")))"),"")</f>
        <v/>
      </c>
      <c r="AM22" s="38"/>
      <c r="AN22" s="38"/>
      <c r="AO22" s="38">
        <f>IF(E3="", 0, IF(SUM(C22:H22)-E22&lt;&gt;0, 0, IF(SUM(M22:R22)&gt;0, 2, IF(SUM(M22:R22)&lt;0, 3, 1))))</f>
        <v>0</v>
      </c>
      <c r="AP22" s="38" t="str">
        <f ca="1">IFERROR(__xludf.DUMMYFUNCTION("IF(AO22=1, FILTER(TOSSUP, LEN(TOSSUP)), IF(AO22=2, FILTER(NEG, LEN(NEG)), IF(AO22, FILTER(NONEG, LEN(NONEG)), """")))"),"")</f>
        <v/>
      </c>
      <c r="AQ22" s="38"/>
      <c r="AR22" s="38"/>
      <c r="AS22" s="38">
        <f>IF(F3="", 0, IF(SUM(C22:H22)-F22&lt;&gt;0, 0, IF(SUM(M22:R22)&gt;0, 2, IF(SUM(M22:R22)&lt;0, 3, 1))))</f>
        <v>0</v>
      </c>
      <c r="AT22" s="38" t="str">
        <f ca="1">IFERROR(__xludf.DUMMYFUNCTION("IF(AS22=1, FILTER(TOSSUP, LEN(TOSSUP)), IF(AS22=2, FILTER(NEG, LEN(NEG)), IF(AS22, FILTER(NONEG, LEN(NONEG)), """")))"),"")</f>
        <v/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0</v>
      </c>
      <c r="BF22" s="38" t="str">
        <f ca="1">IFERROR(__xludf.DUMMYFUNCTION("IF(BE22=1, FILTER(TOSSUP, LEN(TOSSUP)), IF(BE22=2, FILTER(NEG, LEN(NEG)), IF(BE22, FILTER(NONEG, LEN(NONEG)), """")))"),"")</f>
        <v/>
      </c>
      <c r="BG22" s="38"/>
      <c r="BH22" s="38"/>
      <c r="BI22" s="38">
        <f>IF(N3="", 0, IF(SUM(M22:R22)-N22&lt;&gt;0, 0, IF(SUM(C22:H22)&gt;0, 2, IF(SUM(C22:H22)&lt;0, 3, 1))))</f>
        <v>3</v>
      </c>
      <c r="BJ22" s="38">
        <f ca="1">IFERROR(__xludf.DUMMYFUNCTION("IF(BI22=1, FILTER(TOSSUP, LEN(TOSSUP)), IF(BI22=2, FILTER(NEG, LEN(NEG)), IF(BI22, FILTER(NONEG, LEN(NONEG)), """")))"),10)</f>
        <v>10</v>
      </c>
      <c r="BK22" s="38">
        <f ca="1">IFERROR(__xludf.DUMMYFUNCTION("""COMPUTED_VALUE"""),15)</f>
        <v>15</v>
      </c>
      <c r="BL22" s="38"/>
      <c r="BM22" s="38">
        <f>IF(O3="", 0, IF(SUM(M22:R22)-O22&lt;&gt;0, 0, IF(SUM(C22:H22)&gt;0, 2, IF(SUM(C22:H22)&lt;0, 3, 1))))</f>
        <v>0</v>
      </c>
      <c r="BN22" s="38" t="str">
        <f ca="1">IFERROR(__xludf.DUMMYFUNCTION("IF(BM22=1, FILTER(TOSSUP, LEN(TOSSUP)), IF(BM22=2, FILTER(NEG, LEN(NEG)), IF(BM22, FILTER(NONEG, LEN(NONEG)), """")))"),"")</f>
        <v/>
      </c>
      <c r="BO22" s="38"/>
      <c r="BP22" s="38"/>
      <c r="BQ22" s="38">
        <f>IF(P3="", 0, IF(SUM(M22:R22)-P22&lt;&gt;0, 0, IF(SUM(C22:H22)&gt;0, 2, IF(SUM(C22:H22)&lt;0, 3, 1))))</f>
        <v>0</v>
      </c>
      <c r="BR22" s="38" t="str">
        <f ca="1">IFERROR(__xludf.DUMMYFUNCTION("IF(BQ22=1, FILTER(TOSSUP, LEN(TOSSUP)), IF(BQ22=2, FILTER(NEG, LEN(NEG)), IF(BQ22, FILTER(NONEG, LEN(NONEG)), """")))"),"")</f>
        <v/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26">
        <v>-5</v>
      </c>
      <c r="F23" s="54"/>
      <c r="G23" s="53"/>
      <c r="H23" s="54"/>
      <c r="I23" s="29"/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37">
        <f ca="1">IFERROR(__xludf.DUMMYFUNCTION("IF(OR(RegExMatch(J23&amp;"""",""ERR""), RegExMatch(J23&amp;"""",""--""), RegExMatch(K22&amp;"""",""--""),),  ""-----------"", SUM(J23,K22))"),325)</f>
        <v>325</v>
      </c>
      <c r="L23" s="32">
        <v>20</v>
      </c>
      <c r="M23" s="33"/>
      <c r="N23" s="28"/>
      <c r="O23" s="33">
        <v>10</v>
      </c>
      <c r="P23" s="52"/>
      <c r="Q23" s="51"/>
      <c r="R23" s="52"/>
      <c r="S23" s="29">
        <v>0</v>
      </c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10</v>
      </c>
      <c r="U23" s="37">
        <f ca="1">IFERROR(__xludf.DUMMYFUNCTION("IF(OR(RegExMatch(T23&amp;"""",""ERR""), RegExMatch(T23&amp;"""",""--""), RegExMatch(U22&amp;"""",""--""),),  ""-----------"", SUM(T23,U22))"),175)</f>
        <v>175</v>
      </c>
      <c r="V23" s="38"/>
      <c r="W23" s="41" t="b">
        <f t="shared" si="0"/>
        <v>0</v>
      </c>
      <c r="X23" s="41" t="str">
        <f ca="1">IFERROR(__xludf.DUMMYFUNCTION("IF(W23, FILTER(BONUS, LEN(BONUS)), ""0"")"),"0")</f>
        <v>0</v>
      </c>
      <c r="Y23" s="38"/>
      <c r="Z23" s="38"/>
      <c r="AA23" s="38"/>
      <c r="AB23" s="41" t="b">
        <f t="shared" si="1"/>
        <v>1</v>
      </c>
      <c r="AC23" s="41">
        <f ca="1">IFERROR(__xludf.DUMMYFUNCTION("IF(AB23, FILTER(BONUS, LEN(BONUS)), ""0"")"),0)</f>
        <v>0</v>
      </c>
      <c r="AD23" s="38">
        <f ca="1">IFERROR(__xludf.DUMMYFUNCTION("""COMPUTED_VALUE"""),10)</f>
        <v>10</v>
      </c>
      <c r="AE23" s="38">
        <f ca="1">IFERROR(__xludf.DUMMYFUNCTION("""COMPUTED_VALUE"""),20)</f>
        <v>20</v>
      </c>
      <c r="AF23" s="38">
        <f ca="1">IFERROR(__xludf.DUMMYFUNCTION("""COMPUTED_VALUE"""),30)</f>
        <v>30</v>
      </c>
      <c r="AG23" s="38">
        <f>IF(C3="", 0, IF(SUM(C23:H23)-C23&lt;&gt;0, 0, IF(SUM(M23:R23)&gt;0, 2, IF(SUM(M23:R23)&lt;0, 3, 1))))</f>
        <v>0</v>
      </c>
      <c r="AH23" s="41" t="str">
        <f ca="1">IFERROR(__xludf.DUMMYFUNCTION("IF(AG23=1, FILTER(TOSSUP, LEN(TOSSUP)), IF(AG23=2, FILTER(NEG, LEN(NEG)), IF(AG23, FILTER(NONEG, LEN(NONEG)), """")))"),"")</f>
        <v/>
      </c>
      <c r="AI23" s="38"/>
      <c r="AJ23" s="38"/>
      <c r="AK23" s="38">
        <f>IF(D3="", 0, IF(SUM(C23:H23)-D23&lt;&gt;0, 0, IF(SUM(M23:R23)&gt;0, 2, IF(SUM(M23:R23)&lt;0, 3, 1))))</f>
        <v>0</v>
      </c>
      <c r="AL23" s="38" t="str">
        <f ca="1">IFERROR(__xludf.DUMMYFUNCTION("IF(AK23=1, FILTER(TOSSUP, LEN(TOSSUP)), IF(AK23=2, FILTER(NEG, LEN(NEG)), IF(AK23, FILTER(NONEG, LEN(NONEG)), """")))"),"")</f>
        <v/>
      </c>
      <c r="AM23" s="38"/>
      <c r="AN23" s="38"/>
      <c r="AO23" s="38">
        <f>IF(E3="", 0, IF(SUM(C23:H23)-E23&lt;&gt;0, 0, IF(SUM(M23:R23)&gt;0, 2, IF(SUM(M23:R23)&lt;0, 3, 1))))</f>
        <v>2</v>
      </c>
      <c r="AP23" s="38">
        <f ca="1">IFERROR(__xludf.DUMMYFUNCTION("IF(AO23=1, FILTER(TOSSUP, LEN(TOSSUP)), IF(AO23=2, FILTER(NEG, LEN(NEG)), IF(AO23, FILTER(NONEG, LEN(NONEG)), """")))"),-5)</f>
        <v>-5</v>
      </c>
      <c r="AQ23" s="38"/>
      <c r="AR23" s="38"/>
      <c r="AS23" s="38">
        <f>IF(F3="", 0, IF(SUM(C23:H23)-F23&lt;&gt;0, 0, IF(SUM(M23:R23)&gt;0, 2, IF(SUM(M23:R23)&lt;0, 3, 1))))</f>
        <v>0</v>
      </c>
      <c r="AT23" s="38" t="str">
        <f ca="1">IFERROR(__xludf.DUMMYFUNCTION("IF(AS23=1, FILTER(TOSSUP, LEN(TOSSUP)), IF(AS23=2, FILTER(NEG, LEN(NEG)), IF(AS23, FILTER(NONEG, LEN(NONEG)), """")))"),"")</f>
        <v/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3</v>
      </c>
      <c r="BN23" s="38">
        <f ca="1">IFERROR(__xludf.DUMMYFUNCTION("IF(BM23=1, FILTER(TOSSUP, LEN(TOSSUP)), IF(BM23=2, FILTER(NEG, LEN(NEG)), IF(BM23, FILTER(NONEG, LEN(NONEG)), """")))"),10)</f>
        <v>10</v>
      </c>
      <c r="BO23" s="38">
        <f ca="1">IFERROR(__xludf.DUMMYFUNCTION("""COMPUTED_VALUE"""),15)</f>
        <v>15</v>
      </c>
      <c r="BP23" s="38"/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SUM(J24,K23))"),325)</f>
        <v>325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SUM(T24,U23))"),175)</f>
        <v>175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0</v>
      </c>
      <c r="AT24" s="38" t="str">
        <f ca="1">IFERROR(__xludf.DUMMYFUNCTION("IF(AS24=1, FILTER(TOSSUP, LEN(TOSSUP)), IF(AS24=2, FILTER(NEG, LEN(NEG)), IF(AS24, FILTER(NONEG, LEN(NONEG)), """")))"),"")</f>
        <v/>
      </c>
      <c r="AU24" s="38"/>
      <c r="AV24" s="38"/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SUM(J25,K24))"),325)</f>
        <v>325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SUM(T25,U24))"),175)</f>
        <v>175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0</v>
      </c>
      <c r="AT25" s="38" t="str">
        <f ca="1">IFERROR(__xludf.DUMMYFUNCTION("IF(AS25=1, FILTER(TOSSUP, LEN(TOSSUP)), IF(AS25=2, FILTER(NEG, LEN(NEG)), IF(AS25, FILTER(NONEG, LEN(NONEG)), """")))"),"")</f>
        <v/>
      </c>
      <c r="AU25" s="38"/>
      <c r="AV25" s="38"/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SUM(J26,K25))"),325)</f>
        <v>325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SUM(T26,U25))"),175)</f>
        <v>175</v>
      </c>
      <c r="V26" s="38"/>
      <c r="W26" s="38"/>
      <c r="X26" s="38"/>
      <c r="Y26" s="38" t="str">
        <f ca="1">IFERROR(__xludf.DUMMYFUNCTION("FILTER(INSTRUCTIONS!A34:CC44, INSTRUCTIONS!A34:CC34=C2)"),"BURLEIGH MANOR A")</f>
        <v>BURLEIGH MANOR A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0</v>
      </c>
      <c r="AT26" s="38" t="str">
        <f ca="1">IFERROR(__xludf.DUMMYFUNCTION("IF(AS26=1, FILTER(TOSSUP, LEN(TOSSUP)), IF(AS26=2, FILTER(NEG, LEN(NEG)), IF(AS26, FILTER(NONEG, LEN(NONEG)), """")))"),"")</f>
        <v/>
      </c>
      <c r="AU26" s="38"/>
      <c r="AV26" s="38"/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SUM(J27,K26))"),325)</f>
        <v>325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SUM(T27,U26))"),175)</f>
        <v>175</v>
      </c>
      <c r="V27" s="38"/>
      <c r="W27" s="38"/>
      <c r="X27" s="38"/>
      <c r="Y27" s="10" t="str">
        <f ca="1">IFERROR(__xludf.DUMMYFUNCTION("""COMPUTED_VALUE"""),"Karis Lee")</f>
        <v>Karis Lee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0</v>
      </c>
      <c r="AT27" s="38" t="str">
        <f ca="1">IFERROR(__xludf.DUMMYFUNCTION("IF(AS27=1, FILTER(TOSSUP, LEN(TOSSUP)), IF(AS27=2, FILTER(NEG, LEN(NEG)), IF(AS27, FILTER(NONEG, LEN(NONEG)), """")))"),"")</f>
        <v/>
      </c>
      <c r="AU27" s="38"/>
      <c r="AV27" s="38"/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3</v>
      </c>
      <c r="D28" s="70">
        <f t="shared" si="2"/>
        <v>0</v>
      </c>
      <c r="E28" s="69">
        <f t="shared" si="2"/>
        <v>0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0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IFERROR(__xludf.DUMMYFUNCTION("""COMPUTED_VALUE"""),"Lizzie Sedor")</f>
        <v>Lizzie Sedor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4</v>
      </c>
      <c r="D29" s="76">
        <f t="shared" si="4"/>
        <v>2</v>
      </c>
      <c r="E29" s="75">
        <f t="shared" si="4"/>
        <v>4</v>
      </c>
      <c r="F29" s="76">
        <f t="shared" si="4"/>
        <v>0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0</v>
      </c>
      <c r="N29" s="79">
        <f t="shared" si="5"/>
        <v>2</v>
      </c>
      <c r="O29" s="78">
        <f t="shared" si="5"/>
        <v>2</v>
      </c>
      <c r="P29" s="79">
        <f t="shared" si="5"/>
        <v>3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IFERROR(__xludf.DUMMYFUNCTION("""COMPUTED_VALUE"""),"Ryan Zou")</f>
        <v>Ryan Zou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2</v>
      </c>
      <c r="D30" s="81">
        <f t="shared" si="6"/>
        <v>0</v>
      </c>
      <c r="E30" s="80">
        <f t="shared" si="6"/>
        <v>2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200</v>
      </c>
      <c r="J30" s="96"/>
      <c r="K30" s="111">
        <f>IF(ROUND(IFERROR(I30/SUM(C28:H29), 0), 0)=IFERROR(I30/SUM(C28:H29), 0), ROUND(IFERROR(I30/SUM(C28:H29), 0), 0), ROUND(IFERROR(I30/SUM(C28:H29), 0), 1))</f>
        <v>15.4</v>
      </c>
      <c r="L30" s="77">
        <v>-5</v>
      </c>
      <c r="M30" s="82">
        <f t="shared" ref="M30:R30" si="7">COUNTIF(M4:M27, "=-5")</f>
        <v>0</v>
      </c>
      <c r="N30" s="83">
        <f t="shared" si="7"/>
        <v>0</v>
      </c>
      <c r="O30" s="82">
        <f t="shared" si="7"/>
        <v>0</v>
      </c>
      <c r="P30" s="83">
        <f t="shared" si="7"/>
        <v>1</v>
      </c>
      <c r="Q30" s="82">
        <f t="shared" si="7"/>
        <v>0</v>
      </c>
      <c r="R30" s="83">
        <f t="shared" si="7"/>
        <v>0</v>
      </c>
      <c r="S30" s="112">
        <f>SUM(S4:S23)</f>
        <v>110</v>
      </c>
      <c r="T30" s="96"/>
      <c r="U30" s="113">
        <f>IF(ROUND(IFERROR(S30/SUM(M28:R29), 0), 0)=IFERROR(S30/SUM(M28:R29), 0), ROUND(IFERROR(S30/SUM(M28:R29), 0), 0), ROUND(IFERROR(S30/SUM(M28:R29), 0), 1))</f>
        <v>15.7</v>
      </c>
      <c r="V30" s="38"/>
      <c r="W30" s="38"/>
      <c r="X30" s="38"/>
      <c r="Y30" s="38" t="str">
        <f ca="1">IFERROR(__xludf.DUMMYFUNCTION("""COMPUTED_VALUE"""),"")</f>
        <v/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75</v>
      </c>
      <c r="D31" s="86">
        <f t="shared" si="8"/>
        <v>20</v>
      </c>
      <c r="E31" s="85">
        <f t="shared" si="8"/>
        <v>30</v>
      </c>
      <c r="F31" s="86">
        <f t="shared" si="8"/>
        <v>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0</v>
      </c>
      <c r="N31" s="86">
        <f t="shared" si="9"/>
        <v>20</v>
      </c>
      <c r="O31" s="88">
        <f t="shared" si="9"/>
        <v>20</v>
      </c>
      <c r="P31" s="86">
        <f t="shared" si="9"/>
        <v>25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IFERROR(__xludf.DUMMYFUNCTION("""COMPUTED_VALUE"""),"")</f>
        <v/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K27)"),325)</f>
        <v>325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U27)"),175)</f>
        <v>175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IFERROR(__xludf.DUMMYFUNCTION("""COMPUTED_VALUE"""),"")</f>
        <v/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INSTRUCTIONS!A34:CC34=M2)"),"NANSEMOND RIVER B")</f>
        <v>NANSEMOND RIVER B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IFERROR(__xludf.DUMMYFUNCTION("""COMPUTED_VALUE"""),"Zoe Newton")</f>
        <v>Zoe Newton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IFERROR(__xludf.DUMMYFUNCTION("""COMPUTED_VALUE"""),"Grant Robertson")</f>
        <v>Grant Robertson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IFERROR(__xludf.DUMMYFUNCTION("""COMPUTED_VALUE"""),"Ellie Sammons")</f>
        <v>Ellie Sammons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IFERROR(__xludf.DUMMYFUNCTION("""COMPUTED_VALUE"""),"Arpan Sathiabalan")</f>
        <v>Arpan Sathiabalan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IFERROR(__xludf.DUMMYFUNCTION("""COMPUTED_VALUE"""),"Tony Vitullo")</f>
        <v>Tony Vitullo</v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20" priority="1">
      <formula>$I:$I&lt;&gt;""</formula>
    </cfRule>
  </conditionalFormatting>
  <conditionalFormatting sqref="C4:U23">
    <cfRule type="expression" dxfId="19" priority="2">
      <formula>$S:$S&lt;&gt;""</formula>
    </cfRule>
  </conditionalFormatting>
  <conditionalFormatting sqref="A1">
    <cfRule type="notContainsBlanks" dxfId="18" priority="3">
      <formula>LEN(TRIM(A1))&gt;0</formula>
    </cfRule>
  </conditionalFormatting>
  <dataValidations count="330">
    <dataValidation type="list" allowBlank="1" showErrorMessage="1" sqref="R7">
      <formula1>$BZ$7:$CB$7</formula1>
    </dataValidation>
    <dataValidation type="list" allowBlank="1" showErrorMessage="1" sqref="N9">
      <formula1>$BJ$9:$BL$9</formula1>
    </dataValidation>
    <dataValidation type="list" allowBlank="1" showErrorMessage="1" sqref="O6">
      <formula1>$BN$6:$BP$6</formula1>
    </dataValidation>
    <dataValidation type="list" allowBlank="1" showErrorMessage="1" sqref="E26">
      <formula1>$AP$26:$AR$26</formula1>
    </dataValidation>
    <dataValidation type="list" allowBlank="1" showErrorMessage="1" sqref="P13">
      <formula1>$BR$13:$BT$13</formula1>
    </dataValidation>
    <dataValidation type="list" allowBlank="1" showErrorMessage="1" sqref="R11">
      <formula1>$BZ$11:$CB$11</formula1>
    </dataValidation>
    <dataValidation type="list" allowBlank="1" showErrorMessage="1" sqref="E5">
      <formula1>$AP$5:$AR$5</formula1>
    </dataValidation>
    <dataValidation type="list" allowBlank="1" showErrorMessage="1" sqref="H15">
      <formula1>$BB$15:$BD$15</formula1>
    </dataValidation>
    <dataValidation type="list" allowBlank="1" showErrorMessage="1" sqref="Q24">
      <formula1>$BV$24:$BX$24</formula1>
    </dataValidation>
    <dataValidation type="list" allowBlank="1" showErrorMessage="1" sqref="H9">
      <formula1>$BB$9:$BD$9</formula1>
    </dataValidation>
    <dataValidation type="list" allowBlank="1" showErrorMessage="1" sqref="I14">
      <formula1>$X$14:$AA$14</formula1>
    </dataValidation>
    <dataValidation type="list" allowBlank="1" showErrorMessage="1" sqref="Q10">
      <formula1>$BV$10:$BX$10</formula1>
    </dataValidation>
    <dataValidation type="list" allowBlank="1" showErrorMessage="1" sqref="I9">
      <formula1>$X$9:$AA$9</formula1>
    </dataValidation>
    <dataValidation type="list" allowBlank="1" showErrorMessage="1" sqref="G17">
      <formula1>$AX$17:$AZ$17</formula1>
    </dataValidation>
    <dataValidation type="list" allowBlank="1" showErrorMessage="1" sqref="R24">
      <formula1>$BZ$24:$CB$24</formula1>
    </dataValidation>
    <dataValidation type="list" allowBlank="1" showErrorMessage="1" sqref="P26">
      <formula1>$BR$26:$BT$26</formula1>
    </dataValidation>
    <dataValidation type="list" allowBlank="1" showErrorMessage="1" sqref="C19">
      <formula1>$AH$19:$AJ$19</formula1>
    </dataValidation>
    <dataValidation type="list" allowBlank="1" showErrorMessage="1" sqref="G5">
      <formula1>$AX$5:$AZ$5</formula1>
    </dataValidation>
    <dataValidation type="list" allowBlank="1" showErrorMessage="1" sqref="Q6">
      <formula1>$BV$6:$BX$6</formula1>
    </dataValidation>
    <dataValidation type="list" allowBlank="1" showErrorMessage="1" sqref="M15">
      <formula1>$BF$15:$BH$15</formula1>
    </dataValidation>
    <dataValidation type="list" allowBlank="1" showErrorMessage="1" sqref="C21">
      <formula1>$AH$21:$AJ$21</formula1>
    </dataValidation>
    <dataValidation type="list" allowBlank="1" showErrorMessage="1" sqref="F10">
      <formula1>$AT$10:$AV$10</formula1>
    </dataValidation>
    <dataValidation type="list" allowBlank="1" showErrorMessage="1" sqref="O17">
      <formula1>$BN$17:$BP$17</formula1>
    </dataValidation>
    <dataValidation type="list" allowBlank="1" showErrorMessage="1" sqref="G18">
      <formula1>$AX$18:$AZ$18</formula1>
    </dataValidation>
    <dataValidation type="list" allowBlank="1" showErrorMessage="1" sqref="S8">
      <formula1>$AC$8:$AF$8</formula1>
    </dataValidation>
    <dataValidation type="list" allowBlank="1" showErrorMessage="1" sqref="P27">
      <formula1>$BR$27:$BT$27</formula1>
    </dataValidation>
    <dataValidation type="list" allowBlank="1" showErrorMessage="1" sqref="F9">
      <formula1>$AT$9:$AV$9</formula1>
    </dataValidation>
    <dataValidation type="list" allowBlank="1" showErrorMessage="1" sqref="E12">
      <formula1>$AP$12:$AR$12</formula1>
    </dataValidation>
    <dataValidation type="list" allowBlank="1" showErrorMessage="1" sqref="D21">
      <formula1>$AL$21:$AN$21</formula1>
    </dataValidation>
    <dataValidation type="list" allowBlank="1" showErrorMessage="1" sqref="F11">
      <formula1>$AT$11:$AV$11</formula1>
    </dataValidation>
    <dataValidation type="list" allowBlank="1" showErrorMessage="1" sqref="N21">
      <formula1>$BJ$21:$BL$21</formula1>
    </dataValidation>
    <dataValidation type="list" allowBlank="1" showErrorMessage="1" sqref="C5">
      <formula1>$AH$5:$AJ$5</formula1>
    </dataValidation>
    <dataValidation type="list" allowBlank="1" showErrorMessage="1" sqref="O20">
      <formula1>$BN$20:$BP$20</formula1>
    </dataValidation>
    <dataValidation type="list" allowBlank="1" showErrorMessage="1" sqref="F23">
      <formula1>$AT$23:$AV$23</formula1>
    </dataValidation>
    <dataValidation type="list" allowBlank="1" showErrorMessage="1" sqref="R10">
      <formula1>$BZ$10:$CB$10</formula1>
    </dataValidation>
    <dataValidation type="list" allowBlank="1" showErrorMessage="1" sqref="O16">
      <formula1>$BN$16:$BP$16</formula1>
    </dataValidation>
    <dataValidation type="list" allowBlank="1" showErrorMessage="1" sqref="E13">
      <formula1>$AP$13:$AR$13</formula1>
    </dataValidation>
    <dataValidation type="list" allowBlank="1" showErrorMessage="1" sqref="P7">
      <formula1>$BR$7:$BT$7</formula1>
    </dataValidation>
    <dataValidation type="list" allowBlank="1" showErrorMessage="1" sqref="D8">
      <formula1>$AL$8:$AN$8</formula1>
    </dataValidation>
    <dataValidation type="list" allowBlank="1" showErrorMessage="1" sqref="N22">
      <formula1>$BJ$22:$BL$22</formula1>
    </dataValidation>
    <dataValidation type="list" allowBlank="1" showErrorMessage="1" sqref="E25">
      <formula1>$AP$25:$AR$25</formula1>
    </dataValidation>
    <dataValidation type="list" allowBlank="1" showErrorMessage="1" sqref="F24">
      <formula1>$AT$24:$AV$24</formula1>
    </dataValidation>
    <dataValidation type="list" allowBlank="1" showErrorMessage="1" sqref="D22">
      <formula1>$AL$22:$AN$22</formula1>
    </dataValidation>
    <dataValidation type="list" allowBlank="1" showErrorMessage="1" sqref="M5">
      <formula1>$BF$5:$BH$5</formula1>
    </dataValidation>
    <dataValidation type="list" allowBlank="1" showErrorMessage="1" sqref="F22">
      <formula1>$AT$22:$AV$22</formula1>
    </dataValidation>
    <dataValidation type="list" allowBlank="1" showErrorMessage="1" sqref="Q4">
      <formula1>$BV$4:$BX$4</formula1>
    </dataValidation>
    <dataValidation type="list" allowBlank="1" showErrorMessage="1" sqref="G16">
      <formula1>$AX$16:$AZ$16</formula1>
    </dataValidation>
    <dataValidation type="list" allowBlank="1" showErrorMessage="1" sqref="C18">
      <formula1>$AH$18:$AJ$18</formula1>
    </dataValidation>
    <dataValidation type="list" allowBlank="1" showErrorMessage="1" sqref="R9">
      <formula1>$BZ$9:$CB$9</formula1>
    </dataValidation>
    <dataValidation type="list" allowBlank="1" showErrorMessage="1" sqref="Q12">
      <formula1>$BV$12:$BX$12</formula1>
    </dataValidation>
    <dataValidation type="list" allowBlank="1" showErrorMessage="1" sqref="P25">
      <formula1>$BR$25:$BT$25</formula1>
    </dataValidation>
    <dataValidation type="list" allowBlank="1" showErrorMessage="1" sqref="C20">
      <formula1>$AH$20:$AJ$20</formula1>
    </dataValidation>
    <dataValidation type="list" allowBlank="1" showErrorMessage="1" sqref="D23">
      <formula1>$AL$23:$AN$23</formula1>
    </dataValidation>
    <dataValidation type="list" allowBlank="1" showErrorMessage="1" sqref="H27">
      <formula1>$BB$27:$BD$27</formula1>
    </dataValidation>
    <dataValidation type="list" allowBlank="1" showErrorMessage="1" sqref="E27">
      <formula1>$AP$27:$AR$27</formula1>
    </dataValidation>
    <dataValidation type="list" allowBlank="1" showErrorMessage="1" sqref="I12">
      <formula1>$X$12:$AA$12</formula1>
    </dataValidation>
    <dataValidation type="list" allowBlank="1" showErrorMessage="1" sqref="R12">
      <formula1>$BZ$12:$CB$12</formula1>
    </dataValidation>
    <dataValidation type="list" allowBlank="1" showErrorMessage="1" sqref="M27">
      <formula1>$BF$27:$BH$27</formula1>
    </dataValidation>
    <dataValidation type="list" allowBlank="1" showErrorMessage="1" sqref="I15">
      <formula1>$X$15:$AA$15</formula1>
    </dataValidation>
    <dataValidation type="list" allowBlank="1" showErrorMessage="1" sqref="D18">
      <formula1>$AL$18:$AN$18</formula1>
    </dataValidation>
    <dataValidation type="list" allowBlank="1" showErrorMessage="1" sqref="N7">
      <formula1>$BJ$7:$BL$7</formula1>
    </dataValidation>
    <dataValidation type="list" allowBlank="1" showErrorMessage="1" sqref="E11">
      <formula1>$AP$11:$AR$11</formula1>
    </dataValidation>
    <dataValidation type="list" allowBlank="1" showErrorMessage="1" sqref="N20">
      <formula1>$BJ$20:$BL$20</formula1>
    </dataValidation>
    <dataValidation type="list" allowBlank="1" showErrorMessage="1" sqref="F7">
      <formula1>$AT$7:$AV$7</formula1>
    </dataValidation>
    <dataValidation type="list" allowBlank="1" showErrorMessage="1" sqref="I13">
      <formula1>$X$13:$AA$13</formula1>
    </dataValidation>
    <dataValidation type="list" allowBlank="1" showErrorMessage="1" sqref="D24">
      <formula1>$AL$24:$AN$24</formula1>
    </dataValidation>
    <dataValidation type="list" allowBlank="1" showErrorMessage="1" sqref="H26">
      <formula1>$BB$26:$BD$26</formula1>
    </dataValidation>
    <dataValidation type="list" allowBlank="1" showErrorMessage="1" sqref="G20">
      <formula1>$AX$20:$AZ$20</formula1>
    </dataValidation>
    <dataValidation type="list" allowBlank="1" showErrorMessage="1" sqref="C22">
      <formula1>$AH$22:$AJ$22</formula1>
    </dataValidation>
    <dataValidation type="list" allowBlank="1" showErrorMessage="1" sqref="R13">
      <formula1>$BZ$13:$CB$13</formula1>
    </dataValidation>
    <dataValidation type="list" allowBlank="1" showErrorMessage="1" sqref="O18">
      <formula1>$BN$18:$BP$18</formula1>
    </dataValidation>
    <dataValidation type="list" allowBlank="1" showErrorMessage="1" sqref="S4">
      <formula1>$AC$4:$AF$4</formula1>
    </dataValidation>
    <dataValidation type="list" allowBlank="1" showErrorMessage="1" sqref="D19">
      <formula1>$AL$19:$AN$19</formula1>
    </dataValidation>
    <dataValidation type="list" allowBlank="1" showErrorMessage="1" sqref="G21">
      <formula1>$AX$21:$AZ$21</formula1>
    </dataValidation>
    <dataValidation type="list" allowBlank="1" showErrorMessage="1" sqref="C3:H3">
      <formula1>$Y$27:$Y$36</formula1>
    </dataValidation>
    <dataValidation type="list" allowBlank="1" showErrorMessage="1" sqref="H7">
      <formula1>$BB$7:$BD$7</formula1>
    </dataValidation>
    <dataValidation type="list" allowBlank="1" showErrorMessage="1" sqref="C23">
      <formula1>$AH$23:$AJ$23</formula1>
    </dataValidation>
    <dataValidation type="list" allowBlank="1" showErrorMessage="1" sqref="F21">
      <formula1>$AT$21:$AV$21</formula1>
    </dataValidation>
    <dataValidation type="list" allowBlank="1" showErrorMessage="1" sqref="O19">
      <formula1>$BN$19:$BP$19</formula1>
    </dataValidation>
    <dataValidation type="list" allowBlank="1" showErrorMessage="1" sqref="O4">
      <formula1>$BN$4:$BP$4</formula1>
    </dataValidation>
    <dataValidation type="list" allowBlank="1" showErrorMessage="1" sqref="G15">
      <formula1>$AX$15:$AZ$15</formula1>
    </dataValidation>
    <dataValidation type="list" allowBlank="1" showErrorMessage="1" sqref="P24">
      <formula1>$BR$24:$BT$24</formula1>
    </dataValidation>
    <dataValidation type="list" allowBlank="1" showErrorMessage="1" sqref="C17">
      <formula1>$AH$17:$AJ$17</formula1>
    </dataValidation>
    <dataValidation type="list" allowBlank="1" showErrorMessage="1" sqref="Q11">
      <formula1>$BV$11:$BX$11</formula1>
    </dataValidation>
    <dataValidation type="list" allowBlank="1" showErrorMessage="1" sqref="P10">
      <formula1>$BR$10:$BT$10</formula1>
    </dataValidation>
    <dataValidation type="list" allowBlank="1" showErrorMessage="1" sqref="C24">
      <formula1>$AH$24:$AJ$24</formula1>
    </dataValidation>
    <dataValidation type="list" allowBlank="1" showErrorMessage="1" sqref="F6">
      <formula1>$AT$6:$AV$6</formula1>
    </dataValidation>
    <dataValidation type="list" allowBlank="1" showErrorMessage="1" sqref="N11">
      <formula1>$BJ$11:$BL$11</formula1>
    </dataValidation>
    <dataValidation type="list" allowBlank="1" showErrorMessage="1" sqref="E9">
      <formula1>$AP$9:$AR$9</formula1>
    </dataValidation>
    <dataValidation type="list" allowBlank="1" showErrorMessage="1" sqref="I5">
      <formula1>$X$5:$AA$5</formula1>
    </dataValidation>
    <dataValidation type="list" allowBlank="1" showErrorMessage="1" sqref="I11">
      <formula1>$X$11:$AA$11</formula1>
    </dataValidation>
    <dataValidation type="list" allowBlank="1" showErrorMessage="1" sqref="C9">
      <formula1>$AH$9:$AJ$9</formula1>
    </dataValidation>
    <dataValidation type="list" allowBlank="1" showErrorMessage="1" sqref="P16">
      <formula1>$BR$16:$BT$16</formula1>
    </dataValidation>
    <dataValidation type="list" allowBlank="1" showErrorMessage="1" sqref="P23">
      <formula1>$BR$23:$BT$23</formula1>
    </dataValidation>
    <dataValidation type="list" allowBlank="1" showErrorMessage="1" sqref="F26">
      <formula1>$AT$26:$AV$26</formula1>
    </dataValidation>
    <dataValidation type="list" allowBlank="1" showErrorMessage="1" sqref="H6">
      <formula1>$BB$6:$BD$6</formula1>
    </dataValidation>
    <dataValidation type="list" allowBlank="1" showErrorMessage="1" sqref="M7">
      <formula1>$BF$7:$BH$7</formula1>
    </dataValidation>
    <dataValidation type="list" allowBlank="1" showErrorMessage="1" sqref="P15">
      <formula1>$BR$15:$BT$15</formula1>
    </dataValidation>
    <dataValidation type="list" allowBlank="1" showErrorMessage="1" sqref="P4">
      <formula1>$BR$4:$BT$4</formula1>
    </dataValidation>
    <dataValidation type="list" allowBlank="1" showErrorMessage="1" sqref="S16">
      <formula1>$AC$16:$AF$16</formula1>
    </dataValidation>
    <dataValidation type="list" allowBlank="1" showErrorMessage="1" sqref="F18">
      <formula1>$AT$18:$AV$18</formula1>
    </dataValidation>
    <dataValidation type="list" allowBlank="1" showErrorMessage="1" sqref="S10">
      <formula1>$AC$10:$AF$10</formula1>
    </dataValidation>
    <dataValidation type="list" allowBlank="1" showErrorMessage="1" sqref="R4">
      <formula1>$BZ$4:$CB$4</formula1>
    </dataValidation>
    <dataValidation type="list" allowBlank="1" showErrorMessage="1" sqref="O27">
      <formula1>$BN$27:$BP$27</formula1>
    </dataValidation>
    <dataValidation type="list" allowBlank="1" showErrorMessage="1" sqref="C25">
      <formula1>$AH$25:$AJ$25</formula1>
    </dataValidation>
    <dataValidation type="list" allowBlank="1" showErrorMessage="1" sqref="F19">
      <formula1>$AT$19:$AV$19</formula1>
    </dataValidation>
    <dataValidation type="list" allowBlank="1" showErrorMessage="1" sqref="Q8">
      <formula1>$BV$8:$BX$8</formula1>
    </dataValidation>
    <dataValidation type="list" allowBlank="1" showErrorMessage="1" sqref="N10">
      <formula1>$BJ$10:$BL$10</formula1>
    </dataValidation>
    <dataValidation type="list" allowBlank="1" showErrorMessage="1" sqref="S17">
      <formula1>$AC$17:$AF$17</formula1>
    </dataValidation>
    <dataValidation type="list" allowBlank="1" showErrorMessage="1" sqref="S23">
      <formula1>$AC$23:$AF$23</formula1>
    </dataValidation>
    <dataValidation type="list" allowBlank="1" showErrorMessage="1" sqref="I10">
      <formula1>$X$10:$AA$10</formula1>
    </dataValidation>
    <dataValidation type="list" allowBlank="1" showErrorMessage="1" sqref="S11">
      <formula1>$AC$11:$AF$11</formula1>
    </dataValidation>
    <dataValidation type="list" allowBlank="1" showErrorMessage="1" sqref="D5">
      <formula1>$AL$5:$AN$5</formula1>
    </dataValidation>
    <dataValidation type="list" allowBlank="1" showErrorMessage="1" sqref="E7">
      <formula1>$AP$7:$AR$7</formula1>
    </dataValidation>
    <dataValidation type="list" allowBlank="1" showErrorMessage="1" sqref="O8">
      <formula1>$BN$8:$BP$8</formula1>
    </dataValidation>
    <dataValidation type="list" allowBlank="1" showErrorMessage="1" sqref="S20">
      <formula1>$AC$20:$AF$20</formula1>
    </dataValidation>
    <dataValidation type="list" allowBlank="1" showErrorMessage="1" sqref="F4">
      <formula1>$AT$4:$AV$4</formula1>
    </dataValidation>
    <dataValidation type="list" allowBlank="1" showErrorMessage="1" sqref="M9">
      <formula1>$BF$9:$BH$9</formula1>
    </dataValidation>
    <dataValidation type="list" allowBlank="1" showErrorMessage="1" sqref="S15">
      <formula1>$AC$15:$AF$15</formula1>
    </dataValidation>
    <dataValidation type="list" allowBlank="1" showErrorMessage="1" sqref="F25">
      <formula1>$AT$25:$AV$25</formula1>
    </dataValidation>
    <dataValidation type="list" allowBlank="1" showErrorMessage="1" sqref="G7">
      <formula1>$AX$7:$AZ$7</formula1>
    </dataValidation>
    <dataValidation type="list" allowBlank="1" showErrorMessage="1" sqref="H4">
      <formula1>$BB$4:$BD$4</formula1>
    </dataValidation>
    <dataValidation type="list" allowBlank="1" showErrorMessage="1" sqref="I7">
      <formula1>$X$7:$AA$7</formula1>
    </dataValidation>
    <dataValidation type="list" allowBlank="1" showErrorMessage="1" sqref="N4">
      <formula1>$BJ$4:$BL$4</formula1>
    </dataValidation>
    <dataValidation type="list" allowBlank="1" showErrorMessage="1" sqref="P14">
      <formula1>$BR$14:$BT$14</formula1>
    </dataValidation>
    <dataValidation type="list" allowBlank="1" showErrorMessage="1" sqref="S12">
      <formula1>$AC$12:$AF$12</formula1>
    </dataValidation>
    <dataValidation type="list" allowBlank="1" showErrorMessage="1" sqref="S6">
      <formula1>$AC$6:$AF$6</formula1>
    </dataValidation>
    <dataValidation type="list" allowBlank="1" showErrorMessage="1" sqref="G10">
      <formula1>$AX$10:$AZ$10</formula1>
    </dataValidation>
    <dataValidation type="list" allowBlank="1" showErrorMessage="1" sqref="F27">
      <formula1>$AT$27:$AV$27</formula1>
    </dataValidation>
    <dataValidation type="list" allowBlank="1" showErrorMessage="1" sqref="S13">
      <formula1>$AC$13:$AF$13</formula1>
    </dataValidation>
    <dataValidation type="list" allowBlank="1" showErrorMessage="1" sqref="P11">
      <formula1>$BR$11:$BT$11</formula1>
    </dataValidation>
    <dataValidation type="list" allowBlank="1" showErrorMessage="1" sqref="C7">
      <formula1>$AH$7:$AJ$7</formula1>
    </dataValidation>
    <dataValidation type="list" allowBlank="1" showErrorMessage="1" sqref="P9">
      <formula1>$BR$9:$BT$9</formula1>
    </dataValidation>
    <dataValidation type="list" allowBlank="1" showErrorMessage="1" sqref="P12">
      <formula1>$BR$12:$BT$12</formula1>
    </dataValidation>
    <dataValidation type="list" allowBlank="1" showErrorMessage="1" sqref="S14">
      <formula1>$AC$14:$AF$14</formula1>
    </dataValidation>
    <dataValidation type="list" allowBlank="1" showErrorMessage="1" sqref="R6">
      <formula1>$BZ$6:$CB$6</formula1>
    </dataValidation>
    <dataValidation type="list" allowBlank="1" showErrorMessage="1" sqref="G25">
      <formula1>$AX$25:$AZ$25</formula1>
    </dataValidation>
    <dataValidation type="list" allowBlank="1" showErrorMessage="1" sqref="D7">
      <formula1>$AL$7:$AN$7</formula1>
    </dataValidation>
    <dataValidation type="list" allowBlank="1" showErrorMessage="1" sqref="C27">
      <formula1>$AH$27:$AJ$27</formula1>
    </dataValidation>
    <dataValidation type="list" allowBlank="1" showErrorMessage="1" sqref="N14">
      <formula1>$BJ$14:$BL$14</formula1>
    </dataValidation>
    <dataValidation type="list" allowBlank="1" showErrorMessage="1" sqref="F16">
      <formula1>$AT$16:$AV$16</formula1>
    </dataValidation>
    <dataValidation type="list" allowBlank="1" showErrorMessage="1" sqref="M23">
      <formula1>$BF$23:$BH$23</formula1>
    </dataValidation>
    <dataValidation type="list" allowBlank="1" showErrorMessage="1" sqref="O25">
      <formula1>$BN$25:$BP$25</formula1>
    </dataValidation>
    <dataValidation type="list" allowBlank="1" showErrorMessage="1" sqref="D14">
      <formula1>$AL$14:$AN$14</formula1>
    </dataValidation>
    <dataValidation type="list" allowBlank="1" showErrorMessage="1" sqref="I21">
      <formula1>$X$21:$AA$21</formula1>
    </dataValidation>
    <dataValidation type="list" allowBlank="1" showErrorMessage="1" sqref="S21">
      <formula1>$AC$21:$AF$21</formula1>
    </dataValidation>
    <dataValidation type="list" allowBlank="1" showErrorMessage="1" sqref="O11">
      <formula1>$BN$11:$BP$11</formula1>
    </dataValidation>
    <dataValidation type="list" allowBlank="1" showErrorMessage="1" sqref="E18">
      <formula1>$AP$18:$AR$18</formula1>
    </dataValidation>
    <dataValidation type="list" allowBlank="1" showErrorMessage="1" sqref="C6">
      <formula1>$AH$6:$AJ$6</formula1>
    </dataValidation>
    <dataValidation type="list" allowBlank="1" showErrorMessage="1" sqref="E20">
      <formula1>$AP$20:$AR$20</formula1>
    </dataValidation>
    <dataValidation type="list" allowBlank="1" showErrorMessage="1" sqref="N27">
      <formula1>$BJ$27:$BL$27</formula1>
    </dataValidation>
    <dataValidation type="list" allowBlank="1" showErrorMessage="1" sqref="P8">
      <formula1>$BR$8:$BT$8</formula1>
    </dataValidation>
    <dataValidation type="list" allowBlank="1" showErrorMessage="1" sqref="Q16">
      <formula1>$BV$16:$BX$16</formula1>
    </dataValidation>
    <dataValidation type="list" allowBlank="1" showErrorMessage="1" sqref="S19">
      <formula1>$AC$19:$AF$19</formula1>
    </dataValidation>
    <dataValidation type="list" allowBlank="1" showErrorMessage="1" sqref="D27">
      <formula1>$AL$27:$AN$27</formula1>
    </dataValidation>
    <dataValidation type="list" allowBlank="1" showErrorMessage="1" sqref="E19">
      <formula1>$AP$19:$AR$19</formula1>
    </dataValidation>
    <dataValidation type="list" allowBlank="1" showErrorMessage="1" sqref="N8">
      <formula1>$BJ$8:$BL$8</formula1>
    </dataValidation>
    <dataValidation type="list" allowBlank="1" showErrorMessage="1" sqref="G11">
      <formula1>$AX$11:$AZ$11</formula1>
    </dataValidation>
    <dataValidation type="list" allowBlank="1" showErrorMessage="1" sqref="R16">
      <formula1>$BZ$16:$CB$16</formula1>
    </dataValidation>
    <dataValidation type="list" allowBlank="1" showErrorMessage="1" sqref="P20">
      <formula1>$BR$20:$BT$20</formula1>
    </dataValidation>
    <dataValidation type="list" allowBlank="1" showErrorMessage="1" sqref="M4">
      <formula1>$BF$4:$BH$4</formula1>
    </dataValidation>
    <dataValidation type="list" allowBlank="1" showErrorMessage="1" sqref="H10">
      <formula1>$BB$10:$BD$10</formula1>
    </dataValidation>
    <dataValidation type="list" allowBlank="1" showErrorMessage="1" sqref="C13">
      <formula1>$AH$13:$AJ$13</formula1>
    </dataValidation>
    <dataValidation type="list" allowBlank="1" showErrorMessage="1" sqref="R8">
      <formula1>$BZ$8:$CB$8</formula1>
    </dataValidation>
    <dataValidation type="list" allowBlank="1" showErrorMessage="1" sqref="H22">
      <formula1>$BB$22:$BD$22</formula1>
    </dataValidation>
    <dataValidation type="list" allowBlank="1" showErrorMessage="1" sqref="S22">
      <formula1>$AC$22:$AF$22</formula1>
    </dataValidation>
    <dataValidation type="list" allowBlank="1" showErrorMessage="1" sqref="Q15">
      <formula1>$BV$15:$BX$15</formula1>
    </dataValidation>
    <dataValidation type="list" allowBlank="1" showErrorMessage="1" sqref="I8">
      <formula1>$X$8:$AA$8</formula1>
    </dataValidation>
    <dataValidation type="list" allowBlank="1" showErrorMessage="1" sqref="G12">
      <formula1>$AX$12:$AZ$12</formula1>
    </dataValidation>
    <dataValidation type="list" allowBlank="1" showErrorMessage="1" sqref="P21">
      <formula1>$BR$21:$BT$21</formula1>
    </dataValidation>
    <dataValidation type="list" allowBlank="1" showErrorMessage="1" sqref="G24">
      <formula1>$AX$24:$AZ$24</formula1>
    </dataValidation>
    <dataValidation type="list" allowBlank="1" showErrorMessage="1" sqref="C14">
      <formula1>$AH$14:$AJ$14</formula1>
    </dataValidation>
    <dataValidation type="list" allowBlank="1" showErrorMessage="1" sqref="C26">
      <formula1>$AH$26:$AJ$26</formula1>
    </dataValidation>
    <dataValidation type="list" allowBlank="1" showErrorMessage="1" sqref="Q5">
      <formula1>$BV$5:$BX$5</formula1>
    </dataValidation>
    <dataValidation type="list" allowBlank="1" showErrorMessage="1" sqref="R17">
      <formula1>$BZ$17:$CB$17</formula1>
    </dataValidation>
    <dataValidation type="list" allowBlank="1" showErrorMessage="1" sqref="H23">
      <formula1>$BB$23:$BD$23</formula1>
    </dataValidation>
    <dataValidation type="list" allowBlank="1" showErrorMessage="1" sqref="G4">
      <formula1>$AX$4:$AZ$4</formula1>
    </dataValidation>
    <dataValidation type="list" allowBlank="1" showErrorMessage="1" sqref="I22">
      <formula1>$X$22:$AA$22</formula1>
    </dataValidation>
    <dataValidation type="list" allowBlank="1" showErrorMessage="1" sqref="G13">
      <formula1>$AX$13:$AZ$13</formula1>
    </dataValidation>
    <dataValidation type="list" allowBlank="1" showErrorMessage="1" sqref="S9">
      <formula1>$AC$9:$AF$9</formula1>
    </dataValidation>
    <dataValidation type="list" allowBlank="1" showErrorMessage="1" sqref="C15">
      <formula1>$AH$15:$AJ$15</formula1>
    </dataValidation>
    <dataValidation type="list" allowBlank="1" showErrorMessage="1" sqref="S18">
      <formula1>$AC$18:$AF$18</formula1>
    </dataValidation>
    <dataValidation type="list" allowBlank="1" showErrorMessage="1" sqref="I20">
      <formula1>$X$20:$AA$20</formula1>
    </dataValidation>
    <dataValidation type="list" allowBlank="1" showErrorMessage="1" sqref="R20">
      <formula1>$BZ$20:$CB$20</formula1>
    </dataValidation>
    <dataValidation type="list" allowBlank="1" showErrorMessage="1" sqref="P22">
      <formula1>$BR$22:$BT$22</formula1>
    </dataValidation>
    <dataValidation type="list" allowBlank="1" showErrorMessage="1" sqref="H24">
      <formula1>$BB$24:$BD$24</formula1>
    </dataValidation>
    <dataValidation type="list" allowBlank="1" showErrorMessage="1" sqref="C4">
      <formula1>$AH$4:$AJ$4</formula1>
    </dataValidation>
    <dataValidation type="list" allowBlank="1" showErrorMessage="1" sqref="M11">
      <formula1>$BF$11:$BH$11</formula1>
    </dataValidation>
    <dataValidation type="list" allowBlank="1" showErrorMessage="1" sqref="D26">
      <formula1>$AL$26:$AN$26</formula1>
    </dataValidation>
    <dataValidation type="list" allowBlank="1" showErrorMessage="1" sqref="F8">
      <formula1>$AT$8:$AV$8</formula1>
    </dataValidation>
    <dataValidation type="list" allowBlank="1" showErrorMessage="1" sqref="R15">
      <formula1>$BZ$15:$CB$15</formula1>
    </dataValidation>
    <dataValidation type="list" allowBlank="1" showErrorMessage="1" sqref="H8">
      <formula1>$BB$8:$BD$8</formula1>
    </dataValidation>
    <dataValidation type="list" allowBlank="1" showErrorMessage="1" sqref="F14">
      <formula1>$AT$14:$AV$14</formula1>
    </dataValidation>
    <dataValidation type="list" allowBlank="1" showErrorMessage="1" sqref="N15">
      <formula1>$BJ$15:$BL$15</formula1>
    </dataValidation>
    <dataValidation type="list" allowBlank="1" showErrorMessage="1" sqref="O23">
      <formula1>$BN$23:$BP$23</formula1>
    </dataValidation>
    <dataValidation type="list" allowBlank="1" showErrorMessage="1" sqref="D9">
      <formula1>$AL$9:$AN$9</formula1>
    </dataValidation>
    <dataValidation type="list" allowBlank="1" showErrorMessage="1" sqref="F17">
      <formula1>$AT$17:$AV$17</formula1>
    </dataValidation>
    <dataValidation type="list" allowBlank="1" showErrorMessage="1" sqref="O26">
      <formula1>$BN$26:$BP$26</formula1>
    </dataValidation>
    <dataValidation type="list" allowBlank="1" showErrorMessage="1" sqref="E4">
      <formula1>$AP$4:$AR$4</formula1>
    </dataValidation>
    <dataValidation type="list" allowBlank="1" showErrorMessage="1" sqref="O5">
      <formula1>$BN$5:$BP$5</formula1>
    </dataValidation>
    <dataValidation type="list" allowBlank="1" showErrorMessage="1" sqref="P17">
      <formula1>$BR$17:$BT$17</formula1>
    </dataValidation>
    <dataValidation type="list" allowBlank="1" showErrorMessage="1" sqref="H19">
      <formula1>$BB$19:$BD$19</formula1>
    </dataValidation>
    <dataValidation type="list" allowBlank="1" showErrorMessage="1" sqref="M6">
      <formula1>$BF$6:$BH$6</formula1>
    </dataValidation>
    <dataValidation type="list" allowBlank="1" showErrorMessage="1" sqref="O24">
      <formula1>$BN$24:$BP$24</formula1>
    </dataValidation>
    <dataValidation type="list" allowBlank="1" showErrorMessage="1" sqref="P18">
      <formula1>$BR$18:$BT$18</formula1>
    </dataValidation>
    <dataValidation type="list" allowBlank="1" showErrorMessage="1" sqref="N6">
      <formula1>$BJ$6:$BL$6</formula1>
    </dataValidation>
    <dataValidation type="list" allowBlank="1" showErrorMessage="1" sqref="F20">
      <formula1>$AT$20:$AV$20</formula1>
    </dataValidation>
    <dataValidation type="list" allowBlank="1" showErrorMessage="1" sqref="G14">
      <formula1>$AX$14:$AZ$14</formula1>
    </dataValidation>
    <dataValidation type="list" allowBlank="1" showErrorMessage="1" sqref="P6">
      <formula1>$BR$6:$BT$6</formula1>
    </dataValidation>
    <dataValidation type="list" allowBlank="1" showErrorMessage="1" sqref="N12">
      <formula1>$BJ$12:$BL$12</formula1>
    </dataValidation>
    <dataValidation type="list" allowBlank="1" showErrorMessage="1" sqref="G9">
      <formula1>$AX$9:$AZ$9</formula1>
    </dataValidation>
    <dataValidation type="list" allowBlank="1" showErrorMessage="1" sqref="P19">
      <formula1>$BR$19:$BT$19</formula1>
    </dataValidation>
    <dataValidation type="list" allowBlank="1" showErrorMessage="1" sqref="D25">
      <formula1>$AL$25:$AN$25</formula1>
    </dataValidation>
    <dataValidation type="list" allowBlank="1" showErrorMessage="1" sqref="M10">
      <formula1>$BF$10:$BH$10</formula1>
    </dataValidation>
    <dataValidation type="list" allowBlank="1" showErrorMessage="1" sqref="N13">
      <formula1>$BJ$13:$BL$13</formula1>
    </dataValidation>
    <dataValidation type="list" allowBlank="1" showErrorMessage="1" sqref="R14">
      <formula1>$BZ$14:$CB$14</formula1>
    </dataValidation>
    <dataValidation type="list" allowBlank="1" showErrorMessage="1" sqref="F15">
      <formula1>$AT$15:$AV$15</formula1>
    </dataValidation>
    <dataValidation type="list" allowBlank="1" showErrorMessage="1" sqref="M26">
      <formula1>$BF$26:$BH$26</formula1>
    </dataValidation>
    <dataValidation type="list" allowBlank="1" showErrorMessage="1" sqref="Q19">
      <formula1>$BV$19:$BX$19</formula1>
    </dataValidation>
    <dataValidation type="list" allowBlank="1" showErrorMessage="1" sqref="P5">
      <formula1>$BR$5:$BT$5</formula1>
    </dataValidation>
    <dataValidation type="list" allowBlank="1" showErrorMessage="1" sqref="F13">
      <formula1>$AT$13:$AV$13</formula1>
    </dataValidation>
    <dataValidation type="list" allowBlank="1" showErrorMessage="1" sqref="H12">
      <formula1>$BB$12:$BD$12</formula1>
    </dataValidation>
    <dataValidation type="list" allowBlank="1" showErrorMessage="1" sqref="D17">
      <formula1>$AL$17:$AN$17</formula1>
    </dataValidation>
    <dataValidation type="list" allowBlank="1" showErrorMessage="1" sqref="Q21">
      <formula1>$BV$21:$BX$21</formula1>
    </dataValidation>
    <dataValidation type="list" allowBlank="1" showErrorMessage="1" sqref="O22">
      <formula1>$BN$22:$BP$22</formula1>
    </dataValidation>
    <dataValidation type="list" allowBlank="1" showErrorMessage="1" sqref="M20">
      <formula1>$BF$20:$BH$20</formula1>
    </dataValidation>
    <dataValidation type="list" allowBlank="1" showErrorMessage="1" sqref="R27">
      <formula1>$BZ$27:$CB$27</formula1>
    </dataValidation>
    <dataValidation type="list" allowBlank="1" showErrorMessage="1" sqref="N5">
      <formula1>$BJ$5:$BL$5</formula1>
    </dataValidation>
    <dataValidation type="list" allowBlank="1" showErrorMessage="1" sqref="E10">
      <formula1>$AP$10:$AR$10</formula1>
    </dataValidation>
    <dataValidation type="list" allowBlank="1" showErrorMessage="1" sqref="N17">
      <formula1>$BJ$17:$BL$17</formula1>
    </dataValidation>
    <dataValidation type="list" allowBlank="1" showErrorMessage="1" sqref="D11">
      <formula1>$AL$11:$AN$11</formula1>
    </dataValidation>
    <dataValidation type="list" allowBlank="1" showErrorMessage="1" sqref="C16">
      <formula1>$AH$16:$AJ$16</formula1>
    </dataValidation>
    <dataValidation type="list" allowBlank="1" showErrorMessage="1" sqref="M18">
      <formula1>$BF$18:$BH$18</formula1>
    </dataValidation>
    <dataValidation type="list" allowBlank="1" showErrorMessage="1" sqref="H25">
      <formula1>$BB$25:$BD$25</formula1>
    </dataValidation>
    <dataValidation type="list" allowBlank="1" showErrorMessage="1" sqref="N24">
      <formula1>$BJ$24:$BL$24</formula1>
    </dataValidation>
    <dataValidation type="list" allowBlank="1" showErrorMessage="1" sqref="G8">
      <formula1>$AX$8:$AZ$8</formula1>
    </dataValidation>
    <dataValidation type="list" allowBlank="1" showErrorMessage="1" sqref="Q13">
      <formula1>$BV$13:$BX$13</formula1>
    </dataValidation>
    <dataValidation type="list" allowBlank="1" showErrorMessage="1" sqref="Q9">
      <formula1>$BV$9:$BX$9</formula1>
    </dataValidation>
    <dataValidation type="list" allowBlank="1" showErrorMessage="1" sqref="O14">
      <formula1>$BN$14:$BP$14</formula1>
    </dataValidation>
    <dataValidation type="list" allowBlank="1" showErrorMessage="1" sqref="R21">
      <formula1>$BZ$21:$CB$21</formula1>
    </dataValidation>
    <dataValidation type="list" allowBlank="1" showErrorMessage="1" sqref="R19">
      <formula1>$BZ$19:$CB$19</formula1>
    </dataValidation>
    <dataValidation type="list" allowBlank="1" showErrorMessage="1" sqref="G22">
      <formula1>$AX$22:$AZ$22</formula1>
    </dataValidation>
    <dataValidation type="list" allowBlank="1" showErrorMessage="1" sqref="M12">
      <formula1>$BF$12:$BH$12</formula1>
    </dataValidation>
    <dataValidation type="list" allowBlank="1" showErrorMessage="1" sqref="E23">
      <formula1>$AP$23:$AR$23</formula1>
    </dataValidation>
    <dataValidation type="list" allowBlank="1" showErrorMessage="1" sqref="I4">
      <formula1>$X$4:$AA$4</formula1>
    </dataValidation>
    <dataValidation type="list" allowBlank="1" showErrorMessage="1" sqref="E8">
      <formula1>$AP$8:$AR$8</formula1>
    </dataValidation>
    <dataValidation type="list" allowBlank="1" showErrorMessage="1" sqref="H17">
      <formula1>$BB$17:$BD$17</formula1>
    </dataValidation>
    <dataValidation type="list" allowBlank="1" showErrorMessage="1" sqref="N16">
      <formula1>$BJ$16:$BL$16</formula1>
    </dataValidation>
    <dataValidation type="list" allowBlank="1" showErrorMessage="1" sqref="O15">
      <formula1>$BN$15:$BP$15</formula1>
    </dataValidation>
    <dataValidation type="list" allowBlank="1" showErrorMessage="1" sqref="D4">
      <formula1>$AL$4:$AN$4</formula1>
    </dataValidation>
    <dataValidation type="list" allowBlank="1" showErrorMessage="1" sqref="Q14">
      <formula1>$BV$14:$BX$14</formula1>
    </dataValidation>
    <dataValidation type="list" allowBlank="1" showErrorMessage="1" sqref="M8">
      <formula1>$BF$8:$BH$8</formula1>
    </dataValidation>
    <dataValidation type="list" allowBlank="1" showErrorMessage="1" sqref="I16">
      <formula1>$X$16:$AA$16</formula1>
    </dataValidation>
    <dataValidation type="list" allowBlank="1" showErrorMessage="1" sqref="M19">
      <formula1>$BF$19:$BH$19</formula1>
    </dataValidation>
    <dataValidation type="list" allowBlank="1" showErrorMessage="1" sqref="Q26">
      <formula1>$BV$26:$BX$26</formula1>
    </dataValidation>
    <dataValidation type="list" allowBlank="1" showErrorMessage="1" sqref="H5">
      <formula1>$BB$5:$BD$5</formula1>
    </dataValidation>
    <dataValidation type="list" allowBlank="1" showErrorMessage="1" sqref="E24">
      <formula1>$AP$24:$AR$24</formula1>
    </dataValidation>
    <dataValidation type="list" allowBlank="1" showErrorMessage="1" sqref="G23">
      <formula1>$AX$23:$AZ$23</formula1>
    </dataValidation>
    <dataValidation type="list" allowBlank="1" showErrorMessage="1" sqref="M25">
      <formula1>$BF$25:$BH$25</formula1>
    </dataValidation>
    <dataValidation type="list" allowBlank="1" showErrorMessage="1" sqref="R22">
      <formula1>$BZ$22:$CB$22</formula1>
    </dataValidation>
    <dataValidation type="list" allowBlank="1" showErrorMessage="1" sqref="D16">
      <formula1>$AL$16:$AN$16</formula1>
    </dataValidation>
    <dataValidation type="list" allowBlank="1" showErrorMessage="1" sqref="H18">
      <formula1>$BB$18:$BD$18</formula1>
    </dataValidation>
    <dataValidation type="list" allowBlank="1" showErrorMessage="1" sqref="M13">
      <formula1>$BF$13:$BH$13</formula1>
    </dataValidation>
    <dataValidation type="list" allowBlank="1" showErrorMessage="1" sqref="Q27">
      <formula1>$BV$27:$BX$27</formula1>
    </dataValidation>
    <dataValidation type="list" allowBlank="1" showErrorMessage="1" sqref="I17">
      <formula1>$X$17:$AA$17</formula1>
    </dataValidation>
    <dataValidation type="list" allowBlank="1" showErrorMessage="1" sqref="S5">
      <formula1>$AC$5:$AF$5</formula1>
    </dataValidation>
    <dataValidation type="list" allowBlank="1" showErrorMessage="1" sqref="H11">
      <formula1>$BB$11:$BD$11</formula1>
    </dataValidation>
    <dataValidation type="list" allowBlank="1" showErrorMessage="1" sqref="F12">
      <formula1>$AT$12:$AV$12</formula1>
    </dataValidation>
    <dataValidation type="list" allowBlank="1" showErrorMessage="1" sqref="Q20">
      <formula1>$BV$20:$BX$20</formula1>
    </dataValidation>
    <dataValidation type="list" allowBlank="1" showErrorMessage="1" sqref="O9">
      <formula1>$BN$9:$BP$9</formula1>
    </dataValidation>
    <dataValidation type="list" allowBlank="1" showErrorMessage="1" sqref="D10">
      <formula1>$AL$10:$AN$10</formula1>
    </dataValidation>
    <dataValidation type="list" allowBlank="1" showErrorMessage="1" sqref="O21">
      <formula1>$BN$21:$BP$21</formula1>
    </dataValidation>
    <dataValidation type="list" allowBlank="1" showErrorMessage="1" sqref="H21">
      <formula1>$BB$21:$BD$21</formula1>
    </dataValidation>
    <dataValidation type="list" allowBlank="1" showErrorMessage="1" sqref="R23">
      <formula1>$BZ$23:$CB$23</formula1>
    </dataValidation>
    <dataValidation type="list" allowBlank="1" showErrorMessage="1" sqref="E14">
      <formula1>$AP$14:$AR$14</formula1>
    </dataValidation>
    <dataValidation type="list" allowBlank="1" showErrorMessage="1" sqref="R5">
      <formula1>$BZ$5:$CB$5</formula1>
    </dataValidation>
    <dataValidation type="list" allowBlank="1" showErrorMessage="1" sqref="N23">
      <formula1>$BJ$23:$BL$23</formula1>
    </dataValidation>
    <dataValidation type="list" allowBlank="1" showErrorMessage="1" sqref="M14">
      <formula1>$BF$14:$BH$14</formula1>
    </dataValidation>
    <dataValidation type="list" allowBlank="1" showErrorMessage="1" sqref="O10">
      <formula1>$BN$10:$BP$10</formula1>
    </dataValidation>
    <dataValidation type="list" allowBlank="1" showErrorMessage="1" sqref="R18">
      <formula1>$BZ$18:$CB$18</formula1>
    </dataValidation>
    <dataValidation type="list" allowBlank="1" showErrorMessage="1" sqref="E17">
      <formula1>$AP$17:$AR$17</formula1>
    </dataValidation>
    <dataValidation type="list" allowBlank="1" showErrorMessage="1" sqref="I23">
      <formula1>$X$23:$AA$23</formula1>
    </dataValidation>
    <dataValidation type="list" allowBlank="1" showErrorMessage="1" sqref="N26">
      <formula1>$BJ$26:$BL$26</formula1>
    </dataValidation>
    <dataValidation type="list" allowBlank="1" showErrorMessage="1" sqref="G19">
      <formula1>$AX$19:$AZ$19</formula1>
    </dataValidation>
    <dataValidation type="list" allowBlank="1" showErrorMessage="1" sqref="O13">
      <formula1>$BN$13:$BP$13</formula1>
    </dataValidation>
    <dataValidation type="list" allowBlank="1" showErrorMessage="1" sqref="H13">
      <formula1>$BB$13:$BD$13</formula1>
    </dataValidation>
    <dataValidation type="list" allowBlank="1" showErrorMessage="1" sqref="G26">
      <formula1>$AX$26:$AZ$26</formula1>
    </dataValidation>
    <dataValidation type="list" allowBlank="1" showErrorMessage="1" sqref="C8">
      <formula1>$AH$8:$AJ$8</formula1>
    </dataValidation>
    <dataValidation type="list" allowBlank="1" showErrorMessage="1" sqref="Q22">
      <formula1>$BV$22:$BX$22</formula1>
    </dataValidation>
    <dataValidation type="list" allowBlank="1" showErrorMessage="1" sqref="H16">
      <formula1>$BB$16:$BD$16</formula1>
    </dataValidation>
    <dataValidation type="list" allowBlank="1" showErrorMessage="1" sqref="D20">
      <formula1>$AL$20:$AN$20</formula1>
    </dataValidation>
    <dataValidation type="list" allowBlank="1" showErrorMessage="1" sqref="M24">
      <formula1>$BF$24:$BH$24</formula1>
    </dataValidation>
    <dataValidation type="list" allowBlank="1" showErrorMessage="1" sqref="N18">
      <formula1>$BJ$18:$BL$18</formula1>
    </dataValidation>
    <dataValidation type="list" allowBlank="1" showErrorMessage="1" sqref="Q25">
      <formula1>$BV$25:$BX$25</formula1>
    </dataValidation>
    <dataValidation type="list" allowBlank="1" showErrorMessage="1" sqref="C12">
      <formula1>$AH$12:$AJ$12</formula1>
    </dataValidation>
    <dataValidation type="list" allowBlank="1" showErrorMessage="1" sqref="D15">
      <formula1>$AL$15:$AN$15</formula1>
    </dataValidation>
    <dataValidation type="list" allowBlank="1" showErrorMessage="1" sqref="F5">
      <formula1>$AT$5:$AV$5</formula1>
    </dataValidation>
    <dataValidation type="list" allowBlank="1" showErrorMessage="1" sqref="I18">
      <formula1>$X$18:$AA$18</formula1>
    </dataValidation>
    <dataValidation type="list" allowBlank="1" showErrorMessage="1" sqref="Q23">
      <formula1>$BV$23:$BX$23</formula1>
    </dataValidation>
    <dataValidation type="list" allowBlank="1" showErrorMessage="1" sqref="D6">
      <formula1>$AL$6:$AN$6</formula1>
    </dataValidation>
    <dataValidation type="list" allowBlank="1" showErrorMessage="1" sqref="M21">
      <formula1>$BF$21:$BH$21</formula1>
    </dataValidation>
    <dataValidation type="list" allowBlank="1" showErrorMessage="1" sqref="E21">
      <formula1>$AP$21:$AR$21</formula1>
    </dataValidation>
    <dataValidation type="list" allowBlank="1" showErrorMessage="1" sqref="C10">
      <formula1>$AH$10:$AJ$10</formula1>
    </dataValidation>
    <dataValidation type="list" allowBlank="1" showErrorMessage="1" sqref="D12">
      <formula1>$AL$12:$AN$12</formula1>
    </dataValidation>
    <dataValidation type="list" allowBlank="1" showErrorMessage="1" sqref="M3:R3">
      <formula1>$Y$38:$Y$47</formula1>
    </dataValidation>
    <dataValidation type="list" allowBlank="1" showErrorMessage="1" sqref="G6">
      <formula1>$AX$6:$AZ$6</formula1>
    </dataValidation>
    <dataValidation type="list" allowBlank="1" showErrorMessage="1" sqref="M16">
      <formula1>$BF$16:$BH$16</formula1>
    </dataValidation>
    <dataValidation type="list" allowBlank="1" showErrorMessage="1" sqref="I6">
      <formula1>$X$6:$AA$6</formula1>
    </dataValidation>
    <dataValidation type="list" allowBlank="1" showErrorMessage="1" sqref="N19">
      <formula1>$BJ$19:$BL$19</formula1>
    </dataValidation>
    <dataValidation type="list" allowBlank="1" showErrorMessage="1" sqref="Q17">
      <formula1>$BV$17:$BX$17</formula1>
    </dataValidation>
    <dataValidation type="list" allowBlank="1" showErrorMessage="1" sqref="R25">
      <formula1>$BZ$25:$CB$25</formula1>
    </dataValidation>
    <dataValidation type="list" allowBlank="1" showErrorMessage="1" sqref="I19">
      <formula1>$X$19:$AA$19</formula1>
    </dataValidation>
    <dataValidation type="list" allowBlank="1" showErrorMessage="1" sqref="E6">
      <formula1>$AP$6:$AR$6</formula1>
    </dataValidation>
    <dataValidation type="list" allowBlank="1" showErrorMessage="1" sqref="O7">
      <formula1>$BN$7:$BP$7</formula1>
    </dataValidation>
    <dataValidation type="list" allowBlank="1" showErrorMessage="1" sqref="E15">
      <formula1>$AP$15:$AR$15</formula1>
    </dataValidation>
    <dataValidation type="list" allowBlank="1" showErrorMessage="1" sqref="C11">
      <formula1>$AH$11:$AJ$11</formula1>
    </dataValidation>
    <dataValidation type="list" allowBlank="1" showErrorMessage="1" sqref="E22">
      <formula1>$AP$22:$AR$22</formula1>
    </dataValidation>
    <dataValidation type="list" allowBlank="1" showErrorMessage="1" sqref="Q7">
      <formula1>$BV$7:$BX$7</formula1>
    </dataValidation>
    <dataValidation type="list" allowBlank="1" showErrorMessage="1" sqref="H20">
      <formula1>$BB$20:$BD$20</formula1>
    </dataValidation>
    <dataValidation type="list" allowBlank="1" showErrorMessage="1" sqref="Q18">
      <formula1>$BV$18:$BX$18</formula1>
    </dataValidation>
    <dataValidation type="list" allowBlank="1" showErrorMessage="1" sqref="M22">
      <formula1>$BF$22:$BH$22</formula1>
    </dataValidation>
    <dataValidation type="list" allowBlank="1" showErrorMessage="1" sqref="R26">
      <formula1>$BZ$26:$CB$26</formula1>
    </dataValidation>
    <dataValidation type="list" allowBlank="1" showErrorMessage="1" sqref="E16">
      <formula1>$AP$16:$AR$16</formula1>
    </dataValidation>
    <dataValidation type="list" allowBlank="1" showErrorMessage="1" sqref="S7">
      <formula1>$AC$7:$AF$7</formula1>
    </dataValidation>
    <dataValidation type="list" allowBlank="1" showErrorMessage="1" sqref="D13">
      <formula1>$AL$13:$AN$13</formula1>
    </dataValidation>
    <dataValidation type="list" allowBlank="1" showErrorMessage="1" sqref="H14">
      <formula1>$BB$14:$BD$14</formula1>
    </dataValidation>
    <dataValidation type="list" allowBlank="1" showErrorMessage="1" sqref="M17">
      <formula1>$BF$17:$BH$17</formula1>
    </dataValidation>
    <dataValidation type="list" allowBlank="1" showErrorMessage="1" sqref="G27">
      <formula1>$AX$27:$AZ$27</formula1>
    </dataValidation>
    <dataValidation type="list" allowBlank="1" showErrorMessage="1" sqref="O12">
      <formula1>$BN$12:$BP$12</formula1>
    </dataValidation>
    <dataValidation type="list" allowBlank="1" showErrorMessage="1" sqref="N25">
      <formula1>$BJ$25:$BL$25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65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66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67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68</v>
      </c>
      <c r="D3" s="17" t="s">
        <v>69</v>
      </c>
      <c r="E3" s="16" t="s">
        <v>70</v>
      </c>
      <c r="F3" s="17" t="s">
        <v>71</v>
      </c>
      <c r="G3" s="16" t="s">
        <v>72</v>
      </c>
      <c r="H3" s="17"/>
      <c r="I3" s="19" t="s">
        <v>21</v>
      </c>
      <c r="J3" s="20" t="s">
        <v>22</v>
      </c>
      <c r="K3" s="19" t="s">
        <v>26</v>
      </c>
      <c r="L3" s="91"/>
      <c r="M3" s="22" t="s">
        <v>73</v>
      </c>
      <c r="N3" s="23" t="s">
        <v>74</v>
      </c>
      <c r="O3" s="22" t="s">
        <v>75</v>
      </c>
      <c r="P3" s="23" t="s">
        <v>76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/>
      <c r="F4" s="28">
        <v>10</v>
      </c>
      <c r="G4" s="26"/>
      <c r="H4" s="28"/>
      <c r="I4" s="29">
        <v>20</v>
      </c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1">
        <f ca="1">IFERROR(__xludf.DUMMYFUNCTION("IF(OR(RegExMatch(J4&amp;"""",""ERR""), RegExMatch(J4&amp;"""",""--"")),  ""-----------"", SUM(J4,K3))"),30)</f>
        <v>30</v>
      </c>
      <c r="L4" s="32">
        <v>1</v>
      </c>
      <c r="M4" s="33"/>
      <c r="N4" s="28"/>
      <c r="O4" s="33"/>
      <c r="P4" s="34"/>
      <c r="Q4" s="33"/>
      <c r="R4" s="34"/>
      <c r="S4" s="29"/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7">
        <f ca="1">IFERROR(__xludf.DUMMYFUNCTION("IF(OR(RegExMatch(T4&amp;"""",""ERR""), RegExMatch(T4&amp;"""",""--"")),  ""-----------"", SUM(T4,U3))"),0)</f>
        <v>0</v>
      </c>
      <c r="V4" s="38"/>
      <c r="W4" s="41" t="b">
        <f t="shared" ref="W4:W23" si="0">(COUNTIF(C4:H4, "=15")+COUNTIF(C4:H4, "=10")=1)</f>
        <v>1</v>
      </c>
      <c r="X4" s="41">
        <f ca="1">IFERROR(__xludf.DUMMYFUNCTION("IF(W4, FILTER(BONUS, LEN(BONUS)), ""0"")"),0)</f>
        <v>0</v>
      </c>
      <c r="Y4" s="38">
        <f ca="1">IFERROR(__xludf.DUMMYFUNCTION("""COMPUTED_VALUE"""),10)</f>
        <v>10</v>
      </c>
      <c r="Z4" s="41">
        <f ca="1">IFERROR(__xludf.DUMMYFUNCTION("""COMPUTED_VALUE"""),20)</f>
        <v>20</v>
      </c>
      <c r="AA4" s="41">
        <f ca="1">IFERROR(__xludf.DUMMYFUNCTION("""COMPUTED_VALUE"""),30)</f>
        <v>30</v>
      </c>
      <c r="AB4" s="41" t="b">
        <f t="shared" ref="AB4:AB23" si="1">(COUNTIF(M4:R4, "=15")+COUNTIF(M4:R4, "=10")=1)</f>
        <v>0</v>
      </c>
      <c r="AC4" s="41" t="str">
        <f ca="1">IFERROR(__xludf.DUMMYFUNCTION("IF(AB4, FILTER(BONUS, LEN(BONUS)), ""0"")"),"0")</f>
        <v>0</v>
      </c>
      <c r="AD4" s="41"/>
      <c r="AE4" s="41"/>
      <c r="AF4" s="41"/>
      <c r="AG4" s="41">
        <f>IF(C3="", 0, IF(SUM(C4:H4)-C4&lt;&gt;0, 0, IF(SUM(M4:R4)&gt;0, 2, IF(SUM(M4:R4)&lt;0, 3, 1))))</f>
        <v>0</v>
      </c>
      <c r="AH4" s="41" t="str">
        <f ca="1">IFERROR(__xludf.DUMMYFUNCTION("IF(AG4=1, FILTER(TOSSUP, LEN(TOSSUP)), IF(AG4=2, FILTER(NEG, LEN(NEG)), IF(AG4, FILTER(NONEG, LEN(NONEG)), """")))"),"")</f>
        <v/>
      </c>
      <c r="AI4" s="41"/>
      <c r="AJ4" s="41"/>
      <c r="AK4" s="41">
        <f>IF(D3="", 0, IF(SUM(C4:H4)-D4&lt;&gt;0, 0, IF(SUM(M4:R4)&gt;0, 2, IF(SUM(M4:R4)&lt;0, 3, 1))))</f>
        <v>0</v>
      </c>
      <c r="AL4" s="41" t="str">
        <f ca="1">IFERROR(__xludf.DUMMYFUNCTION("IF(AK4=1, FILTER(TOSSUP, LEN(TOSSUP)), IF(AK4=2, FILTER(NEG, LEN(NEG)), IF(AK4, FILTER(NONEG, LEN(NONEG)), """")))"),"")</f>
        <v/>
      </c>
      <c r="AM4" s="41"/>
      <c r="AN4" s="41"/>
      <c r="AO4" s="41">
        <f>IF(E3="", 0, IF(SUM(C4:H4)-E4&lt;&gt;0, 0, IF(SUM(M4:R4)&gt;0, 2, IF(SUM(M4:R4)&lt;0, 3, 1))))</f>
        <v>0</v>
      </c>
      <c r="AP4" s="41" t="str">
        <f ca="1">IFERROR(__xludf.DUMMYFUNCTION("IF(AO4=1, FILTER(TOSSUP, LEN(TOSSUP)), IF(AO4=2, FILTER(NEG, LEN(NEG)), IF(AO4, FILTER(NONEG, LEN(NONEG)), """")))"),"")</f>
        <v/>
      </c>
      <c r="AQ4" s="41"/>
      <c r="AR4" s="41"/>
      <c r="AS4" s="41">
        <f>IF(F3="", 0, IF(SUM(C4:H4)-F4&lt;&gt;0, 0, IF(SUM(M4:R4)&gt;0, 2, IF(SUM(M4:R4)&lt;0, 3, 1))))</f>
        <v>1</v>
      </c>
      <c r="AT4" s="41">
        <f ca="1">IFERROR(__xludf.DUMMYFUNCTION("IF(AS4=1, FILTER(TOSSUP, LEN(TOSSUP)), IF(AS4=2, FILTER(NEG, LEN(NEG)), IF(AS4, FILTER(NONEG, LEN(NONEG)), """")))"),-5)</f>
        <v>-5</v>
      </c>
      <c r="AU4" s="41">
        <f ca="1">IFERROR(__xludf.DUMMYFUNCTION("""COMPUTED_VALUE"""),10)</f>
        <v>10</v>
      </c>
      <c r="AV4" s="41">
        <f ca="1">IFERROR(__xludf.DUMMYFUNCTION("""COMPUTED_VALUE"""),15)</f>
        <v>15</v>
      </c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2</v>
      </c>
      <c r="BF4" s="39">
        <f ca="1">IFERROR(__xludf.DUMMYFUNCTION("IF(BE4=1, FILTER(TOSSUP, LEN(TOSSUP)), IF(BE4=2, FILTER(NEG, LEN(NEG)), IF(BE4, FILTER(NONEG, LEN(NONEG)), """")))"),-5)</f>
        <v>-5</v>
      </c>
      <c r="BG4" s="39"/>
      <c r="BH4" s="39"/>
      <c r="BI4" s="39">
        <f>IF(N3="", 0, IF(SUM(M4:R4)-N4&lt;&gt;0, 0, IF(SUM(C4:H4)&gt;0, 2, IF(SUM(C4:H4)&lt;0, 3, 1))))</f>
        <v>2</v>
      </c>
      <c r="BJ4" s="39">
        <f ca="1">IFERROR(__xludf.DUMMYFUNCTION("IF(BI4=1, FILTER(TOSSUP, LEN(TOSSUP)), IF(BI4=2, FILTER(NEG, LEN(NEG)), IF(BI4, FILTER(NONEG, LEN(NONEG)), """")))"),-5)</f>
        <v>-5</v>
      </c>
      <c r="BK4" s="39"/>
      <c r="BL4" s="39"/>
      <c r="BM4" s="39">
        <f>IF(O3="", 0, IF(SUM(M4:R4)-O4&lt;&gt;0, 0, IF(SUM(C4:H4)&gt;0, 2, IF(SUM(C4:H4)&lt;0, 3, 1))))</f>
        <v>2</v>
      </c>
      <c r="BN4" s="39">
        <f ca="1">IFERROR(__xludf.DUMMYFUNCTION("IF(BM4=1, FILTER(TOSSUP, LEN(TOSSUP)), IF(BM4=2, FILTER(NEG, LEN(NEG)), IF(BM4, FILTER(NONEG, LEN(NONEG)), """")))"),-5)</f>
        <v>-5</v>
      </c>
      <c r="BO4" s="39"/>
      <c r="BP4" s="39"/>
      <c r="BQ4" s="39">
        <f>IF(P3="", 0, IF(SUM(M4:R4)-P4&lt;&gt;0, 0, IF(SUM(C4:H4)&gt;0, 2, IF(SUM(C4:H4)&lt;0, 3, 1))))</f>
        <v>2</v>
      </c>
      <c r="BR4" s="39">
        <f ca="1">IFERROR(__xludf.DUMMYFUNCTION("IF(BQ4=1, FILTER(TOSSUP, LEN(TOSSUP)), IF(BQ4=2, FILTER(NEG, LEN(NEG)), IF(BQ4, FILTER(NONEG, LEN(NONEG)), """")))"),-5)</f>
        <v>-5</v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/>
      <c r="E5" s="26"/>
      <c r="F5" s="28">
        <v>10</v>
      </c>
      <c r="G5" s="26"/>
      <c r="H5" s="28"/>
      <c r="I5" s="29">
        <v>20</v>
      </c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37">
        <f ca="1">IFERROR(__xludf.DUMMYFUNCTION("IF(OR(RegExMatch(J5&amp;"""",""ERR""), RegExMatch(J5&amp;"""",""--""), RegExMatch(K4&amp;"""",""--""),),  ""-----------"", SUM(J5,K4))"),60)</f>
        <v>60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SUM(T5,U4))"),0)</f>
        <v>0</v>
      </c>
      <c r="V5" s="38"/>
      <c r="W5" s="41" t="b">
        <f t="shared" si="0"/>
        <v>1</v>
      </c>
      <c r="X5" s="41">
        <f ca="1">IFERROR(__xludf.DUMMYFUNCTION("IF(W5, FILTER(BONUS, LEN(BONUS)), ""0"")"),0)</f>
        <v>0</v>
      </c>
      <c r="Y5" s="38">
        <f ca="1">IFERROR(__xludf.DUMMYFUNCTION("""COMPUTED_VALUE"""),10)</f>
        <v>10</v>
      </c>
      <c r="Z5" s="38">
        <f ca="1">IFERROR(__xludf.DUMMYFUNCTION("""COMPUTED_VALUE"""),20)</f>
        <v>20</v>
      </c>
      <c r="AA5" s="38">
        <f ca="1">IFERROR(__xludf.DUMMYFUNCTION("""COMPUTED_VALUE"""),30)</f>
        <v>30</v>
      </c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0</v>
      </c>
      <c r="AL5" s="38" t="str">
        <f ca="1">IFERROR(__xludf.DUMMYFUNCTION("IF(AK5=1, FILTER(TOSSUP, LEN(TOSSUP)), IF(AK5=2, FILTER(NEG, LEN(NEG)), IF(AK5, FILTER(NONEG, LEN(NONEG)), """")))"),"")</f>
        <v/>
      </c>
      <c r="AM5" s="38"/>
      <c r="AN5" s="38"/>
      <c r="AO5" s="38">
        <f>IF(E3="", 0, IF(SUM(C5:H5)-E5&lt;&gt;0, 0, IF(SUM(M5:R5)&gt;0, 2, IF(SUM(M5:R5)&lt;0, 3, 1))))</f>
        <v>0</v>
      </c>
      <c r="AP5" s="38" t="str">
        <f ca="1">IFERROR(__xludf.DUMMYFUNCTION("IF(AO5=1, FILTER(TOSSUP, LEN(TOSSUP)), IF(AO5=2, FILTER(NEG, LEN(NEG)), IF(AO5, FILTER(NONEG, LEN(NONEG)), """")))"),"")</f>
        <v/>
      </c>
      <c r="AQ5" s="38"/>
      <c r="AR5" s="38"/>
      <c r="AS5" s="38">
        <f>IF(F3="", 0, IF(SUM(C5:H5)-F5&lt;&gt;0, 0, IF(SUM(M5:R5)&gt;0, 2, IF(SUM(M5:R5)&lt;0, 3, 1))))</f>
        <v>1</v>
      </c>
      <c r="AT5" s="38">
        <f ca="1">IFERROR(__xludf.DUMMYFUNCTION("IF(AS5=1, FILTER(TOSSUP, LEN(TOSSUP)), IF(AS5=2, FILTER(NEG, LEN(NEG)), IF(AS5, FILTER(NONEG, LEN(NONEG)), """")))"),-5)</f>
        <v>-5</v>
      </c>
      <c r="AU5" s="38">
        <f ca="1">IFERROR(__xludf.DUMMYFUNCTION("""COMPUTED_VALUE"""),10)</f>
        <v>10</v>
      </c>
      <c r="AV5" s="38">
        <f ca="1">IFERROR(__xludf.DUMMYFUNCTION("""COMPUTED_VALUE"""),15)</f>
        <v>15</v>
      </c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2</v>
      </c>
      <c r="BF5" s="38">
        <f ca="1">IFERROR(__xludf.DUMMYFUNCTION("IF(BE5=1, FILTER(TOSSUP, LEN(TOSSUP)), IF(BE5=2, FILTER(NEG, LEN(NEG)), IF(BE5, FILTER(NONEG, LEN(NONEG)), """")))"),-5)</f>
        <v>-5</v>
      </c>
      <c r="BG5" s="38"/>
      <c r="BH5" s="38"/>
      <c r="BI5" s="38">
        <f>IF(N3="", 0, IF(SUM(M5:R5)-N5&lt;&gt;0, 0, IF(SUM(C5:H5)&gt;0, 2, IF(SUM(C5:H5)&lt;0, 3, 1))))</f>
        <v>2</v>
      </c>
      <c r="BJ5" s="38">
        <f ca="1">IFERROR(__xludf.DUMMYFUNCTION("IF(BI5=1, FILTER(TOSSUP, LEN(TOSSUP)), IF(BI5=2, FILTER(NEG, LEN(NEG)), IF(BI5, FILTER(NONEG, LEN(NONEG)), """")))"),-5)</f>
        <v>-5</v>
      </c>
      <c r="BK5" s="38"/>
      <c r="BL5" s="38"/>
      <c r="BM5" s="38">
        <f>IF(O3="", 0, IF(SUM(M5:R5)-O5&lt;&gt;0, 0, IF(SUM(C5:H5)&gt;0, 2, IF(SUM(C5:H5)&lt;0, 3, 1))))</f>
        <v>2</v>
      </c>
      <c r="BN5" s="38">
        <f ca="1">IFERROR(__xludf.DUMMYFUNCTION("IF(BM5=1, FILTER(TOSSUP, LEN(TOSSUP)), IF(BM5=2, FILTER(NEG, LEN(NEG)), IF(BM5, FILTER(NONEG, LEN(NONEG)), """")))"),-5)</f>
        <v>-5</v>
      </c>
      <c r="BO5" s="38"/>
      <c r="BP5" s="38"/>
      <c r="BQ5" s="38">
        <f>IF(P3="", 0, IF(SUM(M5:R5)-P5&lt;&gt;0, 0, IF(SUM(C5:H5)&gt;0, 2, IF(SUM(C5:H5)&lt;0, 3, 1))))</f>
        <v>2</v>
      </c>
      <c r="BR5" s="38">
        <f ca="1">IFERROR(__xludf.DUMMYFUNCTION("IF(BQ5=1, FILTER(TOSSUP, LEN(TOSSUP)), IF(BQ5=2, FILTER(NEG, LEN(NEG)), IF(BQ5, FILTER(NONEG, LEN(NONEG)), """")))"),-5)</f>
        <v>-5</v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/>
      <c r="E6" s="53"/>
      <c r="F6" s="28"/>
      <c r="G6" s="53"/>
      <c r="H6" s="54"/>
      <c r="I6" s="29"/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37">
        <f ca="1">IFERROR(__xludf.DUMMYFUNCTION("IF(OR(RegExMatch(J6&amp;"""",""ERR""), RegExMatch(J6&amp;"""",""--""), RegExMatch(K5&amp;"""",""--""),),  ""-----------"", SUM(J6,K5))"),60)</f>
        <v>60</v>
      </c>
      <c r="L6" s="32">
        <v>3</v>
      </c>
      <c r="M6" s="33"/>
      <c r="N6" s="54"/>
      <c r="O6" s="33">
        <v>10</v>
      </c>
      <c r="P6" s="50"/>
      <c r="Q6" s="33"/>
      <c r="R6" s="52"/>
      <c r="S6" s="29">
        <v>20</v>
      </c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37">
        <f ca="1">IFERROR(__xludf.DUMMYFUNCTION("IF(OR(RegExMatch(T6&amp;"""",""ERR""), RegExMatch(T6&amp;"""",""--""), RegExMatch(U5&amp;"""",""--""),),  ""-----------"", SUM(T6,U5))"),30)</f>
        <v>30</v>
      </c>
      <c r="V6" s="38"/>
      <c r="W6" s="41" t="b">
        <f t="shared" si="0"/>
        <v>0</v>
      </c>
      <c r="X6" s="41" t="str">
        <f ca="1">IFERROR(__xludf.DUMMYFUNCTION("IF(W6, FILTER(BONUS, LEN(BONUS)), ""0"")"),"0")</f>
        <v>0</v>
      </c>
      <c r="Y6" s="38"/>
      <c r="Z6" s="38"/>
      <c r="AA6" s="38"/>
      <c r="AB6" s="41" t="b">
        <f t="shared" si="1"/>
        <v>1</v>
      </c>
      <c r="AC6" s="41">
        <f ca="1">IFERROR(__xludf.DUMMYFUNCTION("IF(AB6, FILTER(BONUS, LEN(BONUS)), ""0"")"),0)</f>
        <v>0</v>
      </c>
      <c r="AD6" s="38">
        <f ca="1">IFERROR(__xludf.DUMMYFUNCTION("""COMPUTED_VALUE"""),10)</f>
        <v>10</v>
      </c>
      <c r="AE6" s="38">
        <f ca="1">IFERROR(__xludf.DUMMYFUNCTION("""COMPUTED_VALUE"""),20)</f>
        <v>20</v>
      </c>
      <c r="AF6" s="38">
        <f ca="1">IFERROR(__xludf.DUMMYFUNCTION("""COMPUTED_VALUE"""),30)</f>
        <v>30</v>
      </c>
      <c r="AG6" s="38">
        <f>IF(C3="", 0, IF(SUM(C6:H6)-C6&lt;&gt;0, 0, IF(SUM(M6:R6)&gt;0, 2, IF(SUM(M6:R6)&lt;0, 3, 1))))</f>
        <v>2</v>
      </c>
      <c r="AH6" s="41">
        <f ca="1">IFERROR(__xludf.DUMMYFUNCTION("IF(AG6=1, FILTER(TOSSUP, LEN(TOSSUP)), IF(AG6=2, FILTER(NEG, LEN(NEG)), IF(AG6, FILTER(NONEG, LEN(NONEG)), """")))"),-5)</f>
        <v>-5</v>
      </c>
      <c r="AI6" s="38"/>
      <c r="AJ6" s="38"/>
      <c r="AK6" s="38">
        <f>IF(D3="", 0, IF(SUM(C6:H6)-D6&lt;&gt;0, 0, IF(SUM(M6:R6)&gt;0, 2, IF(SUM(M6:R6)&lt;0, 3, 1))))</f>
        <v>2</v>
      </c>
      <c r="AL6" s="38">
        <f ca="1">IFERROR(__xludf.DUMMYFUNCTION("IF(AK6=1, FILTER(TOSSUP, LEN(TOSSUP)), IF(AK6=2, FILTER(NEG, LEN(NEG)), IF(AK6, FILTER(NONEG, LEN(NONEG)), """")))"),-5)</f>
        <v>-5</v>
      </c>
      <c r="AM6" s="38"/>
      <c r="AN6" s="38"/>
      <c r="AO6" s="38">
        <f>IF(E3="", 0, IF(SUM(C6:H6)-E6&lt;&gt;0, 0, IF(SUM(M6:R6)&gt;0, 2, IF(SUM(M6:R6)&lt;0, 3, 1))))</f>
        <v>2</v>
      </c>
      <c r="AP6" s="38">
        <f ca="1">IFERROR(__xludf.DUMMYFUNCTION("IF(AO6=1, FILTER(TOSSUP, LEN(TOSSUP)), IF(AO6=2, FILTER(NEG, LEN(NEG)), IF(AO6, FILTER(NONEG, LEN(NONEG)), """")))"),-5)</f>
        <v>-5</v>
      </c>
      <c r="AQ6" s="38"/>
      <c r="AR6" s="38"/>
      <c r="AS6" s="38">
        <f>IF(F3="", 0, IF(SUM(C6:H6)-F6&lt;&gt;0, 0, IF(SUM(M6:R6)&gt;0, 2, IF(SUM(M6:R6)&lt;0, 3, 1))))</f>
        <v>2</v>
      </c>
      <c r="AT6" s="38">
        <f ca="1">IFERROR(__xludf.DUMMYFUNCTION("IF(AS6=1, FILTER(TOSSUP, LEN(TOSSUP)), IF(AS6=2, FILTER(NEG, LEN(NEG)), IF(AS6, FILTER(NONEG, LEN(NONEG)), """")))"),-5)</f>
        <v>-5</v>
      </c>
      <c r="AU6" s="38"/>
      <c r="AV6" s="38"/>
      <c r="AW6" s="38">
        <f>IF(G3="", 0, IF(SUM(C6:H6)-G6&lt;&gt;0, 0, IF(SUM(M6:R6)&gt;0, 2, IF(SUM(M6:R6)&lt;0, 3, 1))))</f>
        <v>2</v>
      </c>
      <c r="AX6" s="38">
        <f ca="1">IFERROR(__xludf.DUMMYFUNCTION("IF(AW6=1, FILTER(TOSSUP, LEN(TOSSUP)), IF(AW6=2, FILTER(NEG, LEN(NEG)), IF(AW6, FILTER(NONEG, LEN(NONEG)), """")))"),-5)</f>
        <v>-5</v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0</v>
      </c>
      <c r="BF6" s="38" t="str">
        <f ca="1">IFERROR(__xludf.DUMMYFUNCTION("IF(BE6=1, FILTER(TOSSUP, LEN(TOSSUP)), IF(BE6=2, FILTER(NEG, LEN(NEG)), IF(BE6, FILTER(NONEG, LEN(NONEG)), """")))"),"")</f>
        <v/>
      </c>
      <c r="BG6" s="38"/>
      <c r="BH6" s="38"/>
      <c r="BI6" s="38">
        <f>IF(N3="", 0, IF(SUM(M6:R6)-N6&lt;&gt;0, 0, IF(SUM(C6:H6)&gt;0, 2, IF(SUM(C6:H6)&lt;0, 3, 1))))</f>
        <v>0</v>
      </c>
      <c r="BJ6" s="38" t="str">
        <f ca="1">IFERROR(__xludf.DUMMYFUNCTION("IF(BI6=1, FILTER(TOSSUP, LEN(TOSSUP)), IF(BI6=2, FILTER(NEG, LEN(NEG)), IF(BI6, FILTER(NONEG, LEN(NONEG)), """")))"),"")</f>
        <v/>
      </c>
      <c r="BK6" s="38"/>
      <c r="BL6" s="38"/>
      <c r="BM6" s="38">
        <f>IF(O3="", 0, IF(SUM(M6:R6)-O6&lt;&gt;0, 0, IF(SUM(C6:H6)&gt;0, 2, IF(SUM(C6:H6)&lt;0, 3, 1))))</f>
        <v>1</v>
      </c>
      <c r="BN6" s="38">
        <f ca="1">IFERROR(__xludf.DUMMYFUNCTION("IF(BM6=1, FILTER(TOSSUP, LEN(TOSSUP)), IF(BM6=2, FILTER(NEG, LEN(NEG)), IF(BM6, FILTER(NONEG, LEN(NONEG)), """")))"),-5)</f>
        <v>-5</v>
      </c>
      <c r="BO6" s="38">
        <f ca="1">IFERROR(__xludf.DUMMYFUNCTION("""COMPUTED_VALUE"""),10)</f>
        <v>10</v>
      </c>
      <c r="BP6" s="38">
        <f ca="1">IFERROR(__xludf.DUMMYFUNCTION("""COMPUTED_VALUE"""),15)</f>
        <v>15</v>
      </c>
      <c r="BQ6" s="38">
        <f>IF(P3="", 0, IF(SUM(M6:R6)-P6&lt;&gt;0, 0, IF(SUM(C6:H6)&gt;0, 2, IF(SUM(C6:H6)&lt;0, 3, 1))))</f>
        <v>0</v>
      </c>
      <c r="BR6" s="38" t="str">
        <f ca="1">IFERROR(__xludf.DUMMYFUNCTION("IF(BQ6=1, FILTER(TOSSUP, LEN(TOSSUP)), IF(BQ6=2, FILTER(NEG, LEN(NEG)), IF(BQ6, FILTER(NONEG, LEN(NONEG)), """")))"),"")</f>
        <v/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/>
      <c r="D7" s="56"/>
      <c r="E7" s="57"/>
      <c r="F7" s="56">
        <v>-5</v>
      </c>
      <c r="G7" s="57"/>
      <c r="H7" s="56"/>
      <c r="I7" s="58"/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59">
        <f ca="1">IFERROR(__xludf.DUMMYFUNCTION("IF(OR(RegExMatch(J7&amp;"""",""ERR""), RegExMatch(J7&amp;"""",""--""), RegExMatch(K6&amp;"""",""--""),),  ""-----------"", SUM(J7,K6))"),55)</f>
        <v>55</v>
      </c>
      <c r="L7" s="60">
        <v>4</v>
      </c>
      <c r="M7" s="61"/>
      <c r="N7" s="56"/>
      <c r="O7" s="61">
        <v>10</v>
      </c>
      <c r="P7" s="64"/>
      <c r="Q7" s="62"/>
      <c r="R7" s="64"/>
      <c r="S7" s="58">
        <v>0</v>
      </c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59">
        <f ca="1">IFERROR(__xludf.DUMMYFUNCTION("IF(OR(RegExMatch(T7&amp;"""",""ERR""), RegExMatch(T7&amp;"""",""--""), RegExMatch(U6&amp;"""",""--""),),  ""-----------"", SUM(T7,U6))"),40)</f>
        <v>40</v>
      </c>
      <c r="V7" s="38"/>
      <c r="W7" s="41" t="b">
        <f t="shared" si="0"/>
        <v>0</v>
      </c>
      <c r="X7" s="41" t="str">
        <f ca="1">IFERROR(__xludf.DUMMYFUNCTION("IF(W7, FILTER(BONUS, LEN(BONUS)), ""0"")"),"0")</f>
        <v>0</v>
      </c>
      <c r="Y7" s="38"/>
      <c r="Z7" s="38"/>
      <c r="AA7" s="38"/>
      <c r="AB7" s="41" t="b">
        <f t="shared" si="1"/>
        <v>1</v>
      </c>
      <c r="AC7" s="41">
        <f ca="1">IFERROR(__xludf.DUMMYFUNCTION("IF(AB7, FILTER(BONUS, LEN(BONUS)), ""0"")"),0)</f>
        <v>0</v>
      </c>
      <c r="AD7" s="38">
        <f ca="1">IFERROR(__xludf.DUMMYFUNCTION("""COMPUTED_VALUE"""),10)</f>
        <v>10</v>
      </c>
      <c r="AE7" s="38">
        <f ca="1">IFERROR(__xludf.DUMMYFUNCTION("""COMPUTED_VALUE"""),20)</f>
        <v>20</v>
      </c>
      <c r="AF7" s="38">
        <f ca="1">IFERROR(__xludf.DUMMYFUNCTION("""COMPUTED_VALUE"""),30)</f>
        <v>30</v>
      </c>
      <c r="AG7" s="38">
        <f>IF(C3="", 0, IF(SUM(C7:H7)-C7&lt;&gt;0, 0, IF(SUM(M7:R7)&gt;0, 2, IF(SUM(M7:R7)&lt;0, 3, 1))))</f>
        <v>0</v>
      </c>
      <c r="AH7" s="41" t="str">
        <f ca="1">IFERROR(__xludf.DUMMYFUNCTION("IF(AG7=1, FILTER(TOSSUP, LEN(TOSSUP)), IF(AG7=2, FILTER(NEG, LEN(NEG)), IF(AG7, FILTER(NONEG, LEN(NONEG)), """")))"),"")</f>
        <v/>
      </c>
      <c r="AI7" s="38"/>
      <c r="AJ7" s="38"/>
      <c r="AK7" s="38">
        <f>IF(D3="", 0, IF(SUM(C7:H7)-D7&lt;&gt;0, 0, IF(SUM(M7:R7)&gt;0, 2, IF(SUM(M7:R7)&lt;0, 3, 1))))</f>
        <v>0</v>
      </c>
      <c r="AL7" s="38" t="str">
        <f ca="1">IFERROR(__xludf.DUMMYFUNCTION("IF(AK7=1, FILTER(TOSSUP, LEN(TOSSUP)), IF(AK7=2, FILTER(NEG, LEN(NEG)), IF(AK7, FILTER(NONEG, LEN(NONEG)), """")))"),"")</f>
        <v/>
      </c>
      <c r="AM7" s="38"/>
      <c r="AN7" s="38"/>
      <c r="AO7" s="38">
        <f>IF(E3="", 0, IF(SUM(C7:H7)-E7&lt;&gt;0, 0, IF(SUM(M7:R7)&gt;0, 2, IF(SUM(M7:R7)&lt;0, 3, 1))))</f>
        <v>0</v>
      </c>
      <c r="AP7" s="38" t="str">
        <f ca="1">IFERROR(__xludf.DUMMYFUNCTION("IF(AO7=1, FILTER(TOSSUP, LEN(TOSSUP)), IF(AO7=2, FILTER(NEG, LEN(NEG)), IF(AO7, FILTER(NONEG, LEN(NONEG)), """")))"),"")</f>
        <v/>
      </c>
      <c r="AQ7" s="38"/>
      <c r="AR7" s="38"/>
      <c r="AS7" s="38">
        <f>IF(F3="", 0, IF(SUM(C7:H7)-F7&lt;&gt;0, 0, IF(SUM(M7:R7)&gt;0, 2, IF(SUM(M7:R7)&lt;0, 3, 1))))</f>
        <v>2</v>
      </c>
      <c r="AT7" s="38">
        <f ca="1">IFERROR(__xludf.DUMMYFUNCTION("IF(AS7=1, FILTER(TOSSUP, LEN(TOSSUP)), IF(AS7=2, FILTER(NEG, LEN(NEG)), IF(AS7, FILTER(NONEG, LEN(NONEG)), """")))"),-5)</f>
        <v>-5</v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0</v>
      </c>
      <c r="BF7" s="38" t="str">
        <f ca="1">IFERROR(__xludf.DUMMYFUNCTION("IF(BE7=1, FILTER(TOSSUP, LEN(TOSSUP)), IF(BE7=2, FILTER(NEG, LEN(NEG)), IF(BE7, FILTER(NONEG, LEN(NONEG)), """")))"),"")</f>
        <v/>
      </c>
      <c r="BG7" s="38"/>
      <c r="BH7" s="38"/>
      <c r="BI7" s="38">
        <f>IF(N3="", 0, IF(SUM(M7:R7)-N7&lt;&gt;0, 0, IF(SUM(C7:H7)&gt;0, 2, IF(SUM(C7:H7)&lt;0, 3, 1))))</f>
        <v>0</v>
      </c>
      <c r="BJ7" s="38" t="str">
        <f ca="1">IFERROR(__xludf.DUMMYFUNCTION("IF(BI7=1, FILTER(TOSSUP, LEN(TOSSUP)), IF(BI7=2, FILTER(NEG, LEN(NEG)), IF(BI7, FILTER(NONEG, LEN(NONEG)), """")))"),"")</f>
        <v/>
      </c>
      <c r="BK7" s="38"/>
      <c r="BL7" s="38"/>
      <c r="BM7" s="38">
        <f>IF(O3="", 0, IF(SUM(M7:R7)-O7&lt;&gt;0, 0, IF(SUM(C7:H7)&gt;0, 2, IF(SUM(C7:H7)&lt;0, 3, 1))))</f>
        <v>3</v>
      </c>
      <c r="BN7" s="38">
        <f ca="1">IFERROR(__xludf.DUMMYFUNCTION("IF(BM7=1, FILTER(TOSSUP, LEN(TOSSUP)), IF(BM7=2, FILTER(NEG, LEN(NEG)), IF(BM7, FILTER(NONEG, LEN(NONEG)), """")))"),10)</f>
        <v>10</v>
      </c>
      <c r="BO7" s="38">
        <f ca="1">IFERROR(__xludf.DUMMYFUNCTION("""COMPUTED_VALUE"""),15)</f>
        <v>15</v>
      </c>
      <c r="BP7" s="38"/>
      <c r="BQ7" s="38">
        <f>IF(P3="", 0, IF(SUM(M7:R7)-P7&lt;&gt;0, 0, IF(SUM(C7:H7)&gt;0, 2, IF(SUM(C7:H7)&lt;0, 3, 1))))</f>
        <v>0</v>
      </c>
      <c r="BR7" s="38" t="str">
        <f ca="1">IFERROR(__xludf.DUMMYFUNCTION("IF(BQ7=1, FILTER(TOSSUP, LEN(TOSSUP)), IF(BQ7=2, FILTER(NEG, LEN(NEG)), IF(BQ7, FILTER(NONEG, LEN(NONEG)), """")))"),"")</f>
        <v/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/>
      <c r="F8" s="56"/>
      <c r="G8" s="57"/>
      <c r="H8" s="65"/>
      <c r="I8" s="58"/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59">
        <f ca="1">IFERROR(__xludf.DUMMYFUNCTION("IF(OR(RegExMatch(J8&amp;"""",""ERR""), RegExMatch(J8&amp;"""",""--""), RegExMatch(K7&amp;"""",""--""),),  ""-----------"", SUM(J8,K7))"),55)</f>
        <v>55</v>
      </c>
      <c r="L8" s="60">
        <v>5</v>
      </c>
      <c r="M8" s="61">
        <v>10</v>
      </c>
      <c r="N8" s="56"/>
      <c r="O8" s="62"/>
      <c r="P8" s="64"/>
      <c r="Q8" s="61"/>
      <c r="R8" s="64"/>
      <c r="S8" s="58">
        <v>30</v>
      </c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59">
        <f ca="1">IFERROR(__xludf.DUMMYFUNCTION("IF(OR(RegExMatch(T8&amp;"""",""ERR""), RegExMatch(T8&amp;"""",""--""), RegExMatch(U7&amp;"""",""--""),),  ""-----------"", SUM(T8,U7))"),80)</f>
        <v>80</v>
      </c>
      <c r="V8" s="38"/>
      <c r="W8" s="41" t="b">
        <f t="shared" si="0"/>
        <v>0</v>
      </c>
      <c r="X8" s="41" t="str">
        <f ca="1">IFERROR(__xludf.DUMMYFUNCTION("IF(W8, FILTER(BONUS, LEN(BONUS)), ""0"")"),"0")</f>
        <v>0</v>
      </c>
      <c r="Y8" s="38"/>
      <c r="Z8" s="38"/>
      <c r="AA8" s="38"/>
      <c r="AB8" s="41" t="b">
        <f t="shared" si="1"/>
        <v>1</v>
      </c>
      <c r="AC8" s="41">
        <f ca="1">IFERROR(__xludf.DUMMYFUNCTION("IF(AB8, FILTER(BONUS, LEN(BONUS)), ""0"")"),0)</f>
        <v>0</v>
      </c>
      <c r="AD8" s="38">
        <f ca="1">IFERROR(__xludf.DUMMYFUNCTION("""COMPUTED_VALUE"""),10)</f>
        <v>10</v>
      </c>
      <c r="AE8" s="38">
        <f ca="1">IFERROR(__xludf.DUMMYFUNCTION("""COMPUTED_VALUE"""),20)</f>
        <v>20</v>
      </c>
      <c r="AF8" s="38">
        <f ca="1">IFERROR(__xludf.DUMMYFUNCTION("""COMPUTED_VALUE"""),30)</f>
        <v>30</v>
      </c>
      <c r="AG8" s="38">
        <f>IF(C3="", 0, IF(SUM(C8:H8)-C8&lt;&gt;0, 0, IF(SUM(M8:R8)&gt;0, 2, IF(SUM(M8:R8)&lt;0, 3, 1))))</f>
        <v>2</v>
      </c>
      <c r="AH8" s="41">
        <f ca="1">IFERROR(__xludf.DUMMYFUNCTION("IF(AG8=1, FILTER(TOSSUP, LEN(TOSSUP)), IF(AG8=2, FILTER(NEG, LEN(NEG)), IF(AG8, FILTER(NONEG, LEN(NONEG)), """")))"),-5)</f>
        <v>-5</v>
      </c>
      <c r="AI8" s="38"/>
      <c r="AJ8" s="38"/>
      <c r="AK8" s="38">
        <f>IF(D3="", 0, IF(SUM(C8:H8)-D8&lt;&gt;0, 0, IF(SUM(M8:R8)&gt;0, 2, IF(SUM(M8:R8)&lt;0, 3, 1))))</f>
        <v>2</v>
      </c>
      <c r="AL8" s="38">
        <f ca="1">IFERROR(__xludf.DUMMYFUNCTION("IF(AK8=1, FILTER(TOSSUP, LEN(TOSSUP)), IF(AK8=2, FILTER(NEG, LEN(NEG)), IF(AK8, FILTER(NONEG, LEN(NONEG)), """")))"),-5)</f>
        <v>-5</v>
      </c>
      <c r="AM8" s="38"/>
      <c r="AN8" s="38"/>
      <c r="AO8" s="38">
        <f>IF(E3="", 0, IF(SUM(C8:H8)-E8&lt;&gt;0, 0, IF(SUM(M8:R8)&gt;0, 2, IF(SUM(M8:R8)&lt;0, 3, 1))))</f>
        <v>2</v>
      </c>
      <c r="AP8" s="38">
        <f ca="1">IFERROR(__xludf.DUMMYFUNCTION("IF(AO8=1, FILTER(TOSSUP, LEN(TOSSUP)), IF(AO8=2, FILTER(NEG, LEN(NEG)), IF(AO8, FILTER(NONEG, LEN(NONEG)), """")))"),-5)</f>
        <v>-5</v>
      </c>
      <c r="AQ8" s="38"/>
      <c r="AR8" s="38"/>
      <c r="AS8" s="38">
        <f>IF(F3="", 0, IF(SUM(C8:H8)-F8&lt;&gt;0, 0, IF(SUM(M8:R8)&gt;0, 2, IF(SUM(M8:R8)&lt;0, 3, 1))))</f>
        <v>2</v>
      </c>
      <c r="AT8" s="38">
        <f ca="1">IFERROR(__xludf.DUMMYFUNCTION("IF(AS8=1, FILTER(TOSSUP, LEN(TOSSUP)), IF(AS8=2, FILTER(NEG, LEN(NEG)), IF(AS8, FILTER(NONEG, LEN(NONEG)), """")))"),-5)</f>
        <v>-5</v>
      </c>
      <c r="AU8" s="38"/>
      <c r="AV8" s="38"/>
      <c r="AW8" s="38">
        <f>IF(G3="", 0, IF(SUM(C8:H8)-G8&lt;&gt;0, 0, IF(SUM(M8:R8)&gt;0, 2, IF(SUM(M8:R8)&lt;0, 3, 1))))</f>
        <v>2</v>
      </c>
      <c r="AX8" s="38">
        <f ca="1">IFERROR(__xludf.DUMMYFUNCTION("IF(AW8=1, FILTER(TOSSUP, LEN(TOSSUP)), IF(AW8=2, FILTER(NEG, LEN(NEG)), IF(AW8, FILTER(NONEG, LEN(NONEG)), """")))"),-5)</f>
        <v>-5</v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1</v>
      </c>
      <c r="BF8" s="38">
        <f ca="1">IFERROR(__xludf.DUMMYFUNCTION("IF(BE8=1, FILTER(TOSSUP, LEN(TOSSUP)), IF(BE8=2, FILTER(NEG, LEN(NEG)), IF(BE8, FILTER(NONEG, LEN(NONEG)), """")))"),-5)</f>
        <v>-5</v>
      </c>
      <c r="BG8" s="38">
        <f ca="1">IFERROR(__xludf.DUMMYFUNCTION("""COMPUTED_VALUE"""),10)</f>
        <v>10</v>
      </c>
      <c r="BH8" s="38">
        <f ca="1">IFERROR(__xludf.DUMMYFUNCTION("""COMPUTED_VALUE"""),15)</f>
        <v>15</v>
      </c>
      <c r="BI8" s="38">
        <f>IF(N3="", 0, IF(SUM(M8:R8)-N8&lt;&gt;0, 0, IF(SUM(C8:H8)&gt;0, 2, IF(SUM(C8:H8)&lt;0, 3, 1))))</f>
        <v>0</v>
      </c>
      <c r="BJ8" s="38" t="str">
        <f ca="1">IFERROR(__xludf.DUMMYFUNCTION("IF(BI8=1, FILTER(TOSSUP, LEN(TOSSUP)), IF(BI8=2, FILTER(NEG, LEN(NEG)), IF(BI8, FILTER(NONEG, LEN(NONEG)), """")))"),"")</f>
        <v/>
      </c>
      <c r="BK8" s="38"/>
      <c r="BL8" s="38"/>
      <c r="BM8" s="38">
        <f>IF(O3="", 0, IF(SUM(M8:R8)-O8&lt;&gt;0, 0, IF(SUM(C8:H8)&gt;0, 2, IF(SUM(C8:H8)&lt;0, 3, 1))))</f>
        <v>0</v>
      </c>
      <c r="BN8" s="38" t="str">
        <f ca="1">IFERROR(__xludf.DUMMYFUNCTION("IF(BM8=1, FILTER(TOSSUP, LEN(TOSSUP)), IF(BM8=2, FILTER(NEG, LEN(NEG)), IF(BM8, FILTER(NONEG, LEN(NONEG)), """")))"),"")</f>
        <v/>
      </c>
      <c r="BO8" s="38"/>
      <c r="BP8" s="38"/>
      <c r="BQ8" s="38">
        <f>IF(P3="", 0, IF(SUM(M8:R8)-P8&lt;&gt;0, 0, IF(SUM(C8:H8)&gt;0, 2, IF(SUM(C8:H8)&lt;0, 3, 1))))</f>
        <v>0</v>
      </c>
      <c r="BR8" s="38" t="str">
        <f ca="1">IFERROR(__xludf.DUMMYFUNCTION("IF(BQ8=1, FILTER(TOSSUP, LEN(TOSSUP)), IF(BQ8=2, FILTER(NEG, LEN(NEG)), IF(BQ8, FILTER(NONEG, LEN(NONEG)), """")))"),"")</f>
        <v/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>
        <v>-5</v>
      </c>
      <c r="D9" s="56"/>
      <c r="E9" s="55"/>
      <c r="F9" s="56"/>
      <c r="G9" s="55"/>
      <c r="H9" s="65"/>
      <c r="I9" s="58"/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59">
        <f ca="1">IFERROR(__xludf.DUMMYFUNCTION("IF(OR(RegExMatch(J9&amp;"""",""ERR""), RegExMatch(J9&amp;"""",""--""), RegExMatch(K8&amp;"""",""--""),),  ""-----------"", SUM(J9,K8))"),50)</f>
        <v>50</v>
      </c>
      <c r="L9" s="60">
        <v>6</v>
      </c>
      <c r="M9" s="61"/>
      <c r="N9" s="56">
        <v>10</v>
      </c>
      <c r="O9" s="62"/>
      <c r="P9" s="63"/>
      <c r="Q9" s="62"/>
      <c r="R9" s="64"/>
      <c r="S9" s="58">
        <v>20</v>
      </c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59">
        <f ca="1">IFERROR(__xludf.DUMMYFUNCTION("IF(OR(RegExMatch(T9&amp;"""",""ERR""), RegExMatch(T9&amp;"""",""--""), RegExMatch(U8&amp;"""",""--""),),  ""-----------"", SUM(T9,U8))"),110)</f>
        <v>110</v>
      </c>
      <c r="V9" s="41"/>
      <c r="W9" s="41" t="b">
        <f t="shared" si="0"/>
        <v>0</v>
      </c>
      <c r="X9" s="41" t="str">
        <f ca="1">IFERROR(__xludf.DUMMYFUNCTION("IF(W9, FILTER(BONUS, LEN(BONUS)), ""0"")"),"0")</f>
        <v>0</v>
      </c>
      <c r="Y9" s="38"/>
      <c r="Z9" s="38"/>
      <c r="AA9" s="38"/>
      <c r="AB9" s="41" t="b">
        <f t="shared" si="1"/>
        <v>1</v>
      </c>
      <c r="AC9" s="41">
        <f ca="1">IFERROR(__xludf.DUMMYFUNCTION("IF(AB9, FILTER(BONUS, LEN(BONUS)), ""0"")"),0)</f>
        <v>0</v>
      </c>
      <c r="AD9" s="38">
        <f ca="1">IFERROR(__xludf.DUMMYFUNCTION("""COMPUTED_VALUE"""),10)</f>
        <v>10</v>
      </c>
      <c r="AE9" s="38">
        <f ca="1">IFERROR(__xludf.DUMMYFUNCTION("""COMPUTED_VALUE"""),20)</f>
        <v>20</v>
      </c>
      <c r="AF9" s="38">
        <f ca="1">IFERROR(__xludf.DUMMYFUNCTION("""COMPUTED_VALUE"""),30)</f>
        <v>30</v>
      </c>
      <c r="AG9" s="38">
        <f>IF(C3="", 0, IF(SUM(C9:H9)-C9&lt;&gt;0, 0, IF(SUM(M9:R9)&gt;0, 2, IF(SUM(M9:R9)&lt;0, 3, 1))))</f>
        <v>2</v>
      </c>
      <c r="AH9" s="41">
        <f ca="1">IFERROR(__xludf.DUMMYFUNCTION("IF(AG9=1, FILTER(TOSSUP, LEN(TOSSUP)), IF(AG9=2, FILTER(NEG, LEN(NEG)), IF(AG9, FILTER(NONEG, LEN(NONEG)), """")))"),-5)</f>
        <v>-5</v>
      </c>
      <c r="AI9" s="38"/>
      <c r="AJ9" s="38"/>
      <c r="AK9" s="38">
        <f>IF(D3="", 0, IF(SUM(C9:H9)-D9&lt;&gt;0, 0, IF(SUM(M9:R9)&gt;0, 2, IF(SUM(M9:R9)&lt;0, 3, 1))))</f>
        <v>0</v>
      </c>
      <c r="AL9" s="38" t="str">
        <f ca="1">IFERROR(__xludf.DUMMYFUNCTION("IF(AK9=1, FILTER(TOSSUP, LEN(TOSSUP)), IF(AK9=2, FILTER(NEG, LEN(NEG)), IF(AK9, FILTER(NONEG, LEN(NONEG)), """")))"),"")</f>
        <v/>
      </c>
      <c r="AM9" s="38"/>
      <c r="AN9" s="38"/>
      <c r="AO9" s="38">
        <f>IF(E3="", 0, IF(SUM(C9:H9)-E9&lt;&gt;0, 0, IF(SUM(M9:R9)&gt;0, 2, IF(SUM(M9:R9)&lt;0, 3, 1))))</f>
        <v>0</v>
      </c>
      <c r="AP9" s="38" t="str">
        <f ca="1">IFERROR(__xludf.DUMMYFUNCTION("IF(AO9=1, FILTER(TOSSUP, LEN(TOSSUP)), IF(AO9=2, FILTER(NEG, LEN(NEG)), IF(AO9, FILTER(NONEG, LEN(NONEG)), """")))"),"")</f>
        <v/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0</v>
      </c>
      <c r="BF9" s="38" t="str">
        <f ca="1">IFERROR(__xludf.DUMMYFUNCTION("IF(BE9=1, FILTER(TOSSUP, LEN(TOSSUP)), IF(BE9=2, FILTER(NEG, LEN(NEG)), IF(BE9, FILTER(NONEG, LEN(NONEG)), """")))"),"")</f>
        <v/>
      </c>
      <c r="BG9" s="38"/>
      <c r="BH9" s="38"/>
      <c r="BI9" s="38">
        <f>IF(N3="", 0, IF(SUM(M9:R9)-N9&lt;&gt;0, 0, IF(SUM(C9:H9)&gt;0, 2, IF(SUM(C9:H9)&lt;0, 3, 1))))</f>
        <v>3</v>
      </c>
      <c r="BJ9" s="38">
        <f ca="1">IFERROR(__xludf.DUMMYFUNCTION("IF(BI9=1, FILTER(TOSSUP, LEN(TOSSUP)), IF(BI9=2, FILTER(NEG, LEN(NEG)), IF(BI9, FILTER(NONEG, LEN(NONEG)), """")))"),10)</f>
        <v>10</v>
      </c>
      <c r="BK9" s="38">
        <f ca="1">IFERROR(__xludf.DUMMYFUNCTION("""COMPUTED_VALUE"""),15)</f>
        <v>15</v>
      </c>
      <c r="BL9" s="38"/>
      <c r="BM9" s="38">
        <f>IF(O3="", 0, IF(SUM(M9:R9)-O9&lt;&gt;0, 0, IF(SUM(C9:H9)&gt;0, 2, IF(SUM(C9:H9)&lt;0, 3, 1))))</f>
        <v>0</v>
      </c>
      <c r="BN9" s="38" t="str">
        <f ca="1">IFERROR(__xludf.DUMMYFUNCTION("IF(BM9=1, FILTER(TOSSUP, LEN(TOSSUP)), IF(BM9=2, FILTER(NEG, LEN(NEG)), IF(BM9, FILTER(NONEG, LEN(NONEG)), """")))"),"")</f>
        <v/>
      </c>
      <c r="BO9" s="38"/>
      <c r="BP9" s="38"/>
      <c r="BQ9" s="38">
        <f>IF(P3="", 0, IF(SUM(M9:R9)-P9&lt;&gt;0, 0, IF(SUM(C9:H9)&gt;0, 2, IF(SUM(C9:H9)&lt;0, 3, 1))))</f>
        <v>0</v>
      </c>
      <c r="BR9" s="38" t="str">
        <f ca="1">IFERROR(__xludf.DUMMYFUNCTION("IF(BQ9=1, FILTER(TOSSUP, LEN(TOSSUP)), IF(BQ9=2, FILTER(NEG, LEN(NEG)), IF(BQ9, FILTER(NONEG, LEN(NONEG)), """")))"),"")</f>
        <v/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/>
      <c r="E10" s="53"/>
      <c r="F10" s="28"/>
      <c r="G10" s="53"/>
      <c r="H10" s="54"/>
      <c r="I10" s="29"/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37">
        <f ca="1">IFERROR(__xludf.DUMMYFUNCTION("IF(OR(RegExMatch(J10&amp;"""",""ERR""), RegExMatch(J10&amp;"""",""--""), RegExMatch(K9&amp;"""",""--""),),  ""-----------"", SUM(J10,K9))"),50)</f>
        <v>50</v>
      </c>
      <c r="L10" s="32">
        <v>7</v>
      </c>
      <c r="M10" s="33"/>
      <c r="N10" s="54"/>
      <c r="O10" s="33">
        <v>10</v>
      </c>
      <c r="P10" s="52"/>
      <c r="Q10" s="51"/>
      <c r="R10" s="52"/>
      <c r="S10" s="29">
        <v>20</v>
      </c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37">
        <f ca="1">IFERROR(__xludf.DUMMYFUNCTION("IF(OR(RegExMatch(T10&amp;"""",""ERR""), RegExMatch(T10&amp;"""",""--""), RegExMatch(U9&amp;"""",""--""),),  ""-----------"", SUM(T10,U9))"),140)</f>
        <v>140</v>
      </c>
      <c r="V10" s="38"/>
      <c r="W10" s="41" t="b">
        <f t="shared" si="0"/>
        <v>0</v>
      </c>
      <c r="X10" s="41" t="str">
        <f ca="1">IFERROR(__xludf.DUMMYFUNCTION("IF(W10, FILTER(BONUS, LEN(BONUS)), ""0"")"),"0")</f>
        <v>0</v>
      </c>
      <c r="Y10" s="38"/>
      <c r="Z10" s="38"/>
      <c r="AA10" s="38"/>
      <c r="AB10" s="41" t="b">
        <f t="shared" si="1"/>
        <v>1</v>
      </c>
      <c r="AC10" s="41">
        <f ca="1">IFERROR(__xludf.DUMMYFUNCTION("IF(AB10, FILTER(BONUS, LEN(BONUS)), ""0"")"),0)</f>
        <v>0</v>
      </c>
      <c r="AD10" s="38">
        <f ca="1">IFERROR(__xludf.DUMMYFUNCTION("""COMPUTED_VALUE"""),10)</f>
        <v>10</v>
      </c>
      <c r="AE10" s="38">
        <f ca="1">IFERROR(__xludf.DUMMYFUNCTION("""COMPUTED_VALUE"""),20)</f>
        <v>20</v>
      </c>
      <c r="AF10" s="38">
        <f ca="1">IFERROR(__xludf.DUMMYFUNCTION("""COMPUTED_VALUE"""),30)</f>
        <v>30</v>
      </c>
      <c r="AG10" s="38">
        <f>IF(C3="", 0, IF(SUM(C10:H10)-C10&lt;&gt;0, 0, IF(SUM(M10:R10)&gt;0, 2, IF(SUM(M10:R10)&lt;0, 3, 1))))</f>
        <v>2</v>
      </c>
      <c r="AH10" s="41">
        <f ca="1">IFERROR(__xludf.DUMMYFUNCTION("IF(AG10=1, FILTER(TOSSUP, LEN(TOSSUP)), IF(AG10=2, FILTER(NEG, LEN(NEG)), IF(AG10, FILTER(NONEG, LEN(NONEG)), """")))"),-5)</f>
        <v>-5</v>
      </c>
      <c r="AI10" s="38"/>
      <c r="AJ10" s="38"/>
      <c r="AK10" s="38">
        <f>IF(D3="", 0, IF(SUM(C10:H10)-D10&lt;&gt;0, 0, IF(SUM(M10:R10)&gt;0, 2, IF(SUM(M10:R10)&lt;0, 3, 1))))</f>
        <v>2</v>
      </c>
      <c r="AL10" s="38">
        <f ca="1">IFERROR(__xludf.DUMMYFUNCTION("IF(AK10=1, FILTER(TOSSUP, LEN(TOSSUP)), IF(AK10=2, FILTER(NEG, LEN(NEG)), IF(AK10, FILTER(NONEG, LEN(NONEG)), """")))"),-5)</f>
        <v>-5</v>
      </c>
      <c r="AM10" s="38"/>
      <c r="AN10" s="38"/>
      <c r="AO10" s="38">
        <f>IF(E3="", 0, IF(SUM(C10:H10)-E10&lt;&gt;0, 0, IF(SUM(M10:R10)&gt;0, 2, IF(SUM(M10:R10)&lt;0, 3, 1))))</f>
        <v>2</v>
      </c>
      <c r="AP10" s="38">
        <f ca="1">IFERROR(__xludf.DUMMYFUNCTION("IF(AO10=1, FILTER(TOSSUP, LEN(TOSSUP)), IF(AO10=2, FILTER(NEG, LEN(NEG)), IF(AO10, FILTER(NONEG, LEN(NONEG)), """")))"),-5)</f>
        <v>-5</v>
      </c>
      <c r="AQ10" s="38"/>
      <c r="AR10" s="38"/>
      <c r="AS10" s="38">
        <f>IF(F3="", 0, IF(SUM(C10:H10)-F10&lt;&gt;0, 0, IF(SUM(M10:R10)&gt;0, 2, IF(SUM(M10:R10)&lt;0, 3, 1))))</f>
        <v>2</v>
      </c>
      <c r="AT10" s="38">
        <f ca="1">IFERROR(__xludf.DUMMYFUNCTION("IF(AS10=1, FILTER(TOSSUP, LEN(TOSSUP)), IF(AS10=2, FILTER(NEG, LEN(NEG)), IF(AS10, FILTER(NONEG, LEN(NONEG)), """")))"),-5)</f>
        <v>-5</v>
      </c>
      <c r="AU10" s="38"/>
      <c r="AV10" s="38"/>
      <c r="AW10" s="38">
        <f>IF(G3="", 0, IF(SUM(C10:H10)-G10&lt;&gt;0, 0, IF(SUM(M10:R10)&gt;0, 2, IF(SUM(M10:R10)&lt;0, 3, 1))))</f>
        <v>2</v>
      </c>
      <c r="AX10" s="38">
        <f ca="1">IFERROR(__xludf.DUMMYFUNCTION("IF(AW10=1, FILTER(TOSSUP, LEN(TOSSUP)), IF(AW10=2, FILTER(NEG, LEN(NEG)), IF(AW10, FILTER(NONEG, LEN(NONEG)), """")))"),-5)</f>
        <v>-5</v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0</v>
      </c>
      <c r="BF10" s="38" t="str">
        <f ca="1">IFERROR(__xludf.DUMMYFUNCTION("IF(BE10=1, FILTER(TOSSUP, LEN(TOSSUP)), IF(BE10=2, FILTER(NEG, LEN(NEG)), IF(BE10, FILTER(NONEG, LEN(NONEG)), """")))"),"")</f>
        <v/>
      </c>
      <c r="BG10" s="38"/>
      <c r="BH10" s="38"/>
      <c r="BI10" s="38">
        <f>IF(N3="", 0, IF(SUM(M10:R10)-N10&lt;&gt;0, 0, IF(SUM(C10:H10)&gt;0, 2, IF(SUM(C10:H10)&lt;0, 3, 1))))</f>
        <v>0</v>
      </c>
      <c r="BJ10" s="38" t="str">
        <f ca="1">IFERROR(__xludf.DUMMYFUNCTION("IF(BI10=1, FILTER(TOSSUP, LEN(TOSSUP)), IF(BI10=2, FILTER(NEG, LEN(NEG)), IF(BI10, FILTER(NONEG, LEN(NONEG)), """")))"),"")</f>
        <v/>
      </c>
      <c r="BK10" s="38"/>
      <c r="BL10" s="38"/>
      <c r="BM10" s="38">
        <f>IF(O3="", 0, IF(SUM(M10:R10)-O10&lt;&gt;0, 0, IF(SUM(C10:H10)&gt;0, 2, IF(SUM(C10:H10)&lt;0, 3, 1))))</f>
        <v>1</v>
      </c>
      <c r="BN10" s="38">
        <f ca="1">IFERROR(__xludf.DUMMYFUNCTION("IF(BM10=1, FILTER(TOSSUP, LEN(TOSSUP)), IF(BM10=2, FILTER(NEG, LEN(NEG)), IF(BM10, FILTER(NONEG, LEN(NONEG)), """")))"),-5)</f>
        <v>-5</v>
      </c>
      <c r="BO10" s="38">
        <f ca="1">IFERROR(__xludf.DUMMYFUNCTION("""COMPUTED_VALUE"""),10)</f>
        <v>10</v>
      </c>
      <c r="BP10" s="38">
        <f ca="1">IFERROR(__xludf.DUMMYFUNCTION("""COMPUTED_VALUE"""),15)</f>
        <v>15</v>
      </c>
      <c r="BQ10" s="38">
        <f>IF(P3="", 0, IF(SUM(M10:R10)-P10&lt;&gt;0, 0, IF(SUM(C10:H10)&gt;0, 2, IF(SUM(C10:H10)&lt;0, 3, 1))))</f>
        <v>0</v>
      </c>
      <c r="BR10" s="38" t="str">
        <f ca="1">IFERROR(__xludf.DUMMYFUNCTION("IF(BQ10=1, FILTER(TOSSUP, LEN(TOSSUP)), IF(BQ10=2, FILTER(NEG, LEN(NEG)), IF(BQ10, FILTER(NONEG, LEN(NONEG)), """")))"),"")</f>
        <v/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54"/>
      <c r="G11" s="53"/>
      <c r="H11" s="54"/>
      <c r="I11" s="29"/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7">
        <f ca="1">IFERROR(__xludf.DUMMYFUNCTION("IF(OR(RegExMatch(J11&amp;"""",""ERR""), RegExMatch(J11&amp;"""",""--""), RegExMatch(K10&amp;"""",""--""),),  ""-----------"", SUM(J11,K10))"),50)</f>
        <v>50</v>
      </c>
      <c r="L11" s="32">
        <v>8</v>
      </c>
      <c r="M11" s="33"/>
      <c r="N11" s="28">
        <v>10</v>
      </c>
      <c r="O11" s="51"/>
      <c r="P11" s="52"/>
      <c r="Q11" s="51"/>
      <c r="R11" s="52"/>
      <c r="S11" s="29">
        <v>20</v>
      </c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37">
        <f ca="1">IFERROR(__xludf.DUMMYFUNCTION("IF(OR(RegExMatch(T11&amp;"""",""ERR""), RegExMatch(T11&amp;"""",""--""), RegExMatch(U10&amp;"""",""--""),),  ""-----------"", SUM(T11,U10))"),170)</f>
        <v>170</v>
      </c>
      <c r="V11" s="38"/>
      <c r="W11" s="41" t="b">
        <f t="shared" si="0"/>
        <v>0</v>
      </c>
      <c r="X11" s="41" t="str">
        <f ca="1">IFERROR(__xludf.DUMMYFUNCTION("IF(W11, FILTER(BONUS, LEN(BONUS)), ""0"")"),"0")</f>
        <v>0</v>
      </c>
      <c r="Y11" s="38"/>
      <c r="Z11" s="38"/>
      <c r="AA11" s="38"/>
      <c r="AB11" s="41" t="b">
        <f t="shared" si="1"/>
        <v>1</v>
      </c>
      <c r="AC11" s="41">
        <f ca="1">IFERROR(__xludf.DUMMYFUNCTION("IF(AB11, FILTER(BONUS, LEN(BONUS)), ""0"")"),0)</f>
        <v>0</v>
      </c>
      <c r="AD11" s="38">
        <f ca="1">IFERROR(__xludf.DUMMYFUNCTION("""COMPUTED_VALUE"""),10)</f>
        <v>10</v>
      </c>
      <c r="AE11" s="38">
        <f ca="1">IFERROR(__xludf.DUMMYFUNCTION("""COMPUTED_VALUE"""),20)</f>
        <v>20</v>
      </c>
      <c r="AF11" s="38">
        <f ca="1">IFERROR(__xludf.DUMMYFUNCTION("""COMPUTED_VALUE"""),30)</f>
        <v>30</v>
      </c>
      <c r="AG11" s="38">
        <f>IF(C3="", 0, IF(SUM(C11:H11)-C11&lt;&gt;0, 0, IF(SUM(M11:R11)&gt;0, 2, IF(SUM(M11:R11)&lt;0, 3, 1))))</f>
        <v>2</v>
      </c>
      <c r="AH11" s="41">
        <f ca="1">IFERROR(__xludf.DUMMYFUNCTION("IF(AG11=1, FILTER(TOSSUP, LEN(TOSSUP)), IF(AG11=2, FILTER(NEG, LEN(NEG)), IF(AG11, FILTER(NONEG, LEN(NONEG)), """")))"),-5)</f>
        <v>-5</v>
      </c>
      <c r="AI11" s="38"/>
      <c r="AJ11" s="38"/>
      <c r="AK11" s="38">
        <f>IF(D3="", 0, IF(SUM(C11:H11)-D11&lt;&gt;0, 0, IF(SUM(M11:R11)&gt;0, 2, IF(SUM(M11:R11)&lt;0, 3, 1))))</f>
        <v>2</v>
      </c>
      <c r="AL11" s="38">
        <f ca="1">IFERROR(__xludf.DUMMYFUNCTION("IF(AK11=1, FILTER(TOSSUP, LEN(TOSSUP)), IF(AK11=2, FILTER(NEG, LEN(NEG)), IF(AK11, FILTER(NONEG, LEN(NONEG)), """")))"),-5)</f>
        <v>-5</v>
      </c>
      <c r="AM11" s="38"/>
      <c r="AN11" s="38"/>
      <c r="AO11" s="38">
        <f>IF(E3="", 0, IF(SUM(C11:H11)-E11&lt;&gt;0, 0, IF(SUM(M11:R11)&gt;0, 2, IF(SUM(M11:R11)&lt;0, 3, 1))))</f>
        <v>2</v>
      </c>
      <c r="AP11" s="38">
        <f ca="1">IFERROR(__xludf.DUMMYFUNCTION("IF(AO11=1, FILTER(TOSSUP, LEN(TOSSUP)), IF(AO11=2, FILTER(NEG, LEN(NEG)), IF(AO11, FILTER(NONEG, LEN(NONEG)), """")))"),-5)</f>
        <v>-5</v>
      </c>
      <c r="AQ11" s="38"/>
      <c r="AR11" s="38"/>
      <c r="AS11" s="38">
        <f>IF(F3="", 0, IF(SUM(C11:H11)-F11&lt;&gt;0, 0, IF(SUM(M11:R11)&gt;0, 2, IF(SUM(M11:R11)&lt;0, 3, 1))))</f>
        <v>2</v>
      </c>
      <c r="AT11" s="38">
        <f ca="1">IFERROR(__xludf.DUMMYFUNCTION("IF(AS11=1, FILTER(TOSSUP, LEN(TOSSUP)), IF(AS11=2, FILTER(NEG, LEN(NEG)), IF(AS11, FILTER(NONEG, LEN(NONEG)), """")))"),-5)</f>
        <v>-5</v>
      </c>
      <c r="AU11" s="38"/>
      <c r="AV11" s="38"/>
      <c r="AW11" s="38">
        <f>IF(G3="", 0, IF(SUM(C11:H11)-G11&lt;&gt;0, 0, IF(SUM(M11:R11)&gt;0, 2, IF(SUM(M11:R11)&lt;0, 3, 1))))</f>
        <v>2</v>
      </c>
      <c r="AX11" s="38">
        <f ca="1">IFERROR(__xludf.DUMMYFUNCTION("IF(AW11=1, FILTER(TOSSUP, LEN(TOSSUP)), IF(AW11=2, FILTER(NEG, LEN(NEG)), IF(AW11, FILTER(NONEG, LEN(NONEG)), """")))"),-5)</f>
        <v>-5</v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0</v>
      </c>
      <c r="BF11" s="38" t="str">
        <f ca="1">IFERROR(__xludf.DUMMYFUNCTION("IF(BE11=1, FILTER(TOSSUP, LEN(TOSSUP)), IF(BE11=2, FILTER(NEG, LEN(NEG)), IF(BE11, FILTER(NONEG, LEN(NONEG)), """")))"),"")</f>
        <v/>
      </c>
      <c r="BG11" s="38"/>
      <c r="BH11" s="38"/>
      <c r="BI11" s="38">
        <f>IF(N3="", 0, IF(SUM(M11:R11)-N11&lt;&gt;0, 0, IF(SUM(C11:H11)&gt;0, 2, IF(SUM(C11:H11)&lt;0, 3, 1))))</f>
        <v>1</v>
      </c>
      <c r="BJ11" s="38">
        <f ca="1">IFERROR(__xludf.DUMMYFUNCTION("IF(BI11=1, FILTER(TOSSUP, LEN(TOSSUP)), IF(BI11=2, FILTER(NEG, LEN(NEG)), IF(BI11, FILTER(NONEG, LEN(NONEG)), """")))"),-5)</f>
        <v>-5</v>
      </c>
      <c r="BK11" s="38">
        <f ca="1">IFERROR(__xludf.DUMMYFUNCTION("""COMPUTED_VALUE"""),10)</f>
        <v>10</v>
      </c>
      <c r="BL11" s="38">
        <f ca="1">IFERROR(__xludf.DUMMYFUNCTION("""COMPUTED_VALUE"""),15)</f>
        <v>15</v>
      </c>
      <c r="BM11" s="38">
        <f>IF(O3="", 0, IF(SUM(M11:R11)-O11&lt;&gt;0, 0, IF(SUM(C11:H11)&gt;0, 2, IF(SUM(C11:H11)&lt;0, 3, 1))))</f>
        <v>0</v>
      </c>
      <c r="BN11" s="38" t="str">
        <f ca="1">IFERROR(__xludf.DUMMYFUNCTION("IF(BM11=1, FILTER(TOSSUP, LEN(TOSSUP)), IF(BM11=2, FILTER(NEG, LEN(NEG)), IF(BM11, FILTER(NONEG, LEN(NONEG)), """")))"),"")</f>
        <v/>
      </c>
      <c r="BO11" s="38"/>
      <c r="BP11" s="38"/>
      <c r="BQ11" s="38">
        <f>IF(P3="", 0, IF(SUM(M11:R11)-P11&lt;&gt;0, 0, IF(SUM(C11:H11)&gt;0, 2, IF(SUM(C11:H11)&lt;0, 3, 1))))</f>
        <v>0</v>
      </c>
      <c r="BR11" s="38" t="str">
        <f ca="1">IFERROR(__xludf.DUMMYFUNCTION("IF(BQ11=1, FILTER(TOSSUP, LEN(TOSSUP)), IF(BQ11=2, FILTER(NEG, LEN(NEG)), IF(BQ11, FILTER(NONEG, LEN(NONEG)), """")))"),"")</f>
        <v/>
      </c>
      <c r="BS11" s="38"/>
      <c r="BT11" s="38"/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/>
      <c r="D12" s="28"/>
      <c r="E12" s="53"/>
      <c r="F12" s="54"/>
      <c r="G12" s="53"/>
      <c r="H12" s="54"/>
      <c r="I12" s="29"/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37">
        <f ca="1">IFERROR(__xludf.DUMMYFUNCTION("IF(OR(RegExMatch(J12&amp;"""",""ERR""), RegExMatch(J12&amp;"""",""--""), RegExMatch(K11&amp;"""",""--""),),  ""-----------"", SUM(J12,K11))"),50)</f>
        <v>50</v>
      </c>
      <c r="L12" s="32">
        <v>9</v>
      </c>
      <c r="M12" s="33"/>
      <c r="N12" s="28"/>
      <c r="O12" s="33">
        <v>10</v>
      </c>
      <c r="P12" s="52"/>
      <c r="Q12" s="51"/>
      <c r="R12" s="52"/>
      <c r="S12" s="29">
        <v>0</v>
      </c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37">
        <f ca="1">IFERROR(__xludf.DUMMYFUNCTION("IF(OR(RegExMatch(T12&amp;"""",""ERR""), RegExMatch(T12&amp;"""",""--""), RegExMatch(U11&amp;"""",""--""),),  ""-----------"", SUM(T12,U11))"),180)</f>
        <v>180</v>
      </c>
      <c r="V12" s="38"/>
      <c r="W12" s="41" t="b">
        <f t="shared" si="0"/>
        <v>0</v>
      </c>
      <c r="X12" s="41" t="str">
        <f ca="1">IFERROR(__xludf.DUMMYFUNCTION("IF(W12, FILTER(BONUS, LEN(BONUS)), ""0"")"),"0")</f>
        <v>0</v>
      </c>
      <c r="Y12" s="38"/>
      <c r="Z12" s="38"/>
      <c r="AA12" s="38"/>
      <c r="AB12" s="41" t="b">
        <f t="shared" si="1"/>
        <v>1</v>
      </c>
      <c r="AC12" s="41">
        <f ca="1">IFERROR(__xludf.DUMMYFUNCTION("IF(AB12, FILTER(BONUS, LEN(BONUS)), ""0"")"),0)</f>
        <v>0</v>
      </c>
      <c r="AD12" s="38">
        <f ca="1">IFERROR(__xludf.DUMMYFUNCTION("""COMPUTED_VALUE"""),10)</f>
        <v>10</v>
      </c>
      <c r="AE12" s="38">
        <f ca="1">IFERROR(__xludf.DUMMYFUNCTION("""COMPUTED_VALUE"""),20)</f>
        <v>20</v>
      </c>
      <c r="AF12" s="38">
        <f ca="1">IFERROR(__xludf.DUMMYFUNCTION("""COMPUTED_VALUE"""),30)</f>
        <v>30</v>
      </c>
      <c r="AG12" s="38">
        <f>IF(C3="", 0, IF(SUM(C12:H12)-C12&lt;&gt;0, 0, IF(SUM(M12:R12)&gt;0, 2, IF(SUM(M12:R12)&lt;0, 3, 1))))</f>
        <v>2</v>
      </c>
      <c r="AH12" s="41">
        <f ca="1">IFERROR(__xludf.DUMMYFUNCTION("IF(AG12=1, FILTER(TOSSUP, LEN(TOSSUP)), IF(AG12=2, FILTER(NEG, LEN(NEG)), IF(AG12, FILTER(NONEG, LEN(NONEG)), """")))"),-5)</f>
        <v>-5</v>
      </c>
      <c r="AI12" s="38"/>
      <c r="AJ12" s="38"/>
      <c r="AK12" s="38">
        <f>IF(D3="", 0, IF(SUM(C12:H12)-D12&lt;&gt;0, 0, IF(SUM(M12:R12)&gt;0, 2, IF(SUM(M12:R12)&lt;0, 3, 1))))</f>
        <v>2</v>
      </c>
      <c r="AL12" s="38">
        <f ca="1">IFERROR(__xludf.DUMMYFUNCTION("IF(AK12=1, FILTER(TOSSUP, LEN(TOSSUP)), IF(AK12=2, FILTER(NEG, LEN(NEG)), IF(AK12, FILTER(NONEG, LEN(NONEG)), """")))"),-5)</f>
        <v>-5</v>
      </c>
      <c r="AM12" s="38"/>
      <c r="AN12" s="38"/>
      <c r="AO12" s="38">
        <f>IF(E3="", 0, IF(SUM(C12:H12)-E12&lt;&gt;0, 0, IF(SUM(M12:R12)&gt;0, 2, IF(SUM(M12:R12)&lt;0, 3, 1))))</f>
        <v>2</v>
      </c>
      <c r="AP12" s="38">
        <f ca="1">IFERROR(__xludf.DUMMYFUNCTION("IF(AO12=1, FILTER(TOSSUP, LEN(TOSSUP)), IF(AO12=2, FILTER(NEG, LEN(NEG)), IF(AO12, FILTER(NONEG, LEN(NONEG)), """")))"),-5)</f>
        <v>-5</v>
      </c>
      <c r="AQ12" s="38"/>
      <c r="AR12" s="38"/>
      <c r="AS12" s="38">
        <f>IF(F3="", 0, IF(SUM(C12:H12)-F12&lt;&gt;0, 0, IF(SUM(M12:R12)&gt;0, 2, IF(SUM(M12:R12)&lt;0, 3, 1))))</f>
        <v>2</v>
      </c>
      <c r="AT12" s="38">
        <f ca="1">IFERROR(__xludf.DUMMYFUNCTION("IF(AS12=1, FILTER(TOSSUP, LEN(TOSSUP)), IF(AS12=2, FILTER(NEG, LEN(NEG)), IF(AS12, FILTER(NONEG, LEN(NONEG)), """")))"),-5)</f>
        <v>-5</v>
      </c>
      <c r="AU12" s="38"/>
      <c r="AV12" s="38"/>
      <c r="AW12" s="38">
        <f>IF(G3="", 0, IF(SUM(C12:H12)-G12&lt;&gt;0, 0, IF(SUM(M12:R12)&gt;0, 2, IF(SUM(M12:R12)&lt;0, 3, 1))))</f>
        <v>2</v>
      </c>
      <c r="AX12" s="38">
        <f ca="1">IFERROR(__xludf.DUMMYFUNCTION("IF(AW12=1, FILTER(TOSSUP, LEN(TOSSUP)), IF(AW12=2, FILTER(NEG, LEN(NEG)), IF(AW12, FILTER(NONEG, LEN(NONEG)), """")))"),-5)</f>
        <v>-5</v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0</v>
      </c>
      <c r="BF12" s="38" t="str">
        <f ca="1">IFERROR(__xludf.DUMMYFUNCTION("IF(BE12=1, FILTER(TOSSUP, LEN(TOSSUP)), IF(BE12=2, FILTER(NEG, LEN(NEG)), IF(BE12, FILTER(NONEG, LEN(NONEG)), """")))"),"")</f>
        <v/>
      </c>
      <c r="BG12" s="38"/>
      <c r="BH12" s="38"/>
      <c r="BI12" s="38">
        <f>IF(N3="", 0, IF(SUM(M12:R12)-N12&lt;&gt;0, 0, IF(SUM(C12:H12)&gt;0, 2, IF(SUM(C12:H12)&lt;0, 3, 1))))</f>
        <v>0</v>
      </c>
      <c r="BJ12" s="38" t="str">
        <f ca="1">IFERROR(__xludf.DUMMYFUNCTION("IF(BI12=1, FILTER(TOSSUP, LEN(TOSSUP)), IF(BI12=2, FILTER(NEG, LEN(NEG)), IF(BI12, FILTER(NONEG, LEN(NONEG)), """")))"),"")</f>
        <v/>
      </c>
      <c r="BK12" s="38"/>
      <c r="BL12" s="38"/>
      <c r="BM12" s="38">
        <f>IF(O3="", 0, IF(SUM(M12:R12)-O12&lt;&gt;0, 0, IF(SUM(C12:H12)&gt;0, 2, IF(SUM(C12:H12)&lt;0, 3, 1))))</f>
        <v>1</v>
      </c>
      <c r="BN12" s="38">
        <f ca="1">IFERROR(__xludf.DUMMYFUNCTION("IF(BM12=1, FILTER(TOSSUP, LEN(TOSSUP)), IF(BM12=2, FILTER(NEG, LEN(NEG)), IF(BM12, FILTER(NONEG, LEN(NONEG)), """")))"),-5)</f>
        <v>-5</v>
      </c>
      <c r="BO12" s="38">
        <f ca="1">IFERROR(__xludf.DUMMYFUNCTION("""COMPUTED_VALUE"""),10)</f>
        <v>10</v>
      </c>
      <c r="BP12" s="38">
        <f ca="1">IFERROR(__xludf.DUMMYFUNCTION("""COMPUTED_VALUE"""),15)</f>
        <v>15</v>
      </c>
      <c r="BQ12" s="38">
        <f>IF(P3="", 0, IF(SUM(M12:R12)-P12&lt;&gt;0, 0, IF(SUM(C12:H12)&gt;0, 2, IF(SUM(C12:H12)&lt;0, 3, 1))))</f>
        <v>0</v>
      </c>
      <c r="BR12" s="38" t="str">
        <f ca="1">IFERROR(__xludf.DUMMYFUNCTION("IF(BQ12=1, FILTER(TOSSUP, LEN(TOSSUP)), IF(BQ12=2, FILTER(NEG, LEN(NEG)), IF(BQ12, FILTER(NONEG, LEN(NONEG)), """")))"),"")</f>
        <v/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>
        <v>15</v>
      </c>
      <c r="E13" s="55"/>
      <c r="F13" s="65"/>
      <c r="G13" s="57"/>
      <c r="H13" s="65"/>
      <c r="I13" s="58">
        <v>20</v>
      </c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35</v>
      </c>
      <c r="K13" s="59">
        <f ca="1">IFERROR(__xludf.DUMMYFUNCTION("IF(OR(RegExMatch(J13&amp;"""",""ERR""), RegExMatch(J13&amp;"""",""--""), RegExMatch(K12&amp;"""",""--""),),  ""-----------"", SUM(J13,K12))"),85)</f>
        <v>85</v>
      </c>
      <c r="L13" s="60">
        <v>10</v>
      </c>
      <c r="M13" s="61"/>
      <c r="N13" s="65"/>
      <c r="O13" s="61"/>
      <c r="P13" s="64"/>
      <c r="Q13" s="62"/>
      <c r="R13" s="64"/>
      <c r="S13" s="58"/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59">
        <f ca="1">IFERROR(__xludf.DUMMYFUNCTION("IF(OR(RegExMatch(T13&amp;"""",""ERR""), RegExMatch(T13&amp;"""",""--""), RegExMatch(U12&amp;"""",""--""),),  ""-----------"", SUM(T13,U12))"),180)</f>
        <v>180</v>
      </c>
      <c r="V13" s="38"/>
      <c r="W13" s="41" t="b">
        <f t="shared" si="0"/>
        <v>1</v>
      </c>
      <c r="X13" s="41">
        <f ca="1">IFERROR(__xludf.DUMMYFUNCTION("IF(W13, FILTER(BONUS, LEN(BONUS)), ""0"")"),0)</f>
        <v>0</v>
      </c>
      <c r="Y13" s="38">
        <f ca="1">IFERROR(__xludf.DUMMYFUNCTION("""COMPUTED_VALUE"""),10)</f>
        <v>10</v>
      </c>
      <c r="Z13" s="38">
        <f ca="1">IFERROR(__xludf.DUMMYFUNCTION("""COMPUTED_VALUE"""),20)</f>
        <v>20</v>
      </c>
      <c r="AA13" s="38">
        <f ca="1">IFERROR(__xludf.DUMMYFUNCTION("""COMPUTED_VALUE"""),30)</f>
        <v>30</v>
      </c>
      <c r="AB13" s="41" t="b">
        <f t="shared" si="1"/>
        <v>0</v>
      </c>
      <c r="AC13" s="41" t="str">
        <f ca="1">IFERROR(__xludf.DUMMYFUNCTION("IF(AB13, FILTER(BONUS, LEN(BONUS)), ""0"")"),"0")</f>
        <v>0</v>
      </c>
      <c r="AD13" s="38"/>
      <c r="AE13" s="38"/>
      <c r="AF13" s="38"/>
      <c r="AG13" s="38">
        <f>IF(C3="", 0, IF(SUM(C13:H13)-C13&lt;&gt;0, 0, IF(SUM(M13:R13)&gt;0, 2, IF(SUM(M13:R13)&lt;0, 3, 1))))</f>
        <v>0</v>
      </c>
      <c r="AH13" s="41" t="str">
        <f ca="1">IFERROR(__xludf.DUMMYFUNCTION("IF(AG13=1, FILTER(TOSSUP, LEN(TOSSUP)), IF(AG13=2, FILTER(NEG, LEN(NEG)), IF(AG13, FILTER(NONEG, LEN(NONEG)), """")))"),"")</f>
        <v/>
      </c>
      <c r="AI13" s="38"/>
      <c r="AJ13" s="38"/>
      <c r="AK13" s="38">
        <f>IF(D3="", 0, IF(SUM(C13:H13)-D13&lt;&gt;0, 0, IF(SUM(M13:R13)&gt;0, 2, IF(SUM(M13:R13)&lt;0, 3, 1))))</f>
        <v>1</v>
      </c>
      <c r="AL13" s="38">
        <f ca="1">IFERROR(__xludf.DUMMYFUNCTION("IF(AK13=1, FILTER(TOSSUP, LEN(TOSSUP)), IF(AK13=2, FILTER(NEG, LEN(NEG)), IF(AK13, FILTER(NONEG, LEN(NONEG)), """")))"),-5)</f>
        <v>-5</v>
      </c>
      <c r="AM13" s="38">
        <f ca="1">IFERROR(__xludf.DUMMYFUNCTION("""COMPUTED_VALUE"""),10)</f>
        <v>10</v>
      </c>
      <c r="AN13" s="38">
        <f ca="1">IFERROR(__xludf.DUMMYFUNCTION("""COMPUTED_VALUE"""),15)</f>
        <v>15</v>
      </c>
      <c r="AO13" s="38">
        <f>IF(E3="", 0, IF(SUM(C13:H13)-E13&lt;&gt;0, 0, IF(SUM(M13:R13)&gt;0, 2, IF(SUM(M13:R13)&lt;0, 3, 1))))</f>
        <v>0</v>
      </c>
      <c r="AP13" s="38" t="str">
        <f ca="1">IFERROR(__xludf.DUMMYFUNCTION("IF(AO13=1, FILTER(TOSSUP, LEN(TOSSUP)), IF(AO13=2, FILTER(NEG, LEN(NEG)), IF(AO13, FILTER(NONEG, LEN(NONEG)), """")))"),"")</f>
        <v/>
      </c>
      <c r="AQ13" s="38"/>
      <c r="AR13" s="38"/>
      <c r="AS13" s="38">
        <f>IF(F3="", 0, IF(SUM(C13:H13)-F13&lt;&gt;0, 0, IF(SUM(M13:R13)&gt;0, 2, IF(SUM(M13:R13)&lt;0, 3, 1))))</f>
        <v>0</v>
      </c>
      <c r="AT13" s="38" t="str">
        <f ca="1">IFERROR(__xludf.DUMMYFUNCTION("IF(AS13=1, FILTER(TOSSUP, LEN(TOSSUP)), IF(AS13=2, FILTER(NEG, LEN(NEG)), IF(AS13, FILTER(NONEG, LEN(NONEG)), """")))"),"")</f>
        <v/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2</v>
      </c>
      <c r="BF13" s="38">
        <f ca="1">IFERROR(__xludf.DUMMYFUNCTION("IF(BE13=1, FILTER(TOSSUP, LEN(TOSSUP)), IF(BE13=2, FILTER(NEG, LEN(NEG)), IF(BE13, FILTER(NONEG, LEN(NONEG)), """")))"),-5)</f>
        <v>-5</v>
      </c>
      <c r="BG13" s="38"/>
      <c r="BH13" s="38"/>
      <c r="BI13" s="38">
        <f>IF(N3="", 0, IF(SUM(M13:R13)-N13&lt;&gt;0, 0, IF(SUM(C13:H13)&gt;0, 2, IF(SUM(C13:H13)&lt;0, 3, 1))))</f>
        <v>2</v>
      </c>
      <c r="BJ13" s="38">
        <f ca="1">IFERROR(__xludf.DUMMYFUNCTION("IF(BI13=1, FILTER(TOSSUP, LEN(TOSSUP)), IF(BI13=2, FILTER(NEG, LEN(NEG)), IF(BI13, FILTER(NONEG, LEN(NONEG)), """")))"),-5)</f>
        <v>-5</v>
      </c>
      <c r="BK13" s="38"/>
      <c r="BL13" s="38"/>
      <c r="BM13" s="38">
        <f>IF(O3="", 0, IF(SUM(M13:R13)-O13&lt;&gt;0, 0, IF(SUM(C13:H13)&gt;0, 2, IF(SUM(C13:H13)&lt;0, 3, 1))))</f>
        <v>2</v>
      </c>
      <c r="BN13" s="38">
        <f ca="1">IFERROR(__xludf.DUMMYFUNCTION("IF(BM13=1, FILTER(TOSSUP, LEN(TOSSUP)), IF(BM13=2, FILTER(NEG, LEN(NEG)), IF(BM13, FILTER(NONEG, LEN(NONEG)), """")))"),-5)</f>
        <v>-5</v>
      </c>
      <c r="BO13" s="38"/>
      <c r="BP13" s="38"/>
      <c r="BQ13" s="38">
        <f>IF(P3="", 0, IF(SUM(M13:R13)-P13&lt;&gt;0, 0, IF(SUM(C13:H13)&gt;0, 2, IF(SUM(C13:H13)&lt;0, 3, 1))))</f>
        <v>2</v>
      </c>
      <c r="BR13" s="38">
        <f ca="1">IFERROR(__xludf.DUMMYFUNCTION("IF(BQ13=1, FILTER(TOSSUP, LEN(TOSSUP)), IF(BQ13=2, FILTER(NEG, LEN(NEG)), IF(BQ13, FILTER(NONEG, LEN(NONEG)), """")))"),-5)</f>
        <v>-5</v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/>
      <c r="E14" s="57"/>
      <c r="F14" s="56">
        <v>10</v>
      </c>
      <c r="G14" s="57"/>
      <c r="H14" s="65"/>
      <c r="I14" s="58">
        <v>30</v>
      </c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59">
        <f ca="1">IFERROR(__xludf.DUMMYFUNCTION("IF(OR(RegExMatch(J14&amp;"""",""ERR""), RegExMatch(J14&amp;"""",""--""), RegExMatch(K13&amp;"""",""--""),),  ""-----------"", SUM(J14,K13))"),125)</f>
        <v>125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SUM(T14,U13))"),180)</f>
        <v>180</v>
      </c>
      <c r="V14" s="38"/>
      <c r="W14" s="41" t="b">
        <f t="shared" si="0"/>
        <v>1</v>
      </c>
      <c r="X14" s="41">
        <f ca="1">IFERROR(__xludf.DUMMYFUNCTION("IF(W14, FILTER(BONUS, LEN(BONUS)), ""0"")"),0)</f>
        <v>0</v>
      </c>
      <c r="Y14" s="38">
        <f ca="1">IFERROR(__xludf.DUMMYFUNCTION("""COMPUTED_VALUE"""),10)</f>
        <v>10</v>
      </c>
      <c r="Z14" s="38">
        <f ca="1">IFERROR(__xludf.DUMMYFUNCTION("""COMPUTED_VALUE"""),20)</f>
        <v>20</v>
      </c>
      <c r="AA14" s="38">
        <f ca="1">IFERROR(__xludf.DUMMYFUNCTION("""COMPUTED_VALUE"""),30)</f>
        <v>30</v>
      </c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0</v>
      </c>
      <c r="AH14" s="41" t="str">
        <f ca="1">IFERROR(__xludf.DUMMYFUNCTION("IF(AG14=1, FILTER(TOSSUP, LEN(TOSSUP)), IF(AG14=2, FILTER(NEG, LEN(NEG)), IF(AG14, FILTER(NONEG, LEN(NONEG)), """")))"),"")</f>
        <v/>
      </c>
      <c r="AI14" s="38"/>
      <c r="AJ14" s="38"/>
      <c r="AK14" s="38">
        <f>IF(D3="", 0, IF(SUM(C14:H14)-D14&lt;&gt;0, 0, IF(SUM(M14:R14)&gt;0, 2, IF(SUM(M14:R14)&lt;0, 3, 1))))</f>
        <v>0</v>
      </c>
      <c r="AL14" s="38" t="str">
        <f ca="1">IFERROR(__xludf.DUMMYFUNCTION("IF(AK14=1, FILTER(TOSSUP, LEN(TOSSUP)), IF(AK14=2, FILTER(NEG, LEN(NEG)), IF(AK14, FILTER(NONEG, LEN(NONEG)), """")))"),"")</f>
        <v/>
      </c>
      <c r="AM14" s="38"/>
      <c r="AN14" s="38"/>
      <c r="AO14" s="38">
        <f>IF(E3="", 0, IF(SUM(C14:H14)-E14&lt;&gt;0, 0, IF(SUM(M14:R14)&gt;0, 2, IF(SUM(M14:R14)&lt;0, 3, 1))))</f>
        <v>0</v>
      </c>
      <c r="AP14" s="38" t="str">
        <f ca="1">IFERROR(__xludf.DUMMYFUNCTION("IF(AO14=1, FILTER(TOSSUP, LEN(TOSSUP)), IF(AO14=2, FILTER(NEG, LEN(NEG)), IF(AO14, FILTER(NONEG, LEN(NONEG)), """")))"),"")</f>
        <v/>
      </c>
      <c r="AQ14" s="38"/>
      <c r="AR14" s="38"/>
      <c r="AS14" s="38">
        <f>IF(F3="", 0, IF(SUM(C14:H14)-F14&lt;&gt;0, 0, IF(SUM(M14:R14)&gt;0, 2, IF(SUM(M14:R14)&lt;0, 3, 1))))</f>
        <v>1</v>
      </c>
      <c r="AT14" s="38">
        <f ca="1">IFERROR(__xludf.DUMMYFUNCTION("IF(AS14=1, FILTER(TOSSUP, LEN(TOSSUP)), IF(AS14=2, FILTER(NEG, LEN(NEG)), IF(AS14, FILTER(NONEG, LEN(NONEG)), """")))"),-5)</f>
        <v>-5</v>
      </c>
      <c r="AU14" s="38">
        <f ca="1">IFERROR(__xludf.DUMMYFUNCTION("""COMPUTED_VALUE"""),10)</f>
        <v>10</v>
      </c>
      <c r="AV14" s="38">
        <f ca="1">IFERROR(__xludf.DUMMYFUNCTION("""COMPUTED_VALUE"""),15)</f>
        <v>15</v>
      </c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2</v>
      </c>
      <c r="BF14" s="38">
        <f ca="1">IFERROR(__xludf.DUMMYFUNCTION("IF(BE14=1, FILTER(TOSSUP, LEN(TOSSUP)), IF(BE14=2, FILTER(NEG, LEN(NEG)), IF(BE14, FILTER(NONEG, LEN(NONEG)), """")))"),-5)</f>
        <v>-5</v>
      </c>
      <c r="BG14" s="38"/>
      <c r="BH14" s="38"/>
      <c r="BI14" s="38">
        <f>IF(N3="", 0, IF(SUM(M14:R14)-N14&lt;&gt;0, 0, IF(SUM(C14:H14)&gt;0, 2, IF(SUM(C14:H14)&lt;0, 3, 1))))</f>
        <v>2</v>
      </c>
      <c r="BJ14" s="38">
        <f ca="1">IFERROR(__xludf.DUMMYFUNCTION("IF(BI14=1, FILTER(TOSSUP, LEN(TOSSUP)), IF(BI14=2, FILTER(NEG, LEN(NEG)), IF(BI14, FILTER(NONEG, LEN(NONEG)), """")))"),-5)</f>
        <v>-5</v>
      </c>
      <c r="BK14" s="38"/>
      <c r="BL14" s="38"/>
      <c r="BM14" s="38">
        <f>IF(O3="", 0, IF(SUM(M14:R14)-O14&lt;&gt;0, 0, IF(SUM(C14:H14)&gt;0, 2, IF(SUM(C14:H14)&lt;0, 3, 1))))</f>
        <v>2</v>
      </c>
      <c r="BN14" s="38">
        <f ca="1">IFERROR(__xludf.DUMMYFUNCTION("IF(BM14=1, FILTER(TOSSUP, LEN(TOSSUP)), IF(BM14=2, FILTER(NEG, LEN(NEG)), IF(BM14, FILTER(NONEG, LEN(NONEG)), """")))"),-5)</f>
        <v>-5</v>
      </c>
      <c r="BO14" s="38"/>
      <c r="BP14" s="38"/>
      <c r="BQ14" s="38">
        <f>IF(P3="", 0, IF(SUM(M14:R14)-P14&lt;&gt;0, 0, IF(SUM(C14:H14)&gt;0, 2, IF(SUM(C14:H14)&lt;0, 3, 1))))</f>
        <v>2</v>
      </c>
      <c r="BR14" s="38">
        <f ca="1">IFERROR(__xludf.DUMMYFUNCTION("IF(BQ14=1, FILTER(TOSSUP, LEN(TOSSUP)), IF(BQ14=2, FILTER(NEG, LEN(NEG)), IF(BQ14, FILTER(NONEG, LEN(NONEG)), """")))"),-5)</f>
        <v>-5</v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56">
        <v>10</v>
      </c>
      <c r="E15" s="57"/>
      <c r="F15" s="56"/>
      <c r="G15" s="57"/>
      <c r="H15" s="65"/>
      <c r="I15" s="58">
        <v>10</v>
      </c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59">
        <f ca="1">IFERROR(__xludf.DUMMYFUNCTION("IF(OR(RegExMatch(J15&amp;"""",""ERR""), RegExMatch(J15&amp;"""",""--""), RegExMatch(K14&amp;"""",""--""),),  ""-----------"", SUM(J15,K14))"),145)</f>
        <v>145</v>
      </c>
      <c r="L15" s="60">
        <v>12</v>
      </c>
      <c r="M15" s="61"/>
      <c r="N15" s="56"/>
      <c r="O15" s="62"/>
      <c r="P15" s="64"/>
      <c r="Q15" s="62"/>
      <c r="R15" s="64"/>
      <c r="S15" s="59"/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59">
        <f ca="1">IFERROR(__xludf.DUMMYFUNCTION("IF(OR(RegExMatch(T15&amp;"""",""ERR""), RegExMatch(T15&amp;"""",""--""), RegExMatch(U14&amp;"""",""--""),),  ""-----------"", SUM(T15,U14))"),180)</f>
        <v>180</v>
      </c>
      <c r="V15" s="38"/>
      <c r="W15" s="41" t="b">
        <f t="shared" si="0"/>
        <v>1</v>
      </c>
      <c r="X15" s="41">
        <f ca="1">IFERROR(__xludf.DUMMYFUNCTION("IF(W15, FILTER(BONUS, LEN(BONUS)), ""0"")"),0)</f>
        <v>0</v>
      </c>
      <c r="Y15" s="38">
        <f ca="1">IFERROR(__xludf.DUMMYFUNCTION("""COMPUTED_VALUE"""),10)</f>
        <v>10</v>
      </c>
      <c r="Z15" s="38">
        <f ca="1">IFERROR(__xludf.DUMMYFUNCTION("""COMPUTED_VALUE"""),20)</f>
        <v>20</v>
      </c>
      <c r="AA15" s="38">
        <f ca="1">IFERROR(__xludf.DUMMYFUNCTION("""COMPUTED_VALUE"""),30)</f>
        <v>30</v>
      </c>
      <c r="AB15" s="41" t="b">
        <f t="shared" si="1"/>
        <v>0</v>
      </c>
      <c r="AC15" s="41" t="str">
        <f ca="1">IFERROR(__xludf.DUMMYFUNCTION("IF(AB15, FILTER(BONUS, LEN(BONUS)), ""0"")"),"0")</f>
        <v>0</v>
      </c>
      <c r="AD15" s="38"/>
      <c r="AE15" s="38"/>
      <c r="AF15" s="38"/>
      <c r="AG15" s="38">
        <f>IF(C3="", 0, IF(SUM(C15:H15)-C15&lt;&gt;0, 0, IF(SUM(M15:R15)&gt;0, 2, IF(SUM(M15:R15)&lt;0, 3, 1))))</f>
        <v>0</v>
      </c>
      <c r="AH15" s="41" t="str">
        <f ca="1">IFERROR(__xludf.DUMMYFUNCTION("IF(AG15=1, FILTER(TOSSUP, LEN(TOSSUP)), IF(AG15=2, FILTER(NEG, LEN(NEG)), IF(AG15, FILTER(NONEG, LEN(NONEG)), """")))"),"")</f>
        <v/>
      </c>
      <c r="AI15" s="38"/>
      <c r="AJ15" s="38"/>
      <c r="AK15" s="38">
        <f>IF(D3="", 0, IF(SUM(C15:H15)-D15&lt;&gt;0, 0, IF(SUM(M15:R15)&gt;0, 2, IF(SUM(M15:R15)&lt;0, 3, 1))))</f>
        <v>1</v>
      </c>
      <c r="AL15" s="38">
        <f ca="1">IFERROR(__xludf.DUMMYFUNCTION("IF(AK15=1, FILTER(TOSSUP, LEN(TOSSUP)), IF(AK15=2, FILTER(NEG, LEN(NEG)), IF(AK15, FILTER(NONEG, LEN(NONEG)), """")))"),-5)</f>
        <v>-5</v>
      </c>
      <c r="AM15" s="38">
        <f ca="1">IFERROR(__xludf.DUMMYFUNCTION("""COMPUTED_VALUE"""),10)</f>
        <v>10</v>
      </c>
      <c r="AN15" s="38">
        <f ca="1">IFERROR(__xludf.DUMMYFUNCTION("""COMPUTED_VALUE"""),15)</f>
        <v>15</v>
      </c>
      <c r="AO15" s="38">
        <f>IF(E3="", 0, IF(SUM(C15:H15)-E15&lt;&gt;0, 0, IF(SUM(M15:R15)&gt;0, 2, IF(SUM(M15:R15)&lt;0, 3, 1))))</f>
        <v>0</v>
      </c>
      <c r="AP15" s="38" t="str">
        <f ca="1">IFERROR(__xludf.DUMMYFUNCTION("IF(AO15=1, FILTER(TOSSUP, LEN(TOSSUP)), IF(AO15=2, FILTER(NEG, LEN(NEG)), IF(AO15, FILTER(NONEG, LEN(NONEG)), """")))"),"")</f>
        <v/>
      </c>
      <c r="AQ15" s="38"/>
      <c r="AR15" s="38"/>
      <c r="AS15" s="38">
        <f>IF(F3="", 0, IF(SUM(C15:H15)-F15&lt;&gt;0, 0, IF(SUM(M15:R15)&gt;0, 2, IF(SUM(M15:R15)&lt;0, 3, 1))))</f>
        <v>0</v>
      </c>
      <c r="AT15" s="38" t="str">
        <f ca="1">IFERROR(__xludf.DUMMYFUNCTION("IF(AS15=1, FILTER(TOSSUP, LEN(TOSSUP)), IF(AS15=2, FILTER(NEG, LEN(NEG)), IF(AS15, FILTER(NONEG, LEN(NONEG)), """")))"),"")</f>
        <v/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2</v>
      </c>
      <c r="BF15" s="38">
        <f ca="1">IFERROR(__xludf.DUMMYFUNCTION("IF(BE15=1, FILTER(TOSSUP, LEN(TOSSUP)), IF(BE15=2, FILTER(NEG, LEN(NEG)), IF(BE15, FILTER(NONEG, LEN(NONEG)), """")))"),-5)</f>
        <v>-5</v>
      </c>
      <c r="BG15" s="38"/>
      <c r="BH15" s="38"/>
      <c r="BI15" s="38">
        <f>IF(N3="", 0, IF(SUM(M15:R15)-N15&lt;&gt;0, 0, IF(SUM(C15:H15)&gt;0, 2, IF(SUM(C15:H15)&lt;0, 3, 1))))</f>
        <v>2</v>
      </c>
      <c r="BJ15" s="38">
        <f ca="1">IFERROR(__xludf.DUMMYFUNCTION("IF(BI15=1, FILTER(TOSSUP, LEN(TOSSUP)), IF(BI15=2, FILTER(NEG, LEN(NEG)), IF(BI15, FILTER(NONEG, LEN(NONEG)), """")))"),-5)</f>
        <v>-5</v>
      </c>
      <c r="BK15" s="38"/>
      <c r="BL15" s="38"/>
      <c r="BM15" s="38">
        <f>IF(O3="", 0, IF(SUM(M15:R15)-O15&lt;&gt;0, 0, IF(SUM(C15:H15)&gt;0, 2, IF(SUM(C15:H15)&lt;0, 3, 1))))</f>
        <v>2</v>
      </c>
      <c r="BN15" s="38">
        <f ca="1">IFERROR(__xludf.DUMMYFUNCTION("IF(BM15=1, FILTER(TOSSUP, LEN(TOSSUP)), IF(BM15=2, FILTER(NEG, LEN(NEG)), IF(BM15, FILTER(NONEG, LEN(NONEG)), """")))"),-5)</f>
        <v>-5</v>
      </c>
      <c r="BO15" s="38"/>
      <c r="BP15" s="38"/>
      <c r="BQ15" s="38">
        <f>IF(P3="", 0, IF(SUM(M15:R15)-P15&lt;&gt;0, 0, IF(SUM(C15:H15)&gt;0, 2, IF(SUM(C15:H15)&lt;0, 3, 1))))</f>
        <v>2</v>
      </c>
      <c r="BR15" s="38">
        <f ca="1">IFERROR(__xludf.DUMMYFUNCTION("IF(BQ15=1, FILTER(TOSSUP, LEN(TOSSUP)), IF(BQ15=2, FILTER(NEG, LEN(NEG)), IF(BQ15, FILTER(NONEG, LEN(NONEG)), """")))"),-5)</f>
        <v>-5</v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28">
        <v>10</v>
      </c>
      <c r="G16" s="53"/>
      <c r="H16" s="28"/>
      <c r="I16" s="29">
        <v>30</v>
      </c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37">
        <f ca="1">IFERROR(__xludf.DUMMYFUNCTION("IF(OR(RegExMatch(J16&amp;"""",""ERR""), RegExMatch(J16&amp;"""",""--""), RegExMatch(K15&amp;"""",""--""),),  ""-----------"", SUM(J16,K15))"),185)</f>
        <v>185</v>
      </c>
      <c r="L16" s="32">
        <v>13</v>
      </c>
      <c r="M16" s="33"/>
      <c r="N16" s="54"/>
      <c r="O16" s="51"/>
      <c r="P16" s="50">
        <v>-5</v>
      </c>
      <c r="Q16" s="51"/>
      <c r="R16" s="52"/>
      <c r="S16" s="29"/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37">
        <f ca="1">IFERROR(__xludf.DUMMYFUNCTION("IF(OR(RegExMatch(T16&amp;"""",""ERR""), RegExMatch(T16&amp;"""",""--""), RegExMatch(U15&amp;"""",""--""),),  ""-----------"", SUM(T16,U15))"),175)</f>
        <v>175</v>
      </c>
      <c r="V16" s="38"/>
      <c r="W16" s="41" t="b">
        <f t="shared" si="0"/>
        <v>1</v>
      </c>
      <c r="X16" s="41">
        <f ca="1">IFERROR(__xludf.DUMMYFUNCTION("IF(W16, FILTER(BONUS, LEN(BONUS)), ""0"")"),0)</f>
        <v>0</v>
      </c>
      <c r="Y16" s="38">
        <f ca="1">IFERROR(__xludf.DUMMYFUNCTION("""COMPUTED_VALUE"""),10)</f>
        <v>10</v>
      </c>
      <c r="Z16" s="38">
        <f ca="1">IFERROR(__xludf.DUMMYFUNCTION("""COMPUTED_VALUE"""),20)</f>
        <v>20</v>
      </c>
      <c r="AA16" s="38">
        <f ca="1">IFERROR(__xludf.DUMMYFUNCTION("""COMPUTED_VALUE"""),30)</f>
        <v>30</v>
      </c>
      <c r="AB16" s="41" t="b">
        <f t="shared" si="1"/>
        <v>0</v>
      </c>
      <c r="AC16" s="41" t="str">
        <f ca="1">IFERROR(__xludf.DUMMYFUNCTION("IF(AB16, FILTER(BONUS, LEN(BONUS)), ""0"")"),"0")</f>
        <v>0</v>
      </c>
      <c r="AD16" s="38"/>
      <c r="AE16" s="38"/>
      <c r="AF16" s="38"/>
      <c r="AG16" s="38">
        <f>IF(C3="", 0, IF(SUM(C16:H16)-C16&lt;&gt;0, 0, IF(SUM(M16:R16)&gt;0, 2, IF(SUM(M16:R16)&lt;0, 3, 1))))</f>
        <v>0</v>
      </c>
      <c r="AH16" s="41" t="str">
        <f ca="1">IFERROR(__xludf.DUMMYFUNCTION("IF(AG16=1, FILTER(TOSSUP, LEN(TOSSUP)), IF(AG16=2, FILTER(NEG, LEN(NEG)), IF(AG16, FILTER(NONEG, LEN(NONEG)), """")))"),"")</f>
        <v/>
      </c>
      <c r="AI16" s="38"/>
      <c r="AJ16" s="38"/>
      <c r="AK16" s="38">
        <f>IF(D3="", 0, IF(SUM(C16:H16)-D16&lt;&gt;0, 0, IF(SUM(M16:R16)&gt;0, 2, IF(SUM(M16:R16)&lt;0, 3, 1))))</f>
        <v>0</v>
      </c>
      <c r="AL16" s="38" t="str">
        <f ca="1">IFERROR(__xludf.DUMMYFUNCTION("IF(AK16=1, FILTER(TOSSUP, LEN(TOSSUP)), IF(AK16=2, FILTER(NEG, LEN(NEG)), IF(AK16, FILTER(NONEG, LEN(NONEG)), """")))"),"")</f>
        <v/>
      </c>
      <c r="AM16" s="38"/>
      <c r="AN16" s="38"/>
      <c r="AO16" s="38">
        <f>IF(E3="", 0, IF(SUM(C16:H16)-E16&lt;&gt;0, 0, IF(SUM(M16:R16)&gt;0, 2, IF(SUM(M16:R16)&lt;0, 3, 1))))</f>
        <v>0</v>
      </c>
      <c r="AP16" s="38" t="str">
        <f ca="1">IFERROR(__xludf.DUMMYFUNCTION("IF(AO16=1, FILTER(TOSSUP, LEN(TOSSUP)), IF(AO16=2, FILTER(NEG, LEN(NEG)), IF(AO16, FILTER(NONEG, LEN(NONEG)), """")))"),"")</f>
        <v/>
      </c>
      <c r="AQ16" s="38"/>
      <c r="AR16" s="38"/>
      <c r="AS16" s="38">
        <f>IF(F3="", 0, IF(SUM(C16:H16)-F16&lt;&gt;0, 0, IF(SUM(M16:R16)&gt;0, 2, IF(SUM(M16:R16)&lt;0, 3, 1))))</f>
        <v>3</v>
      </c>
      <c r="AT16" s="38">
        <f ca="1">IFERROR(__xludf.DUMMYFUNCTION("IF(AS16=1, FILTER(TOSSUP, LEN(TOSSUP)), IF(AS16=2, FILTER(NEG, LEN(NEG)), IF(AS16, FILTER(NONEG, LEN(NONEG)), """")))"),10)</f>
        <v>10</v>
      </c>
      <c r="AU16" s="38">
        <f ca="1">IFERROR(__xludf.DUMMYFUNCTION("""COMPUTED_VALUE"""),15)</f>
        <v>15</v>
      </c>
      <c r="AV16" s="38"/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0</v>
      </c>
      <c r="BF16" s="38" t="str">
        <f ca="1">IFERROR(__xludf.DUMMYFUNCTION("IF(BE16=1, FILTER(TOSSUP, LEN(TOSSUP)), IF(BE16=2, FILTER(NEG, LEN(NEG)), IF(BE16, FILTER(NONEG, LEN(NONEG)), """")))"),"")</f>
        <v/>
      </c>
      <c r="BG16" s="38"/>
      <c r="BH16" s="38"/>
      <c r="BI16" s="38">
        <f>IF(N3="", 0, IF(SUM(M16:R16)-N16&lt;&gt;0, 0, IF(SUM(C16:H16)&gt;0, 2, IF(SUM(C16:H16)&lt;0, 3, 1))))</f>
        <v>0</v>
      </c>
      <c r="BJ16" s="38" t="str">
        <f ca="1">IFERROR(__xludf.DUMMYFUNCTION("IF(BI16=1, FILTER(TOSSUP, LEN(TOSSUP)), IF(BI16=2, FILTER(NEG, LEN(NEG)), IF(BI16, FILTER(NONEG, LEN(NONEG)), """")))"),"")</f>
        <v/>
      </c>
      <c r="BK16" s="38"/>
      <c r="BL16" s="38"/>
      <c r="BM16" s="38">
        <f>IF(O3="", 0, IF(SUM(M16:R16)-O16&lt;&gt;0, 0, IF(SUM(C16:H16)&gt;0, 2, IF(SUM(C16:H16)&lt;0, 3, 1))))</f>
        <v>0</v>
      </c>
      <c r="BN16" s="38" t="str">
        <f ca="1">IFERROR(__xludf.DUMMYFUNCTION("IF(BM16=1, FILTER(TOSSUP, LEN(TOSSUP)), IF(BM16=2, FILTER(NEG, LEN(NEG)), IF(BM16, FILTER(NONEG, LEN(NONEG)), """")))"),"")</f>
        <v/>
      </c>
      <c r="BO16" s="38"/>
      <c r="BP16" s="38"/>
      <c r="BQ16" s="38">
        <f>IF(P3="", 0, IF(SUM(M16:R16)-P16&lt;&gt;0, 0, IF(SUM(C16:H16)&gt;0, 2, IF(SUM(C16:H16)&lt;0, 3, 1))))</f>
        <v>2</v>
      </c>
      <c r="BR16" s="38">
        <f ca="1">IFERROR(__xludf.DUMMYFUNCTION("IF(BQ16=1, FILTER(TOSSUP, LEN(TOSSUP)), IF(BQ16=2, FILTER(NEG, LEN(NEG)), IF(BQ16, FILTER(NONEG, LEN(NONEG)), """")))"),-5)</f>
        <v>-5</v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/>
      <c r="D17" s="54"/>
      <c r="E17" s="53"/>
      <c r="F17" s="28">
        <v>10</v>
      </c>
      <c r="G17" s="53"/>
      <c r="H17" s="54"/>
      <c r="I17" s="29">
        <v>20</v>
      </c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37">
        <f ca="1">IFERROR(__xludf.DUMMYFUNCTION("IF(OR(RegExMatch(J17&amp;"""",""ERR""), RegExMatch(J17&amp;"""",""--""), RegExMatch(K16&amp;"""",""--""),),  ""-----------"", SUM(J17,K16))"),215)</f>
        <v>215</v>
      </c>
      <c r="L17" s="32">
        <v>14</v>
      </c>
      <c r="M17" s="33"/>
      <c r="N17" s="54"/>
      <c r="O17" s="33"/>
      <c r="P17" s="50">
        <v>-5</v>
      </c>
      <c r="Q17" s="51"/>
      <c r="R17" s="52"/>
      <c r="S17" s="29"/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37">
        <f ca="1">IFERROR(__xludf.DUMMYFUNCTION("IF(OR(RegExMatch(T17&amp;"""",""ERR""), RegExMatch(T17&amp;"""",""--""), RegExMatch(U16&amp;"""",""--""),),  ""-----------"", SUM(T17,U16))"),170)</f>
        <v>170</v>
      </c>
      <c r="V17" s="38"/>
      <c r="W17" s="41" t="b">
        <f t="shared" si="0"/>
        <v>1</v>
      </c>
      <c r="X17" s="41">
        <f ca="1">IFERROR(__xludf.DUMMYFUNCTION("IF(W17, FILTER(BONUS, LEN(BONUS)), ""0"")"),0)</f>
        <v>0</v>
      </c>
      <c r="Y17" s="38">
        <f ca="1">IFERROR(__xludf.DUMMYFUNCTION("""COMPUTED_VALUE"""),10)</f>
        <v>10</v>
      </c>
      <c r="Z17" s="38">
        <f ca="1">IFERROR(__xludf.DUMMYFUNCTION("""COMPUTED_VALUE"""),20)</f>
        <v>20</v>
      </c>
      <c r="AA17" s="38">
        <f ca="1">IFERROR(__xludf.DUMMYFUNCTION("""COMPUTED_VALUE"""),30)</f>
        <v>30</v>
      </c>
      <c r="AB17" s="41" t="b">
        <f t="shared" si="1"/>
        <v>0</v>
      </c>
      <c r="AC17" s="41" t="str">
        <f ca="1">IFERROR(__xludf.DUMMYFUNCTION("IF(AB17, FILTER(BONUS, LEN(BONUS)), ""0"")"),"0")</f>
        <v>0</v>
      </c>
      <c r="AD17" s="38"/>
      <c r="AE17" s="38"/>
      <c r="AF17" s="38"/>
      <c r="AG17" s="38">
        <f>IF(C3="", 0, IF(SUM(C17:H17)-C17&lt;&gt;0, 0, IF(SUM(M17:R17)&gt;0, 2, IF(SUM(M17:R17)&lt;0, 3, 1))))</f>
        <v>0</v>
      </c>
      <c r="AH17" s="41" t="str">
        <f ca="1">IFERROR(__xludf.DUMMYFUNCTION("IF(AG17=1, FILTER(TOSSUP, LEN(TOSSUP)), IF(AG17=2, FILTER(NEG, LEN(NEG)), IF(AG17, FILTER(NONEG, LEN(NONEG)), """")))"),"")</f>
        <v/>
      </c>
      <c r="AI17" s="38"/>
      <c r="AJ17" s="38"/>
      <c r="AK17" s="38">
        <f>IF(D3="", 0, IF(SUM(C17:H17)-D17&lt;&gt;0, 0, IF(SUM(M17:R17)&gt;0, 2, IF(SUM(M17:R17)&lt;0, 3, 1))))</f>
        <v>0</v>
      </c>
      <c r="AL17" s="38" t="str">
        <f ca="1">IFERROR(__xludf.DUMMYFUNCTION("IF(AK17=1, FILTER(TOSSUP, LEN(TOSSUP)), IF(AK17=2, FILTER(NEG, LEN(NEG)), IF(AK17, FILTER(NONEG, LEN(NONEG)), """")))"),"")</f>
        <v/>
      </c>
      <c r="AM17" s="38"/>
      <c r="AN17" s="38"/>
      <c r="AO17" s="38">
        <f>IF(E3="", 0, IF(SUM(C17:H17)-E17&lt;&gt;0, 0, IF(SUM(M17:R17)&gt;0, 2, IF(SUM(M17:R17)&lt;0, 3, 1))))</f>
        <v>0</v>
      </c>
      <c r="AP17" s="38" t="str">
        <f ca="1">IFERROR(__xludf.DUMMYFUNCTION("IF(AO17=1, FILTER(TOSSUP, LEN(TOSSUP)), IF(AO17=2, FILTER(NEG, LEN(NEG)), IF(AO17, FILTER(NONEG, LEN(NONEG)), """")))"),"")</f>
        <v/>
      </c>
      <c r="AQ17" s="38"/>
      <c r="AR17" s="38"/>
      <c r="AS17" s="38">
        <f>IF(F3="", 0, IF(SUM(C17:H17)-F17&lt;&gt;0, 0, IF(SUM(M17:R17)&gt;0, 2, IF(SUM(M17:R17)&lt;0, 3, 1))))</f>
        <v>3</v>
      </c>
      <c r="AT17" s="38">
        <f ca="1">IFERROR(__xludf.DUMMYFUNCTION("IF(AS17=1, FILTER(TOSSUP, LEN(TOSSUP)), IF(AS17=2, FILTER(NEG, LEN(NEG)), IF(AS17, FILTER(NONEG, LEN(NONEG)), """")))"),10)</f>
        <v>10</v>
      </c>
      <c r="AU17" s="38">
        <f ca="1">IFERROR(__xludf.DUMMYFUNCTION("""COMPUTED_VALUE"""),15)</f>
        <v>15</v>
      </c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0</v>
      </c>
      <c r="BF17" s="38" t="str">
        <f ca="1">IFERROR(__xludf.DUMMYFUNCTION("IF(BE17=1, FILTER(TOSSUP, LEN(TOSSUP)), IF(BE17=2, FILTER(NEG, LEN(NEG)), IF(BE17, FILTER(NONEG, LEN(NONEG)), """")))"),"")</f>
        <v/>
      </c>
      <c r="BG17" s="38"/>
      <c r="BH17" s="38"/>
      <c r="BI17" s="38">
        <f>IF(N3="", 0, IF(SUM(M17:R17)-N17&lt;&gt;0, 0, IF(SUM(C17:H17)&gt;0, 2, IF(SUM(C17:H17)&lt;0, 3, 1))))</f>
        <v>0</v>
      </c>
      <c r="BJ17" s="38" t="str">
        <f ca="1">IFERROR(__xludf.DUMMYFUNCTION("IF(BI17=1, FILTER(TOSSUP, LEN(TOSSUP)), IF(BI17=2, FILTER(NEG, LEN(NEG)), IF(BI17, FILTER(NONEG, LEN(NONEG)), """")))"),"")</f>
        <v/>
      </c>
      <c r="BK17" s="38"/>
      <c r="BL17" s="38"/>
      <c r="BM17" s="38">
        <f>IF(O3="", 0, IF(SUM(M17:R17)-O17&lt;&gt;0, 0, IF(SUM(C17:H17)&gt;0, 2, IF(SUM(C17:H17)&lt;0, 3, 1))))</f>
        <v>0</v>
      </c>
      <c r="BN17" s="38" t="str">
        <f ca="1">IFERROR(__xludf.DUMMYFUNCTION("IF(BM17=1, FILTER(TOSSUP, LEN(TOSSUP)), IF(BM17=2, FILTER(NEG, LEN(NEG)), IF(BM17, FILTER(NONEG, LEN(NONEG)), """")))"),"")</f>
        <v/>
      </c>
      <c r="BO17" s="38"/>
      <c r="BP17" s="38"/>
      <c r="BQ17" s="38">
        <f>IF(P3="", 0, IF(SUM(M17:R17)-P17&lt;&gt;0, 0, IF(SUM(C17:H17)&gt;0, 2, IF(SUM(C17:H17)&lt;0, 3, 1))))</f>
        <v>2</v>
      </c>
      <c r="BR17" s="38">
        <f ca="1">IFERROR(__xludf.DUMMYFUNCTION("IF(BQ17=1, FILTER(TOSSUP, LEN(TOSSUP)), IF(BQ17=2, FILTER(NEG, LEN(NEG)), IF(BQ17, FILTER(NONEG, LEN(NONEG)), """")))"),-5)</f>
        <v>-5</v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>
        <v>-5</v>
      </c>
      <c r="E18" s="26"/>
      <c r="F18" s="54"/>
      <c r="G18" s="53"/>
      <c r="H18" s="54"/>
      <c r="I18" s="29">
        <v>0</v>
      </c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37">
        <f ca="1">IFERROR(__xludf.DUMMYFUNCTION("IF(OR(RegExMatch(J18&amp;"""",""ERR""), RegExMatch(J18&amp;"""",""--""), RegExMatch(K17&amp;"""",""--""),),  ""-----------"", SUM(J18,K17))"),210)</f>
        <v>210</v>
      </c>
      <c r="L18" s="32">
        <v>15</v>
      </c>
      <c r="M18" s="33"/>
      <c r="N18" s="54"/>
      <c r="O18" s="51"/>
      <c r="P18" s="52"/>
      <c r="Q18" s="51"/>
      <c r="R18" s="52"/>
      <c r="S18" s="29"/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7">
        <f ca="1">IFERROR(__xludf.DUMMYFUNCTION("IF(OR(RegExMatch(T18&amp;"""",""ERR""), RegExMatch(T18&amp;"""",""--""), RegExMatch(U17&amp;"""",""--""),),  ""-----------"", SUM(T18,U17))"),170)</f>
        <v>170</v>
      </c>
      <c r="V18" s="38"/>
      <c r="W18" s="41" t="b">
        <f t="shared" si="0"/>
        <v>0</v>
      </c>
      <c r="X18" s="41" t="str">
        <f ca="1">IFERROR(__xludf.DUMMYFUNCTION("IF(W18, FILTER(BONUS, LEN(BONUS)), ""0"")"),"0")</f>
        <v>0</v>
      </c>
      <c r="Y18" s="38"/>
      <c r="Z18" s="38"/>
      <c r="AA18" s="38"/>
      <c r="AB18" s="41" t="b">
        <f t="shared" si="1"/>
        <v>0</v>
      </c>
      <c r="AC18" s="41" t="str">
        <f ca="1">IFERROR(__xludf.DUMMYFUNCTION("IF(AB18, FILTER(BONUS, LEN(BONUS)), ""0"")"),"0")</f>
        <v>0</v>
      </c>
      <c r="AD18" s="38"/>
      <c r="AE18" s="38"/>
      <c r="AF18" s="38"/>
      <c r="AG18" s="38">
        <f>IF(C3="", 0, IF(SUM(C18:H18)-C18&lt;&gt;0, 0, IF(SUM(M18:R18)&gt;0, 2, IF(SUM(M18:R18)&lt;0, 3, 1))))</f>
        <v>0</v>
      </c>
      <c r="AH18" s="41" t="str">
        <f ca="1">IFERROR(__xludf.DUMMYFUNCTION("IF(AG18=1, FILTER(TOSSUP, LEN(TOSSUP)), IF(AG18=2, FILTER(NEG, LEN(NEG)), IF(AG18, FILTER(NONEG, LEN(NONEG)), """")))"),"")</f>
        <v/>
      </c>
      <c r="AI18" s="38"/>
      <c r="AJ18" s="38"/>
      <c r="AK18" s="38">
        <f>IF(D3="", 0, IF(SUM(C18:H18)-D18&lt;&gt;0, 0, IF(SUM(M18:R18)&gt;0, 2, IF(SUM(M18:R18)&lt;0, 3, 1))))</f>
        <v>1</v>
      </c>
      <c r="AL18" s="38">
        <f ca="1">IFERROR(__xludf.DUMMYFUNCTION("IF(AK18=1, FILTER(TOSSUP, LEN(TOSSUP)), IF(AK18=2, FILTER(NEG, LEN(NEG)), IF(AK18, FILTER(NONEG, LEN(NONEG)), """")))"),-5)</f>
        <v>-5</v>
      </c>
      <c r="AM18" s="38">
        <f ca="1">IFERROR(__xludf.DUMMYFUNCTION("""COMPUTED_VALUE"""),10)</f>
        <v>10</v>
      </c>
      <c r="AN18" s="38">
        <f ca="1">IFERROR(__xludf.DUMMYFUNCTION("""COMPUTED_VALUE"""),15)</f>
        <v>15</v>
      </c>
      <c r="AO18" s="38">
        <f>IF(E3="", 0, IF(SUM(C18:H18)-E18&lt;&gt;0, 0, IF(SUM(M18:R18)&gt;0, 2, IF(SUM(M18:R18)&lt;0, 3, 1))))</f>
        <v>0</v>
      </c>
      <c r="AP18" s="38" t="str">
        <f ca="1">IFERROR(__xludf.DUMMYFUNCTION("IF(AO18=1, FILTER(TOSSUP, LEN(TOSSUP)), IF(AO18=2, FILTER(NEG, LEN(NEG)), IF(AO18, FILTER(NONEG, LEN(NONEG)), """")))"),"")</f>
        <v/>
      </c>
      <c r="AQ18" s="38"/>
      <c r="AR18" s="38"/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3</v>
      </c>
      <c r="BF18" s="38">
        <f ca="1">IFERROR(__xludf.DUMMYFUNCTION("IF(BE18=1, FILTER(TOSSUP, LEN(TOSSUP)), IF(BE18=2, FILTER(NEG, LEN(NEG)), IF(BE18, FILTER(NONEG, LEN(NONEG)), """")))"),10)</f>
        <v>10</v>
      </c>
      <c r="BG18" s="38">
        <f ca="1">IFERROR(__xludf.DUMMYFUNCTION("""COMPUTED_VALUE"""),15)</f>
        <v>15</v>
      </c>
      <c r="BH18" s="38"/>
      <c r="BI18" s="38">
        <f>IF(N3="", 0, IF(SUM(M18:R18)-N18&lt;&gt;0, 0, IF(SUM(C18:H18)&gt;0, 2, IF(SUM(C18:H18)&lt;0, 3, 1))))</f>
        <v>3</v>
      </c>
      <c r="BJ18" s="38">
        <f ca="1">IFERROR(__xludf.DUMMYFUNCTION("IF(BI18=1, FILTER(TOSSUP, LEN(TOSSUP)), IF(BI18=2, FILTER(NEG, LEN(NEG)), IF(BI18, FILTER(NONEG, LEN(NONEG)), """")))"),10)</f>
        <v>10</v>
      </c>
      <c r="BK18" s="38">
        <f ca="1">IFERROR(__xludf.DUMMYFUNCTION("""COMPUTED_VALUE"""),15)</f>
        <v>15</v>
      </c>
      <c r="BL18" s="38"/>
      <c r="BM18" s="38">
        <f>IF(O3="", 0, IF(SUM(M18:R18)-O18&lt;&gt;0, 0, IF(SUM(C18:H18)&gt;0, 2, IF(SUM(C18:H18)&lt;0, 3, 1))))</f>
        <v>3</v>
      </c>
      <c r="BN18" s="38">
        <f ca="1">IFERROR(__xludf.DUMMYFUNCTION("IF(BM18=1, FILTER(TOSSUP, LEN(TOSSUP)), IF(BM18=2, FILTER(NEG, LEN(NEG)), IF(BM18, FILTER(NONEG, LEN(NONEG)), """")))"),10)</f>
        <v>10</v>
      </c>
      <c r="BO18" s="38">
        <f ca="1">IFERROR(__xludf.DUMMYFUNCTION("""COMPUTED_VALUE"""),15)</f>
        <v>15</v>
      </c>
      <c r="BP18" s="38"/>
      <c r="BQ18" s="38">
        <f>IF(P3="", 0, IF(SUM(M18:R18)-P18&lt;&gt;0, 0, IF(SUM(C18:H18)&gt;0, 2, IF(SUM(C18:H18)&lt;0, 3, 1))))</f>
        <v>3</v>
      </c>
      <c r="BR18" s="38">
        <f ca="1">IFERROR(__xludf.DUMMYFUNCTION("IF(BQ18=1, FILTER(TOSSUP, LEN(TOSSUP)), IF(BQ18=2, FILTER(NEG, LEN(NEG)), IF(BQ18, FILTER(NONEG, LEN(NONEG)), """")))"),10)</f>
        <v>10</v>
      </c>
      <c r="BS18" s="38">
        <f ca="1">IFERROR(__xludf.DUMMYFUNCTION("""COMPUTED_VALUE"""),15)</f>
        <v>15</v>
      </c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65"/>
      <c r="E19" s="57"/>
      <c r="F19" s="56">
        <v>10</v>
      </c>
      <c r="G19" s="57"/>
      <c r="H19" s="65"/>
      <c r="I19" s="58">
        <v>20</v>
      </c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59">
        <f ca="1">IFERROR(__xludf.DUMMYFUNCTION("IF(OR(RegExMatch(J19&amp;"""",""ERR""), RegExMatch(J19&amp;"""",""--""), RegExMatch(K18&amp;"""",""--""),),  ""-----------"", SUM(J19,K18))"),240)</f>
        <v>240</v>
      </c>
      <c r="L19" s="60">
        <v>16</v>
      </c>
      <c r="M19" s="61"/>
      <c r="N19" s="65"/>
      <c r="O19" s="62"/>
      <c r="P19" s="64"/>
      <c r="Q19" s="62"/>
      <c r="R19" s="64"/>
      <c r="S19" s="58"/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59">
        <f ca="1">IFERROR(__xludf.DUMMYFUNCTION("IF(OR(RegExMatch(T19&amp;"""",""ERR""), RegExMatch(T19&amp;"""",""--""), RegExMatch(U18&amp;"""",""--""),),  ""-----------"", SUM(T19,U18))"),170)</f>
        <v>170</v>
      </c>
      <c r="V19" s="38"/>
      <c r="W19" s="41" t="b">
        <f t="shared" si="0"/>
        <v>1</v>
      </c>
      <c r="X19" s="41">
        <f ca="1">IFERROR(__xludf.DUMMYFUNCTION("IF(W19, FILTER(BONUS, LEN(BONUS)), ""0"")"),0)</f>
        <v>0</v>
      </c>
      <c r="Y19" s="38">
        <f ca="1">IFERROR(__xludf.DUMMYFUNCTION("""COMPUTED_VALUE"""),10)</f>
        <v>10</v>
      </c>
      <c r="Z19" s="38">
        <f ca="1">IFERROR(__xludf.DUMMYFUNCTION("""COMPUTED_VALUE"""),20)</f>
        <v>20</v>
      </c>
      <c r="AA19" s="38">
        <f ca="1">IFERROR(__xludf.DUMMYFUNCTION("""COMPUTED_VALUE"""),30)</f>
        <v>30</v>
      </c>
      <c r="AB19" s="41" t="b">
        <f t="shared" si="1"/>
        <v>0</v>
      </c>
      <c r="AC19" s="41" t="str">
        <f ca="1">IFERROR(__xludf.DUMMYFUNCTION("IF(AB19, FILTER(BONUS, LEN(BONUS)), ""0"")"),"0")</f>
        <v>0</v>
      </c>
      <c r="AD19" s="38"/>
      <c r="AE19" s="38"/>
      <c r="AF19" s="38"/>
      <c r="AG19" s="38">
        <f>IF(C3="", 0, IF(SUM(C19:H19)-C19&lt;&gt;0, 0, IF(SUM(M19:R19)&gt;0, 2, IF(SUM(M19:R19)&lt;0, 3, 1))))</f>
        <v>0</v>
      </c>
      <c r="AH19" s="41" t="str">
        <f ca="1">IFERROR(__xludf.DUMMYFUNCTION("IF(AG19=1, FILTER(TOSSUP, LEN(TOSSUP)), IF(AG19=2, FILTER(NEG, LEN(NEG)), IF(AG19, FILTER(NONEG, LEN(NONEG)), """")))"),"")</f>
        <v/>
      </c>
      <c r="AI19" s="38"/>
      <c r="AJ19" s="38"/>
      <c r="AK19" s="38">
        <f>IF(D3="", 0, IF(SUM(C19:H19)-D19&lt;&gt;0, 0, IF(SUM(M19:R19)&gt;0, 2, IF(SUM(M19:R19)&lt;0, 3, 1))))</f>
        <v>0</v>
      </c>
      <c r="AL19" s="38" t="str">
        <f ca="1">IFERROR(__xludf.DUMMYFUNCTION("IF(AK19=1, FILTER(TOSSUP, LEN(TOSSUP)), IF(AK19=2, FILTER(NEG, LEN(NEG)), IF(AK19, FILTER(NONEG, LEN(NONEG)), """")))"),"")</f>
        <v/>
      </c>
      <c r="AM19" s="38"/>
      <c r="AN19" s="38"/>
      <c r="AO19" s="38">
        <f>IF(E3="", 0, IF(SUM(C19:H19)-E19&lt;&gt;0, 0, IF(SUM(M19:R19)&gt;0, 2, IF(SUM(M19:R19)&lt;0, 3, 1))))</f>
        <v>0</v>
      </c>
      <c r="AP19" s="38" t="str">
        <f ca="1">IFERROR(__xludf.DUMMYFUNCTION("IF(AO19=1, FILTER(TOSSUP, LEN(TOSSUP)), IF(AO19=2, FILTER(NEG, LEN(NEG)), IF(AO19, FILTER(NONEG, LEN(NONEG)), """")))"),"")</f>
        <v/>
      </c>
      <c r="AQ19" s="38"/>
      <c r="AR19" s="38"/>
      <c r="AS19" s="38">
        <f>IF(F3="", 0, IF(SUM(C19:H19)-F19&lt;&gt;0, 0, IF(SUM(M19:R19)&gt;0, 2, IF(SUM(M19:R19)&lt;0, 3, 1))))</f>
        <v>1</v>
      </c>
      <c r="AT19" s="38">
        <f ca="1">IFERROR(__xludf.DUMMYFUNCTION("IF(AS19=1, FILTER(TOSSUP, LEN(TOSSUP)), IF(AS19=2, FILTER(NEG, LEN(NEG)), IF(AS19, FILTER(NONEG, LEN(NONEG)), """")))"),-5)</f>
        <v>-5</v>
      </c>
      <c r="AU19" s="38">
        <f ca="1">IFERROR(__xludf.DUMMYFUNCTION("""COMPUTED_VALUE"""),10)</f>
        <v>10</v>
      </c>
      <c r="AV19" s="38">
        <f ca="1">IFERROR(__xludf.DUMMYFUNCTION("""COMPUTED_VALUE"""),15)</f>
        <v>15</v>
      </c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2</v>
      </c>
      <c r="BF19" s="38">
        <f ca="1">IFERROR(__xludf.DUMMYFUNCTION("IF(BE19=1, FILTER(TOSSUP, LEN(TOSSUP)), IF(BE19=2, FILTER(NEG, LEN(NEG)), IF(BE19, FILTER(NONEG, LEN(NONEG)), """")))"),-5)</f>
        <v>-5</v>
      </c>
      <c r="BG19" s="38"/>
      <c r="BH19" s="38"/>
      <c r="BI19" s="38">
        <f>IF(N3="", 0, IF(SUM(M19:R19)-N19&lt;&gt;0, 0, IF(SUM(C19:H19)&gt;0, 2, IF(SUM(C19:H19)&lt;0, 3, 1))))</f>
        <v>2</v>
      </c>
      <c r="BJ19" s="38">
        <f ca="1">IFERROR(__xludf.DUMMYFUNCTION("IF(BI19=1, FILTER(TOSSUP, LEN(TOSSUP)), IF(BI19=2, FILTER(NEG, LEN(NEG)), IF(BI19, FILTER(NONEG, LEN(NONEG)), """")))"),-5)</f>
        <v>-5</v>
      </c>
      <c r="BK19" s="38"/>
      <c r="BL19" s="38"/>
      <c r="BM19" s="38">
        <f>IF(O3="", 0, IF(SUM(M19:R19)-O19&lt;&gt;0, 0, IF(SUM(C19:H19)&gt;0, 2, IF(SUM(C19:H19)&lt;0, 3, 1))))</f>
        <v>2</v>
      </c>
      <c r="BN19" s="38">
        <f ca="1">IFERROR(__xludf.DUMMYFUNCTION("IF(BM19=1, FILTER(TOSSUP, LEN(TOSSUP)), IF(BM19=2, FILTER(NEG, LEN(NEG)), IF(BM19, FILTER(NONEG, LEN(NONEG)), """")))"),-5)</f>
        <v>-5</v>
      </c>
      <c r="BO19" s="38"/>
      <c r="BP19" s="38"/>
      <c r="BQ19" s="38">
        <f>IF(P3="", 0, IF(SUM(M19:R19)-P19&lt;&gt;0, 0, IF(SUM(C19:H19)&gt;0, 2, IF(SUM(C19:H19)&lt;0, 3, 1))))</f>
        <v>2</v>
      </c>
      <c r="BR19" s="38">
        <f ca="1">IFERROR(__xludf.DUMMYFUNCTION("IF(BQ19=1, FILTER(TOSSUP, LEN(TOSSUP)), IF(BQ19=2, FILTER(NEG, LEN(NEG)), IF(BQ19, FILTER(NONEG, LEN(NONEG)), """")))"),-5)</f>
        <v>-5</v>
      </c>
      <c r="BS19" s="38"/>
      <c r="BT19" s="38"/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/>
      <c r="E20" s="55">
        <v>10</v>
      </c>
      <c r="F20" s="65"/>
      <c r="G20" s="57"/>
      <c r="H20" s="65"/>
      <c r="I20" s="58">
        <v>10</v>
      </c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59">
        <f ca="1">IFERROR(__xludf.DUMMYFUNCTION("IF(OR(RegExMatch(J20&amp;"""",""ERR""), RegExMatch(J20&amp;"""",""--""), RegExMatch(K19&amp;"""",""--""),),  ""-----------"", SUM(J20,K19))"),260)</f>
        <v>260</v>
      </c>
      <c r="L20" s="60">
        <v>17</v>
      </c>
      <c r="M20" s="61"/>
      <c r="N20" s="56">
        <v>-5</v>
      </c>
      <c r="O20" s="62"/>
      <c r="P20" s="64"/>
      <c r="Q20" s="62"/>
      <c r="R20" s="64"/>
      <c r="S20" s="58"/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59">
        <f ca="1">IFERROR(__xludf.DUMMYFUNCTION("IF(OR(RegExMatch(T20&amp;"""",""ERR""), RegExMatch(T20&amp;"""",""--""), RegExMatch(U19&amp;"""",""--""),),  ""-----------"", SUM(T20,U19))"),165)</f>
        <v>165</v>
      </c>
      <c r="V20" s="38"/>
      <c r="W20" s="41" t="b">
        <f t="shared" si="0"/>
        <v>1</v>
      </c>
      <c r="X20" s="41">
        <f ca="1">IFERROR(__xludf.DUMMYFUNCTION("IF(W20, FILTER(BONUS, LEN(BONUS)), ""0"")"),0)</f>
        <v>0</v>
      </c>
      <c r="Y20" s="38">
        <f ca="1">IFERROR(__xludf.DUMMYFUNCTION("""COMPUTED_VALUE"""),10)</f>
        <v>10</v>
      </c>
      <c r="Z20" s="38">
        <f ca="1">IFERROR(__xludf.DUMMYFUNCTION("""COMPUTED_VALUE"""),20)</f>
        <v>20</v>
      </c>
      <c r="AA20" s="38">
        <f ca="1">IFERROR(__xludf.DUMMYFUNCTION("""COMPUTED_VALUE"""),30)</f>
        <v>30</v>
      </c>
      <c r="AB20" s="41" t="b">
        <f t="shared" si="1"/>
        <v>0</v>
      </c>
      <c r="AC20" s="41" t="str">
        <f ca="1">IFERROR(__xludf.DUMMYFUNCTION("IF(AB20, FILTER(BONUS, LEN(BONUS)), ""0"")"),"0")</f>
        <v>0</v>
      </c>
      <c r="AD20" s="38"/>
      <c r="AE20" s="38"/>
      <c r="AF20" s="38"/>
      <c r="AG20" s="38">
        <f>IF(C3="", 0, IF(SUM(C20:H20)-C20&lt;&gt;0, 0, IF(SUM(M20:R20)&gt;0, 2, IF(SUM(M20:R20)&lt;0, 3, 1))))</f>
        <v>0</v>
      </c>
      <c r="AH20" s="41" t="str">
        <f ca="1">IFERROR(__xludf.DUMMYFUNCTION("IF(AG20=1, FILTER(TOSSUP, LEN(TOSSUP)), IF(AG20=2, FILTER(NEG, LEN(NEG)), IF(AG20, FILTER(NONEG, LEN(NONEG)), """")))"),"")</f>
        <v/>
      </c>
      <c r="AI20" s="38"/>
      <c r="AJ20" s="38"/>
      <c r="AK20" s="38">
        <f>IF(D3="", 0, IF(SUM(C20:H20)-D20&lt;&gt;0, 0, IF(SUM(M20:R20)&gt;0, 2, IF(SUM(M20:R20)&lt;0, 3, 1))))</f>
        <v>0</v>
      </c>
      <c r="AL20" s="38" t="str">
        <f ca="1">IFERROR(__xludf.DUMMYFUNCTION("IF(AK20=1, FILTER(TOSSUP, LEN(TOSSUP)), IF(AK20=2, FILTER(NEG, LEN(NEG)), IF(AK20, FILTER(NONEG, LEN(NONEG)), """")))"),"")</f>
        <v/>
      </c>
      <c r="AM20" s="38"/>
      <c r="AN20" s="38"/>
      <c r="AO20" s="38">
        <f>IF(E3="", 0, IF(SUM(C20:H20)-E20&lt;&gt;0, 0, IF(SUM(M20:R20)&gt;0, 2, IF(SUM(M20:R20)&lt;0, 3, 1))))</f>
        <v>3</v>
      </c>
      <c r="AP20" s="38">
        <f ca="1">IFERROR(__xludf.DUMMYFUNCTION("IF(AO20=1, FILTER(TOSSUP, LEN(TOSSUP)), IF(AO20=2, FILTER(NEG, LEN(NEG)), IF(AO20, FILTER(NONEG, LEN(NONEG)), """")))"),10)</f>
        <v>10</v>
      </c>
      <c r="AQ20" s="38">
        <f ca="1">IFERROR(__xludf.DUMMYFUNCTION("""COMPUTED_VALUE"""),15)</f>
        <v>15</v>
      </c>
      <c r="AR20" s="38"/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0</v>
      </c>
      <c r="BF20" s="38" t="str">
        <f ca="1">IFERROR(__xludf.DUMMYFUNCTION("IF(BE20=1, FILTER(TOSSUP, LEN(TOSSUP)), IF(BE20=2, FILTER(NEG, LEN(NEG)), IF(BE20, FILTER(NONEG, LEN(NONEG)), """")))"),"")</f>
        <v/>
      </c>
      <c r="BG20" s="38"/>
      <c r="BH20" s="38"/>
      <c r="BI20" s="38">
        <f>IF(N3="", 0, IF(SUM(M20:R20)-N20&lt;&gt;0, 0, IF(SUM(C20:H20)&gt;0, 2, IF(SUM(C20:H20)&lt;0, 3, 1))))</f>
        <v>2</v>
      </c>
      <c r="BJ20" s="38">
        <f ca="1">IFERROR(__xludf.DUMMYFUNCTION("IF(BI20=1, FILTER(TOSSUP, LEN(TOSSUP)), IF(BI20=2, FILTER(NEG, LEN(NEG)), IF(BI20, FILTER(NONEG, LEN(NONEG)), """")))"),-5)</f>
        <v>-5</v>
      </c>
      <c r="BK20" s="38"/>
      <c r="BL20" s="38"/>
      <c r="BM20" s="38">
        <f>IF(O3="", 0, IF(SUM(M20:R20)-O20&lt;&gt;0, 0, IF(SUM(C20:H20)&gt;0, 2, IF(SUM(C20:H20)&lt;0, 3, 1))))</f>
        <v>0</v>
      </c>
      <c r="BN20" s="38" t="str">
        <f ca="1">IFERROR(__xludf.DUMMYFUNCTION("IF(BM20=1, FILTER(TOSSUP, LEN(TOSSUP)), IF(BM20=2, FILTER(NEG, LEN(NEG)), IF(BM20, FILTER(NONEG, LEN(NONEG)), """")))"),"")</f>
        <v/>
      </c>
      <c r="BO20" s="38"/>
      <c r="BP20" s="38"/>
      <c r="BQ20" s="38">
        <f>IF(P3="", 0, IF(SUM(M20:R20)-P20&lt;&gt;0, 0, IF(SUM(C20:H20)&gt;0, 2, IF(SUM(C20:H20)&lt;0, 3, 1))))</f>
        <v>0</v>
      </c>
      <c r="BR20" s="38" t="str">
        <f ca="1">IFERROR(__xludf.DUMMYFUNCTION("IF(BQ20=1, FILTER(TOSSUP, LEN(TOSSUP)), IF(BQ20=2, FILTER(NEG, LEN(NEG)), IF(BQ20, FILTER(NONEG, LEN(NONEG)), """")))"),"")</f>
        <v/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56">
        <v>10</v>
      </c>
      <c r="E21" s="55"/>
      <c r="F21" s="65"/>
      <c r="G21" s="57"/>
      <c r="H21" s="65"/>
      <c r="I21" s="58">
        <v>10</v>
      </c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59">
        <f ca="1">IFERROR(__xludf.DUMMYFUNCTION("IF(OR(RegExMatch(J21&amp;"""",""ERR""), RegExMatch(J21&amp;"""",""--""), RegExMatch(K20&amp;"""",""--""),),  ""-----------"", SUM(J21,K20))"),280)</f>
        <v>280</v>
      </c>
      <c r="L21" s="60">
        <v>18</v>
      </c>
      <c r="M21" s="61"/>
      <c r="N21" s="56"/>
      <c r="O21" s="62"/>
      <c r="P21" s="63">
        <v>-5</v>
      </c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59">
        <f ca="1">IFERROR(__xludf.DUMMYFUNCTION("IF(OR(RegExMatch(T21&amp;"""",""ERR""), RegExMatch(T21&amp;"""",""--""), RegExMatch(U20&amp;"""",""--""),),  ""-----------"", SUM(T21,U20))"),160)</f>
        <v>160</v>
      </c>
      <c r="V21" s="38"/>
      <c r="W21" s="41" t="b">
        <f t="shared" si="0"/>
        <v>1</v>
      </c>
      <c r="X21" s="41">
        <f ca="1">IFERROR(__xludf.DUMMYFUNCTION("IF(W21, FILTER(BONUS, LEN(BONUS)), ""0"")"),0)</f>
        <v>0</v>
      </c>
      <c r="Y21" s="38">
        <f ca="1">IFERROR(__xludf.DUMMYFUNCTION("""COMPUTED_VALUE"""),10)</f>
        <v>10</v>
      </c>
      <c r="Z21" s="38">
        <f ca="1">IFERROR(__xludf.DUMMYFUNCTION("""COMPUTED_VALUE"""),20)</f>
        <v>20</v>
      </c>
      <c r="AA21" s="38">
        <f ca="1">IFERROR(__xludf.DUMMYFUNCTION("""COMPUTED_VALUE"""),30)</f>
        <v>30</v>
      </c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0</v>
      </c>
      <c r="AH21" s="41" t="str">
        <f ca="1">IFERROR(__xludf.DUMMYFUNCTION("IF(AG21=1, FILTER(TOSSUP, LEN(TOSSUP)), IF(AG21=2, FILTER(NEG, LEN(NEG)), IF(AG21, FILTER(NONEG, LEN(NONEG)), """")))"),"")</f>
        <v/>
      </c>
      <c r="AI21" s="38"/>
      <c r="AJ21" s="38"/>
      <c r="AK21" s="38">
        <f>IF(D3="", 0, IF(SUM(C21:H21)-D21&lt;&gt;0, 0, IF(SUM(M21:R21)&gt;0, 2, IF(SUM(M21:R21)&lt;0, 3, 1))))</f>
        <v>3</v>
      </c>
      <c r="AL21" s="38">
        <f ca="1">IFERROR(__xludf.DUMMYFUNCTION("IF(AK21=1, FILTER(TOSSUP, LEN(TOSSUP)), IF(AK21=2, FILTER(NEG, LEN(NEG)), IF(AK21, FILTER(NONEG, LEN(NONEG)), """")))"),10)</f>
        <v>10</v>
      </c>
      <c r="AM21" s="38">
        <f ca="1">IFERROR(__xludf.DUMMYFUNCTION("""COMPUTED_VALUE"""),15)</f>
        <v>15</v>
      </c>
      <c r="AN21" s="38"/>
      <c r="AO21" s="38">
        <f>IF(E3="", 0, IF(SUM(C21:H21)-E21&lt;&gt;0, 0, IF(SUM(M21:R21)&gt;0, 2, IF(SUM(M21:R21)&lt;0, 3, 1))))</f>
        <v>0</v>
      </c>
      <c r="AP21" s="38" t="str">
        <f ca="1">IFERROR(__xludf.DUMMYFUNCTION("IF(AO21=1, FILTER(TOSSUP, LEN(TOSSUP)), IF(AO21=2, FILTER(NEG, LEN(NEG)), IF(AO21, FILTER(NONEG, LEN(NONEG)), """")))"),"")</f>
        <v/>
      </c>
      <c r="AQ21" s="38"/>
      <c r="AR21" s="38"/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0</v>
      </c>
      <c r="BF21" s="38" t="str">
        <f ca="1">IFERROR(__xludf.DUMMYFUNCTION("IF(BE21=1, FILTER(TOSSUP, LEN(TOSSUP)), IF(BE21=2, FILTER(NEG, LEN(NEG)), IF(BE21, FILTER(NONEG, LEN(NONEG)), """")))"),"")</f>
        <v/>
      </c>
      <c r="BG21" s="38"/>
      <c r="BH21" s="38"/>
      <c r="BI21" s="38">
        <f>IF(N3="", 0, IF(SUM(M21:R21)-N21&lt;&gt;0, 0, IF(SUM(C21:H21)&gt;0, 2, IF(SUM(C21:H21)&lt;0, 3, 1))))</f>
        <v>0</v>
      </c>
      <c r="BJ21" s="38" t="str">
        <f ca="1">IFERROR(__xludf.DUMMYFUNCTION("IF(BI21=1, FILTER(TOSSUP, LEN(TOSSUP)), IF(BI21=2, FILTER(NEG, LEN(NEG)), IF(BI21, FILTER(NONEG, LEN(NONEG)), """")))"),"")</f>
        <v/>
      </c>
      <c r="BK21" s="38"/>
      <c r="BL21" s="38"/>
      <c r="BM21" s="38">
        <f>IF(O3="", 0, IF(SUM(M21:R21)-O21&lt;&gt;0, 0, IF(SUM(C21:H21)&gt;0, 2, IF(SUM(C21:H21)&lt;0, 3, 1))))</f>
        <v>0</v>
      </c>
      <c r="BN21" s="38" t="str">
        <f ca="1">IFERROR(__xludf.DUMMYFUNCTION("IF(BM21=1, FILTER(TOSSUP, LEN(TOSSUP)), IF(BM21=2, FILTER(NEG, LEN(NEG)), IF(BM21, FILTER(NONEG, LEN(NONEG)), """")))"),"")</f>
        <v/>
      </c>
      <c r="BO21" s="38"/>
      <c r="BP21" s="38"/>
      <c r="BQ21" s="38">
        <f>IF(P3="", 0, IF(SUM(M21:R21)-P21&lt;&gt;0, 0, IF(SUM(C21:H21)&gt;0, 2, IF(SUM(C21:H21)&lt;0, 3, 1))))</f>
        <v>2</v>
      </c>
      <c r="BR21" s="38">
        <f ca="1">IFERROR(__xludf.DUMMYFUNCTION("IF(BQ21=1, FILTER(TOSSUP, LEN(TOSSUP)), IF(BQ21=2, FILTER(NEG, LEN(NEG)), IF(BQ21, FILTER(NONEG, LEN(NONEG)), """")))"),-5)</f>
        <v>-5</v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/>
      <c r="E22" s="26"/>
      <c r="F22" s="28"/>
      <c r="G22" s="53"/>
      <c r="H22" s="54"/>
      <c r="I22" s="29"/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37">
        <f ca="1">IFERROR(__xludf.DUMMYFUNCTION("IF(OR(RegExMatch(J22&amp;"""",""ERR""), RegExMatch(J22&amp;"""",""--""), RegExMatch(K21&amp;"""",""--""),),  ""-----------"", SUM(J22,K21))"),280)</f>
        <v>280</v>
      </c>
      <c r="L22" s="32">
        <v>19</v>
      </c>
      <c r="M22" s="33"/>
      <c r="N22" s="54"/>
      <c r="O22" s="33">
        <v>10</v>
      </c>
      <c r="P22" s="52"/>
      <c r="Q22" s="51"/>
      <c r="R22" s="52"/>
      <c r="S22" s="29">
        <v>0</v>
      </c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10</v>
      </c>
      <c r="U22" s="37">
        <f ca="1">IFERROR(__xludf.DUMMYFUNCTION("IF(OR(RegExMatch(T22&amp;"""",""ERR""), RegExMatch(T22&amp;"""",""--""), RegExMatch(U21&amp;"""",""--""),),  ""-----------"", SUM(T22,U21))"),170)</f>
        <v>170</v>
      </c>
      <c r="V22" s="38"/>
      <c r="W22" s="41" t="b">
        <f t="shared" si="0"/>
        <v>0</v>
      </c>
      <c r="X22" s="41" t="str">
        <f ca="1">IFERROR(__xludf.DUMMYFUNCTION("IF(W22, FILTER(BONUS, LEN(BONUS)), ""0"")"),"0")</f>
        <v>0</v>
      </c>
      <c r="Y22" s="38"/>
      <c r="Z22" s="38"/>
      <c r="AA22" s="38"/>
      <c r="AB22" s="41" t="b">
        <f t="shared" si="1"/>
        <v>1</v>
      </c>
      <c r="AC22" s="41">
        <f ca="1">IFERROR(__xludf.DUMMYFUNCTION("IF(AB22, FILTER(BONUS, LEN(BONUS)), ""0"")"),0)</f>
        <v>0</v>
      </c>
      <c r="AD22" s="38">
        <f ca="1">IFERROR(__xludf.DUMMYFUNCTION("""COMPUTED_VALUE"""),10)</f>
        <v>10</v>
      </c>
      <c r="AE22" s="38">
        <f ca="1">IFERROR(__xludf.DUMMYFUNCTION("""COMPUTED_VALUE"""),20)</f>
        <v>20</v>
      </c>
      <c r="AF22" s="38">
        <f ca="1">IFERROR(__xludf.DUMMYFUNCTION("""COMPUTED_VALUE"""),30)</f>
        <v>30</v>
      </c>
      <c r="AG22" s="38">
        <f>IF(C3="", 0, IF(SUM(C22:H22)-C22&lt;&gt;0, 0, IF(SUM(M22:R22)&gt;0, 2, IF(SUM(M22:R22)&lt;0, 3, 1))))</f>
        <v>2</v>
      </c>
      <c r="AH22" s="41">
        <f ca="1">IFERROR(__xludf.DUMMYFUNCTION("IF(AG22=1, FILTER(TOSSUP, LEN(TOSSUP)), IF(AG22=2, FILTER(NEG, LEN(NEG)), IF(AG22, FILTER(NONEG, LEN(NONEG)), """")))"),-5)</f>
        <v>-5</v>
      </c>
      <c r="AI22" s="38"/>
      <c r="AJ22" s="38"/>
      <c r="AK22" s="38">
        <f>IF(D3="", 0, IF(SUM(C22:H22)-D22&lt;&gt;0, 0, IF(SUM(M22:R22)&gt;0, 2, IF(SUM(M22:R22)&lt;0, 3, 1))))</f>
        <v>2</v>
      </c>
      <c r="AL22" s="38">
        <f ca="1">IFERROR(__xludf.DUMMYFUNCTION("IF(AK22=1, FILTER(TOSSUP, LEN(TOSSUP)), IF(AK22=2, FILTER(NEG, LEN(NEG)), IF(AK22, FILTER(NONEG, LEN(NONEG)), """")))"),-5)</f>
        <v>-5</v>
      </c>
      <c r="AM22" s="38"/>
      <c r="AN22" s="38"/>
      <c r="AO22" s="38">
        <f>IF(E3="", 0, IF(SUM(C22:H22)-E22&lt;&gt;0, 0, IF(SUM(M22:R22)&gt;0, 2, IF(SUM(M22:R22)&lt;0, 3, 1))))</f>
        <v>2</v>
      </c>
      <c r="AP22" s="38">
        <f ca="1">IFERROR(__xludf.DUMMYFUNCTION("IF(AO22=1, FILTER(TOSSUP, LEN(TOSSUP)), IF(AO22=2, FILTER(NEG, LEN(NEG)), IF(AO22, FILTER(NONEG, LEN(NONEG)), """")))"),-5)</f>
        <v>-5</v>
      </c>
      <c r="AQ22" s="38"/>
      <c r="AR22" s="38"/>
      <c r="AS22" s="38">
        <f>IF(F3="", 0, IF(SUM(C22:H22)-F22&lt;&gt;0, 0, IF(SUM(M22:R22)&gt;0, 2, IF(SUM(M22:R22)&lt;0, 3, 1))))</f>
        <v>2</v>
      </c>
      <c r="AT22" s="38">
        <f ca="1">IFERROR(__xludf.DUMMYFUNCTION("IF(AS22=1, FILTER(TOSSUP, LEN(TOSSUP)), IF(AS22=2, FILTER(NEG, LEN(NEG)), IF(AS22, FILTER(NONEG, LEN(NONEG)), """")))"),-5)</f>
        <v>-5</v>
      </c>
      <c r="AU22" s="38"/>
      <c r="AV22" s="38"/>
      <c r="AW22" s="38">
        <f>IF(G3="", 0, IF(SUM(C22:H22)-G22&lt;&gt;0, 0, IF(SUM(M22:R22)&gt;0, 2, IF(SUM(M22:R22)&lt;0, 3, 1))))</f>
        <v>2</v>
      </c>
      <c r="AX22" s="38">
        <f ca="1">IFERROR(__xludf.DUMMYFUNCTION("IF(AW22=1, FILTER(TOSSUP, LEN(TOSSUP)), IF(AW22=2, FILTER(NEG, LEN(NEG)), IF(AW22, FILTER(NONEG, LEN(NONEG)), """")))"),-5)</f>
        <v>-5</v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0</v>
      </c>
      <c r="BF22" s="38" t="str">
        <f ca="1">IFERROR(__xludf.DUMMYFUNCTION("IF(BE22=1, FILTER(TOSSUP, LEN(TOSSUP)), IF(BE22=2, FILTER(NEG, LEN(NEG)), IF(BE22, FILTER(NONEG, LEN(NONEG)), """")))"),"")</f>
        <v/>
      </c>
      <c r="BG22" s="38"/>
      <c r="BH22" s="38"/>
      <c r="BI22" s="38">
        <f>IF(N3="", 0, IF(SUM(M22:R22)-N22&lt;&gt;0, 0, IF(SUM(C22:H22)&gt;0, 2, IF(SUM(C22:H22)&lt;0, 3, 1))))</f>
        <v>0</v>
      </c>
      <c r="BJ22" s="38" t="str">
        <f ca="1">IFERROR(__xludf.DUMMYFUNCTION("IF(BI22=1, FILTER(TOSSUP, LEN(TOSSUP)), IF(BI22=2, FILTER(NEG, LEN(NEG)), IF(BI22, FILTER(NONEG, LEN(NONEG)), """")))"),"")</f>
        <v/>
      </c>
      <c r="BK22" s="38"/>
      <c r="BL22" s="38"/>
      <c r="BM22" s="38">
        <f>IF(O3="", 0, IF(SUM(M22:R22)-O22&lt;&gt;0, 0, IF(SUM(C22:H22)&gt;0, 2, IF(SUM(C22:H22)&lt;0, 3, 1))))</f>
        <v>1</v>
      </c>
      <c r="BN22" s="38">
        <f ca="1">IFERROR(__xludf.DUMMYFUNCTION("IF(BM22=1, FILTER(TOSSUP, LEN(TOSSUP)), IF(BM22=2, FILTER(NEG, LEN(NEG)), IF(BM22, FILTER(NONEG, LEN(NONEG)), """")))"),-5)</f>
        <v>-5</v>
      </c>
      <c r="BO22" s="38">
        <f ca="1">IFERROR(__xludf.DUMMYFUNCTION("""COMPUTED_VALUE"""),10)</f>
        <v>10</v>
      </c>
      <c r="BP22" s="38">
        <f ca="1">IFERROR(__xludf.DUMMYFUNCTION("""COMPUTED_VALUE"""),15)</f>
        <v>15</v>
      </c>
      <c r="BQ22" s="38">
        <f>IF(P3="", 0, IF(SUM(M22:R22)-P22&lt;&gt;0, 0, IF(SUM(C22:H22)&gt;0, 2, IF(SUM(C22:H22)&lt;0, 3, 1))))</f>
        <v>0</v>
      </c>
      <c r="BR22" s="38" t="str">
        <f ca="1">IFERROR(__xludf.DUMMYFUNCTION("IF(BQ22=1, FILTER(TOSSUP, LEN(TOSSUP)), IF(BQ22=2, FILTER(NEG, LEN(NEG)), IF(BQ22, FILTER(NONEG, LEN(NONEG)), """")))"),"")</f>
        <v/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>
        <v>10</v>
      </c>
      <c r="E23" s="53"/>
      <c r="F23" s="54"/>
      <c r="G23" s="53"/>
      <c r="H23" s="54"/>
      <c r="I23" s="29">
        <v>10</v>
      </c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37">
        <f ca="1">IFERROR(__xludf.DUMMYFUNCTION("IF(OR(RegExMatch(J23&amp;"""",""ERR""), RegExMatch(J23&amp;"""",""--""), RegExMatch(K22&amp;"""",""--""),),  ""-----------"", SUM(J23,K22))"),300)</f>
        <v>300</v>
      </c>
      <c r="L23" s="32">
        <v>20</v>
      </c>
      <c r="M23" s="33"/>
      <c r="N23" s="28"/>
      <c r="O23" s="33">
        <v>-5</v>
      </c>
      <c r="P23" s="52"/>
      <c r="Q23" s="51"/>
      <c r="R23" s="52"/>
      <c r="S23" s="37"/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37">
        <f ca="1">IFERROR(__xludf.DUMMYFUNCTION("IF(OR(RegExMatch(T23&amp;"""",""ERR""), RegExMatch(T23&amp;"""",""--""), RegExMatch(U22&amp;"""",""--""),),  ""-----------"", SUM(T23,U22))"),165)</f>
        <v>165</v>
      </c>
      <c r="V23" s="38"/>
      <c r="W23" s="41" t="b">
        <f t="shared" si="0"/>
        <v>1</v>
      </c>
      <c r="X23" s="41">
        <f ca="1">IFERROR(__xludf.DUMMYFUNCTION("IF(W23, FILTER(BONUS, LEN(BONUS)), ""0"")"),0)</f>
        <v>0</v>
      </c>
      <c r="Y23" s="38">
        <f ca="1">IFERROR(__xludf.DUMMYFUNCTION("""COMPUTED_VALUE"""),10)</f>
        <v>10</v>
      </c>
      <c r="Z23" s="38">
        <f ca="1">IFERROR(__xludf.DUMMYFUNCTION("""COMPUTED_VALUE"""),20)</f>
        <v>20</v>
      </c>
      <c r="AA23" s="38">
        <f ca="1">IFERROR(__xludf.DUMMYFUNCTION("""COMPUTED_VALUE"""),30)</f>
        <v>30</v>
      </c>
      <c r="AB23" s="41" t="b">
        <f t="shared" si="1"/>
        <v>0</v>
      </c>
      <c r="AC23" s="41" t="str">
        <f ca="1">IFERROR(__xludf.DUMMYFUNCTION("IF(AB23, FILTER(BONUS, LEN(BONUS)), ""0"")"),"0")</f>
        <v>0</v>
      </c>
      <c r="AD23" s="38"/>
      <c r="AE23" s="38"/>
      <c r="AF23" s="38"/>
      <c r="AG23" s="38">
        <f>IF(C3="", 0, IF(SUM(C23:H23)-C23&lt;&gt;0, 0, IF(SUM(M23:R23)&gt;0, 2, IF(SUM(M23:R23)&lt;0, 3, 1))))</f>
        <v>0</v>
      </c>
      <c r="AH23" s="41" t="str">
        <f ca="1">IFERROR(__xludf.DUMMYFUNCTION("IF(AG23=1, FILTER(TOSSUP, LEN(TOSSUP)), IF(AG23=2, FILTER(NEG, LEN(NEG)), IF(AG23, FILTER(NONEG, LEN(NONEG)), """")))"),"")</f>
        <v/>
      </c>
      <c r="AI23" s="38"/>
      <c r="AJ23" s="38"/>
      <c r="AK23" s="38">
        <f>IF(D3="", 0, IF(SUM(C23:H23)-D23&lt;&gt;0, 0, IF(SUM(M23:R23)&gt;0, 2, IF(SUM(M23:R23)&lt;0, 3, 1))))</f>
        <v>3</v>
      </c>
      <c r="AL23" s="38">
        <f ca="1">IFERROR(__xludf.DUMMYFUNCTION("IF(AK23=1, FILTER(TOSSUP, LEN(TOSSUP)), IF(AK23=2, FILTER(NEG, LEN(NEG)), IF(AK23, FILTER(NONEG, LEN(NONEG)), """")))"),10)</f>
        <v>10</v>
      </c>
      <c r="AM23" s="38">
        <f ca="1">IFERROR(__xludf.DUMMYFUNCTION("""COMPUTED_VALUE"""),15)</f>
        <v>15</v>
      </c>
      <c r="AN23" s="38"/>
      <c r="AO23" s="38">
        <f>IF(E3="", 0, IF(SUM(C23:H23)-E23&lt;&gt;0, 0, IF(SUM(M23:R23)&gt;0, 2, IF(SUM(M23:R23)&lt;0, 3, 1))))</f>
        <v>0</v>
      </c>
      <c r="AP23" s="38" t="str">
        <f ca="1">IFERROR(__xludf.DUMMYFUNCTION("IF(AO23=1, FILTER(TOSSUP, LEN(TOSSUP)), IF(AO23=2, FILTER(NEG, LEN(NEG)), IF(AO23, FILTER(NONEG, LEN(NONEG)), """")))"),"")</f>
        <v/>
      </c>
      <c r="AQ23" s="38"/>
      <c r="AR23" s="38"/>
      <c r="AS23" s="38">
        <f>IF(F3="", 0, IF(SUM(C23:H23)-F23&lt;&gt;0, 0, IF(SUM(M23:R23)&gt;0, 2, IF(SUM(M23:R23)&lt;0, 3, 1))))</f>
        <v>0</v>
      </c>
      <c r="AT23" s="38" t="str">
        <f ca="1">IFERROR(__xludf.DUMMYFUNCTION("IF(AS23=1, FILTER(TOSSUP, LEN(TOSSUP)), IF(AS23=2, FILTER(NEG, LEN(NEG)), IF(AS23, FILTER(NONEG, LEN(NONEG)), """")))"),"")</f>
        <v/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0</v>
      </c>
      <c r="BF23" s="38" t="str">
        <f ca="1">IFERROR(__xludf.DUMMYFUNCTION("IF(BE23=1, FILTER(TOSSUP, LEN(TOSSUP)), IF(BE23=2, FILTER(NEG, LEN(NEG)), IF(BE23, FILTER(NONEG, LEN(NONEG)), """")))"),"")</f>
        <v/>
      </c>
      <c r="BG23" s="38"/>
      <c r="BH23" s="38"/>
      <c r="BI23" s="38">
        <f>IF(N3="", 0, IF(SUM(M23:R23)-N23&lt;&gt;0, 0, IF(SUM(C23:H23)&gt;0, 2, IF(SUM(C23:H23)&lt;0, 3, 1))))</f>
        <v>0</v>
      </c>
      <c r="BJ23" s="38" t="str">
        <f ca="1">IFERROR(__xludf.DUMMYFUNCTION("IF(BI23=1, FILTER(TOSSUP, LEN(TOSSUP)), IF(BI23=2, FILTER(NEG, LEN(NEG)), IF(BI23, FILTER(NONEG, LEN(NONEG)), """")))"),"")</f>
        <v/>
      </c>
      <c r="BK23" s="38"/>
      <c r="BL23" s="38"/>
      <c r="BM23" s="38">
        <f>IF(O3="", 0, IF(SUM(M23:R23)-O23&lt;&gt;0, 0, IF(SUM(C23:H23)&gt;0, 2, IF(SUM(C23:H23)&lt;0, 3, 1))))</f>
        <v>2</v>
      </c>
      <c r="BN23" s="38">
        <f ca="1">IFERROR(__xludf.DUMMYFUNCTION("IF(BM23=1, FILTER(TOSSUP, LEN(TOSSUP)), IF(BM23=2, FILTER(NEG, LEN(NEG)), IF(BM23, FILTER(NONEG, LEN(NONEG)), """")))"),-5)</f>
        <v>-5</v>
      </c>
      <c r="BO23" s="38"/>
      <c r="BP23" s="38"/>
      <c r="BQ23" s="38">
        <f>IF(P3="", 0, IF(SUM(M23:R23)-P23&lt;&gt;0, 0, IF(SUM(C23:H23)&gt;0, 2, IF(SUM(C23:H23)&lt;0, 3, 1))))</f>
        <v>0</v>
      </c>
      <c r="BR23" s="38" t="str">
        <f ca="1">IFERROR(__xludf.DUMMYFUNCTION("IF(BQ23=1, FILTER(TOSSUP, LEN(TOSSUP)), IF(BQ23=2, FILTER(NEG, LEN(NEG)), IF(BQ23, FILTER(NONEG, LEN(NONEG)), """")))"),"")</f>
        <v/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SUM(J24,K23))"),300)</f>
        <v>300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SUM(T24,U23))"),165)</f>
        <v>165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1</v>
      </c>
      <c r="AT24" s="38">
        <f ca="1">IFERROR(__xludf.DUMMYFUNCTION("IF(AS24=1, FILTER(TOSSUP, LEN(TOSSUP)), IF(AS24=2, FILTER(NEG, LEN(NEG)), IF(AS24, FILTER(NONEG, LEN(NONEG)), """")))"),-5)</f>
        <v>-5</v>
      </c>
      <c r="AU24" s="38">
        <f ca="1">IFERROR(__xludf.DUMMYFUNCTION("""COMPUTED_VALUE"""),10)</f>
        <v>10</v>
      </c>
      <c r="AV24" s="38">
        <f ca="1">IFERROR(__xludf.DUMMYFUNCTION("""COMPUTED_VALUE"""),15)</f>
        <v>15</v>
      </c>
      <c r="AW24" s="38">
        <f>IF(G3="", 0, IF(SUM(C24:H24)-G24&lt;&gt;0, 0, IF(SUM(M24:R24)&gt;0, 2, IF(SUM(M24:R24)&lt;0, 3, 1))))</f>
        <v>1</v>
      </c>
      <c r="AX24" s="38">
        <f ca="1">IFERROR(__xludf.DUMMYFUNCTION("IF(AW24=1, FILTER(TOSSUP, LEN(TOSSUP)), IF(AW24=2, FILTER(NEG, LEN(NEG)), IF(AW24, FILTER(NONEG, LEN(NONEG)), """")))"),-5)</f>
        <v>-5</v>
      </c>
      <c r="AY24" s="38">
        <f ca="1">IFERROR(__xludf.DUMMYFUNCTION("""COMPUTED_VALUE"""),10)</f>
        <v>10</v>
      </c>
      <c r="AZ24" s="38">
        <f ca="1">IFERROR(__xludf.DUMMYFUNCTION("""COMPUTED_VALUE"""),15)</f>
        <v>15</v>
      </c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SUM(J25,K24))"),300)</f>
        <v>300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SUM(T25,U24))"),165)</f>
        <v>165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1</v>
      </c>
      <c r="AT25" s="38">
        <f ca="1">IFERROR(__xludf.DUMMYFUNCTION("IF(AS25=1, FILTER(TOSSUP, LEN(TOSSUP)), IF(AS25=2, FILTER(NEG, LEN(NEG)), IF(AS25, FILTER(NONEG, LEN(NONEG)), """")))"),-5)</f>
        <v>-5</v>
      </c>
      <c r="AU25" s="38">
        <f ca="1">IFERROR(__xludf.DUMMYFUNCTION("""COMPUTED_VALUE"""),10)</f>
        <v>10</v>
      </c>
      <c r="AV25" s="38">
        <f ca="1">IFERROR(__xludf.DUMMYFUNCTION("""COMPUTED_VALUE"""),15)</f>
        <v>15</v>
      </c>
      <c r="AW25" s="38">
        <f>IF(G3="", 0, IF(SUM(C25:H25)-G25&lt;&gt;0, 0, IF(SUM(M25:R25)&gt;0, 2, IF(SUM(M25:R25)&lt;0, 3, 1))))</f>
        <v>1</v>
      </c>
      <c r="AX25" s="38">
        <f ca="1">IFERROR(__xludf.DUMMYFUNCTION("IF(AW25=1, FILTER(TOSSUP, LEN(TOSSUP)), IF(AW25=2, FILTER(NEG, LEN(NEG)), IF(AW25, FILTER(NONEG, LEN(NONEG)), """")))"),-5)</f>
        <v>-5</v>
      </c>
      <c r="AY25" s="38">
        <f ca="1">IFERROR(__xludf.DUMMYFUNCTION("""COMPUTED_VALUE"""),10)</f>
        <v>10</v>
      </c>
      <c r="AZ25" s="38">
        <f ca="1">IFERROR(__xludf.DUMMYFUNCTION("""COMPUTED_VALUE"""),15)</f>
        <v>15</v>
      </c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SUM(J26,K25))"),300)</f>
        <v>300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SUM(T26,U25))"),165)</f>
        <v>165</v>
      </c>
      <c r="V26" s="38"/>
      <c r="W26" s="38"/>
      <c r="X26" s="38"/>
      <c r="Y26" s="38" t="str">
        <f ca="1">IFERROR(__xludf.DUMMYFUNCTION("FILTER(INSTRUCTIONS!A34:CC44, INSTRUCTIONS!A34:CC34=C2)"),"LONGFELLOW B")</f>
        <v>LONGFELLOW B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1</v>
      </c>
      <c r="AT26" s="38">
        <f ca="1">IFERROR(__xludf.DUMMYFUNCTION("IF(AS26=1, FILTER(TOSSUP, LEN(TOSSUP)), IF(AS26=2, FILTER(NEG, LEN(NEG)), IF(AS26, FILTER(NONEG, LEN(NONEG)), """")))"),-5)</f>
        <v>-5</v>
      </c>
      <c r="AU26" s="38">
        <f ca="1">IFERROR(__xludf.DUMMYFUNCTION("""COMPUTED_VALUE"""),10)</f>
        <v>10</v>
      </c>
      <c r="AV26" s="38">
        <f ca="1">IFERROR(__xludf.DUMMYFUNCTION("""COMPUTED_VALUE"""),15)</f>
        <v>15</v>
      </c>
      <c r="AW26" s="38">
        <f>IF(G3="", 0, IF(SUM(C26:H26)-G26&lt;&gt;0, 0, IF(SUM(M26:R26)&gt;0, 2, IF(SUM(M26:R26)&lt;0, 3, 1))))</f>
        <v>1</v>
      </c>
      <c r="AX26" s="38">
        <f ca="1">IFERROR(__xludf.DUMMYFUNCTION("IF(AW26=1, FILTER(TOSSUP, LEN(TOSSUP)), IF(AW26=2, FILTER(NEG, LEN(NEG)), IF(AW26, FILTER(NONEG, LEN(NONEG)), """")))"),-5)</f>
        <v>-5</v>
      </c>
      <c r="AY26" s="38">
        <f ca="1">IFERROR(__xludf.DUMMYFUNCTION("""COMPUTED_VALUE"""),10)</f>
        <v>10</v>
      </c>
      <c r="AZ26" s="38">
        <f ca="1">IFERROR(__xludf.DUMMYFUNCTION("""COMPUTED_VALUE"""),15)</f>
        <v>15</v>
      </c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SUM(J27,K26))"),300)</f>
        <v>300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SUM(T27,U26))"),165)</f>
        <v>165</v>
      </c>
      <c r="V27" s="38"/>
      <c r="W27" s="38"/>
      <c r="X27" s="38"/>
      <c r="Y27" s="10" t="str">
        <f ca="1">IFERROR(__xludf.DUMMYFUNCTION("""COMPUTED_VALUE"""),"Aileesh Amatya")</f>
        <v>Aileesh Amatya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1</v>
      </c>
      <c r="AT27" s="38">
        <f ca="1">IFERROR(__xludf.DUMMYFUNCTION("IF(AS27=1, FILTER(TOSSUP, LEN(TOSSUP)), IF(AS27=2, FILTER(NEG, LEN(NEG)), IF(AS27, FILTER(NONEG, LEN(NONEG)), """")))"),-5)</f>
        <v>-5</v>
      </c>
      <c r="AU27" s="38">
        <f ca="1">IFERROR(__xludf.DUMMYFUNCTION("""COMPUTED_VALUE"""),10)</f>
        <v>10</v>
      </c>
      <c r="AV27" s="38">
        <f ca="1">IFERROR(__xludf.DUMMYFUNCTION("""COMPUTED_VALUE"""),15)</f>
        <v>15</v>
      </c>
      <c r="AW27" s="38">
        <f>IF(G3="", 0, IF(SUM(C27:H27)-G27&lt;&gt;0, 0, IF(SUM(M27:R27)&gt;0, 2, IF(SUM(M27:R27)&lt;0, 3, 1))))</f>
        <v>1</v>
      </c>
      <c r="AX27" s="38">
        <f ca="1">IFERROR(__xludf.DUMMYFUNCTION("IF(AW27=1, FILTER(TOSSUP, LEN(TOSSUP)), IF(AW27=2, FILTER(NEG, LEN(NEG)), IF(AW27, FILTER(NONEG, LEN(NONEG)), """")))"),-5)</f>
        <v>-5</v>
      </c>
      <c r="AY27" s="38">
        <f ca="1">IFERROR(__xludf.DUMMYFUNCTION("""COMPUTED_VALUE"""),10)</f>
        <v>10</v>
      </c>
      <c r="AZ27" s="38">
        <f ca="1">IFERROR(__xludf.DUMMYFUNCTION("""COMPUTED_VALUE"""),15)</f>
        <v>15</v>
      </c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0</v>
      </c>
      <c r="D28" s="70">
        <f t="shared" si="2"/>
        <v>1</v>
      </c>
      <c r="E28" s="69">
        <f t="shared" si="2"/>
        <v>0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0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IFERROR(__xludf.DUMMYFUNCTION("""COMPUTED_VALUE"""),"Chris Jia")</f>
        <v>Chris Jia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0</v>
      </c>
      <c r="D29" s="76">
        <f t="shared" si="4"/>
        <v>3</v>
      </c>
      <c r="E29" s="75">
        <f t="shared" si="4"/>
        <v>1</v>
      </c>
      <c r="F29" s="76">
        <f t="shared" si="4"/>
        <v>6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1</v>
      </c>
      <c r="N29" s="79">
        <f t="shared" si="5"/>
        <v>2</v>
      </c>
      <c r="O29" s="78">
        <f t="shared" si="5"/>
        <v>5</v>
      </c>
      <c r="P29" s="79">
        <f t="shared" si="5"/>
        <v>0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IFERROR(__xludf.DUMMYFUNCTION("""COMPUTED_VALUE"""),"Ryan McKenzie")</f>
        <v>Ryan McKenzie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1</v>
      </c>
      <c r="D30" s="81">
        <f t="shared" si="6"/>
        <v>1</v>
      </c>
      <c r="E30" s="80">
        <f t="shared" si="6"/>
        <v>0</v>
      </c>
      <c r="F30" s="81">
        <f t="shared" si="6"/>
        <v>1</v>
      </c>
      <c r="G30" s="80">
        <f t="shared" si="6"/>
        <v>0</v>
      </c>
      <c r="H30" s="81">
        <f t="shared" si="6"/>
        <v>0</v>
      </c>
      <c r="I30" s="124">
        <f>SUM(I4:I23)</f>
        <v>200</v>
      </c>
      <c r="J30" s="96"/>
      <c r="K30" s="111">
        <f>IF(ROUND(IFERROR(I30/SUM(C28:H29), 0), 0)=IFERROR(I30/SUM(C28:H29), 0), ROUND(IFERROR(I30/SUM(C28:H29), 0), 0), ROUND(IFERROR(I30/SUM(C28:H29), 0), 1))</f>
        <v>18.2</v>
      </c>
      <c r="L30" s="77">
        <v>-5</v>
      </c>
      <c r="M30" s="82">
        <f t="shared" ref="M30:R30" si="7">COUNTIF(M4:M27, "=-5")</f>
        <v>0</v>
      </c>
      <c r="N30" s="83">
        <f t="shared" si="7"/>
        <v>1</v>
      </c>
      <c r="O30" s="82">
        <f t="shared" si="7"/>
        <v>1</v>
      </c>
      <c r="P30" s="83">
        <f t="shared" si="7"/>
        <v>3</v>
      </c>
      <c r="Q30" s="82">
        <f t="shared" si="7"/>
        <v>0</v>
      </c>
      <c r="R30" s="83">
        <f t="shared" si="7"/>
        <v>0</v>
      </c>
      <c r="S30" s="112">
        <f>SUM(S4:S23)</f>
        <v>110</v>
      </c>
      <c r="T30" s="96"/>
      <c r="U30" s="113">
        <f>IF(ROUND(IFERROR(S30/SUM(M28:R29), 0), 0)=IFERROR(S30/SUM(M28:R29), 0), ROUND(IFERROR(S30/SUM(M28:R29), 0), 0), ROUND(IFERROR(S30/SUM(M28:R29), 0), 1))</f>
        <v>13.8</v>
      </c>
      <c r="V30" s="38"/>
      <c r="W30" s="38"/>
      <c r="X30" s="38"/>
      <c r="Y30" s="38" t="str">
        <f ca="1">IFERROR(__xludf.DUMMYFUNCTION("""COMPUTED_VALUE"""),"Carter Pisocky")</f>
        <v>Carter Pisocky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-5</v>
      </c>
      <c r="D31" s="86">
        <f t="shared" si="8"/>
        <v>40</v>
      </c>
      <c r="E31" s="85">
        <f t="shared" si="8"/>
        <v>10</v>
      </c>
      <c r="F31" s="86">
        <f t="shared" si="8"/>
        <v>55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10</v>
      </c>
      <c r="N31" s="86">
        <f t="shared" si="9"/>
        <v>15</v>
      </c>
      <c r="O31" s="88">
        <f t="shared" si="9"/>
        <v>45</v>
      </c>
      <c r="P31" s="86">
        <f t="shared" si="9"/>
        <v>-15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IFERROR(__xludf.DUMMYFUNCTION("""COMPUTED_VALUE"""),"Jacob Schildkraut")</f>
        <v>Jacob Schildkraut</v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K27)"),300)</f>
        <v>300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U27)"),165)</f>
        <v>165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IFERROR(__xludf.DUMMYFUNCTION("""COMPUTED_VALUE"""),"")</f>
        <v/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 t="str">
        <f>W37</f>
        <v>10: Chris Jia/Aileesh Amatya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 t="s">
        <v>83</v>
      </c>
      <c r="X37" s="103"/>
      <c r="Y37" s="38" t="str">
        <f ca="1">IFERROR(__xludf.DUMMYFUNCTION("FILTER(INSTRUCTIONS!A34:CC44, INSTRUCTIONS!A34:CC34=M2)"),"CENTENNIAL C")</f>
        <v>CENTENNIAL C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IFERROR(__xludf.DUMMYFUNCTION("""COMPUTED_VALUE"""),"Aadarsh Govada")</f>
        <v>Aadarsh Govada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IFERROR(__xludf.DUMMYFUNCTION("""COMPUTED_VALUE"""),"Adhithyaa Nair")</f>
        <v>Adhithyaa Nair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IFERROR(__xludf.DUMMYFUNCTION("""COMPUTED_VALUE"""),"Alex Yang")</f>
        <v>Alex Yang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IFERROR(__xludf.DUMMYFUNCTION("""COMPUTED_VALUE"""),"Ryan Yu")</f>
        <v>Ryan Yu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17" priority="1">
      <formula>$I:$I&lt;&gt;""</formula>
    </cfRule>
  </conditionalFormatting>
  <conditionalFormatting sqref="C4:U23">
    <cfRule type="expression" dxfId="16" priority="2">
      <formula>$S:$S&lt;&gt;""</formula>
    </cfRule>
  </conditionalFormatting>
  <conditionalFormatting sqref="A1">
    <cfRule type="notContainsBlanks" dxfId="15" priority="3">
      <formula>LEN(TRIM(A1))&gt;0</formula>
    </cfRule>
  </conditionalFormatting>
  <dataValidations count="330">
    <dataValidation type="list" allowBlank="1" showErrorMessage="1" sqref="N24">
      <formula1>$BJ$24:$BL$24</formula1>
    </dataValidation>
    <dataValidation type="list" allowBlank="1" showErrorMessage="1" sqref="F26">
      <formula1>$AT$26:$AV$26</formula1>
    </dataValidation>
    <dataValidation type="list" allowBlank="1" showErrorMessage="1" sqref="D11">
      <formula1>$AL$11:$AN$11</formula1>
    </dataValidation>
    <dataValidation type="list" allowBlank="1" showErrorMessage="1" sqref="M18">
      <formula1>$BF$18:$BH$18</formula1>
    </dataValidation>
    <dataValidation type="list" allowBlank="1" showErrorMessage="1" sqref="Q13">
      <formula1>$BV$13:$BX$13</formula1>
    </dataValidation>
    <dataValidation type="list" allowBlank="1" showErrorMessage="1" sqref="D9">
      <formula1>$AL$9:$AN$9</formula1>
    </dataValidation>
    <dataValidation type="list" allowBlank="1" showErrorMessage="1" sqref="M20">
      <formula1>$BF$20:$BH$20</formula1>
    </dataValidation>
    <dataValidation type="list" allowBlank="1" showErrorMessage="1" sqref="R27">
      <formula1>$BZ$27:$CB$27</formula1>
    </dataValidation>
    <dataValidation type="list" allowBlank="1" showErrorMessage="1" sqref="E15">
      <formula1>$AP$15:$AR$15</formula1>
    </dataValidation>
    <dataValidation type="list" allowBlank="1" showErrorMessage="1" sqref="P15">
      <formula1>$BR$15:$BT$15</formula1>
    </dataValidation>
    <dataValidation type="list" allowBlank="1" showErrorMessage="1" sqref="C10">
      <formula1>$AH$10:$AJ$10</formula1>
    </dataValidation>
    <dataValidation type="list" allowBlank="1" showErrorMessage="1" sqref="H17">
      <formula1>$BB$17:$BD$17</formula1>
    </dataValidation>
    <dataValidation type="list" allowBlank="1" showErrorMessage="1" sqref="Q26">
      <formula1>$BV$26:$BX$26</formula1>
    </dataValidation>
    <dataValidation type="list" allowBlank="1" showErrorMessage="1" sqref="Q7">
      <formula1>$BV$7:$BX$7</formula1>
    </dataValidation>
    <dataValidation type="list" allowBlank="1" showErrorMessage="1" sqref="F12">
      <formula1>$AT$12:$AV$12</formula1>
    </dataValidation>
    <dataValidation type="list" allowBlank="1" showErrorMessage="1" sqref="O19">
      <formula1>$BN$19:$BP$19</formula1>
    </dataValidation>
    <dataValidation type="list" allowBlank="1" showErrorMessage="1" sqref="I16">
      <formula1>$X$16:$AA$16</formula1>
    </dataValidation>
    <dataValidation type="list" allowBlank="1" showErrorMessage="1" sqref="R14">
      <formula1>$BZ$14:$CB$14</formula1>
    </dataValidation>
    <dataValidation type="list" allowBlank="1" showErrorMessage="1" sqref="O21">
      <formula1>$BN$21:$BP$21</formula1>
    </dataValidation>
    <dataValidation type="list" allowBlank="1" showErrorMessage="1" sqref="S9">
      <formula1>$AC$9:$AF$9</formula1>
    </dataValidation>
    <dataValidation type="list" allowBlank="1" showErrorMessage="1" sqref="M6">
      <formula1>$BF$6:$BH$6</formula1>
    </dataValidation>
    <dataValidation type="list" allowBlank="1" showErrorMessage="1" sqref="D25">
      <formula1>$AL$25:$AN$25</formula1>
    </dataValidation>
    <dataValidation type="list" allowBlank="1" showErrorMessage="1" sqref="Q27">
      <formula1>$BV$27:$BX$27</formula1>
    </dataValidation>
    <dataValidation type="list" allowBlank="1" showErrorMessage="1" sqref="N10">
      <formula1>$BJ$10:$BL$10</formula1>
    </dataValidation>
    <dataValidation type="list" allowBlank="1" showErrorMessage="1" sqref="G6">
      <formula1>$AX$6:$AZ$6</formula1>
    </dataValidation>
    <dataValidation type="list" allowBlank="1" showErrorMessage="1" sqref="O22">
      <formula1>$BN$22:$BP$22</formula1>
    </dataValidation>
    <dataValidation type="list" allowBlank="1" showErrorMessage="1" sqref="G19">
      <formula1>$AX$19:$AZ$19</formula1>
    </dataValidation>
    <dataValidation type="list" allowBlank="1" showErrorMessage="1" sqref="P16">
      <formula1>$BR$16:$BT$16</formula1>
    </dataValidation>
    <dataValidation type="list" allowBlank="1" showErrorMessage="1" sqref="I17">
      <formula1>$X$17:$AA$17</formula1>
    </dataValidation>
    <dataValidation type="list" allowBlank="1" showErrorMessage="1" sqref="R13">
      <formula1>$BZ$13:$CB$13</formula1>
    </dataValidation>
    <dataValidation type="list" allowBlank="1" showErrorMessage="1" sqref="H18">
      <formula1>$BB$18:$BD$18</formula1>
    </dataValidation>
    <dataValidation type="list" allowBlank="1" showErrorMessage="1" sqref="D12">
      <formula1>$AL$12:$AN$12</formula1>
    </dataValidation>
    <dataValidation type="list" allowBlank="1" showErrorMessage="1" sqref="E14">
      <formula1>$AP$14:$AR$14</formula1>
    </dataValidation>
    <dataValidation type="list" allowBlank="1" showErrorMessage="1" sqref="N11">
      <formula1>$BJ$11:$BL$11</formula1>
    </dataValidation>
    <dataValidation type="list" allowBlank="1" showErrorMessage="1" sqref="F13">
      <formula1>$AT$13:$AV$13</formula1>
    </dataValidation>
    <dataValidation type="list" allowBlank="1" showErrorMessage="1" sqref="N23">
      <formula1>$BJ$23:$BL$23</formula1>
    </dataValidation>
    <dataValidation type="list" allowBlank="1" showErrorMessage="1" sqref="M21">
      <formula1>$BF$21:$BH$21</formula1>
    </dataValidation>
    <dataValidation type="list" allowBlank="1" showErrorMessage="1" sqref="D24">
      <formula1>$AL$24:$AN$24</formula1>
    </dataValidation>
    <dataValidation type="list" allowBlank="1" showErrorMessage="1" sqref="F25">
      <formula1>$AT$25:$AV$25</formula1>
    </dataValidation>
    <dataValidation type="list" allowBlank="1" showErrorMessage="1" sqref="E6">
      <formula1>$AP$6:$AR$6</formula1>
    </dataValidation>
    <dataValidation type="list" allowBlank="1" showErrorMessage="1" sqref="O7">
      <formula1>$BN$7:$BP$7</formula1>
    </dataValidation>
    <dataValidation type="list" allowBlank="1" showErrorMessage="1" sqref="D7">
      <formula1>$AL$7:$AN$7</formula1>
    </dataValidation>
    <dataValidation type="list" allowBlank="1" showErrorMessage="1" sqref="P14">
      <formula1>$BR$14:$BT$14</formula1>
    </dataValidation>
    <dataValidation type="list" allowBlank="1" showErrorMessage="1" sqref="H16">
      <formula1>$BB$16:$BD$16</formula1>
    </dataValidation>
    <dataValidation type="list" allowBlank="1" showErrorMessage="1" sqref="P5">
      <formula1>$BR$5:$BT$5</formula1>
    </dataValidation>
    <dataValidation type="list" allowBlank="1" showErrorMessage="1" sqref="S15">
      <formula1>$AC$15:$AF$15</formula1>
    </dataValidation>
    <dataValidation type="list" allowBlank="1" showErrorMessage="1" sqref="S7">
      <formula1>$AC$7:$AF$7</formula1>
    </dataValidation>
    <dataValidation type="list" allowBlank="1" showErrorMessage="1" sqref="F11">
      <formula1>$AT$11:$AV$11</formula1>
    </dataValidation>
    <dataValidation type="list" allowBlank="1" showErrorMessage="1" sqref="D23">
      <formula1>$AL$23:$AN$23</formula1>
    </dataValidation>
    <dataValidation type="list" allowBlank="1" showErrorMessage="1" sqref="O20">
      <formula1>$BN$20:$BP$20</formula1>
    </dataValidation>
    <dataValidation type="list" allowBlank="1" showErrorMessage="1" sqref="Q9">
      <formula1>$BV$9:$BX$9</formula1>
    </dataValidation>
    <dataValidation type="list" allowBlank="1" showErrorMessage="1" sqref="F27">
      <formula1>$AT$27:$AV$27</formula1>
    </dataValidation>
    <dataValidation type="list" allowBlank="1" showErrorMessage="1" sqref="S18">
      <formula1>$AC$18:$AF$18</formula1>
    </dataValidation>
    <dataValidation type="list" allowBlank="1" showErrorMessage="1" sqref="G8">
      <formula1>$AX$8:$AZ$8</formula1>
    </dataValidation>
    <dataValidation type="list" allowBlank="1" showErrorMessage="1" sqref="S20">
      <formula1>$AC$20:$AF$20</formula1>
    </dataValidation>
    <dataValidation type="list" allowBlank="1" showErrorMessage="1" sqref="R26">
      <formula1>$BZ$26:$CB$26</formula1>
    </dataValidation>
    <dataValidation type="list" allowBlank="1" showErrorMessage="1" sqref="E16">
      <formula1>$AP$16:$AR$16</formula1>
    </dataValidation>
    <dataValidation type="list" allowBlank="1" showErrorMessage="1" sqref="M17">
      <formula1>$BF$17:$BH$17</formula1>
    </dataValidation>
    <dataValidation type="list" allowBlank="1" showErrorMessage="1" sqref="N5">
      <formula1>$BJ$5:$BL$5</formula1>
    </dataValidation>
    <dataValidation type="list" allowBlank="1" showErrorMessage="1" sqref="D13">
      <formula1>$AL$13:$AN$13</formula1>
    </dataValidation>
    <dataValidation type="list" allowBlank="1" showErrorMessage="1" sqref="N25">
      <formula1>$BJ$25:$BL$25</formula1>
    </dataValidation>
    <dataValidation type="list" allowBlank="1" showErrorMessage="1" sqref="C11">
      <formula1>$AH$11:$AJ$11</formula1>
    </dataValidation>
    <dataValidation type="list" allowBlank="1" showErrorMessage="1" sqref="S17">
      <formula1>$AC$17:$AF$17</formula1>
    </dataValidation>
    <dataValidation type="list" allowBlank="1" showErrorMessage="1" sqref="E8">
      <formula1>$AP$8:$AR$8</formula1>
    </dataValidation>
    <dataValidation type="list" allowBlank="1" showErrorMessage="1" sqref="O9">
      <formula1>$BN$9:$BP$9</formula1>
    </dataValidation>
    <dataValidation type="list" allowBlank="1" showErrorMessage="1" sqref="H20">
      <formula1>$BB$20:$BD$20</formula1>
    </dataValidation>
    <dataValidation type="list" allowBlank="1" showErrorMessage="1" sqref="R8">
      <formula1>$BZ$8:$CB$8</formula1>
    </dataValidation>
    <dataValidation type="list" allowBlank="1" showErrorMessage="1" sqref="M4">
      <formula1>$BF$4:$BH$4</formula1>
    </dataValidation>
    <dataValidation type="list" allowBlank="1" showErrorMessage="1" sqref="H15">
      <formula1>$BB$15:$BD$15</formula1>
    </dataValidation>
    <dataValidation type="list" allowBlank="1" showErrorMessage="1" sqref="F5">
      <formula1>$AT$5:$AV$5</formula1>
    </dataValidation>
    <dataValidation type="list" allowBlank="1" showErrorMessage="1" sqref="N26">
      <formula1>$BJ$26:$BL$26</formula1>
    </dataValidation>
    <dataValidation type="list" allowBlank="1" showErrorMessage="1" sqref="Q24">
      <formula1>$BV$24:$BX$24</formula1>
    </dataValidation>
    <dataValidation type="list" allowBlank="1" showErrorMessage="1" sqref="H21">
      <formula1>$BB$21:$BD$21</formula1>
    </dataValidation>
    <dataValidation type="list" allowBlank="1" showErrorMessage="1" sqref="C8">
      <formula1>$AH$8:$AJ$8</formula1>
    </dataValidation>
    <dataValidation type="list" allowBlank="1" showErrorMessage="1" sqref="M19">
      <formula1>$BF$19:$BH$19</formula1>
    </dataValidation>
    <dataValidation type="list" allowBlank="1" showErrorMessage="1" sqref="S16">
      <formula1>$AC$16:$AF$16</formula1>
    </dataValidation>
    <dataValidation type="list" allowBlank="1" showErrorMessage="1" sqref="I8">
      <formula1>$X$8:$AA$8</formula1>
    </dataValidation>
    <dataValidation type="list" allowBlank="1" showErrorMessage="1" sqref="P13">
      <formula1>$BR$13:$BT$13</formula1>
    </dataValidation>
    <dataValidation type="list" allowBlank="1" showErrorMessage="1" sqref="E17">
      <formula1>$AP$17:$AR$17</formula1>
    </dataValidation>
    <dataValidation type="list" allowBlank="1" showErrorMessage="1" sqref="H5">
      <formula1>$BB$5:$BD$5</formula1>
    </dataValidation>
    <dataValidation type="list" allowBlank="1" showErrorMessage="1" sqref="G10">
      <formula1>$AX$10:$AZ$10</formula1>
    </dataValidation>
    <dataValidation type="list" allowBlank="1" showErrorMessage="1" sqref="Q25">
      <formula1>$BV$25:$BX$25</formula1>
    </dataValidation>
    <dataValidation type="list" allowBlank="1" showErrorMessage="1" sqref="C12">
      <formula1>$AH$12:$AJ$12</formula1>
    </dataValidation>
    <dataValidation type="list" allowBlank="1" showErrorMessage="1" sqref="F10">
      <formula1>$AT$10:$AV$10</formula1>
    </dataValidation>
    <dataValidation type="list" allowBlank="1" showErrorMessage="1" sqref="D5">
      <formula1>$AL$5:$AN$5</formula1>
    </dataValidation>
    <dataValidation type="list" allowBlank="1" showErrorMessage="1" sqref="Q4">
      <formula1>$BV$4:$BX$4</formula1>
    </dataValidation>
    <dataValidation type="list" allowBlank="1" showErrorMessage="1" sqref="S21">
      <formula1>$AC$21:$AF$21</formula1>
    </dataValidation>
    <dataValidation type="list" allowBlank="1" showErrorMessage="1" sqref="E18">
      <formula1>$AP$18:$AR$18</formula1>
    </dataValidation>
    <dataValidation type="list" allowBlank="1" showErrorMessage="1" sqref="C19">
      <formula1>$AH$19:$AJ$19</formula1>
    </dataValidation>
    <dataValidation type="list" allowBlank="1" showErrorMessage="1" sqref="C13">
      <formula1>$AH$13:$AJ$13</formula1>
    </dataValidation>
    <dataValidation type="list" allowBlank="1" showErrorMessage="1" sqref="N7">
      <formula1>$BJ$7:$BL$7</formula1>
    </dataValidation>
    <dataValidation type="list" allowBlank="1" showErrorMessage="1" sqref="H22">
      <formula1>$BB$22:$BD$22</formula1>
    </dataValidation>
    <dataValidation type="list" allowBlank="1" showErrorMessage="1" sqref="F23">
      <formula1>$AT$23:$AV$23</formula1>
    </dataValidation>
    <dataValidation type="list" allowBlank="1" showErrorMessage="1" sqref="O24">
      <formula1>$BN$24:$BP$24</formula1>
    </dataValidation>
    <dataValidation type="list" allowBlank="1" showErrorMessage="1" sqref="D22">
      <formula1>$AL$22:$AN$22</formula1>
    </dataValidation>
    <dataValidation type="list" allowBlank="1" showErrorMessage="1" sqref="C26">
      <formula1>$AH$26:$AJ$26</formula1>
    </dataValidation>
    <dataValidation type="list" allowBlank="1" showErrorMessage="1" sqref="P12">
      <formula1>$BR$12:$BT$12</formula1>
    </dataValidation>
    <dataValidation type="list" allowBlank="1" showErrorMessage="1" sqref="I7">
      <formula1>$X$7:$AA$7</formula1>
    </dataValidation>
    <dataValidation type="list" allowBlank="1" showErrorMessage="1" sqref="F15">
      <formula1>$AT$15:$AV$15</formula1>
    </dataValidation>
    <dataValidation type="list" allowBlank="1" showErrorMessage="1" sqref="S14">
      <formula1>$AC$14:$AF$14</formula1>
    </dataValidation>
    <dataValidation type="list" allowBlank="1" showErrorMessage="1" sqref="O16">
      <formula1>$BN$16:$BP$16</formula1>
    </dataValidation>
    <dataValidation type="list" allowBlank="1" showErrorMessage="1" sqref="R6">
      <formula1>$BZ$6:$CB$6</formula1>
    </dataValidation>
    <dataValidation type="list" allowBlank="1" showErrorMessage="1" sqref="C14">
      <formula1>$AH$14:$AJ$14</formula1>
    </dataValidation>
    <dataValidation type="list" allowBlank="1" showErrorMessage="1" sqref="F7">
      <formula1>$AT$7:$AV$7</formula1>
    </dataValidation>
    <dataValidation type="list" allowBlank="1" showErrorMessage="1" sqref="E25">
      <formula1>$AP$25:$AR$25</formula1>
    </dataValidation>
    <dataValidation type="list" allowBlank="1" showErrorMessage="1" sqref="D19">
      <formula1>$AL$19:$AN$19</formula1>
    </dataValidation>
    <dataValidation type="list" allowBlank="1" showErrorMessage="1" sqref="S6">
      <formula1>$AC$6:$AF$6</formula1>
    </dataValidation>
    <dataValidation type="list" allowBlank="1" showErrorMessage="1" sqref="H7">
      <formula1>$BB$7:$BD$7</formula1>
    </dataValidation>
    <dataValidation type="list" allowBlank="1" showErrorMessage="1" sqref="C20">
      <formula1>$AH$20:$AJ$20</formula1>
    </dataValidation>
    <dataValidation type="list" allowBlank="1" showErrorMessage="1" sqref="S13">
      <formula1>$AC$13:$AF$13</formula1>
    </dataValidation>
    <dataValidation type="list" allowBlank="1" showErrorMessage="1" sqref="E26">
      <formula1>$AP$26:$AR$26</formula1>
    </dataValidation>
    <dataValidation type="list" allowBlank="1" showErrorMessage="1" sqref="O4">
      <formula1>$BN$4:$BP$4</formula1>
    </dataValidation>
    <dataValidation type="list" allowBlank="1" showErrorMessage="1" sqref="C27">
      <formula1>$AH$27:$AJ$27</formula1>
    </dataValidation>
    <dataValidation type="list" allowBlank="1" showErrorMessage="1" sqref="M9">
      <formula1>$BF$9:$BH$9</formula1>
    </dataValidation>
    <dataValidation type="list" allowBlank="1" showErrorMessage="1" sqref="C21">
      <formula1>$AH$21:$AJ$21</formula1>
    </dataValidation>
    <dataValidation type="list" allowBlank="1" showErrorMessage="1" sqref="H19">
      <formula1>$BB$19:$BD$19</formula1>
    </dataValidation>
    <dataValidation type="list" allowBlank="1" showErrorMessage="1" sqref="O17">
      <formula1>$BN$17:$BP$17</formula1>
    </dataValidation>
    <dataValidation type="list" allowBlank="1" showErrorMessage="1" sqref="N9">
      <formula1>$BJ$9:$BL$9</formula1>
    </dataValidation>
    <dataValidation type="list" allowBlank="1" showErrorMessage="1" sqref="F14">
      <formula1>$AT$14:$AV$14</formula1>
    </dataValidation>
    <dataValidation type="list" allowBlank="1" showErrorMessage="1" sqref="E27">
      <formula1>$AP$27:$AR$27</formula1>
    </dataValidation>
    <dataValidation type="list" allowBlank="1" showErrorMessage="1" sqref="M7">
      <formula1>$BF$7:$BH$7</formula1>
    </dataValidation>
    <dataValidation type="list" allowBlank="1" showErrorMessage="1" sqref="O23">
      <formula1>$BN$23:$BP$23</formula1>
    </dataValidation>
    <dataValidation type="list" allowBlank="1" showErrorMessage="1" sqref="S12">
      <formula1>$AC$12:$AF$12</formula1>
    </dataValidation>
    <dataValidation type="list" allowBlank="1" showErrorMessage="1" sqref="O6">
      <formula1>$BN$6:$BP$6</formula1>
    </dataValidation>
    <dataValidation type="list" allowBlank="1" showErrorMessage="1" sqref="F17">
      <formula1>$AT$17:$AV$17</formula1>
    </dataValidation>
    <dataValidation type="list" allowBlank="1" showErrorMessage="1" sqref="Q6">
      <formula1>$BV$6:$BX$6</formula1>
    </dataValidation>
    <dataValidation type="list" allowBlank="1" showErrorMessage="1" sqref="I5">
      <formula1>$X$5:$AA$5</formula1>
    </dataValidation>
    <dataValidation type="list" allowBlank="1" showErrorMessage="1" sqref="O18">
      <formula1>$BN$18:$BP$18</formula1>
    </dataValidation>
    <dataValidation type="list" allowBlank="1" showErrorMessage="1" sqref="C25">
      <formula1>$AH$25:$AJ$25</formula1>
    </dataValidation>
    <dataValidation type="list" allowBlank="1" showErrorMessage="1" sqref="G5">
      <formula1>$AX$5:$AZ$5</formula1>
    </dataValidation>
    <dataValidation type="list" allowBlank="1" showErrorMessage="1" sqref="D26">
      <formula1>$AL$26:$AN$26</formula1>
    </dataValidation>
    <dataValidation type="list" allowBlank="1" showErrorMessage="1" sqref="S4">
      <formula1>$AC$4:$AF$4</formula1>
    </dataValidation>
    <dataValidation type="list" allowBlank="1" showErrorMessage="1" sqref="H26">
      <formula1>$BB$26:$BD$26</formula1>
    </dataValidation>
    <dataValidation type="list" allowBlank="1" showErrorMessage="1" sqref="C22">
      <formula1>$AH$22:$AJ$22</formula1>
    </dataValidation>
    <dataValidation type="list" allowBlank="1" showErrorMessage="1" sqref="E5">
      <formula1>$AP$5:$AR$5</formula1>
    </dataValidation>
    <dataValidation type="list" allowBlank="1" showErrorMessage="1" sqref="F24">
      <formula1>$AT$24:$AV$24</formula1>
    </dataValidation>
    <dataValidation type="list" allowBlank="1" showErrorMessage="1" sqref="C17">
      <formula1>$AH$17:$AJ$17</formula1>
    </dataValidation>
    <dataValidation type="list" allowBlank="1" showErrorMessage="1" sqref="H9">
      <formula1>$BB$9:$BD$9</formula1>
    </dataValidation>
    <dataValidation type="list" allowBlank="1" showErrorMessage="1" sqref="C23">
      <formula1>$AH$23:$AJ$23</formula1>
    </dataValidation>
    <dataValidation type="list" allowBlank="1" showErrorMessage="1" sqref="F9">
      <formula1>$AT$9:$AV$9</formula1>
    </dataValidation>
    <dataValidation type="list" allowBlank="1" showErrorMessage="1" sqref="F21">
      <formula1>$AT$21:$AV$21</formula1>
    </dataValidation>
    <dataValidation type="list" allowBlank="1" showErrorMessage="1" sqref="S10">
      <formula1>$AC$10:$AF$10</formula1>
    </dataValidation>
    <dataValidation type="list" allowBlank="1" showErrorMessage="1" sqref="C18">
      <formula1>$AH$18:$AJ$18</formula1>
    </dataValidation>
    <dataValidation type="list" allowBlank="1" showErrorMessage="1" sqref="F16">
      <formula1>$AT$16:$AV$16</formula1>
    </dataValidation>
    <dataValidation type="list" allowBlank="1" showErrorMessage="1" sqref="H27">
      <formula1>$BB$27:$BD$27</formula1>
    </dataValidation>
    <dataValidation type="list" allowBlank="1" showErrorMessage="1" sqref="O25">
      <formula1>$BN$25:$BP$25</formula1>
    </dataValidation>
    <dataValidation type="list" allowBlank="1" showErrorMessage="1" sqref="F22">
      <formula1>$AT$22:$AV$22</formula1>
    </dataValidation>
    <dataValidation type="list" allowBlank="1" showErrorMessage="1" sqref="R4">
      <formula1>$BZ$4:$CB$4</formula1>
    </dataValidation>
    <dataValidation type="list" allowBlank="1" showErrorMessage="1" sqref="P7">
      <formula1>$BR$7:$BT$7</formula1>
    </dataValidation>
    <dataValidation type="list" allowBlank="1" showErrorMessage="1" sqref="D27">
      <formula1>$AL$27:$AN$27</formula1>
    </dataValidation>
    <dataValidation type="list" allowBlank="1" showErrorMessage="1" sqref="O26">
      <formula1>$BN$26:$BP$26</formula1>
    </dataValidation>
    <dataValidation type="list" allowBlank="1" showErrorMessage="1" sqref="C5">
      <formula1>$AH$5:$AJ$5</formula1>
    </dataValidation>
    <dataValidation type="list" allowBlank="1" showErrorMessage="1" sqref="C24">
      <formula1>$AH$24:$AJ$24</formula1>
    </dataValidation>
    <dataValidation type="list" allowBlank="1" showErrorMessage="1" sqref="O8">
      <formula1>$BN$8:$BP$8</formula1>
    </dataValidation>
    <dataValidation type="list" allowBlank="1" showErrorMessage="1" sqref="P23">
      <formula1>$BR$23:$BT$23</formula1>
    </dataValidation>
    <dataValidation type="list" allowBlank="1" showErrorMessage="1" sqref="H25">
      <formula1>$BB$25:$BD$25</formula1>
    </dataValidation>
    <dataValidation type="list" allowBlank="1" showErrorMessage="1" sqref="E7">
      <formula1>$AP$7:$AR$7</formula1>
    </dataValidation>
    <dataValidation type="list" allowBlank="1" showErrorMessage="1" sqref="F20">
      <formula1>$AT$20:$AV$20</formula1>
    </dataValidation>
    <dataValidation type="list" allowBlank="1" showErrorMessage="1" sqref="O27">
      <formula1>$BN$27:$BP$27</formula1>
    </dataValidation>
    <dataValidation type="list" allowBlank="1" showErrorMessage="1" sqref="G14">
      <formula1>$AX$14:$AZ$14</formula1>
    </dataValidation>
    <dataValidation type="list" allowBlank="1" showErrorMessage="1" sqref="C16">
      <formula1>$AH$16:$AJ$16</formula1>
    </dataValidation>
    <dataValidation type="list" allowBlank="1" showErrorMessage="1" sqref="N16">
      <formula1>$BJ$16:$BL$16</formula1>
    </dataValidation>
    <dataValidation type="list" allowBlank="1" showErrorMessage="1" sqref="D17">
      <formula1>$AL$17:$AN$17</formula1>
    </dataValidation>
    <dataValidation type="list" allowBlank="1" showErrorMessage="1" sqref="F18">
      <formula1>$AT$18:$AV$18</formula1>
    </dataValidation>
    <dataValidation type="list" allowBlank="1" showErrorMessage="1" sqref="I10">
      <formula1>$X$10:$AA$10</formula1>
    </dataValidation>
    <dataValidation type="list" allowBlank="1" showErrorMessage="1" sqref="S11">
      <formula1>$AC$11:$AF$11</formula1>
    </dataValidation>
    <dataValidation type="list" allowBlank="1" showErrorMessage="1" sqref="M26">
      <formula1>$BF$26:$BH$26</formula1>
    </dataValidation>
    <dataValidation type="list" allowBlank="1" showErrorMessage="1" sqref="Q20">
      <formula1>$BV$20:$BX$20</formula1>
    </dataValidation>
    <dataValidation type="list" allowBlank="1" showErrorMessage="1" sqref="G27">
      <formula1>$AX$27:$AZ$27</formula1>
    </dataValidation>
    <dataValidation type="list" allowBlank="1" showErrorMessage="1" sqref="H4">
      <formula1>$BB$4:$BD$4</formula1>
    </dataValidation>
    <dataValidation type="list" allowBlank="1" showErrorMessage="1" sqref="M5">
      <formula1>$BF$5:$BH$5</formula1>
    </dataValidation>
    <dataValidation type="list" allowBlank="1" showErrorMessage="1" sqref="F19">
      <formula1>$AT$19:$AV$19</formula1>
    </dataValidation>
    <dataValidation type="list" allowBlank="1" showErrorMessage="1" sqref="I23">
      <formula1>$X$23:$AA$23</formula1>
    </dataValidation>
    <dataValidation type="list" allowBlank="1" showErrorMessage="1" sqref="H11">
      <formula1>$BB$11:$BD$11</formula1>
    </dataValidation>
    <dataValidation type="list" allowBlank="1" showErrorMessage="1" sqref="N17">
      <formula1>$BJ$17:$BL$17</formula1>
    </dataValidation>
    <dataValidation type="list" allowBlank="1" showErrorMessage="1" sqref="G13">
      <formula1>$AX$13:$AZ$13</formula1>
    </dataValidation>
    <dataValidation type="list" allowBlank="1" showErrorMessage="1" sqref="P10">
      <formula1>$BR$10:$BT$10</formula1>
    </dataValidation>
    <dataValidation type="list" allowBlank="1" showErrorMessage="1" sqref="C7">
      <formula1>$AH$7:$AJ$7</formula1>
    </dataValidation>
    <dataValidation type="list" allowBlank="1" showErrorMessage="1" sqref="H12">
      <formula1>$BB$12:$BD$12</formula1>
    </dataValidation>
    <dataValidation type="list" allowBlank="1" showErrorMessage="1" sqref="C15">
      <formula1>$AH$15:$AJ$15</formula1>
    </dataValidation>
    <dataValidation type="list" allowBlank="1" showErrorMessage="1" sqref="P22">
      <formula1>$BR$22:$BT$22</formula1>
    </dataValidation>
    <dataValidation type="list" allowBlank="1" showErrorMessage="1" sqref="H24">
      <formula1>$BB$24:$BD$24</formula1>
    </dataValidation>
    <dataValidation type="list" allowBlank="1" showErrorMessage="1" sqref="Q21">
      <formula1>$BV$21:$BX$21</formula1>
    </dataValidation>
    <dataValidation type="list" allowBlank="1" showErrorMessage="1" sqref="I11">
      <formula1>$X$11:$AA$11</formula1>
    </dataValidation>
    <dataValidation type="list" allowBlank="1" showErrorMessage="1" sqref="F4">
      <formula1>$AT$4:$AV$4</formula1>
    </dataValidation>
    <dataValidation type="list" allowBlank="1" showErrorMessage="1" sqref="R19">
      <formula1>$BZ$19:$CB$19</formula1>
    </dataValidation>
    <dataValidation type="list" allowBlank="1" showErrorMessage="1" sqref="D18">
      <formula1>$AL$18:$AN$18</formula1>
    </dataValidation>
    <dataValidation type="list" allowBlank="1" showErrorMessage="1" sqref="R9">
      <formula1>$BZ$9:$CB$9</formula1>
    </dataValidation>
    <dataValidation type="list" allowBlank="1" showErrorMessage="1" sqref="R7">
      <formula1>$BZ$7:$CB$7</formula1>
    </dataValidation>
    <dataValidation type="list" allowBlank="1" showErrorMessage="1" sqref="H13">
      <formula1>$BB$13:$BD$13</formula1>
    </dataValidation>
    <dataValidation type="list" allowBlank="1" showErrorMessage="1" sqref="G26">
      <formula1>$AX$26:$AZ$26</formula1>
    </dataValidation>
    <dataValidation type="list" allowBlank="1" showErrorMessage="1" sqref="D20">
      <formula1>$AL$20:$AN$20</formula1>
    </dataValidation>
    <dataValidation type="list" allowBlank="1" showErrorMessage="1" sqref="E9">
      <formula1>$AP$9:$AR$9</formula1>
    </dataValidation>
    <dataValidation type="list" allowBlank="1" showErrorMessage="1" sqref="M27">
      <formula1>$BF$27:$BH$27</formula1>
    </dataValidation>
    <dataValidation type="list" allowBlank="1" showErrorMessage="1" sqref="Q22">
      <formula1>$BV$22:$BX$22</formula1>
    </dataValidation>
    <dataValidation type="list" allowBlank="1" showErrorMessage="1" sqref="H6">
      <formula1>$BB$6:$BD$6</formula1>
    </dataValidation>
    <dataValidation type="list" allowBlank="1" showErrorMessage="1" sqref="Q17">
      <formula1>$BV$17:$BX$17</formula1>
    </dataValidation>
    <dataValidation type="list" allowBlank="1" showErrorMessage="1" sqref="E24">
      <formula1>$AP$24:$AR$24</formula1>
    </dataValidation>
    <dataValidation type="list" allowBlank="1" showErrorMessage="1" sqref="F6">
      <formula1>$AT$6:$AV$6</formula1>
    </dataValidation>
    <dataValidation type="list" allowBlank="1" showErrorMessage="1" sqref="P11">
      <formula1>$BR$11:$BT$11</formula1>
    </dataValidation>
    <dataValidation type="list" allowBlank="1" showErrorMessage="1" sqref="I9">
      <formula1>$X$9:$AA$9</formula1>
    </dataValidation>
    <dataValidation type="list" allowBlank="1" showErrorMessage="1" sqref="E19">
      <formula1>$AP$19:$AR$19</formula1>
    </dataValidation>
    <dataValidation type="list" allowBlank="1" showErrorMessage="1" sqref="P9">
      <formula1>$BR$9:$BT$9</formula1>
    </dataValidation>
    <dataValidation type="list" allowBlank="1" showErrorMessage="1" sqref="C9">
      <formula1>$AH$9:$AJ$9</formula1>
    </dataValidation>
    <dataValidation type="list" allowBlank="1" showErrorMessage="1" sqref="M3:R3">
      <formula1>$Y$38:$Y$47</formula1>
    </dataValidation>
    <dataValidation type="list" allowBlank="1" showErrorMessage="1" sqref="O15">
      <formula1>$BN$15:$BP$15</formula1>
    </dataValidation>
    <dataValidation type="list" allowBlank="1" showErrorMessage="1" sqref="E21">
      <formula1>$AP$21:$AR$21</formula1>
    </dataValidation>
    <dataValidation type="list" allowBlank="1" showErrorMessage="1" sqref="S23">
      <formula1>$AC$23:$AF$23</formula1>
    </dataValidation>
    <dataValidation type="list" allowBlank="1" showErrorMessage="1" sqref="H23">
      <formula1>$BB$23:$BD$23</formula1>
    </dataValidation>
    <dataValidation type="list" allowBlank="1" showErrorMessage="1" sqref="O12">
      <formula1>$BN$12:$BP$12</formula1>
    </dataValidation>
    <dataValidation type="list" allowBlank="1" showErrorMessage="1" sqref="P4">
      <formula1>$BR$4:$BT$4</formula1>
    </dataValidation>
    <dataValidation type="list" allowBlank="1" showErrorMessage="1" sqref="E22">
      <formula1>$AP$22:$AR$22</formula1>
    </dataValidation>
    <dataValidation type="list" allowBlank="1" showErrorMessage="1" sqref="R10">
      <formula1>$BZ$10:$CB$10</formula1>
    </dataValidation>
    <dataValidation type="list" allowBlank="1" showErrorMessage="1" sqref="Q18">
      <formula1>$BV$18:$BX$18</formula1>
    </dataValidation>
    <dataValidation type="list" allowBlank="1" showErrorMessage="1" sqref="S8">
      <formula1>$AC$8:$AF$8</formula1>
    </dataValidation>
    <dataValidation type="list" allowBlank="1" showErrorMessage="1" sqref="D16">
      <formula1>$AL$16:$AN$16</formula1>
    </dataValidation>
    <dataValidation type="list" allowBlank="1" showErrorMessage="1" sqref="D8">
      <formula1>$AL$8:$AN$8</formula1>
    </dataValidation>
    <dataValidation type="list" allowBlank="1" showErrorMessage="1" sqref="O13">
      <formula1>$BN$13:$BP$13</formula1>
    </dataValidation>
    <dataValidation type="list" allowBlank="1" showErrorMessage="1" sqref="M25">
      <formula1>$BF$25:$BH$25</formula1>
    </dataValidation>
    <dataValidation type="list" allowBlank="1" showErrorMessage="1" sqref="D21">
      <formula1>$AL$21:$AN$21</formula1>
    </dataValidation>
    <dataValidation type="list" allowBlank="1" showErrorMessage="1" sqref="S22">
      <formula1>$AC$22:$AF$22</formula1>
    </dataValidation>
    <dataValidation type="list" allowBlank="1" showErrorMessage="1" sqref="Q19">
      <formula1>$BV$19:$BX$19</formula1>
    </dataValidation>
    <dataValidation type="list" allowBlank="1" showErrorMessage="1" sqref="N4">
      <formula1>$BJ$4:$BL$4</formula1>
    </dataValidation>
    <dataValidation type="list" allowBlank="1" showErrorMessage="1" sqref="O14">
      <formula1>$BN$14:$BP$14</formula1>
    </dataValidation>
    <dataValidation type="list" allowBlank="1" showErrorMessage="1" sqref="M24">
      <formula1>$BF$24:$BH$24</formula1>
    </dataValidation>
    <dataValidation type="list" allowBlank="1" showErrorMessage="1" sqref="N27">
      <formula1>$BJ$27:$BL$27</formula1>
    </dataValidation>
    <dataValidation type="list" allowBlank="1" showErrorMessage="1" sqref="D15">
      <formula1>$AL$15:$AN$15</formula1>
    </dataValidation>
    <dataValidation type="list" allowBlank="1" showErrorMessage="1" sqref="G7">
      <formula1>$AX$7:$AZ$7</formula1>
    </dataValidation>
    <dataValidation type="list" allowBlank="1" showErrorMessage="1" sqref="Q8">
      <formula1>$BV$8:$BX$8</formula1>
    </dataValidation>
    <dataValidation type="list" allowBlank="1" showErrorMessage="1" sqref="E23">
      <formula1>$AP$23:$AR$23</formula1>
    </dataValidation>
    <dataValidation type="list" allowBlank="1" showErrorMessage="1" sqref="Q10">
      <formula1>$BV$10:$BX$10</formula1>
    </dataValidation>
    <dataValidation type="list" allowBlank="1" showErrorMessage="1" sqref="R24">
      <formula1>$BZ$24:$CB$24</formula1>
    </dataValidation>
    <dataValidation type="list" allowBlank="1" showErrorMessage="1" sqref="O11">
      <formula1>$BN$11:$BP$11</formula1>
    </dataValidation>
    <dataValidation type="list" allowBlank="1" showErrorMessage="1" sqref="G17">
      <formula1>$AX$17:$AZ$17</formula1>
    </dataValidation>
    <dataValidation type="list" allowBlank="1" showErrorMessage="1" sqref="I19">
      <formula1>$X$19:$AA$19</formula1>
    </dataValidation>
    <dataValidation type="list" allowBlank="1" showErrorMessage="1" sqref="R5">
      <formula1>$BZ$5:$CB$5</formula1>
    </dataValidation>
    <dataValidation type="list" allowBlank="1" showErrorMessage="1" sqref="P26">
      <formula1>$BR$26:$BT$26</formula1>
    </dataValidation>
    <dataValidation type="list" allowBlank="1" showErrorMessage="1" sqref="C4">
      <formula1>$AH$4:$AJ$4</formula1>
    </dataValidation>
    <dataValidation type="list" allowBlank="1" showErrorMessage="1" sqref="E12">
      <formula1>$AP$12:$AR$12</formula1>
    </dataValidation>
    <dataValidation type="list" allowBlank="1" showErrorMessage="1" sqref="D14">
      <formula1>$AL$14:$AN$14</formula1>
    </dataValidation>
    <dataValidation type="list" allowBlank="1" showErrorMessage="1" sqref="N19">
      <formula1>$BJ$19:$BL$19</formula1>
    </dataValidation>
    <dataValidation type="list" allowBlank="1" showErrorMessage="1" sqref="P20">
      <formula1>$BR$20:$BT$20</formula1>
    </dataValidation>
    <dataValidation type="list" allowBlank="1" showErrorMessage="1" sqref="N21">
      <formula1>$BJ$21:$BL$21</formula1>
    </dataValidation>
    <dataValidation type="list" allowBlank="1" showErrorMessage="1" sqref="M23">
      <formula1>$BF$23:$BH$23</formula1>
    </dataValidation>
    <dataValidation type="list" allowBlank="1" showErrorMessage="1" sqref="I21">
      <formula1>$X$21:$AA$21</formula1>
    </dataValidation>
    <dataValidation type="list" allowBlank="1" showErrorMessage="1" sqref="R11">
      <formula1>$BZ$11:$CB$11</formula1>
    </dataValidation>
    <dataValidation type="list" allowBlank="1" showErrorMessage="1" sqref="Q23">
      <formula1>$BV$23:$BX$23</formula1>
    </dataValidation>
    <dataValidation type="list" allowBlank="1" showErrorMessage="1" sqref="P18">
      <formula1>$BR$18:$BT$18</formula1>
    </dataValidation>
    <dataValidation type="list" allowBlank="1" showErrorMessage="1" sqref="G11">
      <formula1>$AX$11:$AZ$11</formula1>
    </dataValidation>
    <dataValidation type="list" allowBlank="1" showErrorMessage="1" sqref="N13">
      <formula1>$BJ$13:$BL$13</formula1>
    </dataValidation>
    <dataValidation type="list" allowBlank="1" showErrorMessage="1" sqref="M10">
      <formula1>$BF$10:$BH$10</formula1>
    </dataValidation>
    <dataValidation type="list" allowBlank="1" showErrorMessage="1" sqref="R17">
      <formula1>$BZ$17:$CB$17</formula1>
    </dataValidation>
    <dataValidation type="list" allowBlank="1" showErrorMessage="1" sqref="P6">
      <formula1>$BR$6:$BT$6</formula1>
    </dataValidation>
    <dataValidation type="list" allowBlank="1" showErrorMessage="1" sqref="H14">
      <formula1>$BB$14:$BD$14</formula1>
    </dataValidation>
    <dataValidation type="list" allowBlank="1" showErrorMessage="1" sqref="F8">
      <formula1>$AT$8:$AV$8</formula1>
    </dataValidation>
    <dataValidation type="list" allowBlank="1" showErrorMessage="1" sqref="I13">
      <formula1>$X$13:$AA$13</formula1>
    </dataValidation>
    <dataValidation type="list" allowBlank="1" showErrorMessage="1" sqref="Q15">
      <formula1>$BV$15:$BX$15</formula1>
    </dataValidation>
    <dataValidation type="list" allowBlank="1" showErrorMessage="1" sqref="M22">
      <formula1>$BF$22:$BH$22</formula1>
    </dataValidation>
    <dataValidation type="list" allowBlank="1" showErrorMessage="1" sqref="G12">
      <formula1>$AX$12:$AZ$12</formula1>
    </dataValidation>
    <dataValidation type="list" allowBlank="1" showErrorMessage="1" sqref="E13">
      <formula1>$AP$13:$AR$13</formula1>
    </dataValidation>
    <dataValidation type="list" allowBlank="1" showErrorMessage="1" sqref="G24">
      <formula1>$AX$24:$AZ$24</formula1>
    </dataValidation>
    <dataValidation type="list" allowBlank="1" showErrorMessage="1" sqref="P21">
      <formula1>$BR$21:$BT$21</formula1>
    </dataValidation>
    <dataValidation type="list" allowBlank="1" showErrorMessage="1" sqref="M16">
      <formula1>$BF$16:$BH$16</formula1>
    </dataValidation>
    <dataValidation type="list" allowBlank="1" showErrorMessage="1" sqref="P8">
      <formula1>$BR$8:$BT$8</formula1>
    </dataValidation>
    <dataValidation type="list" allowBlank="1" showErrorMessage="1" sqref="R25">
      <formula1>$BZ$25:$CB$25</formula1>
    </dataValidation>
    <dataValidation type="list" allowBlank="1" showErrorMessage="1" sqref="I18">
      <formula1>$X$18:$AA$18</formula1>
    </dataValidation>
    <dataValidation type="list" allowBlank="1" showErrorMessage="1" sqref="G9">
      <formula1>$AX$9:$AZ$9</formula1>
    </dataValidation>
    <dataValidation type="list" allowBlank="1" showErrorMessage="1" sqref="G25">
      <formula1>$AX$25:$AZ$25</formula1>
    </dataValidation>
    <dataValidation type="list" allowBlank="1" showErrorMessage="1" sqref="O10">
      <formula1>$BN$10:$BP$10</formula1>
    </dataValidation>
    <dataValidation type="list" allowBlank="1" showErrorMessage="1" sqref="I6">
      <formula1>$X$6:$AA$6</formula1>
    </dataValidation>
    <dataValidation type="list" allowBlank="1" showErrorMessage="1" sqref="N6">
      <formula1>$BJ$6:$BL$6</formula1>
    </dataValidation>
    <dataValidation type="list" allowBlank="1" showErrorMessage="1" sqref="E20">
      <formula1>$AP$20:$AR$20</formula1>
    </dataValidation>
    <dataValidation type="list" allowBlank="1" showErrorMessage="1" sqref="P17">
      <formula1>$BR$17:$BT$17</formula1>
    </dataValidation>
    <dataValidation type="list" allowBlank="1" showErrorMessage="1" sqref="N18">
      <formula1>$BJ$18:$BL$18</formula1>
    </dataValidation>
    <dataValidation type="list" allowBlank="1" showErrorMessage="1" sqref="R12">
      <formula1>$BZ$12:$CB$12</formula1>
    </dataValidation>
    <dataValidation type="list" allowBlank="1" showErrorMessage="1" sqref="M15">
      <formula1>$BF$15:$BH$15</formula1>
    </dataValidation>
    <dataValidation type="list" allowBlank="1" showErrorMessage="1" sqref="Q16">
      <formula1>$BV$16:$BX$16</formula1>
    </dataValidation>
    <dataValidation type="list" allowBlank="1" showErrorMessage="1" sqref="D6">
      <formula1>$AL$6:$AN$6</formula1>
    </dataValidation>
    <dataValidation type="list" allowBlank="1" showErrorMessage="1" sqref="S19">
      <formula1>$AC$19:$AF$19</formula1>
    </dataValidation>
    <dataValidation type="list" allowBlank="1" showErrorMessage="1" sqref="N15">
      <formula1>$BJ$15:$BL$15</formula1>
    </dataValidation>
    <dataValidation type="list" allowBlank="1" showErrorMessage="1" sqref="R15">
      <formula1>$BZ$15:$CB$15</formula1>
    </dataValidation>
    <dataValidation type="list" allowBlank="1" showErrorMessage="1" sqref="R18">
      <formula1>$BZ$18:$CB$18</formula1>
    </dataValidation>
    <dataValidation type="list" allowBlank="1" showErrorMessage="1" sqref="H10">
      <formula1>$BB$10:$BD$10</formula1>
    </dataValidation>
    <dataValidation type="list" allowBlank="1" showErrorMessage="1" sqref="G23">
      <formula1>$AX$23:$AZ$23</formula1>
    </dataValidation>
    <dataValidation type="list" allowBlank="1" showErrorMessage="1" sqref="I12">
      <formula1>$X$12:$AA$12</formula1>
    </dataValidation>
    <dataValidation type="list" allowBlank="1" showErrorMessage="1" sqref="R20">
      <formula1>$BZ$20:$CB$20</formula1>
    </dataValidation>
    <dataValidation type="list" allowBlank="1" showErrorMessage="1" sqref="M11">
      <formula1>$BF$11:$BH$11</formula1>
    </dataValidation>
    <dataValidation type="list" allowBlank="1" showErrorMessage="1" sqref="N12">
      <formula1>$BJ$12:$BL$12</formula1>
    </dataValidation>
    <dataValidation type="list" allowBlank="1" showErrorMessage="1" sqref="G18">
      <formula1>$AX$18:$AZ$18</formula1>
    </dataValidation>
    <dataValidation type="list" allowBlank="1" showErrorMessage="1" sqref="M14">
      <formula1>$BF$14:$BH$14</formula1>
    </dataValidation>
    <dataValidation type="list" allowBlank="1" showErrorMessage="1" sqref="G20">
      <formula1>$AX$20:$AZ$20</formula1>
    </dataValidation>
    <dataValidation type="list" allowBlank="1" showErrorMessage="1" sqref="I22">
      <formula1>$X$22:$AA$22</formula1>
    </dataValidation>
    <dataValidation type="list" allowBlank="1" showErrorMessage="1" sqref="P27">
      <formula1>$BR$27:$BT$27</formula1>
    </dataValidation>
    <dataValidation type="list" allowBlank="1" showErrorMessage="1" sqref="C6">
      <formula1>$AH$6:$AJ$6</formula1>
    </dataValidation>
    <dataValidation type="list" allowBlank="1" showErrorMessage="1" sqref="Q14">
      <formula1>$BV$14:$BX$14</formula1>
    </dataValidation>
    <dataValidation type="list" allowBlank="1" showErrorMessage="1" sqref="R23">
      <formula1>$BZ$23:$CB$23</formula1>
    </dataValidation>
    <dataValidation type="list" allowBlank="1" showErrorMessage="1" sqref="N22">
      <formula1>$BJ$22:$BL$22</formula1>
    </dataValidation>
    <dataValidation type="list" allowBlank="1" showErrorMessage="1" sqref="G15">
      <formula1>$AX$15:$AZ$15</formula1>
    </dataValidation>
    <dataValidation type="list" allowBlank="1" showErrorMessage="1" sqref="D10">
      <formula1>$AL$10:$AN$10</formula1>
    </dataValidation>
    <dataValidation type="list" allowBlank="1" showErrorMessage="1" sqref="Q11">
      <formula1>$BV$11:$BX$11</formula1>
    </dataValidation>
    <dataValidation type="list" allowBlank="1" showErrorMessage="1" sqref="P24">
      <formula1>$BR$24:$BT$24</formula1>
    </dataValidation>
    <dataValidation type="list" allowBlank="1" showErrorMessage="1" sqref="G21">
      <formula1>$AX$21:$AZ$21</formula1>
    </dataValidation>
    <dataValidation type="list" allowBlank="1" showErrorMessage="1" sqref="G4">
      <formula1>$AX$4:$AZ$4</formula1>
    </dataValidation>
    <dataValidation type="list" allowBlank="1" showErrorMessage="1" sqref="I14">
      <formula1>$X$14:$AA$14</formula1>
    </dataValidation>
    <dataValidation type="list" allowBlank="1" showErrorMessage="1" sqref="P19">
      <formula1>$BR$19:$BT$19</formula1>
    </dataValidation>
    <dataValidation type="list" allowBlank="1" showErrorMessage="1" sqref="M13">
      <formula1>$BF$13:$BH$13</formula1>
    </dataValidation>
    <dataValidation type="list" allowBlank="1" showErrorMessage="1" sqref="O5">
      <formula1>$BN$5:$BP$5</formula1>
    </dataValidation>
    <dataValidation type="list" allowBlank="1" showErrorMessage="1" sqref="N14">
      <formula1>$BJ$14:$BL$14</formula1>
    </dataValidation>
    <dataValidation type="list" allowBlank="1" showErrorMessage="1" sqref="Q5">
      <formula1>$BV$5:$BX$5</formula1>
    </dataValidation>
    <dataValidation type="list" allowBlank="1" showErrorMessage="1" sqref="Q12">
      <formula1>$BV$12:$BX$12</formula1>
    </dataValidation>
    <dataValidation type="list" allowBlank="1" showErrorMessage="1" sqref="R22">
      <formula1>$BZ$22:$CB$22</formula1>
    </dataValidation>
    <dataValidation type="list" allowBlank="1" showErrorMessage="1" sqref="P25">
      <formula1>$BR$25:$BT$25</formula1>
    </dataValidation>
    <dataValidation type="list" allowBlank="1" showErrorMessage="1" sqref="M8">
      <formula1>$BF$8:$BH$8</formula1>
    </dataValidation>
    <dataValidation type="list" allowBlank="1" showErrorMessage="1" sqref="D4">
      <formula1>$AL$4:$AN$4</formula1>
    </dataValidation>
    <dataValidation type="list" allowBlank="1" showErrorMessage="1" sqref="E4">
      <formula1>$AP$4:$AR$4</formula1>
    </dataValidation>
    <dataValidation type="list" allowBlank="1" showErrorMessage="1" sqref="I4">
      <formula1>$X$4:$AA$4</formula1>
    </dataValidation>
    <dataValidation type="list" allowBlank="1" showErrorMessage="1" sqref="N8">
      <formula1>$BJ$8:$BL$8</formula1>
    </dataValidation>
    <dataValidation type="list" allowBlank="1" showErrorMessage="1" sqref="C3:H3">
      <formula1>$Y$27:$Y$36</formula1>
    </dataValidation>
    <dataValidation type="list" allowBlank="1" showErrorMessage="1" sqref="E10">
      <formula1>$AP$10:$AR$10</formula1>
    </dataValidation>
    <dataValidation type="list" allowBlank="1" showErrorMessage="1" sqref="H8">
      <formula1>$BB$8:$BD$8</formula1>
    </dataValidation>
    <dataValidation type="list" allowBlank="1" showErrorMessage="1" sqref="R16">
      <formula1>$BZ$16:$CB$16</formula1>
    </dataValidation>
    <dataValidation type="list" allowBlank="1" showErrorMessage="1" sqref="S5">
      <formula1>$AC$5:$AF$5</formula1>
    </dataValidation>
    <dataValidation type="list" allowBlank="1" showErrorMessage="1" sqref="I15">
      <formula1>$X$15:$AA$15</formula1>
    </dataValidation>
    <dataValidation type="list" allowBlank="1" showErrorMessage="1" sqref="G16">
      <formula1>$AX$16:$AZ$16</formula1>
    </dataValidation>
    <dataValidation type="list" allowBlank="1" showErrorMessage="1" sqref="E11">
      <formula1>$AP$11:$AR$11</formula1>
    </dataValidation>
    <dataValidation type="list" allowBlank="1" showErrorMessage="1" sqref="M12">
      <formula1>$BF$12:$BH$12</formula1>
    </dataValidation>
    <dataValidation type="list" allowBlank="1" showErrorMessage="1" sqref="I20">
      <formula1>$X$20:$AA$20</formula1>
    </dataValidation>
    <dataValidation type="list" allowBlank="1" showErrorMessage="1" sqref="G22">
      <formula1>$AX$22:$AZ$22</formula1>
    </dataValidation>
    <dataValidation type="list" allowBlank="1" showErrorMessage="1" sqref="N20">
      <formula1>$BJ$20:$BL$20</formula1>
    </dataValidation>
    <dataValidation type="list" allowBlank="1" showErrorMessage="1" sqref="R21">
      <formula1>$BZ$21:$CB$21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7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 x14ac:dyDescent="0.5"/>
  <cols>
    <col min="1" max="1" width="0.40625" customWidth="1"/>
    <col min="2" max="2" width="5.1328125" customWidth="1"/>
    <col min="3" max="21" width="8.40625" customWidth="1"/>
    <col min="22" max="22" width="14.40625" hidden="1" customWidth="1"/>
    <col min="23" max="80" width="14.40625" hidden="1"/>
  </cols>
  <sheetData>
    <row r="1" spans="1:80" ht="18.75" customHeight="1" x14ac:dyDescent="0.85">
      <c r="A1" s="2"/>
      <c r="B1" s="2"/>
      <c r="C1" s="6"/>
      <c r="D1" s="6"/>
      <c r="E1" s="6"/>
      <c r="F1" s="6"/>
      <c r="G1" s="121" t="s">
        <v>77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1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18.75" customHeight="1" x14ac:dyDescent="0.7">
      <c r="A2" s="2"/>
      <c r="B2" s="2"/>
      <c r="C2" s="122" t="s">
        <v>43</v>
      </c>
      <c r="D2" s="119"/>
      <c r="E2" s="119"/>
      <c r="F2" s="119"/>
      <c r="G2" s="119"/>
      <c r="H2" s="119"/>
      <c r="I2" s="119"/>
      <c r="J2" s="119"/>
      <c r="K2" s="120"/>
      <c r="L2" s="123" t="s">
        <v>9</v>
      </c>
      <c r="M2" s="118" t="s">
        <v>78</v>
      </c>
      <c r="N2" s="119"/>
      <c r="O2" s="119"/>
      <c r="P2" s="119"/>
      <c r="Q2" s="119"/>
      <c r="R2" s="119"/>
      <c r="S2" s="119"/>
      <c r="T2" s="119"/>
      <c r="U2" s="120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1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14.25" x14ac:dyDescent="0.65">
      <c r="A3" s="2"/>
      <c r="B3" s="2"/>
      <c r="C3" s="16" t="s">
        <v>48</v>
      </c>
      <c r="D3" s="17" t="s">
        <v>49</v>
      </c>
      <c r="E3" s="16" t="s">
        <v>50</v>
      </c>
      <c r="F3" s="17" t="s">
        <v>51</v>
      </c>
      <c r="G3" s="16"/>
      <c r="H3" s="17"/>
      <c r="I3" s="19" t="s">
        <v>21</v>
      </c>
      <c r="J3" s="20" t="s">
        <v>22</v>
      </c>
      <c r="K3" s="19" t="s">
        <v>26</v>
      </c>
      <c r="L3" s="91"/>
      <c r="M3" s="22" t="s">
        <v>79</v>
      </c>
      <c r="N3" s="23" t="s">
        <v>80</v>
      </c>
      <c r="O3" s="22" t="s">
        <v>81</v>
      </c>
      <c r="P3" s="23" t="s">
        <v>82</v>
      </c>
      <c r="Q3" s="22"/>
      <c r="R3" s="23"/>
      <c r="S3" s="19" t="s">
        <v>21</v>
      </c>
      <c r="T3" s="20" t="s">
        <v>22</v>
      </c>
      <c r="U3" s="19" t="s">
        <v>26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1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12.75" x14ac:dyDescent="0.55000000000000004">
      <c r="A4" s="2"/>
      <c r="B4" s="25"/>
      <c r="C4" s="26"/>
      <c r="D4" s="28"/>
      <c r="E4" s="26">
        <v>10</v>
      </c>
      <c r="F4" s="28"/>
      <c r="G4" s="26"/>
      <c r="H4" s="28"/>
      <c r="I4" s="29">
        <v>30</v>
      </c>
      <c r="J4" s="28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1">
        <f ca="1">IFERROR(__xludf.DUMMYFUNCTION("IF(OR(RegExMatch(J4&amp;"""",""ERR""), RegExMatch(J4&amp;"""",""--"")),  ""-----------"", SUM(J4,K3))"),40)</f>
        <v>40</v>
      </c>
      <c r="L4" s="32">
        <v>1</v>
      </c>
      <c r="M4" s="33"/>
      <c r="N4" s="28"/>
      <c r="O4" s="33"/>
      <c r="P4" s="34"/>
      <c r="Q4" s="33"/>
      <c r="R4" s="34"/>
      <c r="S4" s="29"/>
      <c r="T4" s="28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37">
        <f ca="1">IFERROR(__xludf.DUMMYFUNCTION("IF(OR(RegExMatch(T4&amp;"""",""ERR""), RegExMatch(T4&amp;"""",""--"")),  ""-----------"", SUM(T4,U3))"),0)</f>
        <v>0</v>
      </c>
      <c r="V4" s="38"/>
      <c r="W4" s="41" t="b">
        <f t="shared" ref="W4:W23" si="0">(COUNTIF(C4:H4, "=15")+COUNTIF(C4:H4, "=10")=1)</f>
        <v>1</v>
      </c>
      <c r="X4" s="41">
        <f ca="1">IFERROR(__xludf.DUMMYFUNCTION("IF(W4, FILTER(BONUS, LEN(BONUS)), ""0"")"),0)</f>
        <v>0</v>
      </c>
      <c r="Y4" s="38">
        <f ca="1">IFERROR(__xludf.DUMMYFUNCTION("""COMPUTED_VALUE"""),10)</f>
        <v>10</v>
      </c>
      <c r="Z4" s="41">
        <f ca="1">IFERROR(__xludf.DUMMYFUNCTION("""COMPUTED_VALUE"""),20)</f>
        <v>20</v>
      </c>
      <c r="AA4" s="41">
        <f ca="1">IFERROR(__xludf.DUMMYFUNCTION("""COMPUTED_VALUE"""),30)</f>
        <v>30</v>
      </c>
      <c r="AB4" s="41" t="b">
        <f t="shared" ref="AB4:AB23" si="1">(COUNTIF(M4:R4, "=15")+COUNTIF(M4:R4, "=10")=1)</f>
        <v>0</v>
      </c>
      <c r="AC4" s="41" t="str">
        <f ca="1">IFERROR(__xludf.DUMMYFUNCTION("IF(AB4, FILTER(BONUS, LEN(BONUS)), ""0"")"),"0")</f>
        <v>0</v>
      </c>
      <c r="AD4" s="41"/>
      <c r="AE4" s="41"/>
      <c r="AF4" s="41"/>
      <c r="AG4" s="41">
        <f>IF(C3="", 0, IF(SUM(C4:H4)-C4&lt;&gt;0, 0, IF(SUM(M4:R4)&gt;0, 2, IF(SUM(M4:R4)&lt;0, 3, 1))))</f>
        <v>0</v>
      </c>
      <c r="AH4" s="41" t="str">
        <f ca="1">IFERROR(__xludf.DUMMYFUNCTION("IF(AG4=1, FILTER(TOSSUP, LEN(TOSSUP)), IF(AG4=2, FILTER(NEG, LEN(NEG)), IF(AG4, FILTER(NONEG, LEN(NONEG)), """")))"),"")</f>
        <v/>
      </c>
      <c r="AI4" s="41"/>
      <c r="AJ4" s="41"/>
      <c r="AK4" s="41">
        <f>IF(D3="", 0, IF(SUM(C4:H4)-D4&lt;&gt;0, 0, IF(SUM(M4:R4)&gt;0, 2, IF(SUM(M4:R4)&lt;0, 3, 1))))</f>
        <v>0</v>
      </c>
      <c r="AL4" s="41" t="str">
        <f ca="1">IFERROR(__xludf.DUMMYFUNCTION("IF(AK4=1, FILTER(TOSSUP, LEN(TOSSUP)), IF(AK4=2, FILTER(NEG, LEN(NEG)), IF(AK4, FILTER(NONEG, LEN(NONEG)), """")))"),"")</f>
        <v/>
      </c>
      <c r="AM4" s="41"/>
      <c r="AN4" s="41"/>
      <c r="AO4" s="41">
        <f>IF(E3="", 0, IF(SUM(C4:H4)-E4&lt;&gt;0, 0, IF(SUM(M4:R4)&gt;0, 2, IF(SUM(M4:R4)&lt;0, 3, 1))))</f>
        <v>1</v>
      </c>
      <c r="AP4" s="41">
        <f ca="1">IFERROR(__xludf.DUMMYFUNCTION("IF(AO4=1, FILTER(TOSSUP, LEN(TOSSUP)), IF(AO4=2, FILTER(NEG, LEN(NEG)), IF(AO4, FILTER(NONEG, LEN(NONEG)), """")))"),-5)</f>
        <v>-5</v>
      </c>
      <c r="AQ4" s="41">
        <f ca="1">IFERROR(__xludf.DUMMYFUNCTION("""COMPUTED_VALUE"""),10)</f>
        <v>10</v>
      </c>
      <c r="AR4" s="41">
        <f ca="1">IFERROR(__xludf.DUMMYFUNCTION("""COMPUTED_VALUE"""),15)</f>
        <v>15</v>
      </c>
      <c r="AS4" s="41">
        <f>IF(F3="", 0, IF(SUM(C4:H4)-F4&lt;&gt;0, 0, IF(SUM(M4:R4)&gt;0, 2, IF(SUM(M4:R4)&lt;0, 3, 1))))</f>
        <v>0</v>
      </c>
      <c r="AT4" s="41" t="str">
        <f ca="1">IFERROR(__xludf.DUMMYFUNCTION("IF(AS4=1, FILTER(TOSSUP, LEN(TOSSUP)), IF(AS4=2, FILTER(NEG, LEN(NEG)), IF(AS4, FILTER(NONEG, LEN(NONEG)), """")))"),"")</f>
        <v/>
      </c>
      <c r="AU4" s="41"/>
      <c r="AV4" s="41"/>
      <c r="AW4" s="41">
        <f>IF(G3="", 0, IF(SUM(C4:H4)-G4&lt;&gt;0, 0, IF(SUM(M4:R4)&gt;0, 2, IF(SUM(M4:R4)&lt;0, 3, 1))))</f>
        <v>0</v>
      </c>
      <c r="AX4" s="41" t="str">
        <f ca="1">IFERROR(__xludf.DUMMYFUNCTION("IF(AW4=1, FILTER(TOSSUP, LEN(TOSSUP)), IF(AW4=2, FILTER(NEG, LEN(NEG)), IF(AW4, FILTER(NONEG, LEN(NONEG)), """")))"),"")</f>
        <v/>
      </c>
      <c r="AY4" s="41"/>
      <c r="AZ4" s="39"/>
      <c r="BA4" s="39">
        <f>IF(H3="", 0, IF(SUM(C4:H4)-H4&lt;&gt;0, 0, IF(SUM(M4:R4)&gt;0, 2, IF(SUM(M4:R4)&lt;0, 3, 1))))</f>
        <v>0</v>
      </c>
      <c r="BB4" s="39" t="str">
        <f ca="1">IFERROR(__xludf.DUMMYFUNCTION("IF(BA4=1, FILTER(TOSSUP, LEN(TOSSUP)), IF(BA4=2, FILTER(NEG, LEN(NEG)), IF(BA4, FILTER(NONEG, LEN(NONEG)), """")))"),"")</f>
        <v/>
      </c>
      <c r="BC4" s="39"/>
      <c r="BD4" s="39"/>
      <c r="BE4" s="39">
        <f>IF(M3="", 0, IF(SUM(M4:R4)-M4&lt;&gt;0, 0, IF(SUM(C4:H4)&gt;0, 2, IF(SUM(C4:H4)&lt;0, 3, 1))))</f>
        <v>2</v>
      </c>
      <c r="BF4" s="39">
        <f ca="1">IFERROR(__xludf.DUMMYFUNCTION("IF(BE4=1, FILTER(TOSSUP, LEN(TOSSUP)), IF(BE4=2, FILTER(NEG, LEN(NEG)), IF(BE4, FILTER(NONEG, LEN(NONEG)), """")))"),-5)</f>
        <v>-5</v>
      </c>
      <c r="BG4" s="39"/>
      <c r="BH4" s="39"/>
      <c r="BI4" s="39">
        <f>IF(N3="", 0, IF(SUM(M4:R4)-N4&lt;&gt;0, 0, IF(SUM(C4:H4)&gt;0, 2, IF(SUM(C4:H4)&lt;0, 3, 1))))</f>
        <v>2</v>
      </c>
      <c r="BJ4" s="39">
        <f ca="1">IFERROR(__xludf.DUMMYFUNCTION("IF(BI4=1, FILTER(TOSSUP, LEN(TOSSUP)), IF(BI4=2, FILTER(NEG, LEN(NEG)), IF(BI4, FILTER(NONEG, LEN(NONEG)), """")))"),-5)</f>
        <v>-5</v>
      </c>
      <c r="BK4" s="39"/>
      <c r="BL4" s="39"/>
      <c r="BM4" s="39">
        <f>IF(O3="", 0, IF(SUM(M4:R4)-O4&lt;&gt;0, 0, IF(SUM(C4:H4)&gt;0, 2, IF(SUM(C4:H4)&lt;0, 3, 1))))</f>
        <v>2</v>
      </c>
      <c r="BN4" s="39">
        <f ca="1">IFERROR(__xludf.DUMMYFUNCTION("IF(BM4=1, FILTER(TOSSUP, LEN(TOSSUP)), IF(BM4=2, FILTER(NEG, LEN(NEG)), IF(BM4, FILTER(NONEG, LEN(NONEG)), """")))"),-5)</f>
        <v>-5</v>
      </c>
      <c r="BO4" s="39"/>
      <c r="BP4" s="39"/>
      <c r="BQ4" s="39">
        <f>IF(P3="", 0, IF(SUM(M4:R4)-P4&lt;&gt;0, 0, IF(SUM(C4:H4)&gt;0, 2, IF(SUM(C4:H4)&lt;0, 3, 1))))</f>
        <v>2</v>
      </c>
      <c r="BR4" s="39">
        <f ca="1">IFERROR(__xludf.DUMMYFUNCTION("IF(BQ4=1, FILTER(TOSSUP, LEN(TOSSUP)), IF(BQ4=2, FILTER(NEG, LEN(NEG)), IF(BQ4, FILTER(NONEG, LEN(NONEG)), """")))"),-5)</f>
        <v>-5</v>
      </c>
      <c r="BS4" s="39"/>
      <c r="BT4" s="39"/>
      <c r="BU4" s="39">
        <f>IF(Q3="", 0, IF(SUM(M4:R4)-Q4&lt;&gt;0, 0, IF(SUM(C4:H4)&gt;0, 2, IF(SUM(C4:H4)&lt;0, 3, 1))))</f>
        <v>0</v>
      </c>
      <c r="BV4" s="39" t="str">
        <f ca="1">IFERROR(__xludf.DUMMYFUNCTION("IF(BU4=1, FILTER(TOSSUP, LEN(TOSSUP)), IF(BU4=2, FILTER(NEG, LEN(NEG)), IF(BU4, FILTER(NONEG, LEN(NONEG)), """")))"),"")</f>
        <v/>
      </c>
      <c r="BW4" s="39"/>
      <c r="BX4" s="39"/>
      <c r="BY4" s="39">
        <f>IF(R3="", 0, IF(SUM(M4:R4)-R4&lt;&gt;0, 0, IF(SUM(C4:H4)&gt;0, 2, IF(SUM(C4:H4)&lt;0, 3, 1))))</f>
        <v>0</v>
      </c>
      <c r="BZ4" s="39" t="str">
        <f ca="1">IFERROR(__xludf.DUMMYFUNCTION("IF(BY4=1, FILTER(TOSSUP, LEN(TOSSUP)), IF(BY4=2, FILTER(NEG, LEN(NEG)), IF(BY4, FILTER(NONEG, LEN(NONEG)), """")))"),"")</f>
        <v/>
      </c>
      <c r="CA4" s="39"/>
      <c r="CB4" s="39"/>
    </row>
    <row r="5" spans="1:80" ht="12.75" x14ac:dyDescent="0.55000000000000004">
      <c r="A5" s="2"/>
      <c r="B5" s="2"/>
      <c r="C5" s="26"/>
      <c r="D5" s="28"/>
      <c r="E5" s="26">
        <v>15</v>
      </c>
      <c r="F5" s="28"/>
      <c r="G5" s="26"/>
      <c r="H5" s="28"/>
      <c r="I5" s="29">
        <v>10</v>
      </c>
      <c r="J5" s="28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37">
        <f ca="1">IFERROR(__xludf.DUMMYFUNCTION("IF(OR(RegExMatch(J5&amp;"""",""ERR""), RegExMatch(J5&amp;"""",""--""), RegExMatch(K4&amp;"""",""--""),),  ""-----------"", SUM(J5,K4))"),65)</f>
        <v>65</v>
      </c>
      <c r="L5" s="32">
        <v>2</v>
      </c>
      <c r="M5" s="33"/>
      <c r="N5" s="28"/>
      <c r="O5" s="33"/>
      <c r="P5" s="50"/>
      <c r="Q5" s="51"/>
      <c r="R5" s="52"/>
      <c r="S5" s="29"/>
      <c r="T5" s="28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37">
        <f ca="1">IFERROR(__xludf.DUMMYFUNCTION("IF(OR(RegExMatch(T5&amp;"""",""ERR""), RegExMatch(T5&amp;"""",""--""), RegExMatch(U4&amp;"""",""--""),),  ""-----------"", SUM(T5,U4))"),0)</f>
        <v>0</v>
      </c>
      <c r="V5" s="38"/>
      <c r="W5" s="41" t="b">
        <f t="shared" si="0"/>
        <v>1</v>
      </c>
      <c r="X5" s="41">
        <f ca="1">IFERROR(__xludf.DUMMYFUNCTION("IF(W5, FILTER(BONUS, LEN(BONUS)), ""0"")"),0)</f>
        <v>0</v>
      </c>
      <c r="Y5" s="38">
        <f ca="1">IFERROR(__xludf.DUMMYFUNCTION("""COMPUTED_VALUE"""),10)</f>
        <v>10</v>
      </c>
      <c r="Z5" s="38">
        <f ca="1">IFERROR(__xludf.DUMMYFUNCTION("""COMPUTED_VALUE"""),20)</f>
        <v>20</v>
      </c>
      <c r="AA5" s="38">
        <f ca="1">IFERROR(__xludf.DUMMYFUNCTION("""COMPUTED_VALUE"""),30)</f>
        <v>30</v>
      </c>
      <c r="AB5" s="41" t="b">
        <f t="shared" si="1"/>
        <v>0</v>
      </c>
      <c r="AC5" s="41" t="str">
        <f ca="1">IFERROR(__xludf.DUMMYFUNCTION("IF(AB5, FILTER(BONUS, LEN(BONUS)), ""0"")"),"0")</f>
        <v>0</v>
      </c>
      <c r="AD5" s="38"/>
      <c r="AE5" s="38"/>
      <c r="AF5" s="38"/>
      <c r="AG5" s="38">
        <f>IF(C3="", 0, IF(SUM(C5:H5)-C5&lt;&gt;0, 0, IF(SUM(M5:R5)&gt;0, 2, IF(SUM(M5:R5)&lt;0, 3, 1))))</f>
        <v>0</v>
      </c>
      <c r="AH5" s="41" t="str">
        <f ca="1">IFERROR(__xludf.DUMMYFUNCTION("IF(AG5=1, FILTER(TOSSUP, LEN(TOSSUP)), IF(AG5=2, FILTER(NEG, LEN(NEG)), IF(AG5, FILTER(NONEG, LEN(NONEG)), """")))"),"")</f>
        <v/>
      </c>
      <c r="AI5" s="38"/>
      <c r="AJ5" s="38"/>
      <c r="AK5" s="38">
        <f>IF(D3="", 0, IF(SUM(C5:H5)-D5&lt;&gt;0, 0, IF(SUM(M5:R5)&gt;0, 2, IF(SUM(M5:R5)&lt;0, 3, 1))))</f>
        <v>0</v>
      </c>
      <c r="AL5" s="38" t="str">
        <f ca="1">IFERROR(__xludf.DUMMYFUNCTION("IF(AK5=1, FILTER(TOSSUP, LEN(TOSSUP)), IF(AK5=2, FILTER(NEG, LEN(NEG)), IF(AK5, FILTER(NONEG, LEN(NONEG)), """")))"),"")</f>
        <v/>
      </c>
      <c r="AM5" s="38"/>
      <c r="AN5" s="38"/>
      <c r="AO5" s="38">
        <f>IF(E3="", 0, IF(SUM(C5:H5)-E5&lt;&gt;0, 0, IF(SUM(M5:R5)&gt;0, 2, IF(SUM(M5:R5)&lt;0, 3, 1))))</f>
        <v>1</v>
      </c>
      <c r="AP5" s="38">
        <f ca="1">IFERROR(__xludf.DUMMYFUNCTION("IF(AO5=1, FILTER(TOSSUP, LEN(TOSSUP)), IF(AO5=2, FILTER(NEG, LEN(NEG)), IF(AO5, FILTER(NONEG, LEN(NONEG)), """")))"),-5)</f>
        <v>-5</v>
      </c>
      <c r="AQ5" s="38">
        <f ca="1">IFERROR(__xludf.DUMMYFUNCTION("""COMPUTED_VALUE"""),10)</f>
        <v>10</v>
      </c>
      <c r="AR5" s="38">
        <f ca="1">IFERROR(__xludf.DUMMYFUNCTION("""COMPUTED_VALUE"""),15)</f>
        <v>15</v>
      </c>
      <c r="AS5" s="38">
        <f>IF(F3="", 0, IF(SUM(C5:H5)-F5&lt;&gt;0, 0, IF(SUM(M5:R5)&gt;0, 2, IF(SUM(M5:R5)&lt;0, 3, 1))))</f>
        <v>0</v>
      </c>
      <c r="AT5" s="38" t="str">
        <f ca="1">IFERROR(__xludf.DUMMYFUNCTION("IF(AS5=1, FILTER(TOSSUP, LEN(TOSSUP)), IF(AS5=2, FILTER(NEG, LEN(NEG)), IF(AS5, FILTER(NONEG, LEN(NONEG)), """")))"),"")</f>
        <v/>
      </c>
      <c r="AU5" s="38"/>
      <c r="AV5" s="38"/>
      <c r="AW5" s="38">
        <f>IF(G3="", 0, IF(SUM(C5:H5)-G5&lt;&gt;0, 0, IF(SUM(M5:R5)&gt;0, 2, IF(SUM(M5:R5)&lt;0, 3, 1))))</f>
        <v>0</v>
      </c>
      <c r="AX5" s="38" t="str">
        <f ca="1">IFERROR(__xludf.DUMMYFUNCTION("IF(AW5=1, FILTER(TOSSUP, LEN(TOSSUP)), IF(AW5=2, FILTER(NEG, LEN(NEG)), IF(AW5, FILTER(NONEG, LEN(NONEG)), """")))"),"")</f>
        <v/>
      </c>
      <c r="AY5" s="38"/>
      <c r="AZ5" s="38"/>
      <c r="BA5" s="38">
        <f>IF(H3="", 0, IF(SUM(C5:H5)-H5&lt;&gt;0, 0, IF(SUM(M5:R5)&gt;0, 2, IF(SUM(M5:R5)&lt;0, 3, 1))))</f>
        <v>0</v>
      </c>
      <c r="BB5" s="38" t="str">
        <f ca="1">IFERROR(__xludf.DUMMYFUNCTION("IF(BA5=1, FILTER(TOSSUP, LEN(TOSSUP)), IF(BA5=2, FILTER(NEG, LEN(NEG)), IF(BA5, FILTER(NONEG, LEN(NONEG)), """")))"),"")</f>
        <v/>
      </c>
      <c r="BC5" s="38"/>
      <c r="BD5" s="38"/>
      <c r="BE5" s="38">
        <f>IF(M3="", 0, IF(SUM(M5:R5)-M5&lt;&gt;0, 0, IF(SUM(C5:H5)&gt;0, 2, IF(SUM(C5:H5)&lt;0, 3, 1))))</f>
        <v>2</v>
      </c>
      <c r="BF5" s="38">
        <f ca="1">IFERROR(__xludf.DUMMYFUNCTION("IF(BE5=1, FILTER(TOSSUP, LEN(TOSSUP)), IF(BE5=2, FILTER(NEG, LEN(NEG)), IF(BE5, FILTER(NONEG, LEN(NONEG)), """")))"),-5)</f>
        <v>-5</v>
      </c>
      <c r="BG5" s="38"/>
      <c r="BH5" s="38"/>
      <c r="BI5" s="38">
        <f>IF(N3="", 0, IF(SUM(M5:R5)-N5&lt;&gt;0, 0, IF(SUM(C5:H5)&gt;0, 2, IF(SUM(C5:H5)&lt;0, 3, 1))))</f>
        <v>2</v>
      </c>
      <c r="BJ5" s="38">
        <f ca="1">IFERROR(__xludf.DUMMYFUNCTION("IF(BI5=1, FILTER(TOSSUP, LEN(TOSSUP)), IF(BI5=2, FILTER(NEG, LEN(NEG)), IF(BI5, FILTER(NONEG, LEN(NONEG)), """")))"),-5)</f>
        <v>-5</v>
      </c>
      <c r="BK5" s="38"/>
      <c r="BL5" s="38"/>
      <c r="BM5" s="38">
        <f>IF(O3="", 0, IF(SUM(M5:R5)-O5&lt;&gt;0, 0, IF(SUM(C5:H5)&gt;0, 2, IF(SUM(C5:H5)&lt;0, 3, 1))))</f>
        <v>2</v>
      </c>
      <c r="BN5" s="38">
        <f ca="1">IFERROR(__xludf.DUMMYFUNCTION("IF(BM5=1, FILTER(TOSSUP, LEN(TOSSUP)), IF(BM5=2, FILTER(NEG, LEN(NEG)), IF(BM5, FILTER(NONEG, LEN(NONEG)), """")))"),-5)</f>
        <v>-5</v>
      </c>
      <c r="BO5" s="38"/>
      <c r="BP5" s="38"/>
      <c r="BQ5" s="38">
        <f>IF(P3="", 0, IF(SUM(M5:R5)-P5&lt;&gt;0, 0, IF(SUM(C5:H5)&gt;0, 2, IF(SUM(C5:H5)&lt;0, 3, 1))))</f>
        <v>2</v>
      </c>
      <c r="BR5" s="38">
        <f ca="1">IFERROR(__xludf.DUMMYFUNCTION("IF(BQ5=1, FILTER(TOSSUP, LEN(TOSSUP)), IF(BQ5=2, FILTER(NEG, LEN(NEG)), IF(BQ5, FILTER(NONEG, LEN(NONEG)), """")))"),-5)</f>
        <v>-5</v>
      </c>
      <c r="BS5" s="38"/>
      <c r="BT5" s="38"/>
      <c r="BU5" s="38">
        <f>IF(Q3="", 0, IF(SUM(M5:R5)-Q5&lt;&gt;0, 0, IF(SUM(C5:H5)&gt;0, 2, IF(SUM(C5:H5)&lt;0, 3, 1))))</f>
        <v>0</v>
      </c>
      <c r="BV5" s="38" t="str">
        <f ca="1">IFERROR(__xludf.DUMMYFUNCTION("IF(BU5=1, FILTER(TOSSUP, LEN(TOSSUP)), IF(BU5=2, FILTER(NEG, LEN(NEG)), IF(BU5, FILTER(NONEG, LEN(NONEG)), """")))"),"")</f>
        <v/>
      </c>
      <c r="BW5" s="38"/>
      <c r="BX5" s="38"/>
      <c r="BY5" s="38">
        <f>IF(R3="", 0, IF(SUM(M5:R5)-R5&lt;&gt;0, 0, IF(SUM(C5:H5)&gt;0, 2, IF(SUM(C5:H5)&lt;0, 3, 1))))</f>
        <v>0</v>
      </c>
      <c r="BZ5" s="38" t="str">
        <f ca="1">IFERROR(__xludf.DUMMYFUNCTION("IF(BY5=1, FILTER(TOSSUP, LEN(TOSSUP)), IF(BY5=2, FILTER(NEG, LEN(NEG)), IF(BY5, FILTER(NONEG, LEN(NONEG)), """")))"),"")</f>
        <v/>
      </c>
      <c r="CA5" s="38"/>
      <c r="CB5" s="38"/>
    </row>
    <row r="6" spans="1:80" ht="12.75" x14ac:dyDescent="0.55000000000000004">
      <c r="A6" s="2"/>
      <c r="B6" s="2"/>
      <c r="C6" s="26"/>
      <c r="D6" s="28"/>
      <c r="E6" s="26">
        <v>15</v>
      </c>
      <c r="F6" s="28"/>
      <c r="G6" s="53"/>
      <c r="H6" s="54"/>
      <c r="I6" s="29">
        <v>30</v>
      </c>
      <c r="J6" s="28">
        <f>IF(AND(SUM(C6:H6)&lt;=0,I6&gt;0), "BON.ERR", IF(OR(AND(C6&lt;&gt;"", C3=""), AND(D6&lt;&gt;"", D3=""), AND(E6&lt;&gt;"", E3=""), AND(F6&lt;&gt;"", F3=""), AND(G6&lt;&gt;"", G3=""), AND(H6&lt;&gt;"", H3="")), "TU.ERR", SUM(C6:I6)))</f>
        <v>45</v>
      </c>
      <c r="K6" s="37">
        <f ca="1">IFERROR(__xludf.DUMMYFUNCTION("IF(OR(RegExMatch(J6&amp;"""",""ERR""), RegExMatch(J6&amp;"""",""--""), RegExMatch(K5&amp;"""",""--""),),  ""-----------"", SUM(J6,K5))"),110)</f>
        <v>110</v>
      </c>
      <c r="L6" s="32">
        <v>3</v>
      </c>
      <c r="M6" s="33"/>
      <c r="N6" s="54"/>
      <c r="O6" s="33"/>
      <c r="P6" s="50"/>
      <c r="Q6" s="33"/>
      <c r="R6" s="52"/>
      <c r="S6" s="29"/>
      <c r="T6" s="28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37">
        <f ca="1">IFERROR(__xludf.DUMMYFUNCTION("IF(OR(RegExMatch(T6&amp;"""",""ERR""), RegExMatch(T6&amp;"""",""--""), RegExMatch(U5&amp;"""",""--""),),  ""-----------"", SUM(T6,U5))"),0)</f>
        <v>0</v>
      </c>
      <c r="V6" s="38"/>
      <c r="W6" s="41" t="b">
        <f t="shared" si="0"/>
        <v>1</v>
      </c>
      <c r="X6" s="41">
        <f ca="1">IFERROR(__xludf.DUMMYFUNCTION("IF(W6, FILTER(BONUS, LEN(BONUS)), ""0"")"),0)</f>
        <v>0</v>
      </c>
      <c r="Y6" s="38">
        <f ca="1">IFERROR(__xludf.DUMMYFUNCTION("""COMPUTED_VALUE"""),10)</f>
        <v>10</v>
      </c>
      <c r="Z6" s="38">
        <f ca="1">IFERROR(__xludf.DUMMYFUNCTION("""COMPUTED_VALUE"""),20)</f>
        <v>20</v>
      </c>
      <c r="AA6" s="38">
        <f ca="1">IFERROR(__xludf.DUMMYFUNCTION("""COMPUTED_VALUE"""),30)</f>
        <v>30</v>
      </c>
      <c r="AB6" s="41" t="b">
        <f t="shared" si="1"/>
        <v>0</v>
      </c>
      <c r="AC6" s="41" t="str">
        <f ca="1">IFERROR(__xludf.DUMMYFUNCTION("IF(AB6, FILTER(BONUS, LEN(BONUS)), ""0"")"),"0")</f>
        <v>0</v>
      </c>
      <c r="AD6" s="38"/>
      <c r="AE6" s="38"/>
      <c r="AF6" s="38"/>
      <c r="AG6" s="38">
        <f>IF(C3="", 0, IF(SUM(C6:H6)-C6&lt;&gt;0, 0, IF(SUM(M6:R6)&gt;0, 2, IF(SUM(M6:R6)&lt;0, 3, 1))))</f>
        <v>0</v>
      </c>
      <c r="AH6" s="41" t="str">
        <f ca="1">IFERROR(__xludf.DUMMYFUNCTION("IF(AG6=1, FILTER(TOSSUP, LEN(TOSSUP)), IF(AG6=2, FILTER(NEG, LEN(NEG)), IF(AG6, FILTER(NONEG, LEN(NONEG)), """")))"),"")</f>
        <v/>
      </c>
      <c r="AI6" s="38"/>
      <c r="AJ6" s="38"/>
      <c r="AK6" s="38">
        <f>IF(D3="", 0, IF(SUM(C6:H6)-D6&lt;&gt;0, 0, IF(SUM(M6:R6)&gt;0, 2, IF(SUM(M6:R6)&lt;0, 3, 1))))</f>
        <v>0</v>
      </c>
      <c r="AL6" s="38" t="str">
        <f ca="1">IFERROR(__xludf.DUMMYFUNCTION("IF(AK6=1, FILTER(TOSSUP, LEN(TOSSUP)), IF(AK6=2, FILTER(NEG, LEN(NEG)), IF(AK6, FILTER(NONEG, LEN(NONEG)), """")))"),"")</f>
        <v/>
      </c>
      <c r="AM6" s="38"/>
      <c r="AN6" s="38"/>
      <c r="AO6" s="38">
        <f>IF(E3="", 0, IF(SUM(C6:H6)-E6&lt;&gt;0, 0, IF(SUM(M6:R6)&gt;0, 2, IF(SUM(M6:R6)&lt;0, 3, 1))))</f>
        <v>1</v>
      </c>
      <c r="AP6" s="38">
        <f ca="1">IFERROR(__xludf.DUMMYFUNCTION("IF(AO6=1, FILTER(TOSSUP, LEN(TOSSUP)), IF(AO6=2, FILTER(NEG, LEN(NEG)), IF(AO6, FILTER(NONEG, LEN(NONEG)), """")))"),-5)</f>
        <v>-5</v>
      </c>
      <c r="AQ6" s="38">
        <f ca="1">IFERROR(__xludf.DUMMYFUNCTION("""COMPUTED_VALUE"""),10)</f>
        <v>10</v>
      </c>
      <c r="AR6" s="38">
        <f ca="1">IFERROR(__xludf.DUMMYFUNCTION("""COMPUTED_VALUE"""),15)</f>
        <v>15</v>
      </c>
      <c r="AS6" s="38">
        <f>IF(F3="", 0, IF(SUM(C6:H6)-F6&lt;&gt;0, 0, IF(SUM(M6:R6)&gt;0, 2, IF(SUM(M6:R6)&lt;0, 3, 1))))</f>
        <v>0</v>
      </c>
      <c r="AT6" s="38" t="str">
        <f ca="1">IFERROR(__xludf.DUMMYFUNCTION("IF(AS6=1, FILTER(TOSSUP, LEN(TOSSUP)), IF(AS6=2, FILTER(NEG, LEN(NEG)), IF(AS6, FILTER(NONEG, LEN(NONEG)), """")))"),"")</f>
        <v/>
      </c>
      <c r="AU6" s="38"/>
      <c r="AV6" s="38"/>
      <c r="AW6" s="38">
        <f>IF(G3="", 0, IF(SUM(C6:H6)-G6&lt;&gt;0, 0, IF(SUM(M6:R6)&gt;0, 2, IF(SUM(M6:R6)&lt;0, 3, 1))))</f>
        <v>0</v>
      </c>
      <c r="AX6" s="38" t="str">
        <f ca="1">IFERROR(__xludf.DUMMYFUNCTION("IF(AW6=1, FILTER(TOSSUP, LEN(TOSSUP)), IF(AW6=2, FILTER(NEG, LEN(NEG)), IF(AW6, FILTER(NONEG, LEN(NONEG)), """")))"),"")</f>
        <v/>
      </c>
      <c r="AY6" s="38"/>
      <c r="AZ6" s="38"/>
      <c r="BA6" s="38">
        <f>IF(H3="", 0, IF(SUM(C6:H6)-H6&lt;&gt;0, 0, IF(SUM(M6:R6)&gt;0, 2, IF(SUM(M6:R6)&lt;0, 3, 1))))</f>
        <v>0</v>
      </c>
      <c r="BB6" s="38" t="str">
        <f ca="1">IFERROR(__xludf.DUMMYFUNCTION("IF(BA6=1, FILTER(TOSSUP, LEN(TOSSUP)), IF(BA6=2, FILTER(NEG, LEN(NEG)), IF(BA6, FILTER(NONEG, LEN(NONEG)), """")))"),"")</f>
        <v/>
      </c>
      <c r="BC6" s="38"/>
      <c r="BD6" s="38"/>
      <c r="BE6" s="38">
        <f>IF(M3="", 0, IF(SUM(M6:R6)-M6&lt;&gt;0, 0, IF(SUM(C6:H6)&gt;0, 2, IF(SUM(C6:H6)&lt;0, 3, 1))))</f>
        <v>2</v>
      </c>
      <c r="BF6" s="38">
        <f ca="1">IFERROR(__xludf.DUMMYFUNCTION("IF(BE6=1, FILTER(TOSSUP, LEN(TOSSUP)), IF(BE6=2, FILTER(NEG, LEN(NEG)), IF(BE6, FILTER(NONEG, LEN(NONEG)), """")))"),-5)</f>
        <v>-5</v>
      </c>
      <c r="BG6" s="38"/>
      <c r="BH6" s="38"/>
      <c r="BI6" s="38">
        <f>IF(N3="", 0, IF(SUM(M6:R6)-N6&lt;&gt;0, 0, IF(SUM(C6:H6)&gt;0, 2, IF(SUM(C6:H6)&lt;0, 3, 1))))</f>
        <v>2</v>
      </c>
      <c r="BJ6" s="38">
        <f ca="1">IFERROR(__xludf.DUMMYFUNCTION("IF(BI6=1, FILTER(TOSSUP, LEN(TOSSUP)), IF(BI6=2, FILTER(NEG, LEN(NEG)), IF(BI6, FILTER(NONEG, LEN(NONEG)), """")))"),-5)</f>
        <v>-5</v>
      </c>
      <c r="BK6" s="38"/>
      <c r="BL6" s="38"/>
      <c r="BM6" s="38">
        <f>IF(O3="", 0, IF(SUM(M6:R6)-O6&lt;&gt;0, 0, IF(SUM(C6:H6)&gt;0, 2, IF(SUM(C6:H6)&lt;0, 3, 1))))</f>
        <v>2</v>
      </c>
      <c r="BN6" s="38">
        <f ca="1">IFERROR(__xludf.DUMMYFUNCTION("IF(BM6=1, FILTER(TOSSUP, LEN(TOSSUP)), IF(BM6=2, FILTER(NEG, LEN(NEG)), IF(BM6, FILTER(NONEG, LEN(NONEG)), """")))"),-5)</f>
        <v>-5</v>
      </c>
      <c r="BO6" s="38"/>
      <c r="BP6" s="38"/>
      <c r="BQ6" s="38">
        <f>IF(P3="", 0, IF(SUM(M6:R6)-P6&lt;&gt;0, 0, IF(SUM(C6:H6)&gt;0, 2, IF(SUM(C6:H6)&lt;0, 3, 1))))</f>
        <v>2</v>
      </c>
      <c r="BR6" s="38">
        <f ca="1">IFERROR(__xludf.DUMMYFUNCTION("IF(BQ6=1, FILTER(TOSSUP, LEN(TOSSUP)), IF(BQ6=2, FILTER(NEG, LEN(NEG)), IF(BQ6, FILTER(NONEG, LEN(NONEG)), """")))"),-5)</f>
        <v>-5</v>
      </c>
      <c r="BS6" s="38"/>
      <c r="BT6" s="38"/>
      <c r="BU6" s="38">
        <f>IF(Q3="", 0, IF(SUM(M6:R6)-Q6&lt;&gt;0, 0, IF(SUM(C6:H6)&gt;0, 2, IF(SUM(C6:H6)&lt;0, 3, 1))))</f>
        <v>0</v>
      </c>
      <c r="BV6" s="38" t="str">
        <f ca="1">IFERROR(__xludf.DUMMYFUNCTION("IF(BU6=1, FILTER(TOSSUP, LEN(TOSSUP)), IF(BU6=2, FILTER(NEG, LEN(NEG)), IF(BU6, FILTER(NONEG, LEN(NONEG)), """")))"),"")</f>
        <v/>
      </c>
      <c r="BW6" s="38"/>
      <c r="BX6" s="38"/>
      <c r="BY6" s="38">
        <f>IF(R3="", 0, IF(SUM(M6:R6)-R6&lt;&gt;0, 0, IF(SUM(C6:H6)&gt;0, 2, IF(SUM(C6:H6)&lt;0, 3, 1))))</f>
        <v>0</v>
      </c>
      <c r="BZ6" s="38" t="str">
        <f ca="1">IFERROR(__xludf.DUMMYFUNCTION("IF(BY6=1, FILTER(TOSSUP, LEN(TOSSUP)), IF(BY6=2, FILTER(NEG, LEN(NEG)), IF(BY6, FILTER(NONEG, LEN(NONEG)), """")))"),"")</f>
        <v/>
      </c>
      <c r="CA6" s="38"/>
      <c r="CB6" s="38"/>
    </row>
    <row r="7" spans="1:80" ht="12.75" x14ac:dyDescent="0.55000000000000004">
      <c r="A7" s="2"/>
      <c r="B7" s="2"/>
      <c r="C7" s="55">
        <v>10</v>
      </c>
      <c r="D7" s="56"/>
      <c r="E7" s="57"/>
      <c r="F7" s="56"/>
      <c r="G7" s="57"/>
      <c r="H7" s="56"/>
      <c r="I7" s="58">
        <v>20</v>
      </c>
      <c r="J7" s="56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59">
        <f ca="1">IFERROR(__xludf.DUMMYFUNCTION("IF(OR(RegExMatch(J7&amp;"""",""ERR""), RegExMatch(J7&amp;"""",""--""), RegExMatch(K6&amp;"""",""--""),),  ""-----------"", SUM(J7,K6))"),140)</f>
        <v>140</v>
      </c>
      <c r="L7" s="60">
        <v>4</v>
      </c>
      <c r="M7" s="61"/>
      <c r="N7" s="56"/>
      <c r="O7" s="62"/>
      <c r="P7" s="64"/>
      <c r="Q7" s="62"/>
      <c r="R7" s="64"/>
      <c r="S7" s="59"/>
      <c r="T7" s="56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59">
        <f ca="1">IFERROR(__xludf.DUMMYFUNCTION("IF(OR(RegExMatch(T7&amp;"""",""ERR""), RegExMatch(T7&amp;"""",""--""), RegExMatch(U6&amp;"""",""--""),),  ""-----------"", SUM(T7,U6))"),0)</f>
        <v>0</v>
      </c>
      <c r="V7" s="38"/>
      <c r="W7" s="41" t="b">
        <f t="shared" si="0"/>
        <v>1</v>
      </c>
      <c r="X7" s="41">
        <f ca="1">IFERROR(__xludf.DUMMYFUNCTION("IF(W7, FILTER(BONUS, LEN(BONUS)), ""0"")"),0)</f>
        <v>0</v>
      </c>
      <c r="Y7" s="38">
        <f ca="1">IFERROR(__xludf.DUMMYFUNCTION("""COMPUTED_VALUE"""),10)</f>
        <v>10</v>
      </c>
      <c r="Z7" s="38">
        <f ca="1">IFERROR(__xludf.DUMMYFUNCTION("""COMPUTED_VALUE"""),20)</f>
        <v>20</v>
      </c>
      <c r="AA7" s="38">
        <f ca="1">IFERROR(__xludf.DUMMYFUNCTION("""COMPUTED_VALUE"""),30)</f>
        <v>30</v>
      </c>
      <c r="AB7" s="41" t="b">
        <f t="shared" si="1"/>
        <v>0</v>
      </c>
      <c r="AC7" s="41" t="str">
        <f ca="1">IFERROR(__xludf.DUMMYFUNCTION("IF(AB7, FILTER(BONUS, LEN(BONUS)), ""0"")"),"0")</f>
        <v>0</v>
      </c>
      <c r="AD7" s="38"/>
      <c r="AE7" s="38"/>
      <c r="AF7" s="38"/>
      <c r="AG7" s="38">
        <f>IF(C3="", 0, IF(SUM(C7:H7)-C7&lt;&gt;0, 0, IF(SUM(M7:R7)&gt;0, 2, IF(SUM(M7:R7)&lt;0, 3, 1))))</f>
        <v>1</v>
      </c>
      <c r="AH7" s="41">
        <f ca="1">IFERROR(__xludf.DUMMYFUNCTION("IF(AG7=1, FILTER(TOSSUP, LEN(TOSSUP)), IF(AG7=2, FILTER(NEG, LEN(NEG)), IF(AG7, FILTER(NONEG, LEN(NONEG)), """")))"),-5)</f>
        <v>-5</v>
      </c>
      <c r="AI7" s="38">
        <f ca="1">IFERROR(__xludf.DUMMYFUNCTION("""COMPUTED_VALUE"""),10)</f>
        <v>10</v>
      </c>
      <c r="AJ7" s="38">
        <f ca="1">IFERROR(__xludf.DUMMYFUNCTION("""COMPUTED_VALUE"""),15)</f>
        <v>15</v>
      </c>
      <c r="AK7" s="38">
        <f>IF(D3="", 0, IF(SUM(C7:H7)-D7&lt;&gt;0, 0, IF(SUM(M7:R7)&gt;0, 2, IF(SUM(M7:R7)&lt;0, 3, 1))))</f>
        <v>0</v>
      </c>
      <c r="AL7" s="38" t="str">
        <f ca="1">IFERROR(__xludf.DUMMYFUNCTION("IF(AK7=1, FILTER(TOSSUP, LEN(TOSSUP)), IF(AK7=2, FILTER(NEG, LEN(NEG)), IF(AK7, FILTER(NONEG, LEN(NONEG)), """")))"),"")</f>
        <v/>
      </c>
      <c r="AM7" s="38"/>
      <c r="AN7" s="38"/>
      <c r="AO7" s="38">
        <f>IF(E3="", 0, IF(SUM(C7:H7)-E7&lt;&gt;0, 0, IF(SUM(M7:R7)&gt;0, 2, IF(SUM(M7:R7)&lt;0, 3, 1))))</f>
        <v>0</v>
      </c>
      <c r="AP7" s="38" t="str">
        <f ca="1">IFERROR(__xludf.DUMMYFUNCTION("IF(AO7=1, FILTER(TOSSUP, LEN(TOSSUP)), IF(AO7=2, FILTER(NEG, LEN(NEG)), IF(AO7, FILTER(NONEG, LEN(NONEG)), """")))"),"")</f>
        <v/>
      </c>
      <c r="AQ7" s="38"/>
      <c r="AR7" s="38"/>
      <c r="AS7" s="38">
        <f>IF(F3="", 0, IF(SUM(C7:H7)-F7&lt;&gt;0, 0, IF(SUM(M7:R7)&gt;0, 2, IF(SUM(M7:R7)&lt;0, 3, 1))))</f>
        <v>0</v>
      </c>
      <c r="AT7" s="38" t="str">
        <f ca="1">IFERROR(__xludf.DUMMYFUNCTION("IF(AS7=1, FILTER(TOSSUP, LEN(TOSSUP)), IF(AS7=2, FILTER(NEG, LEN(NEG)), IF(AS7, FILTER(NONEG, LEN(NONEG)), """")))"),"")</f>
        <v/>
      </c>
      <c r="AU7" s="38"/>
      <c r="AV7" s="38"/>
      <c r="AW7" s="38">
        <f>IF(G3="", 0, IF(SUM(C7:H7)-G7&lt;&gt;0, 0, IF(SUM(M7:R7)&gt;0, 2, IF(SUM(M7:R7)&lt;0, 3, 1))))</f>
        <v>0</v>
      </c>
      <c r="AX7" s="38" t="str">
        <f ca="1">IFERROR(__xludf.DUMMYFUNCTION("IF(AW7=1, FILTER(TOSSUP, LEN(TOSSUP)), IF(AW7=2, FILTER(NEG, LEN(NEG)), IF(AW7, FILTER(NONEG, LEN(NONEG)), """")))"),"")</f>
        <v/>
      </c>
      <c r="AY7" s="38"/>
      <c r="AZ7" s="38"/>
      <c r="BA7" s="38">
        <f>IF(H3="", 0, IF(SUM(C7:H7)-H7&lt;&gt;0, 0, IF(SUM(M7:R7)&gt;0, 2, IF(SUM(M7:R7)&lt;0, 3, 1))))</f>
        <v>0</v>
      </c>
      <c r="BB7" s="38" t="str">
        <f ca="1">IFERROR(__xludf.DUMMYFUNCTION("IF(BA7=1, FILTER(TOSSUP, LEN(TOSSUP)), IF(BA7=2, FILTER(NEG, LEN(NEG)), IF(BA7, FILTER(NONEG, LEN(NONEG)), """")))"),"")</f>
        <v/>
      </c>
      <c r="BC7" s="38"/>
      <c r="BD7" s="38"/>
      <c r="BE7" s="38">
        <f>IF(M3="", 0, IF(SUM(M7:R7)-M7&lt;&gt;0, 0, IF(SUM(C7:H7)&gt;0, 2, IF(SUM(C7:H7)&lt;0, 3, 1))))</f>
        <v>2</v>
      </c>
      <c r="BF7" s="38">
        <f ca="1">IFERROR(__xludf.DUMMYFUNCTION("IF(BE7=1, FILTER(TOSSUP, LEN(TOSSUP)), IF(BE7=2, FILTER(NEG, LEN(NEG)), IF(BE7, FILTER(NONEG, LEN(NONEG)), """")))"),-5)</f>
        <v>-5</v>
      </c>
      <c r="BG7" s="38"/>
      <c r="BH7" s="38"/>
      <c r="BI7" s="38">
        <f>IF(N3="", 0, IF(SUM(M7:R7)-N7&lt;&gt;0, 0, IF(SUM(C7:H7)&gt;0, 2, IF(SUM(C7:H7)&lt;0, 3, 1))))</f>
        <v>2</v>
      </c>
      <c r="BJ7" s="38">
        <f ca="1">IFERROR(__xludf.DUMMYFUNCTION("IF(BI7=1, FILTER(TOSSUP, LEN(TOSSUP)), IF(BI7=2, FILTER(NEG, LEN(NEG)), IF(BI7, FILTER(NONEG, LEN(NONEG)), """")))"),-5)</f>
        <v>-5</v>
      </c>
      <c r="BK7" s="38"/>
      <c r="BL7" s="38"/>
      <c r="BM7" s="38">
        <f>IF(O3="", 0, IF(SUM(M7:R7)-O7&lt;&gt;0, 0, IF(SUM(C7:H7)&gt;0, 2, IF(SUM(C7:H7)&lt;0, 3, 1))))</f>
        <v>2</v>
      </c>
      <c r="BN7" s="38">
        <f ca="1">IFERROR(__xludf.DUMMYFUNCTION("IF(BM7=1, FILTER(TOSSUP, LEN(TOSSUP)), IF(BM7=2, FILTER(NEG, LEN(NEG)), IF(BM7, FILTER(NONEG, LEN(NONEG)), """")))"),-5)</f>
        <v>-5</v>
      </c>
      <c r="BO7" s="38"/>
      <c r="BP7" s="38"/>
      <c r="BQ7" s="38">
        <f>IF(P3="", 0, IF(SUM(M7:R7)-P7&lt;&gt;0, 0, IF(SUM(C7:H7)&gt;0, 2, IF(SUM(C7:H7)&lt;0, 3, 1))))</f>
        <v>2</v>
      </c>
      <c r="BR7" s="38">
        <f ca="1">IFERROR(__xludf.DUMMYFUNCTION("IF(BQ7=1, FILTER(TOSSUP, LEN(TOSSUP)), IF(BQ7=2, FILTER(NEG, LEN(NEG)), IF(BQ7, FILTER(NONEG, LEN(NONEG)), """")))"),-5)</f>
        <v>-5</v>
      </c>
      <c r="BS7" s="38"/>
      <c r="BT7" s="38"/>
      <c r="BU7" s="38">
        <f>IF(Q3="", 0, IF(SUM(M7:R7)-Q7&lt;&gt;0, 0, IF(SUM(C7:H7)&gt;0, 2, IF(SUM(C7:H7)&lt;0, 3, 1))))</f>
        <v>0</v>
      </c>
      <c r="BV7" s="38" t="str">
        <f ca="1">IFERROR(__xludf.DUMMYFUNCTION("IF(BU7=1, FILTER(TOSSUP, LEN(TOSSUP)), IF(BU7=2, FILTER(NEG, LEN(NEG)), IF(BU7, FILTER(NONEG, LEN(NONEG)), """")))"),"")</f>
        <v/>
      </c>
      <c r="BW7" s="38"/>
      <c r="BX7" s="38"/>
      <c r="BY7" s="38">
        <f>IF(R3="", 0, IF(SUM(M7:R7)-R7&lt;&gt;0, 0, IF(SUM(C7:H7)&gt;0, 2, IF(SUM(C7:H7)&lt;0, 3, 1))))</f>
        <v>0</v>
      </c>
      <c r="BZ7" s="38" t="str">
        <f ca="1">IFERROR(__xludf.DUMMYFUNCTION("IF(BY7=1, FILTER(TOSSUP, LEN(TOSSUP)), IF(BY7=2, FILTER(NEG, LEN(NEG)), IF(BY7, FILTER(NONEG, LEN(NONEG)), """")))"),"")</f>
        <v/>
      </c>
      <c r="CA7" s="38"/>
      <c r="CB7" s="38"/>
    </row>
    <row r="8" spans="1:80" ht="12.75" x14ac:dyDescent="0.55000000000000004">
      <c r="A8" s="2"/>
      <c r="B8" s="2"/>
      <c r="C8" s="55"/>
      <c r="D8" s="56"/>
      <c r="E8" s="55">
        <v>15</v>
      </c>
      <c r="F8" s="56"/>
      <c r="G8" s="57"/>
      <c r="H8" s="65"/>
      <c r="I8" s="58">
        <v>30</v>
      </c>
      <c r="J8" s="56">
        <f>IF(AND(SUM(C8:H8)&lt;=0,I8&gt;0), "BON.ERR", IF(OR(AND(C8&lt;&gt;"", C3=""), AND(D8&lt;&gt;"", D3=""), AND(E8&lt;&gt;"", E3=""), AND(F8&lt;&gt;"", F3=""), AND(G8&lt;&gt;"", G3=""), AND(H8&lt;&gt;"", H3="")), "TU.ERR", SUM(C8:I8)))</f>
        <v>45</v>
      </c>
      <c r="K8" s="59">
        <f ca="1">IFERROR(__xludf.DUMMYFUNCTION("IF(OR(RegExMatch(J8&amp;"""",""ERR""), RegExMatch(J8&amp;"""",""--""), RegExMatch(K7&amp;"""",""--""),),  ""-----------"", SUM(J8,K7))"),185)</f>
        <v>185</v>
      </c>
      <c r="L8" s="60">
        <v>5</v>
      </c>
      <c r="M8" s="61"/>
      <c r="N8" s="56"/>
      <c r="O8" s="62"/>
      <c r="P8" s="64"/>
      <c r="Q8" s="61"/>
      <c r="R8" s="64"/>
      <c r="S8" s="58"/>
      <c r="T8" s="56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59">
        <f ca="1">IFERROR(__xludf.DUMMYFUNCTION("IF(OR(RegExMatch(T8&amp;"""",""ERR""), RegExMatch(T8&amp;"""",""--""), RegExMatch(U7&amp;"""",""--""),),  ""-----------"", SUM(T8,U7))"),0)</f>
        <v>0</v>
      </c>
      <c r="V8" s="38"/>
      <c r="W8" s="41" t="b">
        <f t="shared" si="0"/>
        <v>1</v>
      </c>
      <c r="X8" s="41">
        <f ca="1">IFERROR(__xludf.DUMMYFUNCTION("IF(W8, FILTER(BONUS, LEN(BONUS)), ""0"")"),0)</f>
        <v>0</v>
      </c>
      <c r="Y8" s="38">
        <f ca="1">IFERROR(__xludf.DUMMYFUNCTION("""COMPUTED_VALUE"""),10)</f>
        <v>10</v>
      </c>
      <c r="Z8" s="38">
        <f ca="1">IFERROR(__xludf.DUMMYFUNCTION("""COMPUTED_VALUE"""),20)</f>
        <v>20</v>
      </c>
      <c r="AA8" s="38">
        <f ca="1">IFERROR(__xludf.DUMMYFUNCTION("""COMPUTED_VALUE"""),30)</f>
        <v>30</v>
      </c>
      <c r="AB8" s="41" t="b">
        <f t="shared" si="1"/>
        <v>0</v>
      </c>
      <c r="AC8" s="41" t="str">
        <f ca="1">IFERROR(__xludf.DUMMYFUNCTION("IF(AB8, FILTER(BONUS, LEN(BONUS)), ""0"")"),"0")</f>
        <v>0</v>
      </c>
      <c r="AD8" s="38"/>
      <c r="AE8" s="38"/>
      <c r="AF8" s="38"/>
      <c r="AG8" s="38">
        <f>IF(C3="", 0, IF(SUM(C8:H8)-C8&lt;&gt;0, 0, IF(SUM(M8:R8)&gt;0, 2, IF(SUM(M8:R8)&lt;0, 3, 1))))</f>
        <v>0</v>
      </c>
      <c r="AH8" s="41" t="str">
        <f ca="1">IFERROR(__xludf.DUMMYFUNCTION("IF(AG8=1, FILTER(TOSSUP, LEN(TOSSUP)), IF(AG8=2, FILTER(NEG, LEN(NEG)), IF(AG8, FILTER(NONEG, LEN(NONEG)), """")))"),"")</f>
        <v/>
      </c>
      <c r="AI8" s="38"/>
      <c r="AJ8" s="38"/>
      <c r="AK8" s="38">
        <f>IF(D3="", 0, IF(SUM(C8:H8)-D8&lt;&gt;0, 0, IF(SUM(M8:R8)&gt;0, 2, IF(SUM(M8:R8)&lt;0, 3, 1))))</f>
        <v>0</v>
      </c>
      <c r="AL8" s="38" t="str">
        <f ca="1">IFERROR(__xludf.DUMMYFUNCTION("IF(AK8=1, FILTER(TOSSUP, LEN(TOSSUP)), IF(AK8=2, FILTER(NEG, LEN(NEG)), IF(AK8, FILTER(NONEG, LEN(NONEG)), """")))"),"")</f>
        <v/>
      </c>
      <c r="AM8" s="38"/>
      <c r="AN8" s="38"/>
      <c r="AO8" s="38">
        <f>IF(E3="", 0, IF(SUM(C8:H8)-E8&lt;&gt;0, 0, IF(SUM(M8:R8)&gt;0, 2, IF(SUM(M8:R8)&lt;0, 3, 1))))</f>
        <v>1</v>
      </c>
      <c r="AP8" s="38">
        <f ca="1">IFERROR(__xludf.DUMMYFUNCTION("IF(AO8=1, FILTER(TOSSUP, LEN(TOSSUP)), IF(AO8=2, FILTER(NEG, LEN(NEG)), IF(AO8, FILTER(NONEG, LEN(NONEG)), """")))"),-5)</f>
        <v>-5</v>
      </c>
      <c r="AQ8" s="38">
        <f ca="1">IFERROR(__xludf.DUMMYFUNCTION("""COMPUTED_VALUE"""),10)</f>
        <v>10</v>
      </c>
      <c r="AR8" s="38">
        <f ca="1">IFERROR(__xludf.DUMMYFUNCTION("""COMPUTED_VALUE"""),15)</f>
        <v>15</v>
      </c>
      <c r="AS8" s="38">
        <f>IF(F3="", 0, IF(SUM(C8:H8)-F8&lt;&gt;0, 0, IF(SUM(M8:R8)&gt;0, 2, IF(SUM(M8:R8)&lt;0, 3, 1))))</f>
        <v>0</v>
      </c>
      <c r="AT8" s="38" t="str">
        <f ca="1">IFERROR(__xludf.DUMMYFUNCTION("IF(AS8=1, FILTER(TOSSUP, LEN(TOSSUP)), IF(AS8=2, FILTER(NEG, LEN(NEG)), IF(AS8, FILTER(NONEG, LEN(NONEG)), """")))"),"")</f>
        <v/>
      </c>
      <c r="AU8" s="38"/>
      <c r="AV8" s="38"/>
      <c r="AW8" s="38">
        <f>IF(G3="", 0, IF(SUM(C8:H8)-G8&lt;&gt;0, 0, IF(SUM(M8:R8)&gt;0, 2, IF(SUM(M8:R8)&lt;0, 3, 1))))</f>
        <v>0</v>
      </c>
      <c r="AX8" s="38" t="str">
        <f ca="1">IFERROR(__xludf.DUMMYFUNCTION("IF(AW8=1, FILTER(TOSSUP, LEN(TOSSUP)), IF(AW8=2, FILTER(NEG, LEN(NEG)), IF(AW8, FILTER(NONEG, LEN(NONEG)), """")))"),"")</f>
        <v/>
      </c>
      <c r="AY8" s="38"/>
      <c r="AZ8" s="38"/>
      <c r="BA8" s="38">
        <f>IF(H3="", 0, IF(SUM(C8:H8)-H8&lt;&gt;0, 0, IF(SUM(M8:R8)&gt;0, 2, IF(SUM(M8:R8)&lt;0, 3, 1))))</f>
        <v>0</v>
      </c>
      <c r="BB8" s="38" t="str">
        <f ca="1">IFERROR(__xludf.DUMMYFUNCTION("IF(BA8=1, FILTER(TOSSUP, LEN(TOSSUP)), IF(BA8=2, FILTER(NEG, LEN(NEG)), IF(BA8, FILTER(NONEG, LEN(NONEG)), """")))"),"")</f>
        <v/>
      </c>
      <c r="BC8" s="38"/>
      <c r="BD8" s="38"/>
      <c r="BE8" s="38">
        <f>IF(M3="", 0, IF(SUM(M8:R8)-M8&lt;&gt;0, 0, IF(SUM(C8:H8)&gt;0, 2, IF(SUM(C8:H8)&lt;0, 3, 1))))</f>
        <v>2</v>
      </c>
      <c r="BF8" s="38">
        <f ca="1">IFERROR(__xludf.DUMMYFUNCTION("IF(BE8=1, FILTER(TOSSUP, LEN(TOSSUP)), IF(BE8=2, FILTER(NEG, LEN(NEG)), IF(BE8, FILTER(NONEG, LEN(NONEG)), """")))"),-5)</f>
        <v>-5</v>
      </c>
      <c r="BG8" s="38"/>
      <c r="BH8" s="38"/>
      <c r="BI8" s="38">
        <f>IF(N3="", 0, IF(SUM(M8:R8)-N8&lt;&gt;0, 0, IF(SUM(C8:H8)&gt;0, 2, IF(SUM(C8:H8)&lt;0, 3, 1))))</f>
        <v>2</v>
      </c>
      <c r="BJ8" s="38">
        <f ca="1">IFERROR(__xludf.DUMMYFUNCTION("IF(BI8=1, FILTER(TOSSUP, LEN(TOSSUP)), IF(BI8=2, FILTER(NEG, LEN(NEG)), IF(BI8, FILTER(NONEG, LEN(NONEG)), """")))"),-5)</f>
        <v>-5</v>
      </c>
      <c r="BK8" s="38"/>
      <c r="BL8" s="38"/>
      <c r="BM8" s="38">
        <f>IF(O3="", 0, IF(SUM(M8:R8)-O8&lt;&gt;0, 0, IF(SUM(C8:H8)&gt;0, 2, IF(SUM(C8:H8)&lt;0, 3, 1))))</f>
        <v>2</v>
      </c>
      <c r="BN8" s="38">
        <f ca="1">IFERROR(__xludf.DUMMYFUNCTION("IF(BM8=1, FILTER(TOSSUP, LEN(TOSSUP)), IF(BM8=2, FILTER(NEG, LEN(NEG)), IF(BM8, FILTER(NONEG, LEN(NONEG)), """")))"),-5)</f>
        <v>-5</v>
      </c>
      <c r="BO8" s="38"/>
      <c r="BP8" s="38"/>
      <c r="BQ8" s="38">
        <f>IF(P3="", 0, IF(SUM(M8:R8)-P8&lt;&gt;0, 0, IF(SUM(C8:H8)&gt;0, 2, IF(SUM(C8:H8)&lt;0, 3, 1))))</f>
        <v>2</v>
      </c>
      <c r="BR8" s="38">
        <f ca="1">IFERROR(__xludf.DUMMYFUNCTION("IF(BQ8=1, FILTER(TOSSUP, LEN(TOSSUP)), IF(BQ8=2, FILTER(NEG, LEN(NEG)), IF(BQ8, FILTER(NONEG, LEN(NONEG)), """")))"),-5)</f>
        <v>-5</v>
      </c>
      <c r="BS8" s="38"/>
      <c r="BT8" s="38"/>
      <c r="BU8" s="38">
        <f>IF(Q3="", 0, IF(SUM(M8:R8)-Q8&lt;&gt;0, 0, IF(SUM(C8:H8)&gt;0, 2, IF(SUM(C8:H8)&lt;0, 3, 1))))</f>
        <v>0</v>
      </c>
      <c r="BV8" s="38" t="str">
        <f ca="1">IFERROR(__xludf.DUMMYFUNCTION("IF(BU8=1, FILTER(TOSSUP, LEN(TOSSUP)), IF(BU8=2, FILTER(NEG, LEN(NEG)), IF(BU8, FILTER(NONEG, LEN(NONEG)), """")))"),"")</f>
        <v/>
      </c>
      <c r="BW8" s="38"/>
      <c r="BX8" s="38"/>
      <c r="BY8" s="38">
        <f>IF(R3="", 0, IF(SUM(M8:R8)-R8&lt;&gt;0, 0, IF(SUM(C8:H8)&gt;0, 2, IF(SUM(C8:H8)&lt;0, 3, 1))))</f>
        <v>0</v>
      </c>
      <c r="BZ8" s="38" t="str">
        <f ca="1">IFERROR(__xludf.DUMMYFUNCTION("IF(BY8=1, FILTER(TOSSUP, LEN(TOSSUP)), IF(BY8=2, FILTER(NEG, LEN(NEG)), IF(BY8, FILTER(NONEG, LEN(NONEG)), """")))"),"")</f>
        <v/>
      </c>
      <c r="CA8" s="38"/>
      <c r="CB8" s="38"/>
    </row>
    <row r="9" spans="1:80" ht="12.75" x14ac:dyDescent="0.55000000000000004">
      <c r="A9" s="2"/>
      <c r="B9" s="2"/>
      <c r="C9" s="55">
        <v>10</v>
      </c>
      <c r="D9" s="56"/>
      <c r="E9" s="55"/>
      <c r="F9" s="56"/>
      <c r="G9" s="55"/>
      <c r="H9" s="65"/>
      <c r="I9" s="58">
        <v>30</v>
      </c>
      <c r="J9" s="56">
        <f>IF(AND(SUM(C9:H9)&lt;=0,I9&gt;0), "BON.ERR", IF(OR(AND(C9&lt;&gt;"", C3=""), AND(D9&lt;&gt;"", D3=""), AND(E9&lt;&gt;"", E3=""), AND(F9&lt;&gt;"", F3=""), AND(G9&lt;&gt;"", G3=""), AND(H9&lt;&gt;"", H3="")), "TU.ERR", SUM(C9:I9)))</f>
        <v>40</v>
      </c>
      <c r="K9" s="59">
        <f ca="1">IFERROR(__xludf.DUMMYFUNCTION("IF(OR(RegExMatch(J9&amp;"""",""ERR""), RegExMatch(J9&amp;"""",""--""), RegExMatch(K8&amp;"""",""--""),),  ""-----------"", SUM(J9,K8))"),225)</f>
        <v>225</v>
      </c>
      <c r="L9" s="60">
        <v>6</v>
      </c>
      <c r="M9" s="61"/>
      <c r="N9" s="65"/>
      <c r="O9" s="62"/>
      <c r="P9" s="63"/>
      <c r="Q9" s="62"/>
      <c r="R9" s="64"/>
      <c r="S9" s="59"/>
      <c r="T9" s="56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59">
        <f ca="1">IFERROR(__xludf.DUMMYFUNCTION("IF(OR(RegExMatch(T9&amp;"""",""ERR""), RegExMatch(T9&amp;"""",""--""), RegExMatch(U8&amp;"""",""--""),),  ""-----------"", SUM(T9,U8))"),0)</f>
        <v>0</v>
      </c>
      <c r="V9" s="41"/>
      <c r="W9" s="41" t="b">
        <f t="shared" si="0"/>
        <v>1</v>
      </c>
      <c r="X9" s="41">
        <f ca="1">IFERROR(__xludf.DUMMYFUNCTION("IF(W9, FILTER(BONUS, LEN(BONUS)), ""0"")"),0)</f>
        <v>0</v>
      </c>
      <c r="Y9" s="38">
        <f ca="1">IFERROR(__xludf.DUMMYFUNCTION("""COMPUTED_VALUE"""),10)</f>
        <v>10</v>
      </c>
      <c r="Z9" s="38">
        <f ca="1">IFERROR(__xludf.DUMMYFUNCTION("""COMPUTED_VALUE"""),20)</f>
        <v>20</v>
      </c>
      <c r="AA9" s="38">
        <f ca="1">IFERROR(__xludf.DUMMYFUNCTION("""COMPUTED_VALUE"""),30)</f>
        <v>30</v>
      </c>
      <c r="AB9" s="41" t="b">
        <f t="shared" si="1"/>
        <v>0</v>
      </c>
      <c r="AC9" s="41" t="str">
        <f ca="1">IFERROR(__xludf.DUMMYFUNCTION("IF(AB9, FILTER(BONUS, LEN(BONUS)), ""0"")"),"0")</f>
        <v>0</v>
      </c>
      <c r="AD9" s="38"/>
      <c r="AE9" s="38"/>
      <c r="AF9" s="38"/>
      <c r="AG9" s="38">
        <f>IF(C3="", 0, IF(SUM(C9:H9)-C9&lt;&gt;0, 0, IF(SUM(M9:R9)&gt;0, 2, IF(SUM(M9:R9)&lt;0, 3, 1))))</f>
        <v>1</v>
      </c>
      <c r="AH9" s="41">
        <f ca="1">IFERROR(__xludf.DUMMYFUNCTION("IF(AG9=1, FILTER(TOSSUP, LEN(TOSSUP)), IF(AG9=2, FILTER(NEG, LEN(NEG)), IF(AG9, FILTER(NONEG, LEN(NONEG)), """")))"),-5)</f>
        <v>-5</v>
      </c>
      <c r="AI9" s="38">
        <f ca="1">IFERROR(__xludf.DUMMYFUNCTION("""COMPUTED_VALUE"""),10)</f>
        <v>10</v>
      </c>
      <c r="AJ9" s="38">
        <f ca="1">IFERROR(__xludf.DUMMYFUNCTION("""COMPUTED_VALUE"""),15)</f>
        <v>15</v>
      </c>
      <c r="AK9" s="38">
        <f>IF(D3="", 0, IF(SUM(C9:H9)-D9&lt;&gt;0, 0, IF(SUM(M9:R9)&gt;0, 2, IF(SUM(M9:R9)&lt;0, 3, 1))))</f>
        <v>0</v>
      </c>
      <c r="AL9" s="38" t="str">
        <f ca="1">IFERROR(__xludf.DUMMYFUNCTION("IF(AK9=1, FILTER(TOSSUP, LEN(TOSSUP)), IF(AK9=2, FILTER(NEG, LEN(NEG)), IF(AK9, FILTER(NONEG, LEN(NONEG)), """")))"),"")</f>
        <v/>
      </c>
      <c r="AM9" s="38"/>
      <c r="AN9" s="38"/>
      <c r="AO9" s="38">
        <f>IF(E3="", 0, IF(SUM(C9:H9)-E9&lt;&gt;0, 0, IF(SUM(M9:R9)&gt;0, 2, IF(SUM(M9:R9)&lt;0, 3, 1))))</f>
        <v>0</v>
      </c>
      <c r="AP9" s="38" t="str">
        <f ca="1">IFERROR(__xludf.DUMMYFUNCTION("IF(AO9=1, FILTER(TOSSUP, LEN(TOSSUP)), IF(AO9=2, FILTER(NEG, LEN(NEG)), IF(AO9, FILTER(NONEG, LEN(NONEG)), """")))"),"")</f>
        <v/>
      </c>
      <c r="AQ9" s="38"/>
      <c r="AR9" s="38"/>
      <c r="AS9" s="38">
        <f>IF(F3="", 0, IF(SUM(C9:H9)-F9&lt;&gt;0, 0, IF(SUM(M9:R9)&gt;0, 2, IF(SUM(M9:R9)&lt;0, 3, 1))))</f>
        <v>0</v>
      </c>
      <c r="AT9" s="38" t="str">
        <f ca="1">IFERROR(__xludf.DUMMYFUNCTION("IF(AS9=1, FILTER(TOSSUP, LEN(TOSSUP)), IF(AS9=2, FILTER(NEG, LEN(NEG)), IF(AS9, FILTER(NONEG, LEN(NONEG)), """")))"),"")</f>
        <v/>
      </c>
      <c r="AU9" s="38"/>
      <c r="AV9" s="38"/>
      <c r="AW9" s="38">
        <f>IF(G3="", 0, IF(SUM(C9:H9)-G9&lt;&gt;0, 0, IF(SUM(M9:R9)&gt;0, 2, IF(SUM(M9:R9)&lt;0, 3, 1))))</f>
        <v>0</v>
      </c>
      <c r="AX9" s="38" t="str">
        <f ca="1">IFERROR(__xludf.DUMMYFUNCTION("IF(AW9=1, FILTER(TOSSUP, LEN(TOSSUP)), IF(AW9=2, FILTER(NEG, LEN(NEG)), IF(AW9, FILTER(NONEG, LEN(NONEG)), """")))"),"")</f>
        <v/>
      </c>
      <c r="AY9" s="38"/>
      <c r="AZ9" s="38"/>
      <c r="BA9" s="38">
        <f>IF(H3="", 0, IF(SUM(C9:H9)-H9&lt;&gt;0, 0, IF(SUM(M9:R9)&gt;0, 2, IF(SUM(M9:R9)&lt;0, 3, 1))))</f>
        <v>0</v>
      </c>
      <c r="BB9" s="38" t="str">
        <f ca="1">IFERROR(__xludf.DUMMYFUNCTION("IF(BA9=1, FILTER(TOSSUP, LEN(TOSSUP)), IF(BA9=2, FILTER(NEG, LEN(NEG)), IF(BA9, FILTER(NONEG, LEN(NONEG)), """")))"),"")</f>
        <v/>
      </c>
      <c r="BC9" s="38"/>
      <c r="BD9" s="38"/>
      <c r="BE9" s="38">
        <f>IF(M3="", 0, IF(SUM(M9:R9)-M9&lt;&gt;0, 0, IF(SUM(C9:H9)&gt;0, 2, IF(SUM(C9:H9)&lt;0, 3, 1))))</f>
        <v>2</v>
      </c>
      <c r="BF9" s="38">
        <f ca="1">IFERROR(__xludf.DUMMYFUNCTION("IF(BE9=1, FILTER(TOSSUP, LEN(TOSSUP)), IF(BE9=2, FILTER(NEG, LEN(NEG)), IF(BE9, FILTER(NONEG, LEN(NONEG)), """")))"),-5)</f>
        <v>-5</v>
      </c>
      <c r="BG9" s="38"/>
      <c r="BH9" s="38"/>
      <c r="BI9" s="38">
        <f>IF(N3="", 0, IF(SUM(M9:R9)-N9&lt;&gt;0, 0, IF(SUM(C9:H9)&gt;0, 2, IF(SUM(C9:H9)&lt;0, 3, 1))))</f>
        <v>2</v>
      </c>
      <c r="BJ9" s="38">
        <f ca="1">IFERROR(__xludf.DUMMYFUNCTION("IF(BI9=1, FILTER(TOSSUP, LEN(TOSSUP)), IF(BI9=2, FILTER(NEG, LEN(NEG)), IF(BI9, FILTER(NONEG, LEN(NONEG)), """")))"),-5)</f>
        <v>-5</v>
      </c>
      <c r="BK9" s="38"/>
      <c r="BL9" s="38"/>
      <c r="BM9" s="38">
        <f>IF(O3="", 0, IF(SUM(M9:R9)-O9&lt;&gt;0, 0, IF(SUM(C9:H9)&gt;0, 2, IF(SUM(C9:H9)&lt;0, 3, 1))))</f>
        <v>2</v>
      </c>
      <c r="BN9" s="38">
        <f ca="1">IFERROR(__xludf.DUMMYFUNCTION("IF(BM9=1, FILTER(TOSSUP, LEN(TOSSUP)), IF(BM9=2, FILTER(NEG, LEN(NEG)), IF(BM9, FILTER(NONEG, LEN(NONEG)), """")))"),-5)</f>
        <v>-5</v>
      </c>
      <c r="BO9" s="38"/>
      <c r="BP9" s="38"/>
      <c r="BQ9" s="38">
        <f>IF(P3="", 0, IF(SUM(M9:R9)-P9&lt;&gt;0, 0, IF(SUM(C9:H9)&gt;0, 2, IF(SUM(C9:H9)&lt;0, 3, 1))))</f>
        <v>2</v>
      </c>
      <c r="BR9" s="38">
        <f ca="1">IFERROR(__xludf.DUMMYFUNCTION("IF(BQ9=1, FILTER(TOSSUP, LEN(TOSSUP)), IF(BQ9=2, FILTER(NEG, LEN(NEG)), IF(BQ9, FILTER(NONEG, LEN(NONEG)), """")))"),-5)</f>
        <v>-5</v>
      </c>
      <c r="BS9" s="38"/>
      <c r="BT9" s="38"/>
      <c r="BU9" s="38">
        <f>IF(Q3="", 0, IF(SUM(M9:R9)-Q9&lt;&gt;0, 0, IF(SUM(C9:H9)&gt;0, 2, IF(SUM(C9:H9)&lt;0, 3, 1))))</f>
        <v>0</v>
      </c>
      <c r="BV9" s="38" t="str">
        <f ca="1">IFERROR(__xludf.DUMMYFUNCTION("IF(BU9=1, FILTER(TOSSUP, LEN(TOSSUP)), IF(BU9=2, FILTER(NEG, LEN(NEG)), IF(BU9, FILTER(NONEG, LEN(NONEG)), """")))"),"")</f>
        <v/>
      </c>
      <c r="BW9" s="38"/>
      <c r="BX9" s="38"/>
      <c r="BY9" s="38">
        <f>IF(R3="", 0, IF(SUM(M9:R9)-R9&lt;&gt;0, 0, IF(SUM(C9:H9)&gt;0, 2, IF(SUM(C9:H9)&lt;0, 3, 1))))</f>
        <v>0</v>
      </c>
      <c r="BZ9" s="38" t="str">
        <f ca="1">IFERROR(__xludf.DUMMYFUNCTION("IF(BY9=1, FILTER(TOSSUP, LEN(TOSSUP)), IF(BY9=2, FILTER(NEG, LEN(NEG)), IF(BY9, FILTER(NONEG, LEN(NONEG)), """")))"),"")</f>
        <v/>
      </c>
      <c r="CA9" s="38"/>
      <c r="CB9" s="38"/>
    </row>
    <row r="10" spans="1:80" ht="12.75" x14ac:dyDescent="0.55000000000000004">
      <c r="A10" s="2"/>
      <c r="B10" s="2"/>
      <c r="C10" s="26"/>
      <c r="D10" s="28"/>
      <c r="E10" s="26">
        <v>10</v>
      </c>
      <c r="F10" s="28"/>
      <c r="G10" s="53"/>
      <c r="H10" s="54"/>
      <c r="I10" s="29">
        <v>20</v>
      </c>
      <c r="J10" s="28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37">
        <f ca="1">IFERROR(__xludf.DUMMYFUNCTION("IF(OR(RegExMatch(J10&amp;"""",""ERR""), RegExMatch(J10&amp;"""",""--""), RegExMatch(K9&amp;"""",""--""),),  ""-----------"", SUM(J10,K9))"),255)</f>
        <v>255</v>
      </c>
      <c r="L10" s="32">
        <v>7</v>
      </c>
      <c r="M10" s="33"/>
      <c r="N10" s="54"/>
      <c r="O10" s="33"/>
      <c r="P10" s="52"/>
      <c r="Q10" s="51"/>
      <c r="R10" s="52"/>
      <c r="S10" s="29"/>
      <c r="T10" s="28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37">
        <f ca="1">IFERROR(__xludf.DUMMYFUNCTION("IF(OR(RegExMatch(T10&amp;"""",""ERR""), RegExMatch(T10&amp;"""",""--""), RegExMatch(U9&amp;"""",""--""),),  ""-----------"", SUM(T10,U9))"),0)</f>
        <v>0</v>
      </c>
      <c r="V10" s="38"/>
      <c r="W10" s="41" t="b">
        <f t="shared" si="0"/>
        <v>1</v>
      </c>
      <c r="X10" s="41">
        <f ca="1">IFERROR(__xludf.DUMMYFUNCTION("IF(W10, FILTER(BONUS, LEN(BONUS)), ""0"")"),0)</f>
        <v>0</v>
      </c>
      <c r="Y10" s="38">
        <f ca="1">IFERROR(__xludf.DUMMYFUNCTION("""COMPUTED_VALUE"""),10)</f>
        <v>10</v>
      </c>
      <c r="Z10" s="38">
        <f ca="1">IFERROR(__xludf.DUMMYFUNCTION("""COMPUTED_VALUE"""),20)</f>
        <v>20</v>
      </c>
      <c r="AA10" s="38">
        <f ca="1">IFERROR(__xludf.DUMMYFUNCTION("""COMPUTED_VALUE"""),30)</f>
        <v>30</v>
      </c>
      <c r="AB10" s="41" t="b">
        <f t="shared" si="1"/>
        <v>0</v>
      </c>
      <c r="AC10" s="41" t="str">
        <f ca="1">IFERROR(__xludf.DUMMYFUNCTION("IF(AB10, FILTER(BONUS, LEN(BONUS)), ""0"")"),"0")</f>
        <v>0</v>
      </c>
      <c r="AD10" s="38"/>
      <c r="AE10" s="38"/>
      <c r="AF10" s="38"/>
      <c r="AG10" s="38">
        <f>IF(C3="", 0, IF(SUM(C10:H10)-C10&lt;&gt;0, 0, IF(SUM(M10:R10)&gt;0, 2, IF(SUM(M10:R10)&lt;0, 3, 1))))</f>
        <v>0</v>
      </c>
      <c r="AH10" s="41" t="str">
        <f ca="1">IFERROR(__xludf.DUMMYFUNCTION("IF(AG10=1, FILTER(TOSSUP, LEN(TOSSUP)), IF(AG10=2, FILTER(NEG, LEN(NEG)), IF(AG10, FILTER(NONEG, LEN(NONEG)), """")))"),"")</f>
        <v/>
      </c>
      <c r="AI10" s="38"/>
      <c r="AJ10" s="38"/>
      <c r="AK10" s="38">
        <f>IF(D3="", 0, IF(SUM(C10:H10)-D10&lt;&gt;0, 0, IF(SUM(M10:R10)&gt;0, 2, IF(SUM(M10:R10)&lt;0, 3, 1))))</f>
        <v>0</v>
      </c>
      <c r="AL10" s="38" t="str">
        <f ca="1">IFERROR(__xludf.DUMMYFUNCTION("IF(AK10=1, FILTER(TOSSUP, LEN(TOSSUP)), IF(AK10=2, FILTER(NEG, LEN(NEG)), IF(AK10, FILTER(NONEG, LEN(NONEG)), """")))"),"")</f>
        <v/>
      </c>
      <c r="AM10" s="38"/>
      <c r="AN10" s="38"/>
      <c r="AO10" s="38">
        <f>IF(E3="", 0, IF(SUM(C10:H10)-E10&lt;&gt;0, 0, IF(SUM(M10:R10)&gt;0, 2, IF(SUM(M10:R10)&lt;0, 3, 1))))</f>
        <v>1</v>
      </c>
      <c r="AP10" s="38">
        <f ca="1">IFERROR(__xludf.DUMMYFUNCTION("IF(AO10=1, FILTER(TOSSUP, LEN(TOSSUP)), IF(AO10=2, FILTER(NEG, LEN(NEG)), IF(AO10, FILTER(NONEG, LEN(NONEG)), """")))"),-5)</f>
        <v>-5</v>
      </c>
      <c r="AQ10" s="38">
        <f ca="1">IFERROR(__xludf.DUMMYFUNCTION("""COMPUTED_VALUE"""),10)</f>
        <v>10</v>
      </c>
      <c r="AR10" s="38">
        <f ca="1">IFERROR(__xludf.DUMMYFUNCTION("""COMPUTED_VALUE"""),15)</f>
        <v>15</v>
      </c>
      <c r="AS10" s="38">
        <f>IF(F3="", 0, IF(SUM(C10:H10)-F10&lt;&gt;0, 0, IF(SUM(M10:R10)&gt;0, 2, IF(SUM(M10:R10)&lt;0, 3, 1))))</f>
        <v>0</v>
      </c>
      <c r="AT10" s="38" t="str">
        <f ca="1">IFERROR(__xludf.DUMMYFUNCTION("IF(AS10=1, FILTER(TOSSUP, LEN(TOSSUP)), IF(AS10=2, FILTER(NEG, LEN(NEG)), IF(AS10, FILTER(NONEG, LEN(NONEG)), """")))"),"")</f>
        <v/>
      </c>
      <c r="AU10" s="38"/>
      <c r="AV10" s="38"/>
      <c r="AW10" s="38">
        <f>IF(G3="", 0, IF(SUM(C10:H10)-G10&lt;&gt;0, 0, IF(SUM(M10:R10)&gt;0, 2, IF(SUM(M10:R10)&lt;0, 3, 1))))</f>
        <v>0</v>
      </c>
      <c r="AX10" s="38" t="str">
        <f ca="1">IFERROR(__xludf.DUMMYFUNCTION("IF(AW10=1, FILTER(TOSSUP, LEN(TOSSUP)), IF(AW10=2, FILTER(NEG, LEN(NEG)), IF(AW10, FILTER(NONEG, LEN(NONEG)), """")))"),"")</f>
        <v/>
      </c>
      <c r="AY10" s="38"/>
      <c r="AZ10" s="38"/>
      <c r="BA10" s="38">
        <f>IF(H3="", 0, IF(SUM(C10:H10)-H10&lt;&gt;0, 0, IF(SUM(M10:R10)&gt;0, 2, IF(SUM(M10:R10)&lt;0, 3, 1))))</f>
        <v>0</v>
      </c>
      <c r="BB10" s="38" t="str">
        <f ca="1">IFERROR(__xludf.DUMMYFUNCTION("IF(BA10=1, FILTER(TOSSUP, LEN(TOSSUP)), IF(BA10=2, FILTER(NEG, LEN(NEG)), IF(BA10, FILTER(NONEG, LEN(NONEG)), """")))"),"")</f>
        <v/>
      </c>
      <c r="BC10" s="38"/>
      <c r="BD10" s="38"/>
      <c r="BE10" s="38">
        <f>IF(M3="", 0, IF(SUM(M10:R10)-M10&lt;&gt;0, 0, IF(SUM(C10:H10)&gt;0, 2, IF(SUM(C10:H10)&lt;0, 3, 1))))</f>
        <v>2</v>
      </c>
      <c r="BF10" s="38">
        <f ca="1">IFERROR(__xludf.DUMMYFUNCTION("IF(BE10=1, FILTER(TOSSUP, LEN(TOSSUP)), IF(BE10=2, FILTER(NEG, LEN(NEG)), IF(BE10, FILTER(NONEG, LEN(NONEG)), """")))"),-5)</f>
        <v>-5</v>
      </c>
      <c r="BG10" s="38"/>
      <c r="BH10" s="38"/>
      <c r="BI10" s="38">
        <f>IF(N3="", 0, IF(SUM(M10:R10)-N10&lt;&gt;0, 0, IF(SUM(C10:H10)&gt;0, 2, IF(SUM(C10:H10)&lt;0, 3, 1))))</f>
        <v>2</v>
      </c>
      <c r="BJ10" s="38">
        <f ca="1">IFERROR(__xludf.DUMMYFUNCTION("IF(BI10=1, FILTER(TOSSUP, LEN(TOSSUP)), IF(BI10=2, FILTER(NEG, LEN(NEG)), IF(BI10, FILTER(NONEG, LEN(NONEG)), """")))"),-5)</f>
        <v>-5</v>
      </c>
      <c r="BK10" s="38"/>
      <c r="BL10" s="38"/>
      <c r="BM10" s="38">
        <f>IF(O3="", 0, IF(SUM(M10:R10)-O10&lt;&gt;0, 0, IF(SUM(C10:H10)&gt;0, 2, IF(SUM(C10:H10)&lt;0, 3, 1))))</f>
        <v>2</v>
      </c>
      <c r="BN10" s="38">
        <f ca="1">IFERROR(__xludf.DUMMYFUNCTION("IF(BM10=1, FILTER(TOSSUP, LEN(TOSSUP)), IF(BM10=2, FILTER(NEG, LEN(NEG)), IF(BM10, FILTER(NONEG, LEN(NONEG)), """")))"),-5)</f>
        <v>-5</v>
      </c>
      <c r="BO10" s="38"/>
      <c r="BP10" s="38"/>
      <c r="BQ10" s="38">
        <f>IF(P3="", 0, IF(SUM(M10:R10)-P10&lt;&gt;0, 0, IF(SUM(C10:H10)&gt;0, 2, IF(SUM(C10:H10)&lt;0, 3, 1))))</f>
        <v>2</v>
      </c>
      <c r="BR10" s="38">
        <f ca="1">IFERROR(__xludf.DUMMYFUNCTION("IF(BQ10=1, FILTER(TOSSUP, LEN(TOSSUP)), IF(BQ10=2, FILTER(NEG, LEN(NEG)), IF(BQ10, FILTER(NONEG, LEN(NONEG)), """")))"),-5)</f>
        <v>-5</v>
      </c>
      <c r="BS10" s="38"/>
      <c r="BT10" s="38"/>
      <c r="BU10" s="38">
        <f>IF(Q3="", 0, IF(SUM(M10:R10)-Q10&lt;&gt;0, 0, IF(SUM(C10:H10)&gt;0, 2, IF(SUM(C10:H10)&lt;0, 3, 1))))</f>
        <v>0</v>
      </c>
      <c r="BV10" s="38" t="str">
        <f ca="1">IFERROR(__xludf.DUMMYFUNCTION("IF(BU10=1, FILTER(TOSSUP, LEN(TOSSUP)), IF(BU10=2, FILTER(NEG, LEN(NEG)), IF(BU10, FILTER(NONEG, LEN(NONEG)), """")))"),"")</f>
        <v/>
      </c>
      <c r="BW10" s="38"/>
      <c r="BX10" s="38"/>
      <c r="BY10" s="38">
        <f>IF(R3="", 0, IF(SUM(M10:R10)-R10&lt;&gt;0, 0, IF(SUM(C10:H10)&gt;0, 2, IF(SUM(C10:H10)&lt;0, 3, 1))))</f>
        <v>0</v>
      </c>
      <c r="BZ10" s="38" t="str">
        <f ca="1">IFERROR(__xludf.DUMMYFUNCTION("IF(BY10=1, FILTER(TOSSUP, LEN(TOSSUP)), IF(BY10=2, FILTER(NEG, LEN(NEG)), IF(BY10, FILTER(NONEG, LEN(NONEG)), """")))"),"")</f>
        <v/>
      </c>
      <c r="CA10" s="38"/>
      <c r="CB10" s="38"/>
    </row>
    <row r="11" spans="1:80" ht="12.75" x14ac:dyDescent="0.55000000000000004">
      <c r="A11" s="2"/>
      <c r="B11" s="2"/>
      <c r="C11" s="26"/>
      <c r="D11" s="28"/>
      <c r="E11" s="53"/>
      <c r="F11" s="54"/>
      <c r="G11" s="53"/>
      <c r="H11" s="54"/>
      <c r="I11" s="29">
        <v>0</v>
      </c>
      <c r="J11" s="28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37">
        <f ca="1">IFERROR(__xludf.DUMMYFUNCTION("IF(OR(RegExMatch(J11&amp;"""",""ERR""), RegExMatch(J11&amp;"""",""--""), RegExMatch(K10&amp;"""",""--""),),  ""-----------"", SUM(J11,K10))"),255)</f>
        <v>255</v>
      </c>
      <c r="L11" s="32">
        <v>8</v>
      </c>
      <c r="M11" s="33"/>
      <c r="N11" s="54"/>
      <c r="O11" s="51"/>
      <c r="P11" s="52"/>
      <c r="Q11" s="51"/>
      <c r="R11" s="52"/>
      <c r="S11" s="37"/>
      <c r="T11" s="28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37">
        <f ca="1">IFERROR(__xludf.DUMMYFUNCTION("IF(OR(RegExMatch(T11&amp;"""",""ERR""), RegExMatch(T11&amp;"""",""--""), RegExMatch(U10&amp;"""",""--""),),  ""-----------"", SUM(T11,U10))"),0)</f>
        <v>0</v>
      </c>
      <c r="V11" s="38"/>
      <c r="W11" s="41" t="b">
        <f t="shared" si="0"/>
        <v>0</v>
      </c>
      <c r="X11" s="41" t="str">
        <f ca="1">IFERROR(__xludf.DUMMYFUNCTION("IF(W11, FILTER(BONUS, LEN(BONUS)), ""0"")"),"0")</f>
        <v>0</v>
      </c>
      <c r="Y11" s="38"/>
      <c r="Z11" s="38"/>
      <c r="AA11" s="38"/>
      <c r="AB11" s="41" t="b">
        <f t="shared" si="1"/>
        <v>0</v>
      </c>
      <c r="AC11" s="41" t="str">
        <f ca="1">IFERROR(__xludf.DUMMYFUNCTION("IF(AB11, FILTER(BONUS, LEN(BONUS)), ""0"")"),"0")</f>
        <v>0</v>
      </c>
      <c r="AD11" s="38"/>
      <c r="AE11" s="38"/>
      <c r="AF11" s="38"/>
      <c r="AG11" s="38">
        <f>IF(C3="", 0, IF(SUM(C11:H11)-C11&lt;&gt;0, 0, IF(SUM(M11:R11)&gt;0, 2, IF(SUM(M11:R11)&lt;0, 3, 1))))</f>
        <v>1</v>
      </c>
      <c r="AH11" s="41">
        <f ca="1">IFERROR(__xludf.DUMMYFUNCTION("IF(AG11=1, FILTER(TOSSUP, LEN(TOSSUP)), IF(AG11=2, FILTER(NEG, LEN(NEG)), IF(AG11, FILTER(NONEG, LEN(NONEG)), """")))"),-5)</f>
        <v>-5</v>
      </c>
      <c r="AI11" s="38">
        <f ca="1">IFERROR(__xludf.DUMMYFUNCTION("""COMPUTED_VALUE"""),10)</f>
        <v>10</v>
      </c>
      <c r="AJ11" s="38">
        <f ca="1">IFERROR(__xludf.DUMMYFUNCTION("""COMPUTED_VALUE"""),15)</f>
        <v>15</v>
      </c>
      <c r="AK11" s="38">
        <f>IF(D3="", 0, IF(SUM(C11:H11)-D11&lt;&gt;0, 0, IF(SUM(M11:R11)&gt;0, 2, IF(SUM(M11:R11)&lt;0, 3, 1))))</f>
        <v>1</v>
      </c>
      <c r="AL11" s="38">
        <f ca="1">IFERROR(__xludf.DUMMYFUNCTION("IF(AK11=1, FILTER(TOSSUP, LEN(TOSSUP)), IF(AK11=2, FILTER(NEG, LEN(NEG)), IF(AK11, FILTER(NONEG, LEN(NONEG)), """")))"),-5)</f>
        <v>-5</v>
      </c>
      <c r="AM11" s="38">
        <f ca="1">IFERROR(__xludf.DUMMYFUNCTION("""COMPUTED_VALUE"""),10)</f>
        <v>10</v>
      </c>
      <c r="AN11" s="38">
        <f ca="1">IFERROR(__xludf.DUMMYFUNCTION("""COMPUTED_VALUE"""),15)</f>
        <v>15</v>
      </c>
      <c r="AO11" s="38">
        <f>IF(E3="", 0, IF(SUM(C11:H11)-E11&lt;&gt;0, 0, IF(SUM(M11:R11)&gt;0, 2, IF(SUM(M11:R11)&lt;0, 3, 1))))</f>
        <v>1</v>
      </c>
      <c r="AP11" s="38">
        <f ca="1">IFERROR(__xludf.DUMMYFUNCTION("IF(AO11=1, FILTER(TOSSUP, LEN(TOSSUP)), IF(AO11=2, FILTER(NEG, LEN(NEG)), IF(AO11, FILTER(NONEG, LEN(NONEG)), """")))"),-5)</f>
        <v>-5</v>
      </c>
      <c r="AQ11" s="38">
        <f ca="1">IFERROR(__xludf.DUMMYFUNCTION("""COMPUTED_VALUE"""),10)</f>
        <v>10</v>
      </c>
      <c r="AR11" s="38">
        <f ca="1">IFERROR(__xludf.DUMMYFUNCTION("""COMPUTED_VALUE"""),15)</f>
        <v>15</v>
      </c>
      <c r="AS11" s="38">
        <f>IF(F3="", 0, IF(SUM(C11:H11)-F11&lt;&gt;0, 0, IF(SUM(M11:R11)&gt;0, 2, IF(SUM(M11:R11)&lt;0, 3, 1))))</f>
        <v>1</v>
      </c>
      <c r="AT11" s="38">
        <f ca="1">IFERROR(__xludf.DUMMYFUNCTION("IF(AS11=1, FILTER(TOSSUP, LEN(TOSSUP)), IF(AS11=2, FILTER(NEG, LEN(NEG)), IF(AS11, FILTER(NONEG, LEN(NONEG)), """")))"),-5)</f>
        <v>-5</v>
      </c>
      <c r="AU11" s="38">
        <f ca="1">IFERROR(__xludf.DUMMYFUNCTION("""COMPUTED_VALUE"""),10)</f>
        <v>10</v>
      </c>
      <c r="AV11" s="38">
        <f ca="1">IFERROR(__xludf.DUMMYFUNCTION("""COMPUTED_VALUE"""),15)</f>
        <v>15</v>
      </c>
      <c r="AW11" s="38">
        <f>IF(G3="", 0, IF(SUM(C11:H11)-G11&lt;&gt;0, 0, IF(SUM(M11:R11)&gt;0, 2, IF(SUM(M11:R11)&lt;0, 3, 1))))</f>
        <v>0</v>
      </c>
      <c r="AX11" s="38" t="str">
        <f ca="1">IFERROR(__xludf.DUMMYFUNCTION("IF(AW11=1, FILTER(TOSSUP, LEN(TOSSUP)), IF(AW11=2, FILTER(NEG, LEN(NEG)), IF(AW11, FILTER(NONEG, LEN(NONEG)), """")))"),"")</f>
        <v/>
      </c>
      <c r="AY11" s="38"/>
      <c r="AZ11" s="38"/>
      <c r="BA11" s="38">
        <f>IF(H3="", 0, IF(SUM(C11:H11)-H11&lt;&gt;0, 0, IF(SUM(M11:R11)&gt;0, 2, IF(SUM(M11:R11)&lt;0, 3, 1))))</f>
        <v>0</v>
      </c>
      <c r="BB11" s="38" t="str">
        <f ca="1">IFERROR(__xludf.DUMMYFUNCTION("IF(BA11=1, FILTER(TOSSUP, LEN(TOSSUP)), IF(BA11=2, FILTER(NEG, LEN(NEG)), IF(BA11, FILTER(NONEG, LEN(NONEG)), """")))"),"")</f>
        <v/>
      </c>
      <c r="BC11" s="38"/>
      <c r="BD11" s="38"/>
      <c r="BE11" s="38">
        <f>IF(M3="", 0, IF(SUM(M11:R11)-M11&lt;&gt;0, 0, IF(SUM(C11:H11)&gt;0, 2, IF(SUM(C11:H11)&lt;0, 3, 1))))</f>
        <v>1</v>
      </c>
      <c r="BF11" s="38">
        <f ca="1">IFERROR(__xludf.DUMMYFUNCTION("IF(BE11=1, FILTER(TOSSUP, LEN(TOSSUP)), IF(BE11=2, FILTER(NEG, LEN(NEG)), IF(BE11, FILTER(NONEG, LEN(NONEG)), """")))"),-5)</f>
        <v>-5</v>
      </c>
      <c r="BG11" s="38">
        <f ca="1">IFERROR(__xludf.DUMMYFUNCTION("""COMPUTED_VALUE"""),10)</f>
        <v>10</v>
      </c>
      <c r="BH11" s="38">
        <f ca="1">IFERROR(__xludf.DUMMYFUNCTION("""COMPUTED_VALUE"""),15)</f>
        <v>15</v>
      </c>
      <c r="BI11" s="38">
        <f>IF(N3="", 0, IF(SUM(M11:R11)-N11&lt;&gt;0, 0, IF(SUM(C11:H11)&gt;0, 2, IF(SUM(C11:H11)&lt;0, 3, 1))))</f>
        <v>1</v>
      </c>
      <c r="BJ11" s="38">
        <f ca="1">IFERROR(__xludf.DUMMYFUNCTION("IF(BI11=1, FILTER(TOSSUP, LEN(TOSSUP)), IF(BI11=2, FILTER(NEG, LEN(NEG)), IF(BI11, FILTER(NONEG, LEN(NONEG)), """")))"),-5)</f>
        <v>-5</v>
      </c>
      <c r="BK11" s="38">
        <f ca="1">IFERROR(__xludf.DUMMYFUNCTION("""COMPUTED_VALUE"""),10)</f>
        <v>10</v>
      </c>
      <c r="BL11" s="38">
        <f ca="1">IFERROR(__xludf.DUMMYFUNCTION("""COMPUTED_VALUE"""),15)</f>
        <v>15</v>
      </c>
      <c r="BM11" s="38">
        <f>IF(O3="", 0, IF(SUM(M11:R11)-O11&lt;&gt;0, 0, IF(SUM(C11:H11)&gt;0, 2, IF(SUM(C11:H11)&lt;0, 3, 1))))</f>
        <v>1</v>
      </c>
      <c r="BN11" s="38">
        <f ca="1">IFERROR(__xludf.DUMMYFUNCTION("IF(BM11=1, FILTER(TOSSUP, LEN(TOSSUP)), IF(BM11=2, FILTER(NEG, LEN(NEG)), IF(BM11, FILTER(NONEG, LEN(NONEG)), """")))"),-5)</f>
        <v>-5</v>
      </c>
      <c r="BO11" s="38">
        <f ca="1">IFERROR(__xludf.DUMMYFUNCTION("""COMPUTED_VALUE"""),10)</f>
        <v>10</v>
      </c>
      <c r="BP11" s="38">
        <f ca="1">IFERROR(__xludf.DUMMYFUNCTION("""COMPUTED_VALUE"""),15)</f>
        <v>15</v>
      </c>
      <c r="BQ11" s="38">
        <f>IF(P3="", 0, IF(SUM(M11:R11)-P11&lt;&gt;0, 0, IF(SUM(C11:H11)&gt;0, 2, IF(SUM(C11:H11)&lt;0, 3, 1))))</f>
        <v>1</v>
      </c>
      <c r="BR11" s="38">
        <f ca="1">IFERROR(__xludf.DUMMYFUNCTION("IF(BQ11=1, FILTER(TOSSUP, LEN(TOSSUP)), IF(BQ11=2, FILTER(NEG, LEN(NEG)), IF(BQ11, FILTER(NONEG, LEN(NONEG)), """")))"),-5)</f>
        <v>-5</v>
      </c>
      <c r="BS11" s="38">
        <f ca="1">IFERROR(__xludf.DUMMYFUNCTION("""COMPUTED_VALUE"""),10)</f>
        <v>10</v>
      </c>
      <c r="BT11" s="38">
        <f ca="1">IFERROR(__xludf.DUMMYFUNCTION("""COMPUTED_VALUE"""),15)</f>
        <v>15</v>
      </c>
      <c r="BU11" s="38">
        <f>IF(Q3="", 0, IF(SUM(M11:R11)-Q11&lt;&gt;0, 0, IF(SUM(C11:H11)&gt;0, 2, IF(SUM(C11:H11)&lt;0, 3, 1))))</f>
        <v>0</v>
      </c>
      <c r="BV11" s="38" t="str">
        <f ca="1">IFERROR(__xludf.DUMMYFUNCTION("IF(BU11=1, FILTER(TOSSUP, LEN(TOSSUP)), IF(BU11=2, FILTER(NEG, LEN(NEG)), IF(BU11, FILTER(NONEG, LEN(NONEG)), """")))"),"")</f>
        <v/>
      </c>
      <c r="BW11" s="38"/>
      <c r="BX11" s="38"/>
      <c r="BY11" s="38">
        <f>IF(R3="", 0, IF(SUM(M11:R11)-R11&lt;&gt;0, 0, IF(SUM(C11:H11)&gt;0, 2, IF(SUM(C11:H11)&lt;0, 3, 1))))</f>
        <v>0</v>
      </c>
      <c r="BZ11" s="38" t="str">
        <f ca="1">IFERROR(__xludf.DUMMYFUNCTION("IF(BY11=1, FILTER(TOSSUP, LEN(TOSSUP)), IF(BY11=2, FILTER(NEG, LEN(NEG)), IF(BY11, FILTER(NONEG, LEN(NONEG)), """")))"),"")</f>
        <v/>
      </c>
      <c r="CA11" s="38"/>
      <c r="CB11" s="38"/>
    </row>
    <row r="12" spans="1:80" ht="12.75" x14ac:dyDescent="0.55000000000000004">
      <c r="A12" s="2"/>
      <c r="B12" s="2"/>
      <c r="C12" s="26">
        <v>15</v>
      </c>
      <c r="D12" s="28"/>
      <c r="E12" s="53"/>
      <c r="F12" s="54"/>
      <c r="G12" s="53"/>
      <c r="H12" s="54"/>
      <c r="I12" s="29">
        <v>30</v>
      </c>
      <c r="J12" s="28">
        <f>IF(AND(SUM(C12:H12)&lt;=0,I12&gt;0), "BON.ERR", IF(OR(AND(C12&lt;&gt;"", C3=""), AND(D12&lt;&gt;"", D3=""), AND(E12&lt;&gt;"", E3=""), AND(F12&lt;&gt;"", F3=""), AND(G12&lt;&gt;"", G3=""), AND(H12&lt;&gt;"", H3="")), "TU.ERR", SUM(C12:I12)))</f>
        <v>45</v>
      </c>
      <c r="K12" s="37">
        <f ca="1">IFERROR(__xludf.DUMMYFUNCTION("IF(OR(RegExMatch(J12&amp;"""",""ERR""), RegExMatch(J12&amp;"""",""--""), RegExMatch(K11&amp;"""",""--""),),  ""-----------"", SUM(J12,K11))"),300)</f>
        <v>300</v>
      </c>
      <c r="L12" s="32">
        <v>9</v>
      </c>
      <c r="M12" s="33"/>
      <c r="N12" s="28"/>
      <c r="O12" s="51"/>
      <c r="P12" s="52"/>
      <c r="Q12" s="51"/>
      <c r="R12" s="52"/>
      <c r="S12" s="29"/>
      <c r="T12" s="28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37">
        <f ca="1">IFERROR(__xludf.DUMMYFUNCTION("IF(OR(RegExMatch(T12&amp;"""",""ERR""), RegExMatch(T12&amp;"""",""--""), RegExMatch(U11&amp;"""",""--""),),  ""-----------"", SUM(T12,U11))"),0)</f>
        <v>0</v>
      </c>
      <c r="V12" s="38"/>
      <c r="W12" s="41" t="b">
        <f t="shared" si="0"/>
        <v>1</v>
      </c>
      <c r="X12" s="41">
        <f ca="1">IFERROR(__xludf.DUMMYFUNCTION("IF(W12, FILTER(BONUS, LEN(BONUS)), ""0"")"),0)</f>
        <v>0</v>
      </c>
      <c r="Y12" s="38">
        <f ca="1">IFERROR(__xludf.DUMMYFUNCTION("""COMPUTED_VALUE"""),10)</f>
        <v>10</v>
      </c>
      <c r="Z12" s="38">
        <f ca="1">IFERROR(__xludf.DUMMYFUNCTION("""COMPUTED_VALUE"""),20)</f>
        <v>20</v>
      </c>
      <c r="AA12" s="38">
        <f ca="1">IFERROR(__xludf.DUMMYFUNCTION("""COMPUTED_VALUE"""),30)</f>
        <v>30</v>
      </c>
      <c r="AB12" s="41" t="b">
        <f t="shared" si="1"/>
        <v>0</v>
      </c>
      <c r="AC12" s="41" t="str">
        <f ca="1">IFERROR(__xludf.DUMMYFUNCTION("IF(AB12, FILTER(BONUS, LEN(BONUS)), ""0"")"),"0")</f>
        <v>0</v>
      </c>
      <c r="AD12" s="38"/>
      <c r="AE12" s="38"/>
      <c r="AF12" s="38"/>
      <c r="AG12" s="38">
        <f>IF(C3="", 0, IF(SUM(C12:H12)-C12&lt;&gt;0, 0, IF(SUM(M12:R12)&gt;0, 2, IF(SUM(M12:R12)&lt;0, 3, 1))))</f>
        <v>1</v>
      </c>
      <c r="AH12" s="41">
        <f ca="1">IFERROR(__xludf.DUMMYFUNCTION("IF(AG12=1, FILTER(TOSSUP, LEN(TOSSUP)), IF(AG12=2, FILTER(NEG, LEN(NEG)), IF(AG12, FILTER(NONEG, LEN(NONEG)), """")))"),-5)</f>
        <v>-5</v>
      </c>
      <c r="AI12" s="38">
        <f ca="1">IFERROR(__xludf.DUMMYFUNCTION("""COMPUTED_VALUE"""),10)</f>
        <v>10</v>
      </c>
      <c r="AJ12" s="38">
        <f ca="1">IFERROR(__xludf.DUMMYFUNCTION("""COMPUTED_VALUE"""),15)</f>
        <v>15</v>
      </c>
      <c r="AK12" s="38">
        <f>IF(D3="", 0, IF(SUM(C12:H12)-D12&lt;&gt;0, 0, IF(SUM(M12:R12)&gt;0, 2, IF(SUM(M12:R12)&lt;0, 3, 1))))</f>
        <v>0</v>
      </c>
      <c r="AL12" s="38" t="str">
        <f ca="1">IFERROR(__xludf.DUMMYFUNCTION("IF(AK12=1, FILTER(TOSSUP, LEN(TOSSUP)), IF(AK12=2, FILTER(NEG, LEN(NEG)), IF(AK12, FILTER(NONEG, LEN(NONEG)), """")))"),"")</f>
        <v/>
      </c>
      <c r="AM12" s="38"/>
      <c r="AN12" s="38"/>
      <c r="AO12" s="38">
        <f>IF(E3="", 0, IF(SUM(C12:H12)-E12&lt;&gt;0, 0, IF(SUM(M12:R12)&gt;0, 2, IF(SUM(M12:R12)&lt;0, 3, 1))))</f>
        <v>0</v>
      </c>
      <c r="AP12" s="38" t="str">
        <f ca="1">IFERROR(__xludf.DUMMYFUNCTION("IF(AO12=1, FILTER(TOSSUP, LEN(TOSSUP)), IF(AO12=2, FILTER(NEG, LEN(NEG)), IF(AO12, FILTER(NONEG, LEN(NONEG)), """")))"),"")</f>
        <v/>
      </c>
      <c r="AQ12" s="38"/>
      <c r="AR12" s="38"/>
      <c r="AS12" s="38">
        <f>IF(F3="", 0, IF(SUM(C12:H12)-F12&lt;&gt;0, 0, IF(SUM(M12:R12)&gt;0, 2, IF(SUM(M12:R12)&lt;0, 3, 1))))</f>
        <v>0</v>
      </c>
      <c r="AT12" s="38" t="str">
        <f ca="1">IFERROR(__xludf.DUMMYFUNCTION("IF(AS12=1, FILTER(TOSSUP, LEN(TOSSUP)), IF(AS12=2, FILTER(NEG, LEN(NEG)), IF(AS12, FILTER(NONEG, LEN(NONEG)), """")))"),"")</f>
        <v/>
      </c>
      <c r="AU12" s="38"/>
      <c r="AV12" s="38"/>
      <c r="AW12" s="38">
        <f>IF(G3="", 0, IF(SUM(C12:H12)-G12&lt;&gt;0, 0, IF(SUM(M12:R12)&gt;0, 2, IF(SUM(M12:R12)&lt;0, 3, 1))))</f>
        <v>0</v>
      </c>
      <c r="AX12" s="38" t="str">
        <f ca="1">IFERROR(__xludf.DUMMYFUNCTION("IF(AW12=1, FILTER(TOSSUP, LEN(TOSSUP)), IF(AW12=2, FILTER(NEG, LEN(NEG)), IF(AW12, FILTER(NONEG, LEN(NONEG)), """")))"),"")</f>
        <v/>
      </c>
      <c r="AY12" s="38"/>
      <c r="AZ12" s="38"/>
      <c r="BA12" s="38">
        <f>IF(H3="", 0, IF(SUM(C12:H12)-H12&lt;&gt;0, 0, IF(SUM(M12:R12)&gt;0, 2, IF(SUM(M12:R12)&lt;0, 3, 1))))</f>
        <v>0</v>
      </c>
      <c r="BB12" s="38" t="str">
        <f ca="1">IFERROR(__xludf.DUMMYFUNCTION("IF(BA12=1, FILTER(TOSSUP, LEN(TOSSUP)), IF(BA12=2, FILTER(NEG, LEN(NEG)), IF(BA12, FILTER(NONEG, LEN(NONEG)), """")))"),"")</f>
        <v/>
      </c>
      <c r="BC12" s="38"/>
      <c r="BD12" s="38"/>
      <c r="BE12" s="38">
        <f>IF(M3="", 0, IF(SUM(M12:R12)-M12&lt;&gt;0, 0, IF(SUM(C12:H12)&gt;0, 2, IF(SUM(C12:H12)&lt;0, 3, 1))))</f>
        <v>2</v>
      </c>
      <c r="BF12" s="38">
        <f ca="1">IFERROR(__xludf.DUMMYFUNCTION("IF(BE12=1, FILTER(TOSSUP, LEN(TOSSUP)), IF(BE12=2, FILTER(NEG, LEN(NEG)), IF(BE12, FILTER(NONEG, LEN(NONEG)), """")))"),-5)</f>
        <v>-5</v>
      </c>
      <c r="BG12" s="38"/>
      <c r="BH12" s="38"/>
      <c r="BI12" s="38">
        <f>IF(N3="", 0, IF(SUM(M12:R12)-N12&lt;&gt;0, 0, IF(SUM(C12:H12)&gt;0, 2, IF(SUM(C12:H12)&lt;0, 3, 1))))</f>
        <v>2</v>
      </c>
      <c r="BJ12" s="38">
        <f ca="1">IFERROR(__xludf.DUMMYFUNCTION("IF(BI12=1, FILTER(TOSSUP, LEN(TOSSUP)), IF(BI12=2, FILTER(NEG, LEN(NEG)), IF(BI12, FILTER(NONEG, LEN(NONEG)), """")))"),-5)</f>
        <v>-5</v>
      </c>
      <c r="BK12" s="38"/>
      <c r="BL12" s="38"/>
      <c r="BM12" s="38">
        <f>IF(O3="", 0, IF(SUM(M12:R12)-O12&lt;&gt;0, 0, IF(SUM(C12:H12)&gt;0, 2, IF(SUM(C12:H12)&lt;0, 3, 1))))</f>
        <v>2</v>
      </c>
      <c r="BN12" s="38">
        <f ca="1">IFERROR(__xludf.DUMMYFUNCTION("IF(BM12=1, FILTER(TOSSUP, LEN(TOSSUP)), IF(BM12=2, FILTER(NEG, LEN(NEG)), IF(BM12, FILTER(NONEG, LEN(NONEG)), """")))"),-5)</f>
        <v>-5</v>
      </c>
      <c r="BO12" s="38"/>
      <c r="BP12" s="38"/>
      <c r="BQ12" s="38">
        <f>IF(P3="", 0, IF(SUM(M12:R12)-P12&lt;&gt;0, 0, IF(SUM(C12:H12)&gt;0, 2, IF(SUM(C12:H12)&lt;0, 3, 1))))</f>
        <v>2</v>
      </c>
      <c r="BR12" s="38">
        <f ca="1">IFERROR(__xludf.DUMMYFUNCTION("IF(BQ12=1, FILTER(TOSSUP, LEN(TOSSUP)), IF(BQ12=2, FILTER(NEG, LEN(NEG)), IF(BQ12, FILTER(NONEG, LEN(NONEG)), """")))"),-5)</f>
        <v>-5</v>
      </c>
      <c r="BS12" s="38"/>
      <c r="BT12" s="38"/>
      <c r="BU12" s="38">
        <f>IF(Q3="", 0, IF(SUM(M12:R12)-Q12&lt;&gt;0, 0, IF(SUM(C12:H12)&gt;0, 2, IF(SUM(C12:H12)&lt;0, 3, 1))))</f>
        <v>0</v>
      </c>
      <c r="BV12" s="38" t="str">
        <f ca="1">IFERROR(__xludf.DUMMYFUNCTION("IF(BU12=1, FILTER(TOSSUP, LEN(TOSSUP)), IF(BU12=2, FILTER(NEG, LEN(NEG)), IF(BU12, FILTER(NONEG, LEN(NONEG)), """")))"),"")</f>
        <v/>
      </c>
      <c r="BW12" s="38"/>
      <c r="BX12" s="38"/>
      <c r="BY12" s="38">
        <f>IF(R3="", 0, IF(SUM(M12:R12)-R12&lt;&gt;0, 0, IF(SUM(C12:H12)&gt;0, 2, IF(SUM(C12:H12)&lt;0, 3, 1))))</f>
        <v>0</v>
      </c>
      <c r="BZ12" s="38" t="str">
        <f ca="1">IFERROR(__xludf.DUMMYFUNCTION("IF(BY12=1, FILTER(TOSSUP, LEN(TOSSUP)), IF(BY12=2, FILTER(NEG, LEN(NEG)), IF(BY12, FILTER(NONEG, LEN(NONEG)), """")))"),"")</f>
        <v/>
      </c>
      <c r="CA12" s="38"/>
      <c r="CB12" s="38"/>
    </row>
    <row r="13" spans="1:80" ht="12.75" x14ac:dyDescent="0.55000000000000004">
      <c r="A13" s="2"/>
      <c r="B13" s="2"/>
      <c r="C13" s="55"/>
      <c r="D13" s="56"/>
      <c r="E13" s="55"/>
      <c r="F13" s="65"/>
      <c r="G13" s="57"/>
      <c r="H13" s="65"/>
      <c r="I13" s="58"/>
      <c r="J13" s="56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59">
        <f ca="1">IFERROR(__xludf.DUMMYFUNCTION("IF(OR(RegExMatch(J13&amp;"""",""ERR""), RegExMatch(J13&amp;"""",""--""), RegExMatch(K12&amp;"""",""--""),),  ""-----------"", SUM(J13,K12))"),300)</f>
        <v>300</v>
      </c>
      <c r="L13" s="60">
        <v>10</v>
      </c>
      <c r="M13" s="61">
        <v>10</v>
      </c>
      <c r="N13" s="65"/>
      <c r="O13" s="61"/>
      <c r="P13" s="64"/>
      <c r="Q13" s="62"/>
      <c r="R13" s="64"/>
      <c r="S13" s="58">
        <v>0</v>
      </c>
      <c r="T13" s="56">
        <f>IF(AND(SUM(M13:R13)&lt;=0,S13&gt;0), "BON.ERR", IF(OR(AND(M13&lt;&gt;"", M3=""), AND(N13&lt;&gt;"", N3=""), AND(O13&lt;&gt;"", O3=""), AND(P13&lt;&gt;"", P3=""), AND(Q13&lt;&gt;"", Q3=""), AND(R13&lt;&gt;"", R3="")), "TU.ERR", SUM(M13:S13)))</f>
        <v>10</v>
      </c>
      <c r="U13" s="59">
        <f ca="1">IFERROR(__xludf.DUMMYFUNCTION("IF(OR(RegExMatch(T13&amp;"""",""ERR""), RegExMatch(T13&amp;"""",""--""), RegExMatch(U12&amp;"""",""--""),),  ""-----------"", SUM(T13,U12))"),10)</f>
        <v>10</v>
      </c>
      <c r="V13" s="38"/>
      <c r="W13" s="41" t="b">
        <f t="shared" si="0"/>
        <v>0</v>
      </c>
      <c r="X13" s="41" t="str">
        <f ca="1">IFERROR(__xludf.DUMMYFUNCTION("IF(W13, FILTER(BONUS, LEN(BONUS)), ""0"")"),"0")</f>
        <v>0</v>
      </c>
      <c r="Y13" s="38"/>
      <c r="Z13" s="38"/>
      <c r="AA13" s="38"/>
      <c r="AB13" s="41" t="b">
        <f t="shared" si="1"/>
        <v>1</v>
      </c>
      <c r="AC13" s="41">
        <f ca="1">IFERROR(__xludf.DUMMYFUNCTION("IF(AB13, FILTER(BONUS, LEN(BONUS)), ""0"")"),0)</f>
        <v>0</v>
      </c>
      <c r="AD13" s="38">
        <f ca="1">IFERROR(__xludf.DUMMYFUNCTION("""COMPUTED_VALUE"""),10)</f>
        <v>10</v>
      </c>
      <c r="AE13" s="38">
        <f ca="1">IFERROR(__xludf.DUMMYFUNCTION("""COMPUTED_VALUE"""),20)</f>
        <v>20</v>
      </c>
      <c r="AF13" s="38">
        <f ca="1">IFERROR(__xludf.DUMMYFUNCTION("""COMPUTED_VALUE"""),30)</f>
        <v>30</v>
      </c>
      <c r="AG13" s="38">
        <f>IF(C3="", 0, IF(SUM(C13:H13)-C13&lt;&gt;0, 0, IF(SUM(M13:R13)&gt;0, 2, IF(SUM(M13:R13)&lt;0, 3, 1))))</f>
        <v>2</v>
      </c>
      <c r="AH13" s="41">
        <f ca="1">IFERROR(__xludf.DUMMYFUNCTION("IF(AG13=1, FILTER(TOSSUP, LEN(TOSSUP)), IF(AG13=2, FILTER(NEG, LEN(NEG)), IF(AG13, FILTER(NONEG, LEN(NONEG)), """")))"),-5)</f>
        <v>-5</v>
      </c>
      <c r="AI13" s="38"/>
      <c r="AJ13" s="38"/>
      <c r="AK13" s="38">
        <f>IF(D3="", 0, IF(SUM(C13:H13)-D13&lt;&gt;0, 0, IF(SUM(M13:R13)&gt;0, 2, IF(SUM(M13:R13)&lt;0, 3, 1))))</f>
        <v>2</v>
      </c>
      <c r="AL13" s="38">
        <f ca="1">IFERROR(__xludf.DUMMYFUNCTION("IF(AK13=1, FILTER(TOSSUP, LEN(TOSSUP)), IF(AK13=2, FILTER(NEG, LEN(NEG)), IF(AK13, FILTER(NONEG, LEN(NONEG)), """")))"),-5)</f>
        <v>-5</v>
      </c>
      <c r="AM13" s="38"/>
      <c r="AN13" s="38"/>
      <c r="AO13" s="38">
        <f>IF(E3="", 0, IF(SUM(C13:H13)-E13&lt;&gt;0, 0, IF(SUM(M13:R13)&gt;0, 2, IF(SUM(M13:R13)&lt;0, 3, 1))))</f>
        <v>2</v>
      </c>
      <c r="AP13" s="38">
        <f ca="1">IFERROR(__xludf.DUMMYFUNCTION("IF(AO13=1, FILTER(TOSSUP, LEN(TOSSUP)), IF(AO13=2, FILTER(NEG, LEN(NEG)), IF(AO13, FILTER(NONEG, LEN(NONEG)), """")))"),-5)</f>
        <v>-5</v>
      </c>
      <c r="AQ13" s="38"/>
      <c r="AR13" s="38"/>
      <c r="AS13" s="38">
        <f>IF(F3="", 0, IF(SUM(C13:H13)-F13&lt;&gt;0, 0, IF(SUM(M13:R13)&gt;0, 2, IF(SUM(M13:R13)&lt;0, 3, 1))))</f>
        <v>2</v>
      </c>
      <c r="AT13" s="38">
        <f ca="1">IFERROR(__xludf.DUMMYFUNCTION("IF(AS13=1, FILTER(TOSSUP, LEN(TOSSUP)), IF(AS13=2, FILTER(NEG, LEN(NEG)), IF(AS13, FILTER(NONEG, LEN(NONEG)), """")))"),-5)</f>
        <v>-5</v>
      </c>
      <c r="AU13" s="38"/>
      <c r="AV13" s="38"/>
      <c r="AW13" s="38">
        <f>IF(G3="", 0, IF(SUM(C13:H13)-G13&lt;&gt;0, 0, IF(SUM(M13:R13)&gt;0, 2, IF(SUM(M13:R13)&lt;0, 3, 1))))</f>
        <v>0</v>
      </c>
      <c r="AX13" s="38" t="str">
        <f ca="1">IFERROR(__xludf.DUMMYFUNCTION("IF(AW13=1, FILTER(TOSSUP, LEN(TOSSUP)), IF(AW13=2, FILTER(NEG, LEN(NEG)), IF(AW13, FILTER(NONEG, LEN(NONEG)), """")))"),"")</f>
        <v/>
      </c>
      <c r="AY13" s="38"/>
      <c r="AZ13" s="38"/>
      <c r="BA13" s="38">
        <f>IF(H3="", 0, IF(SUM(C13:H13)-H13&lt;&gt;0, 0, IF(SUM(M13:R13)&gt;0, 2, IF(SUM(M13:R13)&lt;0, 3, 1))))</f>
        <v>0</v>
      </c>
      <c r="BB13" s="38" t="str">
        <f ca="1">IFERROR(__xludf.DUMMYFUNCTION("IF(BA13=1, FILTER(TOSSUP, LEN(TOSSUP)), IF(BA13=2, FILTER(NEG, LEN(NEG)), IF(BA13, FILTER(NONEG, LEN(NONEG)), """")))"),"")</f>
        <v/>
      </c>
      <c r="BC13" s="38"/>
      <c r="BD13" s="38"/>
      <c r="BE13" s="38">
        <f>IF(M3="", 0, IF(SUM(M13:R13)-M13&lt;&gt;0, 0, IF(SUM(C13:H13)&gt;0, 2, IF(SUM(C13:H13)&lt;0, 3, 1))))</f>
        <v>1</v>
      </c>
      <c r="BF13" s="38">
        <f ca="1">IFERROR(__xludf.DUMMYFUNCTION("IF(BE13=1, FILTER(TOSSUP, LEN(TOSSUP)), IF(BE13=2, FILTER(NEG, LEN(NEG)), IF(BE13, FILTER(NONEG, LEN(NONEG)), """")))"),-5)</f>
        <v>-5</v>
      </c>
      <c r="BG13" s="38">
        <f ca="1">IFERROR(__xludf.DUMMYFUNCTION("""COMPUTED_VALUE"""),10)</f>
        <v>10</v>
      </c>
      <c r="BH13" s="38">
        <f ca="1">IFERROR(__xludf.DUMMYFUNCTION("""COMPUTED_VALUE"""),15)</f>
        <v>15</v>
      </c>
      <c r="BI13" s="38">
        <f>IF(N3="", 0, IF(SUM(M13:R13)-N13&lt;&gt;0, 0, IF(SUM(C13:H13)&gt;0, 2, IF(SUM(C13:H13)&lt;0, 3, 1))))</f>
        <v>0</v>
      </c>
      <c r="BJ13" s="38" t="str">
        <f ca="1">IFERROR(__xludf.DUMMYFUNCTION("IF(BI13=1, FILTER(TOSSUP, LEN(TOSSUP)), IF(BI13=2, FILTER(NEG, LEN(NEG)), IF(BI13, FILTER(NONEG, LEN(NONEG)), """")))"),"")</f>
        <v/>
      </c>
      <c r="BK13" s="38"/>
      <c r="BL13" s="38"/>
      <c r="BM13" s="38">
        <f>IF(O3="", 0, IF(SUM(M13:R13)-O13&lt;&gt;0, 0, IF(SUM(C13:H13)&gt;0, 2, IF(SUM(C13:H13)&lt;0, 3, 1))))</f>
        <v>0</v>
      </c>
      <c r="BN13" s="38" t="str">
        <f ca="1">IFERROR(__xludf.DUMMYFUNCTION("IF(BM13=1, FILTER(TOSSUP, LEN(TOSSUP)), IF(BM13=2, FILTER(NEG, LEN(NEG)), IF(BM13, FILTER(NONEG, LEN(NONEG)), """")))"),"")</f>
        <v/>
      </c>
      <c r="BO13" s="38"/>
      <c r="BP13" s="38"/>
      <c r="BQ13" s="38">
        <f>IF(P3="", 0, IF(SUM(M13:R13)-P13&lt;&gt;0, 0, IF(SUM(C13:H13)&gt;0, 2, IF(SUM(C13:H13)&lt;0, 3, 1))))</f>
        <v>0</v>
      </c>
      <c r="BR13" s="38" t="str">
        <f ca="1">IFERROR(__xludf.DUMMYFUNCTION("IF(BQ13=1, FILTER(TOSSUP, LEN(TOSSUP)), IF(BQ13=2, FILTER(NEG, LEN(NEG)), IF(BQ13, FILTER(NONEG, LEN(NONEG)), """")))"),"")</f>
        <v/>
      </c>
      <c r="BS13" s="38"/>
      <c r="BT13" s="38"/>
      <c r="BU13" s="38">
        <f>IF(Q3="", 0, IF(SUM(M13:R13)-Q13&lt;&gt;0, 0, IF(SUM(C13:H13)&gt;0, 2, IF(SUM(C13:H13)&lt;0, 3, 1))))</f>
        <v>0</v>
      </c>
      <c r="BV13" s="38" t="str">
        <f ca="1">IFERROR(__xludf.DUMMYFUNCTION("IF(BU13=1, FILTER(TOSSUP, LEN(TOSSUP)), IF(BU13=2, FILTER(NEG, LEN(NEG)), IF(BU13, FILTER(NONEG, LEN(NONEG)), """")))"),"")</f>
        <v/>
      </c>
      <c r="BW13" s="38"/>
      <c r="BX13" s="38"/>
      <c r="BY13" s="38">
        <f>IF(R3="", 0, IF(SUM(M13:R13)-R13&lt;&gt;0, 0, IF(SUM(C13:H13)&gt;0, 2, IF(SUM(C13:H13)&lt;0, 3, 1))))</f>
        <v>0</v>
      </c>
      <c r="BZ13" s="38" t="str">
        <f ca="1">IFERROR(__xludf.DUMMYFUNCTION("IF(BY13=1, FILTER(TOSSUP, LEN(TOSSUP)), IF(BY13=2, FILTER(NEG, LEN(NEG)), IF(BY13, FILTER(NONEG, LEN(NONEG)), """")))"),"")</f>
        <v/>
      </c>
      <c r="CA13" s="38"/>
      <c r="CB13" s="38"/>
    </row>
    <row r="14" spans="1:80" ht="12.75" x14ac:dyDescent="0.55000000000000004">
      <c r="A14" s="2"/>
      <c r="B14" s="2"/>
      <c r="C14" s="55"/>
      <c r="D14" s="56"/>
      <c r="E14" s="55">
        <v>10</v>
      </c>
      <c r="F14" s="65"/>
      <c r="G14" s="57"/>
      <c r="H14" s="65"/>
      <c r="I14" s="58">
        <v>30</v>
      </c>
      <c r="J14" s="56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59">
        <f ca="1">IFERROR(__xludf.DUMMYFUNCTION("IF(OR(RegExMatch(J14&amp;"""",""ERR""), RegExMatch(J14&amp;"""",""--""), RegExMatch(K13&amp;"""",""--""),),  ""-----------"", SUM(J14,K13))"),340)</f>
        <v>340</v>
      </c>
      <c r="L14" s="60">
        <v>11</v>
      </c>
      <c r="M14" s="61"/>
      <c r="N14" s="65"/>
      <c r="O14" s="61"/>
      <c r="P14" s="64"/>
      <c r="Q14" s="62"/>
      <c r="R14" s="64"/>
      <c r="S14" s="58"/>
      <c r="T14" s="56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59">
        <f ca="1">IFERROR(__xludf.DUMMYFUNCTION("IF(OR(RegExMatch(T14&amp;"""",""ERR""), RegExMatch(T14&amp;"""",""--""), RegExMatch(U13&amp;"""",""--""),),  ""-----------"", SUM(T14,U13))"),10)</f>
        <v>10</v>
      </c>
      <c r="V14" s="38"/>
      <c r="W14" s="41" t="b">
        <f t="shared" si="0"/>
        <v>1</v>
      </c>
      <c r="X14" s="41">
        <f ca="1">IFERROR(__xludf.DUMMYFUNCTION("IF(W14, FILTER(BONUS, LEN(BONUS)), ""0"")"),0)</f>
        <v>0</v>
      </c>
      <c r="Y14" s="38">
        <f ca="1">IFERROR(__xludf.DUMMYFUNCTION("""COMPUTED_VALUE"""),10)</f>
        <v>10</v>
      </c>
      <c r="Z14" s="38">
        <f ca="1">IFERROR(__xludf.DUMMYFUNCTION("""COMPUTED_VALUE"""),20)</f>
        <v>20</v>
      </c>
      <c r="AA14" s="38">
        <f ca="1">IFERROR(__xludf.DUMMYFUNCTION("""COMPUTED_VALUE"""),30)</f>
        <v>30</v>
      </c>
      <c r="AB14" s="41" t="b">
        <f t="shared" si="1"/>
        <v>0</v>
      </c>
      <c r="AC14" s="41" t="str">
        <f ca="1">IFERROR(__xludf.DUMMYFUNCTION("IF(AB14, FILTER(BONUS, LEN(BONUS)), ""0"")"),"0")</f>
        <v>0</v>
      </c>
      <c r="AD14" s="38"/>
      <c r="AE14" s="38"/>
      <c r="AF14" s="38"/>
      <c r="AG14" s="38">
        <f>IF(C3="", 0, IF(SUM(C14:H14)-C14&lt;&gt;0, 0, IF(SUM(M14:R14)&gt;0, 2, IF(SUM(M14:R14)&lt;0, 3, 1))))</f>
        <v>0</v>
      </c>
      <c r="AH14" s="41" t="str">
        <f ca="1">IFERROR(__xludf.DUMMYFUNCTION("IF(AG14=1, FILTER(TOSSUP, LEN(TOSSUP)), IF(AG14=2, FILTER(NEG, LEN(NEG)), IF(AG14, FILTER(NONEG, LEN(NONEG)), """")))"),"")</f>
        <v/>
      </c>
      <c r="AI14" s="38"/>
      <c r="AJ14" s="38"/>
      <c r="AK14" s="38">
        <f>IF(D3="", 0, IF(SUM(C14:H14)-D14&lt;&gt;0, 0, IF(SUM(M14:R14)&gt;0, 2, IF(SUM(M14:R14)&lt;0, 3, 1))))</f>
        <v>0</v>
      </c>
      <c r="AL14" s="38" t="str">
        <f ca="1">IFERROR(__xludf.DUMMYFUNCTION("IF(AK14=1, FILTER(TOSSUP, LEN(TOSSUP)), IF(AK14=2, FILTER(NEG, LEN(NEG)), IF(AK14, FILTER(NONEG, LEN(NONEG)), """")))"),"")</f>
        <v/>
      </c>
      <c r="AM14" s="38"/>
      <c r="AN14" s="38"/>
      <c r="AO14" s="38">
        <f>IF(E3="", 0, IF(SUM(C14:H14)-E14&lt;&gt;0, 0, IF(SUM(M14:R14)&gt;0, 2, IF(SUM(M14:R14)&lt;0, 3, 1))))</f>
        <v>1</v>
      </c>
      <c r="AP14" s="38">
        <f ca="1">IFERROR(__xludf.DUMMYFUNCTION("IF(AO14=1, FILTER(TOSSUP, LEN(TOSSUP)), IF(AO14=2, FILTER(NEG, LEN(NEG)), IF(AO14, FILTER(NONEG, LEN(NONEG)), """")))"),-5)</f>
        <v>-5</v>
      </c>
      <c r="AQ14" s="38">
        <f ca="1">IFERROR(__xludf.DUMMYFUNCTION("""COMPUTED_VALUE"""),10)</f>
        <v>10</v>
      </c>
      <c r="AR14" s="38">
        <f ca="1">IFERROR(__xludf.DUMMYFUNCTION("""COMPUTED_VALUE"""),15)</f>
        <v>15</v>
      </c>
      <c r="AS14" s="38">
        <f>IF(F3="", 0, IF(SUM(C14:H14)-F14&lt;&gt;0, 0, IF(SUM(M14:R14)&gt;0, 2, IF(SUM(M14:R14)&lt;0, 3, 1))))</f>
        <v>0</v>
      </c>
      <c r="AT14" s="38" t="str">
        <f ca="1">IFERROR(__xludf.DUMMYFUNCTION("IF(AS14=1, FILTER(TOSSUP, LEN(TOSSUP)), IF(AS14=2, FILTER(NEG, LEN(NEG)), IF(AS14, FILTER(NONEG, LEN(NONEG)), """")))"),"")</f>
        <v/>
      </c>
      <c r="AU14" s="38"/>
      <c r="AV14" s="38"/>
      <c r="AW14" s="38">
        <f>IF(G3="", 0, IF(SUM(C14:H14)-G14&lt;&gt;0, 0, IF(SUM(M14:R14)&gt;0, 2, IF(SUM(M14:R14)&lt;0, 3, 1))))</f>
        <v>0</v>
      </c>
      <c r="AX14" s="38" t="str">
        <f ca="1">IFERROR(__xludf.DUMMYFUNCTION("IF(AW14=1, FILTER(TOSSUP, LEN(TOSSUP)), IF(AW14=2, FILTER(NEG, LEN(NEG)), IF(AW14, FILTER(NONEG, LEN(NONEG)), """")))"),"")</f>
        <v/>
      </c>
      <c r="AY14" s="38"/>
      <c r="AZ14" s="38"/>
      <c r="BA14" s="38">
        <f>IF(H3="", 0, IF(SUM(C14:H14)-H14&lt;&gt;0, 0, IF(SUM(M14:R14)&gt;0, 2, IF(SUM(M14:R14)&lt;0, 3, 1))))</f>
        <v>0</v>
      </c>
      <c r="BB14" s="38" t="str">
        <f ca="1">IFERROR(__xludf.DUMMYFUNCTION("IF(BA14=1, FILTER(TOSSUP, LEN(TOSSUP)), IF(BA14=2, FILTER(NEG, LEN(NEG)), IF(BA14, FILTER(NONEG, LEN(NONEG)), """")))"),"")</f>
        <v/>
      </c>
      <c r="BC14" s="38"/>
      <c r="BD14" s="38"/>
      <c r="BE14" s="38">
        <f>IF(M3="", 0, IF(SUM(M14:R14)-M14&lt;&gt;0, 0, IF(SUM(C14:H14)&gt;0, 2, IF(SUM(C14:H14)&lt;0, 3, 1))))</f>
        <v>2</v>
      </c>
      <c r="BF14" s="38">
        <f ca="1">IFERROR(__xludf.DUMMYFUNCTION("IF(BE14=1, FILTER(TOSSUP, LEN(TOSSUP)), IF(BE14=2, FILTER(NEG, LEN(NEG)), IF(BE14, FILTER(NONEG, LEN(NONEG)), """")))"),-5)</f>
        <v>-5</v>
      </c>
      <c r="BG14" s="38"/>
      <c r="BH14" s="38"/>
      <c r="BI14" s="38">
        <f>IF(N3="", 0, IF(SUM(M14:R14)-N14&lt;&gt;0, 0, IF(SUM(C14:H14)&gt;0, 2, IF(SUM(C14:H14)&lt;0, 3, 1))))</f>
        <v>2</v>
      </c>
      <c r="BJ14" s="38">
        <f ca="1">IFERROR(__xludf.DUMMYFUNCTION("IF(BI14=1, FILTER(TOSSUP, LEN(TOSSUP)), IF(BI14=2, FILTER(NEG, LEN(NEG)), IF(BI14, FILTER(NONEG, LEN(NONEG)), """")))"),-5)</f>
        <v>-5</v>
      </c>
      <c r="BK14" s="38"/>
      <c r="BL14" s="38"/>
      <c r="BM14" s="38">
        <f>IF(O3="", 0, IF(SUM(M14:R14)-O14&lt;&gt;0, 0, IF(SUM(C14:H14)&gt;0, 2, IF(SUM(C14:H14)&lt;0, 3, 1))))</f>
        <v>2</v>
      </c>
      <c r="BN14" s="38">
        <f ca="1">IFERROR(__xludf.DUMMYFUNCTION("IF(BM14=1, FILTER(TOSSUP, LEN(TOSSUP)), IF(BM14=2, FILTER(NEG, LEN(NEG)), IF(BM14, FILTER(NONEG, LEN(NONEG)), """")))"),-5)</f>
        <v>-5</v>
      </c>
      <c r="BO14" s="38"/>
      <c r="BP14" s="38"/>
      <c r="BQ14" s="38">
        <f>IF(P3="", 0, IF(SUM(M14:R14)-P14&lt;&gt;0, 0, IF(SUM(C14:H14)&gt;0, 2, IF(SUM(C14:H14)&lt;0, 3, 1))))</f>
        <v>2</v>
      </c>
      <c r="BR14" s="38">
        <f ca="1">IFERROR(__xludf.DUMMYFUNCTION("IF(BQ14=1, FILTER(TOSSUP, LEN(TOSSUP)), IF(BQ14=2, FILTER(NEG, LEN(NEG)), IF(BQ14, FILTER(NONEG, LEN(NONEG)), """")))"),-5)</f>
        <v>-5</v>
      </c>
      <c r="BS14" s="38"/>
      <c r="BT14" s="38"/>
      <c r="BU14" s="38">
        <f>IF(Q3="", 0, IF(SUM(M14:R14)-Q14&lt;&gt;0, 0, IF(SUM(C14:H14)&gt;0, 2, IF(SUM(C14:H14)&lt;0, 3, 1))))</f>
        <v>0</v>
      </c>
      <c r="BV14" s="38" t="str">
        <f ca="1">IFERROR(__xludf.DUMMYFUNCTION("IF(BU14=1, FILTER(TOSSUP, LEN(TOSSUP)), IF(BU14=2, FILTER(NEG, LEN(NEG)), IF(BU14, FILTER(NONEG, LEN(NONEG)), """")))"),"")</f>
        <v/>
      </c>
      <c r="BW14" s="38"/>
      <c r="BX14" s="38"/>
      <c r="BY14" s="38">
        <f>IF(R3="", 0, IF(SUM(M14:R14)-R14&lt;&gt;0, 0, IF(SUM(C14:H14)&gt;0, 2, IF(SUM(C14:H14)&lt;0, 3, 1))))</f>
        <v>0</v>
      </c>
      <c r="BZ14" s="38" t="str">
        <f ca="1">IFERROR(__xludf.DUMMYFUNCTION("IF(BY14=1, FILTER(TOSSUP, LEN(TOSSUP)), IF(BY14=2, FILTER(NEG, LEN(NEG)), IF(BY14, FILTER(NONEG, LEN(NONEG)), """")))"),"")</f>
        <v/>
      </c>
      <c r="CA14" s="38"/>
      <c r="CB14" s="38"/>
    </row>
    <row r="15" spans="1:80" ht="12.75" x14ac:dyDescent="0.55000000000000004">
      <c r="A15" s="2"/>
      <c r="B15" s="2"/>
      <c r="C15" s="55"/>
      <c r="D15" s="65"/>
      <c r="E15" s="57"/>
      <c r="F15" s="56"/>
      <c r="G15" s="57"/>
      <c r="H15" s="65"/>
      <c r="I15" s="58"/>
      <c r="J15" s="56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59">
        <f ca="1">IFERROR(__xludf.DUMMYFUNCTION("IF(OR(RegExMatch(J15&amp;"""",""ERR""), RegExMatch(J15&amp;"""",""--""), RegExMatch(K14&amp;"""",""--""),),  ""-----------"", SUM(J15,K14))"),340)</f>
        <v>340</v>
      </c>
      <c r="L15" s="60">
        <v>12</v>
      </c>
      <c r="M15" s="61"/>
      <c r="N15" s="56">
        <v>15</v>
      </c>
      <c r="O15" s="62"/>
      <c r="P15" s="64"/>
      <c r="Q15" s="62"/>
      <c r="R15" s="64"/>
      <c r="S15" s="58">
        <v>10</v>
      </c>
      <c r="T15" s="56">
        <f>IF(AND(SUM(M15:R15)&lt;=0,S15&gt;0), "BON.ERR", IF(OR(AND(M15&lt;&gt;"", M3=""), AND(N15&lt;&gt;"", N3=""), AND(O15&lt;&gt;"", O3=""), AND(P15&lt;&gt;"", P3=""), AND(Q15&lt;&gt;"", Q3=""), AND(R15&lt;&gt;"", R3="")), "TU.ERR", SUM(M15:S15)))</f>
        <v>25</v>
      </c>
      <c r="U15" s="59">
        <f ca="1">IFERROR(__xludf.DUMMYFUNCTION("IF(OR(RegExMatch(T15&amp;"""",""ERR""), RegExMatch(T15&amp;"""",""--""), RegExMatch(U14&amp;"""",""--""),),  ""-----------"", SUM(T15,U14))"),35)</f>
        <v>35</v>
      </c>
      <c r="V15" s="38"/>
      <c r="W15" s="41" t="b">
        <f t="shared" si="0"/>
        <v>0</v>
      </c>
      <c r="X15" s="41" t="str">
        <f ca="1">IFERROR(__xludf.DUMMYFUNCTION("IF(W15, FILTER(BONUS, LEN(BONUS)), ""0"")"),"0")</f>
        <v>0</v>
      </c>
      <c r="Y15" s="38"/>
      <c r="Z15" s="38"/>
      <c r="AA15" s="38"/>
      <c r="AB15" s="41" t="b">
        <f t="shared" si="1"/>
        <v>1</v>
      </c>
      <c r="AC15" s="41">
        <f ca="1">IFERROR(__xludf.DUMMYFUNCTION("IF(AB15, FILTER(BONUS, LEN(BONUS)), ""0"")"),0)</f>
        <v>0</v>
      </c>
      <c r="AD15" s="38">
        <f ca="1">IFERROR(__xludf.DUMMYFUNCTION("""COMPUTED_VALUE"""),10)</f>
        <v>10</v>
      </c>
      <c r="AE15" s="38">
        <f ca="1">IFERROR(__xludf.DUMMYFUNCTION("""COMPUTED_VALUE"""),20)</f>
        <v>20</v>
      </c>
      <c r="AF15" s="38">
        <f ca="1">IFERROR(__xludf.DUMMYFUNCTION("""COMPUTED_VALUE"""),30)</f>
        <v>30</v>
      </c>
      <c r="AG15" s="38">
        <f>IF(C3="", 0, IF(SUM(C15:H15)-C15&lt;&gt;0, 0, IF(SUM(M15:R15)&gt;0, 2, IF(SUM(M15:R15)&lt;0, 3, 1))))</f>
        <v>2</v>
      </c>
      <c r="AH15" s="41">
        <f ca="1">IFERROR(__xludf.DUMMYFUNCTION("IF(AG15=1, FILTER(TOSSUP, LEN(TOSSUP)), IF(AG15=2, FILTER(NEG, LEN(NEG)), IF(AG15, FILTER(NONEG, LEN(NONEG)), """")))"),-5)</f>
        <v>-5</v>
      </c>
      <c r="AI15" s="38"/>
      <c r="AJ15" s="38"/>
      <c r="AK15" s="38">
        <f>IF(D3="", 0, IF(SUM(C15:H15)-D15&lt;&gt;0, 0, IF(SUM(M15:R15)&gt;0, 2, IF(SUM(M15:R15)&lt;0, 3, 1))))</f>
        <v>2</v>
      </c>
      <c r="AL15" s="38">
        <f ca="1">IFERROR(__xludf.DUMMYFUNCTION("IF(AK15=1, FILTER(TOSSUP, LEN(TOSSUP)), IF(AK15=2, FILTER(NEG, LEN(NEG)), IF(AK15, FILTER(NONEG, LEN(NONEG)), """")))"),-5)</f>
        <v>-5</v>
      </c>
      <c r="AM15" s="38"/>
      <c r="AN15" s="38"/>
      <c r="AO15" s="38">
        <f>IF(E3="", 0, IF(SUM(C15:H15)-E15&lt;&gt;0, 0, IF(SUM(M15:R15)&gt;0, 2, IF(SUM(M15:R15)&lt;0, 3, 1))))</f>
        <v>2</v>
      </c>
      <c r="AP15" s="38">
        <f ca="1">IFERROR(__xludf.DUMMYFUNCTION("IF(AO15=1, FILTER(TOSSUP, LEN(TOSSUP)), IF(AO15=2, FILTER(NEG, LEN(NEG)), IF(AO15, FILTER(NONEG, LEN(NONEG)), """")))"),-5)</f>
        <v>-5</v>
      </c>
      <c r="AQ15" s="38"/>
      <c r="AR15" s="38"/>
      <c r="AS15" s="38">
        <f>IF(F3="", 0, IF(SUM(C15:H15)-F15&lt;&gt;0, 0, IF(SUM(M15:R15)&gt;0, 2, IF(SUM(M15:R15)&lt;0, 3, 1))))</f>
        <v>2</v>
      </c>
      <c r="AT15" s="38">
        <f ca="1">IFERROR(__xludf.DUMMYFUNCTION("IF(AS15=1, FILTER(TOSSUP, LEN(TOSSUP)), IF(AS15=2, FILTER(NEG, LEN(NEG)), IF(AS15, FILTER(NONEG, LEN(NONEG)), """")))"),-5)</f>
        <v>-5</v>
      </c>
      <c r="AU15" s="38"/>
      <c r="AV15" s="38"/>
      <c r="AW15" s="38">
        <f>IF(G3="", 0, IF(SUM(C15:H15)-G15&lt;&gt;0, 0, IF(SUM(M15:R15)&gt;0, 2, IF(SUM(M15:R15)&lt;0, 3, 1))))</f>
        <v>0</v>
      </c>
      <c r="AX15" s="38" t="str">
        <f ca="1">IFERROR(__xludf.DUMMYFUNCTION("IF(AW15=1, FILTER(TOSSUP, LEN(TOSSUP)), IF(AW15=2, FILTER(NEG, LEN(NEG)), IF(AW15, FILTER(NONEG, LEN(NONEG)), """")))"),"")</f>
        <v/>
      </c>
      <c r="AY15" s="38"/>
      <c r="AZ15" s="38"/>
      <c r="BA15" s="38">
        <f>IF(H3="", 0, IF(SUM(C15:H15)-H15&lt;&gt;0, 0, IF(SUM(M15:R15)&gt;0, 2, IF(SUM(M15:R15)&lt;0, 3, 1))))</f>
        <v>0</v>
      </c>
      <c r="BB15" s="38" t="str">
        <f ca="1">IFERROR(__xludf.DUMMYFUNCTION("IF(BA15=1, FILTER(TOSSUP, LEN(TOSSUP)), IF(BA15=2, FILTER(NEG, LEN(NEG)), IF(BA15, FILTER(NONEG, LEN(NONEG)), """")))"),"")</f>
        <v/>
      </c>
      <c r="BC15" s="38"/>
      <c r="BD15" s="38"/>
      <c r="BE15" s="38">
        <f>IF(M3="", 0, IF(SUM(M15:R15)-M15&lt;&gt;0, 0, IF(SUM(C15:H15)&gt;0, 2, IF(SUM(C15:H15)&lt;0, 3, 1))))</f>
        <v>0</v>
      </c>
      <c r="BF15" s="38" t="str">
        <f ca="1">IFERROR(__xludf.DUMMYFUNCTION("IF(BE15=1, FILTER(TOSSUP, LEN(TOSSUP)), IF(BE15=2, FILTER(NEG, LEN(NEG)), IF(BE15, FILTER(NONEG, LEN(NONEG)), """")))"),"")</f>
        <v/>
      </c>
      <c r="BG15" s="38"/>
      <c r="BH15" s="38"/>
      <c r="BI15" s="38">
        <f>IF(N3="", 0, IF(SUM(M15:R15)-N15&lt;&gt;0, 0, IF(SUM(C15:H15)&gt;0, 2, IF(SUM(C15:H15)&lt;0, 3, 1))))</f>
        <v>1</v>
      </c>
      <c r="BJ15" s="38">
        <f ca="1">IFERROR(__xludf.DUMMYFUNCTION("IF(BI15=1, FILTER(TOSSUP, LEN(TOSSUP)), IF(BI15=2, FILTER(NEG, LEN(NEG)), IF(BI15, FILTER(NONEG, LEN(NONEG)), """")))"),-5)</f>
        <v>-5</v>
      </c>
      <c r="BK15" s="38">
        <f ca="1">IFERROR(__xludf.DUMMYFUNCTION("""COMPUTED_VALUE"""),10)</f>
        <v>10</v>
      </c>
      <c r="BL15" s="38">
        <f ca="1">IFERROR(__xludf.DUMMYFUNCTION("""COMPUTED_VALUE"""),15)</f>
        <v>15</v>
      </c>
      <c r="BM15" s="38">
        <f>IF(O3="", 0, IF(SUM(M15:R15)-O15&lt;&gt;0, 0, IF(SUM(C15:H15)&gt;0, 2, IF(SUM(C15:H15)&lt;0, 3, 1))))</f>
        <v>0</v>
      </c>
      <c r="BN15" s="38" t="str">
        <f ca="1">IFERROR(__xludf.DUMMYFUNCTION("IF(BM15=1, FILTER(TOSSUP, LEN(TOSSUP)), IF(BM15=2, FILTER(NEG, LEN(NEG)), IF(BM15, FILTER(NONEG, LEN(NONEG)), """")))"),"")</f>
        <v/>
      </c>
      <c r="BO15" s="38"/>
      <c r="BP15" s="38"/>
      <c r="BQ15" s="38">
        <f>IF(P3="", 0, IF(SUM(M15:R15)-P15&lt;&gt;0, 0, IF(SUM(C15:H15)&gt;0, 2, IF(SUM(C15:H15)&lt;0, 3, 1))))</f>
        <v>0</v>
      </c>
      <c r="BR15" s="38" t="str">
        <f ca="1">IFERROR(__xludf.DUMMYFUNCTION("IF(BQ15=1, FILTER(TOSSUP, LEN(TOSSUP)), IF(BQ15=2, FILTER(NEG, LEN(NEG)), IF(BQ15, FILTER(NONEG, LEN(NONEG)), """")))"),"")</f>
        <v/>
      </c>
      <c r="BS15" s="38"/>
      <c r="BT15" s="38"/>
      <c r="BU15" s="38">
        <f>IF(Q3="", 0, IF(SUM(M15:R15)-Q15&lt;&gt;0, 0, IF(SUM(C15:H15)&gt;0, 2, IF(SUM(C15:H15)&lt;0, 3, 1))))</f>
        <v>0</v>
      </c>
      <c r="BV15" s="38" t="str">
        <f ca="1">IFERROR(__xludf.DUMMYFUNCTION("IF(BU15=1, FILTER(TOSSUP, LEN(TOSSUP)), IF(BU15=2, FILTER(NEG, LEN(NEG)), IF(BU15, FILTER(NONEG, LEN(NONEG)), """")))"),"")</f>
        <v/>
      </c>
      <c r="BW15" s="38"/>
      <c r="BX15" s="38"/>
      <c r="BY15" s="38">
        <f>IF(R3="", 0, IF(SUM(M15:R15)-R15&lt;&gt;0, 0, IF(SUM(C15:H15)&gt;0, 2, IF(SUM(C15:H15)&lt;0, 3, 1))))</f>
        <v>0</v>
      </c>
      <c r="BZ15" s="38" t="str">
        <f ca="1">IFERROR(__xludf.DUMMYFUNCTION("IF(BY15=1, FILTER(TOSSUP, LEN(TOSSUP)), IF(BY15=2, FILTER(NEG, LEN(NEG)), IF(BY15, FILTER(NONEG, LEN(NONEG)), """")))"),"")</f>
        <v/>
      </c>
      <c r="CA15" s="38"/>
      <c r="CB15" s="38"/>
    </row>
    <row r="16" spans="1:80" ht="12.75" x14ac:dyDescent="0.55000000000000004">
      <c r="A16" s="2"/>
      <c r="B16" s="2"/>
      <c r="C16" s="26"/>
      <c r="D16" s="54"/>
      <c r="E16" s="53"/>
      <c r="F16" s="28">
        <v>10</v>
      </c>
      <c r="G16" s="53"/>
      <c r="H16" s="28"/>
      <c r="I16" s="29">
        <v>20</v>
      </c>
      <c r="J16" s="28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37">
        <f ca="1">IFERROR(__xludf.DUMMYFUNCTION("IF(OR(RegExMatch(J16&amp;"""",""ERR""), RegExMatch(J16&amp;"""",""--""), RegExMatch(K15&amp;"""",""--""),),  ""-----------"", SUM(J16,K15))"),370)</f>
        <v>370</v>
      </c>
      <c r="L16" s="32">
        <v>13</v>
      </c>
      <c r="M16" s="33"/>
      <c r="N16" s="54"/>
      <c r="O16" s="51"/>
      <c r="P16" s="52"/>
      <c r="Q16" s="51"/>
      <c r="R16" s="52"/>
      <c r="S16" s="29"/>
      <c r="T16" s="28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37">
        <f ca="1">IFERROR(__xludf.DUMMYFUNCTION("IF(OR(RegExMatch(T16&amp;"""",""ERR""), RegExMatch(T16&amp;"""",""--""), RegExMatch(U15&amp;"""",""--""),),  ""-----------"", SUM(T16,U15))"),35)</f>
        <v>35</v>
      </c>
      <c r="V16" s="38"/>
      <c r="W16" s="41" t="b">
        <f t="shared" si="0"/>
        <v>1</v>
      </c>
      <c r="X16" s="41">
        <f ca="1">IFERROR(__xludf.DUMMYFUNCTION("IF(W16, FILTER(BONUS, LEN(BONUS)), ""0"")"),0)</f>
        <v>0</v>
      </c>
      <c r="Y16" s="38">
        <f ca="1">IFERROR(__xludf.DUMMYFUNCTION("""COMPUTED_VALUE"""),10)</f>
        <v>10</v>
      </c>
      <c r="Z16" s="38">
        <f ca="1">IFERROR(__xludf.DUMMYFUNCTION("""COMPUTED_VALUE"""),20)</f>
        <v>20</v>
      </c>
      <c r="AA16" s="38">
        <f ca="1">IFERROR(__xludf.DUMMYFUNCTION("""COMPUTED_VALUE"""),30)</f>
        <v>30</v>
      </c>
      <c r="AB16" s="41" t="b">
        <f t="shared" si="1"/>
        <v>0</v>
      </c>
      <c r="AC16" s="41" t="str">
        <f ca="1">IFERROR(__xludf.DUMMYFUNCTION("IF(AB16, FILTER(BONUS, LEN(BONUS)), ""0"")"),"0")</f>
        <v>0</v>
      </c>
      <c r="AD16" s="38"/>
      <c r="AE16" s="38"/>
      <c r="AF16" s="38"/>
      <c r="AG16" s="38">
        <f>IF(C3="", 0, IF(SUM(C16:H16)-C16&lt;&gt;0, 0, IF(SUM(M16:R16)&gt;0, 2, IF(SUM(M16:R16)&lt;0, 3, 1))))</f>
        <v>0</v>
      </c>
      <c r="AH16" s="41" t="str">
        <f ca="1">IFERROR(__xludf.DUMMYFUNCTION("IF(AG16=1, FILTER(TOSSUP, LEN(TOSSUP)), IF(AG16=2, FILTER(NEG, LEN(NEG)), IF(AG16, FILTER(NONEG, LEN(NONEG)), """")))"),"")</f>
        <v/>
      </c>
      <c r="AI16" s="38"/>
      <c r="AJ16" s="38"/>
      <c r="AK16" s="38">
        <f>IF(D3="", 0, IF(SUM(C16:H16)-D16&lt;&gt;0, 0, IF(SUM(M16:R16)&gt;0, 2, IF(SUM(M16:R16)&lt;0, 3, 1))))</f>
        <v>0</v>
      </c>
      <c r="AL16" s="38" t="str">
        <f ca="1">IFERROR(__xludf.DUMMYFUNCTION("IF(AK16=1, FILTER(TOSSUP, LEN(TOSSUP)), IF(AK16=2, FILTER(NEG, LEN(NEG)), IF(AK16, FILTER(NONEG, LEN(NONEG)), """")))"),"")</f>
        <v/>
      </c>
      <c r="AM16" s="38"/>
      <c r="AN16" s="38"/>
      <c r="AO16" s="38">
        <f>IF(E3="", 0, IF(SUM(C16:H16)-E16&lt;&gt;0, 0, IF(SUM(M16:R16)&gt;0, 2, IF(SUM(M16:R16)&lt;0, 3, 1))))</f>
        <v>0</v>
      </c>
      <c r="AP16" s="38" t="str">
        <f ca="1">IFERROR(__xludf.DUMMYFUNCTION("IF(AO16=1, FILTER(TOSSUP, LEN(TOSSUP)), IF(AO16=2, FILTER(NEG, LEN(NEG)), IF(AO16, FILTER(NONEG, LEN(NONEG)), """")))"),"")</f>
        <v/>
      </c>
      <c r="AQ16" s="38"/>
      <c r="AR16" s="38"/>
      <c r="AS16" s="38">
        <f>IF(F3="", 0, IF(SUM(C16:H16)-F16&lt;&gt;0, 0, IF(SUM(M16:R16)&gt;0, 2, IF(SUM(M16:R16)&lt;0, 3, 1))))</f>
        <v>1</v>
      </c>
      <c r="AT16" s="38">
        <f ca="1">IFERROR(__xludf.DUMMYFUNCTION("IF(AS16=1, FILTER(TOSSUP, LEN(TOSSUP)), IF(AS16=2, FILTER(NEG, LEN(NEG)), IF(AS16, FILTER(NONEG, LEN(NONEG)), """")))"),-5)</f>
        <v>-5</v>
      </c>
      <c r="AU16" s="38">
        <f ca="1">IFERROR(__xludf.DUMMYFUNCTION("""COMPUTED_VALUE"""),10)</f>
        <v>10</v>
      </c>
      <c r="AV16" s="38">
        <f ca="1">IFERROR(__xludf.DUMMYFUNCTION("""COMPUTED_VALUE"""),15)</f>
        <v>15</v>
      </c>
      <c r="AW16" s="38">
        <f>IF(G3="", 0, IF(SUM(C16:H16)-G16&lt;&gt;0, 0, IF(SUM(M16:R16)&gt;0, 2, IF(SUM(M16:R16)&lt;0, 3, 1))))</f>
        <v>0</v>
      </c>
      <c r="AX16" s="38" t="str">
        <f ca="1">IFERROR(__xludf.DUMMYFUNCTION("IF(AW16=1, FILTER(TOSSUP, LEN(TOSSUP)), IF(AW16=2, FILTER(NEG, LEN(NEG)), IF(AW16, FILTER(NONEG, LEN(NONEG)), """")))"),"")</f>
        <v/>
      </c>
      <c r="AY16" s="38"/>
      <c r="AZ16" s="38"/>
      <c r="BA16" s="38">
        <f>IF(H3="", 0, IF(SUM(C16:H16)-H16&lt;&gt;0, 0, IF(SUM(M16:R16)&gt;0, 2, IF(SUM(M16:R16)&lt;0, 3, 1))))</f>
        <v>0</v>
      </c>
      <c r="BB16" s="38" t="str">
        <f ca="1">IFERROR(__xludf.DUMMYFUNCTION("IF(BA16=1, FILTER(TOSSUP, LEN(TOSSUP)), IF(BA16=2, FILTER(NEG, LEN(NEG)), IF(BA16, FILTER(NONEG, LEN(NONEG)), """")))"),"")</f>
        <v/>
      </c>
      <c r="BC16" s="38"/>
      <c r="BD16" s="38"/>
      <c r="BE16" s="38">
        <f>IF(M3="", 0, IF(SUM(M16:R16)-M16&lt;&gt;0, 0, IF(SUM(C16:H16)&gt;0, 2, IF(SUM(C16:H16)&lt;0, 3, 1))))</f>
        <v>2</v>
      </c>
      <c r="BF16" s="38">
        <f ca="1">IFERROR(__xludf.DUMMYFUNCTION("IF(BE16=1, FILTER(TOSSUP, LEN(TOSSUP)), IF(BE16=2, FILTER(NEG, LEN(NEG)), IF(BE16, FILTER(NONEG, LEN(NONEG)), """")))"),-5)</f>
        <v>-5</v>
      </c>
      <c r="BG16" s="38"/>
      <c r="BH16" s="38"/>
      <c r="BI16" s="38">
        <f>IF(N3="", 0, IF(SUM(M16:R16)-N16&lt;&gt;0, 0, IF(SUM(C16:H16)&gt;0, 2, IF(SUM(C16:H16)&lt;0, 3, 1))))</f>
        <v>2</v>
      </c>
      <c r="BJ16" s="38">
        <f ca="1">IFERROR(__xludf.DUMMYFUNCTION("IF(BI16=1, FILTER(TOSSUP, LEN(TOSSUP)), IF(BI16=2, FILTER(NEG, LEN(NEG)), IF(BI16, FILTER(NONEG, LEN(NONEG)), """")))"),-5)</f>
        <v>-5</v>
      </c>
      <c r="BK16" s="38"/>
      <c r="BL16" s="38"/>
      <c r="BM16" s="38">
        <f>IF(O3="", 0, IF(SUM(M16:R16)-O16&lt;&gt;0, 0, IF(SUM(C16:H16)&gt;0, 2, IF(SUM(C16:H16)&lt;0, 3, 1))))</f>
        <v>2</v>
      </c>
      <c r="BN16" s="38">
        <f ca="1">IFERROR(__xludf.DUMMYFUNCTION("IF(BM16=1, FILTER(TOSSUP, LEN(TOSSUP)), IF(BM16=2, FILTER(NEG, LEN(NEG)), IF(BM16, FILTER(NONEG, LEN(NONEG)), """")))"),-5)</f>
        <v>-5</v>
      </c>
      <c r="BO16" s="38"/>
      <c r="BP16" s="38"/>
      <c r="BQ16" s="38">
        <f>IF(P3="", 0, IF(SUM(M16:R16)-P16&lt;&gt;0, 0, IF(SUM(C16:H16)&gt;0, 2, IF(SUM(C16:H16)&lt;0, 3, 1))))</f>
        <v>2</v>
      </c>
      <c r="BR16" s="38">
        <f ca="1">IFERROR(__xludf.DUMMYFUNCTION("IF(BQ16=1, FILTER(TOSSUP, LEN(TOSSUP)), IF(BQ16=2, FILTER(NEG, LEN(NEG)), IF(BQ16, FILTER(NONEG, LEN(NONEG)), """")))"),-5)</f>
        <v>-5</v>
      </c>
      <c r="BS16" s="38"/>
      <c r="BT16" s="38"/>
      <c r="BU16" s="38">
        <f>IF(Q3="", 0, IF(SUM(M16:R16)-Q16&lt;&gt;0, 0, IF(SUM(C16:H16)&gt;0, 2, IF(SUM(C16:H16)&lt;0, 3, 1))))</f>
        <v>0</v>
      </c>
      <c r="BV16" s="38" t="str">
        <f ca="1">IFERROR(__xludf.DUMMYFUNCTION("IF(BU16=1, FILTER(TOSSUP, LEN(TOSSUP)), IF(BU16=2, FILTER(NEG, LEN(NEG)), IF(BU16, FILTER(NONEG, LEN(NONEG)), """")))"),"")</f>
        <v/>
      </c>
      <c r="BW16" s="38"/>
      <c r="BX16" s="38"/>
      <c r="BY16" s="38">
        <f>IF(R3="", 0, IF(SUM(M16:R16)-R16&lt;&gt;0, 0, IF(SUM(C16:H16)&gt;0, 2, IF(SUM(C16:H16)&lt;0, 3, 1))))</f>
        <v>0</v>
      </c>
      <c r="BZ16" s="38" t="str">
        <f ca="1">IFERROR(__xludf.DUMMYFUNCTION("IF(BY16=1, FILTER(TOSSUP, LEN(TOSSUP)), IF(BY16=2, FILTER(NEG, LEN(NEG)), IF(BY16, FILTER(NONEG, LEN(NONEG)), """")))"),"")</f>
        <v/>
      </c>
      <c r="CA16" s="38"/>
      <c r="CB16" s="38"/>
    </row>
    <row r="17" spans="1:80" ht="12.75" x14ac:dyDescent="0.55000000000000004">
      <c r="A17" s="2"/>
      <c r="B17" s="2"/>
      <c r="C17" s="26">
        <v>15</v>
      </c>
      <c r="D17" s="54"/>
      <c r="E17" s="53"/>
      <c r="F17" s="54"/>
      <c r="G17" s="53"/>
      <c r="H17" s="54"/>
      <c r="I17" s="29">
        <v>20</v>
      </c>
      <c r="J17" s="28">
        <f>IF(AND(SUM(C17:H17)&lt;=0,I17&gt;0), "BON.ERR", IF(OR(AND(C17&lt;&gt;"", C3=""), AND(D17&lt;&gt;"", D3=""), AND(E17&lt;&gt;"", E3=""), AND(F17&lt;&gt;"", F3=""), AND(G17&lt;&gt;"", G3=""), AND(H17&lt;&gt;"", H3="")), "TU.ERR", SUM(C17:I17)))</f>
        <v>35</v>
      </c>
      <c r="K17" s="37">
        <f ca="1">IFERROR(__xludf.DUMMYFUNCTION("IF(OR(RegExMatch(J17&amp;"""",""ERR""), RegExMatch(J17&amp;"""",""--""), RegExMatch(K16&amp;"""",""--""),),  ""-----------"", SUM(J17,K16))"),405)</f>
        <v>405</v>
      </c>
      <c r="L17" s="32">
        <v>14</v>
      </c>
      <c r="M17" s="33"/>
      <c r="N17" s="54"/>
      <c r="O17" s="33"/>
      <c r="P17" s="52"/>
      <c r="Q17" s="51"/>
      <c r="R17" s="52"/>
      <c r="S17" s="29"/>
      <c r="T17" s="28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37">
        <f ca="1">IFERROR(__xludf.DUMMYFUNCTION("IF(OR(RegExMatch(T17&amp;"""",""ERR""), RegExMatch(T17&amp;"""",""--""), RegExMatch(U16&amp;"""",""--""),),  ""-----------"", SUM(T17,U16))"),35)</f>
        <v>35</v>
      </c>
      <c r="V17" s="38"/>
      <c r="W17" s="41" t="b">
        <f t="shared" si="0"/>
        <v>1</v>
      </c>
      <c r="X17" s="41">
        <f ca="1">IFERROR(__xludf.DUMMYFUNCTION("IF(W17, FILTER(BONUS, LEN(BONUS)), ""0"")"),0)</f>
        <v>0</v>
      </c>
      <c r="Y17" s="38">
        <f ca="1">IFERROR(__xludf.DUMMYFUNCTION("""COMPUTED_VALUE"""),10)</f>
        <v>10</v>
      </c>
      <c r="Z17" s="38">
        <f ca="1">IFERROR(__xludf.DUMMYFUNCTION("""COMPUTED_VALUE"""),20)</f>
        <v>20</v>
      </c>
      <c r="AA17" s="38">
        <f ca="1">IFERROR(__xludf.DUMMYFUNCTION("""COMPUTED_VALUE"""),30)</f>
        <v>30</v>
      </c>
      <c r="AB17" s="41" t="b">
        <f t="shared" si="1"/>
        <v>0</v>
      </c>
      <c r="AC17" s="41" t="str">
        <f ca="1">IFERROR(__xludf.DUMMYFUNCTION("IF(AB17, FILTER(BONUS, LEN(BONUS)), ""0"")"),"0")</f>
        <v>0</v>
      </c>
      <c r="AD17" s="38"/>
      <c r="AE17" s="38"/>
      <c r="AF17" s="38"/>
      <c r="AG17" s="38">
        <f>IF(C3="", 0, IF(SUM(C17:H17)-C17&lt;&gt;0, 0, IF(SUM(M17:R17)&gt;0, 2, IF(SUM(M17:R17)&lt;0, 3, 1))))</f>
        <v>1</v>
      </c>
      <c r="AH17" s="41">
        <f ca="1">IFERROR(__xludf.DUMMYFUNCTION("IF(AG17=1, FILTER(TOSSUP, LEN(TOSSUP)), IF(AG17=2, FILTER(NEG, LEN(NEG)), IF(AG17, FILTER(NONEG, LEN(NONEG)), """")))"),-5)</f>
        <v>-5</v>
      </c>
      <c r="AI17" s="38">
        <f ca="1">IFERROR(__xludf.DUMMYFUNCTION("""COMPUTED_VALUE"""),10)</f>
        <v>10</v>
      </c>
      <c r="AJ17" s="38">
        <f ca="1">IFERROR(__xludf.DUMMYFUNCTION("""COMPUTED_VALUE"""),15)</f>
        <v>15</v>
      </c>
      <c r="AK17" s="38">
        <f>IF(D3="", 0, IF(SUM(C17:H17)-D17&lt;&gt;0, 0, IF(SUM(M17:R17)&gt;0, 2, IF(SUM(M17:R17)&lt;0, 3, 1))))</f>
        <v>0</v>
      </c>
      <c r="AL17" s="38" t="str">
        <f ca="1">IFERROR(__xludf.DUMMYFUNCTION("IF(AK17=1, FILTER(TOSSUP, LEN(TOSSUP)), IF(AK17=2, FILTER(NEG, LEN(NEG)), IF(AK17, FILTER(NONEG, LEN(NONEG)), """")))"),"")</f>
        <v/>
      </c>
      <c r="AM17" s="38"/>
      <c r="AN17" s="38"/>
      <c r="AO17" s="38">
        <f>IF(E3="", 0, IF(SUM(C17:H17)-E17&lt;&gt;0, 0, IF(SUM(M17:R17)&gt;0, 2, IF(SUM(M17:R17)&lt;0, 3, 1))))</f>
        <v>0</v>
      </c>
      <c r="AP17" s="38" t="str">
        <f ca="1">IFERROR(__xludf.DUMMYFUNCTION("IF(AO17=1, FILTER(TOSSUP, LEN(TOSSUP)), IF(AO17=2, FILTER(NEG, LEN(NEG)), IF(AO17, FILTER(NONEG, LEN(NONEG)), """")))"),"")</f>
        <v/>
      </c>
      <c r="AQ17" s="38"/>
      <c r="AR17" s="38"/>
      <c r="AS17" s="38">
        <f>IF(F3="", 0, IF(SUM(C17:H17)-F17&lt;&gt;0, 0, IF(SUM(M17:R17)&gt;0, 2, IF(SUM(M17:R17)&lt;0, 3, 1))))</f>
        <v>0</v>
      </c>
      <c r="AT17" s="38" t="str">
        <f ca="1">IFERROR(__xludf.DUMMYFUNCTION("IF(AS17=1, FILTER(TOSSUP, LEN(TOSSUP)), IF(AS17=2, FILTER(NEG, LEN(NEG)), IF(AS17, FILTER(NONEG, LEN(NONEG)), """")))"),"")</f>
        <v/>
      </c>
      <c r="AU17" s="38"/>
      <c r="AV17" s="38"/>
      <c r="AW17" s="38">
        <f>IF(G3="", 0, IF(SUM(C17:H17)-G17&lt;&gt;0, 0, IF(SUM(M17:R17)&gt;0, 2, IF(SUM(M17:R17)&lt;0, 3, 1))))</f>
        <v>0</v>
      </c>
      <c r="AX17" s="38" t="str">
        <f ca="1">IFERROR(__xludf.DUMMYFUNCTION("IF(AW17=1, FILTER(TOSSUP, LEN(TOSSUP)), IF(AW17=2, FILTER(NEG, LEN(NEG)), IF(AW17, FILTER(NONEG, LEN(NONEG)), """")))"),"")</f>
        <v/>
      </c>
      <c r="AY17" s="38"/>
      <c r="AZ17" s="38"/>
      <c r="BA17" s="38">
        <f>IF(H3="", 0, IF(SUM(C17:H17)-H17&lt;&gt;0, 0, IF(SUM(M17:R17)&gt;0, 2, IF(SUM(M17:R17)&lt;0, 3, 1))))</f>
        <v>0</v>
      </c>
      <c r="BB17" s="38" t="str">
        <f ca="1">IFERROR(__xludf.DUMMYFUNCTION("IF(BA17=1, FILTER(TOSSUP, LEN(TOSSUP)), IF(BA17=2, FILTER(NEG, LEN(NEG)), IF(BA17, FILTER(NONEG, LEN(NONEG)), """")))"),"")</f>
        <v/>
      </c>
      <c r="BC17" s="38"/>
      <c r="BD17" s="38"/>
      <c r="BE17" s="38">
        <f>IF(M3="", 0, IF(SUM(M17:R17)-M17&lt;&gt;0, 0, IF(SUM(C17:H17)&gt;0, 2, IF(SUM(C17:H17)&lt;0, 3, 1))))</f>
        <v>2</v>
      </c>
      <c r="BF17" s="38">
        <f ca="1">IFERROR(__xludf.DUMMYFUNCTION("IF(BE17=1, FILTER(TOSSUP, LEN(TOSSUP)), IF(BE17=2, FILTER(NEG, LEN(NEG)), IF(BE17, FILTER(NONEG, LEN(NONEG)), """")))"),-5)</f>
        <v>-5</v>
      </c>
      <c r="BG17" s="38"/>
      <c r="BH17" s="38"/>
      <c r="BI17" s="38">
        <f>IF(N3="", 0, IF(SUM(M17:R17)-N17&lt;&gt;0, 0, IF(SUM(C17:H17)&gt;0, 2, IF(SUM(C17:H17)&lt;0, 3, 1))))</f>
        <v>2</v>
      </c>
      <c r="BJ17" s="38">
        <f ca="1">IFERROR(__xludf.DUMMYFUNCTION("IF(BI17=1, FILTER(TOSSUP, LEN(TOSSUP)), IF(BI17=2, FILTER(NEG, LEN(NEG)), IF(BI17, FILTER(NONEG, LEN(NONEG)), """")))"),-5)</f>
        <v>-5</v>
      </c>
      <c r="BK17" s="38"/>
      <c r="BL17" s="38"/>
      <c r="BM17" s="38">
        <f>IF(O3="", 0, IF(SUM(M17:R17)-O17&lt;&gt;0, 0, IF(SUM(C17:H17)&gt;0, 2, IF(SUM(C17:H17)&lt;0, 3, 1))))</f>
        <v>2</v>
      </c>
      <c r="BN17" s="38">
        <f ca="1">IFERROR(__xludf.DUMMYFUNCTION("IF(BM17=1, FILTER(TOSSUP, LEN(TOSSUP)), IF(BM17=2, FILTER(NEG, LEN(NEG)), IF(BM17, FILTER(NONEG, LEN(NONEG)), """")))"),-5)</f>
        <v>-5</v>
      </c>
      <c r="BO17" s="38"/>
      <c r="BP17" s="38"/>
      <c r="BQ17" s="38">
        <f>IF(P3="", 0, IF(SUM(M17:R17)-P17&lt;&gt;0, 0, IF(SUM(C17:H17)&gt;0, 2, IF(SUM(C17:H17)&lt;0, 3, 1))))</f>
        <v>2</v>
      </c>
      <c r="BR17" s="38">
        <f ca="1">IFERROR(__xludf.DUMMYFUNCTION("IF(BQ17=1, FILTER(TOSSUP, LEN(TOSSUP)), IF(BQ17=2, FILTER(NEG, LEN(NEG)), IF(BQ17, FILTER(NONEG, LEN(NONEG)), """")))"),-5)</f>
        <v>-5</v>
      </c>
      <c r="BS17" s="38"/>
      <c r="BT17" s="38"/>
      <c r="BU17" s="38">
        <f>IF(Q3="", 0, IF(SUM(M17:R17)-Q17&lt;&gt;0, 0, IF(SUM(C17:H17)&gt;0, 2, IF(SUM(C17:H17)&lt;0, 3, 1))))</f>
        <v>0</v>
      </c>
      <c r="BV17" s="38" t="str">
        <f ca="1">IFERROR(__xludf.DUMMYFUNCTION("IF(BU17=1, FILTER(TOSSUP, LEN(TOSSUP)), IF(BU17=2, FILTER(NEG, LEN(NEG)), IF(BU17, FILTER(NONEG, LEN(NONEG)), """")))"),"")</f>
        <v/>
      </c>
      <c r="BW17" s="38"/>
      <c r="BX17" s="38"/>
      <c r="BY17" s="38">
        <f>IF(R3="", 0, IF(SUM(M17:R17)-R17&lt;&gt;0, 0, IF(SUM(C17:H17)&gt;0, 2, IF(SUM(C17:H17)&lt;0, 3, 1))))</f>
        <v>0</v>
      </c>
      <c r="BZ17" s="38" t="str">
        <f ca="1">IFERROR(__xludf.DUMMYFUNCTION("IF(BY17=1, FILTER(TOSSUP, LEN(TOSSUP)), IF(BY17=2, FILTER(NEG, LEN(NEG)), IF(BY17, FILTER(NONEG, LEN(NONEG)), """")))"),"")</f>
        <v/>
      </c>
      <c r="CA17" s="38"/>
      <c r="CB17" s="38"/>
    </row>
    <row r="18" spans="1:80" ht="12.75" x14ac:dyDescent="0.55000000000000004">
      <c r="A18" s="2"/>
      <c r="B18" s="2"/>
      <c r="C18" s="26"/>
      <c r="D18" s="28">
        <v>10</v>
      </c>
      <c r="E18" s="26"/>
      <c r="F18" s="54"/>
      <c r="G18" s="53"/>
      <c r="H18" s="54"/>
      <c r="I18" s="29">
        <v>30</v>
      </c>
      <c r="J18" s="28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37">
        <f ca="1">IFERROR(__xludf.DUMMYFUNCTION("IF(OR(RegExMatch(J18&amp;"""",""ERR""), RegExMatch(J18&amp;"""",""--""), RegExMatch(K17&amp;"""",""--""),),  ""-----------"", SUM(J18,K17))"),445)</f>
        <v>445</v>
      </c>
      <c r="L18" s="32">
        <v>15</v>
      </c>
      <c r="M18" s="33"/>
      <c r="N18" s="54"/>
      <c r="O18" s="51"/>
      <c r="P18" s="52"/>
      <c r="Q18" s="51"/>
      <c r="R18" s="52"/>
      <c r="S18" s="29"/>
      <c r="T18" s="28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37">
        <f ca="1">IFERROR(__xludf.DUMMYFUNCTION("IF(OR(RegExMatch(T18&amp;"""",""ERR""), RegExMatch(T18&amp;"""",""--""), RegExMatch(U17&amp;"""",""--""),),  ""-----------"", SUM(T18,U17))"),35)</f>
        <v>35</v>
      </c>
      <c r="V18" s="38"/>
      <c r="W18" s="41" t="b">
        <f t="shared" si="0"/>
        <v>1</v>
      </c>
      <c r="X18" s="41">
        <f ca="1">IFERROR(__xludf.DUMMYFUNCTION("IF(W18, FILTER(BONUS, LEN(BONUS)), ""0"")"),0)</f>
        <v>0</v>
      </c>
      <c r="Y18" s="38">
        <f ca="1">IFERROR(__xludf.DUMMYFUNCTION("""COMPUTED_VALUE"""),10)</f>
        <v>10</v>
      </c>
      <c r="Z18" s="38">
        <f ca="1">IFERROR(__xludf.DUMMYFUNCTION("""COMPUTED_VALUE"""),20)</f>
        <v>20</v>
      </c>
      <c r="AA18" s="38">
        <f ca="1">IFERROR(__xludf.DUMMYFUNCTION("""COMPUTED_VALUE"""),30)</f>
        <v>30</v>
      </c>
      <c r="AB18" s="41" t="b">
        <f t="shared" si="1"/>
        <v>0</v>
      </c>
      <c r="AC18" s="41" t="str">
        <f ca="1">IFERROR(__xludf.DUMMYFUNCTION("IF(AB18, FILTER(BONUS, LEN(BONUS)), ""0"")"),"0")</f>
        <v>0</v>
      </c>
      <c r="AD18" s="38"/>
      <c r="AE18" s="38"/>
      <c r="AF18" s="38"/>
      <c r="AG18" s="38">
        <f>IF(C3="", 0, IF(SUM(C18:H18)-C18&lt;&gt;0, 0, IF(SUM(M18:R18)&gt;0, 2, IF(SUM(M18:R18)&lt;0, 3, 1))))</f>
        <v>0</v>
      </c>
      <c r="AH18" s="41" t="str">
        <f ca="1">IFERROR(__xludf.DUMMYFUNCTION("IF(AG18=1, FILTER(TOSSUP, LEN(TOSSUP)), IF(AG18=2, FILTER(NEG, LEN(NEG)), IF(AG18, FILTER(NONEG, LEN(NONEG)), """")))"),"")</f>
        <v/>
      </c>
      <c r="AI18" s="38"/>
      <c r="AJ18" s="38"/>
      <c r="AK18" s="38">
        <f>IF(D3="", 0, IF(SUM(C18:H18)-D18&lt;&gt;0, 0, IF(SUM(M18:R18)&gt;0, 2, IF(SUM(M18:R18)&lt;0, 3, 1))))</f>
        <v>1</v>
      </c>
      <c r="AL18" s="38">
        <f ca="1">IFERROR(__xludf.DUMMYFUNCTION("IF(AK18=1, FILTER(TOSSUP, LEN(TOSSUP)), IF(AK18=2, FILTER(NEG, LEN(NEG)), IF(AK18, FILTER(NONEG, LEN(NONEG)), """")))"),-5)</f>
        <v>-5</v>
      </c>
      <c r="AM18" s="38">
        <f ca="1">IFERROR(__xludf.DUMMYFUNCTION("""COMPUTED_VALUE"""),10)</f>
        <v>10</v>
      </c>
      <c r="AN18" s="38">
        <f ca="1">IFERROR(__xludf.DUMMYFUNCTION("""COMPUTED_VALUE"""),15)</f>
        <v>15</v>
      </c>
      <c r="AO18" s="38">
        <f>IF(E3="", 0, IF(SUM(C18:H18)-E18&lt;&gt;0, 0, IF(SUM(M18:R18)&gt;0, 2, IF(SUM(M18:R18)&lt;0, 3, 1))))</f>
        <v>0</v>
      </c>
      <c r="AP18" s="38" t="str">
        <f ca="1">IFERROR(__xludf.DUMMYFUNCTION("IF(AO18=1, FILTER(TOSSUP, LEN(TOSSUP)), IF(AO18=2, FILTER(NEG, LEN(NEG)), IF(AO18, FILTER(NONEG, LEN(NONEG)), """")))"),"")</f>
        <v/>
      </c>
      <c r="AQ18" s="38"/>
      <c r="AR18" s="38"/>
      <c r="AS18" s="38">
        <f>IF(F3="", 0, IF(SUM(C18:H18)-F18&lt;&gt;0, 0, IF(SUM(M18:R18)&gt;0, 2, IF(SUM(M18:R18)&lt;0, 3, 1))))</f>
        <v>0</v>
      </c>
      <c r="AT18" s="38" t="str">
        <f ca="1">IFERROR(__xludf.DUMMYFUNCTION("IF(AS18=1, FILTER(TOSSUP, LEN(TOSSUP)), IF(AS18=2, FILTER(NEG, LEN(NEG)), IF(AS18, FILTER(NONEG, LEN(NONEG)), """")))"),"")</f>
        <v/>
      </c>
      <c r="AU18" s="38"/>
      <c r="AV18" s="38"/>
      <c r="AW18" s="38">
        <f>IF(G3="", 0, IF(SUM(C18:H18)-G18&lt;&gt;0, 0, IF(SUM(M18:R18)&gt;0, 2, IF(SUM(M18:R18)&lt;0, 3, 1))))</f>
        <v>0</v>
      </c>
      <c r="AX18" s="38" t="str">
        <f ca="1">IFERROR(__xludf.DUMMYFUNCTION("IF(AW18=1, FILTER(TOSSUP, LEN(TOSSUP)), IF(AW18=2, FILTER(NEG, LEN(NEG)), IF(AW18, FILTER(NONEG, LEN(NONEG)), """")))"),"")</f>
        <v/>
      </c>
      <c r="AY18" s="38"/>
      <c r="AZ18" s="38"/>
      <c r="BA18" s="38">
        <f>IF(H3="", 0, IF(SUM(C18:H18)-H18&lt;&gt;0, 0, IF(SUM(M18:R18)&gt;0, 2, IF(SUM(M18:R18)&lt;0, 3, 1))))</f>
        <v>0</v>
      </c>
      <c r="BB18" s="38" t="str">
        <f ca="1">IFERROR(__xludf.DUMMYFUNCTION("IF(BA18=1, FILTER(TOSSUP, LEN(TOSSUP)), IF(BA18=2, FILTER(NEG, LEN(NEG)), IF(BA18, FILTER(NONEG, LEN(NONEG)), """")))"),"")</f>
        <v/>
      </c>
      <c r="BC18" s="38"/>
      <c r="BD18" s="38"/>
      <c r="BE18" s="38">
        <f>IF(M3="", 0, IF(SUM(M18:R18)-M18&lt;&gt;0, 0, IF(SUM(C18:H18)&gt;0, 2, IF(SUM(C18:H18)&lt;0, 3, 1))))</f>
        <v>2</v>
      </c>
      <c r="BF18" s="38">
        <f ca="1">IFERROR(__xludf.DUMMYFUNCTION("IF(BE18=1, FILTER(TOSSUP, LEN(TOSSUP)), IF(BE18=2, FILTER(NEG, LEN(NEG)), IF(BE18, FILTER(NONEG, LEN(NONEG)), """")))"),-5)</f>
        <v>-5</v>
      </c>
      <c r="BG18" s="38"/>
      <c r="BH18" s="38"/>
      <c r="BI18" s="38">
        <f>IF(N3="", 0, IF(SUM(M18:R18)-N18&lt;&gt;0, 0, IF(SUM(C18:H18)&gt;0, 2, IF(SUM(C18:H18)&lt;0, 3, 1))))</f>
        <v>2</v>
      </c>
      <c r="BJ18" s="38">
        <f ca="1">IFERROR(__xludf.DUMMYFUNCTION("IF(BI18=1, FILTER(TOSSUP, LEN(TOSSUP)), IF(BI18=2, FILTER(NEG, LEN(NEG)), IF(BI18, FILTER(NONEG, LEN(NONEG)), """")))"),-5)</f>
        <v>-5</v>
      </c>
      <c r="BK18" s="38"/>
      <c r="BL18" s="38"/>
      <c r="BM18" s="38">
        <f>IF(O3="", 0, IF(SUM(M18:R18)-O18&lt;&gt;0, 0, IF(SUM(C18:H18)&gt;0, 2, IF(SUM(C18:H18)&lt;0, 3, 1))))</f>
        <v>2</v>
      </c>
      <c r="BN18" s="38">
        <f ca="1">IFERROR(__xludf.DUMMYFUNCTION("IF(BM18=1, FILTER(TOSSUP, LEN(TOSSUP)), IF(BM18=2, FILTER(NEG, LEN(NEG)), IF(BM18, FILTER(NONEG, LEN(NONEG)), """")))"),-5)</f>
        <v>-5</v>
      </c>
      <c r="BO18" s="38"/>
      <c r="BP18" s="38"/>
      <c r="BQ18" s="38">
        <f>IF(P3="", 0, IF(SUM(M18:R18)-P18&lt;&gt;0, 0, IF(SUM(C18:H18)&gt;0, 2, IF(SUM(C18:H18)&lt;0, 3, 1))))</f>
        <v>2</v>
      </c>
      <c r="BR18" s="38">
        <f ca="1">IFERROR(__xludf.DUMMYFUNCTION("IF(BQ18=1, FILTER(TOSSUP, LEN(TOSSUP)), IF(BQ18=2, FILTER(NEG, LEN(NEG)), IF(BQ18, FILTER(NONEG, LEN(NONEG)), """")))"),-5)</f>
        <v>-5</v>
      </c>
      <c r="BS18" s="38"/>
      <c r="BT18" s="38"/>
      <c r="BU18" s="38">
        <f>IF(Q3="", 0, IF(SUM(M18:R18)-Q18&lt;&gt;0, 0, IF(SUM(C18:H18)&gt;0, 2, IF(SUM(C18:H18)&lt;0, 3, 1))))</f>
        <v>0</v>
      </c>
      <c r="BV18" s="38" t="str">
        <f ca="1">IFERROR(__xludf.DUMMYFUNCTION("IF(BU18=1, FILTER(TOSSUP, LEN(TOSSUP)), IF(BU18=2, FILTER(NEG, LEN(NEG)), IF(BU18, FILTER(NONEG, LEN(NONEG)), """")))"),"")</f>
        <v/>
      </c>
      <c r="BW18" s="38"/>
      <c r="BX18" s="38"/>
      <c r="BY18" s="38">
        <f>IF(R3="", 0, IF(SUM(M18:R18)-R18&lt;&gt;0, 0, IF(SUM(C18:H18)&gt;0, 2, IF(SUM(C18:H18)&lt;0, 3, 1))))</f>
        <v>0</v>
      </c>
      <c r="BZ18" s="38" t="str">
        <f ca="1">IFERROR(__xludf.DUMMYFUNCTION("IF(BY18=1, FILTER(TOSSUP, LEN(TOSSUP)), IF(BY18=2, FILTER(NEG, LEN(NEG)), IF(BY18, FILTER(NONEG, LEN(NONEG)), """")))"),"")</f>
        <v/>
      </c>
      <c r="CA18" s="38"/>
      <c r="CB18" s="38"/>
    </row>
    <row r="19" spans="1:80" ht="12.75" x14ac:dyDescent="0.55000000000000004">
      <c r="A19" s="2"/>
      <c r="B19" s="2"/>
      <c r="C19" s="55"/>
      <c r="D19" s="65"/>
      <c r="E19" s="57"/>
      <c r="F19" s="65"/>
      <c r="G19" s="57"/>
      <c r="H19" s="65"/>
      <c r="I19" s="58">
        <v>0</v>
      </c>
      <c r="J19" s="56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59">
        <f ca="1">IFERROR(__xludf.DUMMYFUNCTION("IF(OR(RegExMatch(J19&amp;"""",""ERR""), RegExMatch(J19&amp;"""",""--""), RegExMatch(K18&amp;"""",""--""),),  ""-----------"", SUM(J19,K18))"),445)</f>
        <v>445</v>
      </c>
      <c r="L19" s="60">
        <v>16</v>
      </c>
      <c r="M19" s="61"/>
      <c r="N19" s="65"/>
      <c r="O19" s="62"/>
      <c r="P19" s="64"/>
      <c r="Q19" s="62"/>
      <c r="R19" s="64"/>
      <c r="S19" s="58"/>
      <c r="T19" s="56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59">
        <f ca="1">IFERROR(__xludf.DUMMYFUNCTION("IF(OR(RegExMatch(T19&amp;"""",""ERR""), RegExMatch(T19&amp;"""",""--""), RegExMatch(U18&amp;"""",""--""),),  ""-----------"", SUM(T19,U18))"),35)</f>
        <v>35</v>
      </c>
      <c r="V19" s="38"/>
      <c r="W19" s="41" t="b">
        <f t="shared" si="0"/>
        <v>0</v>
      </c>
      <c r="X19" s="41" t="str">
        <f ca="1">IFERROR(__xludf.DUMMYFUNCTION("IF(W19, FILTER(BONUS, LEN(BONUS)), ""0"")"),"0")</f>
        <v>0</v>
      </c>
      <c r="Y19" s="38"/>
      <c r="Z19" s="38"/>
      <c r="AA19" s="38"/>
      <c r="AB19" s="41" t="b">
        <f t="shared" si="1"/>
        <v>0</v>
      </c>
      <c r="AC19" s="41" t="str">
        <f ca="1">IFERROR(__xludf.DUMMYFUNCTION("IF(AB19, FILTER(BONUS, LEN(BONUS)), ""0"")"),"0")</f>
        <v>0</v>
      </c>
      <c r="AD19" s="38"/>
      <c r="AE19" s="38"/>
      <c r="AF19" s="38"/>
      <c r="AG19" s="38">
        <f>IF(C3="", 0, IF(SUM(C19:H19)-C19&lt;&gt;0, 0, IF(SUM(M19:R19)&gt;0, 2, IF(SUM(M19:R19)&lt;0, 3, 1))))</f>
        <v>1</v>
      </c>
      <c r="AH19" s="41">
        <f ca="1">IFERROR(__xludf.DUMMYFUNCTION("IF(AG19=1, FILTER(TOSSUP, LEN(TOSSUP)), IF(AG19=2, FILTER(NEG, LEN(NEG)), IF(AG19, FILTER(NONEG, LEN(NONEG)), """")))"),-5)</f>
        <v>-5</v>
      </c>
      <c r="AI19" s="38">
        <f ca="1">IFERROR(__xludf.DUMMYFUNCTION("""COMPUTED_VALUE"""),10)</f>
        <v>10</v>
      </c>
      <c r="AJ19" s="38">
        <f ca="1">IFERROR(__xludf.DUMMYFUNCTION("""COMPUTED_VALUE"""),15)</f>
        <v>15</v>
      </c>
      <c r="AK19" s="38">
        <f>IF(D3="", 0, IF(SUM(C19:H19)-D19&lt;&gt;0, 0, IF(SUM(M19:R19)&gt;0, 2, IF(SUM(M19:R19)&lt;0, 3, 1))))</f>
        <v>1</v>
      </c>
      <c r="AL19" s="38">
        <f ca="1">IFERROR(__xludf.DUMMYFUNCTION("IF(AK19=1, FILTER(TOSSUP, LEN(TOSSUP)), IF(AK19=2, FILTER(NEG, LEN(NEG)), IF(AK19, FILTER(NONEG, LEN(NONEG)), """")))"),-5)</f>
        <v>-5</v>
      </c>
      <c r="AM19" s="38">
        <f ca="1">IFERROR(__xludf.DUMMYFUNCTION("""COMPUTED_VALUE"""),10)</f>
        <v>10</v>
      </c>
      <c r="AN19" s="38">
        <f ca="1">IFERROR(__xludf.DUMMYFUNCTION("""COMPUTED_VALUE"""),15)</f>
        <v>15</v>
      </c>
      <c r="AO19" s="38">
        <f>IF(E3="", 0, IF(SUM(C19:H19)-E19&lt;&gt;0, 0, IF(SUM(M19:R19)&gt;0, 2, IF(SUM(M19:R19)&lt;0, 3, 1))))</f>
        <v>1</v>
      </c>
      <c r="AP19" s="38">
        <f ca="1">IFERROR(__xludf.DUMMYFUNCTION("IF(AO19=1, FILTER(TOSSUP, LEN(TOSSUP)), IF(AO19=2, FILTER(NEG, LEN(NEG)), IF(AO19, FILTER(NONEG, LEN(NONEG)), """")))"),-5)</f>
        <v>-5</v>
      </c>
      <c r="AQ19" s="38">
        <f ca="1">IFERROR(__xludf.DUMMYFUNCTION("""COMPUTED_VALUE"""),10)</f>
        <v>10</v>
      </c>
      <c r="AR19" s="38">
        <f ca="1">IFERROR(__xludf.DUMMYFUNCTION("""COMPUTED_VALUE"""),15)</f>
        <v>15</v>
      </c>
      <c r="AS19" s="38">
        <f>IF(F3="", 0, IF(SUM(C19:H19)-F19&lt;&gt;0, 0, IF(SUM(M19:R19)&gt;0, 2, IF(SUM(M19:R19)&lt;0, 3, 1))))</f>
        <v>1</v>
      </c>
      <c r="AT19" s="38">
        <f ca="1">IFERROR(__xludf.DUMMYFUNCTION("IF(AS19=1, FILTER(TOSSUP, LEN(TOSSUP)), IF(AS19=2, FILTER(NEG, LEN(NEG)), IF(AS19, FILTER(NONEG, LEN(NONEG)), """")))"),-5)</f>
        <v>-5</v>
      </c>
      <c r="AU19" s="38">
        <f ca="1">IFERROR(__xludf.DUMMYFUNCTION("""COMPUTED_VALUE"""),10)</f>
        <v>10</v>
      </c>
      <c r="AV19" s="38">
        <f ca="1">IFERROR(__xludf.DUMMYFUNCTION("""COMPUTED_VALUE"""),15)</f>
        <v>15</v>
      </c>
      <c r="AW19" s="38">
        <f>IF(G3="", 0, IF(SUM(C19:H19)-G19&lt;&gt;0, 0, IF(SUM(M19:R19)&gt;0, 2, IF(SUM(M19:R19)&lt;0, 3, 1))))</f>
        <v>0</v>
      </c>
      <c r="AX19" s="38" t="str">
        <f ca="1">IFERROR(__xludf.DUMMYFUNCTION("IF(AW19=1, FILTER(TOSSUP, LEN(TOSSUP)), IF(AW19=2, FILTER(NEG, LEN(NEG)), IF(AW19, FILTER(NONEG, LEN(NONEG)), """")))"),"")</f>
        <v/>
      </c>
      <c r="AY19" s="38"/>
      <c r="AZ19" s="38"/>
      <c r="BA19" s="38">
        <f>IF(H3="", 0, IF(SUM(C19:H19)-H19&lt;&gt;0, 0, IF(SUM(M19:R19)&gt;0, 2, IF(SUM(M19:R19)&lt;0, 3, 1))))</f>
        <v>0</v>
      </c>
      <c r="BB19" s="38" t="str">
        <f ca="1">IFERROR(__xludf.DUMMYFUNCTION("IF(BA19=1, FILTER(TOSSUP, LEN(TOSSUP)), IF(BA19=2, FILTER(NEG, LEN(NEG)), IF(BA19, FILTER(NONEG, LEN(NONEG)), """")))"),"")</f>
        <v/>
      </c>
      <c r="BC19" s="38"/>
      <c r="BD19" s="38"/>
      <c r="BE19" s="38">
        <f>IF(M3="", 0, IF(SUM(M19:R19)-M19&lt;&gt;0, 0, IF(SUM(C19:H19)&gt;0, 2, IF(SUM(C19:H19)&lt;0, 3, 1))))</f>
        <v>1</v>
      </c>
      <c r="BF19" s="38">
        <f ca="1">IFERROR(__xludf.DUMMYFUNCTION("IF(BE19=1, FILTER(TOSSUP, LEN(TOSSUP)), IF(BE19=2, FILTER(NEG, LEN(NEG)), IF(BE19, FILTER(NONEG, LEN(NONEG)), """")))"),-5)</f>
        <v>-5</v>
      </c>
      <c r="BG19" s="38">
        <f ca="1">IFERROR(__xludf.DUMMYFUNCTION("""COMPUTED_VALUE"""),10)</f>
        <v>10</v>
      </c>
      <c r="BH19" s="38">
        <f ca="1">IFERROR(__xludf.DUMMYFUNCTION("""COMPUTED_VALUE"""),15)</f>
        <v>15</v>
      </c>
      <c r="BI19" s="38">
        <f>IF(N3="", 0, IF(SUM(M19:R19)-N19&lt;&gt;0, 0, IF(SUM(C19:H19)&gt;0, 2, IF(SUM(C19:H19)&lt;0, 3, 1))))</f>
        <v>1</v>
      </c>
      <c r="BJ19" s="38">
        <f ca="1">IFERROR(__xludf.DUMMYFUNCTION("IF(BI19=1, FILTER(TOSSUP, LEN(TOSSUP)), IF(BI19=2, FILTER(NEG, LEN(NEG)), IF(BI19, FILTER(NONEG, LEN(NONEG)), """")))"),-5)</f>
        <v>-5</v>
      </c>
      <c r="BK19" s="38">
        <f ca="1">IFERROR(__xludf.DUMMYFUNCTION("""COMPUTED_VALUE"""),10)</f>
        <v>10</v>
      </c>
      <c r="BL19" s="38">
        <f ca="1">IFERROR(__xludf.DUMMYFUNCTION("""COMPUTED_VALUE"""),15)</f>
        <v>15</v>
      </c>
      <c r="BM19" s="38">
        <f>IF(O3="", 0, IF(SUM(M19:R19)-O19&lt;&gt;0, 0, IF(SUM(C19:H19)&gt;0, 2, IF(SUM(C19:H19)&lt;0, 3, 1))))</f>
        <v>1</v>
      </c>
      <c r="BN19" s="38">
        <f ca="1">IFERROR(__xludf.DUMMYFUNCTION("IF(BM19=1, FILTER(TOSSUP, LEN(TOSSUP)), IF(BM19=2, FILTER(NEG, LEN(NEG)), IF(BM19, FILTER(NONEG, LEN(NONEG)), """")))"),-5)</f>
        <v>-5</v>
      </c>
      <c r="BO19" s="38">
        <f ca="1">IFERROR(__xludf.DUMMYFUNCTION("""COMPUTED_VALUE"""),10)</f>
        <v>10</v>
      </c>
      <c r="BP19" s="38">
        <f ca="1">IFERROR(__xludf.DUMMYFUNCTION("""COMPUTED_VALUE"""),15)</f>
        <v>15</v>
      </c>
      <c r="BQ19" s="38">
        <f>IF(P3="", 0, IF(SUM(M19:R19)-P19&lt;&gt;0, 0, IF(SUM(C19:H19)&gt;0, 2, IF(SUM(C19:H19)&lt;0, 3, 1))))</f>
        <v>1</v>
      </c>
      <c r="BR19" s="38">
        <f ca="1">IFERROR(__xludf.DUMMYFUNCTION("IF(BQ19=1, FILTER(TOSSUP, LEN(TOSSUP)), IF(BQ19=2, FILTER(NEG, LEN(NEG)), IF(BQ19, FILTER(NONEG, LEN(NONEG)), """")))"),-5)</f>
        <v>-5</v>
      </c>
      <c r="BS19" s="38">
        <f ca="1">IFERROR(__xludf.DUMMYFUNCTION("""COMPUTED_VALUE"""),10)</f>
        <v>10</v>
      </c>
      <c r="BT19" s="38">
        <f ca="1">IFERROR(__xludf.DUMMYFUNCTION("""COMPUTED_VALUE"""),15)</f>
        <v>15</v>
      </c>
      <c r="BU19" s="38">
        <f>IF(Q3="", 0, IF(SUM(M19:R19)-Q19&lt;&gt;0, 0, IF(SUM(C19:H19)&gt;0, 2, IF(SUM(C19:H19)&lt;0, 3, 1))))</f>
        <v>0</v>
      </c>
      <c r="BV19" s="38" t="str">
        <f ca="1">IFERROR(__xludf.DUMMYFUNCTION("IF(BU19=1, FILTER(TOSSUP, LEN(TOSSUP)), IF(BU19=2, FILTER(NEG, LEN(NEG)), IF(BU19, FILTER(NONEG, LEN(NONEG)), """")))"),"")</f>
        <v/>
      </c>
      <c r="BW19" s="38"/>
      <c r="BX19" s="38"/>
      <c r="BY19" s="38">
        <f>IF(R3="", 0, IF(SUM(M19:R19)-R19&lt;&gt;0, 0, IF(SUM(C19:H19)&gt;0, 2, IF(SUM(C19:H19)&lt;0, 3, 1))))</f>
        <v>0</v>
      </c>
      <c r="BZ19" s="38" t="str">
        <f ca="1">IFERROR(__xludf.DUMMYFUNCTION("IF(BY19=1, FILTER(TOSSUP, LEN(TOSSUP)), IF(BY19=2, FILTER(NEG, LEN(NEG)), IF(BY19, FILTER(NONEG, LEN(NONEG)), """")))"),"")</f>
        <v/>
      </c>
      <c r="CA19" s="38"/>
      <c r="CB19" s="38"/>
    </row>
    <row r="20" spans="1:80" ht="12.75" x14ac:dyDescent="0.55000000000000004">
      <c r="A20" s="2"/>
      <c r="B20" s="2"/>
      <c r="C20" s="55"/>
      <c r="D20" s="56">
        <v>15</v>
      </c>
      <c r="E20" s="57"/>
      <c r="F20" s="65"/>
      <c r="G20" s="57"/>
      <c r="H20" s="65"/>
      <c r="I20" s="58">
        <v>30</v>
      </c>
      <c r="J20" s="56">
        <f>IF(AND(SUM(C20:H20)&lt;=0,I20&gt;0), "BON.ERR", IF(OR(AND(C20&lt;&gt;"", C3=""), AND(D20&lt;&gt;"", D3=""), AND(E20&lt;&gt;"", E3=""), AND(F20&lt;&gt;"", F3=""), AND(G20&lt;&gt;"", G3=""), AND(H20&lt;&gt;"", H3="")), "TU.ERR", SUM(C20:I20)))</f>
        <v>45</v>
      </c>
      <c r="K20" s="59">
        <f ca="1">IFERROR(__xludf.DUMMYFUNCTION("IF(OR(RegExMatch(J20&amp;"""",""ERR""), RegExMatch(J20&amp;"""",""--""), RegExMatch(K19&amp;"""",""--""),),  ""-----------"", SUM(J20,K19))"),490)</f>
        <v>490</v>
      </c>
      <c r="L20" s="60">
        <v>17</v>
      </c>
      <c r="M20" s="61"/>
      <c r="N20" s="65"/>
      <c r="O20" s="62"/>
      <c r="P20" s="64"/>
      <c r="Q20" s="62"/>
      <c r="R20" s="64"/>
      <c r="S20" s="58"/>
      <c r="T20" s="56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59">
        <f ca="1">IFERROR(__xludf.DUMMYFUNCTION("IF(OR(RegExMatch(T20&amp;"""",""ERR""), RegExMatch(T20&amp;"""",""--""), RegExMatch(U19&amp;"""",""--""),),  ""-----------"", SUM(T20,U19))"),35)</f>
        <v>35</v>
      </c>
      <c r="V20" s="38"/>
      <c r="W20" s="41" t="b">
        <f t="shared" si="0"/>
        <v>1</v>
      </c>
      <c r="X20" s="41">
        <f ca="1">IFERROR(__xludf.DUMMYFUNCTION("IF(W20, FILTER(BONUS, LEN(BONUS)), ""0"")"),0)</f>
        <v>0</v>
      </c>
      <c r="Y20" s="38">
        <f ca="1">IFERROR(__xludf.DUMMYFUNCTION("""COMPUTED_VALUE"""),10)</f>
        <v>10</v>
      </c>
      <c r="Z20" s="38">
        <f ca="1">IFERROR(__xludf.DUMMYFUNCTION("""COMPUTED_VALUE"""),20)</f>
        <v>20</v>
      </c>
      <c r="AA20" s="38">
        <f ca="1">IFERROR(__xludf.DUMMYFUNCTION("""COMPUTED_VALUE"""),30)</f>
        <v>30</v>
      </c>
      <c r="AB20" s="41" t="b">
        <f t="shared" si="1"/>
        <v>0</v>
      </c>
      <c r="AC20" s="41" t="str">
        <f ca="1">IFERROR(__xludf.DUMMYFUNCTION("IF(AB20, FILTER(BONUS, LEN(BONUS)), ""0"")"),"0")</f>
        <v>0</v>
      </c>
      <c r="AD20" s="38"/>
      <c r="AE20" s="38"/>
      <c r="AF20" s="38"/>
      <c r="AG20" s="38">
        <f>IF(C3="", 0, IF(SUM(C20:H20)-C20&lt;&gt;0, 0, IF(SUM(M20:R20)&gt;0, 2, IF(SUM(M20:R20)&lt;0, 3, 1))))</f>
        <v>0</v>
      </c>
      <c r="AH20" s="41" t="str">
        <f ca="1">IFERROR(__xludf.DUMMYFUNCTION("IF(AG20=1, FILTER(TOSSUP, LEN(TOSSUP)), IF(AG20=2, FILTER(NEG, LEN(NEG)), IF(AG20, FILTER(NONEG, LEN(NONEG)), """")))"),"")</f>
        <v/>
      </c>
      <c r="AI20" s="38"/>
      <c r="AJ20" s="38"/>
      <c r="AK20" s="38">
        <f>IF(D3="", 0, IF(SUM(C20:H20)-D20&lt;&gt;0, 0, IF(SUM(M20:R20)&gt;0, 2, IF(SUM(M20:R20)&lt;0, 3, 1))))</f>
        <v>1</v>
      </c>
      <c r="AL20" s="38">
        <f ca="1">IFERROR(__xludf.DUMMYFUNCTION("IF(AK20=1, FILTER(TOSSUP, LEN(TOSSUP)), IF(AK20=2, FILTER(NEG, LEN(NEG)), IF(AK20, FILTER(NONEG, LEN(NONEG)), """")))"),-5)</f>
        <v>-5</v>
      </c>
      <c r="AM20" s="38">
        <f ca="1">IFERROR(__xludf.DUMMYFUNCTION("""COMPUTED_VALUE"""),10)</f>
        <v>10</v>
      </c>
      <c r="AN20" s="38">
        <f ca="1">IFERROR(__xludf.DUMMYFUNCTION("""COMPUTED_VALUE"""),15)</f>
        <v>15</v>
      </c>
      <c r="AO20" s="38">
        <f>IF(E3="", 0, IF(SUM(C20:H20)-E20&lt;&gt;0, 0, IF(SUM(M20:R20)&gt;0, 2, IF(SUM(M20:R20)&lt;0, 3, 1))))</f>
        <v>0</v>
      </c>
      <c r="AP20" s="38" t="str">
        <f ca="1">IFERROR(__xludf.DUMMYFUNCTION("IF(AO20=1, FILTER(TOSSUP, LEN(TOSSUP)), IF(AO20=2, FILTER(NEG, LEN(NEG)), IF(AO20, FILTER(NONEG, LEN(NONEG)), """")))"),"")</f>
        <v/>
      </c>
      <c r="AQ20" s="38"/>
      <c r="AR20" s="38"/>
      <c r="AS20" s="38">
        <f>IF(F3="", 0, IF(SUM(C20:H20)-F20&lt;&gt;0, 0, IF(SUM(M20:R20)&gt;0, 2, IF(SUM(M20:R20)&lt;0, 3, 1))))</f>
        <v>0</v>
      </c>
      <c r="AT20" s="38" t="str">
        <f ca="1">IFERROR(__xludf.DUMMYFUNCTION("IF(AS20=1, FILTER(TOSSUP, LEN(TOSSUP)), IF(AS20=2, FILTER(NEG, LEN(NEG)), IF(AS20, FILTER(NONEG, LEN(NONEG)), """")))"),"")</f>
        <v/>
      </c>
      <c r="AU20" s="38"/>
      <c r="AV20" s="38"/>
      <c r="AW20" s="38">
        <f>IF(G3="", 0, IF(SUM(C20:H20)-G20&lt;&gt;0, 0, IF(SUM(M20:R20)&gt;0, 2, IF(SUM(M20:R20)&lt;0, 3, 1))))</f>
        <v>0</v>
      </c>
      <c r="AX20" s="38" t="str">
        <f ca="1">IFERROR(__xludf.DUMMYFUNCTION("IF(AW20=1, FILTER(TOSSUP, LEN(TOSSUP)), IF(AW20=2, FILTER(NEG, LEN(NEG)), IF(AW20, FILTER(NONEG, LEN(NONEG)), """")))"),"")</f>
        <v/>
      </c>
      <c r="AY20" s="38"/>
      <c r="AZ20" s="38"/>
      <c r="BA20" s="38">
        <f>IF(H3="", 0, IF(SUM(C20:H20)-H20&lt;&gt;0, 0, IF(SUM(M20:R20)&gt;0, 2, IF(SUM(M20:R20)&lt;0, 3, 1))))</f>
        <v>0</v>
      </c>
      <c r="BB20" s="38" t="str">
        <f ca="1">IFERROR(__xludf.DUMMYFUNCTION("IF(BA20=1, FILTER(TOSSUP, LEN(TOSSUP)), IF(BA20=2, FILTER(NEG, LEN(NEG)), IF(BA20, FILTER(NONEG, LEN(NONEG)), """")))"),"")</f>
        <v/>
      </c>
      <c r="BC20" s="38"/>
      <c r="BD20" s="38"/>
      <c r="BE20" s="38">
        <f>IF(M3="", 0, IF(SUM(M20:R20)-M20&lt;&gt;0, 0, IF(SUM(C20:H20)&gt;0, 2, IF(SUM(C20:H20)&lt;0, 3, 1))))</f>
        <v>2</v>
      </c>
      <c r="BF20" s="38">
        <f ca="1">IFERROR(__xludf.DUMMYFUNCTION("IF(BE20=1, FILTER(TOSSUP, LEN(TOSSUP)), IF(BE20=2, FILTER(NEG, LEN(NEG)), IF(BE20, FILTER(NONEG, LEN(NONEG)), """")))"),-5)</f>
        <v>-5</v>
      </c>
      <c r="BG20" s="38"/>
      <c r="BH20" s="38"/>
      <c r="BI20" s="38">
        <f>IF(N3="", 0, IF(SUM(M20:R20)-N20&lt;&gt;0, 0, IF(SUM(C20:H20)&gt;0, 2, IF(SUM(C20:H20)&lt;0, 3, 1))))</f>
        <v>2</v>
      </c>
      <c r="BJ20" s="38">
        <f ca="1">IFERROR(__xludf.DUMMYFUNCTION("IF(BI20=1, FILTER(TOSSUP, LEN(TOSSUP)), IF(BI20=2, FILTER(NEG, LEN(NEG)), IF(BI20, FILTER(NONEG, LEN(NONEG)), """")))"),-5)</f>
        <v>-5</v>
      </c>
      <c r="BK20" s="38"/>
      <c r="BL20" s="38"/>
      <c r="BM20" s="38">
        <f>IF(O3="", 0, IF(SUM(M20:R20)-O20&lt;&gt;0, 0, IF(SUM(C20:H20)&gt;0, 2, IF(SUM(C20:H20)&lt;0, 3, 1))))</f>
        <v>2</v>
      </c>
      <c r="BN20" s="38">
        <f ca="1">IFERROR(__xludf.DUMMYFUNCTION("IF(BM20=1, FILTER(TOSSUP, LEN(TOSSUP)), IF(BM20=2, FILTER(NEG, LEN(NEG)), IF(BM20, FILTER(NONEG, LEN(NONEG)), """")))"),-5)</f>
        <v>-5</v>
      </c>
      <c r="BO20" s="38"/>
      <c r="BP20" s="38"/>
      <c r="BQ20" s="38">
        <f>IF(P3="", 0, IF(SUM(M20:R20)-P20&lt;&gt;0, 0, IF(SUM(C20:H20)&gt;0, 2, IF(SUM(C20:H20)&lt;0, 3, 1))))</f>
        <v>2</v>
      </c>
      <c r="BR20" s="38">
        <f ca="1">IFERROR(__xludf.DUMMYFUNCTION("IF(BQ20=1, FILTER(TOSSUP, LEN(TOSSUP)), IF(BQ20=2, FILTER(NEG, LEN(NEG)), IF(BQ20, FILTER(NONEG, LEN(NONEG)), """")))"),-5)</f>
        <v>-5</v>
      </c>
      <c r="BS20" s="38"/>
      <c r="BT20" s="38"/>
      <c r="BU20" s="38">
        <f>IF(Q3="", 0, IF(SUM(M20:R20)-Q20&lt;&gt;0, 0, IF(SUM(C20:H20)&gt;0, 2, IF(SUM(C20:H20)&lt;0, 3, 1))))</f>
        <v>0</v>
      </c>
      <c r="BV20" s="38" t="str">
        <f ca="1">IFERROR(__xludf.DUMMYFUNCTION("IF(BU20=1, FILTER(TOSSUP, LEN(TOSSUP)), IF(BU20=2, FILTER(NEG, LEN(NEG)), IF(BU20, FILTER(NONEG, LEN(NONEG)), """")))"),"")</f>
        <v/>
      </c>
      <c r="BW20" s="38"/>
      <c r="BX20" s="38"/>
      <c r="BY20" s="38">
        <f>IF(R3="", 0, IF(SUM(M20:R20)-R20&lt;&gt;0, 0, IF(SUM(C20:H20)&gt;0, 2, IF(SUM(C20:H20)&lt;0, 3, 1))))</f>
        <v>0</v>
      </c>
      <c r="BZ20" s="38" t="str">
        <f ca="1">IFERROR(__xludf.DUMMYFUNCTION("IF(BY20=1, FILTER(TOSSUP, LEN(TOSSUP)), IF(BY20=2, FILTER(NEG, LEN(NEG)), IF(BY20, FILTER(NONEG, LEN(NONEG)), """")))"),"")</f>
        <v/>
      </c>
      <c r="CA20" s="38"/>
      <c r="CB20" s="38"/>
    </row>
    <row r="21" spans="1:80" ht="12.75" x14ac:dyDescent="0.55000000000000004">
      <c r="A21" s="2"/>
      <c r="B21" s="2"/>
      <c r="C21" s="55"/>
      <c r="D21" s="65"/>
      <c r="E21" s="55">
        <v>15</v>
      </c>
      <c r="F21" s="65"/>
      <c r="G21" s="57"/>
      <c r="H21" s="65"/>
      <c r="I21" s="58">
        <v>0</v>
      </c>
      <c r="J21" s="56">
        <f>IF(AND(SUM(C21:H21)&lt;=0,I21&gt;0), "BON.ERR", IF(OR(AND(C21&lt;&gt;"", C3=""), AND(D21&lt;&gt;"", D3=""), AND(E21&lt;&gt;"", E3=""), AND(F21&lt;&gt;"", F3=""), AND(G21&lt;&gt;"", G3=""), AND(H21&lt;&gt;"", H3="")), "TU.ERR", SUM(C21:I21)))</f>
        <v>15</v>
      </c>
      <c r="K21" s="59">
        <f ca="1">IFERROR(__xludf.DUMMYFUNCTION("IF(OR(RegExMatch(J21&amp;"""",""ERR""), RegExMatch(J21&amp;"""",""--""), RegExMatch(K20&amp;"""",""--""),),  ""-----------"", SUM(J21,K20))"),505)</f>
        <v>505</v>
      </c>
      <c r="L21" s="60">
        <v>18</v>
      </c>
      <c r="M21" s="61"/>
      <c r="N21" s="56"/>
      <c r="O21" s="62"/>
      <c r="P21" s="64"/>
      <c r="Q21" s="62"/>
      <c r="R21" s="64"/>
      <c r="S21" s="58"/>
      <c r="T21" s="56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59">
        <f ca="1">IFERROR(__xludf.DUMMYFUNCTION("IF(OR(RegExMatch(T21&amp;"""",""ERR""), RegExMatch(T21&amp;"""",""--""), RegExMatch(U20&amp;"""",""--""),),  ""-----------"", SUM(T21,U20))"),35)</f>
        <v>35</v>
      </c>
      <c r="V21" s="38"/>
      <c r="W21" s="41" t="b">
        <f t="shared" si="0"/>
        <v>1</v>
      </c>
      <c r="X21" s="41">
        <f ca="1">IFERROR(__xludf.DUMMYFUNCTION("IF(W21, FILTER(BONUS, LEN(BONUS)), ""0"")"),0)</f>
        <v>0</v>
      </c>
      <c r="Y21" s="38">
        <f ca="1">IFERROR(__xludf.DUMMYFUNCTION("""COMPUTED_VALUE"""),10)</f>
        <v>10</v>
      </c>
      <c r="Z21" s="38">
        <f ca="1">IFERROR(__xludf.DUMMYFUNCTION("""COMPUTED_VALUE"""),20)</f>
        <v>20</v>
      </c>
      <c r="AA21" s="38">
        <f ca="1">IFERROR(__xludf.DUMMYFUNCTION("""COMPUTED_VALUE"""),30)</f>
        <v>30</v>
      </c>
      <c r="AB21" s="41" t="b">
        <f t="shared" si="1"/>
        <v>0</v>
      </c>
      <c r="AC21" s="41" t="str">
        <f ca="1">IFERROR(__xludf.DUMMYFUNCTION("IF(AB21, FILTER(BONUS, LEN(BONUS)), ""0"")"),"0")</f>
        <v>0</v>
      </c>
      <c r="AD21" s="38"/>
      <c r="AE21" s="38"/>
      <c r="AF21" s="38"/>
      <c r="AG21" s="38">
        <f>IF(C3="", 0, IF(SUM(C21:H21)-C21&lt;&gt;0, 0, IF(SUM(M21:R21)&gt;0, 2, IF(SUM(M21:R21)&lt;0, 3, 1))))</f>
        <v>0</v>
      </c>
      <c r="AH21" s="41" t="str">
        <f ca="1">IFERROR(__xludf.DUMMYFUNCTION("IF(AG21=1, FILTER(TOSSUP, LEN(TOSSUP)), IF(AG21=2, FILTER(NEG, LEN(NEG)), IF(AG21, FILTER(NONEG, LEN(NONEG)), """")))"),"")</f>
        <v/>
      </c>
      <c r="AI21" s="38"/>
      <c r="AJ21" s="38"/>
      <c r="AK21" s="38">
        <f>IF(D3="", 0, IF(SUM(C21:H21)-D21&lt;&gt;0, 0, IF(SUM(M21:R21)&gt;0, 2, IF(SUM(M21:R21)&lt;0, 3, 1))))</f>
        <v>0</v>
      </c>
      <c r="AL21" s="38" t="str">
        <f ca="1">IFERROR(__xludf.DUMMYFUNCTION("IF(AK21=1, FILTER(TOSSUP, LEN(TOSSUP)), IF(AK21=2, FILTER(NEG, LEN(NEG)), IF(AK21, FILTER(NONEG, LEN(NONEG)), """")))"),"")</f>
        <v/>
      </c>
      <c r="AM21" s="38"/>
      <c r="AN21" s="38"/>
      <c r="AO21" s="38">
        <f>IF(E3="", 0, IF(SUM(C21:H21)-E21&lt;&gt;0, 0, IF(SUM(M21:R21)&gt;0, 2, IF(SUM(M21:R21)&lt;0, 3, 1))))</f>
        <v>1</v>
      </c>
      <c r="AP21" s="38">
        <f ca="1">IFERROR(__xludf.DUMMYFUNCTION("IF(AO21=1, FILTER(TOSSUP, LEN(TOSSUP)), IF(AO21=2, FILTER(NEG, LEN(NEG)), IF(AO21, FILTER(NONEG, LEN(NONEG)), """")))"),-5)</f>
        <v>-5</v>
      </c>
      <c r="AQ21" s="38">
        <f ca="1">IFERROR(__xludf.DUMMYFUNCTION("""COMPUTED_VALUE"""),10)</f>
        <v>10</v>
      </c>
      <c r="AR21" s="38">
        <f ca="1">IFERROR(__xludf.DUMMYFUNCTION("""COMPUTED_VALUE"""),15)</f>
        <v>15</v>
      </c>
      <c r="AS21" s="38">
        <f>IF(F3="", 0, IF(SUM(C21:H21)-F21&lt;&gt;0, 0, IF(SUM(M21:R21)&gt;0, 2, IF(SUM(M21:R21)&lt;0, 3, 1))))</f>
        <v>0</v>
      </c>
      <c r="AT21" s="38" t="str">
        <f ca="1">IFERROR(__xludf.DUMMYFUNCTION("IF(AS21=1, FILTER(TOSSUP, LEN(TOSSUP)), IF(AS21=2, FILTER(NEG, LEN(NEG)), IF(AS21, FILTER(NONEG, LEN(NONEG)), """")))"),"")</f>
        <v/>
      </c>
      <c r="AU21" s="38"/>
      <c r="AV21" s="38"/>
      <c r="AW21" s="38">
        <f>IF(G3="", 0, IF(SUM(C21:H21)-G21&lt;&gt;0, 0, IF(SUM(M21:R21)&gt;0, 2, IF(SUM(M21:R21)&lt;0, 3, 1))))</f>
        <v>0</v>
      </c>
      <c r="AX21" s="38" t="str">
        <f ca="1">IFERROR(__xludf.DUMMYFUNCTION("IF(AW21=1, FILTER(TOSSUP, LEN(TOSSUP)), IF(AW21=2, FILTER(NEG, LEN(NEG)), IF(AW21, FILTER(NONEG, LEN(NONEG)), """")))"),"")</f>
        <v/>
      </c>
      <c r="AY21" s="38"/>
      <c r="AZ21" s="38"/>
      <c r="BA21" s="38">
        <f>IF(H3="", 0, IF(SUM(C21:H21)-H21&lt;&gt;0, 0, IF(SUM(M21:R21)&gt;0, 2, IF(SUM(M21:R21)&lt;0, 3, 1))))</f>
        <v>0</v>
      </c>
      <c r="BB21" s="38" t="str">
        <f ca="1">IFERROR(__xludf.DUMMYFUNCTION("IF(BA21=1, FILTER(TOSSUP, LEN(TOSSUP)), IF(BA21=2, FILTER(NEG, LEN(NEG)), IF(BA21, FILTER(NONEG, LEN(NONEG)), """")))"),"")</f>
        <v/>
      </c>
      <c r="BC21" s="38"/>
      <c r="BD21" s="38"/>
      <c r="BE21" s="38">
        <f>IF(M3="", 0, IF(SUM(M21:R21)-M21&lt;&gt;0, 0, IF(SUM(C21:H21)&gt;0, 2, IF(SUM(C21:H21)&lt;0, 3, 1))))</f>
        <v>2</v>
      </c>
      <c r="BF21" s="38">
        <f ca="1">IFERROR(__xludf.DUMMYFUNCTION("IF(BE21=1, FILTER(TOSSUP, LEN(TOSSUP)), IF(BE21=2, FILTER(NEG, LEN(NEG)), IF(BE21, FILTER(NONEG, LEN(NONEG)), """")))"),-5)</f>
        <v>-5</v>
      </c>
      <c r="BG21" s="38"/>
      <c r="BH21" s="38"/>
      <c r="BI21" s="38">
        <f>IF(N3="", 0, IF(SUM(M21:R21)-N21&lt;&gt;0, 0, IF(SUM(C21:H21)&gt;0, 2, IF(SUM(C21:H21)&lt;0, 3, 1))))</f>
        <v>2</v>
      </c>
      <c r="BJ21" s="38">
        <f ca="1">IFERROR(__xludf.DUMMYFUNCTION("IF(BI21=1, FILTER(TOSSUP, LEN(TOSSUP)), IF(BI21=2, FILTER(NEG, LEN(NEG)), IF(BI21, FILTER(NONEG, LEN(NONEG)), """")))"),-5)</f>
        <v>-5</v>
      </c>
      <c r="BK21" s="38"/>
      <c r="BL21" s="38"/>
      <c r="BM21" s="38">
        <f>IF(O3="", 0, IF(SUM(M21:R21)-O21&lt;&gt;0, 0, IF(SUM(C21:H21)&gt;0, 2, IF(SUM(C21:H21)&lt;0, 3, 1))))</f>
        <v>2</v>
      </c>
      <c r="BN21" s="38">
        <f ca="1">IFERROR(__xludf.DUMMYFUNCTION("IF(BM21=1, FILTER(TOSSUP, LEN(TOSSUP)), IF(BM21=2, FILTER(NEG, LEN(NEG)), IF(BM21, FILTER(NONEG, LEN(NONEG)), """")))"),-5)</f>
        <v>-5</v>
      </c>
      <c r="BO21" s="38"/>
      <c r="BP21" s="38"/>
      <c r="BQ21" s="38">
        <f>IF(P3="", 0, IF(SUM(M21:R21)-P21&lt;&gt;0, 0, IF(SUM(C21:H21)&gt;0, 2, IF(SUM(C21:H21)&lt;0, 3, 1))))</f>
        <v>2</v>
      </c>
      <c r="BR21" s="38">
        <f ca="1">IFERROR(__xludf.DUMMYFUNCTION("IF(BQ21=1, FILTER(TOSSUP, LEN(TOSSUP)), IF(BQ21=2, FILTER(NEG, LEN(NEG)), IF(BQ21, FILTER(NONEG, LEN(NONEG)), """")))"),-5)</f>
        <v>-5</v>
      </c>
      <c r="BS21" s="38"/>
      <c r="BT21" s="38"/>
      <c r="BU21" s="38">
        <f>IF(Q3="", 0, IF(SUM(M21:R21)-Q21&lt;&gt;0, 0, IF(SUM(C21:H21)&gt;0, 2, IF(SUM(C21:H21)&lt;0, 3, 1))))</f>
        <v>0</v>
      </c>
      <c r="BV21" s="38" t="str">
        <f ca="1">IFERROR(__xludf.DUMMYFUNCTION("IF(BU21=1, FILTER(TOSSUP, LEN(TOSSUP)), IF(BU21=2, FILTER(NEG, LEN(NEG)), IF(BU21, FILTER(NONEG, LEN(NONEG)), """")))"),"")</f>
        <v/>
      </c>
      <c r="BW21" s="38"/>
      <c r="BX21" s="38"/>
      <c r="BY21" s="38">
        <f>IF(R3="", 0, IF(SUM(M21:R21)-R21&lt;&gt;0, 0, IF(SUM(C21:H21)&gt;0, 2, IF(SUM(C21:H21)&lt;0, 3, 1))))</f>
        <v>0</v>
      </c>
      <c r="BZ21" s="38" t="str">
        <f ca="1">IFERROR(__xludf.DUMMYFUNCTION("IF(BY21=1, FILTER(TOSSUP, LEN(TOSSUP)), IF(BY21=2, FILTER(NEG, LEN(NEG)), IF(BY21, FILTER(NONEG, LEN(NONEG)), """")))"),"")</f>
        <v/>
      </c>
      <c r="CA21" s="38"/>
      <c r="CB21" s="38"/>
    </row>
    <row r="22" spans="1:80" ht="12.75" x14ac:dyDescent="0.55000000000000004">
      <c r="A22" s="2"/>
      <c r="B22" s="2"/>
      <c r="C22" s="26"/>
      <c r="D22" s="28">
        <v>10</v>
      </c>
      <c r="E22" s="26"/>
      <c r="F22" s="28"/>
      <c r="G22" s="53"/>
      <c r="H22" s="54"/>
      <c r="I22" s="29">
        <v>20</v>
      </c>
      <c r="J22" s="28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37">
        <f ca="1">IFERROR(__xludf.DUMMYFUNCTION("IF(OR(RegExMatch(J22&amp;"""",""ERR""), RegExMatch(J22&amp;"""",""--""), RegExMatch(K21&amp;"""",""--""),),  ""-----------"", SUM(J22,K21))"),535)</f>
        <v>535</v>
      </c>
      <c r="L22" s="32">
        <v>19</v>
      </c>
      <c r="M22" s="33"/>
      <c r="N22" s="54"/>
      <c r="O22" s="33"/>
      <c r="P22" s="52"/>
      <c r="Q22" s="51"/>
      <c r="R22" s="52"/>
      <c r="S22" s="29"/>
      <c r="T22" s="28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37">
        <f ca="1">IFERROR(__xludf.DUMMYFUNCTION("IF(OR(RegExMatch(T22&amp;"""",""ERR""), RegExMatch(T22&amp;"""",""--""), RegExMatch(U21&amp;"""",""--""),),  ""-----------"", SUM(T22,U21))"),35)</f>
        <v>35</v>
      </c>
      <c r="V22" s="38"/>
      <c r="W22" s="41" t="b">
        <f t="shared" si="0"/>
        <v>1</v>
      </c>
      <c r="X22" s="41">
        <f ca="1">IFERROR(__xludf.DUMMYFUNCTION("IF(W22, FILTER(BONUS, LEN(BONUS)), ""0"")"),0)</f>
        <v>0</v>
      </c>
      <c r="Y22" s="38">
        <f ca="1">IFERROR(__xludf.DUMMYFUNCTION("""COMPUTED_VALUE"""),10)</f>
        <v>10</v>
      </c>
      <c r="Z22" s="38">
        <f ca="1">IFERROR(__xludf.DUMMYFUNCTION("""COMPUTED_VALUE"""),20)</f>
        <v>20</v>
      </c>
      <c r="AA22" s="38">
        <f ca="1">IFERROR(__xludf.DUMMYFUNCTION("""COMPUTED_VALUE"""),30)</f>
        <v>30</v>
      </c>
      <c r="AB22" s="41" t="b">
        <f t="shared" si="1"/>
        <v>0</v>
      </c>
      <c r="AC22" s="41" t="str">
        <f ca="1">IFERROR(__xludf.DUMMYFUNCTION("IF(AB22, FILTER(BONUS, LEN(BONUS)), ""0"")"),"0")</f>
        <v>0</v>
      </c>
      <c r="AD22" s="38"/>
      <c r="AE22" s="38"/>
      <c r="AF22" s="38"/>
      <c r="AG22" s="38">
        <f>IF(C3="", 0, IF(SUM(C22:H22)-C22&lt;&gt;0, 0, IF(SUM(M22:R22)&gt;0, 2, IF(SUM(M22:R22)&lt;0, 3, 1))))</f>
        <v>0</v>
      </c>
      <c r="AH22" s="41" t="str">
        <f ca="1">IFERROR(__xludf.DUMMYFUNCTION("IF(AG22=1, FILTER(TOSSUP, LEN(TOSSUP)), IF(AG22=2, FILTER(NEG, LEN(NEG)), IF(AG22, FILTER(NONEG, LEN(NONEG)), """")))"),"")</f>
        <v/>
      </c>
      <c r="AI22" s="38"/>
      <c r="AJ22" s="38"/>
      <c r="AK22" s="38">
        <f>IF(D3="", 0, IF(SUM(C22:H22)-D22&lt;&gt;0, 0, IF(SUM(M22:R22)&gt;0, 2, IF(SUM(M22:R22)&lt;0, 3, 1))))</f>
        <v>1</v>
      </c>
      <c r="AL22" s="38">
        <f ca="1">IFERROR(__xludf.DUMMYFUNCTION("IF(AK22=1, FILTER(TOSSUP, LEN(TOSSUP)), IF(AK22=2, FILTER(NEG, LEN(NEG)), IF(AK22, FILTER(NONEG, LEN(NONEG)), """")))"),-5)</f>
        <v>-5</v>
      </c>
      <c r="AM22" s="38">
        <f ca="1">IFERROR(__xludf.DUMMYFUNCTION("""COMPUTED_VALUE"""),10)</f>
        <v>10</v>
      </c>
      <c r="AN22" s="38">
        <f ca="1">IFERROR(__xludf.DUMMYFUNCTION("""COMPUTED_VALUE"""),15)</f>
        <v>15</v>
      </c>
      <c r="AO22" s="38">
        <f>IF(E3="", 0, IF(SUM(C22:H22)-E22&lt;&gt;0, 0, IF(SUM(M22:R22)&gt;0, 2, IF(SUM(M22:R22)&lt;0, 3, 1))))</f>
        <v>0</v>
      </c>
      <c r="AP22" s="38" t="str">
        <f ca="1">IFERROR(__xludf.DUMMYFUNCTION("IF(AO22=1, FILTER(TOSSUP, LEN(TOSSUP)), IF(AO22=2, FILTER(NEG, LEN(NEG)), IF(AO22, FILTER(NONEG, LEN(NONEG)), """")))"),"")</f>
        <v/>
      </c>
      <c r="AQ22" s="38"/>
      <c r="AR22" s="38"/>
      <c r="AS22" s="38">
        <f>IF(F3="", 0, IF(SUM(C22:H22)-F22&lt;&gt;0, 0, IF(SUM(M22:R22)&gt;0, 2, IF(SUM(M22:R22)&lt;0, 3, 1))))</f>
        <v>0</v>
      </c>
      <c r="AT22" s="38" t="str">
        <f ca="1">IFERROR(__xludf.DUMMYFUNCTION("IF(AS22=1, FILTER(TOSSUP, LEN(TOSSUP)), IF(AS22=2, FILTER(NEG, LEN(NEG)), IF(AS22, FILTER(NONEG, LEN(NONEG)), """")))"),"")</f>
        <v/>
      </c>
      <c r="AU22" s="38"/>
      <c r="AV22" s="38"/>
      <c r="AW22" s="38">
        <f>IF(G3="", 0, IF(SUM(C22:H22)-G22&lt;&gt;0, 0, IF(SUM(M22:R22)&gt;0, 2, IF(SUM(M22:R22)&lt;0, 3, 1))))</f>
        <v>0</v>
      </c>
      <c r="AX22" s="38" t="str">
        <f ca="1">IFERROR(__xludf.DUMMYFUNCTION("IF(AW22=1, FILTER(TOSSUP, LEN(TOSSUP)), IF(AW22=2, FILTER(NEG, LEN(NEG)), IF(AW22, FILTER(NONEG, LEN(NONEG)), """")))"),"")</f>
        <v/>
      </c>
      <c r="AY22" s="38"/>
      <c r="AZ22" s="38"/>
      <c r="BA22" s="38">
        <f>IF(H3="", 0, IF(SUM(C22:H22)-H22&lt;&gt;0, 0, IF(SUM(M22:R22)&gt;0, 2, IF(SUM(M22:R22)&lt;0, 3, 1))))</f>
        <v>0</v>
      </c>
      <c r="BB22" s="38" t="str">
        <f ca="1">IFERROR(__xludf.DUMMYFUNCTION("IF(BA22=1, FILTER(TOSSUP, LEN(TOSSUP)), IF(BA22=2, FILTER(NEG, LEN(NEG)), IF(BA22, FILTER(NONEG, LEN(NONEG)), """")))"),"")</f>
        <v/>
      </c>
      <c r="BC22" s="38"/>
      <c r="BD22" s="38"/>
      <c r="BE22" s="38">
        <f>IF(M3="", 0, IF(SUM(M22:R22)-M22&lt;&gt;0, 0, IF(SUM(C22:H22)&gt;0, 2, IF(SUM(C22:H22)&lt;0, 3, 1))))</f>
        <v>2</v>
      </c>
      <c r="BF22" s="38">
        <f ca="1">IFERROR(__xludf.DUMMYFUNCTION("IF(BE22=1, FILTER(TOSSUP, LEN(TOSSUP)), IF(BE22=2, FILTER(NEG, LEN(NEG)), IF(BE22, FILTER(NONEG, LEN(NONEG)), """")))"),-5)</f>
        <v>-5</v>
      </c>
      <c r="BG22" s="38"/>
      <c r="BH22" s="38"/>
      <c r="BI22" s="38">
        <f>IF(N3="", 0, IF(SUM(M22:R22)-N22&lt;&gt;0, 0, IF(SUM(C22:H22)&gt;0, 2, IF(SUM(C22:H22)&lt;0, 3, 1))))</f>
        <v>2</v>
      </c>
      <c r="BJ22" s="38">
        <f ca="1">IFERROR(__xludf.DUMMYFUNCTION("IF(BI22=1, FILTER(TOSSUP, LEN(TOSSUP)), IF(BI22=2, FILTER(NEG, LEN(NEG)), IF(BI22, FILTER(NONEG, LEN(NONEG)), """")))"),-5)</f>
        <v>-5</v>
      </c>
      <c r="BK22" s="38"/>
      <c r="BL22" s="38"/>
      <c r="BM22" s="38">
        <f>IF(O3="", 0, IF(SUM(M22:R22)-O22&lt;&gt;0, 0, IF(SUM(C22:H22)&gt;0, 2, IF(SUM(C22:H22)&lt;0, 3, 1))))</f>
        <v>2</v>
      </c>
      <c r="BN22" s="38">
        <f ca="1">IFERROR(__xludf.DUMMYFUNCTION("IF(BM22=1, FILTER(TOSSUP, LEN(TOSSUP)), IF(BM22=2, FILTER(NEG, LEN(NEG)), IF(BM22, FILTER(NONEG, LEN(NONEG)), """")))"),-5)</f>
        <v>-5</v>
      </c>
      <c r="BO22" s="38"/>
      <c r="BP22" s="38"/>
      <c r="BQ22" s="38">
        <f>IF(P3="", 0, IF(SUM(M22:R22)-P22&lt;&gt;0, 0, IF(SUM(C22:H22)&gt;0, 2, IF(SUM(C22:H22)&lt;0, 3, 1))))</f>
        <v>2</v>
      </c>
      <c r="BR22" s="38">
        <f ca="1">IFERROR(__xludf.DUMMYFUNCTION("IF(BQ22=1, FILTER(TOSSUP, LEN(TOSSUP)), IF(BQ22=2, FILTER(NEG, LEN(NEG)), IF(BQ22, FILTER(NONEG, LEN(NONEG)), """")))"),-5)</f>
        <v>-5</v>
      </c>
      <c r="BS22" s="38"/>
      <c r="BT22" s="38"/>
      <c r="BU22" s="38">
        <f>IF(Q3="", 0, IF(SUM(M22:R22)-Q22&lt;&gt;0, 0, IF(SUM(C22:H22)&gt;0, 2, IF(SUM(C22:H22)&lt;0, 3, 1))))</f>
        <v>0</v>
      </c>
      <c r="BV22" s="38" t="str">
        <f ca="1">IFERROR(__xludf.DUMMYFUNCTION("IF(BU22=1, FILTER(TOSSUP, LEN(TOSSUP)), IF(BU22=2, FILTER(NEG, LEN(NEG)), IF(BU22, FILTER(NONEG, LEN(NONEG)), """")))"),"")</f>
        <v/>
      </c>
      <c r="BW22" s="38"/>
      <c r="BX22" s="38"/>
      <c r="BY22" s="38">
        <f>IF(R3="", 0, IF(SUM(M22:R22)-R22&lt;&gt;0, 0, IF(SUM(C22:H22)&gt;0, 2, IF(SUM(C22:H22)&lt;0, 3, 1))))</f>
        <v>0</v>
      </c>
      <c r="BZ22" s="38" t="str">
        <f ca="1">IFERROR(__xludf.DUMMYFUNCTION("IF(BY22=1, FILTER(TOSSUP, LEN(TOSSUP)), IF(BY22=2, FILTER(NEG, LEN(NEG)), IF(BY22, FILTER(NONEG, LEN(NONEG)), """")))"),"")</f>
        <v/>
      </c>
      <c r="CA22" s="38"/>
      <c r="CB22" s="38"/>
    </row>
    <row r="23" spans="1:80" ht="12.75" x14ac:dyDescent="0.55000000000000004">
      <c r="A23" s="2"/>
      <c r="B23" s="2"/>
      <c r="C23" s="26"/>
      <c r="D23" s="28"/>
      <c r="E23" s="26">
        <v>10</v>
      </c>
      <c r="F23" s="54"/>
      <c r="G23" s="53"/>
      <c r="H23" s="54"/>
      <c r="I23" s="29">
        <v>30</v>
      </c>
      <c r="J23" s="28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37">
        <f ca="1">IFERROR(__xludf.DUMMYFUNCTION("IF(OR(RegExMatch(J23&amp;"""",""ERR""), RegExMatch(J23&amp;"""",""--""), RegExMatch(K22&amp;"""",""--""),),  ""-----------"", SUM(J23,K22))"),575)</f>
        <v>575</v>
      </c>
      <c r="L23" s="32">
        <v>20</v>
      </c>
      <c r="M23" s="33"/>
      <c r="N23" s="28"/>
      <c r="O23" s="51"/>
      <c r="P23" s="52"/>
      <c r="Q23" s="51"/>
      <c r="R23" s="52"/>
      <c r="S23" s="37"/>
      <c r="T23" s="28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37">
        <f ca="1">IFERROR(__xludf.DUMMYFUNCTION("IF(OR(RegExMatch(T23&amp;"""",""ERR""), RegExMatch(T23&amp;"""",""--""), RegExMatch(U22&amp;"""",""--""),),  ""-----------"", SUM(T23,U22))"),35)</f>
        <v>35</v>
      </c>
      <c r="V23" s="38"/>
      <c r="W23" s="41" t="b">
        <f t="shared" si="0"/>
        <v>1</v>
      </c>
      <c r="X23" s="41">
        <f ca="1">IFERROR(__xludf.DUMMYFUNCTION("IF(W23, FILTER(BONUS, LEN(BONUS)), ""0"")"),0)</f>
        <v>0</v>
      </c>
      <c r="Y23" s="38">
        <f ca="1">IFERROR(__xludf.DUMMYFUNCTION("""COMPUTED_VALUE"""),10)</f>
        <v>10</v>
      </c>
      <c r="Z23" s="38">
        <f ca="1">IFERROR(__xludf.DUMMYFUNCTION("""COMPUTED_VALUE"""),20)</f>
        <v>20</v>
      </c>
      <c r="AA23" s="38">
        <f ca="1">IFERROR(__xludf.DUMMYFUNCTION("""COMPUTED_VALUE"""),30)</f>
        <v>30</v>
      </c>
      <c r="AB23" s="41" t="b">
        <f t="shared" si="1"/>
        <v>0</v>
      </c>
      <c r="AC23" s="41" t="str">
        <f ca="1">IFERROR(__xludf.DUMMYFUNCTION("IF(AB23, FILTER(BONUS, LEN(BONUS)), ""0"")"),"0")</f>
        <v>0</v>
      </c>
      <c r="AD23" s="38"/>
      <c r="AE23" s="38"/>
      <c r="AF23" s="38"/>
      <c r="AG23" s="38">
        <f>IF(C3="", 0, IF(SUM(C23:H23)-C23&lt;&gt;0, 0, IF(SUM(M23:R23)&gt;0, 2, IF(SUM(M23:R23)&lt;0, 3, 1))))</f>
        <v>0</v>
      </c>
      <c r="AH23" s="41" t="str">
        <f ca="1">IFERROR(__xludf.DUMMYFUNCTION("IF(AG23=1, FILTER(TOSSUP, LEN(TOSSUP)), IF(AG23=2, FILTER(NEG, LEN(NEG)), IF(AG23, FILTER(NONEG, LEN(NONEG)), """")))"),"")</f>
        <v/>
      </c>
      <c r="AI23" s="38"/>
      <c r="AJ23" s="38"/>
      <c r="AK23" s="38">
        <f>IF(D3="", 0, IF(SUM(C23:H23)-D23&lt;&gt;0, 0, IF(SUM(M23:R23)&gt;0, 2, IF(SUM(M23:R23)&lt;0, 3, 1))))</f>
        <v>0</v>
      </c>
      <c r="AL23" s="38" t="str">
        <f ca="1">IFERROR(__xludf.DUMMYFUNCTION("IF(AK23=1, FILTER(TOSSUP, LEN(TOSSUP)), IF(AK23=2, FILTER(NEG, LEN(NEG)), IF(AK23, FILTER(NONEG, LEN(NONEG)), """")))"),"")</f>
        <v/>
      </c>
      <c r="AM23" s="38"/>
      <c r="AN23" s="38"/>
      <c r="AO23" s="38">
        <f>IF(E3="", 0, IF(SUM(C23:H23)-E23&lt;&gt;0, 0, IF(SUM(M23:R23)&gt;0, 2, IF(SUM(M23:R23)&lt;0, 3, 1))))</f>
        <v>1</v>
      </c>
      <c r="AP23" s="38">
        <f ca="1">IFERROR(__xludf.DUMMYFUNCTION("IF(AO23=1, FILTER(TOSSUP, LEN(TOSSUP)), IF(AO23=2, FILTER(NEG, LEN(NEG)), IF(AO23, FILTER(NONEG, LEN(NONEG)), """")))"),-5)</f>
        <v>-5</v>
      </c>
      <c r="AQ23" s="38">
        <f ca="1">IFERROR(__xludf.DUMMYFUNCTION("""COMPUTED_VALUE"""),10)</f>
        <v>10</v>
      </c>
      <c r="AR23" s="38">
        <f ca="1">IFERROR(__xludf.DUMMYFUNCTION("""COMPUTED_VALUE"""),15)</f>
        <v>15</v>
      </c>
      <c r="AS23" s="38">
        <f>IF(F3="", 0, IF(SUM(C23:H23)-F23&lt;&gt;0, 0, IF(SUM(M23:R23)&gt;0, 2, IF(SUM(M23:R23)&lt;0, 3, 1))))</f>
        <v>0</v>
      </c>
      <c r="AT23" s="38" t="str">
        <f ca="1">IFERROR(__xludf.DUMMYFUNCTION("IF(AS23=1, FILTER(TOSSUP, LEN(TOSSUP)), IF(AS23=2, FILTER(NEG, LEN(NEG)), IF(AS23, FILTER(NONEG, LEN(NONEG)), """")))"),"")</f>
        <v/>
      </c>
      <c r="AU23" s="38"/>
      <c r="AV23" s="38"/>
      <c r="AW23" s="38">
        <f>IF(G3="", 0, IF(SUM(C23:H23)-G23&lt;&gt;0, 0, IF(SUM(M23:R23)&gt;0, 2, IF(SUM(M23:R23)&lt;0, 3, 1))))</f>
        <v>0</v>
      </c>
      <c r="AX23" s="38" t="str">
        <f ca="1">IFERROR(__xludf.DUMMYFUNCTION("IF(AW23=1, FILTER(TOSSUP, LEN(TOSSUP)), IF(AW23=2, FILTER(NEG, LEN(NEG)), IF(AW23, FILTER(NONEG, LEN(NONEG)), """")))"),"")</f>
        <v/>
      </c>
      <c r="AY23" s="38"/>
      <c r="AZ23" s="38"/>
      <c r="BA23" s="38">
        <f>IF(H3="", 0, IF(SUM(C23:H23)-H23&lt;&gt;0, 0, IF(SUM(M23:R23)&gt;0, 2, IF(SUM(M23:R23)&lt;0, 3, 1))))</f>
        <v>0</v>
      </c>
      <c r="BB23" s="38" t="str">
        <f ca="1">IFERROR(__xludf.DUMMYFUNCTION("IF(BA23=1, FILTER(TOSSUP, LEN(TOSSUP)), IF(BA23=2, FILTER(NEG, LEN(NEG)), IF(BA23, FILTER(NONEG, LEN(NONEG)), """")))"),"")</f>
        <v/>
      </c>
      <c r="BC23" s="38"/>
      <c r="BD23" s="38"/>
      <c r="BE23" s="38">
        <f>IF(M3="", 0, IF(SUM(M23:R23)-M23&lt;&gt;0, 0, IF(SUM(C23:H23)&gt;0, 2, IF(SUM(C23:H23)&lt;0, 3, 1))))</f>
        <v>2</v>
      </c>
      <c r="BF23" s="38">
        <f ca="1">IFERROR(__xludf.DUMMYFUNCTION("IF(BE23=1, FILTER(TOSSUP, LEN(TOSSUP)), IF(BE23=2, FILTER(NEG, LEN(NEG)), IF(BE23, FILTER(NONEG, LEN(NONEG)), """")))"),-5)</f>
        <v>-5</v>
      </c>
      <c r="BG23" s="38"/>
      <c r="BH23" s="38"/>
      <c r="BI23" s="38">
        <f>IF(N3="", 0, IF(SUM(M23:R23)-N23&lt;&gt;0, 0, IF(SUM(C23:H23)&gt;0, 2, IF(SUM(C23:H23)&lt;0, 3, 1))))</f>
        <v>2</v>
      </c>
      <c r="BJ23" s="38">
        <f ca="1">IFERROR(__xludf.DUMMYFUNCTION("IF(BI23=1, FILTER(TOSSUP, LEN(TOSSUP)), IF(BI23=2, FILTER(NEG, LEN(NEG)), IF(BI23, FILTER(NONEG, LEN(NONEG)), """")))"),-5)</f>
        <v>-5</v>
      </c>
      <c r="BK23" s="38"/>
      <c r="BL23" s="38"/>
      <c r="BM23" s="38">
        <f>IF(O3="", 0, IF(SUM(M23:R23)-O23&lt;&gt;0, 0, IF(SUM(C23:H23)&gt;0, 2, IF(SUM(C23:H23)&lt;0, 3, 1))))</f>
        <v>2</v>
      </c>
      <c r="BN23" s="38">
        <f ca="1">IFERROR(__xludf.DUMMYFUNCTION("IF(BM23=1, FILTER(TOSSUP, LEN(TOSSUP)), IF(BM23=2, FILTER(NEG, LEN(NEG)), IF(BM23, FILTER(NONEG, LEN(NONEG)), """")))"),-5)</f>
        <v>-5</v>
      </c>
      <c r="BO23" s="38"/>
      <c r="BP23" s="38"/>
      <c r="BQ23" s="38">
        <f>IF(P3="", 0, IF(SUM(M23:R23)-P23&lt;&gt;0, 0, IF(SUM(C23:H23)&gt;0, 2, IF(SUM(C23:H23)&lt;0, 3, 1))))</f>
        <v>2</v>
      </c>
      <c r="BR23" s="38">
        <f ca="1">IFERROR(__xludf.DUMMYFUNCTION("IF(BQ23=1, FILTER(TOSSUP, LEN(TOSSUP)), IF(BQ23=2, FILTER(NEG, LEN(NEG)), IF(BQ23, FILTER(NONEG, LEN(NONEG)), """")))"),-5)</f>
        <v>-5</v>
      </c>
      <c r="BS23" s="38"/>
      <c r="BT23" s="38"/>
      <c r="BU23" s="38">
        <f>IF(Q3="", 0, IF(SUM(M23:R23)-Q23&lt;&gt;0, 0, IF(SUM(C23:H23)&gt;0, 2, IF(SUM(C23:H23)&lt;0, 3, 1))))</f>
        <v>0</v>
      </c>
      <c r="BV23" s="38" t="str">
        <f ca="1">IFERROR(__xludf.DUMMYFUNCTION("IF(BU23=1, FILTER(TOSSUP, LEN(TOSSUP)), IF(BU23=2, FILTER(NEG, LEN(NEG)), IF(BU23, FILTER(NONEG, LEN(NONEG)), """")))"),"")</f>
        <v/>
      </c>
      <c r="BW23" s="38"/>
      <c r="BX23" s="38"/>
      <c r="BY23" s="38">
        <f>IF(R3="", 0, IF(SUM(M23:R23)-R23&lt;&gt;0, 0, IF(SUM(C23:H23)&gt;0, 2, IF(SUM(C23:H23)&lt;0, 3, 1))))</f>
        <v>0</v>
      </c>
      <c r="BZ23" s="38" t="str">
        <f ca="1">IFERROR(__xludf.DUMMYFUNCTION("IF(BY23=1, FILTER(TOSSUP, LEN(TOSSUP)), IF(BY23=2, FILTER(NEG, LEN(NEG)), IF(BY23, FILTER(NONEG, LEN(NONEG)), """")))"),"")</f>
        <v/>
      </c>
      <c r="CA23" s="38"/>
      <c r="CB23" s="38"/>
    </row>
    <row r="24" spans="1:80" ht="12.75" x14ac:dyDescent="0.55000000000000004">
      <c r="A24" s="2"/>
      <c r="B24" s="2"/>
      <c r="C24" s="26"/>
      <c r="D24" s="28"/>
      <c r="E24" s="26"/>
      <c r="F24" s="28"/>
      <c r="G24" s="53"/>
      <c r="H24" s="54"/>
      <c r="I24" s="66" t="s">
        <v>38</v>
      </c>
      <c r="J24" s="28">
        <f>IF(OR(AND(C24&lt;&gt;"", C3=""), AND(D24&lt;&gt;"", D3=""), AND(E24&lt;&gt;"", E3=""), AND(F24&lt;&gt;"", F3=""), AND(G24&lt;&gt;"", G3=""), AND(H24&lt;&gt;"", H3="")), "TU.ERR", SUM(C24:I24))</f>
        <v>0</v>
      </c>
      <c r="K24" s="37">
        <f ca="1">IFERROR(__xludf.DUMMYFUNCTION("IF(OR(RegExMatch(J24&amp;"""",""ERR""), RegExMatch(J24&amp;"""",""--""), RegExMatch(K23&amp;"""",""--""),),  ""-----------"", SUM(J24,K23))"),575)</f>
        <v>575</v>
      </c>
      <c r="L24" s="90" t="s">
        <v>39</v>
      </c>
      <c r="M24" s="33"/>
      <c r="N24" s="28"/>
      <c r="O24" s="51"/>
      <c r="P24" s="52"/>
      <c r="Q24" s="51"/>
      <c r="R24" s="52"/>
      <c r="S24" s="29" t="s">
        <v>40</v>
      </c>
      <c r="T24" s="28">
        <f>IF(OR(AND(M24&lt;&gt;"", M3=""), AND(N24&lt;&gt;"", N3=""), AND(O24&lt;&gt;"", O3=""), AND(P24&lt;&gt;"", P3=""), AND(Q24&lt;&gt;"", Q3=""), AND(R24&lt;&gt;"", R3="")), "TU.ERR", SUM(M24:S24))</f>
        <v>0</v>
      </c>
      <c r="U24" s="37">
        <f ca="1">IFERROR(__xludf.DUMMYFUNCTION("IF(OR(RegExMatch(T24&amp;"""",""ERR""), RegExMatch(T24&amp;"""",""--""), RegExMatch(U23&amp;"""",""--""),),  ""-----------"", SUM(T24,U23))"),35)</f>
        <v>35</v>
      </c>
      <c r="V24" s="38"/>
      <c r="W24" s="38"/>
      <c r="X24" s="38"/>
      <c r="Y24" s="10"/>
      <c r="Z24" s="38"/>
      <c r="AA24" s="38"/>
      <c r="AB24" s="38"/>
      <c r="AC24" s="38"/>
      <c r="AD24" s="38"/>
      <c r="AE24" s="38"/>
      <c r="AF24" s="38"/>
      <c r="AG24" s="38">
        <f>IF(C3="", 0, IF(SUM(C24:H24)-C24&lt;&gt;0, 0, IF(SUM(M24:R24)&gt;0, 2, IF(SUM(M24:R24)&lt;0, 3, 1))))</f>
        <v>1</v>
      </c>
      <c r="AH24" s="38">
        <f ca="1">IFERROR(__xludf.DUMMYFUNCTION("IF(AG24=1, FILTER(TOSSUP, LEN(TOSSUP)), IF(AG24=2, FILTER(NEG, LEN(NEG)), IF(AG24, FILTER(NONEG, LEN(NONEG)), """")))"),-5)</f>
        <v>-5</v>
      </c>
      <c r="AI24" s="38">
        <f ca="1">IFERROR(__xludf.DUMMYFUNCTION("""COMPUTED_VALUE"""),10)</f>
        <v>10</v>
      </c>
      <c r="AJ24" s="38">
        <f ca="1">IFERROR(__xludf.DUMMYFUNCTION("""COMPUTED_VALUE"""),15)</f>
        <v>15</v>
      </c>
      <c r="AK24" s="38">
        <f>IF(D3="", 0, IF(SUM(C24:H24)-D24&lt;&gt;0, 0, IF(SUM(M24:R24)&gt;0, 2, IF(SUM(M24:R24)&lt;0, 3, 1))))</f>
        <v>1</v>
      </c>
      <c r="AL24" s="38">
        <f ca="1">IFERROR(__xludf.DUMMYFUNCTION("IF(AK24=1, FILTER(TOSSUP, LEN(TOSSUP)), IF(AK24=2, FILTER(NEG, LEN(NEG)), IF(AK24, FILTER(NONEG, LEN(NONEG)), """")))"),-5)</f>
        <v>-5</v>
      </c>
      <c r="AM24" s="38">
        <f ca="1">IFERROR(__xludf.DUMMYFUNCTION("""COMPUTED_VALUE"""),10)</f>
        <v>10</v>
      </c>
      <c r="AN24" s="38">
        <f ca="1">IFERROR(__xludf.DUMMYFUNCTION("""COMPUTED_VALUE"""),15)</f>
        <v>15</v>
      </c>
      <c r="AO24" s="38">
        <f>IF(E3="", 0, IF(SUM(C24:H24)-E24&lt;&gt;0, 0, IF(SUM(M24:R24)&gt;0, 2, IF(SUM(M24:R24)&lt;0, 3, 1))))</f>
        <v>1</v>
      </c>
      <c r="AP24" s="38">
        <f ca="1">IFERROR(__xludf.DUMMYFUNCTION("IF(AO24=1, FILTER(TOSSUP, LEN(TOSSUP)), IF(AO24=2, FILTER(NEG, LEN(NEG)), IF(AO24, FILTER(NONEG, LEN(NONEG)), """")))"),-5)</f>
        <v>-5</v>
      </c>
      <c r="AQ24" s="38">
        <f ca="1">IFERROR(__xludf.DUMMYFUNCTION("""COMPUTED_VALUE"""),10)</f>
        <v>10</v>
      </c>
      <c r="AR24" s="38">
        <f ca="1">IFERROR(__xludf.DUMMYFUNCTION("""COMPUTED_VALUE"""),15)</f>
        <v>15</v>
      </c>
      <c r="AS24" s="38">
        <f>IF(F3="", 0, IF(SUM(C24:H24)-F24&lt;&gt;0, 0, IF(SUM(M24:R24)&gt;0, 2, IF(SUM(M24:R24)&lt;0, 3, 1))))</f>
        <v>1</v>
      </c>
      <c r="AT24" s="38">
        <f ca="1">IFERROR(__xludf.DUMMYFUNCTION("IF(AS24=1, FILTER(TOSSUP, LEN(TOSSUP)), IF(AS24=2, FILTER(NEG, LEN(NEG)), IF(AS24, FILTER(NONEG, LEN(NONEG)), """")))"),-5)</f>
        <v>-5</v>
      </c>
      <c r="AU24" s="38">
        <f ca="1">IFERROR(__xludf.DUMMYFUNCTION("""COMPUTED_VALUE"""),10)</f>
        <v>10</v>
      </c>
      <c r="AV24" s="38">
        <f ca="1">IFERROR(__xludf.DUMMYFUNCTION("""COMPUTED_VALUE"""),15)</f>
        <v>15</v>
      </c>
      <c r="AW24" s="38">
        <f>IF(G3="", 0, IF(SUM(C24:H24)-G24&lt;&gt;0, 0, IF(SUM(M24:R24)&gt;0, 2, IF(SUM(M24:R24)&lt;0, 3, 1))))</f>
        <v>0</v>
      </c>
      <c r="AX24" s="38" t="str">
        <f ca="1">IFERROR(__xludf.DUMMYFUNCTION("IF(AW24=1, FILTER(TOSSUP, LEN(TOSSUP)), IF(AW24=2, FILTER(NEG, LEN(NEG)), IF(AW24, FILTER(NONEG, LEN(NONEG)), """")))"),"")</f>
        <v/>
      </c>
      <c r="AY24" s="38"/>
      <c r="AZ24" s="38"/>
      <c r="BA24" s="38">
        <f>IF(H3="", 0, IF(SUM(C24:H24)-H24&lt;&gt;0, 0, IF(SUM(M24:R24)&gt;0, 2, IF(SUM(M24:R24)&lt;0, 3, 1))))</f>
        <v>0</v>
      </c>
      <c r="BB24" s="38" t="str">
        <f ca="1">IFERROR(__xludf.DUMMYFUNCTION("IF(BA24=1, FILTER(TOSSUP, LEN(TOSSUP)), IF(BA24=2, FILTER(NEG, LEN(NEG)), IF(BA24, FILTER(NONEG, LEN(NONEG)), """")))"),"")</f>
        <v/>
      </c>
      <c r="BC24" s="38"/>
      <c r="BD24" s="38"/>
      <c r="BE24" s="38">
        <f>IF(M3="", 0, IF(SUM(M24:R24)-M24&lt;&gt;0, 0, IF(SUM(C24:H24)&gt;0, 2, IF(SUM(C24:H24)&lt;0, 3, 1))))</f>
        <v>1</v>
      </c>
      <c r="BF24" s="38">
        <f ca="1">IFERROR(__xludf.DUMMYFUNCTION("IF(BE24=1, FILTER(TOSSUP, LEN(TOSSUP)), IF(BE24=2, FILTER(NEG, LEN(NEG)), IF(BE24, FILTER(NONEG, LEN(NONEG)), """")))"),-5)</f>
        <v>-5</v>
      </c>
      <c r="BG24" s="38">
        <f ca="1">IFERROR(__xludf.DUMMYFUNCTION("""COMPUTED_VALUE"""),10)</f>
        <v>10</v>
      </c>
      <c r="BH24" s="38">
        <f ca="1">IFERROR(__xludf.DUMMYFUNCTION("""COMPUTED_VALUE"""),15)</f>
        <v>15</v>
      </c>
      <c r="BI24" s="38">
        <f>IF(N3="", 0, IF(SUM(M24:R24)-N24&lt;&gt;0, 0, IF(SUM(C24:H24)&gt;0, 2, IF(SUM(C24:H24)&lt;0, 3, 1))))</f>
        <v>1</v>
      </c>
      <c r="BJ24" s="38">
        <f ca="1">IFERROR(__xludf.DUMMYFUNCTION("IF(BI24=1, FILTER(TOSSUP, LEN(TOSSUP)), IF(BI24=2, FILTER(NEG, LEN(NEG)), IF(BI24, FILTER(NONEG, LEN(NONEG)), """")))"),-5)</f>
        <v>-5</v>
      </c>
      <c r="BK24" s="38">
        <f ca="1">IFERROR(__xludf.DUMMYFUNCTION("""COMPUTED_VALUE"""),10)</f>
        <v>10</v>
      </c>
      <c r="BL24" s="38">
        <f ca="1">IFERROR(__xludf.DUMMYFUNCTION("""COMPUTED_VALUE"""),15)</f>
        <v>15</v>
      </c>
      <c r="BM24" s="38">
        <f>IF(O3="", 0, IF(SUM(M24:R24)-O24&lt;&gt;0, 0, IF(SUM(C24:H24)&gt;0, 2, IF(SUM(C24:H24)&lt;0, 3, 1))))</f>
        <v>1</v>
      </c>
      <c r="BN24" s="38">
        <f ca="1">IFERROR(__xludf.DUMMYFUNCTION("IF(BM24=1, FILTER(TOSSUP, LEN(TOSSUP)), IF(BM24=2, FILTER(NEG, LEN(NEG)), IF(BM24, FILTER(NONEG, LEN(NONEG)), """")))"),-5)</f>
        <v>-5</v>
      </c>
      <c r="BO24" s="38">
        <f ca="1">IFERROR(__xludf.DUMMYFUNCTION("""COMPUTED_VALUE"""),10)</f>
        <v>10</v>
      </c>
      <c r="BP24" s="38">
        <f ca="1">IFERROR(__xludf.DUMMYFUNCTION("""COMPUTED_VALUE"""),15)</f>
        <v>15</v>
      </c>
      <c r="BQ24" s="38">
        <f>IF(P3="", 0, IF(SUM(M24:R24)-P24&lt;&gt;0, 0, IF(SUM(C24:H24)&gt;0, 2, IF(SUM(C24:H24)&lt;0, 3, 1))))</f>
        <v>1</v>
      </c>
      <c r="BR24" s="38">
        <f ca="1">IFERROR(__xludf.DUMMYFUNCTION("IF(BQ24=1, FILTER(TOSSUP, LEN(TOSSUP)), IF(BQ24=2, FILTER(NEG, LEN(NEG)), IF(BQ24, FILTER(NONEG, LEN(NONEG)), """")))"),-5)</f>
        <v>-5</v>
      </c>
      <c r="BS24" s="38">
        <f ca="1">IFERROR(__xludf.DUMMYFUNCTION("""COMPUTED_VALUE"""),10)</f>
        <v>10</v>
      </c>
      <c r="BT24" s="38">
        <f ca="1">IFERROR(__xludf.DUMMYFUNCTION("""COMPUTED_VALUE"""),15)</f>
        <v>15</v>
      </c>
      <c r="BU24" s="38">
        <f>IF(Q3="", 0, IF(SUM(M24:R24)-Q24&lt;&gt;0, 0, IF(SUM(C24:H24)&gt;0, 2, IF(SUM(C24:H24)&lt;0, 3, 1))))</f>
        <v>0</v>
      </c>
      <c r="BV24" s="38" t="str">
        <f ca="1">IFERROR(__xludf.DUMMYFUNCTION("IF(BU24=1, FILTER(TOSSUP, LEN(TOSSUP)), IF(BU24=2, FILTER(NEG, LEN(NEG)), IF(BU24, FILTER(NONEG, LEN(NONEG)), """")))"),"")</f>
        <v/>
      </c>
      <c r="BW24" s="38"/>
      <c r="BX24" s="38"/>
      <c r="BY24" s="38">
        <f>IF(R3="", 0, IF(SUM(M24:R24)-R24&lt;&gt;0, 0, IF(SUM(C24:H24)&gt;0, 2, IF(SUM(C24:H24)&lt;0, 3, 1))))</f>
        <v>0</v>
      </c>
      <c r="BZ24" s="38" t="str">
        <f ca="1">IFERROR(__xludf.DUMMYFUNCTION("IF(BY24=1, FILTER(TOSSUP, LEN(TOSSUP)), IF(BY24=2, FILTER(NEG, LEN(NEG)), IF(BY24, FILTER(NONEG, LEN(NONEG)), """")))"),"")</f>
        <v/>
      </c>
      <c r="CA24" s="38"/>
      <c r="CB24" s="38"/>
    </row>
    <row r="25" spans="1:80" ht="12.75" x14ac:dyDescent="0.55000000000000004">
      <c r="A25" s="2"/>
      <c r="B25" s="2"/>
      <c r="C25" s="53"/>
      <c r="D25" s="28"/>
      <c r="E25" s="26"/>
      <c r="F25" s="28"/>
      <c r="G25" s="53"/>
      <c r="H25" s="54"/>
      <c r="I25" s="66" t="s">
        <v>38</v>
      </c>
      <c r="J25" s="28">
        <f>IF(OR(AND(C25&lt;&gt;"", C3=""), AND(D25&lt;&gt;"", D3=""), AND(E25&lt;&gt;"", E3=""), AND(F25&lt;&gt;"", F3=""), AND(G25&lt;&gt;"", G3=""), AND(H25&lt;&gt;"", H3="")), "TU.ERR", SUM(C25:I25))</f>
        <v>0</v>
      </c>
      <c r="K25" s="37">
        <f ca="1">IFERROR(__xludf.DUMMYFUNCTION("IF(OR(RegExMatch(J25&amp;"""",""ERR""), RegExMatch(J25&amp;"""",""--""), RegExMatch(K24&amp;"""",""--""),),  ""-----------"", SUM(J25,K24))"),575)</f>
        <v>575</v>
      </c>
      <c r="L25" s="91"/>
      <c r="M25" s="33"/>
      <c r="N25" s="54"/>
      <c r="O25" s="51"/>
      <c r="P25" s="52"/>
      <c r="Q25" s="51"/>
      <c r="R25" s="52"/>
      <c r="S25" s="29" t="s">
        <v>40</v>
      </c>
      <c r="T25" s="28">
        <f>IF(OR(AND(M25&lt;&gt;"", M3=""), AND(N25&lt;&gt;"", N3=""), AND(O25&lt;&gt;"", O3=""), AND(P25&lt;&gt;"", P3=""), AND(Q25&lt;&gt;"", Q3=""), AND(R25&lt;&gt;"", R3="")), "TU.ERR", SUM(M25:S25))</f>
        <v>0</v>
      </c>
      <c r="U25" s="37">
        <f ca="1">IFERROR(__xludf.DUMMYFUNCTION("IF(OR(RegExMatch(T25&amp;"""",""ERR""), RegExMatch(T25&amp;"""",""--""), RegExMatch(U24&amp;"""",""--""),),  ""-----------"", SUM(T25,U24))"),35)</f>
        <v>35</v>
      </c>
      <c r="V25" s="38"/>
      <c r="W25" s="38"/>
      <c r="X25" s="38"/>
      <c r="Y25" s="10"/>
      <c r="Z25" s="38"/>
      <c r="AA25" s="38"/>
      <c r="AB25" s="38"/>
      <c r="AC25" s="38"/>
      <c r="AD25" s="38"/>
      <c r="AE25" s="38"/>
      <c r="AF25" s="38"/>
      <c r="AG25" s="38">
        <f>IF(C3="", 0, IF(SUM(C25:H25)-C25&lt;&gt;0, 0, IF(SUM(M25:R25)&gt;0, 2, IF(SUM(M25:R25)&lt;0, 3, 1))))</f>
        <v>1</v>
      </c>
      <c r="AH25" s="38">
        <f ca="1">IFERROR(__xludf.DUMMYFUNCTION("IF(AG25=1, FILTER(TOSSUP, LEN(TOSSUP)), IF(AG25=2, FILTER(NEG, LEN(NEG)), IF(AG25, FILTER(NONEG, LEN(NONEG)), """")))"),-5)</f>
        <v>-5</v>
      </c>
      <c r="AI25" s="38">
        <f ca="1">IFERROR(__xludf.DUMMYFUNCTION("""COMPUTED_VALUE"""),10)</f>
        <v>10</v>
      </c>
      <c r="AJ25" s="38">
        <f ca="1">IFERROR(__xludf.DUMMYFUNCTION("""COMPUTED_VALUE"""),15)</f>
        <v>15</v>
      </c>
      <c r="AK25" s="38">
        <f>IF(D3="", 0, IF(SUM(C25:H25)-D25&lt;&gt;0, 0, IF(SUM(M25:R25)&gt;0, 2, IF(SUM(M25:R25)&lt;0, 3, 1))))</f>
        <v>1</v>
      </c>
      <c r="AL25" s="38">
        <f ca="1">IFERROR(__xludf.DUMMYFUNCTION("IF(AK25=1, FILTER(TOSSUP, LEN(TOSSUP)), IF(AK25=2, FILTER(NEG, LEN(NEG)), IF(AK25, FILTER(NONEG, LEN(NONEG)), """")))"),-5)</f>
        <v>-5</v>
      </c>
      <c r="AM25" s="38">
        <f ca="1">IFERROR(__xludf.DUMMYFUNCTION("""COMPUTED_VALUE"""),10)</f>
        <v>10</v>
      </c>
      <c r="AN25" s="38">
        <f ca="1">IFERROR(__xludf.DUMMYFUNCTION("""COMPUTED_VALUE"""),15)</f>
        <v>15</v>
      </c>
      <c r="AO25" s="38">
        <f>IF(E3="", 0, IF(SUM(C25:H25)-E25&lt;&gt;0, 0, IF(SUM(M25:R25)&gt;0, 2, IF(SUM(M25:R25)&lt;0, 3, 1))))</f>
        <v>1</v>
      </c>
      <c r="AP25" s="38">
        <f ca="1">IFERROR(__xludf.DUMMYFUNCTION("IF(AO25=1, FILTER(TOSSUP, LEN(TOSSUP)), IF(AO25=2, FILTER(NEG, LEN(NEG)), IF(AO25, FILTER(NONEG, LEN(NONEG)), """")))"),-5)</f>
        <v>-5</v>
      </c>
      <c r="AQ25" s="38">
        <f ca="1">IFERROR(__xludf.DUMMYFUNCTION("""COMPUTED_VALUE"""),10)</f>
        <v>10</v>
      </c>
      <c r="AR25" s="38">
        <f ca="1">IFERROR(__xludf.DUMMYFUNCTION("""COMPUTED_VALUE"""),15)</f>
        <v>15</v>
      </c>
      <c r="AS25" s="38">
        <f>IF(F3="", 0, IF(SUM(C25:H25)-F25&lt;&gt;0, 0, IF(SUM(M25:R25)&gt;0, 2, IF(SUM(M25:R25)&lt;0, 3, 1))))</f>
        <v>1</v>
      </c>
      <c r="AT25" s="38">
        <f ca="1">IFERROR(__xludf.DUMMYFUNCTION("IF(AS25=1, FILTER(TOSSUP, LEN(TOSSUP)), IF(AS25=2, FILTER(NEG, LEN(NEG)), IF(AS25, FILTER(NONEG, LEN(NONEG)), """")))"),-5)</f>
        <v>-5</v>
      </c>
      <c r="AU25" s="38">
        <f ca="1">IFERROR(__xludf.DUMMYFUNCTION("""COMPUTED_VALUE"""),10)</f>
        <v>10</v>
      </c>
      <c r="AV25" s="38">
        <f ca="1">IFERROR(__xludf.DUMMYFUNCTION("""COMPUTED_VALUE"""),15)</f>
        <v>15</v>
      </c>
      <c r="AW25" s="38">
        <f>IF(G3="", 0, IF(SUM(C25:H25)-G25&lt;&gt;0, 0, IF(SUM(M25:R25)&gt;0, 2, IF(SUM(M25:R25)&lt;0, 3, 1))))</f>
        <v>0</v>
      </c>
      <c r="AX25" s="38" t="str">
        <f ca="1">IFERROR(__xludf.DUMMYFUNCTION("IF(AW25=1, FILTER(TOSSUP, LEN(TOSSUP)), IF(AW25=2, FILTER(NEG, LEN(NEG)), IF(AW25, FILTER(NONEG, LEN(NONEG)), """")))"),"")</f>
        <v/>
      </c>
      <c r="AY25" s="38"/>
      <c r="AZ25" s="38"/>
      <c r="BA25" s="38">
        <f>IF(H3="", 0, IF(SUM(C25:H25)-H25&lt;&gt;0, 0, IF(SUM(M25:R25)&gt;0, 2, IF(SUM(M25:R25)&lt;0, 3, 1))))</f>
        <v>0</v>
      </c>
      <c r="BB25" s="38" t="str">
        <f ca="1">IFERROR(__xludf.DUMMYFUNCTION("IF(BA25=1, FILTER(TOSSUP, LEN(TOSSUP)), IF(BA25=2, FILTER(NEG, LEN(NEG)), IF(BA25, FILTER(NONEG, LEN(NONEG)), """")))"),"")</f>
        <v/>
      </c>
      <c r="BC25" s="38"/>
      <c r="BD25" s="38"/>
      <c r="BE25" s="38">
        <f>IF(M3="", 0, IF(SUM(M25:R25)-M25&lt;&gt;0, 0, IF(SUM(C25:H25)&gt;0, 2, IF(SUM(C25:H25)&lt;0, 3, 1))))</f>
        <v>1</v>
      </c>
      <c r="BF25" s="38">
        <f ca="1">IFERROR(__xludf.DUMMYFUNCTION("IF(BE25=1, FILTER(TOSSUP, LEN(TOSSUP)), IF(BE25=2, FILTER(NEG, LEN(NEG)), IF(BE25, FILTER(NONEG, LEN(NONEG)), """")))"),-5)</f>
        <v>-5</v>
      </c>
      <c r="BG25" s="38">
        <f ca="1">IFERROR(__xludf.DUMMYFUNCTION("""COMPUTED_VALUE"""),10)</f>
        <v>10</v>
      </c>
      <c r="BH25" s="38">
        <f ca="1">IFERROR(__xludf.DUMMYFUNCTION("""COMPUTED_VALUE"""),15)</f>
        <v>15</v>
      </c>
      <c r="BI25" s="38">
        <f>IF(N3="", 0, IF(SUM(M25:R25)-N25&lt;&gt;0, 0, IF(SUM(C25:H25)&gt;0, 2, IF(SUM(C25:H25)&lt;0, 3, 1))))</f>
        <v>1</v>
      </c>
      <c r="BJ25" s="38">
        <f ca="1">IFERROR(__xludf.DUMMYFUNCTION("IF(BI25=1, FILTER(TOSSUP, LEN(TOSSUP)), IF(BI25=2, FILTER(NEG, LEN(NEG)), IF(BI25, FILTER(NONEG, LEN(NONEG)), """")))"),-5)</f>
        <v>-5</v>
      </c>
      <c r="BK25" s="38">
        <f ca="1">IFERROR(__xludf.DUMMYFUNCTION("""COMPUTED_VALUE"""),10)</f>
        <v>10</v>
      </c>
      <c r="BL25" s="38">
        <f ca="1">IFERROR(__xludf.DUMMYFUNCTION("""COMPUTED_VALUE"""),15)</f>
        <v>15</v>
      </c>
      <c r="BM25" s="38">
        <f>IF(O3="", 0, IF(SUM(M25:R25)-O25&lt;&gt;0, 0, IF(SUM(C25:H25)&gt;0, 2, IF(SUM(C25:H25)&lt;0, 3, 1))))</f>
        <v>1</v>
      </c>
      <c r="BN25" s="38">
        <f ca="1">IFERROR(__xludf.DUMMYFUNCTION("IF(BM25=1, FILTER(TOSSUP, LEN(TOSSUP)), IF(BM25=2, FILTER(NEG, LEN(NEG)), IF(BM25, FILTER(NONEG, LEN(NONEG)), """")))"),-5)</f>
        <v>-5</v>
      </c>
      <c r="BO25" s="38">
        <f ca="1">IFERROR(__xludf.DUMMYFUNCTION("""COMPUTED_VALUE"""),10)</f>
        <v>10</v>
      </c>
      <c r="BP25" s="38">
        <f ca="1">IFERROR(__xludf.DUMMYFUNCTION("""COMPUTED_VALUE"""),15)</f>
        <v>15</v>
      </c>
      <c r="BQ25" s="38">
        <f>IF(P3="", 0, IF(SUM(M25:R25)-P25&lt;&gt;0, 0, IF(SUM(C25:H25)&gt;0, 2, IF(SUM(C25:H25)&lt;0, 3, 1))))</f>
        <v>1</v>
      </c>
      <c r="BR25" s="38">
        <f ca="1">IFERROR(__xludf.DUMMYFUNCTION("IF(BQ25=1, FILTER(TOSSUP, LEN(TOSSUP)), IF(BQ25=2, FILTER(NEG, LEN(NEG)), IF(BQ25, FILTER(NONEG, LEN(NONEG)), """")))"),-5)</f>
        <v>-5</v>
      </c>
      <c r="BS25" s="38">
        <f ca="1">IFERROR(__xludf.DUMMYFUNCTION("""COMPUTED_VALUE"""),10)</f>
        <v>10</v>
      </c>
      <c r="BT25" s="38">
        <f ca="1">IFERROR(__xludf.DUMMYFUNCTION("""COMPUTED_VALUE"""),15)</f>
        <v>15</v>
      </c>
      <c r="BU25" s="38">
        <f>IF(Q3="", 0, IF(SUM(M25:R25)-Q25&lt;&gt;0, 0, IF(SUM(C25:H25)&gt;0, 2, IF(SUM(C25:H25)&lt;0, 3, 1))))</f>
        <v>0</v>
      </c>
      <c r="BV25" s="38" t="str">
        <f ca="1">IFERROR(__xludf.DUMMYFUNCTION("IF(BU25=1, FILTER(TOSSUP, LEN(TOSSUP)), IF(BU25=2, FILTER(NEG, LEN(NEG)), IF(BU25, FILTER(NONEG, LEN(NONEG)), """")))"),"")</f>
        <v/>
      </c>
      <c r="BW25" s="38"/>
      <c r="BX25" s="38"/>
      <c r="BY25" s="38">
        <f>IF(R3="", 0, IF(SUM(M25:R25)-R25&lt;&gt;0, 0, IF(SUM(C25:H25)&gt;0, 2, IF(SUM(C25:H25)&lt;0, 3, 1))))</f>
        <v>0</v>
      </c>
      <c r="BZ25" s="38" t="str">
        <f ca="1">IFERROR(__xludf.DUMMYFUNCTION("IF(BY25=1, FILTER(TOSSUP, LEN(TOSSUP)), IF(BY25=2, FILTER(NEG, LEN(NEG)), IF(BY25, FILTER(NONEG, LEN(NONEG)), """")))"),"")</f>
        <v/>
      </c>
      <c r="CA25" s="38"/>
      <c r="CB25" s="38"/>
    </row>
    <row r="26" spans="1:80" ht="12.75" x14ac:dyDescent="0.55000000000000004">
      <c r="A26" s="2"/>
      <c r="B26" s="2"/>
      <c r="C26" s="53"/>
      <c r="D26" s="28"/>
      <c r="E26" s="53"/>
      <c r="F26" s="54"/>
      <c r="G26" s="53"/>
      <c r="H26" s="54"/>
      <c r="I26" s="66" t="s">
        <v>38</v>
      </c>
      <c r="J26" s="28">
        <f>IF(OR(AND(C26&lt;&gt;"", C3=""), AND(D26&lt;&gt;"", D3=""), AND(E26&lt;&gt;"", E3=""), AND(F26&lt;&gt;"", F3=""), AND(G26&lt;&gt;"", G3=""), AND(H26&lt;&gt;"", H3="")), "TU.ERR", SUM(C26:I26))</f>
        <v>0</v>
      </c>
      <c r="K26" s="37">
        <f ca="1">IFERROR(__xludf.DUMMYFUNCTION("IF(OR(RegExMatch(J26&amp;"""",""ERR""), RegExMatch(J26&amp;"""",""--""), RegExMatch(K25&amp;"""",""--""),),  ""-----------"", SUM(J26,K25))"),575)</f>
        <v>575</v>
      </c>
      <c r="L26" s="91"/>
      <c r="M26" s="51"/>
      <c r="N26" s="28"/>
      <c r="O26" s="51"/>
      <c r="P26" s="52"/>
      <c r="Q26" s="51"/>
      <c r="R26" s="52"/>
      <c r="S26" s="29" t="s">
        <v>40</v>
      </c>
      <c r="T26" s="28">
        <f>IF(OR(AND(M26&lt;&gt;"", M3=""), AND(N26&lt;&gt;"", N3=""), AND(O26&lt;&gt;"", O3=""), AND(P26&lt;&gt;"", P3=""), AND(Q26&lt;&gt;"", Q3=""), AND(R26&lt;&gt;"", R3="")), "TU.ERR", SUM(M26:S26))</f>
        <v>0</v>
      </c>
      <c r="U26" s="37">
        <f ca="1">IFERROR(__xludf.DUMMYFUNCTION("IF(OR(RegExMatch(T26&amp;"""",""ERR""), RegExMatch(T26&amp;"""",""--""), RegExMatch(U25&amp;"""",""--""),),  ""-----------"", SUM(T26,U25))"),35)</f>
        <v>35</v>
      </c>
      <c r="V26" s="38"/>
      <c r="W26" s="38"/>
      <c r="X26" s="38"/>
      <c r="Y26" s="38" t="str">
        <f ca="1">IFERROR(__xludf.DUMMYFUNCTION("FILTER(INSTRUCTIONS!A34:CC44, INSTRUCTIONS!A34:CC34=C2)"),"MONTGOMERY BLAIR A")</f>
        <v>MONTGOMERY BLAIR A</v>
      </c>
      <c r="Z26" s="38"/>
      <c r="AA26" s="38"/>
      <c r="AB26" s="38"/>
      <c r="AC26" s="38"/>
      <c r="AD26" s="38"/>
      <c r="AE26" s="38"/>
      <c r="AF26" s="38"/>
      <c r="AG26" s="38">
        <f>IF(C3="", 0, IF(SUM(C26:H26)-C26&lt;&gt;0, 0, IF(SUM(M26:R26)&gt;0, 2, IF(SUM(M26:R26)&lt;0, 3, 1))))</f>
        <v>1</v>
      </c>
      <c r="AH26" s="38">
        <f ca="1">IFERROR(__xludf.DUMMYFUNCTION("IF(AG26=1, FILTER(TOSSUP, LEN(TOSSUP)), IF(AG26=2, FILTER(NEG, LEN(NEG)), IF(AG26, FILTER(NONEG, LEN(NONEG)), """")))"),-5)</f>
        <v>-5</v>
      </c>
      <c r="AI26" s="38">
        <f ca="1">IFERROR(__xludf.DUMMYFUNCTION("""COMPUTED_VALUE"""),10)</f>
        <v>10</v>
      </c>
      <c r="AJ26" s="38">
        <f ca="1">IFERROR(__xludf.DUMMYFUNCTION("""COMPUTED_VALUE"""),15)</f>
        <v>15</v>
      </c>
      <c r="AK26" s="38">
        <f>IF(D3="", 0, IF(SUM(C26:H26)-D26&lt;&gt;0, 0, IF(SUM(M26:R26)&gt;0, 2, IF(SUM(M26:R26)&lt;0, 3, 1))))</f>
        <v>1</v>
      </c>
      <c r="AL26" s="38">
        <f ca="1">IFERROR(__xludf.DUMMYFUNCTION("IF(AK26=1, FILTER(TOSSUP, LEN(TOSSUP)), IF(AK26=2, FILTER(NEG, LEN(NEG)), IF(AK26, FILTER(NONEG, LEN(NONEG)), """")))"),-5)</f>
        <v>-5</v>
      </c>
      <c r="AM26" s="38">
        <f ca="1">IFERROR(__xludf.DUMMYFUNCTION("""COMPUTED_VALUE"""),10)</f>
        <v>10</v>
      </c>
      <c r="AN26" s="38">
        <f ca="1">IFERROR(__xludf.DUMMYFUNCTION("""COMPUTED_VALUE"""),15)</f>
        <v>15</v>
      </c>
      <c r="AO26" s="38">
        <f>IF(E3="", 0, IF(SUM(C26:H26)-E26&lt;&gt;0, 0, IF(SUM(M26:R26)&gt;0, 2, IF(SUM(M26:R26)&lt;0, 3, 1))))</f>
        <v>1</v>
      </c>
      <c r="AP26" s="38">
        <f ca="1">IFERROR(__xludf.DUMMYFUNCTION("IF(AO26=1, FILTER(TOSSUP, LEN(TOSSUP)), IF(AO26=2, FILTER(NEG, LEN(NEG)), IF(AO26, FILTER(NONEG, LEN(NONEG)), """")))"),-5)</f>
        <v>-5</v>
      </c>
      <c r="AQ26" s="38">
        <f ca="1">IFERROR(__xludf.DUMMYFUNCTION("""COMPUTED_VALUE"""),10)</f>
        <v>10</v>
      </c>
      <c r="AR26" s="38">
        <f ca="1">IFERROR(__xludf.DUMMYFUNCTION("""COMPUTED_VALUE"""),15)</f>
        <v>15</v>
      </c>
      <c r="AS26" s="38">
        <f>IF(F3="", 0, IF(SUM(C26:H26)-F26&lt;&gt;0, 0, IF(SUM(M26:R26)&gt;0, 2, IF(SUM(M26:R26)&lt;0, 3, 1))))</f>
        <v>1</v>
      </c>
      <c r="AT26" s="38">
        <f ca="1">IFERROR(__xludf.DUMMYFUNCTION("IF(AS26=1, FILTER(TOSSUP, LEN(TOSSUP)), IF(AS26=2, FILTER(NEG, LEN(NEG)), IF(AS26, FILTER(NONEG, LEN(NONEG)), """")))"),-5)</f>
        <v>-5</v>
      </c>
      <c r="AU26" s="38">
        <f ca="1">IFERROR(__xludf.DUMMYFUNCTION("""COMPUTED_VALUE"""),10)</f>
        <v>10</v>
      </c>
      <c r="AV26" s="38">
        <f ca="1">IFERROR(__xludf.DUMMYFUNCTION("""COMPUTED_VALUE"""),15)</f>
        <v>15</v>
      </c>
      <c r="AW26" s="38">
        <f>IF(G3="", 0, IF(SUM(C26:H26)-G26&lt;&gt;0, 0, IF(SUM(M26:R26)&gt;0, 2, IF(SUM(M26:R26)&lt;0, 3, 1))))</f>
        <v>0</v>
      </c>
      <c r="AX26" s="38" t="str">
        <f ca="1">IFERROR(__xludf.DUMMYFUNCTION("IF(AW26=1, FILTER(TOSSUP, LEN(TOSSUP)), IF(AW26=2, FILTER(NEG, LEN(NEG)), IF(AW26, FILTER(NONEG, LEN(NONEG)), """")))"),"")</f>
        <v/>
      </c>
      <c r="AY26" s="38"/>
      <c r="AZ26" s="38"/>
      <c r="BA26" s="38">
        <f>IF(H3="", 0, IF(SUM(C26:H26)-H26&lt;&gt;0, 0, IF(SUM(M26:R26)&gt;0, 2, IF(SUM(M26:R26)&lt;0, 3, 1))))</f>
        <v>0</v>
      </c>
      <c r="BB26" s="38" t="str">
        <f ca="1">IFERROR(__xludf.DUMMYFUNCTION("IF(BA26=1, FILTER(TOSSUP, LEN(TOSSUP)), IF(BA26=2, FILTER(NEG, LEN(NEG)), IF(BA26, FILTER(NONEG, LEN(NONEG)), """")))"),"")</f>
        <v/>
      </c>
      <c r="BC26" s="38"/>
      <c r="BD26" s="38"/>
      <c r="BE26" s="38">
        <f>IF(M3="", 0, IF(SUM(M26:R26)-M26&lt;&gt;0, 0, IF(SUM(C26:H26)&gt;0, 2, IF(SUM(C26:H26)&lt;0, 3, 1))))</f>
        <v>1</v>
      </c>
      <c r="BF26" s="38">
        <f ca="1">IFERROR(__xludf.DUMMYFUNCTION("IF(BE26=1, FILTER(TOSSUP, LEN(TOSSUP)), IF(BE26=2, FILTER(NEG, LEN(NEG)), IF(BE26, FILTER(NONEG, LEN(NONEG)), """")))"),-5)</f>
        <v>-5</v>
      </c>
      <c r="BG26" s="38">
        <f ca="1">IFERROR(__xludf.DUMMYFUNCTION("""COMPUTED_VALUE"""),10)</f>
        <v>10</v>
      </c>
      <c r="BH26" s="38">
        <f ca="1">IFERROR(__xludf.DUMMYFUNCTION("""COMPUTED_VALUE"""),15)</f>
        <v>15</v>
      </c>
      <c r="BI26" s="38">
        <f>IF(N3="", 0, IF(SUM(M26:R26)-N26&lt;&gt;0, 0, IF(SUM(C26:H26)&gt;0, 2, IF(SUM(C26:H26)&lt;0, 3, 1))))</f>
        <v>1</v>
      </c>
      <c r="BJ26" s="38">
        <f ca="1">IFERROR(__xludf.DUMMYFUNCTION("IF(BI26=1, FILTER(TOSSUP, LEN(TOSSUP)), IF(BI26=2, FILTER(NEG, LEN(NEG)), IF(BI26, FILTER(NONEG, LEN(NONEG)), """")))"),-5)</f>
        <v>-5</v>
      </c>
      <c r="BK26" s="38">
        <f ca="1">IFERROR(__xludf.DUMMYFUNCTION("""COMPUTED_VALUE"""),10)</f>
        <v>10</v>
      </c>
      <c r="BL26" s="38">
        <f ca="1">IFERROR(__xludf.DUMMYFUNCTION("""COMPUTED_VALUE"""),15)</f>
        <v>15</v>
      </c>
      <c r="BM26" s="38">
        <f>IF(O3="", 0, IF(SUM(M26:R26)-O26&lt;&gt;0, 0, IF(SUM(C26:H26)&gt;0, 2, IF(SUM(C26:H26)&lt;0, 3, 1))))</f>
        <v>1</v>
      </c>
      <c r="BN26" s="38">
        <f ca="1">IFERROR(__xludf.DUMMYFUNCTION("IF(BM26=1, FILTER(TOSSUP, LEN(TOSSUP)), IF(BM26=2, FILTER(NEG, LEN(NEG)), IF(BM26, FILTER(NONEG, LEN(NONEG)), """")))"),-5)</f>
        <v>-5</v>
      </c>
      <c r="BO26" s="38">
        <f ca="1">IFERROR(__xludf.DUMMYFUNCTION("""COMPUTED_VALUE"""),10)</f>
        <v>10</v>
      </c>
      <c r="BP26" s="38">
        <f ca="1">IFERROR(__xludf.DUMMYFUNCTION("""COMPUTED_VALUE"""),15)</f>
        <v>15</v>
      </c>
      <c r="BQ26" s="38">
        <f>IF(P3="", 0, IF(SUM(M26:R26)-P26&lt;&gt;0, 0, IF(SUM(C26:H26)&gt;0, 2, IF(SUM(C26:H26)&lt;0, 3, 1))))</f>
        <v>1</v>
      </c>
      <c r="BR26" s="38">
        <f ca="1">IFERROR(__xludf.DUMMYFUNCTION("IF(BQ26=1, FILTER(TOSSUP, LEN(TOSSUP)), IF(BQ26=2, FILTER(NEG, LEN(NEG)), IF(BQ26, FILTER(NONEG, LEN(NONEG)), """")))"),-5)</f>
        <v>-5</v>
      </c>
      <c r="BS26" s="38">
        <f ca="1">IFERROR(__xludf.DUMMYFUNCTION("""COMPUTED_VALUE"""),10)</f>
        <v>10</v>
      </c>
      <c r="BT26" s="38">
        <f ca="1">IFERROR(__xludf.DUMMYFUNCTION("""COMPUTED_VALUE"""),15)</f>
        <v>15</v>
      </c>
      <c r="BU26" s="38">
        <f>IF(Q3="", 0, IF(SUM(M26:R26)-Q26&lt;&gt;0, 0, IF(SUM(C26:H26)&gt;0, 2, IF(SUM(C26:H26)&lt;0, 3, 1))))</f>
        <v>0</v>
      </c>
      <c r="BV26" s="38" t="str">
        <f ca="1">IFERROR(__xludf.DUMMYFUNCTION("IF(BU26=1, FILTER(TOSSUP, LEN(TOSSUP)), IF(BU26=2, FILTER(NEG, LEN(NEG)), IF(BU26, FILTER(NONEG, LEN(NONEG)), """")))"),"")</f>
        <v/>
      </c>
      <c r="BW26" s="38"/>
      <c r="BX26" s="38"/>
      <c r="BY26" s="38">
        <f>IF(R3="", 0, IF(SUM(M26:R26)-R26&lt;&gt;0, 0, IF(SUM(C26:H26)&gt;0, 2, IF(SUM(C26:H26)&lt;0, 3, 1))))</f>
        <v>0</v>
      </c>
      <c r="BZ26" s="38" t="str">
        <f ca="1">IFERROR(__xludf.DUMMYFUNCTION("IF(BY26=1, FILTER(TOSSUP, LEN(TOSSUP)), IF(BY26=2, FILTER(NEG, LEN(NEG)), IF(BY26, FILTER(NONEG, LEN(NONEG)), """")))"),"")</f>
        <v/>
      </c>
      <c r="CA26" s="38"/>
      <c r="CB26" s="38"/>
    </row>
    <row r="27" spans="1:80" ht="12.75" x14ac:dyDescent="0.55000000000000004">
      <c r="A27" s="2"/>
      <c r="B27" s="2"/>
      <c r="C27" s="53"/>
      <c r="D27" s="54"/>
      <c r="E27" s="53"/>
      <c r="F27" s="54"/>
      <c r="G27" s="53"/>
      <c r="H27" s="54"/>
      <c r="I27" s="66" t="s">
        <v>38</v>
      </c>
      <c r="J27" s="28">
        <f>IF(OR(AND(C27&lt;&gt;"", C3=""), AND(D27&lt;&gt;"", D3=""), AND(E27&lt;&gt;"", E3=""), AND(F27&lt;&gt;"", F3=""), AND(G27&lt;&gt;"", G3=""), AND(H27&lt;&gt;"", H3="")), "TU.ERR", SUM(C27:I27))</f>
        <v>0</v>
      </c>
      <c r="K27" s="37">
        <f ca="1">IFERROR(__xludf.DUMMYFUNCTION("IF(OR(RegExMatch(J27&amp;"""",""ERR""), RegExMatch(J27&amp;"""",""--""), RegExMatch(K26&amp;"""",""--""),),  ""-----------"", SUM(J27,K26))"),575)</f>
        <v>575</v>
      </c>
      <c r="L27" s="92"/>
      <c r="M27" s="51"/>
      <c r="N27" s="28"/>
      <c r="O27" s="51"/>
      <c r="P27" s="52"/>
      <c r="Q27" s="51"/>
      <c r="R27" s="52"/>
      <c r="S27" s="29" t="s">
        <v>40</v>
      </c>
      <c r="T27" s="28">
        <f>IF(OR(AND(M27&lt;&gt;"", M3=""), AND(N27&lt;&gt;"", N3=""), AND(O27&lt;&gt;"", O3=""), AND(P27&lt;&gt;"", P3=""), AND(Q27&lt;&gt;"", Q3=""), AND(R27&lt;&gt;"", R3="")), "TU.ERR", SUM(M27:S27))</f>
        <v>0</v>
      </c>
      <c r="U27" s="37">
        <f ca="1">IFERROR(__xludf.DUMMYFUNCTION("IF(OR(RegExMatch(T27&amp;"""",""ERR""), RegExMatch(T27&amp;"""",""--""), RegExMatch(U26&amp;"""",""--""),),  ""-----------"", SUM(T27,U26))"),35)</f>
        <v>35</v>
      </c>
      <c r="V27" s="38"/>
      <c r="W27" s="38"/>
      <c r="X27" s="38"/>
      <c r="Y27" s="10" t="str">
        <f ca="1">IFERROR(__xludf.DUMMYFUNCTION("""COMPUTED_VALUE"""),"Martin Brandenburg")</f>
        <v>Martin Brandenburg</v>
      </c>
      <c r="Z27" s="38"/>
      <c r="AA27" s="67"/>
      <c r="AB27" s="38"/>
      <c r="AC27" s="38"/>
      <c r="AD27" s="38"/>
      <c r="AE27" s="38"/>
      <c r="AF27" s="38"/>
      <c r="AG27" s="38">
        <f>IF(C3="", 0, IF(SUM(C27:H27)-C27&lt;&gt;0, 0, IF(SUM(M27:R27)&gt;0, 2, IF(SUM(M27:R27)&lt;0, 3, 1))))</f>
        <v>1</v>
      </c>
      <c r="AH27" s="38">
        <f ca="1">IFERROR(__xludf.DUMMYFUNCTION("IF(AG27=1, FILTER(TOSSUP, LEN(TOSSUP)), IF(AG27=2, FILTER(NEG, LEN(NEG)), IF(AG27, FILTER(NONEG, LEN(NONEG)), """")))"),-5)</f>
        <v>-5</v>
      </c>
      <c r="AI27" s="38">
        <f ca="1">IFERROR(__xludf.DUMMYFUNCTION("""COMPUTED_VALUE"""),10)</f>
        <v>10</v>
      </c>
      <c r="AJ27" s="38">
        <f ca="1">IFERROR(__xludf.DUMMYFUNCTION("""COMPUTED_VALUE"""),15)</f>
        <v>15</v>
      </c>
      <c r="AK27" s="38">
        <f>IF(D3="", 0, IF(SUM(C27:H27)-D27&lt;&gt;0, 0, IF(SUM(M27:R27)&gt;0, 2, IF(SUM(M27:R27)&lt;0, 3, 1))))</f>
        <v>1</v>
      </c>
      <c r="AL27" s="38">
        <f ca="1">IFERROR(__xludf.DUMMYFUNCTION("IF(AK27=1, FILTER(TOSSUP, LEN(TOSSUP)), IF(AK27=2, FILTER(NEG, LEN(NEG)), IF(AK27, FILTER(NONEG, LEN(NONEG)), """")))"),-5)</f>
        <v>-5</v>
      </c>
      <c r="AM27" s="38">
        <f ca="1">IFERROR(__xludf.DUMMYFUNCTION("""COMPUTED_VALUE"""),10)</f>
        <v>10</v>
      </c>
      <c r="AN27" s="38">
        <f ca="1">IFERROR(__xludf.DUMMYFUNCTION("""COMPUTED_VALUE"""),15)</f>
        <v>15</v>
      </c>
      <c r="AO27" s="38">
        <f>IF(E3="", 0, IF(SUM(C27:H27)-E27&lt;&gt;0, 0, IF(SUM(M27:R27)&gt;0, 2, IF(SUM(M27:R27)&lt;0, 3, 1))))</f>
        <v>1</v>
      </c>
      <c r="AP27" s="38">
        <f ca="1">IFERROR(__xludf.DUMMYFUNCTION("IF(AO27=1, FILTER(TOSSUP, LEN(TOSSUP)), IF(AO27=2, FILTER(NEG, LEN(NEG)), IF(AO27, FILTER(NONEG, LEN(NONEG)), """")))"),-5)</f>
        <v>-5</v>
      </c>
      <c r="AQ27" s="38">
        <f ca="1">IFERROR(__xludf.DUMMYFUNCTION("""COMPUTED_VALUE"""),10)</f>
        <v>10</v>
      </c>
      <c r="AR27" s="38">
        <f ca="1">IFERROR(__xludf.DUMMYFUNCTION("""COMPUTED_VALUE"""),15)</f>
        <v>15</v>
      </c>
      <c r="AS27" s="38">
        <f>IF(F3="", 0, IF(SUM(C27:H27)-F27&lt;&gt;0, 0, IF(SUM(M27:R27)&gt;0, 2, IF(SUM(M27:R27)&lt;0, 3, 1))))</f>
        <v>1</v>
      </c>
      <c r="AT27" s="38">
        <f ca="1">IFERROR(__xludf.DUMMYFUNCTION("IF(AS27=1, FILTER(TOSSUP, LEN(TOSSUP)), IF(AS27=2, FILTER(NEG, LEN(NEG)), IF(AS27, FILTER(NONEG, LEN(NONEG)), """")))"),-5)</f>
        <v>-5</v>
      </c>
      <c r="AU27" s="38">
        <f ca="1">IFERROR(__xludf.DUMMYFUNCTION("""COMPUTED_VALUE"""),10)</f>
        <v>10</v>
      </c>
      <c r="AV27" s="38">
        <f ca="1">IFERROR(__xludf.DUMMYFUNCTION("""COMPUTED_VALUE"""),15)</f>
        <v>15</v>
      </c>
      <c r="AW27" s="38">
        <f>IF(G3="", 0, IF(SUM(C27:H27)-G27&lt;&gt;0, 0, IF(SUM(M27:R27)&gt;0, 2, IF(SUM(M27:R27)&lt;0, 3, 1))))</f>
        <v>0</v>
      </c>
      <c r="AX27" s="38" t="str">
        <f ca="1">IFERROR(__xludf.DUMMYFUNCTION("IF(AW27=1, FILTER(TOSSUP, LEN(TOSSUP)), IF(AW27=2, FILTER(NEG, LEN(NEG)), IF(AW27, FILTER(NONEG, LEN(NONEG)), """")))"),"")</f>
        <v/>
      </c>
      <c r="AY27" s="38"/>
      <c r="AZ27" s="38"/>
      <c r="BA27" s="38">
        <f>IF(H3="", 0, IF(SUM(C27:H27)-H27&lt;&gt;0, 0, IF(SUM(M27:R27)&gt;0, 2, IF(SUM(M27:R27)&lt;0, 3, 1))))</f>
        <v>0</v>
      </c>
      <c r="BB27" s="38" t="str">
        <f ca="1">IFERROR(__xludf.DUMMYFUNCTION("IF(BA27=1, FILTER(TOSSUP, LEN(TOSSUP)), IF(BA27=2, FILTER(NEG, LEN(NEG)), IF(BA27, FILTER(NONEG, LEN(NONEG)), """")))"),"")</f>
        <v/>
      </c>
      <c r="BC27" s="38"/>
      <c r="BD27" s="38"/>
      <c r="BE27" s="38">
        <f>IF(M3="", 0, IF(SUM(M27:R27)-M27&lt;&gt;0, 0, IF(SUM(C27:H27)&gt;0, 2, IF(SUM(C27:H27)&lt;0, 3, 1))))</f>
        <v>1</v>
      </c>
      <c r="BF27" s="38">
        <f ca="1">IFERROR(__xludf.DUMMYFUNCTION("IF(BE27=1, FILTER(TOSSUP, LEN(TOSSUP)), IF(BE27=2, FILTER(NEG, LEN(NEG)), IF(BE27, FILTER(NONEG, LEN(NONEG)), """")))"),-5)</f>
        <v>-5</v>
      </c>
      <c r="BG27" s="38">
        <f ca="1">IFERROR(__xludf.DUMMYFUNCTION("""COMPUTED_VALUE"""),10)</f>
        <v>10</v>
      </c>
      <c r="BH27" s="38">
        <f ca="1">IFERROR(__xludf.DUMMYFUNCTION("""COMPUTED_VALUE"""),15)</f>
        <v>15</v>
      </c>
      <c r="BI27" s="38">
        <f>IF(N3="", 0, IF(SUM(M27:R27)-N27&lt;&gt;0, 0, IF(SUM(C27:H27)&gt;0, 2, IF(SUM(C27:H27)&lt;0, 3, 1))))</f>
        <v>1</v>
      </c>
      <c r="BJ27" s="38">
        <f ca="1">IFERROR(__xludf.DUMMYFUNCTION("IF(BI27=1, FILTER(TOSSUP, LEN(TOSSUP)), IF(BI27=2, FILTER(NEG, LEN(NEG)), IF(BI27, FILTER(NONEG, LEN(NONEG)), """")))"),-5)</f>
        <v>-5</v>
      </c>
      <c r="BK27" s="38">
        <f ca="1">IFERROR(__xludf.DUMMYFUNCTION("""COMPUTED_VALUE"""),10)</f>
        <v>10</v>
      </c>
      <c r="BL27" s="38">
        <f ca="1">IFERROR(__xludf.DUMMYFUNCTION("""COMPUTED_VALUE"""),15)</f>
        <v>15</v>
      </c>
      <c r="BM27" s="38">
        <f>IF(O3="", 0, IF(SUM(M27:R27)-O27&lt;&gt;0, 0, IF(SUM(C27:H27)&gt;0, 2, IF(SUM(C27:H27)&lt;0, 3, 1))))</f>
        <v>1</v>
      </c>
      <c r="BN27" s="38">
        <f ca="1">IFERROR(__xludf.DUMMYFUNCTION("IF(BM27=1, FILTER(TOSSUP, LEN(TOSSUP)), IF(BM27=2, FILTER(NEG, LEN(NEG)), IF(BM27, FILTER(NONEG, LEN(NONEG)), """")))"),-5)</f>
        <v>-5</v>
      </c>
      <c r="BO27" s="38">
        <f ca="1">IFERROR(__xludf.DUMMYFUNCTION("""COMPUTED_VALUE"""),10)</f>
        <v>10</v>
      </c>
      <c r="BP27" s="38">
        <f ca="1">IFERROR(__xludf.DUMMYFUNCTION("""COMPUTED_VALUE"""),15)</f>
        <v>15</v>
      </c>
      <c r="BQ27" s="38">
        <f>IF(P3="", 0, IF(SUM(M27:R27)-P27&lt;&gt;0, 0, IF(SUM(C27:H27)&gt;0, 2, IF(SUM(C27:H27)&lt;0, 3, 1))))</f>
        <v>1</v>
      </c>
      <c r="BR27" s="38">
        <f ca="1">IFERROR(__xludf.DUMMYFUNCTION("IF(BQ27=1, FILTER(TOSSUP, LEN(TOSSUP)), IF(BQ27=2, FILTER(NEG, LEN(NEG)), IF(BQ27, FILTER(NONEG, LEN(NONEG)), """")))"),-5)</f>
        <v>-5</v>
      </c>
      <c r="BS27" s="38">
        <f ca="1">IFERROR(__xludf.DUMMYFUNCTION("""COMPUTED_VALUE"""),10)</f>
        <v>10</v>
      </c>
      <c r="BT27" s="38">
        <f ca="1">IFERROR(__xludf.DUMMYFUNCTION("""COMPUTED_VALUE"""),15)</f>
        <v>15</v>
      </c>
      <c r="BU27" s="38">
        <f>IF(Q3="", 0, IF(SUM(M27:R27)-Q27&lt;&gt;0, 0, IF(SUM(C27:H27)&gt;0, 2, IF(SUM(C27:H27)&lt;0, 3, 1))))</f>
        <v>0</v>
      </c>
      <c r="BV27" s="38" t="str">
        <f ca="1">IFERROR(__xludf.DUMMYFUNCTION("IF(BU27=1, FILTER(TOSSUP, LEN(TOSSUP)), IF(BU27=2, FILTER(NEG, LEN(NEG)), IF(BU27, FILTER(NONEG, LEN(NONEG)), """")))"),"")</f>
        <v/>
      </c>
      <c r="BW27" s="38"/>
      <c r="BX27" s="38"/>
      <c r="BY27" s="38">
        <f>IF(R3="", 0, IF(SUM(M27:R27)-R27&lt;&gt;0, 0, IF(SUM(C27:H27)&gt;0, 2, IF(SUM(C27:H27)&lt;0, 3, 1))))</f>
        <v>0</v>
      </c>
      <c r="BZ27" s="38" t="str">
        <f ca="1">IFERROR(__xludf.DUMMYFUNCTION("IF(BY27=1, FILTER(TOSSUP, LEN(TOSSUP)), IF(BY27=2, FILTER(NEG, LEN(NEG)), IF(BY27, FILTER(NONEG, LEN(NONEG)), """")))"),"")</f>
        <v/>
      </c>
      <c r="CA27" s="38"/>
      <c r="CB27" s="38"/>
    </row>
    <row r="28" spans="1:80" ht="12.75" x14ac:dyDescent="0.55000000000000004">
      <c r="A28" s="2"/>
      <c r="B28" s="68">
        <v>15</v>
      </c>
      <c r="C28" s="69">
        <f t="shared" ref="C28:H28" si="2">COUNTIF(C4:C27, "=15")</f>
        <v>2</v>
      </c>
      <c r="D28" s="70">
        <f t="shared" si="2"/>
        <v>1</v>
      </c>
      <c r="E28" s="69">
        <f t="shared" si="2"/>
        <v>4</v>
      </c>
      <c r="F28" s="70">
        <f t="shared" si="2"/>
        <v>0</v>
      </c>
      <c r="G28" s="69">
        <f t="shared" si="2"/>
        <v>0</v>
      </c>
      <c r="H28" s="70">
        <f t="shared" si="2"/>
        <v>0</v>
      </c>
      <c r="I28" s="93" t="s">
        <v>52</v>
      </c>
      <c r="J28" s="94"/>
      <c r="K28" s="97" t="s">
        <v>53</v>
      </c>
      <c r="L28" s="71">
        <v>15</v>
      </c>
      <c r="M28" s="72">
        <f t="shared" ref="M28:R28" si="3">COUNTIF(M4:M27, "=15")</f>
        <v>0</v>
      </c>
      <c r="N28" s="73">
        <f t="shared" si="3"/>
        <v>1</v>
      </c>
      <c r="O28" s="72">
        <f t="shared" si="3"/>
        <v>0</v>
      </c>
      <c r="P28" s="73">
        <f t="shared" si="3"/>
        <v>0</v>
      </c>
      <c r="Q28" s="72">
        <f t="shared" si="3"/>
        <v>0</v>
      </c>
      <c r="R28" s="73">
        <f t="shared" si="3"/>
        <v>0</v>
      </c>
      <c r="S28" s="114" t="s">
        <v>52</v>
      </c>
      <c r="T28" s="94"/>
      <c r="U28" s="115" t="s">
        <v>53</v>
      </c>
      <c r="V28" s="38"/>
      <c r="W28" s="38"/>
      <c r="X28" s="38"/>
      <c r="Y28" s="10" t="str">
        <f ca="1">IFERROR(__xludf.DUMMYFUNCTION("""COMPUTED_VALUE"""),"Will Lankenau")</f>
        <v>Will Lankenau</v>
      </c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</row>
    <row r="29" spans="1:80" ht="12.75" x14ac:dyDescent="0.55000000000000004">
      <c r="A29" s="2"/>
      <c r="B29" s="74">
        <v>10</v>
      </c>
      <c r="C29" s="75">
        <f t="shared" ref="C29:H29" si="4">COUNTIF(C4:C27, "=10")</f>
        <v>2</v>
      </c>
      <c r="D29" s="76">
        <f t="shared" si="4"/>
        <v>2</v>
      </c>
      <c r="E29" s="75">
        <f t="shared" si="4"/>
        <v>4</v>
      </c>
      <c r="F29" s="76">
        <f t="shared" si="4"/>
        <v>1</v>
      </c>
      <c r="G29" s="75">
        <f t="shared" si="4"/>
        <v>0</v>
      </c>
      <c r="H29" s="76">
        <f t="shared" si="4"/>
        <v>0</v>
      </c>
      <c r="I29" s="95"/>
      <c r="J29" s="96"/>
      <c r="K29" s="91"/>
      <c r="L29" s="77">
        <v>10</v>
      </c>
      <c r="M29" s="78">
        <f t="shared" ref="M29:R29" si="5">COUNTIF(M4:M27, "=10")</f>
        <v>1</v>
      </c>
      <c r="N29" s="79">
        <f t="shared" si="5"/>
        <v>0</v>
      </c>
      <c r="O29" s="78">
        <f t="shared" si="5"/>
        <v>0</v>
      </c>
      <c r="P29" s="79">
        <f t="shared" si="5"/>
        <v>0</v>
      </c>
      <c r="Q29" s="78">
        <f t="shared" si="5"/>
        <v>0</v>
      </c>
      <c r="R29" s="79">
        <f t="shared" si="5"/>
        <v>0</v>
      </c>
      <c r="S29" s="95"/>
      <c r="T29" s="96"/>
      <c r="U29" s="91"/>
      <c r="V29" s="38"/>
      <c r="W29" s="38"/>
      <c r="X29" s="38"/>
      <c r="Y29" s="38" t="str">
        <f ca="1">IFERROR(__xludf.DUMMYFUNCTION("""COMPUTED_VALUE"""),"Henry Ren")</f>
        <v>Henry Ren</v>
      </c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</row>
    <row r="30" spans="1:80" ht="12.75" x14ac:dyDescent="0.55000000000000004">
      <c r="A30" s="2"/>
      <c r="B30" s="74">
        <v>-5</v>
      </c>
      <c r="C30" s="80">
        <f t="shared" ref="C30:H30" si="6">COUNTIF(C4:C27, "=-5")</f>
        <v>0</v>
      </c>
      <c r="D30" s="81">
        <f t="shared" si="6"/>
        <v>0</v>
      </c>
      <c r="E30" s="80">
        <f t="shared" si="6"/>
        <v>0</v>
      </c>
      <c r="F30" s="81">
        <f t="shared" si="6"/>
        <v>0</v>
      </c>
      <c r="G30" s="80">
        <f t="shared" si="6"/>
        <v>0</v>
      </c>
      <c r="H30" s="81">
        <f t="shared" si="6"/>
        <v>0</v>
      </c>
      <c r="I30" s="124">
        <f>SUM(I4:I23)</f>
        <v>380</v>
      </c>
      <c r="J30" s="96"/>
      <c r="K30" s="111">
        <f>IF(ROUND(IFERROR(I30/SUM(C28:H29), 0), 0)=IFERROR(I30/SUM(C28:H29), 0), ROUND(IFERROR(I30/SUM(C28:H29), 0), 0), ROUND(IFERROR(I30/SUM(C28:H29), 0), 1))</f>
        <v>23.8</v>
      </c>
      <c r="L30" s="77">
        <v>-5</v>
      </c>
      <c r="M30" s="82">
        <f t="shared" ref="M30:R30" si="7">COUNTIF(M4:M27, "=-5")</f>
        <v>0</v>
      </c>
      <c r="N30" s="83">
        <f t="shared" si="7"/>
        <v>0</v>
      </c>
      <c r="O30" s="82">
        <f t="shared" si="7"/>
        <v>0</v>
      </c>
      <c r="P30" s="83">
        <f t="shared" si="7"/>
        <v>0</v>
      </c>
      <c r="Q30" s="82">
        <f t="shared" si="7"/>
        <v>0</v>
      </c>
      <c r="R30" s="83">
        <f t="shared" si="7"/>
        <v>0</v>
      </c>
      <c r="S30" s="112">
        <f>SUM(S4:S23)</f>
        <v>10</v>
      </c>
      <c r="T30" s="96"/>
      <c r="U30" s="113">
        <f>IF(ROUND(IFERROR(S30/SUM(M28:R29), 0), 0)=IFERROR(S30/SUM(M28:R29), 0), ROUND(IFERROR(S30/SUM(M28:R29), 0), 0), ROUND(IFERROR(S30/SUM(M28:R29), 0), 1))</f>
        <v>5</v>
      </c>
      <c r="V30" s="38"/>
      <c r="W30" s="38"/>
      <c r="X30" s="38"/>
      <c r="Y30" s="38" t="str">
        <f ca="1">IFERROR(__xludf.DUMMYFUNCTION("""COMPUTED_VALUE"""),"Caleb Zhao")</f>
        <v>Caleb Zhao</v>
      </c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</row>
    <row r="31" spans="1:80" ht="12.75" x14ac:dyDescent="0.55000000000000004">
      <c r="A31" s="2"/>
      <c r="B31" s="84" t="s">
        <v>54</v>
      </c>
      <c r="C31" s="85">
        <f t="shared" ref="C31:H31" si="8">(C28*15)+(C29*10)+(C30*-5)</f>
        <v>50</v>
      </c>
      <c r="D31" s="86">
        <f t="shared" si="8"/>
        <v>35</v>
      </c>
      <c r="E31" s="85">
        <f t="shared" si="8"/>
        <v>100</v>
      </c>
      <c r="F31" s="86">
        <f t="shared" si="8"/>
        <v>10</v>
      </c>
      <c r="G31" s="85">
        <f t="shared" si="8"/>
        <v>0</v>
      </c>
      <c r="H31" s="86">
        <f t="shared" si="8"/>
        <v>0</v>
      </c>
      <c r="I31" s="108"/>
      <c r="J31" s="110"/>
      <c r="K31" s="92"/>
      <c r="L31" s="87" t="s">
        <v>54</v>
      </c>
      <c r="M31" s="88">
        <f t="shared" ref="M31:R31" si="9">(M28*15)+(M29*10)+(M30*-5)</f>
        <v>10</v>
      </c>
      <c r="N31" s="86">
        <f t="shared" si="9"/>
        <v>15</v>
      </c>
      <c r="O31" s="88">
        <f t="shared" si="9"/>
        <v>0</v>
      </c>
      <c r="P31" s="86">
        <f t="shared" si="9"/>
        <v>0</v>
      </c>
      <c r="Q31" s="88">
        <f t="shared" si="9"/>
        <v>0</v>
      </c>
      <c r="R31" s="86">
        <f t="shared" si="9"/>
        <v>0</v>
      </c>
      <c r="S31" s="108"/>
      <c r="T31" s="110"/>
      <c r="U31" s="92"/>
      <c r="V31" s="38"/>
      <c r="W31" s="38"/>
      <c r="X31" s="38"/>
      <c r="Y31" s="38" t="str">
        <f ca="1">IFERROR(__xludf.DUMMYFUNCTION("""COMPUTED_VALUE"""),"")</f>
        <v/>
      </c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</row>
    <row r="32" spans="1:80" ht="12.75" x14ac:dyDescent="0.55000000000000004">
      <c r="A32" s="2"/>
      <c r="B32" s="116">
        <f ca="1">IFERROR(__xludf.DUMMYFUNCTION("IF(RegExMatch(K27&amp;"""",""--""), ""ERROR"", K27)"),575)</f>
        <v>575</v>
      </c>
      <c r="C32" s="99"/>
      <c r="D32" s="99"/>
      <c r="E32" s="99"/>
      <c r="F32" s="99"/>
      <c r="G32" s="99"/>
      <c r="H32" s="99"/>
      <c r="I32" s="96"/>
      <c r="J32" s="106" t="s">
        <v>55</v>
      </c>
      <c r="K32" s="107"/>
      <c r="L32" s="107"/>
      <c r="M32" s="94"/>
      <c r="N32" s="117">
        <f ca="1">IFERROR(__xludf.DUMMYFUNCTION("IF(RegExMatch(U27&amp;"""",""--""), ""ERROR"", U27)"),35)</f>
        <v>35</v>
      </c>
      <c r="O32" s="107"/>
      <c r="P32" s="107"/>
      <c r="Q32" s="107"/>
      <c r="R32" s="107"/>
      <c r="S32" s="107"/>
      <c r="T32" s="107"/>
      <c r="U32" s="94"/>
      <c r="V32" s="38"/>
      <c r="W32" s="38"/>
      <c r="X32" s="38"/>
      <c r="Y32" s="38" t="str">
        <f ca="1">IFERROR(__xludf.DUMMYFUNCTION("""COMPUTED_VALUE"""),"")</f>
        <v/>
      </c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</row>
    <row r="33" spans="1:80" ht="12.75" x14ac:dyDescent="0.55000000000000004">
      <c r="A33" s="2"/>
      <c r="B33" s="95"/>
      <c r="C33" s="99"/>
      <c r="D33" s="99"/>
      <c r="E33" s="99"/>
      <c r="F33" s="99"/>
      <c r="G33" s="99"/>
      <c r="H33" s="99"/>
      <c r="I33" s="96"/>
      <c r="J33" s="95"/>
      <c r="K33" s="99"/>
      <c r="L33" s="99"/>
      <c r="M33" s="96"/>
      <c r="N33" s="95"/>
      <c r="O33" s="99"/>
      <c r="P33" s="99"/>
      <c r="Q33" s="99"/>
      <c r="R33" s="99"/>
      <c r="S33" s="99"/>
      <c r="T33" s="99"/>
      <c r="U33" s="96"/>
      <c r="V33" s="38"/>
      <c r="W33" s="38"/>
      <c r="X33" s="38"/>
      <c r="Y33" s="38" t="str">
        <f ca="1">IFERROR(__xludf.DUMMYFUNCTION("""COMPUTED_VALUE"""),"")</f>
        <v/>
      </c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pans="1:80" ht="12.75" x14ac:dyDescent="0.55000000000000004">
      <c r="A34" s="2"/>
      <c r="B34" s="108"/>
      <c r="C34" s="109"/>
      <c r="D34" s="109"/>
      <c r="E34" s="109"/>
      <c r="F34" s="109"/>
      <c r="G34" s="109"/>
      <c r="H34" s="109"/>
      <c r="I34" s="110"/>
      <c r="J34" s="108"/>
      <c r="K34" s="109"/>
      <c r="L34" s="109"/>
      <c r="M34" s="110"/>
      <c r="N34" s="108"/>
      <c r="O34" s="109"/>
      <c r="P34" s="109"/>
      <c r="Q34" s="109"/>
      <c r="R34" s="109"/>
      <c r="S34" s="109"/>
      <c r="T34" s="109"/>
      <c r="U34" s="110"/>
      <c r="V34" s="38"/>
      <c r="W34" s="38"/>
      <c r="X34" s="38"/>
      <c r="Y34" s="38" t="str">
        <f ca="1">IFERROR(__xludf.DUMMYFUNCTION("""COMPUTED_VALUE"""),"")</f>
        <v/>
      </c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</row>
    <row r="35" spans="1:80" ht="12.75" x14ac:dyDescent="0.55000000000000004">
      <c r="A35" s="2"/>
      <c r="B35" s="2"/>
      <c r="C35" s="2"/>
      <c r="D35" s="2"/>
      <c r="E35" s="2"/>
      <c r="F35" s="25"/>
      <c r="G35" s="2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8"/>
      <c r="W35" s="38"/>
      <c r="X35" s="38"/>
      <c r="Y35" s="38" t="str">
        <f ca="1">IFERROR(__xludf.DUMMYFUNCTION("""COMPUTED_VALUE"""),"")</f>
        <v/>
      </c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</row>
    <row r="36" spans="1:80" ht="12.75" x14ac:dyDescent="0.55000000000000004">
      <c r="A36" s="2"/>
      <c r="B36" s="2"/>
      <c r="C36" s="98"/>
      <c r="D36" s="99"/>
      <c r="E36" s="89"/>
      <c r="F36" s="25"/>
      <c r="G36" s="2"/>
      <c r="H36" s="2"/>
      <c r="I36" s="2"/>
      <c r="J36" s="89"/>
      <c r="K36" s="89"/>
      <c r="L36" s="2"/>
      <c r="M36" s="102"/>
      <c r="N36" s="99"/>
      <c r="O36" s="2"/>
      <c r="P36" s="2"/>
      <c r="Q36" s="2"/>
      <c r="R36" s="2"/>
      <c r="S36" s="2"/>
      <c r="T36" s="2"/>
      <c r="U36" s="89"/>
      <c r="V36" s="38"/>
      <c r="W36" s="38"/>
      <c r="X36" s="38"/>
      <c r="Y36" s="38" t="str">
        <f ca="1">IFERROR(__xludf.DUMMYFUNCTION("""COMPUTED_VALUE"""),"")</f>
        <v/>
      </c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</row>
    <row r="37" spans="1:80" ht="12.75" x14ac:dyDescent="0.55000000000000004">
      <c r="A37" s="2"/>
      <c r="B37" s="2"/>
      <c r="C37" s="100">
        <f>W37</f>
        <v>0</v>
      </c>
      <c r="D37" s="99"/>
      <c r="E37" s="99"/>
      <c r="F37" s="99"/>
      <c r="G37" s="99"/>
      <c r="H37" s="99"/>
      <c r="I37" s="99"/>
      <c r="J37" s="99"/>
      <c r="K37" s="99"/>
      <c r="L37" s="25"/>
      <c r="M37" s="100">
        <f>X37</f>
        <v>0</v>
      </c>
      <c r="N37" s="99"/>
      <c r="O37" s="99"/>
      <c r="P37" s="99"/>
      <c r="Q37" s="99"/>
      <c r="R37" s="99"/>
      <c r="S37" s="99"/>
      <c r="T37" s="99"/>
      <c r="U37" s="99"/>
      <c r="V37" s="38"/>
      <c r="W37" s="103"/>
      <c r="X37" s="103"/>
      <c r="Y37" s="38" t="str">
        <f ca="1">IFERROR(__xludf.DUMMYFUNCTION("FILTER(INSTRUCTIONS!A34:CC44, INSTRUCTIONS!A34:CC34=M2)"),"QUINCE ORCHARD A")</f>
        <v>QUINCE ORCHARD A</v>
      </c>
      <c r="Z37" s="10"/>
      <c r="AA37" s="10"/>
      <c r="AB37" s="38"/>
      <c r="AC37" s="38"/>
      <c r="AD37" s="38"/>
      <c r="AE37" s="1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</row>
    <row r="38" spans="1:80" ht="12.75" x14ac:dyDescent="0.55000000000000004">
      <c r="A38" s="2"/>
      <c r="B38" s="2"/>
      <c r="C38" s="99"/>
      <c r="D38" s="99"/>
      <c r="E38" s="99"/>
      <c r="F38" s="99"/>
      <c r="G38" s="99"/>
      <c r="H38" s="99"/>
      <c r="I38" s="99"/>
      <c r="J38" s="99"/>
      <c r="K38" s="99"/>
      <c r="L38" s="25"/>
      <c r="M38" s="99"/>
      <c r="N38" s="99"/>
      <c r="O38" s="99"/>
      <c r="P38" s="99"/>
      <c r="Q38" s="99"/>
      <c r="R38" s="99"/>
      <c r="S38" s="99"/>
      <c r="T38" s="99"/>
      <c r="U38" s="99"/>
      <c r="V38" s="38"/>
      <c r="W38" s="99"/>
      <c r="X38" s="99"/>
      <c r="Y38" s="38" t="str">
        <f ca="1">IFERROR(__xludf.DUMMYFUNCTION("""COMPUTED_VALUE"""),"Vivian Cao")</f>
        <v>Vivian Cao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</row>
    <row r="39" spans="1:80" ht="12.75" x14ac:dyDescent="0.55000000000000004">
      <c r="A39" s="2"/>
      <c r="B39" s="2"/>
      <c r="C39" s="99"/>
      <c r="D39" s="99"/>
      <c r="E39" s="99"/>
      <c r="F39" s="99"/>
      <c r="G39" s="99"/>
      <c r="H39" s="99"/>
      <c r="I39" s="99"/>
      <c r="J39" s="99"/>
      <c r="K39" s="99"/>
      <c r="L39" s="25"/>
      <c r="M39" s="99"/>
      <c r="N39" s="99"/>
      <c r="O39" s="99"/>
      <c r="P39" s="99"/>
      <c r="Q39" s="99"/>
      <c r="R39" s="99"/>
      <c r="S39" s="99"/>
      <c r="T39" s="99"/>
      <c r="U39" s="99"/>
      <c r="V39" s="38"/>
      <c r="W39" s="99"/>
      <c r="X39" s="99"/>
      <c r="Y39" s="38" t="str">
        <f ca="1">IFERROR(__xludf.DUMMYFUNCTION("""COMPUTED_VALUE"""),"Jeffrey Prator")</f>
        <v>Jeffrey Prator</v>
      </c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</row>
    <row r="40" spans="1:80" ht="12.75" x14ac:dyDescent="0.55000000000000004">
      <c r="A40" s="2"/>
      <c r="B40" s="2"/>
      <c r="C40" s="99"/>
      <c r="D40" s="99"/>
      <c r="E40" s="99"/>
      <c r="F40" s="99"/>
      <c r="G40" s="99"/>
      <c r="H40" s="99"/>
      <c r="I40" s="99"/>
      <c r="J40" s="99"/>
      <c r="K40" s="99"/>
      <c r="L40" s="25"/>
      <c r="M40" s="99"/>
      <c r="N40" s="99"/>
      <c r="O40" s="99"/>
      <c r="P40" s="99"/>
      <c r="Q40" s="99"/>
      <c r="R40" s="99"/>
      <c r="S40" s="99"/>
      <c r="T40" s="99"/>
      <c r="U40" s="99"/>
      <c r="V40" s="38"/>
      <c r="W40" s="99"/>
      <c r="X40" s="99"/>
      <c r="Y40" s="38" t="str">
        <f ca="1">IFERROR(__xludf.DUMMYFUNCTION("""COMPUTED_VALUE"""),"Davis Yewell")</f>
        <v>Davis Yewell</v>
      </c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</row>
    <row r="41" spans="1:80" ht="12.75" x14ac:dyDescent="0.55000000000000004">
      <c r="A41" s="2"/>
      <c r="B41" s="2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8"/>
      <c r="W41" s="38"/>
      <c r="X41" s="38"/>
      <c r="Y41" s="38" t="str">
        <f ca="1">IFERROR(__xludf.DUMMYFUNCTION("""COMPUTED_VALUE"""),"Fiona Feingold")</f>
        <v>Fiona Feingold</v>
      </c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0" ht="12.75" x14ac:dyDescent="0.55000000000000004">
      <c r="A42" s="2"/>
      <c r="B42" s="2"/>
      <c r="C42" s="104" t="s">
        <v>56</v>
      </c>
      <c r="D42" s="99"/>
      <c r="E42" s="99"/>
      <c r="F42" s="99"/>
      <c r="G42" s="99"/>
      <c r="H42" s="2"/>
      <c r="I42" s="2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8"/>
      <c r="W42" s="38"/>
      <c r="X42" s="38"/>
      <c r="Y42" s="38" t="str">
        <f ca="1">IFERROR(__xludf.DUMMYFUNCTION("""COMPUTED_VALUE"""),"")</f>
        <v/>
      </c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0" ht="12.75" x14ac:dyDescent="0.55000000000000004">
      <c r="A43" s="2"/>
      <c r="B43" s="2"/>
      <c r="C43" s="105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67"/>
      <c r="W43" s="38"/>
      <c r="X43" s="38"/>
      <c r="Y43" s="38" t="str">
        <f ca="1">IFERROR(__xludf.DUMMYFUNCTION("""COMPUTED_VALUE"""),"")</f>
        <v/>
      </c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0" ht="12.75" x14ac:dyDescent="0.55000000000000004">
      <c r="A44" s="2"/>
      <c r="B44" s="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38"/>
      <c r="W44" s="38"/>
      <c r="X44" s="38"/>
      <c r="Y44" s="38" t="str">
        <f ca="1">IFERROR(__xludf.DUMMYFUNCTION("""COMPUTED_VALUE"""),"")</f>
        <v/>
      </c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0" ht="12.75" x14ac:dyDescent="0.55000000000000004">
      <c r="A45" s="2"/>
      <c r="B45" s="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38"/>
      <c r="W45" s="38"/>
      <c r="X45" s="38"/>
      <c r="Y45" s="38" t="str">
        <f ca="1">IFERROR(__xludf.DUMMYFUNCTION("""COMPUTED_VALUE"""),"")</f>
        <v/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0" ht="12.75" x14ac:dyDescent="0.55000000000000004">
      <c r="A46" s="2"/>
      <c r="B46" s="2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38"/>
      <c r="W46" s="38"/>
      <c r="X46" s="38"/>
      <c r="Y46" s="38" t="str">
        <f ca="1">IFERROR(__xludf.DUMMYFUNCTION("""COMPUTED_VALUE"""),"")</f>
        <v/>
      </c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0" ht="12.75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8"/>
      <c r="W47" s="38"/>
      <c r="X47" s="38"/>
      <c r="Y47" s="38" t="str">
        <f ca="1">IFERROR(__xludf.DUMMYFUNCTION("""COMPUTED_VALUE"""),"")</f>
        <v/>
      </c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</sheetData>
  <mergeCells count="24">
    <mergeCell ref="M2:U2"/>
    <mergeCell ref="G1:Q1"/>
    <mergeCell ref="C2:K2"/>
    <mergeCell ref="L2:L3"/>
    <mergeCell ref="L24:L27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K30:K31"/>
    <mergeCell ref="J32:M34"/>
    <mergeCell ref="C42:G42"/>
    <mergeCell ref="C36:D36"/>
    <mergeCell ref="C37:K40"/>
    <mergeCell ref="M37:U40"/>
    <mergeCell ref="N32:U34"/>
    <mergeCell ref="B32:I34"/>
  </mergeCells>
  <conditionalFormatting sqref="C4:U23">
    <cfRule type="expression" dxfId="14" priority="1">
      <formula>$I:$I&lt;&gt;""</formula>
    </cfRule>
  </conditionalFormatting>
  <conditionalFormatting sqref="C4:U23">
    <cfRule type="expression" dxfId="13" priority="2">
      <formula>$S:$S&lt;&gt;""</formula>
    </cfRule>
  </conditionalFormatting>
  <conditionalFormatting sqref="A1">
    <cfRule type="notContainsBlanks" dxfId="12" priority="3">
      <formula>LEN(TRIM(A1))&gt;0</formula>
    </cfRule>
  </conditionalFormatting>
  <dataValidations count="330">
    <dataValidation type="list" allowBlank="1" showErrorMessage="1" sqref="C15">
      <formula1>$AH$15:$AJ$15</formula1>
    </dataValidation>
    <dataValidation type="list" allowBlank="1" showErrorMessage="1" sqref="F8">
      <formula1>$AT$8:$AV$8</formula1>
    </dataValidation>
    <dataValidation type="list" allowBlank="1" showErrorMessage="1" sqref="P22">
      <formula1>$BR$22:$BT$22</formula1>
    </dataValidation>
    <dataValidation type="list" allowBlank="1" showErrorMessage="1" sqref="D5">
      <formula1>$AL$5:$AN$5</formula1>
    </dataValidation>
    <dataValidation type="list" allowBlank="1" showErrorMessage="1" sqref="G13">
      <formula1>$AX$13:$AZ$13</formula1>
    </dataValidation>
    <dataValidation type="list" allowBlank="1" showErrorMessage="1" sqref="S23">
      <formula1>$AC$23:$AF$23</formula1>
    </dataValidation>
    <dataValidation type="list" allowBlank="1" showErrorMessage="1" sqref="O13">
      <formula1>$BN$13:$BP$13</formula1>
    </dataValidation>
    <dataValidation type="list" allowBlank="1" showErrorMessage="1" sqref="I23">
      <formula1>$X$23:$AA$23</formula1>
    </dataValidation>
    <dataValidation type="list" allowBlank="1" showErrorMessage="1" sqref="M9">
      <formula1>$BF$9:$BH$9</formula1>
    </dataValidation>
    <dataValidation type="list" allowBlank="1" showErrorMessage="1" sqref="C4">
      <formula1>$AH$4:$AJ$4</formula1>
    </dataValidation>
    <dataValidation type="list" allowBlank="1" showErrorMessage="1" sqref="H24">
      <formula1>$BB$24:$BD$24</formula1>
    </dataValidation>
    <dataValidation type="list" allowBlank="1" showErrorMessage="1" sqref="D16">
      <formula1>$AL$16:$AN$16</formula1>
    </dataValidation>
    <dataValidation type="list" allowBlank="1" showErrorMessage="1" sqref="M25">
      <formula1>$BF$25:$BH$25</formula1>
    </dataValidation>
    <dataValidation type="list" allowBlank="1" showErrorMessage="1" sqref="E4">
      <formula1>$AP$4:$AR$4</formula1>
    </dataValidation>
    <dataValidation type="list" allowBlank="1" showErrorMessage="1" sqref="G26">
      <formula1>$AX$26:$AZ$26</formula1>
    </dataValidation>
    <dataValidation type="list" allowBlank="1" showErrorMessage="1" sqref="S10">
      <formula1>$AC$10:$AF$10</formula1>
    </dataValidation>
    <dataValidation type="list" allowBlank="1" showErrorMessage="1" sqref="O26">
      <formula1>$BN$26:$BP$26</formula1>
    </dataValidation>
    <dataValidation type="list" allowBlank="1" showErrorMessage="1" sqref="F17">
      <formula1>$AT$17:$AV$17</formula1>
    </dataValidation>
    <dataValidation type="list" allowBlank="1" showErrorMessage="1" sqref="N15">
      <formula1>$BJ$15:$BL$15</formula1>
    </dataValidation>
    <dataValidation type="list" allowBlank="1" showErrorMessage="1" sqref="D15">
      <formula1>$AL$15:$AN$15</formula1>
    </dataValidation>
    <dataValidation type="list" allowBlank="1" showErrorMessage="1" sqref="P6">
      <formula1>$BR$6:$BT$6</formula1>
    </dataValidation>
    <dataValidation type="list" allowBlank="1" showErrorMessage="1" sqref="R6">
      <formula1>$BZ$6:$CB$6</formula1>
    </dataValidation>
    <dataValidation type="list" allowBlank="1" showErrorMessage="1" sqref="O12">
      <formula1>$BN$12:$BP$12</formula1>
    </dataValidation>
    <dataValidation type="list" allowBlank="1" showErrorMessage="1" sqref="M12">
      <formula1>$BF$12:$BH$12</formula1>
    </dataValidation>
    <dataValidation type="list" allowBlank="1" showErrorMessage="1" sqref="R21">
      <formula1>$BZ$21:$CB$21</formula1>
    </dataValidation>
    <dataValidation type="list" allowBlank="1" showErrorMessage="1" sqref="M24">
      <formula1>$BF$24:$BH$24</formula1>
    </dataValidation>
    <dataValidation type="list" allowBlank="1" showErrorMessage="1" sqref="G27">
      <formula1>$AX$27:$AZ$27</formula1>
    </dataValidation>
    <dataValidation type="list" allowBlank="1" showErrorMessage="1" sqref="I6">
      <formula1>$X$6:$AA$6</formula1>
    </dataValidation>
    <dataValidation type="list" allowBlank="1" showErrorMessage="1" sqref="Q17">
      <formula1>$BV$17:$BX$17</formula1>
    </dataValidation>
    <dataValidation type="list" allowBlank="1" showErrorMessage="1" sqref="F20">
      <formula1>$AT$20:$AV$20</formula1>
    </dataValidation>
    <dataValidation type="list" allowBlank="1" showErrorMessage="1" sqref="E21">
      <formula1>$AP$21:$AR$21</formula1>
    </dataValidation>
    <dataValidation type="list" allowBlank="1" showErrorMessage="1" sqref="P19">
      <formula1>$BR$19:$BT$19</formula1>
    </dataValidation>
    <dataValidation type="list" allowBlank="1" showErrorMessage="1" sqref="E22">
      <formula1>$AP$22:$AR$22</formula1>
    </dataValidation>
    <dataValidation type="list" allowBlank="1" showErrorMessage="1" sqref="O25">
      <formula1>$BN$25:$BP$25</formula1>
    </dataValidation>
    <dataValidation type="list" allowBlank="1" showErrorMessage="1" sqref="G9">
      <formula1>$AX$9:$AZ$9</formula1>
    </dataValidation>
    <dataValidation type="list" allowBlank="1" showErrorMessage="1" sqref="M11">
      <formula1>$BF$11:$BH$11</formula1>
    </dataValidation>
    <dataValidation type="list" allowBlank="1" showErrorMessage="1" sqref="R20">
      <formula1>$BZ$20:$CB$20</formula1>
    </dataValidation>
    <dataValidation type="list" allowBlank="1" showErrorMessage="1" sqref="Q18">
      <formula1>$BV$18:$BX$18</formula1>
    </dataValidation>
    <dataValidation type="list" allowBlank="1" showErrorMessage="1" sqref="N6">
      <formula1>$BJ$6:$BL$6</formula1>
    </dataValidation>
    <dataValidation type="list" allowBlank="1" showErrorMessage="1" sqref="Q19">
      <formula1>$BV$19:$BX$19</formula1>
    </dataValidation>
    <dataValidation type="list" allowBlank="1" showErrorMessage="1" sqref="M26">
      <formula1>$BF$26:$BH$26</formula1>
    </dataValidation>
    <dataValidation type="list" allowBlank="1" showErrorMessage="1" sqref="M7">
      <formula1>$BF$7:$BH$7</formula1>
    </dataValidation>
    <dataValidation type="list" allowBlank="1" showErrorMessage="1" sqref="E23">
      <formula1>$AP$23:$AR$23</formula1>
    </dataValidation>
    <dataValidation type="list" allowBlank="1" showErrorMessage="1" sqref="M10">
      <formula1>$BF$10:$BH$10</formula1>
    </dataValidation>
    <dataValidation type="list" allowBlank="1" showErrorMessage="1" sqref="I11">
      <formula1>$X$11:$AA$11</formula1>
    </dataValidation>
    <dataValidation type="list" allowBlank="1" showErrorMessage="1" sqref="H25">
      <formula1>$BB$25:$BD$25</formula1>
    </dataValidation>
    <dataValidation type="list" allowBlank="1" showErrorMessage="1" sqref="E18">
      <formula1>$AP$18:$AR$18</formula1>
    </dataValidation>
    <dataValidation type="list" allowBlank="1" showErrorMessage="1" sqref="P23">
      <formula1>$BR$23:$BT$23</formula1>
    </dataValidation>
    <dataValidation type="list" allowBlank="1" showErrorMessage="1" sqref="C16">
      <formula1>$AH$16:$AJ$16</formula1>
    </dataValidation>
    <dataValidation type="list" allowBlank="1" showErrorMessage="1" sqref="G14">
      <formula1>$AX$14:$AZ$14</formula1>
    </dataValidation>
    <dataValidation type="list" allowBlank="1" showErrorMessage="1" sqref="H22">
      <formula1>$BB$22:$BD$22</formula1>
    </dataValidation>
    <dataValidation type="list" allowBlank="1" showErrorMessage="1" sqref="P8">
      <formula1>$BR$8:$BT$8</formula1>
    </dataValidation>
    <dataValidation type="list" allowBlank="1" showErrorMessage="1" sqref="S22">
      <formula1>$AC$22:$AF$22</formula1>
    </dataValidation>
    <dataValidation type="list" allowBlank="1" showErrorMessage="1" sqref="O14">
      <formula1>$BN$14:$BP$14</formula1>
    </dataValidation>
    <dataValidation type="list" allowBlank="1" showErrorMessage="1" sqref="N27">
      <formula1>$BJ$27:$BL$27</formula1>
    </dataValidation>
    <dataValidation type="list" allowBlank="1" showErrorMessage="1" sqref="C6">
      <formula1>$AH$6:$AJ$6</formula1>
    </dataValidation>
    <dataValidation type="list" allowBlank="1" showErrorMessage="1" sqref="G4">
      <formula1>$AX$4:$AZ$4</formula1>
    </dataValidation>
    <dataValidation type="list" allowBlank="1" showErrorMessage="1" sqref="E19">
      <formula1>$AP$19:$AR$19</formula1>
    </dataValidation>
    <dataValidation type="list" allowBlank="1" showErrorMessage="1" sqref="Q5">
      <formula1>$BV$5:$BX$5</formula1>
    </dataValidation>
    <dataValidation type="list" allowBlank="1" showErrorMessage="1" sqref="I4">
      <formula1>$X$4:$AA$4</formula1>
    </dataValidation>
    <dataValidation type="list" allowBlank="1" showErrorMessage="1" sqref="D18">
      <formula1>$AL$18:$AN$18</formula1>
    </dataValidation>
    <dataValidation type="list" allowBlank="1" showErrorMessage="1" sqref="S19">
      <formula1>$AC$19:$AF$19</formula1>
    </dataValidation>
    <dataValidation type="list" allowBlank="1" showErrorMessage="1" sqref="P20">
      <formula1>$BR$20:$BT$20</formula1>
    </dataValidation>
    <dataValidation type="list" allowBlank="1" showErrorMessage="1" sqref="E24">
      <formula1>$AP$24:$AR$24</formula1>
    </dataValidation>
    <dataValidation type="list" allowBlank="1" showErrorMessage="1" sqref="O5">
      <formula1>$BN$5:$BP$5</formula1>
    </dataValidation>
    <dataValidation type="list" allowBlank="1" showErrorMessage="1" sqref="C13">
      <formula1>$AH$13:$AJ$13</formula1>
    </dataValidation>
    <dataValidation type="list" allowBlank="1" showErrorMessage="1" sqref="N8">
      <formula1>$BJ$8:$BL$8</formula1>
    </dataValidation>
    <dataValidation type="list" allowBlank="1" showErrorMessage="1" sqref="G11">
      <formula1>$AX$11:$AZ$11</formula1>
    </dataValidation>
    <dataValidation type="list" allowBlank="1" showErrorMessage="1" sqref="M27">
      <formula1>$BF$27:$BH$27</formula1>
    </dataValidation>
    <dataValidation type="list" allowBlank="1" showErrorMessage="1" sqref="O15">
      <formula1>$BN$15:$BP$15</formula1>
    </dataValidation>
    <dataValidation type="list" allowBlank="1" showErrorMessage="1" sqref="G12">
      <formula1>$AX$12:$AZ$12</formula1>
    </dataValidation>
    <dataValidation type="list" allowBlank="1" showErrorMessage="1" sqref="H8">
      <formula1>$BB$8:$BD$8</formula1>
    </dataValidation>
    <dataValidation type="list" allowBlank="1" showErrorMessage="1" sqref="I10">
      <formula1>$X$10:$AA$10</formula1>
    </dataValidation>
    <dataValidation type="list" allowBlank="1" showErrorMessage="1" sqref="R4">
      <formula1>$BZ$4:$CB$4</formula1>
    </dataValidation>
    <dataValidation type="list" allowBlank="1" showErrorMessage="1" sqref="H23">
      <formula1>$BB$23:$BD$23</formula1>
    </dataValidation>
    <dataValidation type="list" allowBlank="1" showErrorMessage="1" sqref="P21">
      <formula1>$BR$21:$BT$21</formula1>
    </dataValidation>
    <dataValidation type="list" allowBlank="1" showErrorMessage="1" sqref="D17">
      <formula1>$AL$17:$AN$17</formula1>
    </dataValidation>
    <dataValidation type="list" allowBlank="1" showErrorMessage="1" sqref="S5">
      <formula1>$AC$5:$AF$5</formula1>
    </dataValidation>
    <dataValidation type="list" allowBlank="1" showErrorMessage="1" sqref="C14">
      <formula1>$AH$14:$AJ$14</formula1>
    </dataValidation>
    <dataValidation type="list" allowBlank="1" showErrorMessage="1" sqref="F22">
      <formula1>$AT$22:$AV$22</formula1>
    </dataValidation>
    <dataValidation type="list" allowBlank="1" showErrorMessage="1" sqref="R9">
      <formula1>$BZ$9:$CB$9</formula1>
    </dataValidation>
    <dataValidation type="list" allowBlank="1" showErrorMessage="1" sqref="M5">
      <formula1>$BF$5:$BH$5</formula1>
    </dataValidation>
    <dataValidation type="list" allowBlank="1" showErrorMessage="1" sqref="S9">
      <formula1>$AC$9:$AF$9</formula1>
    </dataValidation>
    <dataValidation type="list" allowBlank="1" showErrorMessage="1" sqref="C18">
      <formula1>$AH$18:$AJ$18</formula1>
    </dataValidation>
    <dataValidation type="list" allowBlank="1" showErrorMessage="1" sqref="C8">
      <formula1>$AH$8:$AJ$8</formula1>
    </dataValidation>
    <dataValidation type="list" allowBlank="1" showErrorMessage="1" sqref="R10">
      <formula1>$BZ$10:$CB$10</formula1>
    </dataValidation>
    <dataValidation type="list" allowBlank="1" showErrorMessage="1" sqref="F14">
      <formula1>$AT$14:$AV$14</formula1>
    </dataValidation>
    <dataValidation type="list" allowBlank="1" showErrorMessage="1" sqref="P11">
      <formula1>$BR$11:$BT$11</formula1>
    </dataValidation>
    <dataValidation type="list" allowBlank="1" showErrorMessage="1" sqref="D19">
      <formula1>$AL$19:$AN$19</formula1>
    </dataValidation>
    <dataValidation type="list" allowBlank="1" showErrorMessage="1" sqref="F5">
      <formula1>$AT$5:$AV$5</formula1>
    </dataValidation>
    <dataValidation type="list" allowBlank="1" showErrorMessage="1" sqref="H19">
      <formula1>$BB$19:$BD$19</formula1>
    </dataValidation>
    <dataValidation type="list" allowBlank="1" showErrorMessage="1" sqref="G10">
      <formula1>$AX$10:$AZ$10</formula1>
    </dataValidation>
    <dataValidation type="list" allowBlank="1" showErrorMessage="1" sqref="S13">
      <formula1>$AC$13:$AF$13</formula1>
    </dataValidation>
    <dataValidation type="list" allowBlank="1" showErrorMessage="1" sqref="O23">
      <formula1>$BN$23:$BP$23</formula1>
    </dataValidation>
    <dataValidation type="list" allowBlank="1" showErrorMessage="1" sqref="F27">
      <formula1>$AT$27:$AV$27</formula1>
    </dataValidation>
    <dataValidation type="list" allowBlank="1" showErrorMessage="1" sqref="O24">
      <formula1>$BN$24:$BP$24</formula1>
    </dataValidation>
    <dataValidation type="list" allowBlank="1" showErrorMessage="1" sqref="O7">
      <formula1>$BN$7:$BP$7</formula1>
    </dataValidation>
    <dataValidation type="list" allowBlank="1" showErrorMessage="1" sqref="H26">
      <formula1>$BB$26:$BD$26</formula1>
    </dataValidation>
    <dataValidation type="list" allowBlank="1" showErrorMessage="1" sqref="F15">
      <formula1>$AT$15:$AV$15</formula1>
    </dataValidation>
    <dataValidation type="list" allowBlank="1" showErrorMessage="1" sqref="D27">
      <formula1>$AL$27:$AN$27</formula1>
    </dataValidation>
    <dataValidation type="list" allowBlank="1" showErrorMessage="1" sqref="G6">
      <formula1>$AX$6:$AZ$6</formula1>
    </dataValidation>
    <dataValidation type="list" allowBlank="1" showErrorMessage="1" sqref="Q7">
      <formula1>$BV$7:$BX$7</formula1>
    </dataValidation>
    <dataValidation type="list" allowBlank="1" showErrorMessage="1" sqref="S21">
      <formula1>$AC$21:$AF$21</formula1>
    </dataValidation>
    <dataValidation type="list" allowBlank="1" showErrorMessage="1" sqref="H27">
      <formula1>$BB$27:$BD$27</formula1>
    </dataValidation>
    <dataValidation type="list" allowBlank="1" showErrorMessage="1" sqref="E6">
      <formula1>$AP$6:$AR$6</formula1>
    </dataValidation>
    <dataValidation type="list" allowBlank="1" showErrorMessage="1" sqref="P12">
      <formula1>$BR$12:$BT$12</formula1>
    </dataValidation>
    <dataValidation type="list" allowBlank="1" showErrorMessage="1" sqref="D26">
      <formula1>$AL$26:$AN$26</formula1>
    </dataValidation>
    <dataValidation type="list" allowBlank="1" showErrorMessage="1" sqref="C17">
      <formula1>$AH$17:$AJ$17</formula1>
    </dataValidation>
    <dataValidation type="list" allowBlank="1" showErrorMessage="1" sqref="F21">
      <formula1>$AT$21:$AV$21</formula1>
    </dataValidation>
    <dataValidation type="list" allowBlank="1" showErrorMessage="1" sqref="S20">
      <formula1>$AC$20:$AF$20</formula1>
    </dataValidation>
    <dataValidation type="list" allowBlank="1" showErrorMessage="1" sqref="P5">
      <formula1>$BR$5:$BT$5</formula1>
    </dataValidation>
    <dataValidation type="list" allowBlank="1" showErrorMessage="1" sqref="R7">
      <formula1>$BZ$7:$CB$7</formula1>
    </dataValidation>
    <dataValidation type="list" allowBlank="1" showErrorMessage="1" sqref="P10">
      <formula1>$BR$10:$BT$10</formula1>
    </dataValidation>
    <dataValidation type="list" allowBlank="1" showErrorMessage="1" sqref="S11">
      <formula1>$AC$11:$AF$11</formula1>
    </dataValidation>
    <dataValidation type="list" allowBlank="1" showErrorMessage="1" sqref="C24">
      <formula1>$AH$24:$AJ$24</formula1>
    </dataValidation>
    <dataValidation type="list" allowBlank="1" showErrorMessage="1" sqref="F16">
      <formula1>$AT$16:$AV$16</formula1>
    </dataValidation>
    <dataValidation type="list" allowBlank="1" showErrorMessage="1" sqref="S14">
      <formula1>$AC$14:$AF$14</formula1>
    </dataValidation>
    <dataValidation type="list" allowBlank="1" showErrorMessage="1" sqref="S7">
      <formula1>$AC$7:$AF$7</formula1>
    </dataValidation>
    <dataValidation type="list" allowBlank="1" showErrorMessage="1" sqref="C27">
      <formula1>$AH$27:$AJ$27</formula1>
    </dataValidation>
    <dataValidation type="list" allowBlank="1" showErrorMessage="1" sqref="F26">
      <formula1>$AT$26:$AV$26</formula1>
    </dataValidation>
    <dataValidation type="list" allowBlank="1" showErrorMessage="1" sqref="N5">
      <formula1>$BJ$5:$BL$5</formula1>
    </dataValidation>
    <dataValidation type="list" allowBlank="1" showErrorMessage="1" sqref="F23">
      <formula1>$AT$23:$AV$23</formula1>
    </dataValidation>
    <dataValidation type="list" allowBlank="1" showErrorMessage="1" sqref="G8">
      <formula1>$AX$8:$AZ$8</formula1>
    </dataValidation>
    <dataValidation type="list" allowBlank="1" showErrorMessage="1" sqref="Q9">
      <formula1>$BV$9:$BX$9</formula1>
    </dataValidation>
    <dataValidation type="list" allowBlank="1" showErrorMessage="1" sqref="C19">
      <formula1>$AH$19:$AJ$19</formula1>
    </dataValidation>
    <dataValidation type="list" allowBlank="1" showErrorMessage="1" sqref="F18">
      <formula1>$AT$18:$AV$18</formula1>
    </dataValidation>
    <dataValidation type="list" allowBlank="1" showErrorMessage="1" sqref="E8">
      <formula1>$AP$8:$AR$8</formula1>
    </dataValidation>
    <dataValidation type="list" allowBlank="1" showErrorMessage="1" sqref="O9">
      <formula1>$BN$9:$BP$9</formula1>
    </dataValidation>
    <dataValidation type="list" allowBlank="1" showErrorMessage="1" sqref="D8">
      <formula1>$AL$8:$AN$8</formula1>
    </dataValidation>
    <dataValidation type="list" allowBlank="1" showErrorMessage="1" sqref="C25">
      <formula1>$AH$25:$AJ$25</formula1>
    </dataValidation>
    <dataValidation type="list" allowBlank="1" showErrorMessage="1" sqref="O27">
      <formula1>$BN$27:$BP$27</formula1>
    </dataValidation>
    <dataValidation type="list" allowBlank="1" showErrorMessage="1" sqref="S12">
      <formula1>$AC$12:$AF$12</formula1>
    </dataValidation>
    <dataValidation type="list" allowBlank="1" showErrorMessage="1" sqref="F19">
      <formula1>$AT$19:$AV$19</formula1>
    </dataValidation>
    <dataValidation type="list" allowBlank="1" showErrorMessage="1" sqref="F24">
      <formula1>$AT$24:$AV$24</formula1>
    </dataValidation>
    <dataValidation type="list" allowBlank="1" showErrorMessage="1" sqref="C26">
      <formula1>$AH$26:$AJ$26</formula1>
    </dataValidation>
    <dataValidation type="list" allowBlank="1" showErrorMessage="1" sqref="I8">
      <formula1>$X$8:$AA$8</formula1>
    </dataValidation>
    <dataValidation type="list" allowBlank="1" showErrorMessage="1" sqref="H5">
      <formula1>$BB$5:$BD$5</formula1>
    </dataValidation>
    <dataValidation type="list" allowBlank="1" showErrorMessage="1" sqref="M17">
      <formula1>$BF$17:$BH$17</formula1>
    </dataValidation>
    <dataValidation type="list" allowBlank="1" showErrorMessage="1" sqref="E14">
      <formula1>$AP$14:$AR$14</formula1>
    </dataValidation>
    <dataValidation type="list" allowBlank="1" showErrorMessage="1" sqref="D10">
      <formula1>$AL$10:$AN$10</formula1>
    </dataValidation>
    <dataValidation type="list" allowBlank="1" showErrorMessage="1" sqref="R26">
      <formula1>$BZ$26:$CB$26</formula1>
    </dataValidation>
    <dataValidation type="list" allowBlank="1" showErrorMessage="1" sqref="Q12">
      <formula1>$BV$12:$BX$12</formula1>
    </dataValidation>
    <dataValidation type="list" allowBlank="1" showErrorMessage="1" sqref="F25">
      <formula1>$AT$25:$AV$25</formula1>
    </dataValidation>
    <dataValidation type="list" allowBlank="1" showErrorMessage="1" sqref="N23">
      <formula1>$BJ$23:$BL$23</formula1>
    </dataValidation>
    <dataValidation type="list" allowBlank="1" showErrorMessage="1" sqref="P14">
      <formula1>$BR$14:$BT$14</formula1>
    </dataValidation>
    <dataValidation type="list" allowBlank="1" showErrorMessage="1" sqref="E27">
      <formula1>$AP$27:$AR$27</formula1>
    </dataValidation>
    <dataValidation type="list" allowBlank="1" showErrorMessage="1" sqref="S6">
      <formula1>$AC$6:$AF$6</formula1>
    </dataValidation>
    <dataValidation type="list" allowBlank="1" showErrorMessage="1" sqref="O20">
      <formula1>$BN$20:$BP$20</formula1>
    </dataValidation>
    <dataValidation type="list" allowBlank="1" showErrorMessage="1" sqref="R13">
      <formula1>$BZ$13:$CB$13</formula1>
    </dataValidation>
    <dataValidation type="list" allowBlank="1" showErrorMessage="1" sqref="N7">
      <formula1>$BJ$7:$BL$7</formula1>
    </dataValidation>
    <dataValidation type="list" allowBlank="1" showErrorMessage="1" sqref="I15">
      <formula1>$X$15:$AA$15</formula1>
    </dataValidation>
    <dataValidation type="list" allowBlank="1" showErrorMessage="1" sqref="I7">
      <formula1>$X$7:$AA$7</formula1>
    </dataValidation>
    <dataValidation type="list" allowBlank="1" showErrorMessage="1" sqref="Q25">
      <formula1>$BV$25:$BX$25</formula1>
    </dataValidation>
    <dataValidation type="list" allowBlank="1" showErrorMessage="1" sqref="Q4">
      <formula1>$BV$4:$BX$4</formula1>
    </dataValidation>
    <dataValidation type="list" allowBlank="1" showErrorMessage="1" sqref="R5">
      <formula1>$BZ$5:$CB$5</formula1>
    </dataValidation>
    <dataValidation type="list" allowBlank="1" showErrorMessage="1" sqref="H16">
      <formula1>$BB$16:$BD$16</formula1>
    </dataValidation>
    <dataValidation type="list" allowBlank="1" showErrorMessage="1" sqref="D6">
      <formula1>$AL$6:$AN$6</formula1>
    </dataValidation>
    <dataValidation type="list" allowBlank="1" showErrorMessage="1" sqref="C10">
      <formula1>$AH$10:$AJ$10</formula1>
    </dataValidation>
    <dataValidation type="list" allowBlank="1" showErrorMessage="1" sqref="G20">
      <formula1>$AX$20:$AZ$20</formula1>
    </dataValidation>
    <dataValidation type="list" allowBlank="1" showErrorMessage="1" sqref="F7">
      <formula1>$AT$7:$AV$7</formula1>
    </dataValidation>
    <dataValidation type="list" allowBlank="1" showErrorMessage="1" sqref="S16">
      <formula1>$AC$16:$AF$16</formula1>
    </dataValidation>
    <dataValidation type="list" allowBlank="1" showErrorMessage="1" sqref="Q11">
      <formula1>$BV$11:$BX$11</formula1>
    </dataValidation>
    <dataValidation type="list" allowBlank="1" showErrorMessage="1" sqref="O18">
      <formula1>$BN$18:$BP$18</formula1>
    </dataValidation>
    <dataValidation type="list" allowBlank="1" showErrorMessage="1" sqref="H7">
      <formula1>$BB$7:$BD$7</formula1>
    </dataValidation>
    <dataValidation type="list" allowBlank="1" showErrorMessage="1" sqref="C22">
      <formula1>$AH$22:$AJ$22</formula1>
    </dataValidation>
    <dataValidation type="list" allowBlank="1" showErrorMessage="1" sqref="C23">
      <formula1>$AH$23:$AJ$23</formula1>
    </dataValidation>
    <dataValidation type="list" allowBlank="1" showErrorMessage="1" sqref="M18">
      <formula1>$BF$18:$BH$18</formula1>
    </dataValidation>
    <dataValidation type="list" allowBlank="1" showErrorMessage="1" sqref="R27">
      <formula1>$BZ$27:$CB$27</formula1>
    </dataValidation>
    <dataValidation type="list" allowBlank="1" showErrorMessage="1" sqref="C3:H3">
      <formula1>$Y$27:$Y$36</formula1>
    </dataValidation>
    <dataValidation type="list" allowBlank="1" showErrorMessage="1" sqref="O4">
      <formula1>$BN$4:$BP$4</formula1>
    </dataValidation>
    <dataValidation type="list" allowBlank="1" showErrorMessage="1" sqref="I14">
      <formula1>$X$14:$AA$14</formula1>
    </dataValidation>
    <dataValidation type="list" allowBlank="1" showErrorMessage="1" sqref="S15">
      <formula1>$AC$15:$AF$15</formula1>
    </dataValidation>
    <dataValidation type="list" allowBlank="1" showErrorMessage="1" sqref="G21">
      <formula1>$AX$21:$AZ$21</formula1>
    </dataValidation>
    <dataValidation type="list" allowBlank="1" showErrorMessage="1" sqref="Q24">
      <formula1>$BV$24:$BX$24</formula1>
    </dataValidation>
    <dataValidation type="list" allowBlank="1" showErrorMessage="1" sqref="O19">
      <formula1>$BN$19:$BP$19</formula1>
    </dataValidation>
    <dataValidation type="list" allowBlank="1" showErrorMessage="1" sqref="E26">
      <formula1>$AP$26:$AR$26</formula1>
    </dataValidation>
    <dataValidation type="list" allowBlank="1" showErrorMessage="1" sqref="G5">
      <formula1>$AX$5:$AZ$5</formula1>
    </dataValidation>
    <dataValidation type="list" allowBlank="1" showErrorMessage="1" sqref="N9">
      <formula1>$BJ$9:$BL$9</formula1>
    </dataValidation>
    <dataValidation type="list" allowBlank="1" showErrorMessage="1" sqref="N11">
      <formula1>$BJ$11:$BL$11</formula1>
    </dataValidation>
    <dataValidation type="list" allowBlank="1" showErrorMessage="1" sqref="F10">
      <formula1>$AT$10:$AV$10</formula1>
    </dataValidation>
    <dataValidation type="list" allowBlank="1" showErrorMessage="1" sqref="R14">
      <formula1>$BZ$14:$CB$14</formula1>
    </dataValidation>
    <dataValidation type="list" allowBlank="1" showErrorMessage="1" sqref="O17">
      <formula1>$BN$17:$BP$17</formula1>
    </dataValidation>
    <dataValidation type="list" allowBlank="1" showErrorMessage="1" sqref="D22">
      <formula1>$AL$22:$AN$22</formula1>
    </dataValidation>
    <dataValidation type="list" allowBlank="1" showErrorMessage="1" sqref="O6">
      <formula1>$BN$6:$BP$6</formula1>
    </dataValidation>
    <dataValidation type="list" allowBlank="1" showErrorMessage="1" sqref="E5">
      <formula1>$AP$5:$AR$5</formula1>
    </dataValidation>
    <dataValidation type="list" allowBlank="1" showErrorMessage="1" sqref="Q6">
      <formula1>$BV$6:$BX$6</formula1>
    </dataValidation>
    <dataValidation type="list" allowBlank="1" showErrorMessage="1" sqref="H15">
      <formula1>$BB$15:$BD$15</formula1>
    </dataValidation>
    <dataValidation type="list" allowBlank="1" showErrorMessage="1" sqref="I5">
      <formula1>$X$5:$AA$5</formula1>
    </dataValidation>
    <dataValidation type="list" allowBlank="1" showErrorMessage="1" sqref="P13">
      <formula1>$BR$13:$BT$13</formula1>
    </dataValidation>
    <dataValidation type="list" allowBlank="1" showErrorMessage="1" sqref="O22">
      <formula1>$BN$22:$BP$22</formula1>
    </dataValidation>
    <dataValidation type="list" allowBlank="1" showErrorMessage="1" sqref="D25">
      <formula1>$AL$25:$AN$25</formula1>
    </dataValidation>
    <dataValidation type="list" allowBlank="1" showErrorMessage="1" sqref="F13">
      <formula1>$AT$13:$AV$13</formula1>
    </dataValidation>
    <dataValidation type="list" allowBlank="1" showErrorMessage="1" sqref="S17">
      <formula1>$AC$17:$AF$17</formula1>
    </dataValidation>
    <dataValidation type="list" allowBlank="1" showErrorMessage="1" sqref="H9">
      <formula1>$BB$9:$BD$9</formula1>
    </dataValidation>
    <dataValidation type="list" allowBlank="1" showErrorMessage="1" sqref="Q10">
      <formula1>$BV$10:$BX$10</formula1>
    </dataValidation>
    <dataValidation type="list" allowBlank="1" showErrorMessage="1" sqref="S4">
      <formula1>$AC$4:$AF$4</formula1>
    </dataValidation>
    <dataValidation type="list" allowBlank="1" showErrorMessage="1" sqref="C21">
      <formula1>$AH$21:$AJ$21</formula1>
    </dataValidation>
    <dataValidation type="list" allowBlank="1" showErrorMessage="1" sqref="M19">
      <formula1>$BF$19:$BH$19</formula1>
    </dataValidation>
    <dataValidation type="list" allowBlank="1" showErrorMessage="1" sqref="H17">
      <formula1>$BB$17:$BD$17</formula1>
    </dataValidation>
    <dataValidation type="list" allowBlank="1" showErrorMessage="1" sqref="D24">
      <formula1>$AL$24:$AN$24</formula1>
    </dataValidation>
    <dataValidation type="list" allowBlank="1" showErrorMessage="1" sqref="P15">
      <formula1>$BR$15:$BT$15</formula1>
    </dataValidation>
    <dataValidation type="list" allowBlank="1" showErrorMessage="1" sqref="F11">
      <formula1>$AT$11:$AV$11</formula1>
    </dataValidation>
    <dataValidation type="list" allowBlank="1" showErrorMessage="1" sqref="R12">
      <formula1>$BZ$12:$CB$12</formula1>
    </dataValidation>
    <dataValidation type="list" allowBlank="1" showErrorMessage="1" sqref="Q26">
      <formula1>$BV$26:$BX$26</formula1>
    </dataValidation>
    <dataValidation type="list" allowBlank="1" showErrorMessage="1" sqref="D4">
      <formula1>$AL$4:$AN$4</formula1>
    </dataValidation>
    <dataValidation type="list" allowBlank="1" showErrorMessage="1" sqref="M8">
      <formula1>$BF$8:$BH$8</formula1>
    </dataValidation>
    <dataValidation type="list" allowBlank="1" showErrorMessage="1" sqref="Q27">
      <formula1>$BV$27:$BX$27</formula1>
    </dataValidation>
    <dataValidation type="list" allowBlank="1" showErrorMessage="1" sqref="D23">
      <formula1>$AL$23:$AN$23</formula1>
    </dataValidation>
    <dataValidation type="list" allowBlank="1" showErrorMessage="1" sqref="O16">
      <formula1>$BN$16:$BP$16</formula1>
    </dataValidation>
    <dataValidation type="list" allowBlank="1" showErrorMessage="1" sqref="H18">
      <formula1>$BB$18:$BD$18</formula1>
    </dataValidation>
    <dataValidation type="list" allowBlank="1" showErrorMessage="1" sqref="P16">
      <formula1>$BR$16:$BT$16</formula1>
    </dataValidation>
    <dataValidation type="list" allowBlank="1" showErrorMessage="1" sqref="C20">
      <formula1>$AH$20:$AJ$20</formula1>
    </dataValidation>
    <dataValidation type="list" allowBlank="1" showErrorMessage="1" sqref="C5">
      <formula1>$AH$5:$AJ$5</formula1>
    </dataValidation>
    <dataValidation type="list" allowBlank="1" showErrorMessage="1" sqref="O21">
      <formula1>$BN$21:$BP$21</formula1>
    </dataValidation>
    <dataValidation type="list" allowBlank="1" showErrorMessage="1" sqref="S18">
      <formula1>$AC$18:$AF$18</formula1>
    </dataValidation>
    <dataValidation type="list" allowBlank="1" showErrorMessage="1" sqref="F12">
      <formula1>$AT$12:$AV$12</formula1>
    </dataValidation>
    <dataValidation type="list" allowBlank="1" showErrorMessage="1" sqref="E25">
      <formula1>$AP$25:$AR$25</formula1>
    </dataValidation>
    <dataValidation type="list" allowBlank="1" showErrorMessage="1" sqref="P7">
      <formula1>$BR$7:$BT$7</formula1>
    </dataValidation>
    <dataValidation type="list" allowBlank="1" showErrorMessage="1" sqref="F9">
      <formula1>$AT$9:$AV$9</formula1>
    </dataValidation>
    <dataValidation type="list" allowBlank="1" showErrorMessage="1" sqref="N10">
      <formula1>$BJ$10:$BL$10</formula1>
    </dataValidation>
    <dataValidation type="list" allowBlank="1" showErrorMessage="1" sqref="R11">
      <formula1>$BZ$11:$CB$11</formula1>
    </dataValidation>
    <dataValidation type="list" allowBlank="1" showErrorMessage="1" sqref="R23">
      <formula1>$BZ$23:$CB$23</formula1>
    </dataValidation>
    <dataValidation type="list" allowBlank="1" showErrorMessage="1" sqref="I20">
      <formula1>$X$20:$AA$20</formula1>
    </dataValidation>
    <dataValidation type="list" allowBlank="1" showErrorMessage="1" sqref="H4">
      <formula1>$BB$4:$BD$4</formula1>
    </dataValidation>
    <dataValidation type="list" allowBlank="1" showErrorMessage="1" sqref="N20">
      <formula1>$BJ$20:$BL$20</formula1>
    </dataValidation>
    <dataValidation type="list" allowBlank="1" showErrorMessage="1" sqref="H21">
      <formula1>$BB$21:$BD$21</formula1>
    </dataValidation>
    <dataValidation type="list" allowBlank="1" showErrorMessage="1" sqref="C12">
      <formula1>$AH$12:$AJ$12</formula1>
    </dataValidation>
    <dataValidation type="list" allowBlank="1" showErrorMessage="1" sqref="I18">
      <formula1>$X$18:$AA$18</formula1>
    </dataValidation>
    <dataValidation type="list" allowBlank="1" showErrorMessage="1" sqref="D9">
      <formula1>$AL$9:$AN$9</formula1>
    </dataValidation>
    <dataValidation type="list" allowBlank="1" showErrorMessage="1" sqref="N26">
      <formula1>$BJ$26:$BL$26</formula1>
    </dataValidation>
    <dataValidation type="list" allowBlank="1" showErrorMessage="1" sqref="D13">
      <formula1>$AL$13:$AN$13</formula1>
    </dataValidation>
    <dataValidation type="list" allowBlank="1" showErrorMessage="1" sqref="P25">
      <formula1>$BR$25:$BT$25</formula1>
    </dataValidation>
    <dataValidation type="list" allowBlank="1" showErrorMessage="1" sqref="M22">
      <formula1>$BF$22:$BH$22</formula1>
    </dataValidation>
    <dataValidation type="list" allowBlank="1" showErrorMessage="1" sqref="E17">
      <formula1>$AP$17:$AR$17</formula1>
    </dataValidation>
    <dataValidation type="list" allowBlank="1" showErrorMessage="1" sqref="O10">
      <formula1>$BN$10:$BP$10</formula1>
    </dataValidation>
    <dataValidation type="list" allowBlank="1" showErrorMessage="1" sqref="G16">
      <formula1>$AX$16:$AZ$16</formula1>
    </dataValidation>
    <dataValidation type="list" allowBlank="1" showErrorMessage="1" sqref="Q22">
      <formula1>$BV$22:$BX$22</formula1>
    </dataValidation>
    <dataValidation type="list" allowBlank="1" showErrorMessage="1" sqref="I12">
      <formula1>$X$12:$AA$12</formula1>
    </dataValidation>
    <dataValidation type="list" allowBlank="1" showErrorMessage="1" sqref="N12">
      <formula1>$BJ$12:$BL$12</formula1>
    </dataValidation>
    <dataValidation type="list" allowBlank="1" showErrorMessage="1" sqref="H13">
      <formula1>$BB$13:$BD$13</formula1>
    </dataValidation>
    <dataValidation type="list" allowBlank="1" showErrorMessage="1" sqref="N18">
      <formula1>$BJ$18:$BL$18</formula1>
    </dataValidation>
    <dataValidation type="list" allowBlank="1" showErrorMessage="1" sqref="E11">
      <formula1>$AP$11:$AR$11</formula1>
    </dataValidation>
    <dataValidation type="list" allowBlank="1" showErrorMessage="1" sqref="P17">
      <formula1>$BR$17:$BT$17</formula1>
    </dataValidation>
    <dataValidation type="list" allowBlank="1" showErrorMessage="1" sqref="D21">
      <formula1>$AL$21:$AN$21</formula1>
    </dataValidation>
    <dataValidation type="list" allowBlank="1" showErrorMessage="1" sqref="R16">
      <formula1>$BZ$16:$CB$16</formula1>
    </dataValidation>
    <dataValidation type="list" allowBlank="1" showErrorMessage="1" sqref="E7">
      <formula1>$AP$7:$AR$7</formula1>
    </dataValidation>
    <dataValidation type="list" allowBlank="1" showErrorMessage="1" sqref="O8">
      <formula1>$BN$8:$BP$8</formula1>
    </dataValidation>
    <dataValidation type="list" allowBlank="1" showErrorMessage="1" sqref="Q23">
      <formula1>$BV$23:$BX$23</formula1>
    </dataValidation>
    <dataValidation type="list" allowBlank="1" showErrorMessage="1" sqref="N25">
      <formula1>$BJ$25:$BL$25</formula1>
    </dataValidation>
    <dataValidation type="list" allowBlank="1" showErrorMessage="1" sqref="I13">
      <formula1>$X$13:$AA$13</formula1>
    </dataValidation>
    <dataValidation type="list" allowBlank="1" showErrorMessage="1" sqref="H14">
      <formula1>$BB$14:$BD$14</formula1>
    </dataValidation>
    <dataValidation type="list" allowBlank="1" showErrorMessage="1" sqref="P24">
      <formula1>$BR$24:$BT$24</formula1>
    </dataValidation>
    <dataValidation type="list" allowBlank="1" showErrorMessage="1" sqref="I19">
      <formula1>$X$19:$AA$19</formula1>
    </dataValidation>
    <dataValidation type="list" allowBlank="1" showErrorMessage="1" sqref="P18">
      <formula1>$BR$18:$BT$18</formula1>
    </dataValidation>
    <dataValidation type="list" allowBlank="1" showErrorMessage="1" sqref="D20">
      <formula1>$AL$20:$AN$20</formula1>
    </dataValidation>
    <dataValidation type="list" allowBlank="1" showErrorMessage="1" sqref="N19">
      <formula1>$BJ$19:$BL$19</formula1>
    </dataValidation>
    <dataValidation type="list" allowBlank="1" showErrorMessage="1" sqref="M3:R3">
      <formula1>$Y$38:$Y$47</formula1>
    </dataValidation>
    <dataValidation type="list" allowBlank="1" showErrorMessage="1" sqref="R15">
      <formula1>$BZ$15:$CB$15</formula1>
    </dataValidation>
    <dataValidation type="list" allowBlank="1" showErrorMessage="1" sqref="H20">
      <formula1>$BB$20:$BD$20</formula1>
    </dataValidation>
    <dataValidation type="list" allowBlank="1" showErrorMessage="1" sqref="E10">
      <formula1>$AP$10:$AR$10</formula1>
    </dataValidation>
    <dataValidation type="list" allowBlank="1" showErrorMessage="1" sqref="C11">
      <formula1>$AH$11:$AJ$11</formula1>
    </dataValidation>
    <dataValidation type="list" allowBlank="1" showErrorMessage="1" sqref="C7">
      <formula1>$AH$7:$AJ$7</formula1>
    </dataValidation>
    <dataValidation type="list" allowBlank="1" showErrorMessage="1" sqref="D14">
      <formula1>$AL$14:$AN$14</formula1>
    </dataValidation>
    <dataValidation type="list" allowBlank="1" showErrorMessage="1" sqref="E16">
      <formula1>$AP$16:$AR$16</formula1>
    </dataValidation>
    <dataValidation type="list" allowBlank="1" showErrorMessage="1" sqref="N13">
      <formula1>$BJ$13:$BL$13</formula1>
    </dataValidation>
    <dataValidation type="list" allowBlank="1" showErrorMessage="1" sqref="G15">
      <formula1>$AX$15:$AZ$15</formula1>
    </dataValidation>
    <dataValidation type="list" allowBlank="1" showErrorMessage="1" sqref="M23">
      <formula1>$BF$23:$BH$23</formula1>
    </dataValidation>
    <dataValidation type="list" allowBlank="1" showErrorMessage="1" sqref="F4">
      <formula1>$AT$4:$AV$4</formula1>
    </dataValidation>
    <dataValidation type="list" allowBlank="1" showErrorMessage="1" sqref="M6">
      <formula1>$BF$6:$BH$6</formula1>
    </dataValidation>
    <dataValidation type="list" allowBlank="1" showErrorMessage="1" sqref="E9">
      <formula1>$AP$9:$AR$9</formula1>
    </dataValidation>
    <dataValidation type="list" allowBlank="1" showErrorMessage="1" sqref="G25">
      <formula1>$AX$25:$AZ$25</formula1>
    </dataValidation>
    <dataValidation type="list" allowBlank="1" showErrorMessage="1" sqref="H12">
      <formula1>$BB$12:$BD$12</formula1>
    </dataValidation>
    <dataValidation type="list" allowBlank="1" showErrorMessage="1" sqref="Q16">
      <formula1>$BV$16:$BX$16</formula1>
    </dataValidation>
    <dataValidation type="list" allowBlank="1" showErrorMessage="1" sqref="G22">
      <formula1>$AX$22:$AZ$22</formula1>
    </dataValidation>
    <dataValidation type="list" allowBlank="1" showErrorMessage="1" sqref="F6">
      <formula1>$AT$6:$AV$6</formula1>
    </dataValidation>
    <dataValidation type="list" allowBlank="1" showErrorMessage="1" sqref="R17">
      <formula1>$BZ$17:$CB$17</formula1>
    </dataValidation>
    <dataValidation type="list" allowBlank="1" showErrorMessage="1" sqref="P9">
      <formula1>$BR$9:$BT$9</formula1>
    </dataValidation>
    <dataValidation type="list" allowBlank="1" showErrorMessage="1" sqref="Q21">
      <formula1>$BV$21:$BX$21</formula1>
    </dataValidation>
    <dataValidation type="list" allowBlank="1" showErrorMessage="1" sqref="N14">
      <formula1>$BJ$14:$BL$14</formula1>
    </dataValidation>
    <dataValidation type="list" allowBlank="1" showErrorMessage="1" sqref="G17">
      <formula1>$AX$17:$AZ$17</formula1>
    </dataValidation>
    <dataValidation type="list" allowBlank="1" showErrorMessage="1" sqref="I9">
      <formula1>$X$9:$AA$9</formula1>
    </dataValidation>
    <dataValidation type="list" allowBlank="1" showErrorMessage="1" sqref="M13">
      <formula1>$BF$13:$BH$13</formula1>
    </dataValidation>
    <dataValidation type="list" allowBlank="1" showErrorMessage="1" sqref="C9">
      <formula1>$AH$9:$AJ$9</formula1>
    </dataValidation>
    <dataValidation type="list" allowBlank="1" showErrorMessage="1" sqref="O11">
      <formula1>$BN$11:$BP$11</formula1>
    </dataValidation>
    <dataValidation type="list" allowBlank="1" showErrorMessage="1" sqref="N24">
      <formula1>$BJ$24:$BL$24</formula1>
    </dataValidation>
    <dataValidation type="list" allowBlank="1" showErrorMessage="1" sqref="R22">
      <formula1>$BZ$22:$CB$22</formula1>
    </dataValidation>
    <dataValidation type="list" allowBlank="1" showErrorMessage="1" sqref="I21">
      <formula1>$X$21:$AA$21</formula1>
    </dataValidation>
    <dataValidation type="list" allowBlank="1" showErrorMessage="1" sqref="E15">
      <formula1>$AP$15:$AR$15</formula1>
    </dataValidation>
    <dataValidation type="list" allowBlank="1" showErrorMessage="1" sqref="M16">
      <formula1>$BF$16:$BH$16</formula1>
    </dataValidation>
    <dataValidation type="list" allowBlank="1" showErrorMessage="1" sqref="H6">
      <formula1>$BB$6:$BD$6</formula1>
    </dataValidation>
    <dataValidation type="list" allowBlank="1" showErrorMessage="1" sqref="R25">
      <formula1>$BZ$25:$CB$25</formula1>
    </dataValidation>
    <dataValidation type="list" allowBlank="1" showErrorMessage="1" sqref="D12">
      <formula1>$AL$12:$AN$12</formula1>
    </dataValidation>
    <dataValidation type="list" allowBlank="1" showErrorMessage="1" sqref="Q13">
      <formula1>$BV$13:$BX$13</formula1>
    </dataValidation>
    <dataValidation type="list" allowBlank="1" showErrorMessage="1" sqref="P26">
      <formula1>$BR$26:$BT$26</formula1>
    </dataValidation>
    <dataValidation type="list" allowBlank="1" showErrorMessage="1" sqref="D7">
      <formula1>$AL$7:$AN$7</formula1>
    </dataValidation>
    <dataValidation type="list" allowBlank="1" showErrorMessage="1" sqref="E20">
      <formula1>$AP$20:$AR$20</formula1>
    </dataValidation>
    <dataValidation type="list" allowBlank="1" showErrorMessage="1" sqref="P27">
      <formula1>$BR$27:$BT$27</formula1>
    </dataValidation>
    <dataValidation type="list" allowBlank="1" showErrorMessage="1" sqref="Q14">
      <formula1>$BV$14:$BX$14</formula1>
    </dataValidation>
    <dataValidation type="list" allowBlank="1" showErrorMessage="1" sqref="M21">
      <formula1>$BF$21:$BH$21</formula1>
    </dataValidation>
    <dataValidation type="list" allowBlank="1" showErrorMessage="1" sqref="R19">
      <formula1>$BZ$19:$CB$19</formula1>
    </dataValidation>
    <dataValidation type="list" allowBlank="1" showErrorMessage="1" sqref="P4">
      <formula1>$BR$4:$BT$4</formula1>
    </dataValidation>
    <dataValidation type="list" allowBlank="1" showErrorMessage="1" sqref="R8">
      <formula1>$BZ$8:$CB$8</formula1>
    </dataValidation>
    <dataValidation type="list" allowBlank="1" showErrorMessage="1" sqref="N16">
      <formula1>$BJ$16:$BL$16</formula1>
    </dataValidation>
    <dataValidation type="list" allowBlank="1" showErrorMessage="1" sqref="G18">
      <formula1>$AX$18:$AZ$18</formula1>
    </dataValidation>
    <dataValidation type="list" allowBlank="1" showErrorMessage="1" sqref="I22">
      <formula1>$X$22:$AA$22</formula1>
    </dataValidation>
    <dataValidation type="list" allowBlank="1" showErrorMessage="1" sqref="N21">
      <formula1>$BJ$21:$BL$21</formula1>
    </dataValidation>
    <dataValidation type="list" allowBlank="1" showErrorMessage="1" sqref="S8">
      <formula1>$AC$8:$AF$8</formula1>
    </dataValidation>
    <dataValidation type="list" allowBlank="1" showErrorMessage="1" sqref="M4">
      <formula1>$BF$4:$BH$4</formula1>
    </dataValidation>
    <dataValidation type="list" allowBlank="1" showErrorMessage="1" sqref="H10">
      <formula1>$BB$10:$BD$10</formula1>
    </dataValidation>
    <dataValidation type="list" allowBlank="1" showErrorMessage="1" sqref="M15">
      <formula1>$BF$15:$BH$15</formula1>
    </dataValidation>
    <dataValidation type="list" allowBlank="1" showErrorMessage="1" sqref="G23">
      <formula1>$AX$23:$AZ$23</formula1>
    </dataValidation>
    <dataValidation type="list" allowBlank="1" showErrorMessage="1" sqref="I16">
      <formula1>$X$16:$AA$16</formula1>
    </dataValidation>
    <dataValidation type="list" allowBlank="1" showErrorMessage="1" sqref="R24">
      <formula1>$BZ$24:$CB$24</formula1>
    </dataValidation>
    <dataValidation type="list" allowBlank="1" showErrorMessage="1" sqref="E12">
      <formula1>$AP$12:$AR$12</formula1>
    </dataValidation>
    <dataValidation type="list" allowBlank="1" showErrorMessage="1" sqref="N4">
      <formula1>$BJ$4:$BL$4</formula1>
    </dataValidation>
    <dataValidation type="list" allowBlank="1" showErrorMessage="1" sqref="D11">
      <formula1>$AL$11:$AN$11</formula1>
    </dataValidation>
    <dataValidation type="list" allowBlank="1" showErrorMessage="1" sqref="Q15">
      <formula1>$BV$15:$BX$15</formula1>
    </dataValidation>
    <dataValidation type="list" allowBlank="1" showErrorMessage="1" sqref="I17">
      <formula1>$X$17:$AA$17</formula1>
    </dataValidation>
    <dataValidation type="list" allowBlank="1" showErrorMessage="1" sqref="Q8">
      <formula1>$BV$8:$BX$8</formula1>
    </dataValidation>
    <dataValidation type="list" allowBlank="1" showErrorMessage="1" sqref="N17">
      <formula1>$BJ$17:$BL$17</formula1>
    </dataValidation>
    <dataValidation type="list" allowBlank="1" showErrorMessage="1" sqref="M20">
      <formula1>$BF$20:$BH$20</formula1>
    </dataValidation>
    <dataValidation type="list" allowBlank="1" showErrorMessage="1" sqref="R18">
      <formula1>$BZ$18:$CB$18</formula1>
    </dataValidation>
    <dataValidation type="list" allowBlank="1" showErrorMessage="1" sqref="G19">
      <formula1>$AX$19:$AZ$19</formula1>
    </dataValidation>
    <dataValidation type="list" allowBlank="1" showErrorMessage="1" sqref="Q20">
      <formula1>$BV$20:$BX$20</formula1>
    </dataValidation>
    <dataValidation type="list" allowBlank="1" showErrorMessage="1" sqref="G7">
      <formula1>$AX$7:$AZ$7</formula1>
    </dataValidation>
    <dataValidation type="list" allowBlank="1" showErrorMessage="1" sqref="N22">
      <formula1>$BJ$22:$BL$22</formula1>
    </dataValidation>
    <dataValidation type="list" allowBlank="1" showErrorMessage="1" sqref="H11">
      <formula1>$BB$11:$BD$11</formula1>
    </dataValidation>
    <dataValidation type="list" allowBlank="1" showErrorMessage="1" sqref="M14">
      <formula1>$BF$14:$BH$14</formula1>
    </dataValidation>
    <dataValidation type="list" allowBlank="1" showErrorMessage="1" sqref="G24">
      <formula1>$AX$24:$AZ$24</formula1>
    </dataValidation>
    <dataValidation type="list" allowBlank="1" showErrorMessage="1" sqref="E13">
      <formula1>$AP$13:$AR$13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INSTRUCTIONS!$A$34:$CC$34</xm:f>
          </x14:formula1>
          <xm:sqref>C2 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INSTRUCTIONS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ROUND 9</vt:lpstr>
      <vt:lpstr>ROUND 10</vt:lpstr>
      <vt:lpstr>ROUND 11</vt:lpstr>
      <vt:lpstr>ROUND 12</vt:lpstr>
      <vt:lpstr>BONUS</vt:lpstr>
      <vt:lpstr>NEG</vt:lpstr>
      <vt:lpstr>NONEG</vt:lpstr>
      <vt:lpstr>TOSSUP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Zhang</cp:lastModifiedBy>
  <dcterms:modified xsi:type="dcterms:W3CDTF">2020-02-10T17:51:29Z</dcterms:modified>
</cp:coreProperties>
</file>