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<sst xmlns="http://schemas.openxmlformats.org/spreadsheetml/2006/main" count="431" uniqueCount="111">
  <si>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</si>
  <si>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</si>
  <si>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</si>
  <si>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</si>
  <si>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</si>
  <si>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</si>
  <si>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</si>
  <si>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</si>
  <si>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</si>
  <si>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</si>
  <si>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</si>
  <si>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 xml:space="preserve">5. IMPORTANT: If a substitution occurs, click the coresponding "Add Substitution" button and fill out the form. 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</si>
  <si>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</si>
  <si>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</si>
  <si>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</si>
  <si>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</si>
  <si>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</si>
  <si>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</si>
  <si>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NANSEMOND RIVER A</t>
  </si>
  <si>
    <t>RICHARD MONTGOMERY D</t>
  </si>
  <si>
    <t>TU NO.</t>
  </si>
  <si>
    <t>WINSTON CHURCHILL</t>
  </si>
  <si>
    <t>MONTGOMERY BLAIR B</t>
  </si>
  <si>
    <t>Adithya Kidambi</t>
  </si>
  <si>
    <t>Hrishita Mareddy</t>
  </si>
  <si>
    <t>Shubhang Eruventi</t>
  </si>
  <si>
    <t>Nishan Abeywardena</t>
  </si>
  <si>
    <t>BONUS</t>
  </si>
  <si>
    <t>T+B</t>
  </si>
  <si>
    <t>SUM</t>
  </si>
  <si>
    <t>Abhiram Kidambi</t>
  </si>
  <si>
    <t>Patrick Zhang</t>
  </si>
  <si>
    <t>NuAmen Audema</t>
  </si>
  <si>
    <t>Vinay Raman</t>
  </si>
  <si>
    <t>Jaysen Dildy</t>
  </si>
  <si>
    <t>Sean McClure</t>
  </si>
  <si>
    <t>Jim Topping</t>
  </si>
  <si>
    <t>Dylan Wyer</t>
  </si>
  <si>
    <t>Seth Bissette</t>
  </si>
  <si>
    <t>Anand Kalla</t>
  </si>
  <si>
    <t>Stevie Miller</t>
  </si>
  <si>
    <t>Mwila Bweupe</t>
  </si>
  <si>
    <t>Suyoag Patwardhan</t>
  </si>
  <si>
    <t>List of teams:</t>
  </si>
  <si>
    <t>-----------</t>
  </si>
  <si>
    <t>TIE BREAKER</t>
  </si>
  <si>
    <t>-------------</t>
  </si>
  <si>
    <t>ROUND 3</t>
  </si>
  <si>
    <t>RICHARD MONTGOMERY A</t>
  </si>
  <si>
    <t>Sagar Castleman</t>
  </si>
  <si>
    <t>Emily Wu</t>
  </si>
  <si>
    <t>Josh Goozman</t>
  </si>
  <si>
    <t>Corrigan Peters</t>
  </si>
  <si>
    <t>BONUS TOTAL</t>
  </si>
  <si>
    <t>PPB</t>
  </si>
  <si>
    <t>PPG</t>
  </si>
  <si>
    <t>FINAL SCORES</t>
  </si>
  <si>
    <t>10: Seth Bissette/Jim Topping</t>
  </si>
  <si>
    <t>Notes (protests, moderating mistakes, etc.)</t>
  </si>
  <si>
    <t>ROUND 4</t>
  </si>
  <si>
    <t>QUINCE ORCHARD B</t>
  </si>
  <si>
    <t>BASIS MCLEAN A</t>
  </si>
  <si>
    <t>Sara Klemow</t>
  </si>
  <si>
    <t>Marvin Romero</t>
  </si>
  <si>
    <t>Malachi Ray</t>
  </si>
  <si>
    <t>Eric Price</t>
  </si>
  <si>
    <t>William Shi</t>
  </si>
  <si>
    <t>Raleigh White</t>
  </si>
  <si>
    <t>Nathan Hart-Hodgson</t>
  </si>
  <si>
    <t>Rithik Puli</t>
  </si>
  <si>
    <t>ROUND 5</t>
  </si>
  <si>
    <t>LONGFELLOW A</t>
  </si>
  <si>
    <t>Patrick Shi</t>
  </si>
  <si>
    <t>Nathaniel Godrey</t>
  </si>
  <si>
    <t>Abigail Lee</t>
  </si>
  <si>
    <t>Deven Hagen</t>
  </si>
  <si>
    <t>Bonus for tossup 6: Backwards writing for mirrored writing</t>
  </si>
  <si>
    <t>ROUND 6</t>
  </si>
  <si>
    <t>Noor Deify</t>
  </si>
  <si>
    <t>10: Sara Klemow/Malachi Ray</t>
  </si>
  <si>
    <t>ROUND 7</t>
  </si>
  <si>
    <t>10: Dylan Wyer/Seth Bissette</t>
  </si>
  <si>
    <t>ROUND 8</t>
  </si>
  <si>
    <t>LONGFELLOW B</t>
  </si>
  <si>
    <t>KNIGHT MINDS A</t>
  </si>
  <si>
    <t>Aileesh Amatya</t>
  </si>
  <si>
    <t>Ryan McKenzie</t>
  </si>
  <si>
    <t>Chris Jia</t>
  </si>
  <si>
    <t>Carter Pisocky</t>
  </si>
  <si>
    <t>Jacob Schildkraut</t>
  </si>
  <si>
    <t>Jared Cooper</t>
  </si>
  <si>
    <t>Elithia Arif</t>
  </si>
  <si>
    <t>Brendon Himes</t>
  </si>
  <si>
    <t>Andriko Bilaniuk</t>
  </si>
  <si>
    <t>10: Sara Klemow/Noor Deify</t>
  </si>
  <si>
    <t>ROUND 9</t>
  </si>
  <si>
    <t>LAKE BRADDOCK</t>
  </si>
  <si>
    <t>Sarah Cutler</t>
  </si>
  <si>
    <t>Jack Bradecamp</t>
  </si>
  <si>
    <t>Delaney Hingst</t>
  </si>
  <si>
    <t>Sadie Jacobs</t>
  </si>
  <si>
    <t>ROUND 10</t>
  </si>
  <si>
    <t>BURLEIGH MANOR B</t>
  </si>
  <si>
    <t>Arif Vempalle</t>
  </si>
  <si>
    <t>Peter Chen</t>
  </si>
  <si>
    <t>Nithya Parepally</t>
  </si>
  <si>
    <t>Pratham Sethia</t>
  </si>
  <si>
    <t>10: Jacob Schildkraut/Carter Pisocky</t>
  </si>
  <si>
    <t>ROUND 11</t>
  </si>
  <si>
    <t>10: Aileesh Amatya/Chris Jia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</si>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</sst>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sz val="11.0"/>
      <name val="Trebuchet MS"/>
    </font>
    <font>
      <sz val="11.0"/>
      <color rgb="FF000000"/>
      <name val="Trebuchet MS"/>
    </font>
    <font>
      <b/>
      <i/>
      <sz val="11.0"/>
      <name val="Trebuchet MS"/>
    </font>
    <font>
      <color rgb="FF000000"/>
      <name val="Trebuchet MS"/>
    </font>
    <font>
      <sz val="10.0"/>
      <color rgb="FFFFFFFF"/>
      <name val="Trebuchet MS"/>
    </font>
    <font>
      <b/>
      <sz val="14.0"/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b/>
      <sz val="11.0"/>
      <name val="Trebuchet MS"/>
    </font>
    <font>
      <b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7" numFmtId="0" xfId="0" applyFont="1"/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vertical="bottom"/>
    </xf>
    <xf borderId="0" fillId="2" fontId="9" numFmtId="0" xfId="0" applyAlignment="1" applyFont="1">
      <alignment horizontal="center" readingOrder="0"/>
    </xf>
    <xf borderId="0" fillId="0" fontId="10" numFmtId="0" xfId="0" applyFont="1"/>
    <xf borderId="0" fillId="0" fontId="11" numFmtId="0" xfId="0" applyFont="1"/>
    <xf borderId="2" fillId="3" fontId="3" numFmtId="0" xfId="0" applyAlignment="1" applyBorder="1" applyFill="1" applyFont="1">
      <alignment readingOrder="0"/>
    </xf>
    <xf borderId="3" fillId="0" fontId="12" numFmtId="0" xfId="0" applyBorder="1" applyFont="1"/>
    <xf borderId="4" fillId="0" fontId="12" numFmtId="0" xfId="0" applyBorder="1" applyFont="1"/>
    <xf borderId="5" fillId="4" fontId="13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readingOrder="0"/>
    </xf>
    <xf borderId="6" fillId="6" fontId="13" numFmtId="0" xfId="0" applyAlignment="1" applyBorder="1" applyFill="1" applyFont="1">
      <alignment horizontal="left" readingOrder="0" vertical="bottom"/>
    </xf>
    <xf borderId="6" fillId="7" fontId="13" numFmtId="0" xfId="0" applyAlignment="1" applyBorder="1" applyFill="1" applyFont="1">
      <alignment horizontal="left" readingOrder="0" vertical="bottom"/>
    </xf>
    <xf borderId="6" fillId="8" fontId="13" numFmtId="0" xfId="0" applyAlignment="1" applyBorder="1" applyFill="1" applyFont="1">
      <alignment horizontal="center" readingOrder="0"/>
    </xf>
    <xf borderId="6" fillId="9" fontId="13" numFmtId="0" xfId="0" applyAlignment="1" applyBorder="1" applyFill="1" applyFont="1">
      <alignment horizontal="center" readingOrder="0"/>
    </xf>
    <xf borderId="7" fillId="0" fontId="12" numFmtId="0" xfId="0" applyBorder="1" applyFont="1"/>
    <xf borderId="6" fillId="10" fontId="13" numFmtId="0" xfId="0" applyAlignment="1" applyBorder="1" applyFill="1" applyFont="1">
      <alignment horizontal="left" readingOrder="0" vertical="bottom"/>
    </xf>
    <xf borderId="6" fillId="11" fontId="13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6" fillId="12" fontId="2" numFmtId="0" xfId="0" applyAlignment="1" applyBorder="1" applyFont="1">
      <alignment vertical="bottom"/>
    </xf>
    <xf borderId="6" fillId="13" fontId="14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6" fillId="12" fontId="2" numFmtId="0" xfId="0" applyBorder="1" applyFont="1"/>
    <xf borderId="0" fillId="2" fontId="8" numFmtId="0" xfId="0" applyFont="1"/>
    <xf borderId="0" fillId="0" fontId="8" numFmtId="0" xfId="0" applyFont="1"/>
    <xf borderId="0" fillId="0" fontId="11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4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2" numFmtId="0" xfId="0" applyBorder="1" applyFont="1"/>
    <xf borderId="0" fillId="2" fontId="8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2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4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11" numFmtId="0" xfId="0" applyFont="1"/>
    <xf borderId="0" fillId="13" fontId="11" numFmtId="0" xfId="0" applyFont="1"/>
    <xf borderId="12" fillId="0" fontId="12" numFmtId="0" xfId="0" applyBorder="1" applyFont="1"/>
    <xf borderId="13" fillId="0" fontId="12" numFmtId="0" xfId="0" applyBorder="1" applyFont="1"/>
    <xf borderId="0" fillId="17" fontId="15" numFmtId="0" xfId="0" applyAlignment="1" applyFont="1">
      <alignment readingOrder="0"/>
    </xf>
    <xf borderId="0" fillId="16" fontId="11" numFmtId="0" xfId="0" applyFont="1"/>
    <xf borderId="0" fillId="18" fontId="11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2" numFmtId="0" xfId="0" applyBorder="1" applyFont="1"/>
    <xf borderId="16" fillId="0" fontId="12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2" numFmtId="0" xfId="0" applyBorder="1" applyFont="1"/>
    <xf borderId="9" fillId="5" fontId="20" numFmtId="0" xfId="0" applyAlignment="1" applyBorder="1" applyFont="1">
      <alignment horizontal="center"/>
    </xf>
    <xf borderId="15" fillId="0" fontId="12" numFmtId="0" xfId="0" applyBorder="1" applyFont="1"/>
    <xf borderId="0" fillId="0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4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34.png"/><Relationship Id="rId3" Type="http://schemas.openxmlformats.org/officeDocument/2006/relationships/image" Target="../media/image3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4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7.png"/><Relationship Id="rId3" Type="http://schemas.openxmlformats.org/officeDocument/2006/relationships/image" Target="../media/image3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6"/>
      <c r="E1" s="3"/>
      <c r="F1" s="3"/>
      <c r="G1" s="3"/>
      <c r="H1" s="3"/>
      <c r="I1" s="3"/>
      <c r="J1" s="3"/>
      <c r="K1" s="3"/>
      <c r="L1" s="3"/>
      <c r="M1" s="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7"/>
      <c r="I2" s="2"/>
      <c r="J2" s="3"/>
      <c r="K2" s="3"/>
      <c r="L2" s="3"/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8" t="s">
        <v>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8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9" t="s">
        <v>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0" t="s">
        <v>6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1" t="s">
        <v>7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12" t="s">
        <v>8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1" t="s">
        <v>9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12" t="s">
        <v>10</v>
      </c>
      <c r="B10" s="2"/>
      <c r="C10" s="2"/>
      <c r="D10" s="2"/>
      <c r="E10" s="2"/>
      <c r="F10" s="13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14" t="s">
        <v>11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15" t="s">
        <v>12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15" t="s">
        <v>13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16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4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17" t="s">
        <v>15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8" t="s">
        <v>16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8" t="s">
        <v>17</v>
      </c>
      <c r="B18" s="2"/>
      <c r="C18" s="2"/>
      <c r="D18" s="2"/>
      <c r="E18" s="2"/>
      <c r="F18" s="4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8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8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4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8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19">
        <v>0.0</v>
      </c>
      <c r="B23" s="20">
        <v>10.0</v>
      </c>
      <c r="C23" s="20">
        <v>20.0</v>
      </c>
      <c r="D23" s="20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21">
        <v>-5.0</v>
      </c>
      <c r="B24" s="20">
        <v>10.0</v>
      </c>
      <c r="C24" s="20">
        <v>15.0</v>
      </c>
      <c r="D24" s="2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9"/>
      <c r="B25" s="50"/>
      <c r="C25" s="50"/>
      <c r="D25" s="5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9"/>
      <c r="B26" s="20"/>
      <c r="C26" s="50"/>
      <c r="D26" s="50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24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2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95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83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96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87</v>
      </c>
      <c r="D3" s="32" t="s">
        <v>86</v>
      </c>
      <c r="E3" s="31" t="s">
        <v>89</v>
      </c>
      <c r="F3" s="32" t="s">
        <v>88</v>
      </c>
      <c r="G3" s="31" t="s">
        <v>85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97</v>
      </c>
      <c r="N3" s="37" t="s">
        <v>98</v>
      </c>
      <c r="O3" s="36" t="s">
        <v>99</v>
      </c>
      <c r="P3" s="37" t="s">
        <v>100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>
        <v>10.0</v>
      </c>
      <c r="E4" s="39"/>
      <c r="F4" s="40"/>
      <c r="G4" s="39"/>
      <c r="H4" s="40"/>
      <c r="I4" s="41">
        <v>30.0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42">
        <f>IFERROR(__xludf.DUMMYFUNCTION("IF(OR(RegExMatch(J4&amp;"""",""ERR""), RegExMatch(J4&amp;"""",""--"")),  ""-----------"", SUM(J4,K3))"),40.0)</f>
        <v>40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7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2</v>
      </c>
      <c r="BF4" s="21">
        <f>IFERROR(__xludf.DUMMYFUNCTION("IF(BE4=1, FILTER(TOSSUP, LEN(TOSSUP)), IF(BE4=2, FILTER(NEG, LEN(NEG)), IF(BE4, FILTER(NONEG, LEN(NONEG)), """")))"),-5.0)</f>
        <v>-5</v>
      </c>
      <c r="BG4" s="21"/>
      <c r="BH4" s="21"/>
      <c r="BI4" s="21">
        <f>IF(N3="", 0, IF(SUM(M4:R4)-N4&lt;&gt;0, 0, IF(SUM(C4:H4)&gt;0, 2, IF(SUM(C4:H4)&lt;0, 3, 1))))</f>
        <v>2</v>
      </c>
      <c r="BJ4" s="21">
        <f>IFERROR(__xludf.DUMMYFUNCTION("IF(BI4=1, FILTER(TOSSUP, LEN(TOSSUP)), IF(BI4=2, FILTER(NEG, LEN(NEG)), IF(BI4, FILTER(NONEG, LEN(NONEG)), """")))"),-5.0)</f>
        <v>-5</v>
      </c>
      <c r="BK4" s="21"/>
      <c r="BL4" s="21"/>
      <c r="BM4" s="21">
        <f>IF(O3="", 0, IF(SUM(M4:R4)-O4&lt;&gt;0, 0, IF(SUM(C4:H4)&gt;0, 2, IF(SUM(C4:H4)&lt;0, 3, 1))))</f>
        <v>2</v>
      </c>
      <c r="BN4" s="21">
        <f>IFERROR(__xludf.DUMMYFUNCTION("IF(BM4=1, FILTER(TOSSUP, LEN(TOSSUP)), IF(BM4=2, FILTER(NEG, LEN(NEG)), IF(BM4, FILTER(NONEG, LEN(NONEG)), """")))"),-5.0)</f>
        <v>-5</v>
      </c>
      <c r="BO4" s="21"/>
      <c r="BP4" s="21"/>
      <c r="BQ4" s="21">
        <f>IF(P3="", 0, IF(SUM(M4:R4)-P4&lt;&gt;0, 0, IF(SUM(C4:H4)&gt;0, 2, IF(SUM(C4:H4)&lt;0, 3, 1))))</f>
        <v>2</v>
      </c>
      <c r="BR4" s="21">
        <f>IFERROR(__xludf.DUMMYFUNCTION("IF(BQ4=1, FILTER(TOSSUP, LEN(TOSSUP)), IF(BQ4=2, FILTER(NEG, LEN(NEG)), IF(BQ4, FILTER(NONEG, LEN(NONEG)), """")))"),-5.0)</f>
        <v>-5</v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>
        <v>-5.0</v>
      </c>
      <c r="F5" s="40"/>
      <c r="G5" s="39"/>
      <c r="H5" s="40"/>
      <c r="I5" s="41"/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6">
        <f>IFERROR(__xludf.DUMMYFUNCTION("IF(OR(RegExMatch(J5&amp;"""",""ERR""), RegExMatch(J5&amp;"""",""--""), RegExMatch(K4&amp;"""",""--""),),  ""-----------"", SUM(J5,K4))"),35.0)</f>
        <v>35</v>
      </c>
      <c r="L5" s="43">
        <v>2.0</v>
      </c>
      <c r="M5" s="44"/>
      <c r="N5" s="40"/>
      <c r="O5" s="44"/>
      <c r="P5" s="57">
        <v>10.0</v>
      </c>
      <c r="Q5" s="58"/>
      <c r="R5" s="59"/>
      <c r="S5" s="41">
        <v>20.0</v>
      </c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6">
        <f>IFERROR(__xludf.DUMMYFUNCTION("IF(OR(RegExMatch(T5&amp;"""",""ERR""), RegExMatch(T5&amp;"""",""--""), RegExMatch(U4&amp;"""",""--""),),  ""-----------"", SUM(T5,U4))"),30.0)</f>
        <v>30</v>
      </c>
      <c r="V5" s="47"/>
      <c r="W5" s="48" t="b">
        <f t="shared" si="1"/>
        <v>0</v>
      </c>
      <c r="X5" s="48" t="str">
        <f>IFERROR(__xludf.DUMMYFUNCTION("IF(W5, FILTER(BONUS, LEN(BONUS)), ""0"")"),"0")</f>
        <v>0</v>
      </c>
      <c r="Y5" s="47"/>
      <c r="Z5" s="47"/>
      <c r="AA5" s="47"/>
      <c r="AB5" s="48" t="b">
        <f t="shared" si="2"/>
        <v>1</v>
      </c>
      <c r="AC5" s="48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3</v>
      </c>
      <c r="BR5" s="47">
        <f>IFERROR(__xludf.DUMMYFUNCTION("IF(BQ5=1, FILTER(TOSSUP, LEN(TOSSUP)), IF(BQ5=2, FILTER(NEG, LEN(NEG)), IF(BQ5, FILTER(NONEG, LEN(NONEG)), """")))"),10.0)</f>
        <v>10</v>
      </c>
      <c r="BS5" s="47">
        <f>IFERROR(__xludf.DUMMYFUNCTION("""COMPUTED_VALUE"""),15.0)</f>
        <v>15</v>
      </c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SUM(J6,K5))"),35.0)</f>
        <v>35</v>
      </c>
      <c r="L6" s="43">
        <v>3.0</v>
      </c>
      <c r="M6" s="44"/>
      <c r="N6" s="40">
        <v>10.0</v>
      </c>
      <c r="O6" s="44"/>
      <c r="P6" s="57"/>
      <c r="Q6" s="44"/>
      <c r="R6" s="59"/>
      <c r="S6" s="41">
        <v>10.0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6">
        <f>IFERROR(__xludf.DUMMYFUNCTION("IF(OR(RegExMatch(T6&amp;"""",""ERR""), RegExMatch(T6&amp;"""",""--""), RegExMatch(U5&amp;"""",""--""),),  ""-----------"", SUM(T6,U5))"),50.0)</f>
        <v>50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47"/>
      <c r="W7" s="48" t="b">
        <f t="shared" si="1"/>
        <v>1</v>
      </c>
      <c r="X7" s="48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1</v>
      </c>
      <c r="AT7" s="47">
        <f>IFERROR(__xludf.DUMMYFUNCTION("IF(AS7=1, FILTER(TOSSUP, LEN(TOSSUP)), IF(AS7=2, FILTER(NEG, LEN(NEG)), IF(AS7, FILTER(NONEG, LEN(NONEG)), """")))"),-5.0)</f>
        <v>-5</v>
      </c>
      <c r="AU7" s="47">
        <f>IFERROR(__xludf.DUMMYFUNCTION("""COMPUTED_VALUE"""),10.0)</f>
        <v>10</v>
      </c>
      <c r="AV7" s="47">
        <f>IFERROR(__xludf.DUMMYFUNCTION("""COMPUTED_VALUE"""),15.0)</f>
        <v>15</v>
      </c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SUM(T8,U7))"),60.0)</f>
        <v>60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1</v>
      </c>
      <c r="BJ8" s="47">
        <f>IFERROR(__xludf.DUMMYFUNCTION("IF(BI8=1, FILTER(TOSSUP, LEN(TOSSUP)), IF(BI8=2, FILTER(NEG, LEN(NEG)), IF(BI8, FILTER(NONEG, LEN(NONEG)), """")))"),-5.0)</f>
        <v>-5</v>
      </c>
      <c r="BK8" s="47">
        <f>IFERROR(__xludf.DUMMYFUNCTION("""COMPUTED_VALUE"""),10.0)</f>
        <v>10</v>
      </c>
      <c r="BL8" s="47">
        <f>IFERROR(__xludf.DUMMYFUNCTION("""COMPUTED_VALUE"""),15.0)</f>
        <v>15</v>
      </c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SUM(T9,U8))"),85.0)</f>
        <v>85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>
        <v>10.0</v>
      </c>
      <c r="G10" s="60"/>
      <c r="H10" s="61"/>
      <c r="I10" s="41">
        <v>10.0</v>
      </c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6">
        <f>IFERROR(__xludf.DUMMYFUNCTION("IF(OR(RegExMatch(J10&amp;"""",""ERR""), RegExMatch(J10&amp;"""",""--""), RegExMatch(K9&amp;"""",""--""),),  ""-----------"", SUM(J10,K9))"),85.0)</f>
        <v>85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SUM(T10,U9))"),85.0)</f>
        <v>85</v>
      </c>
      <c r="V10" s="47"/>
      <c r="W10" s="48" t="b">
        <f t="shared" si="1"/>
        <v>1</v>
      </c>
      <c r="X10" s="48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1</v>
      </c>
      <c r="AT10" s="47">
        <f>IFERROR(__xludf.DUMMYFUNCTION("IF(AS10=1, FILTER(TOSSUP, LEN(TOSSUP)), IF(AS10=2, FILTER(NEG, LEN(NEG)), IF(AS10, FILTER(NONEG, LEN(NONEG)), """")))"),-5.0)</f>
        <v>-5</v>
      </c>
      <c r="AU10" s="47">
        <f>IFERROR(__xludf.DUMMYFUNCTION("""COMPUTED_VALUE"""),10.0)</f>
        <v>10</v>
      </c>
      <c r="AV10" s="47">
        <f>IFERROR(__xludf.DUMMYFUNCTION("""COMPUTED_VALUE"""),15.0)</f>
        <v>15</v>
      </c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2</v>
      </c>
      <c r="BF10" s="47">
        <f>IFERROR(__xludf.DUMMYFUNCTION("IF(BE10=1, FILTER(TOSSUP, LEN(TOSSUP)), IF(BE10=2, FILTER(NEG, LEN(NEG)), IF(BE10, FILTER(NONEG, LEN(NONEG)), """")))"),-5.0)</f>
        <v>-5</v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2</v>
      </c>
      <c r="BN10" s="47">
        <f>IFERROR(__xludf.DUMMYFUNCTION("IF(BM10=1, FILTER(TOSSUP, LEN(TOSSUP)), IF(BM10=2, FILTER(NEG, LEN(NEG)), IF(BM10, FILTER(NONEG, LEN(NONEG)), """")))"),-5.0)</f>
        <v>-5</v>
      </c>
      <c r="BO10" s="47"/>
      <c r="BP10" s="47"/>
      <c r="BQ10" s="47">
        <f>IF(P3="", 0, IF(SUM(M10:R10)-P10&lt;&gt;0, 0, IF(SUM(C10:H10)&gt;0, 2, IF(SUM(C10:H10)&lt;0, 3, 1))))</f>
        <v>2</v>
      </c>
      <c r="BR10" s="47">
        <f>IFERROR(__xludf.DUMMYFUNCTION("IF(BQ10=1, FILTER(TOSSUP, LEN(TOSSUP)), IF(BQ10=2, FILTER(NEG, LEN(NEG)), IF(BQ10, FILTER(NONEG, LEN(NONEG)), """")))"),-5.0)</f>
        <v>-5</v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SUM(J11,K10))"),85.0)</f>
        <v>85</v>
      </c>
      <c r="L11" s="43">
        <v>8.0</v>
      </c>
      <c r="M11" s="44"/>
      <c r="N11" s="40">
        <v>10.0</v>
      </c>
      <c r="O11" s="58"/>
      <c r="P11" s="59"/>
      <c r="Q11" s="58"/>
      <c r="R11" s="59"/>
      <c r="S11" s="41">
        <v>20.0</v>
      </c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6">
        <f>IFERROR(__xludf.DUMMYFUNCTION("IF(OR(RegExMatch(T11&amp;"""",""ERR""), RegExMatch(T11&amp;"""",""--""), RegExMatch(U10&amp;"""",""--""),),  ""-----------"", SUM(T11,U10))"),115.0)</f>
        <v>115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1</v>
      </c>
      <c r="AC11" s="48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7"/>
      <c r="AJ11" s="47"/>
      <c r="AK11" s="47">
        <f>IF(D3="", 0, IF(SUM(C11:H11)-D11&lt;&gt;0, 0, IF(SUM(M11:R11)&gt;0, 2, IF(SUM(M11:R11)&lt;0, 3, 1))))</f>
        <v>2</v>
      </c>
      <c r="AL11" s="47">
        <f>IFERROR(__xludf.DUMMYFUNCTION("IF(AK11=1, FILTER(TOSSUP, LEN(TOSSUP)), IF(AK11=2, FILTER(NEG, LEN(NEG)), IF(AK11, FILTER(NONEG, LEN(NONEG)), """")))"),-5.0)</f>
        <v>-5</v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>
        <v>10.0</v>
      </c>
      <c r="E12" s="60"/>
      <c r="F12" s="61"/>
      <c r="G12" s="60"/>
      <c r="H12" s="61"/>
      <c r="I12" s="41">
        <v>10.0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6">
        <f>IFERROR(__xludf.DUMMYFUNCTION("IF(OR(RegExMatch(J12&amp;"""",""ERR""), RegExMatch(J12&amp;"""",""--""), RegExMatch(K11&amp;"""",""--""),),  ""-----------"", SUM(J12,K11))"),105.0)</f>
        <v>105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SUM(T12,U11))"),115.0)</f>
        <v>115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1</v>
      </c>
      <c r="AL12" s="47">
        <f>IFERROR(__xludf.DUMMYFUNCTION("IF(AK12=1, FILTER(TOSSUP, LEN(TOSSUP)), IF(AK12=2, FILTER(NEG, LEN(NEG)), IF(AK12, FILTER(NONEG, LEN(NONEG)), """")))"),-5.0)</f>
        <v>-5</v>
      </c>
      <c r="AM12" s="47">
        <f>IFERROR(__xludf.DUMMYFUNCTION("""COMPUTED_VALUE"""),10.0)</f>
        <v>10</v>
      </c>
      <c r="AN12" s="47">
        <f>IFERROR(__xludf.DUMMYFUNCTION("""COMPUTED_VALUE"""),15.0)</f>
        <v>15</v>
      </c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>
        <v>10.0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SUM(J13,K12))"),135.0)</f>
        <v>135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SUM(T13,U12))"),115.0)</f>
        <v>115</v>
      </c>
      <c r="V13" s="47"/>
      <c r="W13" s="48" t="b">
        <f t="shared" si="1"/>
        <v>1</v>
      </c>
      <c r="X13" s="48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7">
        <f>IFERROR(__xludf.DUMMYFUNCTION("""COMPUTED_VALUE"""),10.0)</f>
        <v>10</v>
      </c>
      <c r="AJ13" s="47">
        <f>IFERROR(__xludf.DUMMYFUNCTION("""COMPUTED_VALUE"""),15.0)</f>
        <v>15</v>
      </c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2">
        <v>10.0</v>
      </c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SUM(J14,K13))"),155.0)</f>
        <v>155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SUM(T14,U13))"),115.0)</f>
        <v>115</v>
      </c>
      <c r="V14" s="47"/>
      <c r="W14" s="48" t="b">
        <f t="shared" si="1"/>
        <v>1</v>
      </c>
      <c r="X14" s="48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1</v>
      </c>
      <c r="AP14" s="47">
        <f>IFERROR(__xludf.DUMMYFUNCTION("IF(AO14=1, FILTER(TOSSUP, LEN(TOSSUP)), IF(AO14=2, FILTER(NEG, LEN(NEG)), IF(AO14, FILTER(NONEG, LEN(NONEG)), """")))"),-5.0)</f>
        <v>-5</v>
      </c>
      <c r="AQ14" s="47">
        <f>IFERROR(__xludf.DUMMYFUNCTION("""COMPUTED_VALUE"""),10.0)</f>
        <v>10</v>
      </c>
      <c r="AR14" s="47">
        <f>IFERROR(__xludf.DUMMYFUNCTION("""COMPUTED_VALUE"""),15.0)</f>
        <v>15</v>
      </c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SUM(J15,K14))"),155.0)</f>
        <v>155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7">
        <f>IFERROR(__xludf.DUMMYFUNCTION("""COMPUTED_VALUE"""),10.0)</f>
        <v>10</v>
      </c>
      <c r="AJ15" s="47">
        <f>IFERROR(__xludf.DUMMYFUNCTION("""COMPUTED_VALUE"""),15.0)</f>
        <v>15</v>
      </c>
      <c r="AK15" s="47">
        <f>IF(D3="", 0, IF(SUM(C15:H15)-D15&lt;&gt;0, 0, IF(SUM(M15:R15)&gt;0, 2, IF(SUM(M15:R15)&lt;0, 3, 1))))</f>
        <v>1</v>
      </c>
      <c r="AL15" s="47">
        <f>IFERROR(__xludf.DUMMYFUNCTION("IF(AK15=1, FILTER(TOSSUP, LEN(TOSSUP)), IF(AK15=2, FILTER(NEG, LEN(NEG)), IF(AK15, FILTER(NONEG, LEN(NONEG)), """")))"),-5.0)</f>
        <v>-5</v>
      </c>
      <c r="AM15" s="47">
        <f>IFERROR(__xludf.DUMMYFUNCTION("""COMPUTED_VALUE"""),10.0)</f>
        <v>10</v>
      </c>
      <c r="AN15" s="47">
        <f>IFERROR(__xludf.DUMMYFUNCTION("""COMPUTED_VALUE"""),15.0)</f>
        <v>15</v>
      </c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1</v>
      </c>
      <c r="AT15" s="47">
        <f>IFERROR(__xludf.DUMMYFUNCTION("IF(AS15=1, FILTER(TOSSUP, LEN(TOSSUP)), IF(AS15=2, FILTER(NEG, LEN(NEG)), IF(AS15, FILTER(NONEG, LEN(NONEG)), """")))"),-5.0)</f>
        <v>-5</v>
      </c>
      <c r="AU15" s="47">
        <f>IFERROR(__xludf.DUMMYFUNCTION("""COMPUTED_VALUE"""),10.0)</f>
        <v>10</v>
      </c>
      <c r="AV15" s="47">
        <f>IFERROR(__xludf.DUMMYFUNCTION("""COMPUTED_VALUE"""),15.0)</f>
        <v>15</v>
      </c>
      <c r="AW15" s="47">
        <f>IF(G3="", 0, IF(SUM(C15:H15)-G15&lt;&gt;0, 0, IF(SUM(M15:R15)&gt;0, 2, IF(SUM(M15:R15)&lt;0, 3, 1))))</f>
        <v>1</v>
      </c>
      <c r="AX15" s="47">
        <f>IFERROR(__xludf.DUMMYFUNCTION("IF(AW15=1, FILTER(TOSSUP, LEN(TOSSUP)), IF(AW15=2, FILTER(NEG, LEN(NEG)), IF(AW15, FILTER(NONEG, LEN(NONEG)), """")))"),-5.0)</f>
        <v>-5</v>
      </c>
      <c r="AY15" s="47">
        <f>IFERROR(__xludf.DUMMYFUNCTION("""COMPUTED_VALUE"""),10.0)</f>
        <v>10</v>
      </c>
      <c r="AZ15" s="47">
        <f>IFERROR(__xludf.DUMMYFUNCTION("""COMPUTED_VALUE"""),15.0)</f>
        <v>15</v>
      </c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1</v>
      </c>
      <c r="BJ15" s="47">
        <f>IFERROR(__xludf.DUMMYFUNCTION("IF(BI15=1, FILTER(TOSSUP, LEN(TOSSUP)), IF(BI15=2, FILTER(NEG, LEN(NEG)), IF(BI15, FILTER(NONEG, LEN(NONEG)), """")))"),-5.0)</f>
        <v>-5</v>
      </c>
      <c r="BK15" s="47">
        <f>IFERROR(__xludf.DUMMYFUNCTION("""COMPUTED_VALUE"""),10.0)</f>
        <v>10</v>
      </c>
      <c r="BL15" s="47">
        <f>IFERROR(__xludf.DUMMYFUNCTION("""COMPUTED_VALUE"""),15.0)</f>
        <v>15</v>
      </c>
      <c r="BM15" s="47">
        <f>IF(O3="", 0, IF(SUM(M15:R15)-O15&lt;&gt;0, 0, IF(SUM(C15:H15)&gt;0, 2, IF(SUM(C15:H15)&lt;0, 3, 1))))</f>
        <v>1</v>
      </c>
      <c r="BN15" s="47">
        <f>IFERROR(__xludf.DUMMYFUNCTION("IF(BM15=1, FILTER(TOSSUP, LEN(TOSSUP)), IF(BM15=2, FILTER(NEG, LEN(NEG)), IF(BM15, FILTER(NONEG, LEN(NONEG)), """")))"),-5.0)</f>
        <v>-5</v>
      </c>
      <c r="BO15" s="47">
        <f>IFERROR(__xludf.DUMMYFUNCTION("""COMPUTED_VALUE"""),10.0)</f>
        <v>10</v>
      </c>
      <c r="BP15" s="47">
        <f>IFERROR(__xludf.DUMMYFUNCTION("""COMPUTED_VALUE"""),15.0)</f>
        <v>15</v>
      </c>
      <c r="BQ15" s="47">
        <f>IF(P3="", 0, IF(SUM(M15:R15)-P15&lt;&gt;0, 0, IF(SUM(C15:H15)&gt;0, 2, IF(SUM(C15:H15)&lt;0, 3, 1))))</f>
        <v>1</v>
      </c>
      <c r="BR15" s="47">
        <f>IFERROR(__xludf.DUMMYFUNCTION("IF(BQ15=1, FILTER(TOSSUP, LEN(TOSSUP)), IF(BQ15=2, FILTER(NEG, LEN(NEG)), IF(BQ15, FILTER(NONEG, LEN(NONEG)), """")))"),-5.0)</f>
        <v>-5</v>
      </c>
      <c r="BS15" s="47">
        <f>IFERROR(__xludf.DUMMYFUNCTION("""COMPUTED_VALUE"""),10.0)</f>
        <v>10</v>
      </c>
      <c r="BT15" s="47">
        <f>IFERROR(__xludf.DUMMYFUNCTION("""COMPUTED_VALUE"""),15.0)</f>
        <v>15</v>
      </c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SUM(J16,K15))"),155.0)</f>
        <v>155</v>
      </c>
      <c r="L16" s="43">
        <v>13.0</v>
      </c>
      <c r="M16" s="44"/>
      <c r="N16" s="40">
        <v>10.0</v>
      </c>
      <c r="O16" s="58"/>
      <c r="P16" s="59"/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SUM(T16,U15))"),135.0)</f>
        <v>135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SUM(J17,K16))"),155.0)</f>
        <v>155</v>
      </c>
      <c r="L17" s="43">
        <v>14.0</v>
      </c>
      <c r="M17" s="44"/>
      <c r="N17" s="61"/>
      <c r="O17" s="44"/>
      <c r="P17" s="59"/>
      <c r="Q17" s="58"/>
      <c r="R17" s="59"/>
      <c r="S17" s="41">
        <v>0.0</v>
      </c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SUM(T17,U16))"),135.0)</f>
        <v>135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7">
        <f>IFERROR(__xludf.DUMMYFUNCTION("""COMPUTED_VALUE"""),10.0)</f>
        <v>10</v>
      </c>
      <c r="AJ17" s="47">
        <f>IFERROR(__xludf.DUMMYFUNCTION("""COMPUTED_VALUE"""),15.0)</f>
        <v>15</v>
      </c>
      <c r="AK17" s="47">
        <f>IF(D3="", 0, IF(SUM(C17:H17)-D17&lt;&gt;0, 0, IF(SUM(M17:R17)&gt;0, 2, IF(SUM(M17:R17)&lt;0, 3, 1))))</f>
        <v>1</v>
      </c>
      <c r="AL17" s="47">
        <f>IFERROR(__xludf.DUMMYFUNCTION("IF(AK17=1, FILTER(TOSSUP, LEN(TOSSUP)), IF(AK17=2, FILTER(NEG, LEN(NEG)), IF(AK17, FILTER(NONEG, LEN(NONEG)), """")))"),-5.0)</f>
        <v>-5</v>
      </c>
      <c r="AM17" s="47">
        <f>IFERROR(__xludf.DUMMYFUNCTION("""COMPUTED_VALUE"""),10.0)</f>
        <v>10</v>
      </c>
      <c r="AN17" s="47">
        <f>IFERROR(__xludf.DUMMYFUNCTION("""COMPUTED_VALUE"""),15.0)</f>
        <v>15</v>
      </c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1</v>
      </c>
      <c r="AX17" s="47">
        <f>IFERROR(__xludf.DUMMYFUNCTION("IF(AW17=1, FILTER(TOSSUP, LEN(TOSSUP)), IF(AW17=2, FILTER(NEG, LEN(NEG)), IF(AW17, FILTER(NONEG, LEN(NONEG)), """")))"),-5.0)</f>
        <v>-5</v>
      </c>
      <c r="AY17" s="47">
        <f>IFERROR(__xludf.DUMMYFUNCTION("""COMPUTED_VALUE"""),10.0)</f>
        <v>10</v>
      </c>
      <c r="AZ17" s="47">
        <f>IFERROR(__xludf.DUMMYFUNCTION("""COMPUTED_VALUE"""),15.0)</f>
        <v>15</v>
      </c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1</v>
      </c>
      <c r="BR17" s="47">
        <f>IFERROR(__xludf.DUMMYFUNCTION("IF(BQ17=1, FILTER(TOSSUP, LEN(TOSSUP)), IF(BQ17=2, FILTER(NEG, LEN(NEG)), IF(BQ17, FILTER(NONEG, LEN(NONEG)), """")))"),-5.0)</f>
        <v>-5</v>
      </c>
      <c r="BS17" s="47">
        <f>IFERROR(__xludf.DUMMYFUNCTION("""COMPUTED_VALUE"""),10.0)</f>
        <v>10</v>
      </c>
      <c r="BT17" s="47">
        <f>IFERROR(__xludf.DUMMYFUNCTION("""COMPUTED_VALUE"""),15.0)</f>
        <v>15</v>
      </c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>
        <v>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SUM(J18,K17))"),155.0)</f>
        <v>155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SUM(T18,U17))"),135.0)</f>
        <v>135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7">
        <f>IFERROR(__xludf.DUMMYFUNCTION("""COMPUTED_VALUE"""),10.0)</f>
        <v>10</v>
      </c>
      <c r="AJ18" s="47">
        <f>IFERROR(__xludf.DUMMYFUNCTION("""COMPUTED_VALUE"""),15.0)</f>
        <v>15</v>
      </c>
      <c r="AK18" s="47">
        <f>IF(D3="", 0, IF(SUM(C18:H18)-D18&lt;&gt;0, 0, IF(SUM(M18:R18)&gt;0, 2, IF(SUM(M18:R18)&lt;0, 3, 1))))</f>
        <v>1</v>
      </c>
      <c r="AL18" s="47">
        <f>IFERROR(__xludf.DUMMYFUNCTION("IF(AK18=1, FILTER(TOSSUP, LEN(TOSSUP)), IF(AK18=2, FILTER(NEG, LEN(NEG)), IF(AK18, FILTER(NONEG, LEN(NONEG)), """")))"),-5.0)</f>
        <v>-5</v>
      </c>
      <c r="AM18" s="47">
        <f>IFERROR(__xludf.DUMMYFUNCTION("""COMPUTED_VALUE"""),10.0)</f>
        <v>10</v>
      </c>
      <c r="AN18" s="47">
        <f>IFERROR(__xludf.DUMMYFUNCTION("""COMPUTED_VALUE"""),15.0)</f>
        <v>15</v>
      </c>
      <c r="AO18" s="47">
        <f>IF(E3="", 0, IF(SUM(C18:H18)-E18&lt;&gt;0, 0, IF(SUM(M18:R18)&gt;0, 2, IF(SUM(M18:R18)&lt;0, 3, 1))))</f>
        <v>1</v>
      </c>
      <c r="AP18" s="47">
        <f>IFERROR(__xludf.DUMMYFUNCTION("IF(AO18=1, FILTER(TOSSUP, LEN(TOSSUP)), IF(AO18=2, FILTER(NEG, LEN(NEG)), IF(AO18, FILTER(NONEG, LEN(NONEG)), """")))"),-5.0)</f>
        <v>-5</v>
      </c>
      <c r="AQ18" s="47">
        <f>IFERROR(__xludf.DUMMYFUNCTION("""COMPUTED_VALUE"""),10.0)</f>
        <v>10</v>
      </c>
      <c r="AR18" s="47">
        <f>IFERROR(__xludf.DUMMYFUNCTION("""COMPUTED_VALUE"""),15.0)</f>
        <v>15</v>
      </c>
      <c r="AS18" s="47">
        <f>IF(F3="", 0, IF(SUM(C18:H18)-F18&lt;&gt;0, 0, IF(SUM(M18:R18)&gt;0, 2, IF(SUM(M18:R18)&lt;0, 3, 1))))</f>
        <v>1</v>
      </c>
      <c r="AT18" s="47">
        <f>IFERROR(__xludf.DUMMYFUNCTION("IF(AS18=1, FILTER(TOSSUP, LEN(TOSSUP)), IF(AS18=2, FILTER(NEG, LEN(NEG)), IF(AS18, FILTER(NONEG, LEN(NONEG)), """")))"),-5.0)</f>
        <v>-5</v>
      </c>
      <c r="AU18" s="47">
        <f>IFERROR(__xludf.DUMMYFUNCTION("""COMPUTED_VALUE"""),10.0)</f>
        <v>10</v>
      </c>
      <c r="AV18" s="47">
        <f>IFERROR(__xludf.DUMMYFUNCTION("""COMPUTED_VALUE"""),15.0)</f>
        <v>15</v>
      </c>
      <c r="AW18" s="47">
        <f>IF(G3="", 0, IF(SUM(C18:H18)-G18&lt;&gt;0, 0, IF(SUM(M18:R18)&gt;0, 2, IF(SUM(M18:R18)&lt;0, 3, 1))))</f>
        <v>1</v>
      </c>
      <c r="AX18" s="47">
        <f>IFERROR(__xludf.DUMMYFUNCTION("IF(AW18=1, FILTER(TOSSUP, LEN(TOSSUP)), IF(AW18=2, FILTER(NEG, LEN(NEG)), IF(AW18, FILTER(NONEG, LEN(NONEG)), """")))"),-5.0)</f>
        <v>-5</v>
      </c>
      <c r="AY18" s="47">
        <f>IFERROR(__xludf.DUMMYFUNCTION("""COMPUTED_VALUE"""),10.0)</f>
        <v>10</v>
      </c>
      <c r="AZ18" s="47">
        <f>IFERROR(__xludf.DUMMYFUNCTION("""COMPUTED_VALUE"""),15.0)</f>
        <v>15</v>
      </c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1</v>
      </c>
      <c r="BF18" s="47">
        <f>IFERROR(__xludf.DUMMYFUNCTION("IF(BE18=1, FILTER(TOSSUP, LEN(TOSSUP)), IF(BE18=2, FILTER(NEG, LEN(NEG)), IF(BE18, FILTER(NONEG, LEN(NONEG)), """")))"),-5.0)</f>
        <v>-5</v>
      </c>
      <c r="BG18" s="47">
        <f>IFERROR(__xludf.DUMMYFUNCTION("""COMPUTED_VALUE"""),10.0)</f>
        <v>10</v>
      </c>
      <c r="BH18" s="47">
        <f>IFERROR(__xludf.DUMMYFUNCTION("""COMPUTED_VALUE"""),15.0)</f>
        <v>15</v>
      </c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1</v>
      </c>
      <c r="BN18" s="47">
        <f>IFERROR(__xludf.DUMMYFUNCTION("IF(BM18=1, FILTER(TOSSUP, LEN(TOSSUP)), IF(BM18=2, FILTER(NEG, LEN(NEG)), IF(BM18, FILTER(NONEG, LEN(NONEG)), """")))"),-5.0)</f>
        <v>-5</v>
      </c>
      <c r="BO18" s="47">
        <f>IFERROR(__xludf.DUMMYFUNCTION("""COMPUTED_VALUE"""),10.0)</f>
        <v>10</v>
      </c>
      <c r="BP18" s="47">
        <f>IFERROR(__xludf.DUMMYFUNCTION("""COMPUTED_VALUE"""),15.0)</f>
        <v>15</v>
      </c>
      <c r="BQ18" s="47">
        <f>IF(P3="", 0, IF(SUM(M18:R18)-P18&lt;&gt;0, 0, IF(SUM(C18:H18)&gt;0, 2, IF(SUM(C18:H18)&lt;0, 3, 1))))</f>
        <v>1</v>
      </c>
      <c r="BR18" s="47">
        <f>IFERROR(__xludf.DUMMYFUNCTION("IF(BQ18=1, FILTER(TOSSUP, LEN(TOSSUP)), IF(BQ18=2, FILTER(NEG, LEN(NEG)), IF(BQ18, FILTER(NONEG, LEN(NONEG)), """")))"),-5.0)</f>
        <v>-5</v>
      </c>
      <c r="BS18" s="47">
        <f>IFERROR(__xludf.DUMMYFUNCTION("""COMPUTED_VALUE"""),10.0)</f>
        <v>10</v>
      </c>
      <c r="BT18" s="47">
        <f>IFERROR(__xludf.DUMMYFUNCTION("""COMPUTED_VALUE"""),15.0)</f>
        <v>15</v>
      </c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71"/>
      <c r="O19" s="68">
        <v>-5.0</v>
      </c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SUM(T19,U18))"),130.0)</f>
        <v>130</v>
      </c>
      <c r="V19" s="47"/>
      <c r="W19" s="48" t="b">
        <f t="shared" si="1"/>
        <v>1</v>
      </c>
      <c r="X19" s="48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3</v>
      </c>
      <c r="AT19" s="47">
        <f>IFERROR(__xludf.DUMMYFUNCTION("IF(AS19=1, FILTER(TOSSUP, LEN(TOSSUP)), IF(AS19=2, FILTER(NEG, LEN(NEG)), IF(AS19, FILTER(NONEG, LEN(NONEG)), """")))"),10.0)</f>
        <v>10</v>
      </c>
      <c r="AU19" s="47">
        <f>IFERROR(__xludf.DUMMYFUNCTION("""COMPUTED_VALUE"""),15.0)</f>
        <v>15</v>
      </c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63">
        <v>15.0</v>
      </c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SUM(J20,K19))"),190.0)</f>
        <v>190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SUM(T20,U19))"),130.0)</f>
        <v>130</v>
      </c>
      <c r="V20" s="47"/>
      <c r="W20" s="48" t="b">
        <f t="shared" si="1"/>
        <v>1</v>
      </c>
      <c r="X20" s="48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1</v>
      </c>
      <c r="AT20" s="47">
        <f>IFERROR(__xludf.DUMMYFUNCTION("IF(AS20=1, FILTER(TOSSUP, LEN(TOSSUP)), IF(AS20=2, FILTER(NEG, LEN(NEG)), IF(AS20, FILTER(NONEG, LEN(NONEG)), """")))"),-5.0)</f>
        <v>-5</v>
      </c>
      <c r="AU20" s="47">
        <f>IFERROR(__xludf.DUMMYFUNCTION("""COMPUTED_VALUE"""),10.0)</f>
        <v>10</v>
      </c>
      <c r="AV20" s="47">
        <f>IFERROR(__xludf.DUMMYFUNCTION("""COMPUTED_VALUE"""),15.0)</f>
        <v>15</v>
      </c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SUM(J21,K20))"),190.0)</f>
        <v>190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1</v>
      </c>
      <c r="AC21" s="48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7"/>
      <c r="AJ21" s="47"/>
      <c r="AK21" s="47">
        <f>IF(D3="", 0, IF(SUM(C21:H21)-D21&lt;&gt;0, 0, IF(SUM(M21:R21)&gt;0, 2, IF(SUM(M21:R21)&lt;0, 3, 1))))</f>
        <v>2</v>
      </c>
      <c r="AL21" s="47">
        <f>IFERROR(__xludf.DUMMYFUNCTION("IF(AK21=1, FILTER(TOSSUP, LEN(TOSSUP)), IF(AK21=2, FILTER(NEG, LEN(NEG)), IF(AK21, FILTER(NONEG, LEN(NONEG)), """")))"),-5.0)</f>
        <v>-5</v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1</v>
      </c>
      <c r="BJ21" s="47">
        <f>IFERROR(__xludf.DUMMYFUNCTION("IF(BI21=1, FILTER(TOSSUP, LEN(TOSSUP)), IF(BI21=2, FILTER(NEG, LEN(NEG)), IF(BI21, FILTER(NONEG, LEN(NONEG)), """")))"),-5.0)</f>
        <v>-5</v>
      </c>
      <c r="BK21" s="47">
        <f>IFERROR(__xludf.DUMMYFUNCTION("""COMPUTED_VALUE"""),10.0)</f>
        <v>10</v>
      </c>
      <c r="BL21" s="47">
        <f>IFERROR(__xludf.DUMMYFUNCTION("""COMPUTED_VALUE"""),15.0)</f>
        <v>15</v>
      </c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39">
        <v>10.0</v>
      </c>
      <c r="H22" s="61"/>
      <c r="I22" s="41">
        <v>30.0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6">
        <f>IFERROR(__xludf.DUMMYFUNCTION("IF(OR(RegExMatch(J22&amp;"""",""ERR""), RegExMatch(J22&amp;"""",""--""), RegExMatch(K21&amp;"""",""--""),),  ""-----------"", SUM(J22,K21))"),230.0)</f>
        <v>230</v>
      </c>
      <c r="L22" s="43">
        <v>19.0</v>
      </c>
      <c r="M22" s="44"/>
      <c r="N22" s="61"/>
      <c r="O22" s="44">
        <v>-5.0</v>
      </c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6">
        <f>IFERROR(__xludf.DUMMYFUNCTION("IF(OR(RegExMatch(T22&amp;"""",""ERR""), RegExMatch(T22&amp;"""",""--""), RegExMatch(U21&amp;"""",""--""),),  ""-----------"", SUM(T22,U21))"),135.0)</f>
        <v>135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3</v>
      </c>
      <c r="AX22" s="47">
        <f>IFERROR(__xludf.DUMMYFUNCTION("IF(AW22=1, FILTER(TOSSUP, LEN(TOSSUP)), IF(AW22=2, FILTER(NEG, LEN(NEG)), IF(AW22, FILTER(NONEG, LEN(NONEG)), """")))"),10.0)</f>
        <v>10</v>
      </c>
      <c r="AY22" s="47">
        <f>IFERROR(__xludf.DUMMYFUNCTION("""COMPUTED_VALUE"""),15.0)</f>
        <v>15</v>
      </c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SUM(J23,K22))"),230.0)</f>
        <v>230</v>
      </c>
      <c r="L23" s="43">
        <v>20.0</v>
      </c>
      <c r="M23" s="44"/>
      <c r="N23" s="40">
        <v>10.0</v>
      </c>
      <c r="O23" s="58"/>
      <c r="P23" s="59"/>
      <c r="Q23" s="58"/>
      <c r="R23" s="59"/>
      <c r="S23" s="41">
        <v>20.0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6">
        <f>IFERROR(__xludf.DUMMYFUNCTION("IF(OR(RegExMatch(T23&amp;"""",""ERR""), RegExMatch(T23&amp;"""",""--""), RegExMatch(U22&amp;"""",""--""),),  ""-----------"", SUM(T23,U22))"),165.0)</f>
        <v>165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SUM(J24,K23))"),230.0)</f>
        <v>230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SUM(T24,U23))"),165.0)</f>
        <v>165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SUM(J25,K24))"),230.0)</f>
        <v>230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SUM(T25,U24))"),165.0)</f>
        <v>165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SUM(J26,K25))"),230.0)</f>
        <v>230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SUM(T26,U25))"),165.0)</f>
        <v>165</v>
      </c>
      <c r="V26" s="47"/>
      <c r="W26" s="47"/>
      <c r="X26" s="47"/>
      <c r="Y26" s="47" t="str">
        <f>IFERROR(__xludf.DUMMYFUNCTION("FILTER(INSTRUCTIONS!A34:CC44, INSTRUCTIONS!A34:CC34=C2)"),"LONGFELLOW B")</f>
        <v>LONGFELLOW B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SUM(J27,K26))"),230.0)</f>
        <v>230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SUM(T27,U26))"),165.0)</f>
        <v>165</v>
      </c>
      <c r="V27" s="47"/>
      <c r="W27" s="47"/>
      <c r="X27" s="47"/>
      <c r="Y27" s="24" t="str">
        <f>IFERROR(__xludf.DUMMYFUNCTION("""COMPUTED_VALUE"""),"Aileesh Amatya")</f>
        <v>Aileesh Amatya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IFERROR(__xludf.DUMMYFUNCTION("""COMPUTED_VALUE"""),"Chris Jia")</f>
        <v>Chris Jia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1</v>
      </c>
      <c r="F29" s="90">
        <f t="shared" si="5"/>
        <v>3</v>
      </c>
      <c r="G29" s="89">
        <f t="shared" si="5"/>
        <v>1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0</v>
      </c>
      <c r="N29" s="95">
        <f t="shared" si="6"/>
        <v>6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IFERROR(__xludf.DUMMYFUNCTION("""COMPUTED_VALUE"""),"Ryan McKenzie")</f>
        <v>Ryan McKenzie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15.6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11.3</v>
      </c>
      <c r="V30" s="47"/>
      <c r="W30" s="47"/>
      <c r="X30" s="47"/>
      <c r="Y30" s="47" t="str">
        <f>IFERROR(__xludf.DUMMYFUNCTION("""COMPUTED_VALUE"""),"Carter Pisocky")</f>
        <v>Carter Pisocky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10</v>
      </c>
      <c r="D31" s="106">
        <f t="shared" si="9"/>
        <v>20</v>
      </c>
      <c r="E31" s="105">
        <f t="shared" si="9"/>
        <v>5</v>
      </c>
      <c r="F31" s="106">
        <f t="shared" si="9"/>
        <v>45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75</v>
      </c>
      <c r="O31" s="110">
        <f t="shared" si="10"/>
        <v>-10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IFERROR(__xludf.DUMMYFUNCTION("""COMPUTED_VALUE"""),"Jacob Schildkraut")</f>
        <v>Jacob Schildkraut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K27)"),230.0)</f>
        <v>230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U27)"),165.0)</f>
        <v>165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Aileesh Amatya/Chris Jia</v>
      </c>
      <c r="L37" s="38"/>
      <c r="M37" s="38" t="str">
        <f>X37</f>
        <v/>
      </c>
      <c r="V37" s="47"/>
      <c r="W37" s="76" t="s">
        <v>109</v>
      </c>
      <c r="X37" s="76"/>
      <c r="Y37" s="47" t="str">
        <f>IFERROR(__xludf.DUMMYFUNCTION("FILTER(INSTRUCTIONS!A34:CC44, INSTRUCTIONS!A34:CC34=M2)"),"LAKE BRADDOCK")</f>
        <v>LAKE BRADDOCK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IFERROR(__xludf.DUMMYFUNCTION("""COMPUTED_VALUE"""),"Jack Bradecamp")</f>
        <v>Jack Bradecamp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IFERROR(__xludf.DUMMYFUNCTION("""COMPUTED_VALUE"""),"Sarah Cutler")</f>
        <v>Sarah Cutler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IFERROR(__xludf.DUMMYFUNCTION("""COMPUTED_VALUE"""),"Delaney Hingst")</f>
        <v>Delaney Hingst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IFERROR(__xludf.DUMMYFUNCTION("""COMPUTED_VALUE"""),"Sadie Jacobs")</f>
        <v>Sadie Jacobs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101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83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102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85</v>
      </c>
      <c r="D3" s="32" t="s">
        <v>86</v>
      </c>
      <c r="E3" s="31" t="s">
        <v>87</v>
      </c>
      <c r="F3" s="32" t="s">
        <v>88</v>
      </c>
      <c r="G3" s="31" t="s">
        <v>89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103</v>
      </c>
      <c r="N3" s="37" t="s">
        <v>104</v>
      </c>
      <c r="O3" s="36" t="s">
        <v>105</v>
      </c>
      <c r="P3" s="37" t="s">
        <v>106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>
        <v>10.0</v>
      </c>
      <c r="G4" s="39"/>
      <c r="H4" s="40"/>
      <c r="I4" s="41">
        <v>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10</v>
      </c>
      <c r="K4" s="42">
        <f>IFERROR(__xludf.DUMMYFUNCTION("IF(OR(RegExMatch(J4&amp;"""",""ERR""), RegExMatch(J4&amp;"""",""--"")),  ""-----------"", SUM(J4,K3))"),10.0)</f>
        <v>10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7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1</v>
      </c>
      <c r="AT4" s="48">
        <f>IFERROR(__xludf.DUMMYFUNCTION("IF(AS4=1, FILTER(TOSSUP, LEN(TOSSUP)), IF(AS4=2, FILTER(NEG, LEN(NEG)), IF(AS4, FILTER(NONEG, LEN(NONEG)), """")))"),-5.0)</f>
        <v>-5</v>
      </c>
      <c r="AU4" s="48">
        <f>IFERROR(__xludf.DUMMYFUNCTION("""COMPUTED_VALUE"""),10.0)</f>
        <v>10</v>
      </c>
      <c r="AV4" s="48">
        <f>IFERROR(__xludf.DUMMYFUNCTION("""COMPUTED_VALUE"""),15.0)</f>
        <v>15</v>
      </c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2</v>
      </c>
      <c r="BF4" s="21">
        <f>IFERROR(__xludf.DUMMYFUNCTION("IF(BE4=1, FILTER(TOSSUP, LEN(TOSSUP)), IF(BE4=2, FILTER(NEG, LEN(NEG)), IF(BE4, FILTER(NONEG, LEN(NONEG)), """")))"),-5.0)</f>
        <v>-5</v>
      </c>
      <c r="BG4" s="21"/>
      <c r="BH4" s="21"/>
      <c r="BI4" s="21">
        <f>IF(N3="", 0, IF(SUM(M4:R4)-N4&lt;&gt;0, 0, IF(SUM(C4:H4)&gt;0, 2, IF(SUM(C4:H4)&lt;0, 3, 1))))</f>
        <v>2</v>
      </c>
      <c r="BJ4" s="21">
        <f>IFERROR(__xludf.DUMMYFUNCTION("IF(BI4=1, FILTER(TOSSUP, LEN(TOSSUP)), IF(BI4=2, FILTER(NEG, LEN(NEG)), IF(BI4, FILTER(NONEG, LEN(NONEG)), """")))"),-5.0)</f>
        <v>-5</v>
      </c>
      <c r="BK4" s="21"/>
      <c r="BL4" s="21"/>
      <c r="BM4" s="21">
        <f>IF(O3="", 0, IF(SUM(M4:R4)-O4&lt;&gt;0, 0, IF(SUM(C4:H4)&gt;0, 2, IF(SUM(C4:H4)&lt;0, 3, 1))))</f>
        <v>2</v>
      </c>
      <c r="BN4" s="21">
        <f>IFERROR(__xludf.DUMMYFUNCTION("IF(BM4=1, FILTER(TOSSUP, LEN(TOSSUP)), IF(BM4=2, FILTER(NEG, LEN(NEG)), IF(BM4, FILTER(NONEG, LEN(NONEG)), """")))"),-5.0)</f>
        <v>-5</v>
      </c>
      <c r="BO4" s="21"/>
      <c r="BP4" s="21"/>
      <c r="BQ4" s="21">
        <f>IF(P3="", 0, IF(SUM(M4:R4)-P4&lt;&gt;0, 0, IF(SUM(C4:H4)&gt;0, 2, IF(SUM(C4:H4)&lt;0, 3, 1))))</f>
        <v>2</v>
      </c>
      <c r="BR4" s="21">
        <f>IFERROR(__xludf.DUMMYFUNCTION("IF(BQ4=1, FILTER(TOSSUP, LEN(TOSSUP)), IF(BQ4=2, FILTER(NEG, LEN(NEG)), IF(BQ4, FILTER(NONEG, LEN(NONEG)), """")))"),-5.0)</f>
        <v>-5</v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>
        <v>10.0</v>
      </c>
      <c r="G5" s="39"/>
      <c r="H5" s="40"/>
      <c r="I5" s="41">
        <v>20.0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SUM(J5,K4))"),40.0)</f>
        <v>40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1</v>
      </c>
      <c r="AT5" s="47">
        <f>IFERROR(__xludf.DUMMYFUNCTION("IF(AS5=1, FILTER(TOSSUP, LEN(TOSSUP)), IF(AS5=2, FILTER(NEG, LEN(NEG)), IF(AS5, FILTER(NONEG, LEN(NONEG)), """")))"),-5.0)</f>
        <v>-5</v>
      </c>
      <c r="AU5" s="47">
        <f>IFERROR(__xludf.DUMMYFUNCTION("""COMPUTED_VALUE"""),10.0)</f>
        <v>10</v>
      </c>
      <c r="AV5" s="47">
        <f>IFERROR(__xludf.DUMMYFUNCTION("""COMPUTED_VALUE"""),15.0)</f>
        <v>15</v>
      </c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>
        <v>0.0</v>
      </c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SUM(J6,K5))"),40.0)</f>
        <v>40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7">
        <f>IFERROR(__xludf.DUMMYFUNCTION("""COMPUTED_VALUE"""),10.0)</f>
        <v>10</v>
      </c>
      <c r="AJ6" s="47">
        <f>IFERROR(__xludf.DUMMYFUNCTION("""COMPUTED_VALUE"""),15.0)</f>
        <v>15</v>
      </c>
      <c r="AK6" s="47">
        <f>IF(D3="", 0, IF(SUM(C6:H6)-D6&lt;&gt;0, 0, IF(SUM(M6:R6)&gt;0, 2, IF(SUM(M6:R6)&lt;0, 3, 1))))</f>
        <v>1</v>
      </c>
      <c r="AL6" s="47">
        <f>IFERROR(__xludf.DUMMYFUNCTION("IF(AK6=1, FILTER(TOSSUP, LEN(TOSSUP)), IF(AK6=2, FILTER(NEG, LEN(NEG)), IF(AK6, FILTER(NONEG, LEN(NONEG)), """")))"),-5.0)</f>
        <v>-5</v>
      </c>
      <c r="AM6" s="47">
        <f>IFERROR(__xludf.DUMMYFUNCTION("""COMPUTED_VALUE"""),10.0)</f>
        <v>10</v>
      </c>
      <c r="AN6" s="47">
        <f>IFERROR(__xludf.DUMMYFUNCTION("""COMPUTED_VALUE"""),15.0)</f>
        <v>15</v>
      </c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1</v>
      </c>
      <c r="AT6" s="47">
        <f>IFERROR(__xludf.DUMMYFUNCTION("IF(AS6=1, FILTER(TOSSUP, LEN(TOSSUP)), IF(AS6=2, FILTER(NEG, LEN(NEG)), IF(AS6, FILTER(NONEG, LEN(NONEG)), """")))"),-5.0)</f>
        <v>-5</v>
      </c>
      <c r="AU6" s="47">
        <f>IFERROR(__xludf.DUMMYFUNCTION("""COMPUTED_VALUE"""),10.0)</f>
        <v>10</v>
      </c>
      <c r="AV6" s="47">
        <f>IFERROR(__xludf.DUMMYFUNCTION("""COMPUTED_VALUE"""),15.0)</f>
        <v>15</v>
      </c>
      <c r="AW6" s="47">
        <f>IF(G3="", 0, IF(SUM(C6:H6)-G6&lt;&gt;0, 0, IF(SUM(M6:R6)&gt;0, 2, IF(SUM(M6:R6)&lt;0, 3, 1))))</f>
        <v>1</v>
      </c>
      <c r="AX6" s="47">
        <f>IFERROR(__xludf.DUMMYFUNCTION("IF(AW6=1, FILTER(TOSSUP, LEN(TOSSUP)), IF(AW6=2, FILTER(NEG, LEN(NEG)), IF(AW6, FILTER(NONEG, LEN(NONEG)), """")))"),-5.0)</f>
        <v>-5</v>
      </c>
      <c r="AY6" s="47">
        <f>IFERROR(__xludf.DUMMYFUNCTION("""COMPUTED_VALUE"""),10.0)</f>
        <v>10</v>
      </c>
      <c r="AZ6" s="47">
        <f>IFERROR(__xludf.DUMMYFUNCTION("""COMPUTED_VALUE"""),15.0)</f>
        <v>15</v>
      </c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1</v>
      </c>
      <c r="BN6" s="47">
        <f>IFERROR(__xludf.DUMMYFUNCTION("IF(BM6=1, FILTER(TOSSUP, LEN(TOSSUP)), IF(BM6=2, FILTER(NEG, LEN(NEG)), IF(BM6, FILTER(NONEG, LEN(NONEG)), """")))"),-5.0)</f>
        <v>-5</v>
      </c>
      <c r="BO6" s="47">
        <f>IFERROR(__xludf.DUMMYFUNCTION("""COMPUTED_VALUE"""),10.0)</f>
        <v>10</v>
      </c>
      <c r="BP6" s="47">
        <f>IFERROR(__xludf.DUMMYFUNCTION("""COMPUTED_VALUE"""),15.0)</f>
        <v>15</v>
      </c>
      <c r="BQ6" s="47">
        <f>IF(P3="", 0, IF(SUM(M6:R6)-P6&lt;&gt;0, 0, IF(SUM(C6:H6)&gt;0, 2, IF(SUM(C6:H6)&lt;0, 3, 1))))</f>
        <v>1</v>
      </c>
      <c r="BR6" s="47">
        <f>IFERROR(__xludf.DUMMYFUNCTION("IF(BQ6=1, FILTER(TOSSUP, LEN(TOSSUP)), IF(BQ6=2, FILTER(NEG, LEN(NEG)), IF(BQ6, FILTER(NONEG, LEN(NONEG)), """")))"),-5.0)</f>
        <v>-5</v>
      </c>
      <c r="BS6" s="47">
        <f>IFERROR(__xludf.DUMMYFUNCTION("""COMPUTED_VALUE"""),10.0)</f>
        <v>10</v>
      </c>
      <c r="BT6" s="47">
        <f>IFERROR(__xludf.DUMMYFUNCTION("""COMPUTED_VALUE"""),15.0)</f>
        <v>15</v>
      </c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SUM(T7,U6))"),30.0)</f>
        <v>30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1</v>
      </c>
      <c r="AC7" s="48">
        <f>IFERROR(__xludf.DUMMYFUNCTION("IF(AB7, FILTER(BONUS, LEN(BONUS)), ""0"")"),0.0)</f>
        <v>0</v>
      </c>
      <c r="AD7" s="47">
        <f>IFERROR(__xludf.DUMMYFUNCTION("""COMPUTED_VALUE"""),10.0)</f>
        <v>10</v>
      </c>
      <c r="AE7" s="47">
        <f>IFERROR(__xludf.DUMMYFUNCTION("""COMPUTED_VALUE"""),20.0)</f>
        <v>20</v>
      </c>
      <c r="AF7" s="47">
        <f>IFERROR(__xludf.DUMMYFUNCTION("""COMPUTED_VALUE"""),30.0)</f>
        <v>30</v>
      </c>
      <c r="AG7" s="47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7"/>
      <c r="AJ7" s="47"/>
      <c r="AK7" s="47">
        <f>IF(D3="", 0, IF(SUM(C7:H7)-D7&lt;&gt;0, 0, IF(SUM(M7:R7)&gt;0, 2, IF(SUM(M7:R7)&lt;0, 3, 1))))</f>
        <v>2</v>
      </c>
      <c r="AL7" s="47">
        <f>IFERROR(__xludf.DUMMYFUNCTION("IF(AK7=1, FILTER(TOSSUP, LEN(TOSSUP)), IF(AK7=2, FILTER(NEG, LEN(NEG)), IF(AK7, FILTER(NONEG, LEN(NONEG)), """")))"),-5.0)</f>
        <v>-5</v>
      </c>
      <c r="AM7" s="47"/>
      <c r="AN7" s="47"/>
      <c r="AO7" s="47">
        <f>IF(E3="", 0, IF(SUM(C7:H7)-E7&lt;&gt;0, 0, IF(SUM(M7:R7)&gt;0, 2, IF(SUM(M7:R7)&lt;0, 3, 1))))</f>
        <v>2</v>
      </c>
      <c r="AP7" s="47">
        <f>IFERROR(__xludf.DUMMYFUNCTION("IF(AO7=1, FILTER(TOSSUP, LEN(TOSSUP)), IF(AO7=2, FILTER(NEG, LEN(NEG)), IF(AO7, FILTER(NONEG, LEN(NONEG)), """")))"),-5.0)</f>
        <v>-5</v>
      </c>
      <c r="AQ7" s="47"/>
      <c r="AR7" s="47"/>
      <c r="AS7" s="47">
        <f>IF(F3="", 0, IF(SUM(C7:H7)-F7&lt;&gt;0, 0, IF(SUM(M7:R7)&gt;0, 2, IF(SUM(M7:R7)&lt;0, 3, 1))))</f>
        <v>2</v>
      </c>
      <c r="AT7" s="47">
        <f>IFERROR(__xludf.DUMMYFUNCTION("IF(AS7=1, FILTER(TOSSUP, LEN(TOSSUP)), IF(AS7=2, FILTER(NEG, LEN(NEG)), IF(AS7, FILTER(NONEG, LEN(NONEG)), """")))"),-5.0)</f>
        <v>-5</v>
      </c>
      <c r="AU7" s="47"/>
      <c r="AV7" s="47"/>
      <c r="AW7" s="47">
        <f>IF(G3="", 0, IF(SUM(C7:H7)-G7&lt;&gt;0, 0, IF(SUM(M7:R7)&gt;0, 2, IF(SUM(M7:R7)&lt;0, 3, 1))))</f>
        <v>2</v>
      </c>
      <c r="AX7" s="47">
        <f>IFERROR(__xludf.DUMMYFUNCTION("IF(AW7=1, FILTER(TOSSUP, LEN(TOSSUP)), IF(AW7=2, FILTER(NEG, LEN(NEG)), IF(AW7, FILTER(NONEG, LEN(NONEG)), """")))"),-5.0)</f>
        <v>-5</v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SUM(T8,U7))"),50.0)</f>
        <v>50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1</v>
      </c>
      <c r="BJ8" s="47">
        <f>IFERROR(__xludf.DUMMYFUNCTION("IF(BI8=1, FILTER(TOSSUP, LEN(TOSSUP)), IF(BI8=2, FILTER(NEG, LEN(NEG)), IF(BI8, FILTER(NONEG, LEN(NONEG)), """")))"),-5.0)</f>
        <v>-5</v>
      </c>
      <c r="BK8" s="47">
        <f>IFERROR(__xludf.DUMMYFUNCTION("""COMPUTED_VALUE"""),10.0)</f>
        <v>10</v>
      </c>
      <c r="BL8" s="47">
        <f>IFERROR(__xludf.DUMMYFUNCTION("""COMPUTED_VALUE"""),15.0)</f>
        <v>15</v>
      </c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SUM(J9,K8))"),40.0)</f>
        <v>40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SUM(T9,U8))"),70.0)</f>
        <v>70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>
        <v>0.0</v>
      </c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SUM(J10,K9))"),40.0)</f>
        <v>40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SUM(T10,U9))"),70.0)</f>
        <v>70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7">
        <f>IFERROR(__xludf.DUMMYFUNCTION("""COMPUTED_VALUE"""),10.0)</f>
        <v>10</v>
      </c>
      <c r="AJ10" s="47">
        <f>IFERROR(__xludf.DUMMYFUNCTION("""COMPUTED_VALUE"""),15.0)</f>
        <v>15</v>
      </c>
      <c r="AK10" s="47">
        <f>IF(D3="", 0, IF(SUM(C10:H10)-D10&lt;&gt;0, 0, IF(SUM(M10:R10)&gt;0, 2, IF(SUM(M10:R10)&lt;0, 3, 1))))</f>
        <v>1</v>
      </c>
      <c r="AL10" s="47">
        <f>IFERROR(__xludf.DUMMYFUNCTION("IF(AK10=1, FILTER(TOSSUP, LEN(TOSSUP)), IF(AK10=2, FILTER(NEG, LEN(NEG)), IF(AK10, FILTER(NONEG, LEN(NONEG)), """")))"),-5.0)</f>
        <v>-5</v>
      </c>
      <c r="AM10" s="47">
        <f>IFERROR(__xludf.DUMMYFUNCTION("""COMPUTED_VALUE"""),10.0)</f>
        <v>10</v>
      </c>
      <c r="AN10" s="47">
        <f>IFERROR(__xludf.DUMMYFUNCTION("""COMPUTED_VALUE"""),15.0)</f>
        <v>15</v>
      </c>
      <c r="AO10" s="47">
        <f>IF(E3="", 0, IF(SUM(C10:H10)-E10&lt;&gt;0, 0, IF(SUM(M10:R10)&gt;0, 2, IF(SUM(M10:R10)&lt;0, 3, 1))))</f>
        <v>1</v>
      </c>
      <c r="AP10" s="47">
        <f>IFERROR(__xludf.DUMMYFUNCTION("IF(AO10=1, FILTER(TOSSUP, LEN(TOSSUP)), IF(AO10=2, FILTER(NEG, LEN(NEG)), IF(AO10, FILTER(NONEG, LEN(NONEG)), """")))"),-5.0)</f>
        <v>-5</v>
      </c>
      <c r="AQ10" s="47">
        <f>IFERROR(__xludf.DUMMYFUNCTION("""COMPUTED_VALUE"""),10.0)</f>
        <v>10</v>
      </c>
      <c r="AR10" s="47">
        <f>IFERROR(__xludf.DUMMYFUNCTION("""COMPUTED_VALUE"""),15.0)</f>
        <v>15</v>
      </c>
      <c r="AS10" s="47">
        <f>IF(F3="", 0, IF(SUM(C10:H10)-F10&lt;&gt;0, 0, IF(SUM(M10:R10)&gt;0, 2, IF(SUM(M10:R10)&lt;0, 3, 1))))</f>
        <v>1</v>
      </c>
      <c r="AT10" s="47">
        <f>IFERROR(__xludf.DUMMYFUNCTION("IF(AS10=1, FILTER(TOSSUP, LEN(TOSSUP)), IF(AS10=2, FILTER(NEG, LEN(NEG)), IF(AS10, FILTER(NONEG, LEN(NONEG)), """")))"),-5.0)</f>
        <v>-5</v>
      </c>
      <c r="AU10" s="47">
        <f>IFERROR(__xludf.DUMMYFUNCTION("""COMPUTED_VALUE"""),10.0)</f>
        <v>10</v>
      </c>
      <c r="AV10" s="47">
        <f>IFERROR(__xludf.DUMMYFUNCTION("""COMPUTED_VALUE"""),15.0)</f>
        <v>15</v>
      </c>
      <c r="AW10" s="47">
        <f>IF(G3="", 0, IF(SUM(C10:H10)-G10&lt;&gt;0, 0, IF(SUM(M10:R10)&gt;0, 2, IF(SUM(M10:R10)&lt;0, 3, 1))))</f>
        <v>1</v>
      </c>
      <c r="AX10" s="47">
        <f>IFERROR(__xludf.DUMMYFUNCTION("IF(AW10=1, FILTER(TOSSUP, LEN(TOSSUP)), IF(AW10=2, FILTER(NEG, LEN(NEG)), IF(AW10, FILTER(NONEG, LEN(NONEG)), """")))"),-5.0)</f>
        <v>-5</v>
      </c>
      <c r="AY10" s="47">
        <f>IFERROR(__xludf.DUMMYFUNCTION("""COMPUTED_VALUE"""),10.0)</f>
        <v>10</v>
      </c>
      <c r="AZ10" s="47">
        <f>IFERROR(__xludf.DUMMYFUNCTION("""COMPUTED_VALUE"""),15.0)</f>
        <v>15</v>
      </c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1</v>
      </c>
      <c r="BJ10" s="47">
        <f>IFERROR(__xludf.DUMMYFUNCTION("IF(BI10=1, FILTER(TOSSUP, LEN(TOSSUP)), IF(BI10=2, FILTER(NEG, LEN(NEG)), IF(BI10, FILTER(NONEG, LEN(NONEG)), """")))"),-5.0)</f>
        <v>-5</v>
      </c>
      <c r="BK10" s="47">
        <f>IFERROR(__xludf.DUMMYFUNCTION("""COMPUTED_VALUE"""),10.0)</f>
        <v>10</v>
      </c>
      <c r="BL10" s="47">
        <f>IFERROR(__xludf.DUMMYFUNCTION("""COMPUTED_VALUE"""),15.0)</f>
        <v>15</v>
      </c>
      <c r="BM10" s="47">
        <f>IF(O3="", 0, IF(SUM(M10:R10)-O10&lt;&gt;0, 0, IF(SUM(C10:H10)&gt;0, 2, IF(SUM(C10:H10)&lt;0, 3, 1))))</f>
        <v>1</v>
      </c>
      <c r="BN10" s="47">
        <f>IFERROR(__xludf.DUMMYFUNCTION("IF(BM10=1, FILTER(TOSSUP, LEN(TOSSUP)), IF(BM10=2, FILTER(NEG, LEN(NEG)), IF(BM10, FILTER(NONEG, LEN(NONEG)), """")))"),-5.0)</f>
        <v>-5</v>
      </c>
      <c r="BO10" s="47">
        <f>IFERROR(__xludf.DUMMYFUNCTION("""COMPUTED_VALUE"""),10.0)</f>
        <v>10</v>
      </c>
      <c r="BP10" s="47">
        <f>IFERROR(__xludf.DUMMYFUNCTION("""COMPUTED_VALUE"""),15.0)</f>
        <v>15</v>
      </c>
      <c r="BQ10" s="47">
        <f>IF(P3="", 0, IF(SUM(M10:R10)-P10&lt;&gt;0, 0, IF(SUM(C10:H10)&gt;0, 2, IF(SUM(C10:H10)&lt;0, 3, 1))))</f>
        <v>1</v>
      </c>
      <c r="BR10" s="47">
        <f>IFERROR(__xludf.DUMMYFUNCTION("IF(BQ10=1, FILTER(TOSSUP, LEN(TOSSUP)), IF(BQ10=2, FILTER(NEG, LEN(NEG)), IF(BQ10, FILTER(NONEG, LEN(NONEG)), """")))"),-5.0)</f>
        <v>-5</v>
      </c>
      <c r="BS10" s="47">
        <f>IFERROR(__xludf.DUMMYFUNCTION("""COMPUTED_VALUE"""),10.0)</f>
        <v>10</v>
      </c>
      <c r="BT10" s="47">
        <f>IFERROR(__xludf.DUMMYFUNCTION("""COMPUTED_VALUE"""),15.0)</f>
        <v>15</v>
      </c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SUM(J11,K10))"),40.0)</f>
        <v>40</v>
      </c>
      <c r="L11" s="43">
        <v>8.0</v>
      </c>
      <c r="M11" s="44"/>
      <c r="N11" s="40">
        <v>10.0</v>
      </c>
      <c r="O11" s="58"/>
      <c r="P11" s="59"/>
      <c r="Q11" s="58"/>
      <c r="R11" s="59"/>
      <c r="S11" s="41">
        <v>10.0</v>
      </c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6">
        <f>IFERROR(__xludf.DUMMYFUNCTION("IF(OR(RegExMatch(T11&amp;"""",""ERR""), RegExMatch(T11&amp;"""",""--""), RegExMatch(U10&amp;"""",""--""),),  ""-----------"", SUM(T11,U10))"),90.0)</f>
        <v>90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1</v>
      </c>
      <c r="AC11" s="48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7"/>
      <c r="AJ11" s="47"/>
      <c r="AK11" s="47">
        <f>IF(D3="", 0, IF(SUM(C11:H11)-D11&lt;&gt;0, 0, IF(SUM(M11:R11)&gt;0, 2, IF(SUM(M11:R11)&lt;0, 3, 1))))</f>
        <v>2</v>
      </c>
      <c r="AL11" s="47">
        <f>IFERROR(__xludf.DUMMYFUNCTION("IF(AK11=1, FILTER(TOSSUP, LEN(TOSSUP)), IF(AK11=2, FILTER(NEG, LEN(NEG)), IF(AK11, FILTER(NONEG, LEN(NONEG)), """")))"),-5.0)</f>
        <v>-5</v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40">
        <v>10.0</v>
      </c>
      <c r="G12" s="60"/>
      <c r="H12" s="61"/>
      <c r="I12" s="41">
        <v>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6">
        <f>IFERROR(__xludf.DUMMYFUNCTION("IF(OR(RegExMatch(J12&amp;"""",""ERR""), RegExMatch(J12&amp;"""",""--""), RegExMatch(K11&amp;"""",""--""),),  ""-----------"", SUM(J12,K11))"),50.0)</f>
        <v>50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SUM(T12,U11))"),90.0)</f>
        <v>90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1</v>
      </c>
      <c r="AT12" s="47">
        <f>IFERROR(__xludf.DUMMYFUNCTION("IF(AS12=1, FILTER(TOSSUP, LEN(TOSSUP)), IF(AS12=2, FILTER(NEG, LEN(NEG)), IF(AS12, FILTER(NONEG, LEN(NONEG)), """")))"),-5.0)</f>
        <v>-5</v>
      </c>
      <c r="AU12" s="47">
        <f>IFERROR(__xludf.DUMMYFUNCTION("""COMPUTED_VALUE"""),10.0)</f>
        <v>10</v>
      </c>
      <c r="AV12" s="47">
        <f>IFERROR(__xludf.DUMMYFUNCTION("""COMPUTED_VALUE"""),15.0)</f>
        <v>15</v>
      </c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SUM(J13,K12))"),50.0)</f>
        <v>50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1</v>
      </c>
      <c r="AH13" s="48">
        <f>IFERROR(__xludf.DUMMYFUNCTION("IF(AG13=1, FILTER(TOSSUP, LEN(TOSSUP)), IF(AG13=2, FILTER(NEG, LEN(NEG)), IF(AG13, FILTER(NONEG, LEN(NONEG)), """")))"),-5.0)</f>
        <v>-5</v>
      </c>
      <c r="AI13" s="47">
        <f>IFERROR(__xludf.DUMMYFUNCTION("""COMPUTED_VALUE"""),10.0)</f>
        <v>10</v>
      </c>
      <c r="AJ13" s="47">
        <f>IFERROR(__xludf.DUMMYFUNCTION("""COMPUTED_VALUE"""),15.0)</f>
        <v>15</v>
      </c>
      <c r="AK13" s="47">
        <f>IF(D3="", 0, IF(SUM(C13:H13)-D13&lt;&gt;0, 0, IF(SUM(M13:R13)&gt;0, 2, IF(SUM(M13:R13)&lt;0, 3, 1))))</f>
        <v>1</v>
      </c>
      <c r="AL13" s="47">
        <f>IFERROR(__xludf.DUMMYFUNCTION("IF(AK13=1, FILTER(TOSSUP, LEN(TOSSUP)), IF(AK13=2, FILTER(NEG, LEN(NEG)), IF(AK13, FILTER(NONEG, LEN(NONEG)), """")))"),-5.0)</f>
        <v>-5</v>
      </c>
      <c r="AM13" s="47">
        <f>IFERROR(__xludf.DUMMYFUNCTION("""COMPUTED_VALUE"""),10.0)</f>
        <v>10</v>
      </c>
      <c r="AN13" s="47">
        <f>IFERROR(__xludf.DUMMYFUNCTION("""COMPUTED_VALUE"""),15.0)</f>
        <v>15</v>
      </c>
      <c r="AO13" s="47">
        <f>IF(E3="", 0, IF(SUM(C13:H13)-E13&lt;&gt;0, 0, IF(SUM(M13:R13)&gt;0, 2, IF(SUM(M13:R13)&lt;0, 3, 1))))</f>
        <v>1</v>
      </c>
      <c r="AP13" s="47">
        <f>IFERROR(__xludf.DUMMYFUNCTION("IF(AO13=1, FILTER(TOSSUP, LEN(TOSSUP)), IF(AO13=2, FILTER(NEG, LEN(NEG)), IF(AO13, FILTER(NONEG, LEN(NONEG)), """")))"),-5.0)</f>
        <v>-5</v>
      </c>
      <c r="AQ13" s="47">
        <f>IFERROR(__xludf.DUMMYFUNCTION("""COMPUTED_VALUE"""),10.0)</f>
        <v>10</v>
      </c>
      <c r="AR13" s="47">
        <f>IFERROR(__xludf.DUMMYFUNCTION("""COMPUTED_VALUE"""),15.0)</f>
        <v>15</v>
      </c>
      <c r="AS13" s="47">
        <f>IF(F3="", 0, IF(SUM(C13:H13)-F13&lt;&gt;0, 0, IF(SUM(M13:R13)&gt;0, 2, IF(SUM(M13:R13)&lt;0, 3, 1))))</f>
        <v>1</v>
      </c>
      <c r="AT13" s="47">
        <f>IFERROR(__xludf.DUMMYFUNCTION("IF(AS13=1, FILTER(TOSSUP, LEN(TOSSUP)), IF(AS13=2, FILTER(NEG, LEN(NEG)), IF(AS13, FILTER(NONEG, LEN(NONEG)), """")))"),-5.0)</f>
        <v>-5</v>
      </c>
      <c r="AU13" s="47">
        <f>IFERROR(__xludf.DUMMYFUNCTION("""COMPUTED_VALUE"""),10.0)</f>
        <v>10</v>
      </c>
      <c r="AV13" s="47">
        <f>IFERROR(__xludf.DUMMYFUNCTION("""COMPUTED_VALUE"""),15.0)</f>
        <v>15</v>
      </c>
      <c r="AW13" s="47">
        <f>IF(G3="", 0, IF(SUM(C13:H13)-G13&lt;&gt;0, 0, IF(SUM(M13:R13)&gt;0, 2, IF(SUM(M13:R13)&lt;0, 3, 1))))</f>
        <v>1</v>
      </c>
      <c r="AX13" s="47">
        <f>IFERROR(__xludf.DUMMYFUNCTION("IF(AW13=1, FILTER(TOSSUP, LEN(TOSSUP)), IF(AW13=2, FILTER(NEG, LEN(NEG)), IF(AW13, FILTER(NONEG, LEN(NONEG)), """")))"),-5.0)</f>
        <v>-5</v>
      </c>
      <c r="AY13" s="47">
        <f>IFERROR(__xludf.DUMMYFUNCTION("""COMPUTED_VALUE"""),10.0)</f>
        <v>10</v>
      </c>
      <c r="AZ13" s="47">
        <f>IFERROR(__xludf.DUMMYFUNCTION("""COMPUTED_VALUE"""),15.0)</f>
        <v>15</v>
      </c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1</v>
      </c>
      <c r="BF13" s="47">
        <f>IFERROR(__xludf.DUMMYFUNCTION("IF(BE13=1, FILTER(TOSSUP, LEN(TOSSUP)), IF(BE13=2, FILTER(NEG, LEN(NEG)), IF(BE13, FILTER(NONEG, LEN(NONEG)), """")))"),-5.0)</f>
        <v>-5</v>
      </c>
      <c r="BG13" s="47">
        <f>IFERROR(__xludf.DUMMYFUNCTION("""COMPUTED_VALUE"""),10.0)</f>
        <v>10</v>
      </c>
      <c r="BH13" s="47">
        <f>IFERROR(__xludf.DUMMYFUNCTION("""COMPUTED_VALUE"""),15.0)</f>
        <v>15</v>
      </c>
      <c r="BI13" s="47">
        <f>IF(N3="", 0, IF(SUM(M13:R13)-N13&lt;&gt;0, 0, IF(SUM(C13:H13)&gt;0, 2, IF(SUM(C13:H13)&lt;0, 3, 1))))</f>
        <v>1</v>
      </c>
      <c r="BJ13" s="47">
        <f>IFERROR(__xludf.DUMMYFUNCTION("IF(BI13=1, FILTER(TOSSUP, LEN(TOSSUP)), IF(BI13=2, FILTER(NEG, LEN(NEG)), IF(BI13, FILTER(NONEG, LEN(NONEG)), """")))"),-5.0)</f>
        <v>-5</v>
      </c>
      <c r="BK13" s="47">
        <f>IFERROR(__xludf.DUMMYFUNCTION("""COMPUTED_VALUE"""),10.0)</f>
        <v>10</v>
      </c>
      <c r="BL13" s="47">
        <f>IFERROR(__xludf.DUMMYFUNCTION("""COMPUTED_VALUE"""),15.0)</f>
        <v>15</v>
      </c>
      <c r="BM13" s="47">
        <f>IF(O3="", 0, IF(SUM(M13:R13)-O13&lt;&gt;0, 0, IF(SUM(C13:H13)&gt;0, 2, IF(SUM(C13:H13)&lt;0, 3, 1))))</f>
        <v>1</v>
      </c>
      <c r="BN13" s="47">
        <f>IFERROR(__xludf.DUMMYFUNCTION("IF(BM13=1, FILTER(TOSSUP, LEN(TOSSUP)), IF(BM13=2, FILTER(NEG, LEN(NEG)), IF(BM13, FILTER(NONEG, LEN(NONEG)), """")))"),-5.0)</f>
        <v>-5</v>
      </c>
      <c r="BO13" s="47">
        <f>IFERROR(__xludf.DUMMYFUNCTION("""COMPUTED_VALUE"""),10.0)</f>
        <v>10</v>
      </c>
      <c r="BP13" s="47">
        <f>IFERROR(__xludf.DUMMYFUNCTION("""COMPUTED_VALUE"""),15.0)</f>
        <v>15</v>
      </c>
      <c r="BQ13" s="47">
        <f>IF(P3="", 0, IF(SUM(M13:R13)-P13&lt;&gt;0, 0, IF(SUM(C13:H13)&gt;0, 2, IF(SUM(C13:H13)&lt;0, 3, 1))))</f>
        <v>1</v>
      </c>
      <c r="BR13" s="47">
        <f>IFERROR(__xludf.DUMMYFUNCTION("IF(BQ13=1, FILTER(TOSSUP, LEN(TOSSUP)), IF(BQ13=2, FILTER(NEG, LEN(NEG)), IF(BQ13, FILTER(NONEG, LEN(NONEG)), """")))"),-5.0)</f>
        <v>-5</v>
      </c>
      <c r="BS13" s="47">
        <f>IFERROR(__xludf.DUMMYFUNCTION("""COMPUTED_VALUE"""),10.0)</f>
        <v>10</v>
      </c>
      <c r="BT13" s="47">
        <f>IFERROR(__xludf.DUMMYFUNCTION("""COMPUTED_VALUE"""),15.0)</f>
        <v>15</v>
      </c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2">
        <v>10.0</v>
      </c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SUM(T14,U13))"),90.0)</f>
        <v>90</v>
      </c>
      <c r="V14" s="47"/>
      <c r="W14" s="48" t="b">
        <f t="shared" si="1"/>
        <v>1</v>
      </c>
      <c r="X14" s="48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1</v>
      </c>
      <c r="AX14" s="47">
        <f>IFERROR(__xludf.DUMMYFUNCTION("IF(AW14=1, FILTER(TOSSUP, LEN(TOSSUP)), IF(AW14=2, FILTER(NEG, LEN(NEG)), IF(AW14, FILTER(NONEG, LEN(NONEG)), """")))"),-5.0)</f>
        <v>-5</v>
      </c>
      <c r="AY14" s="47">
        <f>IFERROR(__xludf.DUMMYFUNCTION("""COMPUTED_VALUE"""),10.0)</f>
        <v>10</v>
      </c>
      <c r="AZ14" s="47">
        <f>IFERROR(__xludf.DUMMYFUNCTION("""COMPUTED_VALUE"""),15.0)</f>
        <v>15</v>
      </c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SUM(T15,U14))"),90.0)</f>
        <v>90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1</v>
      </c>
      <c r="AH15" s="48">
        <f>IFERROR(__xludf.DUMMYFUNCTION("IF(AG15=1, FILTER(TOSSUP, LEN(TOSSUP)), IF(AG15=2, FILTER(NEG, LEN(NEG)), IF(AG15, FILTER(NONEG, LEN(NONEG)), """")))"),-5.0)</f>
        <v>-5</v>
      </c>
      <c r="AI15" s="47">
        <f>IFERROR(__xludf.DUMMYFUNCTION("""COMPUTED_VALUE"""),10.0)</f>
        <v>10</v>
      </c>
      <c r="AJ15" s="47">
        <f>IFERROR(__xludf.DUMMYFUNCTION("""COMPUTED_VALUE"""),15.0)</f>
        <v>15</v>
      </c>
      <c r="AK15" s="47">
        <f>IF(D3="", 0, IF(SUM(C15:H15)-D15&lt;&gt;0, 0, IF(SUM(M15:R15)&gt;0, 2, IF(SUM(M15:R15)&lt;0, 3, 1))))</f>
        <v>1</v>
      </c>
      <c r="AL15" s="47">
        <f>IFERROR(__xludf.DUMMYFUNCTION("IF(AK15=1, FILTER(TOSSUP, LEN(TOSSUP)), IF(AK15=2, FILTER(NEG, LEN(NEG)), IF(AK15, FILTER(NONEG, LEN(NONEG)), """")))"),-5.0)</f>
        <v>-5</v>
      </c>
      <c r="AM15" s="47">
        <f>IFERROR(__xludf.DUMMYFUNCTION("""COMPUTED_VALUE"""),10.0)</f>
        <v>10</v>
      </c>
      <c r="AN15" s="47">
        <f>IFERROR(__xludf.DUMMYFUNCTION("""COMPUTED_VALUE"""),15.0)</f>
        <v>15</v>
      </c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1</v>
      </c>
      <c r="AT15" s="47">
        <f>IFERROR(__xludf.DUMMYFUNCTION("IF(AS15=1, FILTER(TOSSUP, LEN(TOSSUP)), IF(AS15=2, FILTER(NEG, LEN(NEG)), IF(AS15, FILTER(NONEG, LEN(NONEG)), """")))"),-5.0)</f>
        <v>-5</v>
      </c>
      <c r="AU15" s="47">
        <f>IFERROR(__xludf.DUMMYFUNCTION("""COMPUTED_VALUE"""),10.0)</f>
        <v>10</v>
      </c>
      <c r="AV15" s="47">
        <f>IFERROR(__xludf.DUMMYFUNCTION("""COMPUTED_VALUE"""),15.0)</f>
        <v>15</v>
      </c>
      <c r="AW15" s="47">
        <f>IF(G3="", 0, IF(SUM(C15:H15)-G15&lt;&gt;0, 0, IF(SUM(M15:R15)&gt;0, 2, IF(SUM(M15:R15)&lt;0, 3, 1))))</f>
        <v>1</v>
      </c>
      <c r="AX15" s="47">
        <f>IFERROR(__xludf.DUMMYFUNCTION("IF(AW15=1, FILTER(TOSSUP, LEN(TOSSUP)), IF(AW15=2, FILTER(NEG, LEN(NEG)), IF(AW15, FILTER(NONEG, LEN(NONEG)), """")))"),-5.0)</f>
        <v>-5</v>
      </c>
      <c r="AY15" s="47">
        <f>IFERROR(__xludf.DUMMYFUNCTION("""COMPUTED_VALUE"""),10.0)</f>
        <v>10</v>
      </c>
      <c r="AZ15" s="47">
        <f>IFERROR(__xludf.DUMMYFUNCTION("""COMPUTED_VALUE"""),15.0)</f>
        <v>15</v>
      </c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1</v>
      </c>
      <c r="BJ15" s="47">
        <f>IFERROR(__xludf.DUMMYFUNCTION("IF(BI15=1, FILTER(TOSSUP, LEN(TOSSUP)), IF(BI15=2, FILTER(NEG, LEN(NEG)), IF(BI15, FILTER(NONEG, LEN(NONEG)), """")))"),-5.0)</f>
        <v>-5</v>
      </c>
      <c r="BK15" s="47">
        <f>IFERROR(__xludf.DUMMYFUNCTION("""COMPUTED_VALUE"""),10.0)</f>
        <v>10</v>
      </c>
      <c r="BL15" s="47">
        <f>IFERROR(__xludf.DUMMYFUNCTION("""COMPUTED_VALUE"""),15.0)</f>
        <v>15</v>
      </c>
      <c r="BM15" s="47">
        <f>IF(O3="", 0, IF(SUM(M15:R15)-O15&lt;&gt;0, 0, IF(SUM(C15:H15)&gt;0, 2, IF(SUM(C15:H15)&lt;0, 3, 1))))</f>
        <v>1</v>
      </c>
      <c r="BN15" s="47">
        <f>IFERROR(__xludf.DUMMYFUNCTION("IF(BM15=1, FILTER(TOSSUP, LEN(TOSSUP)), IF(BM15=2, FILTER(NEG, LEN(NEG)), IF(BM15, FILTER(NONEG, LEN(NONEG)), """")))"),-5.0)</f>
        <v>-5</v>
      </c>
      <c r="BO15" s="47">
        <f>IFERROR(__xludf.DUMMYFUNCTION("""COMPUTED_VALUE"""),10.0)</f>
        <v>10</v>
      </c>
      <c r="BP15" s="47">
        <f>IFERROR(__xludf.DUMMYFUNCTION("""COMPUTED_VALUE"""),15.0)</f>
        <v>15</v>
      </c>
      <c r="BQ15" s="47">
        <f>IF(P3="", 0, IF(SUM(M15:R15)-P15&lt;&gt;0, 0, IF(SUM(C15:H15)&gt;0, 2, IF(SUM(C15:H15)&lt;0, 3, 1))))</f>
        <v>1</v>
      </c>
      <c r="BR15" s="47">
        <f>IFERROR(__xludf.DUMMYFUNCTION("IF(BQ15=1, FILTER(TOSSUP, LEN(TOSSUP)), IF(BQ15=2, FILTER(NEG, LEN(NEG)), IF(BQ15, FILTER(NONEG, LEN(NONEG)), """")))"),-5.0)</f>
        <v>-5</v>
      </c>
      <c r="BS15" s="47">
        <f>IFERROR(__xludf.DUMMYFUNCTION("""COMPUTED_VALUE"""),10.0)</f>
        <v>10</v>
      </c>
      <c r="BT15" s="47">
        <f>IFERROR(__xludf.DUMMYFUNCTION("""COMPUTED_VALUE"""),15.0)</f>
        <v>15</v>
      </c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SUM(J16,K15))"),60.0)</f>
        <v>60</v>
      </c>
      <c r="L16" s="43">
        <v>13.0</v>
      </c>
      <c r="M16" s="44">
        <v>10.0</v>
      </c>
      <c r="N16" s="61"/>
      <c r="O16" s="58"/>
      <c r="P16" s="59"/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SUM(T16,U15))"),110.0)</f>
        <v>110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1</v>
      </c>
      <c r="BF16" s="47">
        <f>IFERROR(__xludf.DUMMYFUNCTION("IF(BE16=1, FILTER(TOSSUP, LEN(TOSSUP)), IF(BE16=2, FILTER(NEG, LEN(NEG)), IF(BE16, FILTER(NONEG, LEN(NONEG)), """")))"),-5.0)</f>
        <v>-5</v>
      </c>
      <c r="BG16" s="47">
        <f>IFERROR(__xludf.DUMMYFUNCTION("""COMPUTED_VALUE"""),10.0)</f>
        <v>10</v>
      </c>
      <c r="BH16" s="47">
        <f>IFERROR(__xludf.DUMMYFUNCTION("""COMPUTED_VALUE"""),15.0)</f>
        <v>15</v>
      </c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39">
        <v>10.0</v>
      </c>
      <c r="H17" s="61"/>
      <c r="I17" s="41">
        <v>10.0</v>
      </c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6">
        <f>IFERROR(__xludf.DUMMYFUNCTION("IF(OR(RegExMatch(J17&amp;"""",""ERR""), RegExMatch(J17&amp;"""",""--""), RegExMatch(K16&amp;"""",""--""),),  ""-----------"", SUM(J17,K16))"),80.0)</f>
        <v>80</v>
      </c>
      <c r="L17" s="43">
        <v>14.0</v>
      </c>
      <c r="M17" s="44"/>
      <c r="N17" s="40">
        <v>-5.0</v>
      </c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6">
        <f>IFERROR(__xludf.DUMMYFUNCTION("IF(OR(RegExMatch(T17&amp;"""",""ERR""), RegExMatch(T17&amp;"""",""--""), RegExMatch(U16&amp;"""",""--""),),  ""-----------"", SUM(T17,U16))"),105.0)</f>
        <v>105</v>
      </c>
      <c r="V17" s="47"/>
      <c r="W17" s="48" t="b">
        <f t="shared" si="1"/>
        <v>1</v>
      </c>
      <c r="X17" s="48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3</v>
      </c>
      <c r="AX17" s="47">
        <f>IFERROR(__xludf.DUMMYFUNCTION("IF(AW17=1, FILTER(TOSSUP, LEN(TOSSUP)), IF(AW17=2, FILTER(NEG, LEN(NEG)), IF(AW17, FILTER(NONEG, LEN(NONEG)), """")))"),10.0)</f>
        <v>10</v>
      </c>
      <c r="AY17" s="47">
        <f>IFERROR(__xludf.DUMMYFUNCTION("""COMPUTED_VALUE"""),15.0)</f>
        <v>15</v>
      </c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2</v>
      </c>
      <c r="BJ17" s="47">
        <f>IFERROR(__xludf.DUMMYFUNCTION("IF(BI17=1, FILTER(TOSSUP, LEN(TOSSUP)), IF(BI17=2, FILTER(NEG, LEN(NEG)), IF(BI17, FILTER(NONEG, LEN(NONEG)), """")))"),-5.0)</f>
        <v>-5</v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>
        <v>-5.0</v>
      </c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6">
        <f>IFERROR(__xludf.DUMMYFUNCTION("IF(OR(RegExMatch(J18&amp;"""",""ERR""), RegExMatch(J18&amp;"""",""--""), RegExMatch(K17&amp;"""",""--""),),  ""-----------"", SUM(J18,K17))"),75.0)</f>
        <v>75</v>
      </c>
      <c r="L18" s="43">
        <v>15.0</v>
      </c>
      <c r="M18" s="44"/>
      <c r="N18" s="61"/>
      <c r="O18" s="58"/>
      <c r="P18" s="59"/>
      <c r="Q18" s="58"/>
      <c r="R18" s="59"/>
      <c r="S18" s="41">
        <v>0.0</v>
      </c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SUM(T18,U17))"),105.0)</f>
        <v>105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1</v>
      </c>
      <c r="AL18" s="47">
        <f>IFERROR(__xludf.DUMMYFUNCTION("IF(AK18=1, FILTER(TOSSUP, LEN(TOSSUP)), IF(AK18=2, FILTER(NEG, LEN(NEG)), IF(AK18, FILTER(NONEG, LEN(NONEG)), """")))"),-5.0)</f>
        <v>-5</v>
      </c>
      <c r="AM18" s="47">
        <f>IFERROR(__xludf.DUMMYFUNCTION("""COMPUTED_VALUE"""),10.0)</f>
        <v>10</v>
      </c>
      <c r="AN18" s="47">
        <f>IFERROR(__xludf.DUMMYFUNCTION("""COMPUTED_VALUE"""),15.0)</f>
        <v>15</v>
      </c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3</v>
      </c>
      <c r="BF18" s="47">
        <f>IFERROR(__xludf.DUMMYFUNCTION("IF(BE18=1, FILTER(TOSSUP, LEN(TOSSUP)), IF(BE18=2, FILTER(NEG, LEN(NEG)), IF(BE18, FILTER(NONEG, LEN(NONEG)), """")))"),10.0)</f>
        <v>10</v>
      </c>
      <c r="BG18" s="47">
        <f>IFERROR(__xludf.DUMMYFUNCTION("""COMPUTED_VALUE"""),15.0)</f>
        <v>15</v>
      </c>
      <c r="BH18" s="47"/>
      <c r="BI18" s="47">
        <f>IF(N3="", 0, IF(SUM(M18:R18)-N18&lt;&gt;0, 0, IF(SUM(C18:H18)&gt;0, 2, IF(SUM(C18:H18)&lt;0, 3, 1))))</f>
        <v>3</v>
      </c>
      <c r="BJ18" s="47">
        <f>IFERROR(__xludf.DUMMYFUNCTION("IF(BI18=1, FILTER(TOSSUP, LEN(TOSSUP)), IF(BI18=2, FILTER(NEG, LEN(NEG)), IF(BI18, FILTER(NONEG, LEN(NONEG)), """")))"),10.0)</f>
        <v>10</v>
      </c>
      <c r="BK18" s="47">
        <f>IFERROR(__xludf.DUMMYFUNCTION("""COMPUTED_VALUE"""),15.0)</f>
        <v>15</v>
      </c>
      <c r="BL18" s="47"/>
      <c r="BM18" s="47">
        <f>IF(O3="", 0, IF(SUM(M18:R18)-O18&lt;&gt;0, 0, IF(SUM(C18:H18)&gt;0, 2, IF(SUM(C18:H18)&lt;0, 3, 1))))</f>
        <v>3</v>
      </c>
      <c r="BN18" s="47">
        <f>IFERROR(__xludf.DUMMYFUNCTION("IF(BM18=1, FILTER(TOSSUP, LEN(TOSSUP)), IF(BM18=2, FILTER(NEG, LEN(NEG)), IF(BM18, FILTER(NONEG, LEN(NONEG)), """")))"),10.0)</f>
        <v>10</v>
      </c>
      <c r="BO18" s="47">
        <f>IFERROR(__xludf.DUMMYFUNCTION("""COMPUTED_VALUE"""),15.0)</f>
        <v>15</v>
      </c>
      <c r="BP18" s="47"/>
      <c r="BQ18" s="47">
        <f>IF(P3="", 0, IF(SUM(M18:R18)-P18&lt;&gt;0, 0, IF(SUM(C18:H18)&gt;0, 2, IF(SUM(C18:H18)&lt;0, 3, 1))))</f>
        <v>3</v>
      </c>
      <c r="BR18" s="47">
        <f>IFERROR(__xludf.DUMMYFUNCTION("IF(BQ18=1, FILTER(TOSSUP, LEN(TOSSUP)), IF(BQ18=2, FILTER(NEG, LEN(NEG)), IF(BQ18, FILTER(NONEG, LEN(NONEG)), """")))"),10.0)</f>
        <v>10</v>
      </c>
      <c r="BS18" s="47">
        <f>IFERROR(__xludf.DUMMYFUNCTION("""COMPUTED_VALUE"""),15.0)</f>
        <v>15</v>
      </c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SUM(J19,K18))"),75.0)</f>
        <v>75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SUM(T19,U18))"),140.0)</f>
        <v>140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1</v>
      </c>
      <c r="AC19" s="48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7"/>
      <c r="AJ19" s="47"/>
      <c r="AK19" s="47">
        <f>IF(D3="", 0, IF(SUM(C19:H19)-D19&lt;&gt;0, 0, IF(SUM(M19:R19)&gt;0, 2, IF(SUM(M19:R19)&lt;0, 3, 1))))</f>
        <v>2</v>
      </c>
      <c r="AL19" s="47">
        <f>IFERROR(__xludf.DUMMYFUNCTION("IF(AK19=1, FILTER(TOSSUP, LEN(TOSSUP)), IF(AK19=2, FILTER(NEG, LEN(NEG)), IF(AK19, FILTER(NONEG, LEN(NONEG)), """")))"),-5.0)</f>
        <v>-5</v>
      </c>
      <c r="AM19" s="47"/>
      <c r="AN19" s="47"/>
      <c r="AO19" s="47">
        <f>IF(E3="", 0, IF(SUM(C19:H19)-E19&lt;&gt;0, 0, IF(SUM(M19:R19)&gt;0, 2, IF(SUM(M19:R19)&lt;0, 3, 1))))</f>
        <v>2</v>
      </c>
      <c r="AP19" s="47">
        <f>IFERROR(__xludf.DUMMYFUNCTION("IF(AO19=1, FILTER(TOSSUP, LEN(TOSSUP)), IF(AO19=2, FILTER(NEG, LEN(NEG)), IF(AO19, FILTER(NONEG, LEN(NONEG)), """")))"),-5.0)</f>
        <v>-5</v>
      </c>
      <c r="AQ19" s="47"/>
      <c r="AR19" s="47"/>
      <c r="AS19" s="47">
        <f>IF(F3="", 0, IF(SUM(C19:H19)-F19&lt;&gt;0, 0, IF(SUM(M19:R19)&gt;0, 2, IF(SUM(M19:R19)&lt;0, 3, 1))))</f>
        <v>2</v>
      </c>
      <c r="AT19" s="47">
        <f>IFERROR(__xludf.DUMMYFUNCTION("IF(AS19=1, FILTER(TOSSUP, LEN(TOSSUP)), IF(AS19=2, FILTER(NEG, LEN(NEG)), IF(AS19, FILTER(NONEG, LEN(NONEG)), """")))"),-5.0)</f>
        <v>-5</v>
      </c>
      <c r="AU19" s="47"/>
      <c r="AV19" s="47"/>
      <c r="AW19" s="47">
        <f>IF(G3="", 0, IF(SUM(C19:H19)-G19&lt;&gt;0, 0, IF(SUM(M19:R19)&gt;0, 2, IF(SUM(M19:R19)&lt;0, 3, 1))))</f>
        <v>2</v>
      </c>
      <c r="AX19" s="47">
        <f>IFERROR(__xludf.DUMMYFUNCTION("IF(AW19=1, FILTER(TOSSUP, LEN(TOSSUP)), IF(AW19=2, FILTER(NEG, LEN(NEG)), IF(AW19, FILTER(NONEG, LEN(NONEG)), """")))"),-5.0)</f>
        <v>-5</v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1</v>
      </c>
      <c r="BN19" s="47">
        <f>IFERROR(__xludf.DUMMYFUNCTION("IF(BM19=1, FILTER(TOSSUP, LEN(TOSSUP)), IF(BM19=2, FILTER(NEG, LEN(NEG)), IF(BM19, FILTER(NONEG, LEN(NONEG)), """")))"),-5.0)</f>
        <v>-5</v>
      </c>
      <c r="BO19" s="47">
        <f>IFERROR(__xludf.DUMMYFUNCTION("""COMPUTED_VALUE"""),10.0)</f>
        <v>10</v>
      </c>
      <c r="BP19" s="47">
        <f>IFERROR(__xludf.DUMMYFUNCTION("""COMPUTED_VALUE"""),15.0)</f>
        <v>15</v>
      </c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SUM(J20,K19))"),75.0)</f>
        <v>75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SUM(T20,U19))"),175.0)</f>
        <v>175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1</v>
      </c>
      <c r="AC20" s="48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7"/>
      <c r="AJ20" s="47"/>
      <c r="AK20" s="47">
        <f>IF(D3="", 0, IF(SUM(C20:H20)-D20&lt;&gt;0, 0, IF(SUM(M20:R20)&gt;0, 2, IF(SUM(M20:R20)&lt;0, 3, 1))))</f>
        <v>2</v>
      </c>
      <c r="AL20" s="47">
        <f>IFERROR(__xludf.DUMMYFUNCTION("IF(AK20=1, FILTER(TOSSUP, LEN(TOSSUP)), IF(AK20=2, FILTER(NEG, LEN(NEG)), IF(AK20, FILTER(NONEG, LEN(NONEG)), """")))"),-5.0)</f>
        <v>-5</v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>
        <v>10.0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SUM(J21,K20))"),95.0)</f>
        <v>95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SUM(T21,U20))"),175.0)</f>
        <v>175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1</v>
      </c>
      <c r="AP21" s="47">
        <f>IFERROR(__xludf.DUMMYFUNCTION("IF(AO21=1, FILTER(TOSSUP, LEN(TOSSUP)), IF(AO21=2, FILTER(NEG, LEN(NEG)), IF(AO21, FILTER(NONEG, LEN(NONEG)), """")))"),-5.0)</f>
        <v>-5</v>
      </c>
      <c r="AQ21" s="47">
        <f>IFERROR(__xludf.DUMMYFUNCTION("""COMPUTED_VALUE"""),10.0)</f>
        <v>10</v>
      </c>
      <c r="AR21" s="47">
        <f>IFERROR(__xludf.DUMMYFUNCTION("""COMPUTED_VALUE"""),15.0)</f>
        <v>15</v>
      </c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60"/>
      <c r="H22" s="61"/>
      <c r="I22" s="41"/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SUM(J22,K21))"),95.0)</f>
        <v>95</v>
      </c>
      <c r="L22" s="43">
        <v>19.0</v>
      </c>
      <c r="M22" s="44"/>
      <c r="N22" s="61"/>
      <c r="O22" s="44"/>
      <c r="P22" s="57">
        <v>10.0</v>
      </c>
      <c r="Q22" s="58"/>
      <c r="R22" s="59"/>
      <c r="S22" s="41">
        <v>10.0</v>
      </c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6">
        <f>IFERROR(__xludf.DUMMYFUNCTION("IF(OR(RegExMatch(T22&amp;"""",""ERR""), RegExMatch(T22&amp;"""",""--""), RegExMatch(U21&amp;"""",""--""),),  ""-----------"", SUM(T22,U21))"),195.0)</f>
        <v>195</v>
      </c>
      <c r="V22" s="47"/>
      <c r="W22" s="48" t="b">
        <f t="shared" si="1"/>
        <v>0</v>
      </c>
      <c r="X22" s="48" t="str">
        <f>IFERROR(__xludf.DUMMYFUNCTION("IF(W22, FILTER(BONUS, LEN(BONUS)), ""0"")"),"0")</f>
        <v>0</v>
      </c>
      <c r="Y22" s="47"/>
      <c r="Z22" s="47"/>
      <c r="AA22" s="47"/>
      <c r="AB22" s="48" t="b">
        <f t="shared" si="2"/>
        <v>1</v>
      </c>
      <c r="AC22" s="48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7"/>
      <c r="AJ22" s="47"/>
      <c r="AK22" s="47">
        <f>IF(D3="", 0, IF(SUM(C22:H22)-D22&lt;&gt;0, 0, IF(SUM(M22:R22)&gt;0, 2, IF(SUM(M22:R22)&lt;0, 3, 1))))</f>
        <v>2</v>
      </c>
      <c r="AL22" s="47">
        <f>IFERROR(__xludf.DUMMYFUNCTION("IF(AK22=1, FILTER(TOSSUP, LEN(TOSSUP)), IF(AK22=2, FILTER(NEG, LEN(NEG)), IF(AK22, FILTER(NONEG, LEN(NONEG)), """")))"),-5.0)</f>
        <v>-5</v>
      </c>
      <c r="AM22" s="47"/>
      <c r="AN22" s="47"/>
      <c r="AO22" s="47">
        <f>IF(E3="", 0, IF(SUM(C22:H22)-E22&lt;&gt;0, 0, IF(SUM(M22:R22)&gt;0, 2, IF(SUM(M22:R22)&lt;0, 3, 1))))</f>
        <v>2</v>
      </c>
      <c r="AP22" s="47">
        <f>IFERROR(__xludf.DUMMYFUNCTION("IF(AO22=1, FILTER(TOSSUP, LEN(TOSSUP)), IF(AO22=2, FILTER(NEG, LEN(NEG)), IF(AO22, FILTER(NONEG, LEN(NONEG)), """")))"),-5.0)</f>
        <v>-5</v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2</v>
      </c>
      <c r="AX22" s="47">
        <f>IFERROR(__xludf.DUMMYFUNCTION("IF(AW22=1, FILTER(TOSSUP, LEN(TOSSUP)), IF(AW22=2, FILTER(NEG, LEN(NEG)), IF(AW22, FILTER(NONEG, LEN(NONEG)), """")))"),-5.0)</f>
        <v>-5</v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1</v>
      </c>
      <c r="BR22" s="47">
        <f>IFERROR(__xludf.DUMMYFUNCTION("IF(BQ22=1, FILTER(TOSSUP, LEN(TOSSUP)), IF(BQ22=2, FILTER(NEG, LEN(NEG)), IF(BQ22, FILTER(NONEG, LEN(NONEG)), """")))"),-5.0)</f>
        <v>-5</v>
      </c>
      <c r="BS22" s="47">
        <f>IFERROR(__xludf.DUMMYFUNCTION("""COMPUTED_VALUE"""),10.0)</f>
        <v>10</v>
      </c>
      <c r="BT22" s="47">
        <f>IFERROR(__xludf.DUMMYFUNCTION("""COMPUTED_VALUE"""),15.0)</f>
        <v>15</v>
      </c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39">
        <v>10.0</v>
      </c>
      <c r="H23" s="61"/>
      <c r="I23" s="41">
        <v>10.0</v>
      </c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6">
        <f>IFERROR(__xludf.DUMMYFUNCTION("IF(OR(RegExMatch(J23&amp;"""",""ERR""), RegExMatch(J23&amp;"""",""--""), RegExMatch(K22&amp;"""",""--""),),  ""-----------"", SUM(J23,K22))"),115.0)</f>
        <v>115</v>
      </c>
      <c r="L23" s="43">
        <v>20.0</v>
      </c>
      <c r="M23" s="44"/>
      <c r="N23" s="40"/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SUM(T23,U22))"),195.0)</f>
        <v>195</v>
      </c>
      <c r="V23" s="47"/>
      <c r="W23" s="48" t="b">
        <f t="shared" si="1"/>
        <v>1</v>
      </c>
      <c r="X23" s="48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1</v>
      </c>
      <c r="AX23" s="47">
        <f>IFERROR(__xludf.DUMMYFUNCTION("IF(AW23=1, FILTER(TOSSUP, LEN(TOSSUP)), IF(AW23=2, FILTER(NEG, LEN(NEG)), IF(AW23, FILTER(NONEG, LEN(NONEG)), """")))"),-5.0)</f>
        <v>-5</v>
      </c>
      <c r="AY23" s="47">
        <f>IFERROR(__xludf.DUMMYFUNCTION("""COMPUTED_VALUE"""),10.0)</f>
        <v>10</v>
      </c>
      <c r="AZ23" s="47">
        <f>IFERROR(__xludf.DUMMYFUNCTION("""COMPUTED_VALUE"""),15.0)</f>
        <v>15</v>
      </c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2</v>
      </c>
      <c r="BJ23" s="47">
        <f>IFERROR(__xludf.DUMMYFUNCTION("IF(BI23=1, FILTER(TOSSUP, LEN(TOSSUP)), IF(BI23=2, FILTER(NEG, LEN(NEG)), IF(BI23, FILTER(NONEG, LEN(NONEG)), """")))"),-5.0)</f>
        <v>-5</v>
      </c>
      <c r="BK23" s="47"/>
      <c r="BL23" s="47"/>
      <c r="BM23" s="47">
        <f>IF(O3="", 0, IF(SUM(M23:R23)-O23&lt;&gt;0, 0, IF(SUM(C23:H23)&gt;0, 2, IF(SUM(C23:H23)&lt;0, 3, 1))))</f>
        <v>2</v>
      </c>
      <c r="BN23" s="47">
        <f>IFERROR(__xludf.DUMMYFUNCTION("IF(BM23=1, FILTER(TOSSUP, LEN(TOSSUP)), IF(BM23=2, FILTER(NEG, LEN(NEG)), IF(BM23, FILTER(NONEG, LEN(NONEG)), """")))"),-5.0)</f>
        <v>-5</v>
      </c>
      <c r="BO23" s="47"/>
      <c r="BP23" s="47"/>
      <c r="BQ23" s="47">
        <f>IF(P3="", 0, IF(SUM(M23:R23)-P23&lt;&gt;0, 0, IF(SUM(C23:H23)&gt;0, 2, IF(SUM(C23:H23)&lt;0, 3, 1))))</f>
        <v>2</v>
      </c>
      <c r="BR23" s="47">
        <f>IFERROR(__xludf.DUMMYFUNCTION("IF(BQ23=1, FILTER(TOSSUP, LEN(TOSSUP)), IF(BQ23=2, FILTER(NEG, LEN(NEG)), IF(BQ23, FILTER(NONEG, LEN(NONEG)), """")))"),-5.0)</f>
        <v>-5</v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SUM(J24,K23))"),115.0)</f>
        <v>115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SUM(T24,U23))"),195.0)</f>
        <v>195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SUM(J25,K24))"),115.0)</f>
        <v>115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SUM(T25,U24))"),195.0)</f>
        <v>195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SUM(J26,K25))"),115.0)</f>
        <v>115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SUM(T26,U25))"),195.0)</f>
        <v>195</v>
      </c>
      <c r="V26" s="47"/>
      <c r="W26" s="47"/>
      <c r="X26" s="47"/>
      <c r="Y26" s="47" t="str">
        <f>IFERROR(__xludf.DUMMYFUNCTION("FILTER(INSTRUCTIONS!A34:CC44, INSTRUCTIONS!A34:CC34=C2)"),"LONGFELLOW B")</f>
        <v>LONGFELLOW B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SUM(J27,K26))"),115.0)</f>
        <v>115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SUM(T27,U26))"),195.0)</f>
        <v>195</v>
      </c>
      <c r="V27" s="47"/>
      <c r="W27" s="47"/>
      <c r="X27" s="47"/>
      <c r="Y27" s="24" t="str">
        <f>IFERROR(__xludf.DUMMYFUNCTION("""COMPUTED_VALUE"""),"Aileesh Amatya")</f>
        <v>Aileesh Amatya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IFERROR(__xludf.DUMMYFUNCTION("""COMPUTED_VALUE"""),"Chris Jia")</f>
        <v>Chris Jia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3</v>
      </c>
      <c r="G29" s="89">
        <f t="shared" si="5"/>
        <v>3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IFERROR(__xludf.DUMMYFUNCTION("""COMPUTED_VALUE"""),"Ryan McKenzie")</f>
        <v>Ryan McKenzie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7.1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13.8</v>
      </c>
      <c r="V30" s="47"/>
      <c r="W30" s="47"/>
      <c r="X30" s="47"/>
      <c r="Y30" s="47" t="str">
        <f>IFERROR(__xludf.DUMMYFUNCTION("""COMPUTED_VALUE"""),"Carter Pisocky")</f>
        <v>Carter Pisocky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0</v>
      </c>
      <c r="D31" s="106">
        <f t="shared" si="9"/>
        <v>-5</v>
      </c>
      <c r="E31" s="105">
        <f t="shared" si="9"/>
        <v>10</v>
      </c>
      <c r="F31" s="106">
        <f t="shared" si="9"/>
        <v>30</v>
      </c>
      <c r="G31" s="105">
        <f t="shared" si="9"/>
        <v>30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35</v>
      </c>
      <c r="N31" s="106">
        <f t="shared" si="10"/>
        <v>25</v>
      </c>
      <c r="O31" s="110">
        <f t="shared" si="10"/>
        <v>15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IFERROR(__xludf.DUMMYFUNCTION("""COMPUTED_VALUE"""),"Jacob Schildkraut")</f>
        <v>Jacob Schildkraut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K27)"),115.0)</f>
        <v>115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U27)"),195.0)</f>
        <v>195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Jacob Schildkraut/Carter Pisocky</v>
      </c>
      <c r="L37" s="38"/>
      <c r="M37" s="38" t="str">
        <f>X37</f>
        <v/>
      </c>
      <c r="V37" s="47"/>
      <c r="W37" s="76" t="s">
        <v>107</v>
      </c>
      <c r="X37" s="76"/>
      <c r="Y37" s="47" t="str">
        <f>IFERROR(__xludf.DUMMYFUNCTION("FILTER(INSTRUCTIONS!A34:CC44, INSTRUCTIONS!A34:CC34=M2)"),"BURLEIGH MANOR B")</f>
        <v>BURLEIGH MANOR B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IFERROR(__xludf.DUMMYFUNCTION("""COMPUTED_VALUE"""),"Peter Chen")</f>
        <v>Peter Chen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IFERROR(__xludf.DUMMYFUNCTION("""COMPUTED_VALUE"""),"Nithya Parepally")</f>
        <v>Nithya Parepally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IFERROR(__xludf.DUMMYFUNCTION("""COMPUTED_VALUE"""),"Pratham Sethia")</f>
        <v>Pratham Sethia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IFERROR(__xludf.DUMMYFUNCTION("""COMPUTED_VALUE"""),"Arif Vempalle")</f>
        <v>Arif Vempalle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108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/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/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/>
      <c r="D3" s="32"/>
      <c r="E3" s="31"/>
      <c r="F3" s="32"/>
      <c r="G3" s="31"/>
      <c r="H3" s="32"/>
      <c r="I3" s="33" t="s">
        <v>27</v>
      </c>
      <c r="J3" s="34" t="s">
        <v>28</v>
      </c>
      <c r="K3" s="33" t="s">
        <v>29</v>
      </c>
      <c r="L3" s="35"/>
      <c r="M3" s="36"/>
      <c r="N3" s="37"/>
      <c r="O3" s="36"/>
      <c r="P3" s="37"/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0</v>
      </c>
      <c r="BF4" s="21" t="str">
        <f>IFERROR(__xludf.DUMMYFUNCTION("IF(BE4=1, FILTER(TOSSUP, LEN(TOSSUP)), IF(BE4=2, FILTER(NEG, LEN(NEG)), IF(BE4, FILTER(NONEG, LEN(NONEG)), """")))"),"")</f>
        <v/>
      </c>
      <c r="BG4" s="21"/>
      <c r="BH4" s="21"/>
      <c r="BI4" s="21">
        <f>IF(N3="", 0, IF(SUM(M4:R4)-N4&lt;&gt;0, 0, IF(SUM(C4:H4)&gt;0, 2, IF(SUM(C4:H4)&lt;0, 3, 1))))</f>
        <v>0</v>
      </c>
      <c r="BJ4" s="21" t="str">
        <f>IFERROR(__xludf.DUMMYFUNCTION("IF(BI4=1, FILTER(TOSSUP, LEN(TOSSUP)), IF(BI4=2, FILTER(NEG, LEN(NEG)), IF(BI4, FILTER(NONEG, LEN(NONEG)), """")))"),"")</f>
        <v/>
      </c>
      <c r="BK4" s="21"/>
      <c r="BL4" s="21"/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/>
      <c r="G5" s="39"/>
      <c r="H5" s="40"/>
      <c r="I5" s="41"/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7"/>
      <c r="W5" s="48" t="b">
        <f t="shared" si="1"/>
        <v>0</v>
      </c>
      <c r="X5" s="48" t="str">
        <f>IFERROR(__xludf.DUMMYFUNCTION("IF(W5, FILTER(BONUS, LEN(BONUS)), ""0"")"),"0")</f>
        <v>0</v>
      </c>
      <c r="Y5" s="47"/>
      <c r="Z5" s="47"/>
      <c r="AA5" s="47"/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SUM(J6,K5))"),0.0)</f>
        <v>0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0</v>
      </c>
      <c r="AC9" s="48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SUM(J10,K9))"),0.0)</f>
        <v>0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SUM(T10,U9))"),0.0)</f>
        <v>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SUM(J11,K10))"),0.0)</f>
        <v>0</v>
      </c>
      <c r="L11" s="43">
        <v>8.0</v>
      </c>
      <c r="M11" s="44"/>
      <c r="N11" s="61"/>
      <c r="O11" s="58"/>
      <c r="P11" s="59"/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SUM(T11,U10))"),0.0)</f>
        <v>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SUM(J12,K11))"),0.0)</f>
        <v>0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SUM(T12,U11))"),0.0)</f>
        <v>0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SUM(J16,K15))"),0.0)</f>
        <v>0</v>
      </c>
      <c r="L16" s="43">
        <v>13.0</v>
      </c>
      <c r="M16" s="44"/>
      <c r="N16" s="61"/>
      <c r="O16" s="58"/>
      <c r="P16" s="59"/>
      <c r="Q16" s="58"/>
      <c r="R16" s="59"/>
      <c r="S16" s="41"/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SUM(T16,U15))"),0.0)</f>
        <v>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0</v>
      </c>
      <c r="AC16" s="48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SUM(J17,K16))"),0.0)</f>
        <v>0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SUM(T17,U16))"),0.0)</f>
        <v>0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SUM(J18,K17))"),0.0)</f>
        <v>0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SUM(T18,U17))"),0.0)</f>
        <v>0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60"/>
      <c r="H22" s="61"/>
      <c r="I22" s="41"/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SUM(J22,K21))"),0.0)</f>
        <v>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SUM(T22,U21))"),0.0)</f>
        <v>0</v>
      </c>
      <c r="V22" s="47"/>
      <c r="W22" s="48" t="b">
        <f t="shared" si="1"/>
        <v>0</v>
      </c>
      <c r="X22" s="48" t="str">
        <f>IFERROR(__xludf.DUMMYFUNCTION("IF(W22, FILTER(BONUS, LEN(BONUS)), ""0"")"),"0")</f>
        <v>0</v>
      </c>
      <c r="Y22" s="47"/>
      <c r="Z22" s="47"/>
      <c r="AA22" s="47"/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SUM(J23,K22))"),0.0)</f>
        <v>0</v>
      </c>
      <c r="L23" s="43">
        <v>20.0</v>
      </c>
      <c r="M23" s="44"/>
      <c r="N23" s="40"/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SUM(T23,U22))"),0.0)</f>
        <v>0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SUM(T24,U23))"),0.0)</f>
        <v>0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0</v>
      </c>
      <c r="AP24" s="47" t="str">
        <f>IFERROR(__xludf.DUMMYFUNCTION("IF(AO24=1, FILTER(TOSSUP, LEN(TOSSUP)), IF(AO24=2, FILTER(NEG, LEN(NEG)), IF(AO24, FILTER(NONEG, LEN(NONEG)), """")))"),"")</f>
        <v/>
      </c>
      <c r="AQ24" s="47"/>
      <c r="AR24" s="47"/>
      <c r="AS24" s="47">
        <f>IF(F3="", 0, IF(SUM(C24:H24)-F24&lt;&gt;0, 0, IF(SUM(M24:R24)&gt;0, 2, IF(SUM(M24:R24)&lt;0, 3, 1))))</f>
        <v>0</v>
      </c>
      <c r="AT24" s="47" t="str">
        <f>IFERROR(__xludf.DUMMYFUNCTION("IF(AS24=1, FILTER(TOSSUP, LEN(TOSSUP)), IF(AS24=2, FILTER(NEG, LEN(NEG)), IF(AS24, FILTER(NONEG, LEN(NONEG)), """")))"),"")</f>
        <v/>
      </c>
      <c r="AU24" s="47"/>
      <c r="AV24" s="47"/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0</v>
      </c>
      <c r="BF24" s="47" t="str">
        <f>IFERROR(__xludf.DUMMYFUNCTION("IF(BE24=1, FILTER(TOSSUP, LEN(TOSSUP)), IF(BE24=2, FILTER(NEG, LEN(NEG)), IF(BE24, FILTER(NONEG, LEN(NONEG)), """")))"),"")</f>
        <v/>
      </c>
      <c r="BG24" s="47"/>
      <c r="BH24" s="47"/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SUM(J25,K24))"),0.0)</f>
        <v>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SUM(T25,U24))"),0.0)</f>
        <v>0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0</v>
      </c>
      <c r="AP25" s="47" t="str">
        <f>IFERROR(__xludf.DUMMYFUNCTION("IF(AO25=1, FILTER(TOSSUP, LEN(TOSSUP)), IF(AO25=2, FILTER(NEG, LEN(NEG)), IF(AO25, FILTER(NONEG, LEN(NONEG)), """")))"),"")</f>
        <v/>
      </c>
      <c r="AQ25" s="47"/>
      <c r="AR25" s="47"/>
      <c r="AS25" s="47">
        <f>IF(F3="", 0, IF(SUM(C25:H25)-F25&lt;&gt;0, 0, IF(SUM(M25:R25)&gt;0, 2, IF(SUM(M25:R25)&lt;0, 3, 1))))</f>
        <v>0</v>
      </c>
      <c r="AT25" s="47" t="str">
        <f>IFERROR(__xludf.DUMMYFUNCTION("IF(AS25=1, FILTER(TOSSUP, LEN(TOSSUP)), IF(AS25=2, FILTER(NEG, LEN(NEG)), IF(AS25, FILTER(NONEG, LEN(NONEG)), """")))"),"")</f>
        <v/>
      </c>
      <c r="AU25" s="47"/>
      <c r="AV25" s="47"/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0</v>
      </c>
      <c r="BF25" s="47" t="str">
        <f>IFERROR(__xludf.DUMMYFUNCTION("IF(BE25=1, FILTER(TOSSUP, LEN(TOSSUP)), IF(BE25=2, FILTER(NEG, LEN(NEG)), IF(BE25, FILTER(NONEG, LEN(NONEG)), """")))"),"")</f>
        <v/>
      </c>
      <c r="BG25" s="47"/>
      <c r="BH25" s="47"/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SUM(J26,K25))"),0.0)</f>
        <v>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SUM(T26,U25))"),0.0)</f>
        <v>0</v>
      </c>
      <c r="V26" s="47"/>
      <c r="W26" s="47"/>
      <c r="X26" s="47"/>
      <c r="Y26" s="47" t="str">
        <f>IFERROR(__xludf.DUMMYFUNCTION("FILTER(INSTRUCTIONS!A34:CC44, INSTRUCTIONS!A34:CC34=C2)"),"#REF!")</f>
        <v>#REF!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0</v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0</v>
      </c>
      <c r="AP26" s="47" t="str">
        <f>IFERROR(__xludf.DUMMYFUNCTION("IF(AO26=1, FILTER(TOSSUP, LEN(TOSSUP)), IF(AO26=2, FILTER(NEG, LEN(NEG)), IF(AO26, FILTER(NONEG, LEN(NONEG)), """")))"),"")</f>
        <v/>
      </c>
      <c r="AQ26" s="47"/>
      <c r="AR26" s="47"/>
      <c r="AS26" s="47">
        <f>IF(F3="", 0, IF(SUM(C26:H26)-F26&lt;&gt;0, 0, IF(SUM(M26:R26)&gt;0, 2, IF(SUM(M26:R26)&lt;0, 3, 1))))</f>
        <v>0</v>
      </c>
      <c r="AT26" s="47" t="str">
        <f>IFERROR(__xludf.DUMMYFUNCTION("IF(AS26=1, FILTER(TOSSUP, LEN(TOSSUP)), IF(AS26=2, FILTER(NEG, LEN(NEG)), IF(AS26, FILTER(NONEG, LEN(NONEG)), """")))"),"")</f>
        <v/>
      </c>
      <c r="AU26" s="47"/>
      <c r="AV26" s="47"/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0</v>
      </c>
      <c r="BF26" s="47" t="str">
        <f>IFERROR(__xludf.DUMMYFUNCTION("IF(BE26=1, FILTER(TOSSUP, LEN(TOSSUP)), IF(BE26=2, FILTER(NEG, LEN(NEG)), IF(BE26, FILTER(NONEG, LEN(NONEG)), """")))"),"")</f>
        <v/>
      </c>
      <c r="BG26" s="47"/>
      <c r="BH26" s="47"/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SUM(T27,U26))"),0.0)</f>
        <v>0</v>
      </c>
      <c r="V27" s="47"/>
      <c r="W27" s="47"/>
      <c r="X27" s="47"/>
      <c r="Y27" s="24"/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0</v>
      </c>
      <c r="AP27" s="47" t="str">
        <f>IFERROR(__xludf.DUMMYFUNCTION("IF(AO27=1, FILTER(TOSSUP, LEN(TOSSUP)), IF(AO27=2, FILTER(NEG, LEN(NEG)), IF(AO27, FILTER(NONEG, LEN(NONEG)), """")))"),"")</f>
        <v/>
      </c>
      <c r="AQ27" s="47"/>
      <c r="AR27" s="47"/>
      <c r="AS27" s="47">
        <f>IF(F3="", 0, IF(SUM(C27:H27)-F27&lt;&gt;0, 0, IF(SUM(M27:R27)&gt;0, 2, IF(SUM(M27:R27)&lt;0, 3, 1))))</f>
        <v>0</v>
      </c>
      <c r="AT27" s="47" t="str">
        <f>IFERROR(__xludf.DUMMYFUNCTION("IF(AS27=1, FILTER(TOSSUP, LEN(TOSSUP)), IF(AS27=2, FILTER(NEG, LEN(NEG)), IF(AS27, FILTER(NONEG, LEN(NONEG)), """")))"),"")</f>
        <v/>
      </c>
      <c r="AU27" s="47"/>
      <c r="AV27" s="47"/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0</v>
      </c>
      <c r="BF27" s="47" t="str">
        <f>IFERROR(__xludf.DUMMYFUNCTION("IF(BE27=1, FILTER(TOSSUP, LEN(TOSSUP)), IF(BE27=2, FILTER(NEG, LEN(NEG)), IF(BE27, FILTER(NONEG, LEN(NONEG)), """")))"),"")</f>
        <v/>
      </c>
      <c r="BG27" s="47"/>
      <c r="BH27" s="47"/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K27)"),0.0)</f>
        <v>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/>
      </c>
      <c r="L37" s="38"/>
      <c r="M37" s="38" t="str">
        <f>X37</f>
        <v/>
      </c>
      <c r="V37" s="47"/>
      <c r="W37" s="76"/>
      <c r="X37" s="76"/>
      <c r="Y37" s="47" t="str">
        <f>IFERROR(__xludf.DUMMYFUNCTION("FILTER(INSTRUCTIONS!A34:CC44, INSTRUCTIONS!A34:CC34=M2)"),"")</f>
        <v/>
      </c>
      <c r="Z37" s="24" t="str">
        <f>IFERROR(__xludf.DUMMYFUNCTION("""COMPUTED_VALUE"""),"")</f>
        <v/>
      </c>
      <c r="AA37" s="24" t="str">
        <f>IFERROR(__xludf.DUMMYFUNCTION("""COMPUTED_VALUE"""),"")</f>
        <v/>
      </c>
      <c r="AB37" s="47" t="str">
        <f>IFERROR(__xludf.DUMMYFUNCTION("""COMPUTED_VALUE"""),"")</f>
        <v/>
      </c>
      <c r="AC37" s="47" t="str">
        <f>IFERROR(__xludf.DUMMYFUNCTION("""COMPUTED_VALUE"""),"")</f>
        <v/>
      </c>
      <c r="AD37" s="47" t="str">
        <f>IFERROR(__xludf.DUMMYFUNCTION("""COMPUTED_VALUE"""),"")</f>
        <v/>
      </c>
      <c r="AE37" s="24" t="str">
        <f>IFERROR(__xludf.DUMMYFUNCTION("""COMPUTED_VALUE"""),"")</f>
        <v/>
      </c>
      <c r="AF37" s="47" t="str">
        <f>IFERROR(__xludf.DUMMYFUNCTION("""COMPUTED_VALUE"""),"")</f>
        <v/>
      </c>
      <c r="AG37" s="47" t="str">
        <f>IFERROR(__xludf.DUMMYFUNCTION("""COMPUTED_VALUE"""),"")</f>
        <v/>
      </c>
      <c r="AH37" s="47" t="str">
        <f>IFERROR(__xludf.DUMMYFUNCTION("""COMPUTED_VALUE"""),"")</f>
        <v/>
      </c>
      <c r="AI37" s="47" t="str">
        <f>IFERROR(__xludf.DUMMYFUNCTION("""COMPUTED_VALUE"""),"")</f>
        <v/>
      </c>
      <c r="AJ37" s="47" t="str">
        <f>IFERROR(__xludf.DUMMYFUNCTION("""COMPUTED_VALUE"""),"")</f>
        <v/>
      </c>
      <c r="AK37" s="47" t="str">
        <f>IFERROR(__xludf.DUMMYFUNCTION("""COMPUTED_VALUE"""),"")</f>
        <v/>
      </c>
      <c r="AL37" s="47" t="str">
        <f>IFERROR(__xludf.DUMMYFUNCTION("""COMPUTED_VALUE"""),"")</f>
        <v/>
      </c>
      <c r="AM37" s="47" t="str">
        <f>IFERROR(__xludf.DUMMYFUNCTION("""COMPUTED_VALUE"""),"")</f>
        <v/>
      </c>
      <c r="AN37" s="47" t="str">
        <f>IFERROR(__xludf.DUMMYFUNCTION("""COMPUTED_VALUE"""),"")</f>
        <v/>
      </c>
      <c r="AO37" s="47" t="str">
        <f>IFERROR(__xludf.DUMMYFUNCTION("""COMPUTED_VALUE"""),"")</f>
        <v/>
      </c>
      <c r="AP37" s="47" t="str">
        <f>IFERROR(__xludf.DUMMYFUNCTION("""COMPUTED_VALUE"""),"")</f>
        <v/>
      </c>
      <c r="AQ37" s="47" t="str">
        <f>IFERROR(__xludf.DUMMYFUNCTION("""COMPUTED_VALUE"""),"")</f>
        <v/>
      </c>
      <c r="AR37" s="47" t="str">
        <f>IFERROR(__xludf.DUMMYFUNCTION("""COMPUTED_VALUE"""),"")</f>
        <v/>
      </c>
      <c r="AS37" s="47" t="str">
        <f>IFERROR(__xludf.DUMMYFUNCTION("""COMPUTED_VALUE"""),"")</f>
        <v/>
      </c>
      <c r="AT37" s="47" t="str">
        <f>IFERROR(__xludf.DUMMYFUNCTION("""COMPUTED_VALUE"""),"")</f>
        <v/>
      </c>
      <c r="AU37" s="47" t="str">
        <f>IFERROR(__xludf.DUMMYFUNCTION("""COMPUTED_VALUE"""),"")</f>
        <v/>
      </c>
      <c r="AV37" s="47" t="str">
        <f>IFERROR(__xludf.DUMMYFUNCTION("""COMPUTED_VALUE"""),"")</f>
        <v/>
      </c>
      <c r="AW37" s="47" t="str">
        <f>IFERROR(__xludf.DUMMYFUNCTION("""COMPUTED_VALUE"""),"")</f>
        <v/>
      </c>
      <c r="AX37" s="47" t="str">
        <f>IFERROR(__xludf.DUMMYFUNCTION("""COMPUTED_VALUE"""),"")</f>
        <v/>
      </c>
      <c r="AY37" s="47" t="str">
        <f>IFERROR(__xludf.DUMMYFUNCTION("""COMPUTED_VALUE"""),"")</f>
        <v/>
      </c>
      <c r="AZ37" s="47" t="str">
        <f>IFERROR(__xludf.DUMMYFUNCTION("""COMPUTED_VALUE"""),"")</f>
        <v/>
      </c>
      <c r="BA37" s="47" t="str">
        <f>IFERROR(__xludf.DUMMYFUNCTION("""COMPUTED_VALUE"""),"")</f>
        <v/>
      </c>
      <c r="BB37" s="47" t="str">
        <f>IFERROR(__xludf.DUMMYFUNCTION("""COMPUTED_VALUE"""),"")</f>
        <v/>
      </c>
      <c r="BC37" s="47" t="str">
        <f>IFERROR(__xludf.DUMMYFUNCTION("""COMPUTED_VALUE"""),"")</f>
        <v/>
      </c>
      <c r="BD37" s="47" t="str">
        <f>IFERROR(__xludf.DUMMYFUNCTION("""COMPUTED_VALUE"""),"")</f>
        <v/>
      </c>
      <c r="BE37" s="47" t="str">
        <f>IFERROR(__xludf.DUMMYFUNCTION("""COMPUTED_VALUE"""),"")</f>
        <v/>
      </c>
      <c r="BF37" s="47" t="str">
        <f>IFERROR(__xludf.DUMMYFUNCTION("""COMPUTED_VALUE"""),"")</f>
        <v/>
      </c>
      <c r="BG37" s="47" t="str">
        <f>IFERROR(__xludf.DUMMYFUNCTION("""COMPUTED_VALUE"""),"")</f>
        <v/>
      </c>
      <c r="BH37" s="47" t="str">
        <f>IFERROR(__xludf.DUMMYFUNCTION("""COMPUTED_VALUE"""),"")</f>
        <v/>
      </c>
      <c r="BI37" s="47" t="str">
        <f>IFERROR(__xludf.DUMMYFUNCTION("""COMPUTED_VALUE"""),"")</f>
        <v/>
      </c>
      <c r="BJ37" s="47" t="str">
        <f>IFERROR(__xludf.DUMMYFUNCTION("""COMPUTED_VALUE"""),"")</f>
        <v/>
      </c>
      <c r="BK37" s="47" t="str">
        <f>IFERROR(__xludf.DUMMYFUNCTION("""COMPUTED_VALUE"""),"")</f>
        <v/>
      </c>
      <c r="BL37" s="47" t="str">
        <f>IFERROR(__xludf.DUMMYFUNCTION("""COMPUTED_VALUE"""),"")</f>
        <v/>
      </c>
      <c r="BM37" s="47" t="str">
        <f>IFERROR(__xludf.DUMMYFUNCTION("""COMPUTED_VALUE"""),"")</f>
        <v/>
      </c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IFERROR(__xludf.DUMMYFUNCTION("""COMPUTED_VALUE"""),"")</f>
        <v/>
      </c>
      <c r="Z38" s="47" t="str">
        <f>IFERROR(__xludf.DUMMYFUNCTION("""COMPUTED_VALUE"""),"")</f>
        <v/>
      </c>
      <c r="AA38" s="47" t="str">
        <f>IFERROR(__xludf.DUMMYFUNCTION("""COMPUTED_VALUE"""),"")</f>
        <v/>
      </c>
      <c r="AB38" s="47" t="str">
        <f>IFERROR(__xludf.DUMMYFUNCTION("""COMPUTED_VALUE"""),"")</f>
        <v/>
      </c>
      <c r="AC38" s="47" t="str">
        <f>IFERROR(__xludf.DUMMYFUNCTION("""COMPUTED_VALUE"""),"")</f>
        <v/>
      </c>
      <c r="AD38" s="47" t="str">
        <f>IFERROR(__xludf.DUMMYFUNCTION("""COMPUTED_VALUE"""),"")</f>
        <v/>
      </c>
      <c r="AE38" s="47" t="str">
        <f>IFERROR(__xludf.DUMMYFUNCTION("""COMPUTED_VALUE"""),"")</f>
        <v/>
      </c>
      <c r="AF38" s="47" t="str">
        <f>IFERROR(__xludf.DUMMYFUNCTION("""COMPUTED_VALUE"""),"")</f>
        <v/>
      </c>
      <c r="AG38" s="47" t="str">
        <f>IFERROR(__xludf.DUMMYFUNCTION("""COMPUTED_VALUE"""),"")</f>
        <v/>
      </c>
      <c r="AH38" s="47" t="str">
        <f>IFERROR(__xludf.DUMMYFUNCTION("""COMPUTED_VALUE"""),"")</f>
        <v/>
      </c>
      <c r="AI38" s="47" t="str">
        <f>IFERROR(__xludf.DUMMYFUNCTION("""COMPUTED_VALUE"""),"")</f>
        <v/>
      </c>
      <c r="AJ38" s="47" t="str">
        <f>IFERROR(__xludf.DUMMYFUNCTION("""COMPUTED_VALUE"""),"")</f>
        <v/>
      </c>
      <c r="AK38" s="47" t="str">
        <f>IFERROR(__xludf.DUMMYFUNCTION("""COMPUTED_VALUE"""),"")</f>
        <v/>
      </c>
      <c r="AL38" s="47" t="str">
        <f>IFERROR(__xludf.DUMMYFUNCTION("""COMPUTED_VALUE"""),"")</f>
        <v/>
      </c>
      <c r="AM38" s="47" t="str">
        <f>IFERROR(__xludf.DUMMYFUNCTION("""COMPUTED_VALUE"""),"")</f>
        <v/>
      </c>
      <c r="AN38" s="47" t="str">
        <f>IFERROR(__xludf.DUMMYFUNCTION("""COMPUTED_VALUE"""),"")</f>
        <v/>
      </c>
      <c r="AO38" s="47" t="str">
        <f>IFERROR(__xludf.DUMMYFUNCTION("""COMPUTED_VALUE"""),"")</f>
        <v/>
      </c>
      <c r="AP38" s="47" t="str">
        <f>IFERROR(__xludf.DUMMYFUNCTION("""COMPUTED_VALUE"""),"")</f>
        <v/>
      </c>
      <c r="AQ38" s="47" t="str">
        <f>IFERROR(__xludf.DUMMYFUNCTION("""COMPUTED_VALUE"""),"")</f>
        <v/>
      </c>
      <c r="AR38" s="47" t="str">
        <f>IFERROR(__xludf.DUMMYFUNCTION("""COMPUTED_VALUE"""),"")</f>
        <v/>
      </c>
      <c r="AS38" s="47" t="str">
        <f>IFERROR(__xludf.DUMMYFUNCTION("""COMPUTED_VALUE"""),"")</f>
        <v/>
      </c>
      <c r="AT38" s="47" t="str">
        <f>IFERROR(__xludf.DUMMYFUNCTION("""COMPUTED_VALUE"""),"")</f>
        <v/>
      </c>
      <c r="AU38" s="47" t="str">
        <f>IFERROR(__xludf.DUMMYFUNCTION("""COMPUTED_VALUE"""),"")</f>
        <v/>
      </c>
      <c r="AV38" s="47" t="str">
        <f>IFERROR(__xludf.DUMMYFUNCTION("""COMPUTED_VALUE"""),"")</f>
        <v/>
      </c>
      <c r="AW38" s="47" t="str">
        <f>IFERROR(__xludf.DUMMYFUNCTION("""COMPUTED_VALUE"""),"")</f>
        <v/>
      </c>
      <c r="AX38" s="47" t="str">
        <f>IFERROR(__xludf.DUMMYFUNCTION("""COMPUTED_VALUE"""),"")</f>
        <v/>
      </c>
      <c r="AY38" s="47" t="str">
        <f>IFERROR(__xludf.DUMMYFUNCTION("""COMPUTED_VALUE"""),"")</f>
        <v/>
      </c>
      <c r="AZ38" s="47" t="str">
        <f>IFERROR(__xludf.DUMMYFUNCTION("""COMPUTED_VALUE"""),"")</f>
        <v/>
      </c>
      <c r="BA38" s="47" t="str">
        <f>IFERROR(__xludf.DUMMYFUNCTION("""COMPUTED_VALUE"""),"")</f>
        <v/>
      </c>
      <c r="BB38" s="47" t="str">
        <f>IFERROR(__xludf.DUMMYFUNCTION("""COMPUTED_VALUE"""),"")</f>
        <v/>
      </c>
      <c r="BC38" s="47" t="str">
        <f>IFERROR(__xludf.DUMMYFUNCTION("""COMPUTED_VALUE"""),"")</f>
        <v/>
      </c>
      <c r="BD38" s="47" t="str">
        <f>IFERROR(__xludf.DUMMYFUNCTION("""COMPUTED_VALUE"""),"")</f>
        <v/>
      </c>
      <c r="BE38" s="47" t="str">
        <f>IFERROR(__xludf.DUMMYFUNCTION("""COMPUTED_VALUE"""),"")</f>
        <v/>
      </c>
      <c r="BF38" s="47" t="str">
        <f>IFERROR(__xludf.DUMMYFUNCTION("""COMPUTED_VALUE"""),"")</f>
        <v/>
      </c>
      <c r="BG38" s="47" t="str">
        <f>IFERROR(__xludf.DUMMYFUNCTION("""COMPUTED_VALUE"""),"")</f>
        <v/>
      </c>
      <c r="BH38" s="47" t="str">
        <f>IFERROR(__xludf.DUMMYFUNCTION("""COMPUTED_VALUE"""),"")</f>
        <v/>
      </c>
      <c r="BI38" s="47" t="str">
        <f>IFERROR(__xludf.DUMMYFUNCTION("""COMPUTED_VALUE"""),"")</f>
        <v/>
      </c>
      <c r="BJ38" s="47" t="str">
        <f>IFERROR(__xludf.DUMMYFUNCTION("""COMPUTED_VALUE"""),"")</f>
        <v/>
      </c>
      <c r="BK38" s="47" t="str">
        <f>IFERROR(__xludf.DUMMYFUNCTION("""COMPUTED_VALUE"""),"")</f>
        <v/>
      </c>
      <c r="BL38" s="47" t="str">
        <f>IFERROR(__xludf.DUMMYFUNCTION("""COMPUTED_VALUE"""),"")</f>
        <v/>
      </c>
      <c r="BM38" s="47" t="str">
        <f>IFERROR(__xludf.DUMMYFUNCTION("""COMPUTED_VALUE"""),"")</f>
        <v/>
      </c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IFERROR(__xludf.DUMMYFUNCTION("""COMPUTED_VALUE"""),"")</f>
        <v/>
      </c>
      <c r="Z39" s="47" t="str">
        <f>IFERROR(__xludf.DUMMYFUNCTION("""COMPUTED_VALUE"""),"")</f>
        <v/>
      </c>
      <c r="AA39" s="47" t="str">
        <f>IFERROR(__xludf.DUMMYFUNCTION("""COMPUTED_VALUE"""),"")</f>
        <v/>
      </c>
      <c r="AB39" s="47" t="str">
        <f>IFERROR(__xludf.DUMMYFUNCTION("""COMPUTED_VALUE"""),"")</f>
        <v/>
      </c>
      <c r="AC39" s="47" t="str">
        <f>IFERROR(__xludf.DUMMYFUNCTION("""COMPUTED_VALUE"""),"")</f>
        <v/>
      </c>
      <c r="AD39" s="47" t="str">
        <f>IFERROR(__xludf.DUMMYFUNCTION("""COMPUTED_VALUE"""),"")</f>
        <v/>
      </c>
      <c r="AE39" s="47" t="str">
        <f>IFERROR(__xludf.DUMMYFUNCTION("""COMPUTED_VALUE"""),"")</f>
        <v/>
      </c>
      <c r="AF39" s="47" t="str">
        <f>IFERROR(__xludf.DUMMYFUNCTION("""COMPUTED_VALUE"""),"")</f>
        <v/>
      </c>
      <c r="AG39" s="47" t="str">
        <f>IFERROR(__xludf.DUMMYFUNCTION("""COMPUTED_VALUE"""),"")</f>
        <v/>
      </c>
      <c r="AH39" s="47" t="str">
        <f>IFERROR(__xludf.DUMMYFUNCTION("""COMPUTED_VALUE"""),"")</f>
        <v/>
      </c>
      <c r="AI39" s="47" t="str">
        <f>IFERROR(__xludf.DUMMYFUNCTION("""COMPUTED_VALUE"""),"")</f>
        <v/>
      </c>
      <c r="AJ39" s="47" t="str">
        <f>IFERROR(__xludf.DUMMYFUNCTION("""COMPUTED_VALUE"""),"")</f>
        <v/>
      </c>
      <c r="AK39" s="47" t="str">
        <f>IFERROR(__xludf.DUMMYFUNCTION("""COMPUTED_VALUE"""),"")</f>
        <v/>
      </c>
      <c r="AL39" s="47" t="str">
        <f>IFERROR(__xludf.DUMMYFUNCTION("""COMPUTED_VALUE"""),"")</f>
        <v/>
      </c>
      <c r="AM39" s="47" t="str">
        <f>IFERROR(__xludf.DUMMYFUNCTION("""COMPUTED_VALUE"""),"")</f>
        <v/>
      </c>
      <c r="AN39" s="47" t="str">
        <f>IFERROR(__xludf.DUMMYFUNCTION("""COMPUTED_VALUE"""),"")</f>
        <v/>
      </c>
      <c r="AO39" s="47" t="str">
        <f>IFERROR(__xludf.DUMMYFUNCTION("""COMPUTED_VALUE"""),"")</f>
        <v/>
      </c>
      <c r="AP39" s="47" t="str">
        <f>IFERROR(__xludf.DUMMYFUNCTION("""COMPUTED_VALUE"""),"")</f>
        <v/>
      </c>
      <c r="AQ39" s="47" t="str">
        <f>IFERROR(__xludf.DUMMYFUNCTION("""COMPUTED_VALUE"""),"")</f>
        <v/>
      </c>
      <c r="AR39" s="47" t="str">
        <f>IFERROR(__xludf.DUMMYFUNCTION("""COMPUTED_VALUE"""),"")</f>
        <v/>
      </c>
      <c r="AS39" s="47" t="str">
        <f>IFERROR(__xludf.DUMMYFUNCTION("""COMPUTED_VALUE"""),"")</f>
        <v/>
      </c>
      <c r="AT39" s="47" t="str">
        <f>IFERROR(__xludf.DUMMYFUNCTION("""COMPUTED_VALUE"""),"")</f>
        <v/>
      </c>
      <c r="AU39" s="47" t="str">
        <f>IFERROR(__xludf.DUMMYFUNCTION("""COMPUTED_VALUE"""),"")</f>
        <v/>
      </c>
      <c r="AV39" s="47" t="str">
        <f>IFERROR(__xludf.DUMMYFUNCTION("""COMPUTED_VALUE"""),"")</f>
        <v/>
      </c>
      <c r="AW39" s="47" t="str">
        <f>IFERROR(__xludf.DUMMYFUNCTION("""COMPUTED_VALUE"""),"")</f>
        <v/>
      </c>
      <c r="AX39" s="47" t="str">
        <f>IFERROR(__xludf.DUMMYFUNCTION("""COMPUTED_VALUE"""),"")</f>
        <v/>
      </c>
      <c r="AY39" s="47" t="str">
        <f>IFERROR(__xludf.DUMMYFUNCTION("""COMPUTED_VALUE"""),"")</f>
        <v/>
      </c>
      <c r="AZ39" s="47" t="str">
        <f>IFERROR(__xludf.DUMMYFUNCTION("""COMPUTED_VALUE"""),"")</f>
        <v/>
      </c>
      <c r="BA39" s="47" t="str">
        <f>IFERROR(__xludf.DUMMYFUNCTION("""COMPUTED_VALUE"""),"")</f>
        <v/>
      </c>
      <c r="BB39" s="47" t="str">
        <f>IFERROR(__xludf.DUMMYFUNCTION("""COMPUTED_VALUE"""),"")</f>
        <v/>
      </c>
      <c r="BC39" s="47" t="str">
        <f>IFERROR(__xludf.DUMMYFUNCTION("""COMPUTED_VALUE"""),"")</f>
        <v/>
      </c>
      <c r="BD39" s="47" t="str">
        <f>IFERROR(__xludf.DUMMYFUNCTION("""COMPUTED_VALUE"""),"")</f>
        <v/>
      </c>
      <c r="BE39" s="47" t="str">
        <f>IFERROR(__xludf.DUMMYFUNCTION("""COMPUTED_VALUE"""),"")</f>
        <v/>
      </c>
      <c r="BF39" s="47" t="str">
        <f>IFERROR(__xludf.DUMMYFUNCTION("""COMPUTED_VALUE"""),"")</f>
        <v/>
      </c>
      <c r="BG39" s="47" t="str">
        <f>IFERROR(__xludf.DUMMYFUNCTION("""COMPUTED_VALUE"""),"")</f>
        <v/>
      </c>
      <c r="BH39" s="47" t="str">
        <f>IFERROR(__xludf.DUMMYFUNCTION("""COMPUTED_VALUE"""),"")</f>
        <v/>
      </c>
      <c r="BI39" s="47" t="str">
        <f>IFERROR(__xludf.DUMMYFUNCTION("""COMPUTED_VALUE"""),"")</f>
        <v/>
      </c>
      <c r="BJ39" s="47" t="str">
        <f>IFERROR(__xludf.DUMMYFUNCTION("""COMPUTED_VALUE"""),"")</f>
        <v/>
      </c>
      <c r="BK39" s="47" t="str">
        <f>IFERROR(__xludf.DUMMYFUNCTION("""COMPUTED_VALUE"""),"")</f>
        <v/>
      </c>
      <c r="BL39" s="47" t="str">
        <f>IFERROR(__xludf.DUMMYFUNCTION("""COMPUTED_VALUE"""),"")</f>
        <v/>
      </c>
      <c r="BM39" s="47" t="str">
        <f>IFERROR(__xludf.DUMMYFUNCTION("""COMPUTED_VALUE"""),"")</f>
        <v/>
      </c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IFERROR(__xludf.DUMMYFUNCTION("""COMPUTED_VALUE"""),"")</f>
        <v/>
      </c>
      <c r="Z40" s="47" t="str">
        <f>IFERROR(__xludf.DUMMYFUNCTION("""COMPUTED_VALUE"""),"")</f>
        <v/>
      </c>
      <c r="AA40" s="47" t="str">
        <f>IFERROR(__xludf.DUMMYFUNCTION("""COMPUTED_VALUE"""),"")</f>
        <v/>
      </c>
      <c r="AB40" s="47" t="str">
        <f>IFERROR(__xludf.DUMMYFUNCTION("""COMPUTED_VALUE"""),"")</f>
        <v/>
      </c>
      <c r="AC40" s="47" t="str">
        <f>IFERROR(__xludf.DUMMYFUNCTION("""COMPUTED_VALUE"""),"")</f>
        <v/>
      </c>
      <c r="AD40" s="47" t="str">
        <f>IFERROR(__xludf.DUMMYFUNCTION("""COMPUTED_VALUE"""),"")</f>
        <v/>
      </c>
      <c r="AE40" s="47" t="str">
        <f>IFERROR(__xludf.DUMMYFUNCTION("""COMPUTED_VALUE"""),"")</f>
        <v/>
      </c>
      <c r="AF40" s="47" t="str">
        <f>IFERROR(__xludf.DUMMYFUNCTION("""COMPUTED_VALUE"""),"")</f>
        <v/>
      </c>
      <c r="AG40" s="47" t="str">
        <f>IFERROR(__xludf.DUMMYFUNCTION("""COMPUTED_VALUE"""),"")</f>
        <v/>
      </c>
      <c r="AH40" s="47" t="str">
        <f>IFERROR(__xludf.DUMMYFUNCTION("""COMPUTED_VALUE"""),"")</f>
        <v/>
      </c>
      <c r="AI40" s="47" t="str">
        <f>IFERROR(__xludf.DUMMYFUNCTION("""COMPUTED_VALUE"""),"")</f>
        <v/>
      </c>
      <c r="AJ40" s="47" t="str">
        <f>IFERROR(__xludf.DUMMYFUNCTION("""COMPUTED_VALUE"""),"")</f>
        <v/>
      </c>
      <c r="AK40" s="47" t="str">
        <f>IFERROR(__xludf.DUMMYFUNCTION("""COMPUTED_VALUE"""),"")</f>
        <v/>
      </c>
      <c r="AL40" s="47" t="str">
        <f>IFERROR(__xludf.DUMMYFUNCTION("""COMPUTED_VALUE"""),"")</f>
        <v/>
      </c>
      <c r="AM40" s="47" t="str">
        <f>IFERROR(__xludf.DUMMYFUNCTION("""COMPUTED_VALUE"""),"")</f>
        <v/>
      </c>
      <c r="AN40" s="47" t="str">
        <f>IFERROR(__xludf.DUMMYFUNCTION("""COMPUTED_VALUE"""),"")</f>
        <v/>
      </c>
      <c r="AO40" s="47" t="str">
        <f>IFERROR(__xludf.DUMMYFUNCTION("""COMPUTED_VALUE"""),"")</f>
        <v/>
      </c>
      <c r="AP40" s="47" t="str">
        <f>IFERROR(__xludf.DUMMYFUNCTION("""COMPUTED_VALUE"""),"")</f>
        <v/>
      </c>
      <c r="AQ40" s="47" t="str">
        <f>IFERROR(__xludf.DUMMYFUNCTION("""COMPUTED_VALUE"""),"")</f>
        <v/>
      </c>
      <c r="AR40" s="47" t="str">
        <f>IFERROR(__xludf.DUMMYFUNCTION("""COMPUTED_VALUE"""),"")</f>
        <v/>
      </c>
      <c r="AS40" s="47" t="str">
        <f>IFERROR(__xludf.DUMMYFUNCTION("""COMPUTED_VALUE"""),"")</f>
        <v/>
      </c>
      <c r="AT40" s="47" t="str">
        <f>IFERROR(__xludf.DUMMYFUNCTION("""COMPUTED_VALUE"""),"")</f>
        <v/>
      </c>
      <c r="AU40" s="47" t="str">
        <f>IFERROR(__xludf.DUMMYFUNCTION("""COMPUTED_VALUE"""),"")</f>
        <v/>
      </c>
      <c r="AV40" s="47" t="str">
        <f>IFERROR(__xludf.DUMMYFUNCTION("""COMPUTED_VALUE"""),"")</f>
        <v/>
      </c>
      <c r="AW40" s="47" t="str">
        <f>IFERROR(__xludf.DUMMYFUNCTION("""COMPUTED_VALUE"""),"")</f>
        <v/>
      </c>
      <c r="AX40" s="47" t="str">
        <f>IFERROR(__xludf.DUMMYFUNCTION("""COMPUTED_VALUE"""),"")</f>
        <v/>
      </c>
      <c r="AY40" s="47" t="str">
        <f>IFERROR(__xludf.DUMMYFUNCTION("""COMPUTED_VALUE"""),"")</f>
        <v/>
      </c>
      <c r="AZ40" s="47" t="str">
        <f>IFERROR(__xludf.DUMMYFUNCTION("""COMPUTED_VALUE"""),"")</f>
        <v/>
      </c>
      <c r="BA40" s="47" t="str">
        <f>IFERROR(__xludf.DUMMYFUNCTION("""COMPUTED_VALUE"""),"")</f>
        <v/>
      </c>
      <c r="BB40" s="47" t="str">
        <f>IFERROR(__xludf.DUMMYFUNCTION("""COMPUTED_VALUE"""),"")</f>
        <v/>
      </c>
      <c r="BC40" s="47" t="str">
        <f>IFERROR(__xludf.DUMMYFUNCTION("""COMPUTED_VALUE"""),"")</f>
        <v/>
      </c>
      <c r="BD40" s="47" t="str">
        <f>IFERROR(__xludf.DUMMYFUNCTION("""COMPUTED_VALUE"""),"")</f>
        <v/>
      </c>
      <c r="BE40" s="47" t="str">
        <f>IFERROR(__xludf.DUMMYFUNCTION("""COMPUTED_VALUE"""),"")</f>
        <v/>
      </c>
      <c r="BF40" s="47" t="str">
        <f>IFERROR(__xludf.DUMMYFUNCTION("""COMPUTED_VALUE"""),"")</f>
        <v/>
      </c>
      <c r="BG40" s="47" t="str">
        <f>IFERROR(__xludf.DUMMYFUNCTION("""COMPUTED_VALUE"""),"")</f>
        <v/>
      </c>
      <c r="BH40" s="47" t="str">
        <f>IFERROR(__xludf.DUMMYFUNCTION("""COMPUTED_VALUE"""),"")</f>
        <v/>
      </c>
      <c r="BI40" s="47" t="str">
        <f>IFERROR(__xludf.DUMMYFUNCTION("""COMPUTED_VALUE"""),"")</f>
        <v/>
      </c>
      <c r="BJ40" s="47" t="str">
        <f>IFERROR(__xludf.DUMMYFUNCTION("""COMPUTED_VALUE"""),"")</f>
        <v/>
      </c>
      <c r="BK40" s="47" t="str">
        <f>IFERROR(__xludf.DUMMYFUNCTION("""COMPUTED_VALUE"""),"")</f>
        <v/>
      </c>
      <c r="BL40" s="47" t="str">
        <f>IFERROR(__xludf.DUMMYFUNCTION("""COMPUTED_VALUE"""),"")</f>
        <v/>
      </c>
      <c r="BM40" s="47" t="str">
        <f>IFERROR(__xludf.DUMMYFUNCTION("""COMPUTED_VALUE"""),"")</f>
        <v/>
      </c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IFERROR(__xludf.DUMMYFUNCTION("""COMPUTED_VALUE"""),"")</f>
        <v/>
      </c>
      <c r="Z41" s="47" t="str">
        <f>IFERROR(__xludf.DUMMYFUNCTION("""COMPUTED_VALUE"""),"")</f>
        <v/>
      </c>
      <c r="AA41" s="47" t="str">
        <f>IFERROR(__xludf.DUMMYFUNCTION("""COMPUTED_VALUE"""),"")</f>
        <v/>
      </c>
      <c r="AB41" s="47" t="str">
        <f>IFERROR(__xludf.DUMMYFUNCTION("""COMPUTED_VALUE"""),"")</f>
        <v/>
      </c>
      <c r="AC41" s="47" t="str">
        <f>IFERROR(__xludf.DUMMYFUNCTION("""COMPUTED_VALUE"""),"")</f>
        <v/>
      </c>
      <c r="AD41" s="47" t="str">
        <f>IFERROR(__xludf.DUMMYFUNCTION("""COMPUTED_VALUE"""),"")</f>
        <v/>
      </c>
      <c r="AE41" s="47" t="str">
        <f>IFERROR(__xludf.DUMMYFUNCTION("""COMPUTED_VALUE"""),"")</f>
        <v/>
      </c>
      <c r="AF41" s="47" t="str">
        <f>IFERROR(__xludf.DUMMYFUNCTION("""COMPUTED_VALUE"""),"")</f>
        <v/>
      </c>
      <c r="AG41" s="47" t="str">
        <f>IFERROR(__xludf.DUMMYFUNCTION("""COMPUTED_VALUE"""),"")</f>
        <v/>
      </c>
      <c r="AH41" s="47" t="str">
        <f>IFERROR(__xludf.DUMMYFUNCTION("""COMPUTED_VALUE"""),"")</f>
        <v/>
      </c>
      <c r="AI41" s="47" t="str">
        <f>IFERROR(__xludf.DUMMYFUNCTION("""COMPUTED_VALUE"""),"")</f>
        <v/>
      </c>
      <c r="AJ41" s="47" t="str">
        <f>IFERROR(__xludf.DUMMYFUNCTION("""COMPUTED_VALUE"""),"")</f>
        <v/>
      </c>
      <c r="AK41" s="47" t="str">
        <f>IFERROR(__xludf.DUMMYFUNCTION("""COMPUTED_VALUE"""),"")</f>
        <v/>
      </c>
      <c r="AL41" s="47" t="str">
        <f>IFERROR(__xludf.DUMMYFUNCTION("""COMPUTED_VALUE"""),"")</f>
        <v/>
      </c>
      <c r="AM41" s="47" t="str">
        <f>IFERROR(__xludf.DUMMYFUNCTION("""COMPUTED_VALUE"""),"")</f>
        <v/>
      </c>
      <c r="AN41" s="47" t="str">
        <f>IFERROR(__xludf.DUMMYFUNCTION("""COMPUTED_VALUE"""),"")</f>
        <v/>
      </c>
      <c r="AO41" s="47" t="str">
        <f>IFERROR(__xludf.DUMMYFUNCTION("""COMPUTED_VALUE"""),"")</f>
        <v/>
      </c>
      <c r="AP41" s="47" t="str">
        <f>IFERROR(__xludf.DUMMYFUNCTION("""COMPUTED_VALUE"""),"")</f>
        <v/>
      </c>
      <c r="AQ41" s="47" t="str">
        <f>IFERROR(__xludf.DUMMYFUNCTION("""COMPUTED_VALUE"""),"")</f>
        <v/>
      </c>
      <c r="AR41" s="47" t="str">
        <f>IFERROR(__xludf.DUMMYFUNCTION("""COMPUTED_VALUE"""),"")</f>
        <v/>
      </c>
      <c r="AS41" s="47" t="str">
        <f>IFERROR(__xludf.DUMMYFUNCTION("""COMPUTED_VALUE"""),"")</f>
        <v/>
      </c>
      <c r="AT41" s="47" t="str">
        <f>IFERROR(__xludf.DUMMYFUNCTION("""COMPUTED_VALUE"""),"")</f>
        <v/>
      </c>
      <c r="AU41" s="47" t="str">
        <f>IFERROR(__xludf.DUMMYFUNCTION("""COMPUTED_VALUE"""),"")</f>
        <v/>
      </c>
      <c r="AV41" s="47" t="str">
        <f>IFERROR(__xludf.DUMMYFUNCTION("""COMPUTED_VALUE"""),"")</f>
        <v/>
      </c>
      <c r="AW41" s="47" t="str">
        <f>IFERROR(__xludf.DUMMYFUNCTION("""COMPUTED_VALUE"""),"")</f>
        <v/>
      </c>
      <c r="AX41" s="47" t="str">
        <f>IFERROR(__xludf.DUMMYFUNCTION("""COMPUTED_VALUE"""),"")</f>
        <v/>
      </c>
      <c r="AY41" s="47" t="str">
        <f>IFERROR(__xludf.DUMMYFUNCTION("""COMPUTED_VALUE"""),"")</f>
        <v/>
      </c>
      <c r="AZ41" s="47" t="str">
        <f>IFERROR(__xludf.DUMMYFUNCTION("""COMPUTED_VALUE"""),"")</f>
        <v/>
      </c>
      <c r="BA41" s="47" t="str">
        <f>IFERROR(__xludf.DUMMYFUNCTION("""COMPUTED_VALUE"""),"")</f>
        <v/>
      </c>
      <c r="BB41" s="47" t="str">
        <f>IFERROR(__xludf.DUMMYFUNCTION("""COMPUTED_VALUE"""),"")</f>
        <v/>
      </c>
      <c r="BC41" s="47" t="str">
        <f>IFERROR(__xludf.DUMMYFUNCTION("""COMPUTED_VALUE"""),"")</f>
        <v/>
      </c>
      <c r="BD41" s="47" t="str">
        <f>IFERROR(__xludf.DUMMYFUNCTION("""COMPUTED_VALUE"""),"")</f>
        <v/>
      </c>
      <c r="BE41" s="47" t="str">
        <f>IFERROR(__xludf.DUMMYFUNCTION("""COMPUTED_VALUE"""),"")</f>
        <v/>
      </c>
      <c r="BF41" s="47" t="str">
        <f>IFERROR(__xludf.DUMMYFUNCTION("""COMPUTED_VALUE"""),"")</f>
        <v/>
      </c>
      <c r="BG41" s="47" t="str">
        <f>IFERROR(__xludf.DUMMYFUNCTION("""COMPUTED_VALUE"""),"")</f>
        <v/>
      </c>
      <c r="BH41" s="47" t="str">
        <f>IFERROR(__xludf.DUMMYFUNCTION("""COMPUTED_VALUE"""),"")</f>
        <v/>
      </c>
      <c r="BI41" s="47" t="str">
        <f>IFERROR(__xludf.DUMMYFUNCTION("""COMPUTED_VALUE"""),"")</f>
        <v/>
      </c>
      <c r="BJ41" s="47" t="str">
        <f>IFERROR(__xludf.DUMMYFUNCTION("""COMPUTED_VALUE"""),"")</f>
        <v/>
      </c>
      <c r="BK41" s="47" t="str">
        <f>IFERROR(__xludf.DUMMYFUNCTION("""COMPUTED_VALUE"""),"")</f>
        <v/>
      </c>
      <c r="BL41" s="47" t="str">
        <f>IFERROR(__xludf.DUMMYFUNCTION("""COMPUTED_VALUE"""),"")</f>
        <v/>
      </c>
      <c r="BM41" s="47" t="str">
        <f>IFERROR(__xludf.DUMMYFUNCTION("""COMPUTED_VALUE"""),"")</f>
        <v/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 t="str">
        <f>IFERROR(__xludf.DUMMYFUNCTION("""COMPUTED_VALUE"""),"")</f>
        <v/>
      </c>
      <c r="AA42" s="47" t="str">
        <f>IFERROR(__xludf.DUMMYFUNCTION("""COMPUTED_VALUE"""),"")</f>
        <v/>
      </c>
      <c r="AB42" s="47" t="str">
        <f>IFERROR(__xludf.DUMMYFUNCTION("""COMPUTED_VALUE"""),"")</f>
        <v/>
      </c>
      <c r="AC42" s="47" t="str">
        <f>IFERROR(__xludf.DUMMYFUNCTION("""COMPUTED_VALUE"""),"")</f>
        <v/>
      </c>
      <c r="AD42" s="47" t="str">
        <f>IFERROR(__xludf.DUMMYFUNCTION("""COMPUTED_VALUE"""),"")</f>
        <v/>
      </c>
      <c r="AE42" s="47" t="str">
        <f>IFERROR(__xludf.DUMMYFUNCTION("""COMPUTED_VALUE"""),"")</f>
        <v/>
      </c>
      <c r="AF42" s="47" t="str">
        <f>IFERROR(__xludf.DUMMYFUNCTION("""COMPUTED_VALUE"""),"")</f>
        <v/>
      </c>
      <c r="AG42" s="47" t="str">
        <f>IFERROR(__xludf.DUMMYFUNCTION("""COMPUTED_VALUE"""),"")</f>
        <v/>
      </c>
      <c r="AH42" s="47" t="str">
        <f>IFERROR(__xludf.DUMMYFUNCTION("""COMPUTED_VALUE"""),"")</f>
        <v/>
      </c>
      <c r="AI42" s="47" t="str">
        <f>IFERROR(__xludf.DUMMYFUNCTION("""COMPUTED_VALUE"""),"")</f>
        <v/>
      </c>
      <c r="AJ42" s="47" t="str">
        <f>IFERROR(__xludf.DUMMYFUNCTION("""COMPUTED_VALUE"""),"")</f>
        <v/>
      </c>
      <c r="AK42" s="47" t="str">
        <f>IFERROR(__xludf.DUMMYFUNCTION("""COMPUTED_VALUE"""),"")</f>
        <v/>
      </c>
      <c r="AL42" s="47" t="str">
        <f>IFERROR(__xludf.DUMMYFUNCTION("""COMPUTED_VALUE"""),"")</f>
        <v/>
      </c>
      <c r="AM42" s="47" t="str">
        <f>IFERROR(__xludf.DUMMYFUNCTION("""COMPUTED_VALUE"""),"")</f>
        <v/>
      </c>
      <c r="AN42" s="47" t="str">
        <f>IFERROR(__xludf.DUMMYFUNCTION("""COMPUTED_VALUE"""),"")</f>
        <v/>
      </c>
      <c r="AO42" s="47" t="str">
        <f>IFERROR(__xludf.DUMMYFUNCTION("""COMPUTED_VALUE"""),"")</f>
        <v/>
      </c>
      <c r="AP42" s="47" t="str">
        <f>IFERROR(__xludf.DUMMYFUNCTION("""COMPUTED_VALUE"""),"")</f>
        <v/>
      </c>
      <c r="AQ42" s="47" t="str">
        <f>IFERROR(__xludf.DUMMYFUNCTION("""COMPUTED_VALUE"""),"")</f>
        <v/>
      </c>
      <c r="AR42" s="47" t="str">
        <f>IFERROR(__xludf.DUMMYFUNCTION("""COMPUTED_VALUE"""),"")</f>
        <v/>
      </c>
      <c r="AS42" s="47" t="str">
        <f>IFERROR(__xludf.DUMMYFUNCTION("""COMPUTED_VALUE"""),"")</f>
        <v/>
      </c>
      <c r="AT42" s="47" t="str">
        <f>IFERROR(__xludf.DUMMYFUNCTION("""COMPUTED_VALUE"""),"")</f>
        <v/>
      </c>
      <c r="AU42" s="47" t="str">
        <f>IFERROR(__xludf.DUMMYFUNCTION("""COMPUTED_VALUE"""),"")</f>
        <v/>
      </c>
      <c r="AV42" s="47" t="str">
        <f>IFERROR(__xludf.DUMMYFUNCTION("""COMPUTED_VALUE"""),"")</f>
        <v/>
      </c>
      <c r="AW42" s="47" t="str">
        <f>IFERROR(__xludf.DUMMYFUNCTION("""COMPUTED_VALUE"""),"")</f>
        <v/>
      </c>
      <c r="AX42" s="47" t="str">
        <f>IFERROR(__xludf.DUMMYFUNCTION("""COMPUTED_VALUE"""),"")</f>
        <v/>
      </c>
      <c r="AY42" s="47" t="str">
        <f>IFERROR(__xludf.DUMMYFUNCTION("""COMPUTED_VALUE"""),"")</f>
        <v/>
      </c>
      <c r="AZ42" s="47" t="str">
        <f>IFERROR(__xludf.DUMMYFUNCTION("""COMPUTED_VALUE"""),"")</f>
        <v/>
      </c>
      <c r="BA42" s="47" t="str">
        <f>IFERROR(__xludf.DUMMYFUNCTION("""COMPUTED_VALUE"""),"")</f>
        <v/>
      </c>
      <c r="BB42" s="47" t="str">
        <f>IFERROR(__xludf.DUMMYFUNCTION("""COMPUTED_VALUE"""),"")</f>
        <v/>
      </c>
      <c r="BC42" s="47" t="str">
        <f>IFERROR(__xludf.DUMMYFUNCTION("""COMPUTED_VALUE"""),"")</f>
        <v/>
      </c>
      <c r="BD42" s="47" t="str">
        <f>IFERROR(__xludf.DUMMYFUNCTION("""COMPUTED_VALUE"""),"")</f>
        <v/>
      </c>
      <c r="BE42" s="47" t="str">
        <f>IFERROR(__xludf.DUMMYFUNCTION("""COMPUTED_VALUE"""),"")</f>
        <v/>
      </c>
      <c r="BF42" s="47" t="str">
        <f>IFERROR(__xludf.DUMMYFUNCTION("""COMPUTED_VALUE"""),"")</f>
        <v/>
      </c>
      <c r="BG42" s="47" t="str">
        <f>IFERROR(__xludf.DUMMYFUNCTION("""COMPUTED_VALUE"""),"")</f>
        <v/>
      </c>
      <c r="BH42" s="47" t="str">
        <f>IFERROR(__xludf.DUMMYFUNCTION("""COMPUTED_VALUE"""),"")</f>
        <v/>
      </c>
      <c r="BI42" s="47" t="str">
        <f>IFERROR(__xludf.DUMMYFUNCTION("""COMPUTED_VALUE"""),"")</f>
        <v/>
      </c>
      <c r="BJ42" s="47" t="str">
        <f>IFERROR(__xludf.DUMMYFUNCTION("""COMPUTED_VALUE"""),"")</f>
        <v/>
      </c>
      <c r="BK42" s="47" t="str">
        <f>IFERROR(__xludf.DUMMYFUNCTION("""COMPUTED_VALUE"""),"")</f>
        <v/>
      </c>
      <c r="BL42" s="47" t="str">
        <f>IFERROR(__xludf.DUMMYFUNCTION("""COMPUTED_VALUE"""),"")</f>
        <v/>
      </c>
      <c r="BM42" s="47" t="str">
        <f>IFERROR(__xludf.DUMMYFUNCTION("""COMPUTED_VALUE"""),"")</f>
        <v/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 t="str">
        <f>IFERROR(__xludf.DUMMYFUNCTION("""COMPUTED_VALUE"""),"")</f>
        <v/>
      </c>
      <c r="AA43" s="47" t="str">
        <f>IFERROR(__xludf.DUMMYFUNCTION("""COMPUTED_VALUE"""),"")</f>
        <v/>
      </c>
      <c r="AB43" s="47" t="str">
        <f>IFERROR(__xludf.DUMMYFUNCTION("""COMPUTED_VALUE"""),"")</f>
        <v/>
      </c>
      <c r="AC43" s="47" t="str">
        <f>IFERROR(__xludf.DUMMYFUNCTION("""COMPUTED_VALUE"""),"")</f>
        <v/>
      </c>
      <c r="AD43" s="47" t="str">
        <f>IFERROR(__xludf.DUMMYFUNCTION("""COMPUTED_VALUE"""),"")</f>
        <v/>
      </c>
      <c r="AE43" s="47" t="str">
        <f>IFERROR(__xludf.DUMMYFUNCTION("""COMPUTED_VALUE"""),"")</f>
        <v/>
      </c>
      <c r="AF43" s="47" t="str">
        <f>IFERROR(__xludf.DUMMYFUNCTION("""COMPUTED_VALUE"""),"")</f>
        <v/>
      </c>
      <c r="AG43" s="47" t="str">
        <f>IFERROR(__xludf.DUMMYFUNCTION("""COMPUTED_VALUE"""),"")</f>
        <v/>
      </c>
      <c r="AH43" s="47" t="str">
        <f>IFERROR(__xludf.DUMMYFUNCTION("""COMPUTED_VALUE"""),"")</f>
        <v/>
      </c>
      <c r="AI43" s="47" t="str">
        <f>IFERROR(__xludf.DUMMYFUNCTION("""COMPUTED_VALUE"""),"")</f>
        <v/>
      </c>
      <c r="AJ43" s="47" t="str">
        <f>IFERROR(__xludf.DUMMYFUNCTION("""COMPUTED_VALUE"""),"")</f>
        <v/>
      </c>
      <c r="AK43" s="47" t="str">
        <f>IFERROR(__xludf.DUMMYFUNCTION("""COMPUTED_VALUE"""),"")</f>
        <v/>
      </c>
      <c r="AL43" s="47" t="str">
        <f>IFERROR(__xludf.DUMMYFUNCTION("""COMPUTED_VALUE"""),"")</f>
        <v/>
      </c>
      <c r="AM43" s="47" t="str">
        <f>IFERROR(__xludf.DUMMYFUNCTION("""COMPUTED_VALUE"""),"")</f>
        <v/>
      </c>
      <c r="AN43" s="47" t="str">
        <f>IFERROR(__xludf.DUMMYFUNCTION("""COMPUTED_VALUE"""),"")</f>
        <v/>
      </c>
      <c r="AO43" s="47" t="str">
        <f>IFERROR(__xludf.DUMMYFUNCTION("""COMPUTED_VALUE"""),"")</f>
        <v/>
      </c>
      <c r="AP43" s="47" t="str">
        <f>IFERROR(__xludf.DUMMYFUNCTION("""COMPUTED_VALUE"""),"")</f>
        <v/>
      </c>
      <c r="AQ43" s="47" t="str">
        <f>IFERROR(__xludf.DUMMYFUNCTION("""COMPUTED_VALUE"""),"")</f>
        <v/>
      </c>
      <c r="AR43" s="47" t="str">
        <f>IFERROR(__xludf.DUMMYFUNCTION("""COMPUTED_VALUE"""),"")</f>
        <v/>
      </c>
      <c r="AS43" s="47" t="str">
        <f>IFERROR(__xludf.DUMMYFUNCTION("""COMPUTED_VALUE"""),"")</f>
        <v/>
      </c>
      <c r="AT43" s="47" t="str">
        <f>IFERROR(__xludf.DUMMYFUNCTION("""COMPUTED_VALUE"""),"")</f>
        <v/>
      </c>
      <c r="AU43" s="47" t="str">
        <f>IFERROR(__xludf.DUMMYFUNCTION("""COMPUTED_VALUE"""),"")</f>
        <v/>
      </c>
      <c r="AV43" s="47" t="str">
        <f>IFERROR(__xludf.DUMMYFUNCTION("""COMPUTED_VALUE"""),"")</f>
        <v/>
      </c>
      <c r="AW43" s="47" t="str">
        <f>IFERROR(__xludf.DUMMYFUNCTION("""COMPUTED_VALUE"""),"")</f>
        <v/>
      </c>
      <c r="AX43" s="47" t="str">
        <f>IFERROR(__xludf.DUMMYFUNCTION("""COMPUTED_VALUE"""),"")</f>
        <v/>
      </c>
      <c r="AY43" s="47" t="str">
        <f>IFERROR(__xludf.DUMMYFUNCTION("""COMPUTED_VALUE"""),"")</f>
        <v/>
      </c>
      <c r="AZ43" s="47" t="str">
        <f>IFERROR(__xludf.DUMMYFUNCTION("""COMPUTED_VALUE"""),"")</f>
        <v/>
      </c>
      <c r="BA43" s="47" t="str">
        <f>IFERROR(__xludf.DUMMYFUNCTION("""COMPUTED_VALUE"""),"")</f>
        <v/>
      </c>
      <c r="BB43" s="47" t="str">
        <f>IFERROR(__xludf.DUMMYFUNCTION("""COMPUTED_VALUE"""),"")</f>
        <v/>
      </c>
      <c r="BC43" s="47" t="str">
        <f>IFERROR(__xludf.DUMMYFUNCTION("""COMPUTED_VALUE"""),"")</f>
        <v/>
      </c>
      <c r="BD43" s="47" t="str">
        <f>IFERROR(__xludf.DUMMYFUNCTION("""COMPUTED_VALUE"""),"")</f>
        <v/>
      </c>
      <c r="BE43" s="47" t="str">
        <f>IFERROR(__xludf.DUMMYFUNCTION("""COMPUTED_VALUE"""),"")</f>
        <v/>
      </c>
      <c r="BF43" s="47" t="str">
        <f>IFERROR(__xludf.DUMMYFUNCTION("""COMPUTED_VALUE"""),"")</f>
        <v/>
      </c>
      <c r="BG43" s="47" t="str">
        <f>IFERROR(__xludf.DUMMYFUNCTION("""COMPUTED_VALUE"""),"")</f>
        <v/>
      </c>
      <c r="BH43" s="47" t="str">
        <f>IFERROR(__xludf.DUMMYFUNCTION("""COMPUTED_VALUE"""),"")</f>
        <v/>
      </c>
      <c r="BI43" s="47" t="str">
        <f>IFERROR(__xludf.DUMMYFUNCTION("""COMPUTED_VALUE"""),"")</f>
        <v/>
      </c>
      <c r="BJ43" s="47" t="str">
        <f>IFERROR(__xludf.DUMMYFUNCTION("""COMPUTED_VALUE"""),"")</f>
        <v/>
      </c>
      <c r="BK43" s="47" t="str">
        <f>IFERROR(__xludf.DUMMYFUNCTION("""COMPUTED_VALUE"""),"")</f>
        <v/>
      </c>
      <c r="BL43" s="47" t="str">
        <f>IFERROR(__xludf.DUMMYFUNCTION("""COMPUTED_VALUE"""),"")</f>
        <v/>
      </c>
      <c r="BM43" s="47" t="str">
        <f>IFERROR(__xludf.DUMMYFUNCTION("""COMPUTED_VALUE"""),"")</f>
        <v/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 t="str">
        <f>IFERROR(__xludf.DUMMYFUNCTION("""COMPUTED_VALUE"""),"")</f>
        <v/>
      </c>
      <c r="AA44" s="47" t="str">
        <f>IFERROR(__xludf.DUMMYFUNCTION("""COMPUTED_VALUE"""),"")</f>
        <v/>
      </c>
      <c r="AB44" s="47" t="str">
        <f>IFERROR(__xludf.DUMMYFUNCTION("""COMPUTED_VALUE"""),"")</f>
        <v/>
      </c>
      <c r="AC44" s="47" t="str">
        <f>IFERROR(__xludf.DUMMYFUNCTION("""COMPUTED_VALUE"""),"")</f>
        <v/>
      </c>
      <c r="AD44" s="47" t="str">
        <f>IFERROR(__xludf.DUMMYFUNCTION("""COMPUTED_VALUE"""),"")</f>
        <v/>
      </c>
      <c r="AE44" s="47" t="str">
        <f>IFERROR(__xludf.DUMMYFUNCTION("""COMPUTED_VALUE"""),"")</f>
        <v/>
      </c>
      <c r="AF44" s="47" t="str">
        <f>IFERROR(__xludf.DUMMYFUNCTION("""COMPUTED_VALUE"""),"")</f>
        <v/>
      </c>
      <c r="AG44" s="47" t="str">
        <f>IFERROR(__xludf.DUMMYFUNCTION("""COMPUTED_VALUE"""),"")</f>
        <v/>
      </c>
      <c r="AH44" s="47" t="str">
        <f>IFERROR(__xludf.DUMMYFUNCTION("""COMPUTED_VALUE"""),"")</f>
        <v/>
      </c>
      <c r="AI44" s="47" t="str">
        <f>IFERROR(__xludf.DUMMYFUNCTION("""COMPUTED_VALUE"""),"")</f>
        <v/>
      </c>
      <c r="AJ44" s="47" t="str">
        <f>IFERROR(__xludf.DUMMYFUNCTION("""COMPUTED_VALUE"""),"")</f>
        <v/>
      </c>
      <c r="AK44" s="47" t="str">
        <f>IFERROR(__xludf.DUMMYFUNCTION("""COMPUTED_VALUE"""),"")</f>
        <v/>
      </c>
      <c r="AL44" s="47" t="str">
        <f>IFERROR(__xludf.DUMMYFUNCTION("""COMPUTED_VALUE"""),"")</f>
        <v/>
      </c>
      <c r="AM44" s="47" t="str">
        <f>IFERROR(__xludf.DUMMYFUNCTION("""COMPUTED_VALUE"""),"")</f>
        <v/>
      </c>
      <c r="AN44" s="47" t="str">
        <f>IFERROR(__xludf.DUMMYFUNCTION("""COMPUTED_VALUE"""),"")</f>
        <v/>
      </c>
      <c r="AO44" s="47" t="str">
        <f>IFERROR(__xludf.DUMMYFUNCTION("""COMPUTED_VALUE"""),"")</f>
        <v/>
      </c>
      <c r="AP44" s="47" t="str">
        <f>IFERROR(__xludf.DUMMYFUNCTION("""COMPUTED_VALUE"""),"")</f>
        <v/>
      </c>
      <c r="AQ44" s="47" t="str">
        <f>IFERROR(__xludf.DUMMYFUNCTION("""COMPUTED_VALUE"""),"")</f>
        <v/>
      </c>
      <c r="AR44" s="47" t="str">
        <f>IFERROR(__xludf.DUMMYFUNCTION("""COMPUTED_VALUE"""),"")</f>
        <v/>
      </c>
      <c r="AS44" s="47" t="str">
        <f>IFERROR(__xludf.DUMMYFUNCTION("""COMPUTED_VALUE"""),"")</f>
        <v/>
      </c>
      <c r="AT44" s="47" t="str">
        <f>IFERROR(__xludf.DUMMYFUNCTION("""COMPUTED_VALUE"""),"")</f>
        <v/>
      </c>
      <c r="AU44" s="47" t="str">
        <f>IFERROR(__xludf.DUMMYFUNCTION("""COMPUTED_VALUE"""),"")</f>
        <v/>
      </c>
      <c r="AV44" s="47" t="str">
        <f>IFERROR(__xludf.DUMMYFUNCTION("""COMPUTED_VALUE"""),"")</f>
        <v/>
      </c>
      <c r="AW44" s="47" t="str">
        <f>IFERROR(__xludf.DUMMYFUNCTION("""COMPUTED_VALUE"""),"")</f>
        <v/>
      </c>
      <c r="AX44" s="47" t="str">
        <f>IFERROR(__xludf.DUMMYFUNCTION("""COMPUTED_VALUE"""),"")</f>
        <v/>
      </c>
      <c r="AY44" s="47" t="str">
        <f>IFERROR(__xludf.DUMMYFUNCTION("""COMPUTED_VALUE"""),"")</f>
        <v/>
      </c>
      <c r="AZ44" s="47" t="str">
        <f>IFERROR(__xludf.DUMMYFUNCTION("""COMPUTED_VALUE"""),"")</f>
        <v/>
      </c>
      <c r="BA44" s="47" t="str">
        <f>IFERROR(__xludf.DUMMYFUNCTION("""COMPUTED_VALUE"""),"")</f>
        <v/>
      </c>
      <c r="BB44" s="47" t="str">
        <f>IFERROR(__xludf.DUMMYFUNCTION("""COMPUTED_VALUE"""),"")</f>
        <v/>
      </c>
      <c r="BC44" s="47" t="str">
        <f>IFERROR(__xludf.DUMMYFUNCTION("""COMPUTED_VALUE"""),"")</f>
        <v/>
      </c>
      <c r="BD44" s="47" t="str">
        <f>IFERROR(__xludf.DUMMYFUNCTION("""COMPUTED_VALUE"""),"")</f>
        <v/>
      </c>
      <c r="BE44" s="47" t="str">
        <f>IFERROR(__xludf.DUMMYFUNCTION("""COMPUTED_VALUE"""),"")</f>
        <v/>
      </c>
      <c r="BF44" s="47" t="str">
        <f>IFERROR(__xludf.DUMMYFUNCTION("""COMPUTED_VALUE"""),"")</f>
        <v/>
      </c>
      <c r="BG44" s="47" t="str">
        <f>IFERROR(__xludf.DUMMYFUNCTION("""COMPUTED_VALUE"""),"")</f>
        <v/>
      </c>
      <c r="BH44" s="47" t="str">
        <f>IFERROR(__xludf.DUMMYFUNCTION("""COMPUTED_VALUE"""),"")</f>
        <v/>
      </c>
      <c r="BI44" s="47" t="str">
        <f>IFERROR(__xludf.DUMMYFUNCTION("""COMPUTED_VALUE"""),"")</f>
        <v/>
      </c>
      <c r="BJ44" s="47" t="str">
        <f>IFERROR(__xludf.DUMMYFUNCTION("""COMPUTED_VALUE"""),"")</f>
        <v/>
      </c>
      <c r="BK44" s="47" t="str">
        <f>IFERROR(__xludf.DUMMYFUNCTION("""COMPUTED_VALUE"""),"")</f>
        <v/>
      </c>
      <c r="BL44" s="47" t="str">
        <f>IFERROR(__xludf.DUMMYFUNCTION("""COMPUTED_VALUE"""),"")</f>
        <v/>
      </c>
      <c r="BM44" s="47" t="str">
        <f>IFERROR(__xludf.DUMMYFUNCTION("""COMPUTED_VALUE"""),"")</f>
        <v/>
      </c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 t="str">
        <f>IFERROR(__xludf.DUMMYFUNCTION("""COMPUTED_VALUE"""),"")</f>
        <v/>
      </c>
      <c r="AA45" s="47" t="str">
        <f>IFERROR(__xludf.DUMMYFUNCTION("""COMPUTED_VALUE"""),"")</f>
        <v/>
      </c>
      <c r="AB45" s="47" t="str">
        <f>IFERROR(__xludf.DUMMYFUNCTION("""COMPUTED_VALUE"""),"")</f>
        <v/>
      </c>
      <c r="AC45" s="47" t="str">
        <f>IFERROR(__xludf.DUMMYFUNCTION("""COMPUTED_VALUE"""),"")</f>
        <v/>
      </c>
      <c r="AD45" s="47" t="str">
        <f>IFERROR(__xludf.DUMMYFUNCTION("""COMPUTED_VALUE"""),"")</f>
        <v/>
      </c>
      <c r="AE45" s="47" t="str">
        <f>IFERROR(__xludf.DUMMYFUNCTION("""COMPUTED_VALUE"""),"")</f>
        <v/>
      </c>
      <c r="AF45" s="47" t="str">
        <f>IFERROR(__xludf.DUMMYFUNCTION("""COMPUTED_VALUE"""),"")</f>
        <v/>
      </c>
      <c r="AG45" s="47" t="str">
        <f>IFERROR(__xludf.DUMMYFUNCTION("""COMPUTED_VALUE"""),"")</f>
        <v/>
      </c>
      <c r="AH45" s="47" t="str">
        <f>IFERROR(__xludf.DUMMYFUNCTION("""COMPUTED_VALUE"""),"")</f>
        <v/>
      </c>
      <c r="AI45" s="47" t="str">
        <f>IFERROR(__xludf.DUMMYFUNCTION("""COMPUTED_VALUE"""),"")</f>
        <v/>
      </c>
      <c r="AJ45" s="47" t="str">
        <f>IFERROR(__xludf.DUMMYFUNCTION("""COMPUTED_VALUE"""),"")</f>
        <v/>
      </c>
      <c r="AK45" s="47" t="str">
        <f>IFERROR(__xludf.DUMMYFUNCTION("""COMPUTED_VALUE"""),"")</f>
        <v/>
      </c>
      <c r="AL45" s="47" t="str">
        <f>IFERROR(__xludf.DUMMYFUNCTION("""COMPUTED_VALUE"""),"")</f>
        <v/>
      </c>
      <c r="AM45" s="47" t="str">
        <f>IFERROR(__xludf.DUMMYFUNCTION("""COMPUTED_VALUE"""),"")</f>
        <v/>
      </c>
      <c r="AN45" s="47" t="str">
        <f>IFERROR(__xludf.DUMMYFUNCTION("""COMPUTED_VALUE"""),"")</f>
        <v/>
      </c>
      <c r="AO45" s="47" t="str">
        <f>IFERROR(__xludf.DUMMYFUNCTION("""COMPUTED_VALUE"""),"")</f>
        <v/>
      </c>
      <c r="AP45" s="47" t="str">
        <f>IFERROR(__xludf.DUMMYFUNCTION("""COMPUTED_VALUE"""),"")</f>
        <v/>
      </c>
      <c r="AQ45" s="47" t="str">
        <f>IFERROR(__xludf.DUMMYFUNCTION("""COMPUTED_VALUE"""),"")</f>
        <v/>
      </c>
      <c r="AR45" s="47" t="str">
        <f>IFERROR(__xludf.DUMMYFUNCTION("""COMPUTED_VALUE"""),"")</f>
        <v/>
      </c>
      <c r="AS45" s="47" t="str">
        <f>IFERROR(__xludf.DUMMYFUNCTION("""COMPUTED_VALUE"""),"")</f>
        <v/>
      </c>
      <c r="AT45" s="47" t="str">
        <f>IFERROR(__xludf.DUMMYFUNCTION("""COMPUTED_VALUE"""),"")</f>
        <v/>
      </c>
      <c r="AU45" s="47" t="str">
        <f>IFERROR(__xludf.DUMMYFUNCTION("""COMPUTED_VALUE"""),"")</f>
        <v/>
      </c>
      <c r="AV45" s="47" t="str">
        <f>IFERROR(__xludf.DUMMYFUNCTION("""COMPUTED_VALUE"""),"")</f>
        <v/>
      </c>
      <c r="AW45" s="47" t="str">
        <f>IFERROR(__xludf.DUMMYFUNCTION("""COMPUTED_VALUE"""),"")</f>
        <v/>
      </c>
      <c r="AX45" s="47" t="str">
        <f>IFERROR(__xludf.DUMMYFUNCTION("""COMPUTED_VALUE"""),"")</f>
        <v/>
      </c>
      <c r="AY45" s="47" t="str">
        <f>IFERROR(__xludf.DUMMYFUNCTION("""COMPUTED_VALUE"""),"")</f>
        <v/>
      </c>
      <c r="AZ45" s="47" t="str">
        <f>IFERROR(__xludf.DUMMYFUNCTION("""COMPUTED_VALUE"""),"")</f>
        <v/>
      </c>
      <c r="BA45" s="47" t="str">
        <f>IFERROR(__xludf.DUMMYFUNCTION("""COMPUTED_VALUE"""),"")</f>
        <v/>
      </c>
      <c r="BB45" s="47" t="str">
        <f>IFERROR(__xludf.DUMMYFUNCTION("""COMPUTED_VALUE"""),"")</f>
        <v/>
      </c>
      <c r="BC45" s="47" t="str">
        <f>IFERROR(__xludf.DUMMYFUNCTION("""COMPUTED_VALUE"""),"")</f>
        <v/>
      </c>
      <c r="BD45" s="47" t="str">
        <f>IFERROR(__xludf.DUMMYFUNCTION("""COMPUTED_VALUE"""),"")</f>
        <v/>
      </c>
      <c r="BE45" s="47" t="str">
        <f>IFERROR(__xludf.DUMMYFUNCTION("""COMPUTED_VALUE"""),"")</f>
        <v/>
      </c>
      <c r="BF45" s="47" t="str">
        <f>IFERROR(__xludf.DUMMYFUNCTION("""COMPUTED_VALUE"""),"")</f>
        <v/>
      </c>
      <c r="BG45" s="47" t="str">
        <f>IFERROR(__xludf.DUMMYFUNCTION("""COMPUTED_VALUE"""),"")</f>
        <v/>
      </c>
      <c r="BH45" s="47" t="str">
        <f>IFERROR(__xludf.DUMMYFUNCTION("""COMPUTED_VALUE"""),"")</f>
        <v/>
      </c>
      <c r="BI45" s="47" t="str">
        <f>IFERROR(__xludf.DUMMYFUNCTION("""COMPUTED_VALUE"""),"")</f>
        <v/>
      </c>
      <c r="BJ45" s="47" t="str">
        <f>IFERROR(__xludf.DUMMYFUNCTION("""COMPUTED_VALUE"""),"")</f>
        <v/>
      </c>
      <c r="BK45" s="47" t="str">
        <f>IFERROR(__xludf.DUMMYFUNCTION("""COMPUTED_VALUE"""),"")</f>
        <v/>
      </c>
      <c r="BL45" s="47" t="str">
        <f>IFERROR(__xludf.DUMMYFUNCTION("""COMPUTED_VALUE"""),"")</f>
        <v/>
      </c>
      <c r="BM45" s="47" t="str">
        <f>IFERROR(__xludf.DUMMYFUNCTION("""COMPUTED_VALUE"""),"")</f>
        <v/>
      </c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 t="str">
        <f>IFERROR(__xludf.DUMMYFUNCTION("""COMPUTED_VALUE"""),"")</f>
        <v/>
      </c>
      <c r="AA46" s="47" t="str">
        <f>IFERROR(__xludf.DUMMYFUNCTION("""COMPUTED_VALUE"""),"")</f>
        <v/>
      </c>
      <c r="AB46" s="47" t="str">
        <f>IFERROR(__xludf.DUMMYFUNCTION("""COMPUTED_VALUE"""),"")</f>
        <v/>
      </c>
      <c r="AC46" s="47" t="str">
        <f>IFERROR(__xludf.DUMMYFUNCTION("""COMPUTED_VALUE"""),"")</f>
        <v/>
      </c>
      <c r="AD46" s="47" t="str">
        <f>IFERROR(__xludf.DUMMYFUNCTION("""COMPUTED_VALUE"""),"")</f>
        <v/>
      </c>
      <c r="AE46" s="47" t="str">
        <f>IFERROR(__xludf.DUMMYFUNCTION("""COMPUTED_VALUE"""),"")</f>
        <v/>
      </c>
      <c r="AF46" s="47" t="str">
        <f>IFERROR(__xludf.DUMMYFUNCTION("""COMPUTED_VALUE"""),"")</f>
        <v/>
      </c>
      <c r="AG46" s="47" t="str">
        <f>IFERROR(__xludf.DUMMYFUNCTION("""COMPUTED_VALUE"""),"")</f>
        <v/>
      </c>
      <c r="AH46" s="47" t="str">
        <f>IFERROR(__xludf.DUMMYFUNCTION("""COMPUTED_VALUE"""),"")</f>
        <v/>
      </c>
      <c r="AI46" s="47" t="str">
        <f>IFERROR(__xludf.DUMMYFUNCTION("""COMPUTED_VALUE"""),"")</f>
        <v/>
      </c>
      <c r="AJ46" s="47" t="str">
        <f>IFERROR(__xludf.DUMMYFUNCTION("""COMPUTED_VALUE"""),"")</f>
        <v/>
      </c>
      <c r="AK46" s="47" t="str">
        <f>IFERROR(__xludf.DUMMYFUNCTION("""COMPUTED_VALUE"""),"")</f>
        <v/>
      </c>
      <c r="AL46" s="47" t="str">
        <f>IFERROR(__xludf.DUMMYFUNCTION("""COMPUTED_VALUE"""),"")</f>
        <v/>
      </c>
      <c r="AM46" s="47" t="str">
        <f>IFERROR(__xludf.DUMMYFUNCTION("""COMPUTED_VALUE"""),"")</f>
        <v/>
      </c>
      <c r="AN46" s="47" t="str">
        <f>IFERROR(__xludf.DUMMYFUNCTION("""COMPUTED_VALUE"""),"")</f>
        <v/>
      </c>
      <c r="AO46" s="47" t="str">
        <f>IFERROR(__xludf.DUMMYFUNCTION("""COMPUTED_VALUE"""),"")</f>
        <v/>
      </c>
      <c r="AP46" s="47" t="str">
        <f>IFERROR(__xludf.DUMMYFUNCTION("""COMPUTED_VALUE"""),"")</f>
        <v/>
      </c>
      <c r="AQ46" s="47" t="str">
        <f>IFERROR(__xludf.DUMMYFUNCTION("""COMPUTED_VALUE"""),"")</f>
        <v/>
      </c>
      <c r="AR46" s="47" t="str">
        <f>IFERROR(__xludf.DUMMYFUNCTION("""COMPUTED_VALUE"""),"")</f>
        <v/>
      </c>
      <c r="AS46" s="47" t="str">
        <f>IFERROR(__xludf.DUMMYFUNCTION("""COMPUTED_VALUE"""),"")</f>
        <v/>
      </c>
      <c r="AT46" s="47" t="str">
        <f>IFERROR(__xludf.DUMMYFUNCTION("""COMPUTED_VALUE"""),"")</f>
        <v/>
      </c>
      <c r="AU46" s="47" t="str">
        <f>IFERROR(__xludf.DUMMYFUNCTION("""COMPUTED_VALUE"""),"")</f>
        <v/>
      </c>
      <c r="AV46" s="47" t="str">
        <f>IFERROR(__xludf.DUMMYFUNCTION("""COMPUTED_VALUE"""),"")</f>
        <v/>
      </c>
      <c r="AW46" s="47" t="str">
        <f>IFERROR(__xludf.DUMMYFUNCTION("""COMPUTED_VALUE"""),"")</f>
        <v/>
      </c>
      <c r="AX46" s="47" t="str">
        <f>IFERROR(__xludf.DUMMYFUNCTION("""COMPUTED_VALUE"""),"")</f>
        <v/>
      </c>
      <c r="AY46" s="47" t="str">
        <f>IFERROR(__xludf.DUMMYFUNCTION("""COMPUTED_VALUE"""),"")</f>
        <v/>
      </c>
      <c r="AZ46" s="47" t="str">
        <f>IFERROR(__xludf.DUMMYFUNCTION("""COMPUTED_VALUE"""),"")</f>
        <v/>
      </c>
      <c r="BA46" s="47" t="str">
        <f>IFERROR(__xludf.DUMMYFUNCTION("""COMPUTED_VALUE"""),"")</f>
        <v/>
      </c>
      <c r="BB46" s="47" t="str">
        <f>IFERROR(__xludf.DUMMYFUNCTION("""COMPUTED_VALUE"""),"")</f>
        <v/>
      </c>
      <c r="BC46" s="47" t="str">
        <f>IFERROR(__xludf.DUMMYFUNCTION("""COMPUTED_VALUE"""),"")</f>
        <v/>
      </c>
      <c r="BD46" s="47" t="str">
        <f>IFERROR(__xludf.DUMMYFUNCTION("""COMPUTED_VALUE"""),"")</f>
        <v/>
      </c>
      <c r="BE46" s="47" t="str">
        <f>IFERROR(__xludf.DUMMYFUNCTION("""COMPUTED_VALUE"""),"")</f>
        <v/>
      </c>
      <c r="BF46" s="47" t="str">
        <f>IFERROR(__xludf.DUMMYFUNCTION("""COMPUTED_VALUE"""),"")</f>
        <v/>
      </c>
      <c r="BG46" s="47" t="str">
        <f>IFERROR(__xludf.DUMMYFUNCTION("""COMPUTED_VALUE"""),"")</f>
        <v/>
      </c>
      <c r="BH46" s="47" t="str">
        <f>IFERROR(__xludf.DUMMYFUNCTION("""COMPUTED_VALUE"""),"")</f>
        <v/>
      </c>
      <c r="BI46" s="47" t="str">
        <f>IFERROR(__xludf.DUMMYFUNCTION("""COMPUTED_VALUE"""),"")</f>
        <v/>
      </c>
      <c r="BJ46" s="47" t="str">
        <f>IFERROR(__xludf.DUMMYFUNCTION("""COMPUTED_VALUE"""),"")</f>
        <v/>
      </c>
      <c r="BK46" s="47" t="str">
        <f>IFERROR(__xludf.DUMMYFUNCTION("""COMPUTED_VALUE"""),"")</f>
        <v/>
      </c>
      <c r="BL46" s="47" t="str">
        <f>IFERROR(__xludf.DUMMYFUNCTION("""COMPUTED_VALUE"""),"")</f>
        <v/>
      </c>
      <c r="BM46" s="47" t="str">
        <f>IFERROR(__xludf.DUMMYFUNCTION("""COMPUTED_VALUE"""),"")</f>
        <v/>
      </c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 t="str">
        <f>IFERROR(__xludf.DUMMYFUNCTION("""COMPUTED_VALUE"""),"")</f>
        <v/>
      </c>
      <c r="AA47" s="47" t="str">
        <f>IFERROR(__xludf.DUMMYFUNCTION("""COMPUTED_VALUE"""),"")</f>
        <v/>
      </c>
      <c r="AB47" s="47" t="str">
        <f>IFERROR(__xludf.DUMMYFUNCTION("""COMPUTED_VALUE"""),"")</f>
        <v/>
      </c>
      <c r="AC47" s="47" t="str">
        <f>IFERROR(__xludf.DUMMYFUNCTION("""COMPUTED_VALUE"""),"")</f>
        <v/>
      </c>
      <c r="AD47" s="47" t="str">
        <f>IFERROR(__xludf.DUMMYFUNCTION("""COMPUTED_VALUE"""),"")</f>
        <v/>
      </c>
      <c r="AE47" s="47" t="str">
        <f>IFERROR(__xludf.DUMMYFUNCTION("""COMPUTED_VALUE"""),"")</f>
        <v/>
      </c>
      <c r="AF47" s="47" t="str">
        <f>IFERROR(__xludf.DUMMYFUNCTION("""COMPUTED_VALUE"""),"")</f>
        <v/>
      </c>
      <c r="AG47" s="47" t="str">
        <f>IFERROR(__xludf.DUMMYFUNCTION("""COMPUTED_VALUE"""),"")</f>
        <v/>
      </c>
      <c r="AH47" s="47" t="str">
        <f>IFERROR(__xludf.DUMMYFUNCTION("""COMPUTED_VALUE"""),"")</f>
        <v/>
      </c>
      <c r="AI47" s="47" t="str">
        <f>IFERROR(__xludf.DUMMYFUNCTION("""COMPUTED_VALUE"""),"")</f>
        <v/>
      </c>
      <c r="AJ47" s="47" t="str">
        <f>IFERROR(__xludf.DUMMYFUNCTION("""COMPUTED_VALUE"""),"")</f>
        <v/>
      </c>
      <c r="AK47" s="47" t="str">
        <f>IFERROR(__xludf.DUMMYFUNCTION("""COMPUTED_VALUE"""),"")</f>
        <v/>
      </c>
      <c r="AL47" s="47" t="str">
        <f>IFERROR(__xludf.DUMMYFUNCTION("""COMPUTED_VALUE"""),"")</f>
        <v/>
      </c>
      <c r="AM47" s="47" t="str">
        <f>IFERROR(__xludf.DUMMYFUNCTION("""COMPUTED_VALUE"""),"")</f>
        <v/>
      </c>
      <c r="AN47" s="47" t="str">
        <f>IFERROR(__xludf.DUMMYFUNCTION("""COMPUTED_VALUE"""),"")</f>
        <v/>
      </c>
      <c r="AO47" s="47" t="str">
        <f>IFERROR(__xludf.DUMMYFUNCTION("""COMPUTED_VALUE"""),"")</f>
        <v/>
      </c>
      <c r="AP47" s="47" t="str">
        <f>IFERROR(__xludf.DUMMYFUNCTION("""COMPUTED_VALUE"""),"")</f>
        <v/>
      </c>
      <c r="AQ47" s="47" t="str">
        <f>IFERROR(__xludf.DUMMYFUNCTION("""COMPUTED_VALUE"""),"")</f>
        <v/>
      </c>
      <c r="AR47" s="47" t="str">
        <f>IFERROR(__xludf.DUMMYFUNCTION("""COMPUTED_VALUE"""),"")</f>
        <v/>
      </c>
      <c r="AS47" s="47" t="str">
        <f>IFERROR(__xludf.DUMMYFUNCTION("""COMPUTED_VALUE"""),"")</f>
        <v/>
      </c>
      <c r="AT47" s="47" t="str">
        <f>IFERROR(__xludf.DUMMYFUNCTION("""COMPUTED_VALUE"""),"")</f>
        <v/>
      </c>
      <c r="AU47" s="47" t="str">
        <f>IFERROR(__xludf.DUMMYFUNCTION("""COMPUTED_VALUE"""),"")</f>
        <v/>
      </c>
      <c r="AV47" s="47" t="str">
        <f>IFERROR(__xludf.DUMMYFUNCTION("""COMPUTED_VALUE"""),"")</f>
        <v/>
      </c>
      <c r="AW47" s="47" t="str">
        <f>IFERROR(__xludf.DUMMYFUNCTION("""COMPUTED_VALUE"""),"")</f>
        <v/>
      </c>
      <c r="AX47" s="47" t="str">
        <f>IFERROR(__xludf.DUMMYFUNCTION("""COMPUTED_VALUE"""),"")</f>
        <v/>
      </c>
      <c r="AY47" s="47" t="str">
        <f>IFERROR(__xludf.DUMMYFUNCTION("""COMPUTED_VALUE"""),"")</f>
        <v/>
      </c>
      <c r="AZ47" s="47" t="str">
        <f>IFERROR(__xludf.DUMMYFUNCTION("""COMPUTED_VALUE"""),"")</f>
        <v/>
      </c>
      <c r="BA47" s="47" t="str">
        <f>IFERROR(__xludf.DUMMYFUNCTION("""COMPUTED_VALUE"""),"")</f>
        <v/>
      </c>
      <c r="BB47" s="47" t="str">
        <f>IFERROR(__xludf.DUMMYFUNCTION("""COMPUTED_VALUE"""),"")</f>
        <v/>
      </c>
      <c r="BC47" s="47" t="str">
        <f>IFERROR(__xludf.DUMMYFUNCTION("""COMPUTED_VALUE"""),"")</f>
        <v/>
      </c>
      <c r="BD47" s="47" t="str">
        <f>IFERROR(__xludf.DUMMYFUNCTION("""COMPUTED_VALUE"""),"")</f>
        <v/>
      </c>
      <c r="BE47" s="47" t="str">
        <f>IFERROR(__xludf.DUMMYFUNCTION("""COMPUTED_VALUE"""),"")</f>
        <v/>
      </c>
      <c r="BF47" s="47" t="str">
        <f>IFERROR(__xludf.DUMMYFUNCTION("""COMPUTED_VALUE"""),"")</f>
        <v/>
      </c>
      <c r="BG47" s="47" t="str">
        <f>IFERROR(__xludf.DUMMYFUNCTION("""COMPUTED_VALUE"""),"")</f>
        <v/>
      </c>
      <c r="BH47" s="47" t="str">
        <f>IFERROR(__xludf.DUMMYFUNCTION("""COMPUTED_VALUE"""),"")</f>
        <v/>
      </c>
      <c r="BI47" s="47" t="str">
        <f>IFERROR(__xludf.DUMMYFUNCTION("""COMPUTED_VALUE"""),"")</f>
        <v/>
      </c>
      <c r="BJ47" s="47" t="str">
        <f>IFERROR(__xludf.DUMMYFUNCTION("""COMPUTED_VALUE"""),"")</f>
        <v/>
      </c>
      <c r="BK47" s="47" t="str">
        <f>IFERROR(__xludf.DUMMYFUNCTION("""COMPUTED_VALUE"""),"")</f>
        <v/>
      </c>
      <c r="BL47" s="47" t="str">
        <f>IFERROR(__xludf.DUMMYFUNCTION("""COMPUTED_VALUE"""),"")</f>
        <v/>
      </c>
      <c r="BM47" s="47" t="str">
        <f>IFERROR(__xludf.DUMMYFUNCTION("""COMPUTED_VALUE"""),"")</f>
        <v/>
      </c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110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/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/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/>
      <c r="D3" s="32"/>
      <c r="E3" s="31"/>
      <c r="F3" s="32"/>
      <c r="G3" s="31"/>
      <c r="H3" s="32"/>
      <c r="I3" s="33" t="s">
        <v>27</v>
      </c>
      <c r="J3" s="34" t="s">
        <v>28</v>
      </c>
      <c r="K3" s="33" t="s">
        <v>29</v>
      </c>
      <c r="L3" s="35"/>
      <c r="M3" s="36"/>
      <c r="N3" s="37"/>
      <c r="O3" s="36"/>
      <c r="P3" s="37"/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0</v>
      </c>
      <c r="BF4" s="21" t="str">
        <f>IFERROR(__xludf.DUMMYFUNCTION("IF(BE4=1, FILTER(TOSSUP, LEN(TOSSUP)), IF(BE4=2, FILTER(NEG, LEN(NEG)), IF(BE4, FILTER(NONEG, LEN(NONEG)), """")))"),"")</f>
        <v/>
      </c>
      <c r="BG4" s="21"/>
      <c r="BH4" s="21"/>
      <c r="BI4" s="21">
        <f>IF(N3="", 0, IF(SUM(M4:R4)-N4&lt;&gt;0, 0, IF(SUM(C4:H4)&gt;0, 2, IF(SUM(C4:H4)&lt;0, 3, 1))))</f>
        <v>0</v>
      </c>
      <c r="BJ4" s="21" t="str">
        <f>IFERROR(__xludf.DUMMYFUNCTION("IF(BI4=1, FILTER(TOSSUP, LEN(TOSSUP)), IF(BI4=2, FILTER(NEG, LEN(NEG)), IF(BI4, FILTER(NONEG, LEN(NONEG)), """")))"),"")</f>
        <v/>
      </c>
      <c r="BK4" s="21"/>
      <c r="BL4" s="21"/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/>
      <c r="G5" s="39"/>
      <c r="H5" s="40"/>
      <c r="I5" s="41"/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7"/>
      <c r="W5" s="48" t="b">
        <f t="shared" si="1"/>
        <v>0</v>
      </c>
      <c r="X5" s="48" t="str">
        <f>IFERROR(__xludf.DUMMYFUNCTION("IF(W5, FILTER(BONUS, LEN(BONUS)), ""0"")"),"0")</f>
        <v>0</v>
      </c>
      <c r="Y5" s="47"/>
      <c r="Z5" s="47"/>
      <c r="AA5" s="47"/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SUM(J6,K5))"),0.0)</f>
        <v>0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0</v>
      </c>
      <c r="AP6" s="47" t="str">
        <f>IFERROR(__xludf.DUMMYFUNCTION("IF(AO6=1, FILTER(TOSSUP, LEN(TOSSUP)), IF(AO6=2, FILTER(NEG, LEN(NEG)), IF(AO6, FILTER(NONEG, LEN(NONEG)), """")))"),"")</f>
        <v/>
      </c>
      <c r="AQ6" s="47"/>
      <c r="AR6" s="47"/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0</v>
      </c>
      <c r="AH8" s="48" t="str">
        <f>IFERROR(__xludf.DUMMYFUNCTION("IF(AG8=1, FILTER(TOSSUP, LEN(TOSSUP)), IF(AG8=2, FILTER(NEG, LEN(NEG)), IF(AG8, FILTER(NONEG, LEN(NONEG)), """")))"),"")</f>
        <v/>
      </c>
      <c r="AI8" s="47"/>
      <c r="AJ8" s="47"/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0</v>
      </c>
      <c r="AC9" s="48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SUM(J10,K9))"),0.0)</f>
        <v>0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SUM(T10,U9))"),0.0)</f>
        <v>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SUM(J11,K10))"),0.0)</f>
        <v>0</v>
      </c>
      <c r="L11" s="43">
        <v>8.0</v>
      </c>
      <c r="M11" s="44"/>
      <c r="N11" s="61"/>
      <c r="O11" s="58"/>
      <c r="P11" s="59"/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SUM(T11,U10))"),0.0)</f>
        <v>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SUM(J12,K11))"),0.0)</f>
        <v>0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SUM(T12,U11))"),0.0)</f>
        <v>0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SUM(J16,K15))"),0.0)</f>
        <v>0</v>
      </c>
      <c r="L16" s="43">
        <v>13.0</v>
      </c>
      <c r="M16" s="44"/>
      <c r="N16" s="61"/>
      <c r="O16" s="58"/>
      <c r="P16" s="59"/>
      <c r="Q16" s="58"/>
      <c r="R16" s="59"/>
      <c r="S16" s="41"/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SUM(T16,U15))"),0.0)</f>
        <v>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0</v>
      </c>
      <c r="AC16" s="48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SUM(J17,K16))"),0.0)</f>
        <v>0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SUM(T17,U16))"),0.0)</f>
        <v>0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SUM(J18,K17))"),0.0)</f>
        <v>0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SUM(T18,U17))"),0.0)</f>
        <v>0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60"/>
      <c r="H22" s="61"/>
      <c r="I22" s="41"/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SUM(J22,K21))"),0.0)</f>
        <v>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SUM(T22,U21))"),0.0)</f>
        <v>0</v>
      </c>
      <c r="V22" s="47"/>
      <c r="W22" s="48" t="b">
        <f t="shared" si="1"/>
        <v>0</v>
      </c>
      <c r="X22" s="48" t="str">
        <f>IFERROR(__xludf.DUMMYFUNCTION("IF(W22, FILTER(BONUS, LEN(BONUS)), ""0"")"),"0")</f>
        <v>0</v>
      </c>
      <c r="Y22" s="47"/>
      <c r="Z22" s="47"/>
      <c r="AA22" s="47"/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0</v>
      </c>
      <c r="BJ22" s="47" t="str">
        <f>IFERROR(__xludf.DUMMYFUNCTION("IF(BI22=1, FILTER(TOSSUP, LEN(TOSSUP)), IF(BI22=2, FILTER(NEG, LEN(NEG)), IF(BI22, FILTER(NONEG, LEN(NONEG)), """")))"),"")</f>
        <v/>
      </c>
      <c r="BK22" s="47"/>
      <c r="BL22" s="47"/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SUM(J23,K22))"),0.0)</f>
        <v>0</v>
      </c>
      <c r="L23" s="43">
        <v>20.0</v>
      </c>
      <c r="M23" s="44"/>
      <c r="N23" s="40"/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SUM(T23,U22))"),0.0)</f>
        <v>0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SUM(T24,U23))"),0.0)</f>
        <v>0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0</v>
      </c>
      <c r="AH24" s="47" t="str">
        <f>IFERROR(__xludf.DUMMYFUNCTION("IF(AG24=1, FILTER(TOSSUP, LEN(TOSSUP)), IF(AG24=2, FILTER(NEG, LEN(NEG)), IF(AG24, FILTER(NONEG, LEN(NONEG)), """")))"),"")</f>
        <v/>
      </c>
      <c r="AI24" s="47"/>
      <c r="AJ24" s="47"/>
      <c r="AK24" s="47">
        <f>IF(D3="", 0, IF(SUM(C24:H24)-D24&lt;&gt;0, 0, IF(SUM(M24:R24)&gt;0, 2, IF(SUM(M24:R24)&lt;0, 3, 1))))</f>
        <v>0</v>
      </c>
      <c r="AL24" s="47" t="str">
        <f>IFERROR(__xludf.DUMMYFUNCTION("IF(AK24=1, FILTER(TOSSUP, LEN(TOSSUP)), IF(AK24=2, FILTER(NEG, LEN(NEG)), IF(AK24, FILTER(NONEG, LEN(NONEG)), """")))"),"")</f>
        <v/>
      </c>
      <c r="AM24" s="47"/>
      <c r="AN24" s="47"/>
      <c r="AO24" s="47">
        <f>IF(E3="", 0, IF(SUM(C24:H24)-E24&lt;&gt;0, 0, IF(SUM(M24:R24)&gt;0, 2, IF(SUM(M24:R24)&lt;0, 3, 1))))</f>
        <v>0</v>
      </c>
      <c r="AP24" s="47" t="str">
        <f>IFERROR(__xludf.DUMMYFUNCTION("IF(AO24=1, FILTER(TOSSUP, LEN(TOSSUP)), IF(AO24=2, FILTER(NEG, LEN(NEG)), IF(AO24, FILTER(NONEG, LEN(NONEG)), """")))"),"")</f>
        <v/>
      </c>
      <c r="AQ24" s="47"/>
      <c r="AR24" s="47"/>
      <c r="AS24" s="47">
        <f>IF(F3="", 0, IF(SUM(C24:H24)-F24&lt;&gt;0, 0, IF(SUM(M24:R24)&gt;0, 2, IF(SUM(M24:R24)&lt;0, 3, 1))))</f>
        <v>0</v>
      </c>
      <c r="AT24" s="47" t="str">
        <f>IFERROR(__xludf.DUMMYFUNCTION("IF(AS24=1, FILTER(TOSSUP, LEN(TOSSUP)), IF(AS24=2, FILTER(NEG, LEN(NEG)), IF(AS24, FILTER(NONEG, LEN(NONEG)), """")))"),"")</f>
        <v/>
      </c>
      <c r="AU24" s="47"/>
      <c r="AV24" s="47"/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0</v>
      </c>
      <c r="BF24" s="47" t="str">
        <f>IFERROR(__xludf.DUMMYFUNCTION("IF(BE24=1, FILTER(TOSSUP, LEN(TOSSUP)), IF(BE24=2, FILTER(NEG, LEN(NEG)), IF(BE24, FILTER(NONEG, LEN(NONEG)), """")))"),"")</f>
        <v/>
      </c>
      <c r="BG24" s="47"/>
      <c r="BH24" s="47"/>
      <c r="BI24" s="47">
        <f>IF(N3="", 0, IF(SUM(M24:R24)-N24&lt;&gt;0, 0, IF(SUM(C24:H24)&gt;0, 2, IF(SUM(C24:H24)&lt;0, 3, 1))))</f>
        <v>0</v>
      </c>
      <c r="BJ24" s="47" t="str">
        <f>IFERROR(__xludf.DUMMYFUNCTION("IF(BI24=1, FILTER(TOSSUP, LEN(TOSSUP)), IF(BI24=2, FILTER(NEG, LEN(NEG)), IF(BI24, FILTER(NONEG, LEN(NONEG)), """")))"),"")</f>
        <v/>
      </c>
      <c r="BK24" s="47"/>
      <c r="BL24" s="47"/>
      <c r="BM24" s="47">
        <f>IF(O3="", 0, IF(SUM(M24:R24)-O24&lt;&gt;0, 0, IF(SUM(C24:H24)&gt;0, 2, IF(SUM(C24:H24)&lt;0, 3, 1))))</f>
        <v>0</v>
      </c>
      <c r="BN24" s="47" t="str">
        <f>IFERROR(__xludf.DUMMYFUNCTION("IF(BM24=1, FILTER(TOSSUP, LEN(TOSSUP)), IF(BM24=2, FILTER(NEG, LEN(NEG)), IF(BM24, FILTER(NONEG, LEN(NONEG)), """")))"),"")</f>
        <v/>
      </c>
      <c r="BO24" s="47"/>
      <c r="BP24" s="47"/>
      <c r="BQ24" s="47">
        <f>IF(P3="", 0, IF(SUM(M24:R24)-P24&lt;&gt;0, 0, IF(SUM(C24:H24)&gt;0, 2, IF(SUM(C24:H24)&lt;0, 3, 1))))</f>
        <v>0</v>
      </c>
      <c r="BR24" s="47" t="str">
        <f>IFERROR(__xludf.DUMMYFUNCTION("IF(BQ24=1, FILTER(TOSSUP, LEN(TOSSUP)), IF(BQ24=2, FILTER(NEG, LEN(NEG)), IF(BQ24, FILTER(NONEG, LEN(NONEG)), """")))"),"")</f>
        <v/>
      </c>
      <c r="BS24" s="47"/>
      <c r="BT24" s="47"/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SUM(J25,K24))"),0.0)</f>
        <v>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SUM(T25,U24))"),0.0)</f>
        <v>0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0</v>
      </c>
      <c r="AH25" s="47" t="str">
        <f>IFERROR(__xludf.DUMMYFUNCTION("IF(AG25=1, FILTER(TOSSUP, LEN(TOSSUP)), IF(AG25=2, FILTER(NEG, LEN(NEG)), IF(AG25, FILTER(NONEG, LEN(NONEG)), """")))"),"")</f>
        <v/>
      </c>
      <c r="AI25" s="47"/>
      <c r="AJ25" s="47"/>
      <c r="AK25" s="47">
        <f>IF(D3="", 0, IF(SUM(C25:H25)-D25&lt;&gt;0, 0, IF(SUM(M25:R25)&gt;0, 2, IF(SUM(M25:R25)&lt;0, 3, 1))))</f>
        <v>0</v>
      </c>
      <c r="AL25" s="47" t="str">
        <f>IFERROR(__xludf.DUMMYFUNCTION("IF(AK25=1, FILTER(TOSSUP, LEN(TOSSUP)), IF(AK25=2, FILTER(NEG, LEN(NEG)), IF(AK25, FILTER(NONEG, LEN(NONEG)), """")))"),"")</f>
        <v/>
      </c>
      <c r="AM25" s="47"/>
      <c r="AN25" s="47"/>
      <c r="AO25" s="47">
        <f>IF(E3="", 0, IF(SUM(C25:H25)-E25&lt;&gt;0, 0, IF(SUM(M25:R25)&gt;0, 2, IF(SUM(M25:R25)&lt;0, 3, 1))))</f>
        <v>0</v>
      </c>
      <c r="AP25" s="47" t="str">
        <f>IFERROR(__xludf.DUMMYFUNCTION("IF(AO25=1, FILTER(TOSSUP, LEN(TOSSUP)), IF(AO25=2, FILTER(NEG, LEN(NEG)), IF(AO25, FILTER(NONEG, LEN(NONEG)), """")))"),"")</f>
        <v/>
      </c>
      <c r="AQ25" s="47"/>
      <c r="AR25" s="47"/>
      <c r="AS25" s="47">
        <f>IF(F3="", 0, IF(SUM(C25:H25)-F25&lt;&gt;0, 0, IF(SUM(M25:R25)&gt;0, 2, IF(SUM(M25:R25)&lt;0, 3, 1))))</f>
        <v>0</v>
      </c>
      <c r="AT25" s="47" t="str">
        <f>IFERROR(__xludf.DUMMYFUNCTION("IF(AS25=1, FILTER(TOSSUP, LEN(TOSSUP)), IF(AS25=2, FILTER(NEG, LEN(NEG)), IF(AS25, FILTER(NONEG, LEN(NONEG)), """")))"),"")</f>
        <v/>
      </c>
      <c r="AU25" s="47"/>
      <c r="AV25" s="47"/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0</v>
      </c>
      <c r="BF25" s="47" t="str">
        <f>IFERROR(__xludf.DUMMYFUNCTION("IF(BE25=1, FILTER(TOSSUP, LEN(TOSSUP)), IF(BE25=2, FILTER(NEG, LEN(NEG)), IF(BE25, FILTER(NONEG, LEN(NONEG)), """")))"),"")</f>
        <v/>
      </c>
      <c r="BG25" s="47"/>
      <c r="BH25" s="47"/>
      <c r="BI25" s="47">
        <f>IF(N3="", 0, IF(SUM(M25:R25)-N25&lt;&gt;0, 0, IF(SUM(C25:H25)&gt;0, 2, IF(SUM(C25:H25)&lt;0, 3, 1))))</f>
        <v>0</v>
      </c>
      <c r="BJ25" s="47" t="str">
        <f>IFERROR(__xludf.DUMMYFUNCTION("IF(BI25=1, FILTER(TOSSUP, LEN(TOSSUP)), IF(BI25=2, FILTER(NEG, LEN(NEG)), IF(BI25, FILTER(NONEG, LEN(NONEG)), """")))"),"")</f>
        <v/>
      </c>
      <c r="BK25" s="47"/>
      <c r="BL25" s="47"/>
      <c r="BM25" s="47">
        <f>IF(O3="", 0, IF(SUM(M25:R25)-O25&lt;&gt;0, 0, IF(SUM(C25:H25)&gt;0, 2, IF(SUM(C25:H25)&lt;0, 3, 1))))</f>
        <v>0</v>
      </c>
      <c r="BN25" s="47" t="str">
        <f>IFERROR(__xludf.DUMMYFUNCTION("IF(BM25=1, FILTER(TOSSUP, LEN(TOSSUP)), IF(BM25=2, FILTER(NEG, LEN(NEG)), IF(BM25, FILTER(NONEG, LEN(NONEG)), """")))"),"")</f>
        <v/>
      </c>
      <c r="BO25" s="47"/>
      <c r="BP25" s="47"/>
      <c r="BQ25" s="47">
        <f>IF(P3="", 0, IF(SUM(M25:R25)-P25&lt;&gt;0, 0, IF(SUM(C25:H25)&gt;0, 2, IF(SUM(C25:H25)&lt;0, 3, 1))))</f>
        <v>0</v>
      </c>
      <c r="BR25" s="47" t="str">
        <f>IFERROR(__xludf.DUMMYFUNCTION("IF(BQ25=1, FILTER(TOSSUP, LEN(TOSSUP)), IF(BQ25=2, FILTER(NEG, LEN(NEG)), IF(BQ25, FILTER(NONEG, LEN(NONEG)), """")))"),"")</f>
        <v/>
      </c>
      <c r="BS25" s="47"/>
      <c r="BT25" s="47"/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SUM(J26,K25))"),0.0)</f>
        <v>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SUM(T26,U25))"),0.0)</f>
        <v>0</v>
      </c>
      <c r="V26" s="47"/>
      <c r="W26" s="47"/>
      <c r="X26" s="47"/>
      <c r="Y26" s="47" t="str">
        <f>IFERROR(__xludf.DUMMYFUNCTION("FILTER(INSTRUCTIONS!A34:CC44, INSTRUCTIONS!A34:CC34=C2)"),"#REF!")</f>
        <v>#REF!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0</v>
      </c>
      <c r="AH26" s="47" t="str">
        <f>IFERROR(__xludf.DUMMYFUNCTION("IF(AG26=1, FILTER(TOSSUP, LEN(TOSSUP)), IF(AG26=2, FILTER(NEG, LEN(NEG)), IF(AG26, FILTER(NONEG, LEN(NONEG)), """")))"),"")</f>
        <v/>
      </c>
      <c r="AI26" s="47"/>
      <c r="AJ26" s="47"/>
      <c r="AK26" s="47">
        <f>IF(D3="", 0, IF(SUM(C26:H26)-D26&lt;&gt;0, 0, IF(SUM(M26:R26)&gt;0, 2, IF(SUM(M26:R26)&lt;0, 3, 1))))</f>
        <v>0</v>
      </c>
      <c r="AL26" s="47" t="str">
        <f>IFERROR(__xludf.DUMMYFUNCTION("IF(AK26=1, FILTER(TOSSUP, LEN(TOSSUP)), IF(AK26=2, FILTER(NEG, LEN(NEG)), IF(AK26, FILTER(NONEG, LEN(NONEG)), """")))"),"")</f>
        <v/>
      </c>
      <c r="AM26" s="47"/>
      <c r="AN26" s="47"/>
      <c r="AO26" s="47">
        <f>IF(E3="", 0, IF(SUM(C26:H26)-E26&lt;&gt;0, 0, IF(SUM(M26:R26)&gt;0, 2, IF(SUM(M26:R26)&lt;0, 3, 1))))</f>
        <v>0</v>
      </c>
      <c r="AP26" s="47" t="str">
        <f>IFERROR(__xludf.DUMMYFUNCTION("IF(AO26=1, FILTER(TOSSUP, LEN(TOSSUP)), IF(AO26=2, FILTER(NEG, LEN(NEG)), IF(AO26, FILTER(NONEG, LEN(NONEG)), """")))"),"")</f>
        <v/>
      </c>
      <c r="AQ26" s="47"/>
      <c r="AR26" s="47"/>
      <c r="AS26" s="47">
        <f>IF(F3="", 0, IF(SUM(C26:H26)-F26&lt;&gt;0, 0, IF(SUM(M26:R26)&gt;0, 2, IF(SUM(M26:R26)&lt;0, 3, 1))))</f>
        <v>0</v>
      </c>
      <c r="AT26" s="47" t="str">
        <f>IFERROR(__xludf.DUMMYFUNCTION("IF(AS26=1, FILTER(TOSSUP, LEN(TOSSUP)), IF(AS26=2, FILTER(NEG, LEN(NEG)), IF(AS26, FILTER(NONEG, LEN(NONEG)), """")))"),"")</f>
        <v/>
      </c>
      <c r="AU26" s="47"/>
      <c r="AV26" s="47"/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0</v>
      </c>
      <c r="BF26" s="47" t="str">
        <f>IFERROR(__xludf.DUMMYFUNCTION("IF(BE26=1, FILTER(TOSSUP, LEN(TOSSUP)), IF(BE26=2, FILTER(NEG, LEN(NEG)), IF(BE26, FILTER(NONEG, LEN(NONEG)), """")))"),"")</f>
        <v/>
      </c>
      <c r="BG26" s="47"/>
      <c r="BH26" s="47"/>
      <c r="BI26" s="47">
        <f>IF(N3="", 0, IF(SUM(M26:R26)-N26&lt;&gt;0, 0, IF(SUM(C26:H26)&gt;0, 2, IF(SUM(C26:H26)&lt;0, 3, 1))))</f>
        <v>0</v>
      </c>
      <c r="BJ26" s="47" t="str">
        <f>IFERROR(__xludf.DUMMYFUNCTION("IF(BI26=1, FILTER(TOSSUP, LEN(TOSSUP)), IF(BI26=2, FILTER(NEG, LEN(NEG)), IF(BI26, FILTER(NONEG, LEN(NONEG)), """")))"),"")</f>
        <v/>
      </c>
      <c r="BK26" s="47"/>
      <c r="BL26" s="47"/>
      <c r="BM26" s="47">
        <f>IF(O3="", 0, IF(SUM(M26:R26)-O26&lt;&gt;0, 0, IF(SUM(C26:H26)&gt;0, 2, IF(SUM(C26:H26)&lt;0, 3, 1))))</f>
        <v>0</v>
      </c>
      <c r="BN26" s="47" t="str">
        <f>IFERROR(__xludf.DUMMYFUNCTION("IF(BM26=1, FILTER(TOSSUP, LEN(TOSSUP)), IF(BM26=2, FILTER(NEG, LEN(NEG)), IF(BM26, FILTER(NONEG, LEN(NONEG)), """")))"),"")</f>
        <v/>
      </c>
      <c r="BO26" s="47"/>
      <c r="BP26" s="47"/>
      <c r="BQ26" s="47">
        <f>IF(P3="", 0, IF(SUM(M26:R26)-P26&lt;&gt;0, 0, IF(SUM(C26:H26)&gt;0, 2, IF(SUM(C26:H26)&lt;0, 3, 1))))</f>
        <v>0</v>
      </c>
      <c r="BR26" s="47" t="str">
        <f>IFERROR(__xludf.DUMMYFUNCTION("IF(BQ26=1, FILTER(TOSSUP, LEN(TOSSUP)), IF(BQ26=2, FILTER(NEG, LEN(NEG)), IF(BQ26, FILTER(NONEG, LEN(NONEG)), """")))"),"")</f>
        <v/>
      </c>
      <c r="BS26" s="47"/>
      <c r="BT26" s="47"/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SUM(T27,U26))"),0.0)</f>
        <v>0</v>
      </c>
      <c r="V27" s="47"/>
      <c r="W27" s="47"/>
      <c r="X27" s="47"/>
      <c r="Y27" s="24"/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0</v>
      </c>
      <c r="AH27" s="47" t="str">
        <f>IFERROR(__xludf.DUMMYFUNCTION("IF(AG27=1, FILTER(TOSSUP, LEN(TOSSUP)), IF(AG27=2, FILTER(NEG, LEN(NEG)), IF(AG27, FILTER(NONEG, LEN(NONEG)), """")))"),"")</f>
        <v/>
      </c>
      <c r="AI27" s="47"/>
      <c r="AJ27" s="47"/>
      <c r="AK27" s="47">
        <f>IF(D3="", 0, IF(SUM(C27:H27)-D27&lt;&gt;0, 0, IF(SUM(M27:R27)&gt;0, 2, IF(SUM(M27:R27)&lt;0, 3, 1))))</f>
        <v>0</v>
      </c>
      <c r="AL27" s="47" t="str">
        <f>IFERROR(__xludf.DUMMYFUNCTION("IF(AK27=1, FILTER(TOSSUP, LEN(TOSSUP)), IF(AK27=2, FILTER(NEG, LEN(NEG)), IF(AK27, FILTER(NONEG, LEN(NONEG)), """")))"),"")</f>
        <v/>
      </c>
      <c r="AM27" s="47"/>
      <c r="AN27" s="47"/>
      <c r="AO27" s="47">
        <f>IF(E3="", 0, IF(SUM(C27:H27)-E27&lt;&gt;0, 0, IF(SUM(M27:R27)&gt;0, 2, IF(SUM(M27:R27)&lt;0, 3, 1))))</f>
        <v>0</v>
      </c>
      <c r="AP27" s="47" t="str">
        <f>IFERROR(__xludf.DUMMYFUNCTION("IF(AO27=1, FILTER(TOSSUP, LEN(TOSSUP)), IF(AO27=2, FILTER(NEG, LEN(NEG)), IF(AO27, FILTER(NONEG, LEN(NONEG)), """")))"),"")</f>
        <v/>
      </c>
      <c r="AQ27" s="47"/>
      <c r="AR27" s="47"/>
      <c r="AS27" s="47">
        <f>IF(F3="", 0, IF(SUM(C27:H27)-F27&lt;&gt;0, 0, IF(SUM(M27:R27)&gt;0, 2, IF(SUM(M27:R27)&lt;0, 3, 1))))</f>
        <v>0</v>
      </c>
      <c r="AT27" s="47" t="str">
        <f>IFERROR(__xludf.DUMMYFUNCTION("IF(AS27=1, FILTER(TOSSUP, LEN(TOSSUP)), IF(AS27=2, FILTER(NEG, LEN(NEG)), IF(AS27, FILTER(NONEG, LEN(NONEG)), """")))"),"")</f>
        <v/>
      </c>
      <c r="AU27" s="47"/>
      <c r="AV27" s="47"/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0</v>
      </c>
      <c r="BF27" s="47" t="str">
        <f>IFERROR(__xludf.DUMMYFUNCTION("IF(BE27=1, FILTER(TOSSUP, LEN(TOSSUP)), IF(BE27=2, FILTER(NEG, LEN(NEG)), IF(BE27, FILTER(NONEG, LEN(NONEG)), """")))"),"")</f>
        <v/>
      </c>
      <c r="BG27" s="47"/>
      <c r="BH27" s="47"/>
      <c r="BI27" s="47">
        <f>IF(N3="", 0, IF(SUM(M27:R27)-N27&lt;&gt;0, 0, IF(SUM(C27:H27)&gt;0, 2, IF(SUM(C27:H27)&lt;0, 3, 1))))</f>
        <v>0</v>
      </c>
      <c r="BJ27" s="47" t="str">
        <f>IFERROR(__xludf.DUMMYFUNCTION("IF(BI27=1, FILTER(TOSSUP, LEN(TOSSUP)), IF(BI27=2, FILTER(NEG, LEN(NEG)), IF(BI27, FILTER(NONEG, LEN(NONEG)), """")))"),"")</f>
        <v/>
      </c>
      <c r="BK27" s="47"/>
      <c r="BL27" s="47"/>
      <c r="BM27" s="47">
        <f>IF(O3="", 0, IF(SUM(M27:R27)-O27&lt;&gt;0, 0, IF(SUM(C27:H27)&gt;0, 2, IF(SUM(C27:H27)&lt;0, 3, 1))))</f>
        <v>0</v>
      </c>
      <c r="BN27" s="47" t="str">
        <f>IFERROR(__xludf.DUMMYFUNCTION("IF(BM27=1, FILTER(TOSSUP, LEN(TOSSUP)), IF(BM27=2, FILTER(NEG, LEN(NEG)), IF(BM27, FILTER(NONEG, LEN(NONEG)), """")))"),"")</f>
        <v/>
      </c>
      <c r="BO27" s="47"/>
      <c r="BP27" s="47"/>
      <c r="BQ27" s="47">
        <f>IF(P3="", 0, IF(SUM(M27:R27)-P27&lt;&gt;0, 0, IF(SUM(C27:H27)&gt;0, 2, IF(SUM(C27:H27)&lt;0, 3, 1))))</f>
        <v>0</v>
      </c>
      <c r="BR27" s="47" t="str">
        <f>IFERROR(__xludf.DUMMYFUNCTION("IF(BQ27=1, FILTER(TOSSUP, LEN(TOSSUP)), IF(BQ27=2, FILTER(NEG, LEN(NEG)), IF(BQ27, FILTER(NONEG, LEN(NONEG)), """")))"),"")</f>
        <v/>
      </c>
      <c r="BS27" s="47"/>
      <c r="BT27" s="47"/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K27)"),0.0)</f>
        <v>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/>
      </c>
      <c r="L37" s="38"/>
      <c r="M37" s="38" t="str">
        <f>X37</f>
        <v/>
      </c>
      <c r="V37" s="47"/>
      <c r="W37" s="76"/>
      <c r="X37" s="76"/>
      <c r="Y37" s="47" t="str">
        <f>IFERROR(__xludf.DUMMYFUNCTION("FILTER(INSTRUCTIONS!A34:CC44, INSTRUCTIONS!A34:CC34=M2)"),"")</f>
        <v/>
      </c>
      <c r="Z37" s="24" t="str">
        <f>IFERROR(__xludf.DUMMYFUNCTION("""COMPUTED_VALUE"""),"")</f>
        <v/>
      </c>
      <c r="AA37" s="24" t="str">
        <f>IFERROR(__xludf.DUMMYFUNCTION("""COMPUTED_VALUE"""),"")</f>
        <v/>
      </c>
      <c r="AB37" s="47" t="str">
        <f>IFERROR(__xludf.DUMMYFUNCTION("""COMPUTED_VALUE"""),"")</f>
        <v/>
      </c>
      <c r="AC37" s="47" t="str">
        <f>IFERROR(__xludf.DUMMYFUNCTION("""COMPUTED_VALUE"""),"")</f>
        <v/>
      </c>
      <c r="AD37" s="47" t="str">
        <f>IFERROR(__xludf.DUMMYFUNCTION("""COMPUTED_VALUE"""),"")</f>
        <v/>
      </c>
      <c r="AE37" s="24" t="str">
        <f>IFERROR(__xludf.DUMMYFUNCTION("""COMPUTED_VALUE"""),"")</f>
        <v/>
      </c>
      <c r="AF37" s="47" t="str">
        <f>IFERROR(__xludf.DUMMYFUNCTION("""COMPUTED_VALUE"""),"")</f>
        <v/>
      </c>
      <c r="AG37" s="47" t="str">
        <f>IFERROR(__xludf.DUMMYFUNCTION("""COMPUTED_VALUE"""),"")</f>
        <v/>
      </c>
      <c r="AH37" s="47" t="str">
        <f>IFERROR(__xludf.DUMMYFUNCTION("""COMPUTED_VALUE"""),"")</f>
        <v/>
      </c>
      <c r="AI37" s="47" t="str">
        <f>IFERROR(__xludf.DUMMYFUNCTION("""COMPUTED_VALUE"""),"")</f>
        <v/>
      </c>
      <c r="AJ37" s="47" t="str">
        <f>IFERROR(__xludf.DUMMYFUNCTION("""COMPUTED_VALUE"""),"")</f>
        <v/>
      </c>
      <c r="AK37" s="47" t="str">
        <f>IFERROR(__xludf.DUMMYFUNCTION("""COMPUTED_VALUE"""),"")</f>
        <v/>
      </c>
      <c r="AL37" s="47" t="str">
        <f>IFERROR(__xludf.DUMMYFUNCTION("""COMPUTED_VALUE"""),"")</f>
        <v/>
      </c>
      <c r="AM37" s="47" t="str">
        <f>IFERROR(__xludf.DUMMYFUNCTION("""COMPUTED_VALUE"""),"")</f>
        <v/>
      </c>
      <c r="AN37" s="47" t="str">
        <f>IFERROR(__xludf.DUMMYFUNCTION("""COMPUTED_VALUE"""),"")</f>
        <v/>
      </c>
      <c r="AO37" s="47" t="str">
        <f>IFERROR(__xludf.DUMMYFUNCTION("""COMPUTED_VALUE"""),"")</f>
        <v/>
      </c>
      <c r="AP37" s="47" t="str">
        <f>IFERROR(__xludf.DUMMYFUNCTION("""COMPUTED_VALUE"""),"")</f>
        <v/>
      </c>
      <c r="AQ37" s="47" t="str">
        <f>IFERROR(__xludf.DUMMYFUNCTION("""COMPUTED_VALUE"""),"")</f>
        <v/>
      </c>
      <c r="AR37" s="47" t="str">
        <f>IFERROR(__xludf.DUMMYFUNCTION("""COMPUTED_VALUE"""),"")</f>
        <v/>
      </c>
      <c r="AS37" s="47" t="str">
        <f>IFERROR(__xludf.DUMMYFUNCTION("""COMPUTED_VALUE"""),"")</f>
        <v/>
      </c>
      <c r="AT37" s="47" t="str">
        <f>IFERROR(__xludf.DUMMYFUNCTION("""COMPUTED_VALUE"""),"")</f>
        <v/>
      </c>
      <c r="AU37" s="47" t="str">
        <f>IFERROR(__xludf.DUMMYFUNCTION("""COMPUTED_VALUE"""),"")</f>
        <v/>
      </c>
      <c r="AV37" s="47" t="str">
        <f>IFERROR(__xludf.DUMMYFUNCTION("""COMPUTED_VALUE"""),"")</f>
        <v/>
      </c>
      <c r="AW37" s="47" t="str">
        <f>IFERROR(__xludf.DUMMYFUNCTION("""COMPUTED_VALUE"""),"")</f>
        <v/>
      </c>
      <c r="AX37" s="47" t="str">
        <f>IFERROR(__xludf.DUMMYFUNCTION("""COMPUTED_VALUE"""),"")</f>
        <v/>
      </c>
      <c r="AY37" s="47" t="str">
        <f>IFERROR(__xludf.DUMMYFUNCTION("""COMPUTED_VALUE"""),"")</f>
        <v/>
      </c>
      <c r="AZ37" s="47" t="str">
        <f>IFERROR(__xludf.DUMMYFUNCTION("""COMPUTED_VALUE"""),"")</f>
        <v/>
      </c>
      <c r="BA37" s="47" t="str">
        <f>IFERROR(__xludf.DUMMYFUNCTION("""COMPUTED_VALUE"""),"")</f>
        <v/>
      </c>
      <c r="BB37" s="47" t="str">
        <f>IFERROR(__xludf.DUMMYFUNCTION("""COMPUTED_VALUE"""),"")</f>
        <v/>
      </c>
      <c r="BC37" s="47" t="str">
        <f>IFERROR(__xludf.DUMMYFUNCTION("""COMPUTED_VALUE"""),"")</f>
        <v/>
      </c>
      <c r="BD37" s="47" t="str">
        <f>IFERROR(__xludf.DUMMYFUNCTION("""COMPUTED_VALUE"""),"")</f>
        <v/>
      </c>
      <c r="BE37" s="47" t="str">
        <f>IFERROR(__xludf.DUMMYFUNCTION("""COMPUTED_VALUE"""),"")</f>
        <v/>
      </c>
      <c r="BF37" s="47" t="str">
        <f>IFERROR(__xludf.DUMMYFUNCTION("""COMPUTED_VALUE"""),"")</f>
        <v/>
      </c>
      <c r="BG37" s="47" t="str">
        <f>IFERROR(__xludf.DUMMYFUNCTION("""COMPUTED_VALUE"""),"")</f>
        <v/>
      </c>
      <c r="BH37" s="47" t="str">
        <f>IFERROR(__xludf.DUMMYFUNCTION("""COMPUTED_VALUE"""),"")</f>
        <v/>
      </c>
      <c r="BI37" s="47" t="str">
        <f>IFERROR(__xludf.DUMMYFUNCTION("""COMPUTED_VALUE"""),"")</f>
        <v/>
      </c>
      <c r="BJ37" s="47" t="str">
        <f>IFERROR(__xludf.DUMMYFUNCTION("""COMPUTED_VALUE"""),"")</f>
        <v/>
      </c>
      <c r="BK37" s="47" t="str">
        <f>IFERROR(__xludf.DUMMYFUNCTION("""COMPUTED_VALUE"""),"")</f>
        <v/>
      </c>
      <c r="BL37" s="47" t="str">
        <f>IFERROR(__xludf.DUMMYFUNCTION("""COMPUTED_VALUE"""),"")</f>
        <v/>
      </c>
      <c r="BM37" s="47" t="str">
        <f>IFERROR(__xludf.DUMMYFUNCTION("""COMPUTED_VALUE"""),"")</f>
        <v/>
      </c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IFERROR(__xludf.DUMMYFUNCTION("""COMPUTED_VALUE"""),"")</f>
        <v/>
      </c>
      <c r="Z38" s="47" t="str">
        <f>IFERROR(__xludf.DUMMYFUNCTION("""COMPUTED_VALUE"""),"")</f>
        <v/>
      </c>
      <c r="AA38" s="47" t="str">
        <f>IFERROR(__xludf.DUMMYFUNCTION("""COMPUTED_VALUE"""),"")</f>
        <v/>
      </c>
      <c r="AB38" s="47" t="str">
        <f>IFERROR(__xludf.DUMMYFUNCTION("""COMPUTED_VALUE"""),"")</f>
        <v/>
      </c>
      <c r="AC38" s="47" t="str">
        <f>IFERROR(__xludf.DUMMYFUNCTION("""COMPUTED_VALUE"""),"")</f>
        <v/>
      </c>
      <c r="AD38" s="47" t="str">
        <f>IFERROR(__xludf.DUMMYFUNCTION("""COMPUTED_VALUE"""),"")</f>
        <v/>
      </c>
      <c r="AE38" s="47" t="str">
        <f>IFERROR(__xludf.DUMMYFUNCTION("""COMPUTED_VALUE"""),"")</f>
        <v/>
      </c>
      <c r="AF38" s="47" t="str">
        <f>IFERROR(__xludf.DUMMYFUNCTION("""COMPUTED_VALUE"""),"")</f>
        <v/>
      </c>
      <c r="AG38" s="47" t="str">
        <f>IFERROR(__xludf.DUMMYFUNCTION("""COMPUTED_VALUE"""),"")</f>
        <v/>
      </c>
      <c r="AH38" s="47" t="str">
        <f>IFERROR(__xludf.DUMMYFUNCTION("""COMPUTED_VALUE"""),"")</f>
        <v/>
      </c>
      <c r="AI38" s="47" t="str">
        <f>IFERROR(__xludf.DUMMYFUNCTION("""COMPUTED_VALUE"""),"")</f>
        <v/>
      </c>
      <c r="AJ38" s="47" t="str">
        <f>IFERROR(__xludf.DUMMYFUNCTION("""COMPUTED_VALUE"""),"")</f>
        <v/>
      </c>
      <c r="AK38" s="47" t="str">
        <f>IFERROR(__xludf.DUMMYFUNCTION("""COMPUTED_VALUE"""),"")</f>
        <v/>
      </c>
      <c r="AL38" s="47" t="str">
        <f>IFERROR(__xludf.DUMMYFUNCTION("""COMPUTED_VALUE"""),"")</f>
        <v/>
      </c>
      <c r="AM38" s="47" t="str">
        <f>IFERROR(__xludf.DUMMYFUNCTION("""COMPUTED_VALUE"""),"")</f>
        <v/>
      </c>
      <c r="AN38" s="47" t="str">
        <f>IFERROR(__xludf.DUMMYFUNCTION("""COMPUTED_VALUE"""),"")</f>
        <v/>
      </c>
      <c r="AO38" s="47" t="str">
        <f>IFERROR(__xludf.DUMMYFUNCTION("""COMPUTED_VALUE"""),"")</f>
        <v/>
      </c>
      <c r="AP38" s="47" t="str">
        <f>IFERROR(__xludf.DUMMYFUNCTION("""COMPUTED_VALUE"""),"")</f>
        <v/>
      </c>
      <c r="AQ38" s="47" t="str">
        <f>IFERROR(__xludf.DUMMYFUNCTION("""COMPUTED_VALUE"""),"")</f>
        <v/>
      </c>
      <c r="AR38" s="47" t="str">
        <f>IFERROR(__xludf.DUMMYFUNCTION("""COMPUTED_VALUE"""),"")</f>
        <v/>
      </c>
      <c r="AS38" s="47" t="str">
        <f>IFERROR(__xludf.DUMMYFUNCTION("""COMPUTED_VALUE"""),"")</f>
        <v/>
      </c>
      <c r="AT38" s="47" t="str">
        <f>IFERROR(__xludf.DUMMYFUNCTION("""COMPUTED_VALUE"""),"")</f>
        <v/>
      </c>
      <c r="AU38" s="47" t="str">
        <f>IFERROR(__xludf.DUMMYFUNCTION("""COMPUTED_VALUE"""),"")</f>
        <v/>
      </c>
      <c r="AV38" s="47" t="str">
        <f>IFERROR(__xludf.DUMMYFUNCTION("""COMPUTED_VALUE"""),"")</f>
        <v/>
      </c>
      <c r="AW38" s="47" t="str">
        <f>IFERROR(__xludf.DUMMYFUNCTION("""COMPUTED_VALUE"""),"")</f>
        <v/>
      </c>
      <c r="AX38" s="47" t="str">
        <f>IFERROR(__xludf.DUMMYFUNCTION("""COMPUTED_VALUE"""),"")</f>
        <v/>
      </c>
      <c r="AY38" s="47" t="str">
        <f>IFERROR(__xludf.DUMMYFUNCTION("""COMPUTED_VALUE"""),"")</f>
        <v/>
      </c>
      <c r="AZ38" s="47" t="str">
        <f>IFERROR(__xludf.DUMMYFUNCTION("""COMPUTED_VALUE"""),"")</f>
        <v/>
      </c>
      <c r="BA38" s="47" t="str">
        <f>IFERROR(__xludf.DUMMYFUNCTION("""COMPUTED_VALUE"""),"")</f>
        <v/>
      </c>
      <c r="BB38" s="47" t="str">
        <f>IFERROR(__xludf.DUMMYFUNCTION("""COMPUTED_VALUE"""),"")</f>
        <v/>
      </c>
      <c r="BC38" s="47" t="str">
        <f>IFERROR(__xludf.DUMMYFUNCTION("""COMPUTED_VALUE"""),"")</f>
        <v/>
      </c>
      <c r="BD38" s="47" t="str">
        <f>IFERROR(__xludf.DUMMYFUNCTION("""COMPUTED_VALUE"""),"")</f>
        <v/>
      </c>
      <c r="BE38" s="47" t="str">
        <f>IFERROR(__xludf.DUMMYFUNCTION("""COMPUTED_VALUE"""),"")</f>
        <v/>
      </c>
      <c r="BF38" s="47" t="str">
        <f>IFERROR(__xludf.DUMMYFUNCTION("""COMPUTED_VALUE"""),"")</f>
        <v/>
      </c>
      <c r="BG38" s="47" t="str">
        <f>IFERROR(__xludf.DUMMYFUNCTION("""COMPUTED_VALUE"""),"")</f>
        <v/>
      </c>
      <c r="BH38" s="47" t="str">
        <f>IFERROR(__xludf.DUMMYFUNCTION("""COMPUTED_VALUE"""),"")</f>
        <v/>
      </c>
      <c r="BI38" s="47" t="str">
        <f>IFERROR(__xludf.DUMMYFUNCTION("""COMPUTED_VALUE"""),"")</f>
        <v/>
      </c>
      <c r="BJ38" s="47" t="str">
        <f>IFERROR(__xludf.DUMMYFUNCTION("""COMPUTED_VALUE"""),"")</f>
        <v/>
      </c>
      <c r="BK38" s="47" t="str">
        <f>IFERROR(__xludf.DUMMYFUNCTION("""COMPUTED_VALUE"""),"")</f>
        <v/>
      </c>
      <c r="BL38" s="47" t="str">
        <f>IFERROR(__xludf.DUMMYFUNCTION("""COMPUTED_VALUE"""),"")</f>
        <v/>
      </c>
      <c r="BM38" s="47" t="str">
        <f>IFERROR(__xludf.DUMMYFUNCTION("""COMPUTED_VALUE"""),"")</f>
        <v/>
      </c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IFERROR(__xludf.DUMMYFUNCTION("""COMPUTED_VALUE"""),"")</f>
        <v/>
      </c>
      <c r="Z39" s="47" t="str">
        <f>IFERROR(__xludf.DUMMYFUNCTION("""COMPUTED_VALUE"""),"")</f>
        <v/>
      </c>
      <c r="AA39" s="47" t="str">
        <f>IFERROR(__xludf.DUMMYFUNCTION("""COMPUTED_VALUE"""),"")</f>
        <v/>
      </c>
      <c r="AB39" s="47" t="str">
        <f>IFERROR(__xludf.DUMMYFUNCTION("""COMPUTED_VALUE"""),"")</f>
        <v/>
      </c>
      <c r="AC39" s="47" t="str">
        <f>IFERROR(__xludf.DUMMYFUNCTION("""COMPUTED_VALUE"""),"")</f>
        <v/>
      </c>
      <c r="AD39" s="47" t="str">
        <f>IFERROR(__xludf.DUMMYFUNCTION("""COMPUTED_VALUE"""),"")</f>
        <v/>
      </c>
      <c r="AE39" s="47" t="str">
        <f>IFERROR(__xludf.DUMMYFUNCTION("""COMPUTED_VALUE"""),"")</f>
        <v/>
      </c>
      <c r="AF39" s="47" t="str">
        <f>IFERROR(__xludf.DUMMYFUNCTION("""COMPUTED_VALUE"""),"")</f>
        <v/>
      </c>
      <c r="AG39" s="47" t="str">
        <f>IFERROR(__xludf.DUMMYFUNCTION("""COMPUTED_VALUE"""),"")</f>
        <v/>
      </c>
      <c r="AH39" s="47" t="str">
        <f>IFERROR(__xludf.DUMMYFUNCTION("""COMPUTED_VALUE"""),"")</f>
        <v/>
      </c>
      <c r="AI39" s="47" t="str">
        <f>IFERROR(__xludf.DUMMYFUNCTION("""COMPUTED_VALUE"""),"")</f>
        <v/>
      </c>
      <c r="AJ39" s="47" t="str">
        <f>IFERROR(__xludf.DUMMYFUNCTION("""COMPUTED_VALUE"""),"")</f>
        <v/>
      </c>
      <c r="AK39" s="47" t="str">
        <f>IFERROR(__xludf.DUMMYFUNCTION("""COMPUTED_VALUE"""),"")</f>
        <v/>
      </c>
      <c r="AL39" s="47" t="str">
        <f>IFERROR(__xludf.DUMMYFUNCTION("""COMPUTED_VALUE"""),"")</f>
        <v/>
      </c>
      <c r="AM39" s="47" t="str">
        <f>IFERROR(__xludf.DUMMYFUNCTION("""COMPUTED_VALUE"""),"")</f>
        <v/>
      </c>
      <c r="AN39" s="47" t="str">
        <f>IFERROR(__xludf.DUMMYFUNCTION("""COMPUTED_VALUE"""),"")</f>
        <v/>
      </c>
      <c r="AO39" s="47" t="str">
        <f>IFERROR(__xludf.DUMMYFUNCTION("""COMPUTED_VALUE"""),"")</f>
        <v/>
      </c>
      <c r="AP39" s="47" t="str">
        <f>IFERROR(__xludf.DUMMYFUNCTION("""COMPUTED_VALUE"""),"")</f>
        <v/>
      </c>
      <c r="AQ39" s="47" t="str">
        <f>IFERROR(__xludf.DUMMYFUNCTION("""COMPUTED_VALUE"""),"")</f>
        <v/>
      </c>
      <c r="AR39" s="47" t="str">
        <f>IFERROR(__xludf.DUMMYFUNCTION("""COMPUTED_VALUE"""),"")</f>
        <v/>
      </c>
      <c r="AS39" s="47" t="str">
        <f>IFERROR(__xludf.DUMMYFUNCTION("""COMPUTED_VALUE"""),"")</f>
        <v/>
      </c>
      <c r="AT39" s="47" t="str">
        <f>IFERROR(__xludf.DUMMYFUNCTION("""COMPUTED_VALUE"""),"")</f>
        <v/>
      </c>
      <c r="AU39" s="47" t="str">
        <f>IFERROR(__xludf.DUMMYFUNCTION("""COMPUTED_VALUE"""),"")</f>
        <v/>
      </c>
      <c r="AV39" s="47" t="str">
        <f>IFERROR(__xludf.DUMMYFUNCTION("""COMPUTED_VALUE"""),"")</f>
        <v/>
      </c>
      <c r="AW39" s="47" t="str">
        <f>IFERROR(__xludf.DUMMYFUNCTION("""COMPUTED_VALUE"""),"")</f>
        <v/>
      </c>
      <c r="AX39" s="47" t="str">
        <f>IFERROR(__xludf.DUMMYFUNCTION("""COMPUTED_VALUE"""),"")</f>
        <v/>
      </c>
      <c r="AY39" s="47" t="str">
        <f>IFERROR(__xludf.DUMMYFUNCTION("""COMPUTED_VALUE"""),"")</f>
        <v/>
      </c>
      <c r="AZ39" s="47" t="str">
        <f>IFERROR(__xludf.DUMMYFUNCTION("""COMPUTED_VALUE"""),"")</f>
        <v/>
      </c>
      <c r="BA39" s="47" t="str">
        <f>IFERROR(__xludf.DUMMYFUNCTION("""COMPUTED_VALUE"""),"")</f>
        <v/>
      </c>
      <c r="BB39" s="47" t="str">
        <f>IFERROR(__xludf.DUMMYFUNCTION("""COMPUTED_VALUE"""),"")</f>
        <v/>
      </c>
      <c r="BC39" s="47" t="str">
        <f>IFERROR(__xludf.DUMMYFUNCTION("""COMPUTED_VALUE"""),"")</f>
        <v/>
      </c>
      <c r="BD39" s="47" t="str">
        <f>IFERROR(__xludf.DUMMYFUNCTION("""COMPUTED_VALUE"""),"")</f>
        <v/>
      </c>
      <c r="BE39" s="47" t="str">
        <f>IFERROR(__xludf.DUMMYFUNCTION("""COMPUTED_VALUE"""),"")</f>
        <v/>
      </c>
      <c r="BF39" s="47" t="str">
        <f>IFERROR(__xludf.DUMMYFUNCTION("""COMPUTED_VALUE"""),"")</f>
        <v/>
      </c>
      <c r="BG39" s="47" t="str">
        <f>IFERROR(__xludf.DUMMYFUNCTION("""COMPUTED_VALUE"""),"")</f>
        <v/>
      </c>
      <c r="BH39" s="47" t="str">
        <f>IFERROR(__xludf.DUMMYFUNCTION("""COMPUTED_VALUE"""),"")</f>
        <v/>
      </c>
      <c r="BI39" s="47" t="str">
        <f>IFERROR(__xludf.DUMMYFUNCTION("""COMPUTED_VALUE"""),"")</f>
        <v/>
      </c>
      <c r="BJ39" s="47" t="str">
        <f>IFERROR(__xludf.DUMMYFUNCTION("""COMPUTED_VALUE"""),"")</f>
        <v/>
      </c>
      <c r="BK39" s="47" t="str">
        <f>IFERROR(__xludf.DUMMYFUNCTION("""COMPUTED_VALUE"""),"")</f>
        <v/>
      </c>
      <c r="BL39" s="47" t="str">
        <f>IFERROR(__xludf.DUMMYFUNCTION("""COMPUTED_VALUE"""),"")</f>
        <v/>
      </c>
      <c r="BM39" s="47" t="str">
        <f>IFERROR(__xludf.DUMMYFUNCTION("""COMPUTED_VALUE"""),"")</f>
        <v/>
      </c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IFERROR(__xludf.DUMMYFUNCTION("""COMPUTED_VALUE"""),"")</f>
        <v/>
      </c>
      <c r="Z40" s="47" t="str">
        <f>IFERROR(__xludf.DUMMYFUNCTION("""COMPUTED_VALUE"""),"")</f>
        <v/>
      </c>
      <c r="AA40" s="47" t="str">
        <f>IFERROR(__xludf.DUMMYFUNCTION("""COMPUTED_VALUE"""),"")</f>
        <v/>
      </c>
      <c r="AB40" s="47" t="str">
        <f>IFERROR(__xludf.DUMMYFUNCTION("""COMPUTED_VALUE"""),"")</f>
        <v/>
      </c>
      <c r="AC40" s="47" t="str">
        <f>IFERROR(__xludf.DUMMYFUNCTION("""COMPUTED_VALUE"""),"")</f>
        <v/>
      </c>
      <c r="AD40" s="47" t="str">
        <f>IFERROR(__xludf.DUMMYFUNCTION("""COMPUTED_VALUE"""),"")</f>
        <v/>
      </c>
      <c r="AE40" s="47" t="str">
        <f>IFERROR(__xludf.DUMMYFUNCTION("""COMPUTED_VALUE"""),"")</f>
        <v/>
      </c>
      <c r="AF40" s="47" t="str">
        <f>IFERROR(__xludf.DUMMYFUNCTION("""COMPUTED_VALUE"""),"")</f>
        <v/>
      </c>
      <c r="AG40" s="47" t="str">
        <f>IFERROR(__xludf.DUMMYFUNCTION("""COMPUTED_VALUE"""),"")</f>
        <v/>
      </c>
      <c r="AH40" s="47" t="str">
        <f>IFERROR(__xludf.DUMMYFUNCTION("""COMPUTED_VALUE"""),"")</f>
        <v/>
      </c>
      <c r="AI40" s="47" t="str">
        <f>IFERROR(__xludf.DUMMYFUNCTION("""COMPUTED_VALUE"""),"")</f>
        <v/>
      </c>
      <c r="AJ40" s="47" t="str">
        <f>IFERROR(__xludf.DUMMYFUNCTION("""COMPUTED_VALUE"""),"")</f>
        <v/>
      </c>
      <c r="AK40" s="47" t="str">
        <f>IFERROR(__xludf.DUMMYFUNCTION("""COMPUTED_VALUE"""),"")</f>
        <v/>
      </c>
      <c r="AL40" s="47" t="str">
        <f>IFERROR(__xludf.DUMMYFUNCTION("""COMPUTED_VALUE"""),"")</f>
        <v/>
      </c>
      <c r="AM40" s="47" t="str">
        <f>IFERROR(__xludf.DUMMYFUNCTION("""COMPUTED_VALUE"""),"")</f>
        <v/>
      </c>
      <c r="AN40" s="47" t="str">
        <f>IFERROR(__xludf.DUMMYFUNCTION("""COMPUTED_VALUE"""),"")</f>
        <v/>
      </c>
      <c r="AO40" s="47" t="str">
        <f>IFERROR(__xludf.DUMMYFUNCTION("""COMPUTED_VALUE"""),"")</f>
        <v/>
      </c>
      <c r="AP40" s="47" t="str">
        <f>IFERROR(__xludf.DUMMYFUNCTION("""COMPUTED_VALUE"""),"")</f>
        <v/>
      </c>
      <c r="AQ40" s="47" t="str">
        <f>IFERROR(__xludf.DUMMYFUNCTION("""COMPUTED_VALUE"""),"")</f>
        <v/>
      </c>
      <c r="AR40" s="47" t="str">
        <f>IFERROR(__xludf.DUMMYFUNCTION("""COMPUTED_VALUE"""),"")</f>
        <v/>
      </c>
      <c r="AS40" s="47" t="str">
        <f>IFERROR(__xludf.DUMMYFUNCTION("""COMPUTED_VALUE"""),"")</f>
        <v/>
      </c>
      <c r="AT40" s="47" t="str">
        <f>IFERROR(__xludf.DUMMYFUNCTION("""COMPUTED_VALUE"""),"")</f>
        <v/>
      </c>
      <c r="AU40" s="47" t="str">
        <f>IFERROR(__xludf.DUMMYFUNCTION("""COMPUTED_VALUE"""),"")</f>
        <v/>
      </c>
      <c r="AV40" s="47" t="str">
        <f>IFERROR(__xludf.DUMMYFUNCTION("""COMPUTED_VALUE"""),"")</f>
        <v/>
      </c>
      <c r="AW40" s="47" t="str">
        <f>IFERROR(__xludf.DUMMYFUNCTION("""COMPUTED_VALUE"""),"")</f>
        <v/>
      </c>
      <c r="AX40" s="47" t="str">
        <f>IFERROR(__xludf.DUMMYFUNCTION("""COMPUTED_VALUE"""),"")</f>
        <v/>
      </c>
      <c r="AY40" s="47" t="str">
        <f>IFERROR(__xludf.DUMMYFUNCTION("""COMPUTED_VALUE"""),"")</f>
        <v/>
      </c>
      <c r="AZ40" s="47" t="str">
        <f>IFERROR(__xludf.DUMMYFUNCTION("""COMPUTED_VALUE"""),"")</f>
        <v/>
      </c>
      <c r="BA40" s="47" t="str">
        <f>IFERROR(__xludf.DUMMYFUNCTION("""COMPUTED_VALUE"""),"")</f>
        <v/>
      </c>
      <c r="BB40" s="47" t="str">
        <f>IFERROR(__xludf.DUMMYFUNCTION("""COMPUTED_VALUE"""),"")</f>
        <v/>
      </c>
      <c r="BC40" s="47" t="str">
        <f>IFERROR(__xludf.DUMMYFUNCTION("""COMPUTED_VALUE"""),"")</f>
        <v/>
      </c>
      <c r="BD40" s="47" t="str">
        <f>IFERROR(__xludf.DUMMYFUNCTION("""COMPUTED_VALUE"""),"")</f>
        <v/>
      </c>
      <c r="BE40" s="47" t="str">
        <f>IFERROR(__xludf.DUMMYFUNCTION("""COMPUTED_VALUE"""),"")</f>
        <v/>
      </c>
      <c r="BF40" s="47" t="str">
        <f>IFERROR(__xludf.DUMMYFUNCTION("""COMPUTED_VALUE"""),"")</f>
        <v/>
      </c>
      <c r="BG40" s="47" t="str">
        <f>IFERROR(__xludf.DUMMYFUNCTION("""COMPUTED_VALUE"""),"")</f>
        <v/>
      </c>
      <c r="BH40" s="47" t="str">
        <f>IFERROR(__xludf.DUMMYFUNCTION("""COMPUTED_VALUE"""),"")</f>
        <v/>
      </c>
      <c r="BI40" s="47" t="str">
        <f>IFERROR(__xludf.DUMMYFUNCTION("""COMPUTED_VALUE"""),"")</f>
        <v/>
      </c>
      <c r="BJ40" s="47" t="str">
        <f>IFERROR(__xludf.DUMMYFUNCTION("""COMPUTED_VALUE"""),"")</f>
        <v/>
      </c>
      <c r="BK40" s="47" t="str">
        <f>IFERROR(__xludf.DUMMYFUNCTION("""COMPUTED_VALUE"""),"")</f>
        <v/>
      </c>
      <c r="BL40" s="47" t="str">
        <f>IFERROR(__xludf.DUMMYFUNCTION("""COMPUTED_VALUE"""),"")</f>
        <v/>
      </c>
      <c r="BM40" s="47" t="str">
        <f>IFERROR(__xludf.DUMMYFUNCTION("""COMPUTED_VALUE"""),"")</f>
        <v/>
      </c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IFERROR(__xludf.DUMMYFUNCTION("""COMPUTED_VALUE"""),"")</f>
        <v/>
      </c>
      <c r="Z41" s="47" t="str">
        <f>IFERROR(__xludf.DUMMYFUNCTION("""COMPUTED_VALUE"""),"")</f>
        <v/>
      </c>
      <c r="AA41" s="47" t="str">
        <f>IFERROR(__xludf.DUMMYFUNCTION("""COMPUTED_VALUE"""),"")</f>
        <v/>
      </c>
      <c r="AB41" s="47" t="str">
        <f>IFERROR(__xludf.DUMMYFUNCTION("""COMPUTED_VALUE"""),"")</f>
        <v/>
      </c>
      <c r="AC41" s="47" t="str">
        <f>IFERROR(__xludf.DUMMYFUNCTION("""COMPUTED_VALUE"""),"")</f>
        <v/>
      </c>
      <c r="AD41" s="47" t="str">
        <f>IFERROR(__xludf.DUMMYFUNCTION("""COMPUTED_VALUE"""),"")</f>
        <v/>
      </c>
      <c r="AE41" s="47" t="str">
        <f>IFERROR(__xludf.DUMMYFUNCTION("""COMPUTED_VALUE"""),"")</f>
        <v/>
      </c>
      <c r="AF41" s="47" t="str">
        <f>IFERROR(__xludf.DUMMYFUNCTION("""COMPUTED_VALUE"""),"")</f>
        <v/>
      </c>
      <c r="AG41" s="47" t="str">
        <f>IFERROR(__xludf.DUMMYFUNCTION("""COMPUTED_VALUE"""),"")</f>
        <v/>
      </c>
      <c r="AH41" s="47" t="str">
        <f>IFERROR(__xludf.DUMMYFUNCTION("""COMPUTED_VALUE"""),"")</f>
        <v/>
      </c>
      <c r="AI41" s="47" t="str">
        <f>IFERROR(__xludf.DUMMYFUNCTION("""COMPUTED_VALUE"""),"")</f>
        <v/>
      </c>
      <c r="AJ41" s="47" t="str">
        <f>IFERROR(__xludf.DUMMYFUNCTION("""COMPUTED_VALUE"""),"")</f>
        <v/>
      </c>
      <c r="AK41" s="47" t="str">
        <f>IFERROR(__xludf.DUMMYFUNCTION("""COMPUTED_VALUE"""),"")</f>
        <v/>
      </c>
      <c r="AL41" s="47" t="str">
        <f>IFERROR(__xludf.DUMMYFUNCTION("""COMPUTED_VALUE"""),"")</f>
        <v/>
      </c>
      <c r="AM41" s="47" t="str">
        <f>IFERROR(__xludf.DUMMYFUNCTION("""COMPUTED_VALUE"""),"")</f>
        <v/>
      </c>
      <c r="AN41" s="47" t="str">
        <f>IFERROR(__xludf.DUMMYFUNCTION("""COMPUTED_VALUE"""),"")</f>
        <v/>
      </c>
      <c r="AO41" s="47" t="str">
        <f>IFERROR(__xludf.DUMMYFUNCTION("""COMPUTED_VALUE"""),"")</f>
        <v/>
      </c>
      <c r="AP41" s="47" t="str">
        <f>IFERROR(__xludf.DUMMYFUNCTION("""COMPUTED_VALUE"""),"")</f>
        <v/>
      </c>
      <c r="AQ41" s="47" t="str">
        <f>IFERROR(__xludf.DUMMYFUNCTION("""COMPUTED_VALUE"""),"")</f>
        <v/>
      </c>
      <c r="AR41" s="47" t="str">
        <f>IFERROR(__xludf.DUMMYFUNCTION("""COMPUTED_VALUE"""),"")</f>
        <v/>
      </c>
      <c r="AS41" s="47" t="str">
        <f>IFERROR(__xludf.DUMMYFUNCTION("""COMPUTED_VALUE"""),"")</f>
        <v/>
      </c>
      <c r="AT41" s="47" t="str">
        <f>IFERROR(__xludf.DUMMYFUNCTION("""COMPUTED_VALUE"""),"")</f>
        <v/>
      </c>
      <c r="AU41" s="47" t="str">
        <f>IFERROR(__xludf.DUMMYFUNCTION("""COMPUTED_VALUE"""),"")</f>
        <v/>
      </c>
      <c r="AV41" s="47" t="str">
        <f>IFERROR(__xludf.DUMMYFUNCTION("""COMPUTED_VALUE"""),"")</f>
        <v/>
      </c>
      <c r="AW41" s="47" t="str">
        <f>IFERROR(__xludf.DUMMYFUNCTION("""COMPUTED_VALUE"""),"")</f>
        <v/>
      </c>
      <c r="AX41" s="47" t="str">
        <f>IFERROR(__xludf.DUMMYFUNCTION("""COMPUTED_VALUE"""),"")</f>
        <v/>
      </c>
      <c r="AY41" s="47" t="str">
        <f>IFERROR(__xludf.DUMMYFUNCTION("""COMPUTED_VALUE"""),"")</f>
        <v/>
      </c>
      <c r="AZ41" s="47" t="str">
        <f>IFERROR(__xludf.DUMMYFUNCTION("""COMPUTED_VALUE"""),"")</f>
        <v/>
      </c>
      <c r="BA41" s="47" t="str">
        <f>IFERROR(__xludf.DUMMYFUNCTION("""COMPUTED_VALUE"""),"")</f>
        <v/>
      </c>
      <c r="BB41" s="47" t="str">
        <f>IFERROR(__xludf.DUMMYFUNCTION("""COMPUTED_VALUE"""),"")</f>
        <v/>
      </c>
      <c r="BC41" s="47" t="str">
        <f>IFERROR(__xludf.DUMMYFUNCTION("""COMPUTED_VALUE"""),"")</f>
        <v/>
      </c>
      <c r="BD41" s="47" t="str">
        <f>IFERROR(__xludf.DUMMYFUNCTION("""COMPUTED_VALUE"""),"")</f>
        <v/>
      </c>
      <c r="BE41" s="47" t="str">
        <f>IFERROR(__xludf.DUMMYFUNCTION("""COMPUTED_VALUE"""),"")</f>
        <v/>
      </c>
      <c r="BF41" s="47" t="str">
        <f>IFERROR(__xludf.DUMMYFUNCTION("""COMPUTED_VALUE"""),"")</f>
        <v/>
      </c>
      <c r="BG41" s="47" t="str">
        <f>IFERROR(__xludf.DUMMYFUNCTION("""COMPUTED_VALUE"""),"")</f>
        <v/>
      </c>
      <c r="BH41" s="47" t="str">
        <f>IFERROR(__xludf.DUMMYFUNCTION("""COMPUTED_VALUE"""),"")</f>
        <v/>
      </c>
      <c r="BI41" s="47" t="str">
        <f>IFERROR(__xludf.DUMMYFUNCTION("""COMPUTED_VALUE"""),"")</f>
        <v/>
      </c>
      <c r="BJ41" s="47" t="str">
        <f>IFERROR(__xludf.DUMMYFUNCTION("""COMPUTED_VALUE"""),"")</f>
        <v/>
      </c>
      <c r="BK41" s="47" t="str">
        <f>IFERROR(__xludf.DUMMYFUNCTION("""COMPUTED_VALUE"""),"")</f>
        <v/>
      </c>
      <c r="BL41" s="47" t="str">
        <f>IFERROR(__xludf.DUMMYFUNCTION("""COMPUTED_VALUE"""),"")</f>
        <v/>
      </c>
      <c r="BM41" s="47" t="str">
        <f>IFERROR(__xludf.DUMMYFUNCTION("""COMPUTED_VALUE"""),"")</f>
        <v/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 t="str">
        <f>IFERROR(__xludf.DUMMYFUNCTION("""COMPUTED_VALUE"""),"")</f>
        <v/>
      </c>
      <c r="AA42" s="47" t="str">
        <f>IFERROR(__xludf.DUMMYFUNCTION("""COMPUTED_VALUE"""),"")</f>
        <v/>
      </c>
      <c r="AB42" s="47" t="str">
        <f>IFERROR(__xludf.DUMMYFUNCTION("""COMPUTED_VALUE"""),"")</f>
        <v/>
      </c>
      <c r="AC42" s="47" t="str">
        <f>IFERROR(__xludf.DUMMYFUNCTION("""COMPUTED_VALUE"""),"")</f>
        <v/>
      </c>
      <c r="AD42" s="47" t="str">
        <f>IFERROR(__xludf.DUMMYFUNCTION("""COMPUTED_VALUE"""),"")</f>
        <v/>
      </c>
      <c r="AE42" s="47" t="str">
        <f>IFERROR(__xludf.DUMMYFUNCTION("""COMPUTED_VALUE"""),"")</f>
        <v/>
      </c>
      <c r="AF42" s="47" t="str">
        <f>IFERROR(__xludf.DUMMYFUNCTION("""COMPUTED_VALUE"""),"")</f>
        <v/>
      </c>
      <c r="AG42" s="47" t="str">
        <f>IFERROR(__xludf.DUMMYFUNCTION("""COMPUTED_VALUE"""),"")</f>
        <v/>
      </c>
      <c r="AH42" s="47" t="str">
        <f>IFERROR(__xludf.DUMMYFUNCTION("""COMPUTED_VALUE"""),"")</f>
        <v/>
      </c>
      <c r="AI42" s="47" t="str">
        <f>IFERROR(__xludf.DUMMYFUNCTION("""COMPUTED_VALUE"""),"")</f>
        <v/>
      </c>
      <c r="AJ42" s="47" t="str">
        <f>IFERROR(__xludf.DUMMYFUNCTION("""COMPUTED_VALUE"""),"")</f>
        <v/>
      </c>
      <c r="AK42" s="47" t="str">
        <f>IFERROR(__xludf.DUMMYFUNCTION("""COMPUTED_VALUE"""),"")</f>
        <v/>
      </c>
      <c r="AL42" s="47" t="str">
        <f>IFERROR(__xludf.DUMMYFUNCTION("""COMPUTED_VALUE"""),"")</f>
        <v/>
      </c>
      <c r="AM42" s="47" t="str">
        <f>IFERROR(__xludf.DUMMYFUNCTION("""COMPUTED_VALUE"""),"")</f>
        <v/>
      </c>
      <c r="AN42" s="47" t="str">
        <f>IFERROR(__xludf.DUMMYFUNCTION("""COMPUTED_VALUE"""),"")</f>
        <v/>
      </c>
      <c r="AO42" s="47" t="str">
        <f>IFERROR(__xludf.DUMMYFUNCTION("""COMPUTED_VALUE"""),"")</f>
        <v/>
      </c>
      <c r="AP42" s="47" t="str">
        <f>IFERROR(__xludf.DUMMYFUNCTION("""COMPUTED_VALUE"""),"")</f>
        <v/>
      </c>
      <c r="AQ42" s="47" t="str">
        <f>IFERROR(__xludf.DUMMYFUNCTION("""COMPUTED_VALUE"""),"")</f>
        <v/>
      </c>
      <c r="AR42" s="47" t="str">
        <f>IFERROR(__xludf.DUMMYFUNCTION("""COMPUTED_VALUE"""),"")</f>
        <v/>
      </c>
      <c r="AS42" s="47" t="str">
        <f>IFERROR(__xludf.DUMMYFUNCTION("""COMPUTED_VALUE"""),"")</f>
        <v/>
      </c>
      <c r="AT42" s="47" t="str">
        <f>IFERROR(__xludf.DUMMYFUNCTION("""COMPUTED_VALUE"""),"")</f>
        <v/>
      </c>
      <c r="AU42" s="47" t="str">
        <f>IFERROR(__xludf.DUMMYFUNCTION("""COMPUTED_VALUE"""),"")</f>
        <v/>
      </c>
      <c r="AV42" s="47" t="str">
        <f>IFERROR(__xludf.DUMMYFUNCTION("""COMPUTED_VALUE"""),"")</f>
        <v/>
      </c>
      <c r="AW42" s="47" t="str">
        <f>IFERROR(__xludf.DUMMYFUNCTION("""COMPUTED_VALUE"""),"")</f>
        <v/>
      </c>
      <c r="AX42" s="47" t="str">
        <f>IFERROR(__xludf.DUMMYFUNCTION("""COMPUTED_VALUE"""),"")</f>
        <v/>
      </c>
      <c r="AY42" s="47" t="str">
        <f>IFERROR(__xludf.DUMMYFUNCTION("""COMPUTED_VALUE"""),"")</f>
        <v/>
      </c>
      <c r="AZ42" s="47" t="str">
        <f>IFERROR(__xludf.DUMMYFUNCTION("""COMPUTED_VALUE"""),"")</f>
        <v/>
      </c>
      <c r="BA42" s="47" t="str">
        <f>IFERROR(__xludf.DUMMYFUNCTION("""COMPUTED_VALUE"""),"")</f>
        <v/>
      </c>
      <c r="BB42" s="47" t="str">
        <f>IFERROR(__xludf.DUMMYFUNCTION("""COMPUTED_VALUE"""),"")</f>
        <v/>
      </c>
      <c r="BC42" s="47" t="str">
        <f>IFERROR(__xludf.DUMMYFUNCTION("""COMPUTED_VALUE"""),"")</f>
        <v/>
      </c>
      <c r="BD42" s="47" t="str">
        <f>IFERROR(__xludf.DUMMYFUNCTION("""COMPUTED_VALUE"""),"")</f>
        <v/>
      </c>
      <c r="BE42" s="47" t="str">
        <f>IFERROR(__xludf.DUMMYFUNCTION("""COMPUTED_VALUE"""),"")</f>
        <v/>
      </c>
      <c r="BF42" s="47" t="str">
        <f>IFERROR(__xludf.DUMMYFUNCTION("""COMPUTED_VALUE"""),"")</f>
        <v/>
      </c>
      <c r="BG42" s="47" t="str">
        <f>IFERROR(__xludf.DUMMYFUNCTION("""COMPUTED_VALUE"""),"")</f>
        <v/>
      </c>
      <c r="BH42" s="47" t="str">
        <f>IFERROR(__xludf.DUMMYFUNCTION("""COMPUTED_VALUE"""),"")</f>
        <v/>
      </c>
      <c r="BI42" s="47" t="str">
        <f>IFERROR(__xludf.DUMMYFUNCTION("""COMPUTED_VALUE"""),"")</f>
        <v/>
      </c>
      <c r="BJ42" s="47" t="str">
        <f>IFERROR(__xludf.DUMMYFUNCTION("""COMPUTED_VALUE"""),"")</f>
        <v/>
      </c>
      <c r="BK42" s="47" t="str">
        <f>IFERROR(__xludf.DUMMYFUNCTION("""COMPUTED_VALUE"""),"")</f>
        <v/>
      </c>
      <c r="BL42" s="47" t="str">
        <f>IFERROR(__xludf.DUMMYFUNCTION("""COMPUTED_VALUE"""),"")</f>
        <v/>
      </c>
      <c r="BM42" s="47" t="str">
        <f>IFERROR(__xludf.DUMMYFUNCTION("""COMPUTED_VALUE"""),"")</f>
        <v/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 t="str">
        <f>IFERROR(__xludf.DUMMYFUNCTION("""COMPUTED_VALUE"""),"")</f>
        <v/>
      </c>
      <c r="AA43" s="47" t="str">
        <f>IFERROR(__xludf.DUMMYFUNCTION("""COMPUTED_VALUE"""),"")</f>
        <v/>
      </c>
      <c r="AB43" s="47" t="str">
        <f>IFERROR(__xludf.DUMMYFUNCTION("""COMPUTED_VALUE"""),"")</f>
        <v/>
      </c>
      <c r="AC43" s="47" t="str">
        <f>IFERROR(__xludf.DUMMYFUNCTION("""COMPUTED_VALUE"""),"")</f>
        <v/>
      </c>
      <c r="AD43" s="47" t="str">
        <f>IFERROR(__xludf.DUMMYFUNCTION("""COMPUTED_VALUE"""),"")</f>
        <v/>
      </c>
      <c r="AE43" s="47" t="str">
        <f>IFERROR(__xludf.DUMMYFUNCTION("""COMPUTED_VALUE"""),"")</f>
        <v/>
      </c>
      <c r="AF43" s="47" t="str">
        <f>IFERROR(__xludf.DUMMYFUNCTION("""COMPUTED_VALUE"""),"")</f>
        <v/>
      </c>
      <c r="AG43" s="47" t="str">
        <f>IFERROR(__xludf.DUMMYFUNCTION("""COMPUTED_VALUE"""),"")</f>
        <v/>
      </c>
      <c r="AH43" s="47" t="str">
        <f>IFERROR(__xludf.DUMMYFUNCTION("""COMPUTED_VALUE"""),"")</f>
        <v/>
      </c>
      <c r="AI43" s="47" t="str">
        <f>IFERROR(__xludf.DUMMYFUNCTION("""COMPUTED_VALUE"""),"")</f>
        <v/>
      </c>
      <c r="AJ43" s="47" t="str">
        <f>IFERROR(__xludf.DUMMYFUNCTION("""COMPUTED_VALUE"""),"")</f>
        <v/>
      </c>
      <c r="AK43" s="47" t="str">
        <f>IFERROR(__xludf.DUMMYFUNCTION("""COMPUTED_VALUE"""),"")</f>
        <v/>
      </c>
      <c r="AL43" s="47" t="str">
        <f>IFERROR(__xludf.DUMMYFUNCTION("""COMPUTED_VALUE"""),"")</f>
        <v/>
      </c>
      <c r="AM43" s="47" t="str">
        <f>IFERROR(__xludf.DUMMYFUNCTION("""COMPUTED_VALUE"""),"")</f>
        <v/>
      </c>
      <c r="AN43" s="47" t="str">
        <f>IFERROR(__xludf.DUMMYFUNCTION("""COMPUTED_VALUE"""),"")</f>
        <v/>
      </c>
      <c r="AO43" s="47" t="str">
        <f>IFERROR(__xludf.DUMMYFUNCTION("""COMPUTED_VALUE"""),"")</f>
        <v/>
      </c>
      <c r="AP43" s="47" t="str">
        <f>IFERROR(__xludf.DUMMYFUNCTION("""COMPUTED_VALUE"""),"")</f>
        <v/>
      </c>
      <c r="AQ43" s="47" t="str">
        <f>IFERROR(__xludf.DUMMYFUNCTION("""COMPUTED_VALUE"""),"")</f>
        <v/>
      </c>
      <c r="AR43" s="47" t="str">
        <f>IFERROR(__xludf.DUMMYFUNCTION("""COMPUTED_VALUE"""),"")</f>
        <v/>
      </c>
      <c r="AS43" s="47" t="str">
        <f>IFERROR(__xludf.DUMMYFUNCTION("""COMPUTED_VALUE"""),"")</f>
        <v/>
      </c>
      <c r="AT43" s="47" t="str">
        <f>IFERROR(__xludf.DUMMYFUNCTION("""COMPUTED_VALUE"""),"")</f>
        <v/>
      </c>
      <c r="AU43" s="47" t="str">
        <f>IFERROR(__xludf.DUMMYFUNCTION("""COMPUTED_VALUE"""),"")</f>
        <v/>
      </c>
      <c r="AV43" s="47" t="str">
        <f>IFERROR(__xludf.DUMMYFUNCTION("""COMPUTED_VALUE"""),"")</f>
        <v/>
      </c>
      <c r="AW43" s="47" t="str">
        <f>IFERROR(__xludf.DUMMYFUNCTION("""COMPUTED_VALUE"""),"")</f>
        <v/>
      </c>
      <c r="AX43" s="47" t="str">
        <f>IFERROR(__xludf.DUMMYFUNCTION("""COMPUTED_VALUE"""),"")</f>
        <v/>
      </c>
      <c r="AY43" s="47" t="str">
        <f>IFERROR(__xludf.DUMMYFUNCTION("""COMPUTED_VALUE"""),"")</f>
        <v/>
      </c>
      <c r="AZ43" s="47" t="str">
        <f>IFERROR(__xludf.DUMMYFUNCTION("""COMPUTED_VALUE"""),"")</f>
        <v/>
      </c>
      <c r="BA43" s="47" t="str">
        <f>IFERROR(__xludf.DUMMYFUNCTION("""COMPUTED_VALUE"""),"")</f>
        <v/>
      </c>
      <c r="BB43" s="47" t="str">
        <f>IFERROR(__xludf.DUMMYFUNCTION("""COMPUTED_VALUE"""),"")</f>
        <v/>
      </c>
      <c r="BC43" s="47" t="str">
        <f>IFERROR(__xludf.DUMMYFUNCTION("""COMPUTED_VALUE"""),"")</f>
        <v/>
      </c>
      <c r="BD43" s="47" t="str">
        <f>IFERROR(__xludf.DUMMYFUNCTION("""COMPUTED_VALUE"""),"")</f>
        <v/>
      </c>
      <c r="BE43" s="47" t="str">
        <f>IFERROR(__xludf.DUMMYFUNCTION("""COMPUTED_VALUE"""),"")</f>
        <v/>
      </c>
      <c r="BF43" s="47" t="str">
        <f>IFERROR(__xludf.DUMMYFUNCTION("""COMPUTED_VALUE"""),"")</f>
        <v/>
      </c>
      <c r="BG43" s="47" t="str">
        <f>IFERROR(__xludf.DUMMYFUNCTION("""COMPUTED_VALUE"""),"")</f>
        <v/>
      </c>
      <c r="BH43" s="47" t="str">
        <f>IFERROR(__xludf.DUMMYFUNCTION("""COMPUTED_VALUE"""),"")</f>
        <v/>
      </c>
      <c r="BI43" s="47" t="str">
        <f>IFERROR(__xludf.DUMMYFUNCTION("""COMPUTED_VALUE"""),"")</f>
        <v/>
      </c>
      <c r="BJ43" s="47" t="str">
        <f>IFERROR(__xludf.DUMMYFUNCTION("""COMPUTED_VALUE"""),"")</f>
        <v/>
      </c>
      <c r="BK43" s="47" t="str">
        <f>IFERROR(__xludf.DUMMYFUNCTION("""COMPUTED_VALUE"""),"")</f>
        <v/>
      </c>
      <c r="BL43" s="47" t="str">
        <f>IFERROR(__xludf.DUMMYFUNCTION("""COMPUTED_VALUE"""),"")</f>
        <v/>
      </c>
      <c r="BM43" s="47" t="str">
        <f>IFERROR(__xludf.DUMMYFUNCTION("""COMPUTED_VALUE"""),"")</f>
        <v/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 t="str">
        <f>IFERROR(__xludf.DUMMYFUNCTION("""COMPUTED_VALUE"""),"")</f>
        <v/>
      </c>
      <c r="AA44" s="47" t="str">
        <f>IFERROR(__xludf.DUMMYFUNCTION("""COMPUTED_VALUE"""),"")</f>
        <v/>
      </c>
      <c r="AB44" s="47" t="str">
        <f>IFERROR(__xludf.DUMMYFUNCTION("""COMPUTED_VALUE"""),"")</f>
        <v/>
      </c>
      <c r="AC44" s="47" t="str">
        <f>IFERROR(__xludf.DUMMYFUNCTION("""COMPUTED_VALUE"""),"")</f>
        <v/>
      </c>
      <c r="AD44" s="47" t="str">
        <f>IFERROR(__xludf.DUMMYFUNCTION("""COMPUTED_VALUE"""),"")</f>
        <v/>
      </c>
      <c r="AE44" s="47" t="str">
        <f>IFERROR(__xludf.DUMMYFUNCTION("""COMPUTED_VALUE"""),"")</f>
        <v/>
      </c>
      <c r="AF44" s="47" t="str">
        <f>IFERROR(__xludf.DUMMYFUNCTION("""COMPUTED_VALUE"""),"")</f>
        <v/>
      </c>
      <c r="AG44" s="47" t="str">
        <f>IFERROR(__xludf.DUMMYFUNCTION("""COMPUTED_VALUE"""),"")</f>
        <v/>
      </c>
      <c r="AH44" s="47" t="str">
        <f>IFERROR(__xludf.DUMMYFUNCTION("""COMPUTED_VALUE"""),"")</f>
        <v/>
      </c>
      <c r="AI44" s="47" t="str">
        <f>IFERROR(__xludf.DUMMYFUNCTION("""COMPUTED_VALUE"""),"")</f>
        <v/>
      </c>
      <c r="AJ44" s="47" t="str">
        <f>IFERROR(__xludf.DUMMYFUNCTION("""COMPUTED_VALUE"""),"")</f>
        <v/>
      </c>
      <c r="AK44" s="47" t="str">
        <f>IFERROR(__xludf.DUMMYFUNCTION("""COMPUTED_VALUE"""),"")</f>
        <v/>
      </c>
      <c r="AL44" s="47" t="str">
        <f>IFERROR(__xludf.DUMMYFUNCTION("""COMPUTED_VALUE"""),"")</f>
        <v/>
      </c>
      <c r="AM44" s="47" t="str">
        <f>IFERROR(__xludf.DUMMYFUNCTION("""COMPUTED_VALUE"""),"")</f>
        <v/>
      </c>
      <c r="AN44" s="47" t="str">
        <f>IFERROR(__xludf.DUMMYFUNCTION("""COMPUTED_VALUE"""),"")</f>
        <v/>
      </c>
      <c r="AO44" s="47" t="str">
        <f>IFERROR(__xludf.DUMMYFUNCTION("""COMPUTED_VALUE"""),"")</f>
        <v/>
      </c>
      <c r="AP44" s="47" t="str">
        <f>IFERROR(__xludf.DUMMYFUNCTION("""COMPUTED_VALUE"""),"")</f>
        <v/>
      </c>
      <c r="AQ44" s="47" t="str">
        <f>IFERROR(__xludf.DUMMYFUNCTION("""COMPUTED_VALUE"""),"")</f>
        <v/>
      </c>
      <c r="AR44" s="47" t="str">
        <f>IFERROR(__xludf.DUMMYFUNCTION("""COMPUTED_VALUE"""),"")</f>
        <v/>
      </c>
      <c r="AS44" s="47" t="str">
        <f>IFERROR(__xludf.DUMMYFUNCTION("""COMPUTED_VALUE"""),"")</f>
        <v/>
      </c>
      <c r="AT44" s="47" t="str">
        <f>IFERROR(__xludf.DUMMYFUNCTION("""COMPUTED_VALUE"""),"")</f>
        <v/>
      </c>
      <c r="AU44" s="47" t="str">
        <f>IFERROR(__xludf.DUMMYFUNCTION("""COMPUTED_VALUE"""),"")</f>
        <v/>
      </c>
      <c r="AV44" s="47" t="str">
        <f>IFERROR(__xludf.DUMMYFUNCTION("""COMPUTED_VALUE"""),"")</f>
        <v/>
      </c>
      <c r="AW44" s="47" t="str">
        <f>IFERROR(__xludf.DUMMYFUNCTION("""COMPUTED_VALUE"""),"")</f>
        <v/>
      </c>
      <c r="AX44" s="47" t="str">
        <f>IFERROR(__xludf.DUMMYFUNCTION("""COMPUTED_VALUE"""),"")</f>
        <v/>
      </c>
      <c r="AY44" s="47" t="str">
        <f>IFERROR(__xludf.DUMMYFUNCTION("""COMPUTED_VALUE"""),"")</f>
        <v/>
      </c>
      <c r="AZ44" s="47" t="str">
        <f>IFERROR(__xludf.DUMMYFUNCTION("""COMPUTED_VALUE"""),"")</f>
        <v/>
      </c>
      <c r="BA44" s="47" t="str">
        <f>IFERROR(__xludf.DUMMYFUNCTION("""COMPUTED_VALUE"""),"")</f>
        <v/>
      </c>
      <c r="BB44" s="47" t="str">
        <f>IFERROR(__xludf.DUMMYFUNCTION("""COMPUTED_VALUE"""),"")</f>
        <v/>
      </c>
      <c r="BC44" s="47" t="str">
        <f>IFERROR(__xludf.DUMMYFUNCTION("""COMPUTED_VALUE"""),"")</f>
        <v/>
      </c>
      <c r="BD44" s="47" t="str">
        <f>IFERROR(__xludf.DUMMYFUNCTION("""COMPUTED_VALUE"""),"")</f>
        <v/>
      </c>
      <c r="BE44" s="47" t="str">
        <f>IFERROR(__xludf.DUMMYFUNCTION("""COMPUTED_VALUE"""),"")</f>
        <v/>
      </c>
      <c r="BF44" s="47" t="str">
        <f>IFERROR(__xludf.DUMMYFUNCTION("""COMPUTED_VALUE"""),"")</f>
        <v/>
      </c>
      <c r="BG44" s="47" t="str">
        <f>IFERROR(__xludf.DUMMYFUNCTION("""COMPUTED_VALUE"""),"")</f>
        <v/>
      </c>
      <c r="BH44" s="47" t="str">
        <f>IFERROR(__xludf.DUMMYFUNCTION("""COMPUTED_VALUE"""),"")</f>
        <v/>
      </c>
      <c r="BI44" s="47" t="str">
        <f>IFERROR(__xludf.DUMMYFUNCTION("""COMPUTED_VALUE"""),"")</f>
        <v/>
      </c>
      <c r="BJ44" s="47" t="str">
        <f>IFERROR(__xludf.DUMMYFUNCTION("""COMPUTED_VALUE"""),"")</f>
        <v/>
      </c>
      <c r="BK44" s="47" t="str">
        <f>IFERROR(__xludf.DUMMYFUNCTION("""COMPUTED_VALUE"""),"")</f>
        <v/>
      </c>
      <c r="BL44" s="47" t="str">
        <f>IFERROR(__xludf.DUMMYFUNCTION("""COMPUTED_VALUE"""),"")</f>
        <v/>
      </c>
      <c r="BM44" s="47" t="str">
        <f>IFERROR(__xludf.DUMMYFUNCTION("""COMPUTED_VALUE"""),"")</f>
        <v/>
      </c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 t="str">
        <f>IFERROR(__xludf.DUMMYFUNCTION("""COMPUTED_VALUE"""),"")</f>
        <v/>
      </c>
      <c r="AA45" s="47" t="str">
        <f>IFERROR(__xludf.DUMMYFUNCTION("""COMPUTED_VALUE"""),"")</f>
        <v/>
      </c>
      <c r="AB45" s="47" t="str">
        <f>IFERROR(__xludf.DUMMYFUNCTION("""COMPUTED_VALUE"""),"")</f>
        <v/>
      </c>
      <c r="AC45" s="47" t="str">
        <f>IFERROR(__xludf.DUMMYFUNCTION("""COMPUTED_VALUE"""),"")</f>
        <v/>
      </c>
      <c r="AD45" s="47" t="str">
        <f>IFERROR(__xludf.DUMMYFUNCTION("""COMPUTED_VALUE"""),"")</f>
        <v/>
      </c>
      <c r="AE45" s="47" t="str">
        <f>IFERROR(__xludf.DUMMYFUNCTION("""COMPUTED_VALUE"""),"")</f>
        <v/>
      </c>
      <c r="AF45" s="47" t="str">
        <f>IFERROR(__xludf.DUMMYFUNCTION("""COMPUTED_VALUE"""),"")</f>
        <v/>
      </c>
      <c r="AG45" s="47" t="str">
        <f>IFERROR(__xludf.DUMMYFUNCTION("""COMPUTED_VALUE"""),"")</f>
        <v/>
      </c>
      <c r="AH45" s="47" t="str">
        <f>IFERROR(__xludf.DUMMYFUNCTION("""COMPUTED_VALUE"""),"")</f>
        <v/>
      </c>
      <c r="AI45" s="47" t="str">
        <f>IFERROR(__xludf.DUMMYFUNCTION("""COMPUTED_VALUE"""),"")</f>
        <v/>
      </c>
      <c r="AJ45" s="47" t="str">
        <f>IFERROR(__xludf.DUMMYFUNCTION("""COMPUTED_VALUE"""),"")</f>
        <v/>
      </c>
      <c r="AK45" s="47" t="str">
        <f>IFERROR(__xludf.DUMMYFUNCTION("""COMPUTED_VALUE"""),"")</f>
        <v/>
      </c>
      <c r="AL45" s="47" t="str">
        <f>IFERROR(__xludf.DUMMYFUNCTION("""COMPUTED_VALUE"""),"")</f>
        <v/>
      </c>
      <c r="AM45" s="47" t="str">
        <f>IFERROR(__xludf.DUMMYFUNCTION("""COMPUTED_VALUE"""),"")</f>
        <v/>
      </c>
      <c r="AN45" s="47" t="str">
        <f>IFERROR(__xludf.DUMMYFUNCTION("""COMPUTED_VALUE"""),"")</f>
        <v/>
      </c>
      <c r="AO45" s="47" t="str">
        <f>IFERROR(__xludf.DUMMYFUNCTION("""COMPUTED_VALUE"""),"")</f>
        <v/>
      </c>
      <c r="AP45" s="47" t="str">
        <f>IFERROR(__xludf.DUMMYFUNCTION("""COMPUTED_VALUE"""),"")</f>
        <v/>
      </c>
      <c r="AQ45" s="47" t="str">
        <f>IFERROR(__xludf.DUMMYFUNCTION("""COMPUTED_VALUE"""),"")</f>
        <v/>
      </c>
      <c r="AR45" s="47" t="str">
        <f>IFERROR(__xludf.DUMMYFUNCTION("""COMPUTED_VALUE"""),"")</f>
        <v/>
      </c>
      <c r="AS45" s="47" t="str">
        <f>IFERROR(__xludf.DUMMYFUNCTION("""COMPUTED_VALUE"""),"")</f>
        <v/>
      </c>
      <c r="AT45" s="47" t="str">
        <f>IFERROR(__xludf.DUMMYFUNCTION("""COMPUTED_VALUE"""),"")</f>
        <v/>
      </c>
      <c r="AU45" s="47" t="str">
        <f>IFERROR(__xludf.DUMMYFUNCTION("""COMPUTED_VALUE"""),"")</f>
        <v/>
      </c>
      <c r="AV45" s="47" t="str">
        <f>IFERROR(__xludf.DUMMYFUNCTION("""COMPUTED_VALUE"""),"")</f>
        <v/>
      </c>
      <c r="AW45" s="47" t="str">
        <f>IFERROR(__xludf.DUMMYFUNCTION("""COMPUTED_VALUE"""),"")</f>
        <v/>
      </c>
      <c r="AX45" s="47" t="str">
        <f>IFERROR(__xludf.DUMMYFUNCTION("""COMPUTED_VALUE"""),"")</f>
        <v/>
      </c>
      <c r="AY45" s="47" t="str">
        <f>IFERROR(__xludf.DUMMYFUNCTION("""COMPUTED_VALUE"""),"")</f>
        <v/>
      </c>
      <c r="AZ45" s="47" t="str">
        <f>IFERROR(__xludf.DUMMYFUNCTION("""COMPUTED_VALUE"""),"")</f>
        <v/>
      </c>
      <c r="BA45" s="47" t="str">
        <f>IFERROR(__xludf.DUMMYFUNCTION("""COMPUTED_VALUE"""),"")</f>
        <v/>
      </c>
      <c r="BB45" s="47" t="str">
        <f>IFERROR(__xludf.DUMMYFUNCTION("""COMPUTED_VALUE"""),"")</f>
        <v/>
      </c>
      <c r="BC45" s="47" t="str">
        <f>IFERROR(__xludf.DUMMYFUNCTION("""COMPUTED_VALUE"""),"")</f>
        <v/>
      </c>
      <c r="BD45" s="47" t="str">
        <f>IFERROR(__xludf.DUMMYFUNCTION("""COMPUTED_VALUE"""),"")</f>
        <v/>
      </c>
      <c r="BE45" s="47" t="str">
        <f>IFERROR(__xludf.DUMMYFUNCTION("""COMPUTED_VALUE"""),"")</f>
        <v/>
      </c>
      <c r="BF45" s="47" t="str">
        <f>IFERROR(__xludf.DUMMYFUNCTION("""COMPUTED_VALUE"""),"")</f>
        <v/>
      </c>
      <c r="BG45" s="47" t="str">
        <f>IFERROR(__xludf.DUMMYFUNCTION("""COMPUTED_VALUE"""),"")</f>
        <v/>
      </c>
      <c r="BH45" s="47" t="str">
        <f>IFERROR(__xludf.DUMMYFUNCTION("""COMPUTED_VALUE"""),"")</f>
        <v/>
      </c>
      <c r="BI45" s="47" t="str">
        <f>IFERROR(__xludf.DUMMYFUNCTION("""COMPUTED_VALUE"""),"")</f>
        <v/>
      </c>
      <c r="BJ45" s="47" t="str">
        <f>IFERROR(__xludf.DUMMYFUNCTION("""COMPUTED_VALUE"""),"")</f>
        <v/>
      </c>
      <c r="BK45" s="47" t="str">
        <f>IFERROR(__xludf.DUMMYFUNCTION("""COMPUTED_VALUE"""),"")</f>
        <v/>
      </c>
      <c r="BL45" s="47" t="str">
        <f>IFERROR(__xludf.DUMMYFUNCTION("""COMPUTED_VALUE"""),"")</f>
        <v/>
      </c>
      <c r="BM45" s="47" t="str">
        <f>IFERROR(__xludf.DUMMYFUNCTION("""COMPUTED_VALUE"""),"")</f>
        <v/>
      </c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 t="str">
        <f>IFERROR(__xludf.DUMMYFUNCTION("""COMPUTED_VALUE"""),"")</f>
        <v/>
      </c>
      <c r="AA46" s="47" t="str">
        <f>IFERROR(__xludf.DUMMYFUNCTION("""COMPUTED_VALUE"""),"")</f>
        <v/>
      </c>
      <c r="AB46" s="47" t="str">
        <f>IFERROR(__xludf.DUMMYFUNCTION("""COMPUTED_VALUE"""),"")</f>
        <v/>
      </c>
      <c r="AC46" s="47" t="str">
        <f>IFERROR(__xludf.DUMMYFUNCTION("""COMPUTED_VALUE"""),"")</f>
        <v/>
      </c>
      <c r="AD46" s="47" t="str">
        <f>IFERROR(__xludf.DUMMYFUNCTION("""COMPUTED_VALUE"""),"")</f>
        <v/>
      </c>
      <c r="AE46" s="47" t="str">
        <f>IFERROR(__xludf.DUMMYFUNCTION("""COMPUTED_VALUE"""),"")</f>
        <v/>
      </c>
      <c r="AF46" s="47" t="str">
        <f>IFERROR(__xludf.DUMMYFUNCTION("""COMPUTED_VALUE"""),"")</f>
        <v/>
      </c>
      <c r="AG46" s="47" t="str">
        <f>IFERROR(__xludf.DUMMYFUNCTION("""COMPUTED_VALUE"""),"")</f>
        <v/>
      </c>
      <c r="AH46" s="47" t="str">
        <f>IFERROR(__xludf.DUMMYFUNCTION("""COMPUTED_VALUE"""),"")</f>
        <v/>
      </c>
      <c r="AI46" s="47" t="str">
        <f>IFERROR(__xludf.DUMMYFUNCTION("""COMPUTED_VALUE"""),"")</f>
        <v/>
      </c>
      <c r="AJ46" s="47" t="str">
        <f>IFERROR(__xludf.DUMMYFUNCTION("""COMPUTED_VALUE"""),"")</f>
        <v/>
      </c>
      <c r="AK46" s="47" t="str">
        <f>IFERROR(__xludf.DUMMYFUNCTION("""COMPUTED_VALUE"""),"")</f>
        <v/>
      </c>
      <c r="AL46" s="47" t="str">
        <f>IFERROR(__xludf.DUMMYFUNCTION("""COMPUTED_VALUE"""),"")</f>
        <v/>
      </c>
      <c r="AM46" s="47" t="str">
        <f>IFERROR(__xludf.DUMMYFUNCTION("""COMPUTED_VALUE"""),"")</f>
        <v/>
      </c>
      <c r="AN46" s="47" t="str">
        <f>IFERROR(__xludf.DUMMYFUNCTION("""COMPUTED_VALUE"""),"")</f>
        <v/>
      </c>
      <c r="AO46" s="47" t="str">
        <f>IFERROR(__xludf.DUMMYFUNCTION("""COMPUTED_VALUE"""),"")</f>
        <v/>
      </c>
      <c r="AP46" s="47" t="str">
        <f>IFERROR(__xludf.DUMMYFUNCTION("""COMPUTED_VALUE"""),"")</f>
        <v/>
      </c>
      <c r="AQ46" s="47" t="str">
        <f>IFERROR(__xludf.DUMMYFUNCTION("""COMPUTED_VALUE"""),"")</f>
        <v/>
      </c>
      <c r="AR46" s="47" t="str">
        <f>IFERROR(__xludf.DUMMYFUNCTION("""COMPUTED_VALUE"""),"")</f>
        <v/>
      </c>
      <c r="AS46" s="47" t="str">
        <f>IFERROR(__xludf.DUMMYFUNCTION("""COMPUTED_VALUE"""),"")</f>
        <v/>
      </c>
      <c r="AT46" s="47" t="str">
        <f>IFERROR(__xludf.DUMMYFUNCTION("""COMPUTED_VALUE"""),"")</f>
        <v/>
      </c>
      <c r="AU46" s="47" t="str">
        <f>IFERROR(__xludf.DUMMYFUNCTION("""COMPUTED_VALUE"""),"")</f>
        <v/>
      </c>
      <c r="AV46" s="47" t="str">
        <f>IFERROR(__xludf.DUMMYFUNCTION("""COMPUTED_VALUE"""),"")</f>
        <v/>
      </c>
      <c r="AW46" s="47" t="str">
        <f>IFERROR(__xludf.DUMMYFUNCTION("""COMPUTED_VALUE"""),"")</f>
        <v/>
      </c>
      <c r="AX46" s="47" t="str">
        <f>IFERROR(__xludf.DUMMYFUNCTION("""COMPUTED_VALUE"""),"")</f>
        <v/>
      </c>
      <c r="AY46" s="47" t="str">
        <f>IFERROR(__xludf.DUMMYFUNCTION("""COMPUTED_VALUE"""),"")</f>
        <v/>
      </c>
      <c r="AZ46" s="47" t="str">
        <f>IFERROR(__xludf.DUMMYFUNCTION("""COMPUTED_VALUE"""),"")</f>
        <v/>
      </c>
      <c r="BA46" s="47" t="str">
        <f>IFERROR(__xludf.DUMMYFUNCTION("""COMPUTED_VALUE"""),"")</f>
        <v/>
      </c>
      <c r="BB46" s="47" t="str">
        <f>IFERROR(__xludf.DUMMYFUNCTION("""COMPUTED_VALUE"""),"")</f>
        <v/>
      </c>
      <c r="BC46" s="47" t="str">
        <f>IFERROR(__xludf.DUMMYFUNCTION("""COMPUTED_VALUE"""),"")</f>
        <v/>
      </c>
      <c r="BD46" s="47" t="str">
        <f>IFERROR(__xludf.DUMMYFUNCTION("""COMPUTED_VALUE"""),"")</f>
        <v/>
      </c>
      <c r="BE46" s="47" t="str">
        <f>IFERROR(__xludf.DUMMYFUNCTION("""COMPUTED_VALUE"""),"")</f>
        <v/>
      </c>
      <c r="BF46" s="47" t="str">
        <f>IFERROR(__xludf.DUMMYFUNCTION("""COMPUTED_VALUE"""),"")</f>
        <v/>
      </c>
      <c r="BG46" s="47" t="str">
        <f>IFERROR(__xludf.DUMMYFUNCTION("""COMPUTED_VALUE"""),"")</f>
        <v/>
      </c>
      <c r="BH46" s="47" t="str">
        <f>IFERROR(__xludf.DUMMYFUNCTION("""COMPUTED_VALUE"""),"")</f>
        <v/>
      </c>
      <c r="BI46" s="47" t="str">
        <f>IFERROR(__xludf.DUMMYFUNCTION("""COMPUTED_VALUE"""),"")</f>
        <v/>
      </c>
      <c r="BJ46" s="47" t="str">
        <f>IFERROR(__xludf.DUMMYFUNCTION("""COMPUTED_VALUE"""),"")</f>
        <v/>
      </c>
      <c r="BK46" s="47" t="str">
        <f>IFERROR(__xludf.DUMMYFUNCTION("""COMPUTED_VALUE"""),"")</f>
        <v/>
      </c>
      <c r="BL46" s="47" t="str">
        <f>IFERROR(__xludf.DUMMYFUNCTION("""COMPUTED_VALUE"""),"")</f>
        <v/>
      </c>
      <c r="BM46" s="47" t="str">
        <f>IFERROR(__xludf.DUMMYFUNCTION("""COMPUTED_VALUE"""),"")</f>
        <v/>
      </c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 t="str">
        <f>IFERROR(__xludf.DUMMYFUNCTION("""COMPUTED_VALUE"""),"")</f>
        <v/>
      </c>
      <c r="AA47" s="47" t="str">
        <f>IFERROR(__xludf.DUMMYFUNCTION("""COMPUTED_VALUE"""),"")</f>
        <v/>
      </c>
      <c r="AB47" s="47" t="str">
        <f>IFERROR(__xludf.DUMMYFUNCTION("""COMPUTED_VALUE"""),"")</f>
        <v/>
      </c>
      <c r="AC47" s="47" t="str">
        <f>IFERROR(__xludf.DUMMYFUNCTION("""COMPUTED_VALUE"""),"")</f>
        <v/>
      </c>
      <c r="AD47" s="47" t="str">
        <f>IFERROR(__xludf.DUMMYFUNCTION("""COMPUTED_VALUE"""),"")</f>
        <v/>
      </c>
      <c r="AE47" s="47" t="str">
        <f>IFERROR(__xludf.DUMMYFUNCTION("""COMPUTED_VALUE"""),"")</f>
        <v/>
      </c>
      <c r="AF47" s="47" t="str">
        <f>IFERROR(__xludf.DUMMYFUNCTION("""COMPUTED_VALUE"""),"")</f>
        <v/>
      </c>
      <c r="AG47" s="47" t="str">
        <f>IFERROR(__xludf.DUMMYFUNCTION("""COMPUTED_VALUE"""),"")</f>
        <v/>
      </c>
      <c r="AH47" s="47" t="str">
        <f>IFERROR(__xludf.DUMMYFUNCTION("""COMPUTED_VALUE"""),"")</f>
        <v/>
      </c>
      <c r="AI47" s="47" t="str">
        <f>IFERROR(__xludf.DUMMYFUNCTION("""COMPUTED_VALUE"""),"")</f>
        <v/>
      </c>
      <c r="AJ47" s="47" t="str">
        <f>IFERROR(__xludf.DUMMYFUNCTION("""COMPUTED_VALUE"""),"")</f>
        <v/>
      </c>
      <c r="AK47" s="47" t="str">
        <f>IFERROR(__xludf.DUMMYFUNCTION("""COMPUTED_VALUE"""),"")</f>
        <v/>
      </c>
      <c r="AL47" s="47" t="str">
        <f>IFERROR(__xludf.DUMMYFUNCTION("""COMPUTED_VALUE"""),"")</f>
        <v/>
      </c>
      <c r="AM47" s="47" t="str">
        <f>IFERROR(__xludf.DUMMYFUNCTION("""COMPUTED_VALUE"""),"")</f>
        <v/>
      </c>
      <c r="AN47" s="47" t="str">
        <f>IFERROR(__xludf.DUMMYFUNCTION("""COMPUTED_VALUE"""),"")</f>
        <v/>
      </c>
      <c r="AO47" s="47" t="str">
        <f>IFERROR(__xludf.DUMMYFUNCTION("""COMPUTED_VALUE"""),"")</f>
        <v/>
      </c>
      <c r="AP47" s="47" t="str">
        <f>IFERROR(__xludf.DUMMYFUNCTION("""COMPUTED_VALUE"""),"")</f>
        <v/>
      </c>
      <c r="AQ47" s="47" t="str">
        <f>IFERROR(__xludf.DUMMYFUNCTION("""COMPUTED_VALUE"""),"")</f>
        <v/>
      </c>
      <c r="AR47" s="47" t="str">
        <f>IFERROR(__xludf.DUMMYFUNCTION("""COMPUTED_VALUE"""),"")</f>
        <v/>
      </c>
      <c r="AS47" s="47" t="str">
        <f>IFERROR(__xludf.DUMMYFUNCTION("""COMPUTED_VALUE"""),"")</f>
        <v/>
      </c>
      <c r="AT47" s="47" t="str">
        <f>IFERROR(__xludf.DUMMYFUNCTION("""COMPUTED_VALUE"""),"")</f>
        <v/>
      </c>
      <c r="AU47" s="47" t="str">
        <f>IFERROR(__xludf.DUMMYFUNCTION("""COMPUTED_VALUE"""),"")</f>
        <v/>
      </c>
      <c r="AV47" s="47" t="str">
        <f>IFERROR(__xludf.DUMMYFUNCTION("""COMPUTED_VALUE"""),"")</f>
        <v/>
      </c>
      <c r="AW47" s="47" t="str">
        <f>IFERROR(__xludf.DUMMYFUNCTION("""COMPUTED_VALUE"""),"")</f>
        <v/>
      </c>
      <c r="AX47" s="47" t="str">
        <f>IFERROR(__xludf.DUMMYFUNCTION("""COMPUTED_VALUE"""),"")</f>
        <v/>
      </c>
      <c r="AY47" s="47" t="str">
        <f>IFERROR(__xludf.DUMMYFUNCTION("""COMPUTED_VALUE"""),"")</f>
        <v/>
      </c>
      <c r="AZ47" s="47" t="str">
        <f>IFERROR(__xludf.DUMMYFUNCTION("""COMPUTED_VALUE"""),"")</f>
        <v/>
      </c>
      <c r="BA47" s="47" t="str">
        <f>IFERROR(__xludf.DUMMYFUNCTION("""COMPUTED_VALUE"""),"")</f>
        <v/>
      </c>
      <c r="BB47" s="47" t="str">
        <f>IFERROR(__xludf.DUMMYFUNCTION("""COMPUTED_VALUE"""),"")</f>
        <v/>
      </c>
      <c r="BC47" s="47" t="str">
        <f>IFERROR(__xludf.DUMMYFUNCTION("""COMPUTED_VALUE"""),"")</f>
        <v/>
      </c>
      <c r="BD47" s="47" t="str">
        <f>IFERROR(__xludf.DUMMYFUNCTION("""COMPUTED_VALUE"""),"")</f>
        <v/>
      </c>
      <c r="BE47" s="47" t="str">
        <f>IFERROR(__xludf.DUMMYFUNCTION("""COMPUTED_VALUE"""),"")</f>
        <v/>
      </c>
      <c r="BF47" s="47" t="str">
        <f>IFERROR(__xludf.DUMMYFUNCTION("""COMPUTED_VALUE"""),"")</f>
        <v/>
      </c>
      <c r="BG47" s="47" t="str">
        <f>IFERROR(__xludf.DUMMYFUNCTION("""COMPUTED_VALUE"""),"")</f>
        <v/>
      </c>
      <c r="BH47" s="47" t="str">
        <f>IFERROR(__xludf.DUMMYFUNCTION("""COMPUTED_VALUE"""),"")</f>
        <v/>
      </c>
      <c r="BI47" s="47" t="str">
        <f>IFERROR(__xludf.DUMMYFUNCTION("""COMPUTED_VALUE"""),"")</f>
        <v/>
      </c>
      <c r="BJ47" s="47" t="str">
        <f>IFERROR(__xludf.DUMMYFUNCTION("""COMPUTED_VALUE"""),"")</f>
        <v/>
      </c>
      <c r="BK47" s="47" t="str">
        <f>IFERROR(__xludf.DUMMYFUNCTION("""COMPUTED_VALUE"""),"")</f>
        <v/>
      </c>
      <c r="BL47" s="47" t="str">
        <f>IFERROR(__xludf.DUMMYFUNCTION("""COMPUTED_VALUE"""),"")</f>
        <v/>
      </c>
      <c r="BM47" s="47" t="str">
        <f>IFERROR(__xludf.DUMMYFUNCTION("""COMPUTED_VALUE"""),"")</f>
        <v/>
      </c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1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19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22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23</v>
      </c>
      <c r="D3" s="32" t="s">
        <v>24</v>
      </c>
      <c r="E3" s="31" t="s">
        <v>25</v>
      </c>
      <c r="F3" s="32" t="s">
        <v>26</v>
      </c>
      <c r="G3" s="31"/>
      <c r="H3" s="32"/>
      <c r="I3" s="33" t="s">
        <v>27</v>
      </c>
      <c r="J3" s="34" t="s">
        <v>28</v>
      </c>
      <c r="K3" s="33" t="s">
        <v>29</v>
      </c>
      <c r="L3" s="35"/>
      <c r="M3" s="36" t="s">
        <v>30</v>
      </c>
      <c r="N3" s="37" t="s">
        <v>31</v>
      </c>
      <c r="O3" s="36" t="s">
        <v>32</v>
      </c>
      <c r="P3" s="37" t="s">
        <v>33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40"/>
      <c r="O4" s="44">
        <v>-5.0</v>
      </c>
      <c r="P4" s="45"/>
      <c r="Q4" s="44"/>
      <c r="R4" s="45"/>
      <c r="S4" s="41">
        <v>0.0</v>
      </c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6">
        <f>IFERROR(__xludf.DUMMYFUNCTION("IF(OR(RegExMatch(T4&amp;"""",""ERR""), RegExMatch(T4&amp;"""",""--"")),  ""-----------"", SUM(T4,U3))"),-5.0)</f>
        <v>-5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3</v>
      </c>
      <c r="AH4" s="48">
        <f>IFERROR(__xludf.DUMMYFUNCTION("IF(AG4=1, FILTER(TOSSUP, LEN(TOSSUP)), IF(AG4=2, FILTER(NEG, LEN(NEG)), IF(AG4, FILTER(NONEG, LEN(NONEG)), """")))"),10.0)</f>
        <v>10</v>
      </c>
      <c r="AI4" s="48">
        <f>IFERROR(__xludf.DUMMYFUNCTION("""COMPUTED_VALUE"""),15.0)</f>
        <v>15</v>
      </c>
      <c r="AJ4" s="48"/>
      <c r="AK4" s="48">
        <f>IF(D3="", 0, IF(SUM(C4:H4)-D4&lt;&gt;0, 0, IF(SUM(M4:R4)&gt;0, 2, IF(SUM(M4:R4)&lt;0, 3, 1))))</f>
        <v>3</v>
      </c>
      <c r="AL4" s="48">
        <f>IFERROR(__xludf.DUMMYFUNCTION("IF(AK4=1, FILTER(TOSSUP, LEN(TOSSUP)), IF(AK4=2, FILTER(NEG, LEN(NEG)), IF(AK4, FILTER(NONEG, LEN(NONEG)), """")))"),10.0)</f>
        <v>10</v>
      </c>
      <c r="AM4" s="48">
        <f>IFERROR(__xludf.DUMMYFUNCTION("""COMPUTED_VALUE"""),15.0)</f>
        <v>15</v>
      </c>
      <c r="AN4" s="48"/>
      <c r="AO4" s="48">
        <f>IF(E3="", 0, IF(SUM(C4:H4)-E4&lt;&gt;0, 0, IF(SUM(M4:R4)&gt;0, 2, IF(SUM(M4:R4)&lt;0, 3, 1))))</f>
        <v>3</v>
      </c>
      <c r="AP4" s="48">
        <f>IFERROR(__xludf.DUMMYFUNCTION("IF(AO4=1, FILTER(TOSSUP, LEN(TOSSUP)), IF(AO4=2, FILTER(NEG, LEN(NEG)), IF(AO4, FILTER(NONEG, LEN(NONEG)), """")))"),10.0)</f>
        <v>10</v>
      </c>
      <c r="AQ4" s="48">
        <f>IFERROR(__xludf.DUMMYFUNCTION("""COMPUTED_VALUE"""),15.0)</f>
        <v>15</v>
      </c>
      <c r="AR4" s="48"/>
      <c r="AS4" s="48">
        <f>IF(F3="", 0, IF(SUM(C4:H4)-F4&lt;&gt;0, 0, IF(SUM(M4:R4)&gt;0, 2, IF(SUM(M4:R4)&lt;0, 3, 1))))</f>
        <v>3</v>
      </c>
      <c r="AT4" s="48">
        <f>IFERROR(__xludf.DUMMYFUNCTION("IF(AS4=1, FILTER(TOSSUP, LEN(TOSSUP)), IF(AS4=2, FILTER(NEG, LEN(NEG)), IF(AS4, FILTER(NONEG, LEN(NONEG)), """")))"),10.0)</f>
        <v>10</v>
      </c>
      <c r="AU4" s="48">
        <f>IFERROR(__xludf.DUMMYFUNCTION("""COMPUTED_VALUE"""),15.0)</f>
        <v>15</v>
      </c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0</v>
      </c>
      <c r="BF4" s="21" t="str">
        <f>IFERROR(__xludf.DUMMYFUNCTION("IF(BE4=1, FILTER(TOSSUP, LEN(TOSSUP)), IF(BE4=2, FILTER(NEG, LEN(NEG)), IF(BE4, FILTER(NONEG, LEN(NONEG)), """")))"),"")</f>
        <v/>
      </c>
      <c r="BG4" s="21"/>
      <c r="BH4" s="21"/>
      <c r="BI4" s="21">
        <f>IF(N3="", 0, IF(SUM(M4:R4)-N4&lt;&gt;0, 0, IF(SUM(C4:H4)&gt;0, 2, IF(SUM(C4:H4)&lt;0, 3, 1))))</f>
        <v>0</v>
      </c>
      <c r="BJ4" s="21" t="str">
        <f>IFERROR(__xludf.DUMMYFUNCTION("IF(BI4=1, FILTER(TOSSUP, LEN(TOSSUP)), IF(BI4=2, FILTER(NEG, LEN(NEG)), IF(BI4, FILTER(NONEG, LEN(NONEG)), """")))"),"")</f>
        <v/>
      </c>
      <c r="BK4" s="21"/>
      <c r="BL4" s="21"/>
      <c r="BM4" s="21">
        <f>IF(O3="", 0, IF(SUM(M4:R4)-O4&lt;&gt;0, 0, IF(SUM(C4:H4)&gt;0, 2, IF(SUM(C4:H4)&lt;0, 3, 1))))</f>
        <v>1</v>
      </c>
      <c r="BN4" s="21">
        <f>IFERROR(__xludf.DUMMYFUNCTION("IF(BM4=1, FILTER(TOSSUP, LEN(TOSSUP)), IF(BM4=2, FILTER(NEG, LEN(NEG)), IF(BM4, FILTER(NONEG, LEN(NONEG)), """")))"),-5.0)</f>
        <v>-5</v>
      </c>
      <c r="BO4" s="21">
        <f>IFERROR(__xludf.DUMMYFUNCTION("""COMPUTED_VALUE"""),10.0)</f>
        <v>10</v>
      </c>
      <c r="BP4" s="21">
        <f>IFERROR(__xludf.DUMMYFUNCTION("""COMPUTED_VALUE"""),15.0)</f>
        <v>15</v>
      </c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>
        <v>10.0</v>
      </c>
      <c r="G5" s="39"/>
      <c r="H5" s="40"/>
      <c r="I5" s="41">
        <v>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6">
        <f>IFERROR(__xludf.DUMMYFUNCTION("IF(OR(RegExMatch(J5&amp;"""",""ERR""), RegExMatch(J5&amp;"""",""--""), RegExMatch(K4&amp;"""",""--""),),  ""-----------"", SUM(J5,K4))"),10.0)</f>
        <v>10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SUM(T5,U4))"),-5.0)</f>
        <v>-5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1</v>
      </c>
      <c r="AT5" s="47">
        <f>IFERROR(__xludf.DUMMYFUNCTION("IF(AS5=1, FILTER(TOSSUP, LEN(TOSSUP)), IF(AS5=2, FILTER(NEG, LEN(NEG)), IF(AS5, FILTER(NONEG, LEN(NONEG)), """")))"),-5.0)</f>
        <v>-5</v>
      </c>
      <c r="AU5" s="47">
        <f>IFERROR(__xludf.DUMMYFUNCTION("""COMPUTED_VALUE"""),10.0)</f>
        <v>10</v>
      </c>
      <c r="AV5" s="47">
        <f>IFERROR(__xludf.DUMMYFUNCTION("""COMPUTED_VALUE"""),15.0)</f>
        <v>15</v>
      </c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>
        <v>0.0</v>
      </c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SUM(J6,K5))"),10.0)</f>
        <v>10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SUM(T6,U5))"),-5.0)</f>
        <v>-5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1</v>
      </c>
      <c r="AH6" s="48">
        <f>IFERROR(__xludf.DUMMYFUNCTION("IF(AG6=1, FILTER(TOSSUP, LEN(TOSSUP)), IF(AG6=2, FILTER(NEG, LEN(NEG)), IF(AG6, FILTER(NONEG, LEN(NONEG)), """")))"),-5.0)</f>
        <v>-5</v>
      </c>
      <c r="AI6" s="47">
        <f>IFERROR(__xludf.DUMMYFUNCTION("""COMPUTED_VALUE"""),10.0)</f>
        <v>10</v>
      </c>
      <c r="AJ6" s="47">
        <f>IFERROR(__xludf.DUMMYFUNCTION("""COMPUTED_VALUE"""),15.0)</f>
        <v>15</v>
      </c>
      <c r="AK6" s="47">
        <f>IF(D3="", 0, IF(SUM(C6:H6)-D6&lt;&gt;0, 0, IF(SUM(M6:R6)&gt;0, 2, IF(SUM(M6:R6)&lt;0, 3, 1))))</f>
        <v>1</v>
      </c>
      <c r="AL6" s="47">
        <f>IFERROR(__xludf.DUMMYFUNCTION("IF(AK6=1, FILTER(TOSSUP, LEN(TOSSUP)), IF(AK6=2, FILTER(NEG, LEN(NEG)), IF(AK6, FILTER(NONEG, LEN(NONEG)), """")))"),-5.0)</f>
        <v>-5</v>
      </c>
      <c r="AM6" s="47">
        <f>IFERROR(__xludf.DUMMYFUNCTION("""COMPUTED_VALUE"""),10.0)</f>
        <v>10</v>
      </c>
      <c r="AN6" s="47">
        <f>IFERROR(__xludf.DUMMYFUNCTION("""COMPUTED_VALUE"""),15.0)</f>
        <v>15</v>
      </c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1</v>
      </c>
      <c r="AT6" s="47">
        <f>IFERROR(__xludf.DUMMYFUNCTION("IF(AS6=1, FILTER(TOSSUP, LEN(TOSSUP)), IF(AS6=2, FILTER(NEG, LEN(NEG)), IF(AS6, FILTER(NONEG, LEN(NONEG)), """")))"),-5.0)</f>
        <v>-5</v>
      </c>
      <c r="AU6" s="47">
        <f>IFERROR(__xludf.DUMMYFUNCTION("""COMPUTED_VALUE"""),10.0)</f>
        <v>10</v>
      </c>
      <c r="AV6" s="47">
        <f>IFERROR(__xludf.DUMMYFUNCTION("""COMPUTED_VALUE"""),15.0)</f>
        <v>15</v>
      </c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1</v>
      </c>
      <c r="BN6" s="47">
        <f>IFERROR(__xludf.DUMMYFUNCTION("IF(BM6=1, FILTER(TOSSUP, LEN(TOSSUP)), IF(BM6=2, FILTER(NEG, LEN(NEG)), IF(BM6, FILTER(NONEG, LEN(NONEG)), """")))"),-5.0)</f>
        <v>-5</v>
      </c>
      <c r="BO6" s="47">
        <f>IFERROR(__xludf.DUMMYFUNCTION("""COMPUTED_VALUE"""),10.0)</f>
        <v>10</v>
      </c>
      <c r="BP6" s="47">
        <f>IFERROR(__xludf.DUMMYFUNCTION("""COMPUTED_VALUE"""),15.0)</f>
        <v>15</v>
      </c>
      <c r="BQ6" s="47">
        <f>IF(P3="", 0, IF(SUM(M6:R6)-P6&lt;&gt;0, 0, IF(SUM(C6:H6)&gt;0, 2, IF(SUM(C6:H6)&lt;0, 3, 1))))</f>
        <v>1</v>
      </c>
      <c r="BR6" s="47">
        <f>IFERROR(__xludf.DUMMYFUNCTION("IF(BQ6=1, FILTER(TOSSUP, LEN(TOSSUP)), IF(BQ6=2, FILTER(NEG, LEN(NEG)), IF(BQ6, FILTER(NONEG, LEN(NONEG)), """")))"),-5.0)</f>
        <v>-5</v>
      </c>
      <c r="BS6" s="47">
        <f>IFERROR(__xludf.DUMMYFUNCTION("""COMPUTED_VALUE"""),10.0)</f>
        <v>10</v>
      </c>
      <c r="BT6" s="47">
        <f>IFERROR(__xludf.DUMMYFUNCTION("""COMPUTED_VALUE"""),15.0)</f>
        <v>15</v>
      </c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SUM(J7,K6))"),10.0)</f>
        <v>10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SUM(T7,U6))"),5.0)</f>
        <v>5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1</v>
      </c>
      <c r="AC7" s="48">
        <f>IFERROR(__xludf.DUMMYFUNCTION("IF(AB7, FILTER(BONUS, LEN(BONUS)), ""0"")"),0.0)</f>
        <v>0</v>
      </c>
      <c r="AD7" s="47">
        <f>IFERROR(__xludf.DUMMYFUNCTION("""COMPUTED_VALUE"""),10.0)</f>
        <v>10</v>
      </c>
      <c r="AE7" s="47">
        <f>IFERROR(__xludf.DUMMYFUNCTION("""COMPUTED_VALUE"""),20.0)</f>
        <v>20</v>
      </c>
      <c r="AF7" s="47">
        <f>IFERROR(__xludf.DUMMYFUNCTION("""COMPUTED_VALUE"""),30.0)</f>
        <v>30</v>
      </c>
      <c r="AG7" s="47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7"/>
      <c r="AJ7" s="47"/>
      <c r="AK7" s="47">
        <f>IF(D3="", 0, IF(SUM(C7:H7)-D7&lt;&gt;0, 0, IF(SUM(M7:R7)&gt;0, 2, IF(SUM(M7:R7)&lt;0, 3, 1))))</f>
        <v>2</v>
      </c>
      <c r="AL7" s="47">
        <f>IFERROR(__xludf.DUMMYFUNCTION("IF(AK7=1, FILTER(TOSSUP, LEN(TOSSUP)), IF(AK7=2, FILTER(NEG, LEN(NEG)), IF(AK7, FILTER(NONEG, LEN(NONEG)), """")))"),-5.0)</f>
        <v>-5</v>
      </c>
      <c r="AM7" s="47"/>
      <c r="AN7" s="47"/>
      <c r="AO7" s="47">
        <f>IF(E3="", 0, IF(SUM(C7:H7)-E7&lt;&gt;0, 0, IF(SUM(M7:R7)&gt;0, 2, IF(SUM(M7:R7)&lt;0, 3, 1))))</f>
        <v>2</v>
      </c>
      <c r="AP7" s="47">
        <f>IFERROR(__xludf.DUMMYFUNCTION("IF(AO7=1, FILTER(TOSSUP, LEN(TOSSUP)), IF(AO7=2, FILTER(NEG, LEN(NEG)), IF(AO7, FILTER(NONEG, LEN(NONEG)), """")))"),-5.0)</f>
        <v>-5</v>
      </c>
      <c r="AQ7" s="47"/>
      <c r="AR7" s="47"/>
      <c r="AS7" s="47">
        <f>IF(F3="", 0, IF(SUM(C7:H7)-F7&lt;&gt;0, 0, IF(SUM(M7:R7)&gt;0, 2, IF(SUM(M7:R7)&lt;0, 3, 1))))</f>
        <v>2</v>
      </c>
      <c r="AT7" s="47">
        <f>IFERROR(__xludf.DUMMYFUNCTION("IF(AS7=1, FILTER(TOSSUP, LEN(TOSSUP)), IF(AS7=2, FILTER(NEG, LEN(NEG)), IF(AS7, FILTER(NONEG, LEN(NONEG)), """")))"),-5.0)</f>
        <v>-5</v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0</v>
      </c>
      <c r="BN7" s="47" t="str">
        <f>IFERROR(__xludf.DUMMYFUNCTION("IF(BM7=1, FILTER(TOSSUP, LEN(TOSSUP)), IF(BM7=2, FILTER(NEG, LEN(NEG)), IF(BM7, FILTER(NONEG, LEN(NONEG)), """")))"),"")</f>
        <v/>
      </c>
      <c r="BO7" s="47"/>
      <c r="BP7" s="47"/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SUM(J8,K7))"),10.0)</f>
        <v>10</v>
      </c>
      <c r="L8" s="67">
        <v>5.0</v>
      </c>
      <c r="M8" s="68"/>
      <c r="N8" s="63"/>
      <c r="O8" s="68">
        <v>-5.0</v>
      </c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SUM(T8,U7))"),0.0)</f>
        <v>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3</v>
      </c>
      <c r="AH8" s="48">
        <f>IFERROR(__xludf.DUMMYFUNCTION("IF(AG8=1, FILTER(TOSSUP, LEN(TOSSUP)), IF(AG8=2, FILTER(NEG, LEN(NEG)), IF(AG8, FILTER(NONEG, LEN(NONEG)), """")))"),10.0)</f>
        <v>10</v>
      </c>
      <c r="AI8" s="47">
        <f>IFERROR(__xludf.DUMMYFUNCTION("""COMPUTED_VALUE"""),15.0)</f>
        <v>15</v>
      </c>
      <c r="AJ8" s="47"/>
      <c r="AK8" s="47">
        <f>IF(D3="", 0, IF(SUM(C8:H8)-D8&lt;&gt;0, 0, IF(SUM(M8:R8)&gt;0, 2, IF(SUM(M8:R8)&lt;0, 3, 1))))</f>
        <v>3</v>
      </c>
      <c r="AL8" s="47">
        <f>IFERROR(__xludf.DUMMYFUNCTION("IF(AK8=1, FILTER(TOSSUP, LEN(TOSSUP)), IF(AK8=2, FILTER(NEG, LEN(NEG)), IF(AK8, FILTER(NONEG, LEN(NONEG)), """")))"),10.0)</f>
        <v>10</v>
      </c>
      <c r="AM8" s="47">
        <f>IFERROR(__xludf.DUMMYFUNCTION("""COMPUTED_VALUE"""),15.0)</f>
        <v>15</v>
      </c>
      <c r="AN8" s="47"/>
      <c r="AO8" s="47">
        <f>IF(E3="", 0, IF(SUM(C8:H8)-E8&lt;&gt;0, 0, IF(SUM(M8:R8)&gt;0, 2, IF(SUM(M8:R8)&lt;0, 3, 1))))</f>
        <v>3</v>
      </c>
      <c r="AP8" s="47">
        <f>IFERROR(__xludf.DUMMYFUNCTION("IF(AO8=1, FILTER(TOSSUP, LEN(TOSSUP)), IF(AO8=2, FILTER(NEG, LEN(NEG)), IF(AO8, FILTER(NONEG, LEN(NONEG)), """")))"),10.0)</f>
        <v>10</v>
      </c>
      <c r="AQ8" s="47">
        <f>IFERROR(__xludf.DUMMYFUNCTION("""COMPUTED_VALUE"""),15.0)</f>
        <v>15</v>
      </c>
      <c r="AR8" s="47"/>
      <c r="AS8" s="47">
        <f>IF(F3="", 0, IF(SUM(C8:H8)-F8&lt;&gt;0, 0, IF(SUM(M8:R8)&gt;0, 2, IF(SUM(M8:R8)&lt;0, 3, 1))))</f>
        <v>3</v>
      </c>
      <c r="AT8" s="47">
        <f>IFERROR(__xludf.DUMMYFUNCTION("IF(AS8=1, FILTER(TOSSUP, LEN(TOSSUP)), IF(AS8=2, FILTER(NEG, LEN(NEG)), IF(AS8, FILTER(NONEG, LEN(NONEG)), """")))"),10.0)</f>
        <v>10</v>
      </c>
      <c r="AU8" s="47">
        <f>IFERROR(__xludf.DUMMYFUNCTION("""COMPUTED_VALUE"""),15.0)</f>
        <v>15</v>
      </c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1</v>
      </c>
      <c r="BN8" s="47">
        <f>IFERROR(__xludf.DUMMYFUNCTION("IF(BM8=1, FILTER(TOSSUP, LEN(TOSSUP)), IF(BM8=2, FILTER(NEG, LEN(NEG)), IF(BM8, FILTER(NONEG, LEN(NONEG)), """")))"),-5.0)</f>
        <v>-5</v>
      </c>
      <c r="BO8" s="47">
        <f>IFERROR(__xludf.DUMMYFUNCTION("""COMPUTED_VALUE"""),10.0)</f>
        <v>10</v>
      </c>
      <c r="BP8" s="47">
        <f>IFERROR(__xludf.DUMMYFUNCTION("""COMPUTED_VALUE"""),15.0)</f>
        <v>15</v>
      </c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SUM(J9,K8))"),10.0)</f>
        <v>10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SUM(T9,U8))"),20.0)</f>
        <v>20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SUM(J10,K9))"),10.0)</f>
        <v>10</v>
      </c>
      <c r="L10" s="43">
        <v>7.0</v>
      </c>
      <c r="M10" s="44"/>
      <c r="N10" s="61"/>
      <c r="O10" s="44"/>
      <c r="P10" s="59"/>
      <c r="Q10" s="58"/>
      <c r="R10" s="59"/>
      <c r="S10" s="41">
        <v>0.0</v>
      </c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SUM(T10,U9))"),20.0)</f>
        <v>20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7">
        <f>IFERROR(__xludf.DUMMYFUNCTION("""COMPUTED_VALUE"""),10.0)</f>
        <v>10</v>
      </c>
      <c r="AJ10" s="47">
        <f>IFERROR(__xludf.DUMMYFUNCTION("""COMPUTED_VALUE"""),15.0)</f>
        <v>15</v>
      </c>
      <c r="AK10" s="47">
        <f>IF(D3="", 0, IF(SUM(C10:H10)-D10&lt;&gt;0, 0, IF(SUM(M10:R10)&gt;0, 2, IF(SUM(M10:R10)&lt;0, 3, 1))))</f>
        <v>1</v>
      </c>
      <c r="AL10" s="47">
        <f>IFERROR(__xludf.DUMMYFUNCTION("IF(AK10=1, FILTER(TOSSUP, LEN(TOSSUP)), IF(AK10=2, FILTER(NEG, LEN(NEG)), IF(AK10, FILTER(NONEG, LEN(NONEG)), """")))"),-5.0)</f>
        <v>-5</v>
      </c>
      <c r="AM10" s="47">
        <f>IFERROR(__xludf.DUMMYFUNCTION("""COMPUTED_VALUE"""),10.0)</f>
        <v>10</v>
      </c>
      <c r="AN10" s="47">
        <f>IFERROR(__xludf.DUMMYFUNCTION("""COMPUTED_VALUE"""),15.0)</f>
        <v>15</v>
      </c>
      <c r="AO10" s="47">
        <f>IF(E3="", 0, IF(SUM(C10:H10)-E10&lt;&gt;0, 0, IF(SUM(M10:R10)&gt;0, 2, IF(SUM(M10:R10)&lt;0, 3, 1))))</f>
        <v>1</v>
      </c>
      <c r="AP10" s="47">
        <f>IFERROR(__xludf.DUMMYFUNCTION("IF(AO10=1, FILTER(TOSSUP, LEN(TOSSUP)), IF(AO10=2, FILTER(NEG, LEN(NEG)), IF(AO10, FILTER(NONEG, LEN(NONEG)), """")))"),-5.0)</f>
        <v>-5</v>
      </c>
      <c r="AQ10" s="47">
        <f>IFERROR(__xludf.DUMMYFUNCTION("""COMPUTED_VALUE"""),10.0)</f>
        <v>10</v>
      </c>
      <c r="AR10" s="47">
        <f>IFERROR(__xludf.DUMMYFUNCTION("""COMPUTED_VALUE"""),15.0)</f>
        <v>15</v>
      </c>
      <c r="AS10" s="47">
        <f>IF(F3="", 0, IF(SUM(C10:H10)-F10&lt;&gt;0, 0, IF(SUM(M10:R10)&gt;0, 2, IF(SUM(M10:R10)&lt;0, 3, 1))))</f>
        <v>1</v>
      </c>
      <c r="AT10" s="47">
        <f>IFERROR(__xludf.DUMMYFUNCTION("IF(AS10=1, FILTER(TOSSUP, LEN(TOSSUP)), IF(AS10=2, FILTER(NEG, LEN(NEG)), IF(AS10, FILTER(NONEG, LEN(NONEG)), """")))"),-5.0)</f>
        <v>-5</v>
      </c>
      <c r="AU10" s="47">
        <f>IFERROR(__xludf.DUMMYFUNCTION("""COMPUTED_VALUE"""),10.0)</f>
        <v>10</v>
      </c>
      <c r="AV10" s="47">
        <f>IFERROR(__xludf.DUMMYFUNCTION("""COMPUTED_VALUE"""),15.0)</f>
        <v>15</v>
      </c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1</v>
      </c>
      <c r="BF10" s="47">
        <f>IFERROR(__xludf.DUMMYFUNCTION("IF(BE10=1, FILTER(TOSSUP, LEN(TOSSUP)), IF(BE10=2, FILTER(NEG, LEN(NEG)), IF(BE10, FILTER(NONEG, LEN(NONEG)), """")))"),-5.0)</f>
        <v>-5</v>
      </c>
      <c r="BG10" s="47">
        <f>IFERROR(__xludf.DUMMYFUNCTION("""COMPUTED_VALUE"""),10.0)</f>
        <v>10</v>
      </c>
      <c r="BH10" s="47">
        <f>IFERROR(__xludf.DUMMYFUNCTION("""COMPUTED_VALUE"""),15.0)</f>
        <v>15</v>
      </c>
      <c r="BI10" s="47">
        <f>IF(N3="", 0, IF(SUM(M10:R10)-N10&lt;&gt;0, 0, IF(SUM(C10:H10)&gt;0, 2, IF(SUM(C10:H10)&lt;0, 3, 1))))</f>
        <v>1</v>
      </c>
      <c r="BJ10" s="47">
        <f>IFERROR(__xludf.DUMMYFUNCTION("IF(BI10=1, FILTER(TOSSUP, LEN(TOSSUP)), IF(BI10=2, FILTER(NEG, LEN(NEG)), IF(BI10, FILTER(NONEG, LEN(NONEG)), """")))"),-5.0)</f>
        <v>-5</v>
      </c>
      <c r="BK10" s="47">
        <f>IFERROR(__xludf.DUMMYFUNCTION("""COMPUTED_VALUE"""),10.0)</f>
        <v>10</v>
      </c>
      <c r="BL10" s="47">
        <f>IFERROR(__xludf.DUMMYFUNCTION("""COMPUTED_VALUE"""),15.0)</f>
        <v>15</v>
      </c>
      <c r="BM10" s="47">
        <f>IF(O3="", 0, IF(SUM(M10:R10)-O10&lt;&gt;0, 0, IF(SUM(C10:H10)&gt;0, 2, IF(SUM(C10:H10)&lt;0, 3, 1))))</f>
        <v>1</v>
      </c>
      <c r="BN10" s="47">
        <f>IFERROR(__xludf.DUMMYFUNCTION("IF(BM10=1, FILTER(TOSSUP, LEN(TOSSUP)), IF(BM10=2, FILTER(NEG, LEN(NEG)), IF(BM10, FILTER(NONEG, LEN(NONEG)), """")))"),-5.0)</f>
        <v>-5</v>
      </c>
      <c r="BO10" s="47">
        <f>IFERROR(__xludf.DUMMYFUNCTION("""COMPUTED_VALUE"""),10.0)</f>
        <v>10</v>
      </c>
      <c r="BP10" s="47">
        <f>IFERROR(__xludf.DUMMYFUNCTION("""COMPUTED_VALUE"""),15.0)</f>
        <v>15</v>
      </c>
      <c r="BQ10" s="47">
        <f>IF(P3="", 0, IF(SUM(M10:R10)-P10&lt;&gt;0, 0, IF(SUM(C10:H10)&gt;0, 2, IF(SUM(C10:H10)&lt;0, 3, 1))))</f>
        <v>1</v>
      </c>
      <c r="BR10" s="47">
        <f>IFERROR(__xludf.DUMMYFUNCTION("IF(BQ10=1, FILTER(TOSSUP, LEN(TOSSUP)), IF(BQ10=2, FILTER(NEG, LEN(NEG)), IF(BQ10, FILTER(NONEG, LEN(NONEG)), """")))"),-5.0)</f>
        <v>-5</v>
      </c>
      <c r="BS10" s="47">
        <f>IFERROR(__xludf.DUMMYFUNCTION("""COMPUTED_VALUE"""),10.0)</f>
        <v>10</v>
      </c>
      <c r="BT10" s="47">
        <f>IFERROR(__xludf.DUMMYFUNCTION("""COMPUTED_VALUE"""),15.0)</f>
        <v>15</v>
      </c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SUM(J11,K10))"),10.0)</f>
        <v>10</v>
      </c>
      <c r="L11" s="43">
        <v>8.0</v>
      </c>
      <c r="M11" s="44"/>
      <c r="N11" s="61"/>
      <c r="O11" s="58"/>
      <c r="P11" s="59"/>
      <c r="Q11" s="58"/>
      <c r="R11" s="59"/>
      <c r="S11" s="41">
        <v>0.0</v>
      </c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SUM(T11,U10))"),20.0)</f>
        <v>20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7">
        <f>IFERROR(__xludf.DUMMYFUNCTION("""COMPUTED_VALUE"""),10.0)</f>
        <v>10</v>
      </c>
      <c r="AJ11" s="47">
        <f>IFERROR(__xludf.DUMMYFUNCTION("""COMPUTED_VALUE"""),15.0)</f>
        <v>15</v>
      </c>
      <c r="AK11" s="47">
        <f>IF(D3="", 0, IF(SUM(C11:H11)-D11&lt;&gt;0, 0, IF(SUM(M11:R11)&gt;0, 2, IF(SUM(M11:R11)&lt;0, 3, 1))))</f>
        <v>1</v>
      </c>
      <c r="AL11" s="47">
        <f>IFERROR(__xludf.DUMMYFUNCTION("IF(AK11=1, FILTER(TOSSUP, LEN(TOSSUP)), IF(AK11=2, FILTER(NEG, LEN(NEG)), IF(AK11, FILTER(NONEG, LEN(NONEG)), """")))"),-5.0)</f>
        <v>-5</v>
      </c>
      <c r="AM11" s="47">
        <f>IFERROR(__xludf.DUMMYFUNCTION("""COMPUTED_VALUE"""),10.0)</f>
        <v>10</v>
      </c>
      <c r="AN11" s="47">
        <f>IFERROR(__xludf.DUMMYFUNCTION("""COMPUTED_VALUE"""),15.0)</f>
        <v>15</v>
      </c>
      <c r="AO11" s="47">
        <f>IF(E3="", 0, IF(SUM(C11:H11)-E11&lt;&gt;0, 0, IF(SUM(M11:R11)&gt;0, 2, IF(SUM(M11:R11)&lt;0, 3, 1))))</f>
        <v>1</v>
      </c>
      <c r="AP11" s="47">
        <f>IFERROR(__xludf.DUMMYFUNCTION("IF(AO11=1, FILTER(TOSSUP, LEN(TOSSUP)), IF(AO11=2, FILTER(NEG, LEN(NEG)), IF(AO11, FILTER(NONEG, LEN(NONEG)), """")))"),-5.0)</f>
        <v>-5</v>
      </c>
      <c r="AQ11" s="47">
        <f>IFERROR(__xludf.DUMMYFUNCTION("""COMPUTED_VALUE"""),10.0)</f>
        <v>10</v>
      </c>
      <c r="AR11" s="47">
        <f>IFERROR(__xludf.DUMMYFUNCTION("""COMPUTED_VALUE"""),15.0)</f>
        <v>15</v>
      </c>
      <c r="AS11" s="47">
        <f>IF(F3="", 0, IF(SUM(C11:H11)-F11&lt;&gt;0, 0, IF(SUM(M11:R11)&gt;0, 2, IF(SUM(M11:R11)&lt;0, 3, 1))))</f>
        <v>1</v>
      </c>
      <c r="AT11" s="47">
        <f>IFERROR(__xludf.DUMMYFUNCTION("IF(AS11=1, FILTER(TOSSUP, LEN(TOSSUP)), IF(AS11=2, FILTER(NEG, LEN(NEG)), IF(AS11, FILTER(NONEG, LEN(NONEG)), """")))"),-5.0)</f>
        <v>-5</v>
      </c>
      <c r="AU11" s="47">
        <f>IFERROR(__xludf.DUMMYFUNCTION("""COMPUTED_VALUE"""),10.0)</f>
        <v>10</v>
      </c>
      <c r="AV11" s="47">
        <f>IFERROR(__xludf.DUMMYFUNCTION("""COMPUTED_VALUE"""),15.0)</f>
        <v>15</v>
      </c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1</v>
      </c>
      <c r="BF11" s="47">
        <f>IFERROR(__xludf.DUMMYFUNCTION("IF(BE11=1, FILTER(TOSSUP, LEN(TOSSUP)), IF(BE11=2, FILTER(NEG, LEN(NEG)), IF(BE11, FILTER(NONEG, LEN(NONEG)), """")))"),-5.0)</f>
        <v>-5</v>
      </c>
      <c r="BG11" s="47">
        <f>IFERROR(__xludf.DUMMYFUNCTION("""COMPUTED_VALUE"""),10.0)</f>
        <v>10</v>
      </c>
      <c r="BH11" s="47">
        <f>IFERROR(__xludf.DUMMYFUNCTION("""COMPUTED_VALUE"""),15.0)</f>
        <v>15</v>
      </c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1</v>
      </c>
      <c r="BN11" s="47">
        <f>IFERROR(__xludf.DUMMYFUNCTION("IF(BM11=1, FILTER(TOSSUP, LEN(TOSSUP)), IF(BM11=2, FILTER(NEG, LEN(NEG)), IF(BM11, FILTER(NONEG, LEN(NONEG)), """")))"),-5.0)</f>
        <v>-5</v>
      </c>
      <c r="BO11" s="47">
        <f>IFERROR(__xludf.DUMMYFUNCTION("""COMPUTED_VALUE"""),10.0)</f>
        <v>10</v>
      </c>
      <c r="BP11" s="47">
        <f>IFERROR(__xludf.DUMMYFUNCTION("""COMPUTED_VALUE"""),15.0)</f>
        <v>15</v>
      </c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SUM(J12,K11))"),10.0)</f>
        <v>10</v>
      </c>
      <c r="L12" s="43">
        <v>9.0</v>
      </c>
      <c r="M12" s="44">
        <v>10.0</v>
      </c>
      <c r="N12" s="40"/>
      <c r="O12" s="58"/>
      <c r="P12" s="59"/>
      <c r="Q12" s="58"/>
      <c r="R12" s="59"/>
      <c r="S12" s="41">
        <v>0.0</v>
      </c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6">
        <f>IFERROR(__xludf.DUMMYFUNCTION("IF(OR(RegExMatch(T12&amp;"""",""ERR""), RegExMatch(T12&amp;"""",""--""), RegExMatch(U11&amp;"""",""--""),),  ""-----------"", SUM(T12,U11))"),30.0)</f>
        <v>30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1</v>
      </c>
      <c r="AC12" s="48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7"/>
      <c r="AJ12" s="47"/>
      <c r="AK12" s="47">
        <f>IF(D3="", 0, IF(SUM(C12:H12)-D12&lt;&gt;0, 0, IF(SUM(M12:R12)&gt;0, 2, IF(SUM(M12:R12)&lt;0, 3, 1))))</f>
        <v>2</v>
      </c>
      <c r="AL12" s="47">
        <f>IFERROR(__xludf.DUMMYFUNCTION("IF(AK12=1, FILTER(TOSSUP, LEN(TOSSUP)), IF(AK12=2, FILTER(NEG, LEN(NEG)), IF(AK12, FILTER(NONEG, LEN(NONEG)), """")))"),-5.0)</f>
        <v>-5</v>
      </c>
      <c r="AM12" s="47"/>
      <c r="AN12" s="47"/>
      <c r="AO12" s="47">
        <f>IF(E3="", 0, IF(SUM(C12:H12)-E12&lt;&gt;0, 0, IF(SUM(M12:R12)&gt;0, 2, IF(SUM(M12:R12)&lt;0, 3, 1))))</f>
        <v>2</v>
      </c>
      <c r="AP12" s="47">
        <f>IFERROR(__xludf.DUMMYFUNCTION("IF(AO12=1, FILTER(TOSSUP, LEN(TOSSUP)), IF(AO12=2, FILTER(NEG, LEN(NEG)), IF(AO12, FILTER(NONEG, LEN(NONEG)), """")))"),-5.0)</f>
        <v>-5</v>
      </c>
      <c r="AQ12" s="47"/>
      <c r="AR12" s="47"/>
      <c r="AS12" s="47">
        <f>IF(F3="", 0, IF(SUM(C12:H12)-F12&lt;&gt;0, 0, IF(SUM(M12:R12)&gt;0, 2, IF(SUM(M12:R12)&lt;0, 3, 1))))</f>
        <v>2</v>
      </c>
      <c r="AT12" s="47">
        <f>IFERROR(__xludf.DUMMYFUNCTION("IF(AS12=1, FILTER(TOSSUP, LEN(TOSSUP)), IF(AS12=2, FILTER(NEG, LEN(NEG)), IF(AS12, FILTER(NONEG, LEN(NONEG)), """")))"),-5.0)</f>
        <v>-5</v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1</v>
      </c>
      <c r="BF12" s="47">
        <f>IFERROR(__xludf.DUMMYFUNCTION("IF(BE12=1, FILTER(TOSSUP, LEN(TOSSUP)), IF(BE12=2, FILTER(NEG, LEN(NEG)), IF(BE12, FILTER(NONEG, LEN(NONEG)), """")))"),-5.0)</f>
        <v>-5</v>
      </c>
      <c r="BG12" s="47">
        <f>IFERROR(__xludf.DUMMYFUNCTION("""COMPUTED_VALUE"""),10.0)</f>
        <v>10</v>
      </c>
      <c r="BH12" s="47">
        <f>IFERROR(__xludf.DUMMYFUNCTION("""COMPUTED_VALUE"""),15.0)</f>
        <v>15</v>
      </c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SUM(J13,K12))"),10.0)</f>
        <v>10</v>
      </c>
      <c r="L13" s="67">
        <v>10.0</v>
      </c>
      <c r="M13" s="68"/>
      <c r="N13" s="71"/>
      <c r="O13" s="68"/>
      <c r="P13" s="72">
        <v>15.0</v>
      </c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SUM(T13,U12))"),75.0)</f>
        <v>75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1</v>
      </c>
      <c r="AC13" s="48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7"/>
      <c r="AJ13" s="47"/>
      <c r="AK13" s="47">
        <f>IF(D3="", 0, IF(SUM(C13:H13)-D13&lt;&gt;0, 0, IF(SUM(M13:R13)&gt;0, 2, IF(SUM(M13:R13)&lt;0, 3, 1))))</f>
        <v>2</v>
      </c>
      <c r="AL13" s="47">
        <f>IFERROR(__xludf.DUMMYFUNCTION("IF(AK13=1, FILTER(TOSSUP, LEN(TOSSUP)), IF(AK13=2, FILTER(NEG, LEN(NEG)), IF(AK13, FILTER(NONEG, LEN(NONEG)), """")))"),-5.0)</f>
        <v>-5</v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1</v>
      </c>
      <c r="BR13" s="47">
        <f>IFERROR(__xludf.DUMMYFUNCTION("IF(BQ13=1, FILTER(TOSSUP, LEN(TOSSUP)), IF(BQ13=2, FILTER(NEG, LEN(NEG)), IF(BQ13, FILTER(NONEG, LEN(NONEG)), """")))"),-5.0)</f>
        <v>-5</v>
      </c>
      <c r="BS13" s="47">
        <f>IFERROR(__xludf.DUMMYFUNCTION("""COMPUTED_VALUE"""),10.0)</f>
        <v>10</v>
      </c>
      <c r="BT13" s="47">
        <f>IFERROR(__xludf.DUMMYFUNCTION("""COMPUTED_VALUE"""),15.0)</f>
        <v>15</v>
      </c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SUM(J14,K13))"),10.0)</f>
        <v>10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SUM(T14,U13))"),105.0)</f>
        <v>105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1</v>
      </c>
      <c r="BR14" s="47">
        <f>IFERROR(__xludf.DUMMYFUNCTION("IF(BQ14=1, FILTER(TOSSUP, LEN(TOSSUP)), IF(BQ14=2, FILTER(NEG, LEN(NEG)), IF(BQ14, FILTER(NONEG, LEN(NONEG)), """")))"),-5.0)</f>
        <v>-5</v>
      </c>
      <c r="BS14" s="47">
        <f>IFERROR(__xludf.DUMMYFUNCTION("""COMPUTED_VALUE"""),10.0)</f>
        <v>10</v>
      </c>
      <c r="BT14" s="47">
        <f>IFERROR(__xludf.DUMMYFUNCTION("""COMPUTED_VALUE"""),15.0)</f>
        <v>15</v>
      </c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SUM(J15,K14))"),10.0)</f>
        <v>10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SUM(T15,U14))"),145.0)</f>
        <v>145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1</v>
      </c>
      <c r="AC15" s="48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7"/>
      <c r="AJ15" s="47"/>
      <c r="AK15" s="47">
        <f>IF(D3="", 0, IF(SUM(C15:H15)-D15&lt;&gt;0, 0, IF(SUM(M15:R15)&gt;0, 2, IF(SUM(M15:R15)&lt;0, 3, 1))))</f>
        <v>2</v>
      </c>
      <c r="AL15" s="47">
        <f>IFERROR(__xludf.DUMMYFUNCTION("IF(AK15=1, FILTER(TOSSUP, LEN(TOSSUP)), IF(AK15=2, FILTER(NEG, LEN(NEG)), IF(AK15, FILTER(NONEG, LEN(NONEG)), """")))"),-5.0)</f>
        <v>-5</v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1</v>
      </c>
      <c r="BR15" s="47">
        <f>IFERROR(__xludf.DUMMYFUNCTION("IF(BQ15=1, FILTER(TOSSUP, LEN(TOSSUP)), IF(BQ15=2, FILTER(NEG, LEN(NEG)), IF(BQ15, FILTER(NONEG, LEN(NONEG)), """")))"),-5.0)</f>
        <v>-5</v>
      </c>
      <c r="BS15" s="47">
        <f>IFERROR(__xludf.DUMMYFUNCTION("""COMPUTED_VALUE"""),10.0)</f>
        <v>10</v>
      </c>
      <c r="BT15" s="47">
        <f>IFERROR(__xludf.DUMMYFUNCTION("""COMPUTED_VALUE"""),15.0)</f>
        <v>15</v>
      </c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SUM(J16,K15))"),10.0)</f>
        <v>10</v>
      </c>
      <c r="L16" s="43">
        <v>13.0</v>
      </c>
      <c r="M16" s="44"/>
      <c r="N16" s="61"/>
      <c r="O16" s="58"/>
      <c r="P16" s="57">
        <v>10.0</v>
      </c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SUM(T16,U15))"),165.0)</f>
        <v>165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SUM(J17,K16))"),10.0)</f>
        <v>10</v>
      </c>
      <c r="L17" s="43">
        <v>14.0</v>
      </c>
      <c r="M17" s="44"/>
      <c r="N17" s="40">
        <v>15.0</v>
      </c>
      <c r="O17" s="44"/>
      <c r="P17" s="59"/>
      <c r="Q17" s="58"/>
      <c r="R17" s="59"/>
      <c r="S17" s="41">
        <v>30.0</v>
      </c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46">
        <f>IFERROR(__xludf.DUMMYFUNCTION("IF(OR(RegExMatch(T17&amp;"""",""ERR""), RegExMatch(T17&amp;"""",""--""), RegExMatch(U16&amp;"""",""--""),),  ""-----------"", SUM(T17,U16))"),210.0)</f>
        <v>210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1</v>
      </c>
      <c r="AC17" s="48">
        <f>IFERROR(__xludf.DUMMYFUNCTION("IF(AB17, FILTER(BONUS, LEN(BONUS)), ""0"")"),0.0)</f>
        <v>0</v>
      </c>
      <c r="AD17" s="47">
        <f>IFERROR(__xludf.DUMMYFUNCTION("""COMPUTED_VALUE"""),10.0)</f>
        <v>10</v>
      </c>
      <c r="AE17" s="47">
        <f>IFERROR(__xludf.DUMMYFUNCTION("""COMPUTED_VALUE"""),20.0)</f>
        <v>20</v>
      </c>
      <c r="AF17" s="47">
        <f>IFERROR(__xludf.DUMMYFUNCTION("""COMPUTED_VALUE"""),30.0)</f>
        <v>30</v>
      </c>
      <c r="AG17" s="47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7"/>
      <c r="AJ17" s="47"/>
      <c r="AK17" s="47">
        <f>IF(D3="", 0, IF(SUM(C17:H17)-D17&lt;&gt;0, 0, IF(SUM(M17:R17)&gt;0, 2, IF(SUM(M17:R17)&lt;0, 3, 1))))</f>
        <v>2</v>
      </c>
      <c r="AL17" s="47">
        <f>IFERROR(__xludf.DUMMYFUNCTION("IF(AK17=1, FILTER(TOSSUP, LEN(TOSSUP)), IF(AK17=2, FILTER(NEG, LEN(NEG)), IF(AK17, FILTER(NONEG, LEN(NONEG)), """")))"),-5.0)</f>
        <v>-5</v>
      </c>
      <c r="AM17" s="47"/>
      <c r="AN17" s="47"/>
      <c r="AO17" s="47">
        <f>IF(E3="", 0, IF(SUM(C17:H17)-E17&lt;&gt;0, 0, IF(SUM(M17:R17)&gt;0, 2, IF(SUM(M17:R17)&lt;0, 3, 1))))</f>
        <v>2</v>
      </c>
      <c r="AP17" s="47">
        <f>IFERROR(__xludf.DUMMYFUNCTION("IF(AO17=1, FILTER(TOSSUP, LEN(TOSSUP)), IF(AO17=2, FILTER(NEG, LEN(NEG)), IF(AO17, FILTER(NONEG, LEN(NONEG)), """")))"),-5.0)</f>
        <v>-5</v>
      </c>
      <c r="AQ17" s="47"/>
      <c r="AR17" s="47"/>
      <c r="AS17" s="47">
        <f>IF(F3="", 0, IF(SUM(C17:H17)-F17&lt;&gt;0, 0, IF(SUM(M17:R17)&gt;0, 2, IF(SUM(M17:R17)&lt;0, 3, 1))))</f>
        <v>2</v>
      </c>
      <c r="AT17" s="47">
        <f>IFERROR(__xludf.DUMMYFUNCTION("IF(AS17=1, FILTER(TOSSUP, LEN(TOSSUP)), IF(AS17=2, FILTER(NEG, LEN(NEG)), IF(AS17, FILTER(NONEG, LEN(NONEG)), """")))"),-5.0)</f>
        <v>-5</v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0</v>
      </c>
      <c r="BF17" s="47" t="str">
        <f>IFERROR(__xludf.DUMMYFUNCTION("IF(BE17=1, FILTER(TOSSUP, LEN(TOSSUP)), IF(BE17=2, FILTER(NEG, LEN(NEG)), IF(BE17, FILTER(NONEG, LEN(NONEG)), """")))"),"")</f>
        <v/>
      </c>
      <c r="BG17" s="47"/>
      <c r="BH17" s="47"/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>
        <v>10.0</v>
      </c>
      <c r="F18" s="61"/>
      <c r="G18" s="60"/>
      <c r="H18" s="61"/>
      <c r="I18" s="41">
        <v>10.0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6">
        <f>IFERROR(__xludf.DUMMYFUNCTION("IF(OR(RegExMatch(J18&amp;"""",""ERR""), RegExMatch(J18&amp;"""",""--""), RegExMatch(K17&amp;"""",""--""),),  ""-----------"", SUM(J18,K17))"),30.0)</f>
        <v>30</v>
      </c>
      <c r="L18" s="43">
        <v>15.0</v>
      </c>
      <c r="M18" s="44">
        <v>-5.0</v>
      </c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6">
        <f>IFERROR(__xludf.DUMMYFUNCTION("IF(OR(RegExMatch(T18&amp;"""",""ERR""), RegExMatch(T18&amp;"""",""--""), RegExMatch(U17&amp;"""",""--""),),  ""-----------"", SUM(T18,U17))"),205.0)</f>
        <v>205</v>
      </c>
      <c r="V18" s="47"/>
      <c r="W18" s="48" t="b">
        <f t="shared" si="1"/>
        <v>1</v>
      </c>
      <c r="X18" s="48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3</v>
      </c>
      <c r="AP18" s="47">
        <f>IFERROR(__xludf.DUMMYFUNCTION("IF(AO18=1, FILTER(TOSSUP, LEN(TOSSUP)), IF(AO18=2, FILTER(NEG, LEN(NEG)), IF(AO18, FILTER(NONEG, LEN(NONEG)), """")))"),10.0)</f>
        <v>10</v>
      </c>
      <c r="AQ18" s="47">
        <f>IFERROR(__xludf.DUMMYFUNCTION("""COMPUTED_VALUE"""),15.0)</f>
        <v>15</v>
      </c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63">
        <v>-5.0</v>
      </c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SUM(J19,K18))"),25.0)</f>
        <v>25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1</v>
      </c>
      <c r="AC19" s="48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2</v>
      </c>
      <c r="AL19" s="47">
        <f>IFERROR(__xludf.DUMMYFUNCTION("IF(AK19=1, FILTER(TOSSUP, LEN(TOSSUP)), IF(AK19=2, FILTER(NEG, LEN(NEG)), IF(AK19, FILTER(NONEG, LEN(NONEG)), """")))"),-5.0)</f>
        <v>-5</v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3</v>
      </c>
      <c r="BN19" s="47">
        <f>IFERROR(__xludf.DUMMYFUNCTION("IF(BM19=1, FILTER(TOSSUP, LEN(TOSSUP)), IF(BM19=2, FILTER(NEG, LEN(NEG)), IF(BM19, FILTER(NONEG, LEN(NONEG)), """")))"),10.0)</f>
        <v>10</v>
      </c>
      <c r="BO19" s="47">
        <f>IFERROR(__xludf.DUMMYFUNCTION("""COMPUTED_VALUE"""),15.0)</f>
        <v>15</v>
      </c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SUM(J20,K19))"),25.0)</f>
        <v>25</v>
      </c>
      <c r="L20" s="67">
        <v>17.0</v>
      </c>
      <c r="M20" s="68"/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SUM(T20,U19))"),235.0)</f>
        <v>235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1</v>
      </c>
      <c r="AH20" s="48">
        <f>IFERROR(__xludf.DUMMYFUNCTION("IF(AG20=1, FILTER(TOSSUP, LEN(TOSSUP)), IF(AG20=2, FILTER(NEG, LEN(NEG)), IF(AG20, FILTER(NONEG, LEN(NONEG)), """")))"),-5.0)</f>
        <v>-5</v>
      </c>
      <c r="AI20" s="47">
        <f>IFERROR(__xludf.DUMMYFUNCTION("""COMPUTED_VALUE"""),10.0)</f>
        <v>10</v>
      </c>
      <c r="AJ20" s="47">
        <f>IFERROR(__xludf.DUMMYFUNCTION("""COMPUTED_VALUE"""),15.0)</f>
        <v>15</v>
      </c>
      <c r="AK20" s="47">
        <f>IF(D3="", 0, IF(SUM(C20:H20)-D20&lt;&gt;0, 0, IF(SUM(M20:R20)&gt;0, 2, IF(SUM(M20:R20)&lt;0, 3, 1))))</f>
        <v>1</v>
      </c>
      <c r="AL20" s="47">
        <f>IFERROR(__xludf.DUMMYFUNCTION("IF(AK20=1, FILTER(TOSSUP, LEN(TOSSUP)), IF(AK20=2, FILTER(NEG, LEN(NEG)), IF(AK20, FILTER(NONEG, LEN(NONEG)), """")))"),-5.0)</f>
        <v>-5</v>
      </c>
      <c r="AM20" s="47">
        <f>IFERROR(__xludf.DUMMYFUNCTION("""COMPUTED_VALUE"""),10.0)</f>
        <v>10</v>
      </c>
      <c r="AN20" s="47">
        <f>IFERROR(__xludf.DUMMYFUNCTION("""COMPUTED_VALUE"""),15.0)</f>
        <v>15</v>
      </c>
      <c r="AO20" s="47">
        <f>IF(E3="", 0, IF(SUM(C20:H20)-E20&lt;&gt;0, 0, IF(SUM(M20:R20)&gt;0, 2, IF(SUM(M20:R20)&lt;0, 3, 1))))</f>
        <v>1</v>
      </c>
      <c r="AP20" s="47">
        <f>IFERROR(__xludf.DUMMYFUNCTION("IF(AO20=1, FILTER(TOSSUP, LEN(TOSSUP)), IF(AO20=2, FILTER(NEG, LEN(NEG)), IF(AO20, FILTER(NONEG, LEN(NONEG)), """")))"),-5.0)</f>
        <v>-5</v>
      </c>
      <c r="AQ20" s="47">
        <f>IFERROR(__xludf.DUMMYFUNCTION("""COMPUTED_VALUE"""),10.0)</f>
        <v>10</v>
      </c>
      <c r="AR20" s="47">
        <f>IFERROR(__xludf.DUMMYFUNCTION("""COMPUTED_VALUE"""),15.0)</f>
        <v>15</v>
      </c>
      <c r="AS20" s="47">
        <f>IF(F3="", 0, IF(SUM(C20:H20)-F20&lt;&gt;0, 0, IF(SUM(M20:R20)&gt;0, 2, IF(SUM(M20:R20)&lt;0, 3, 1))))</f>
        <v>1</v>
      </c>
      <c r="AT20" s="47">
        <f>IFERROR(__xludf.DUMMYFUNCTION("IF(AS20=1, FILTER(TOSSUP, LEN(TOSSUP)), IF(AS20=2, FILTER(NEG, LEN(NEG)), IF(AS20, FILTER(NONEG, LEN(NONEG)), """")))"),-5.0)</f>
        <v>-5</v>
      </c>
      <c r="AU20" s="47">
        <f>IFERROR(__xludf.DUMMYFUNCTION("""COMPUTED_VALUE"""),10.0)</f>
        <v>10</v>
      </c>
      <c r="AV20" s="47">
        <f>IFERROR(__xludf.DUMMYFUNCTION("""COMPUTED_VALUE"""),15.0)</f>
        <v>15</v>
      </c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1</v>
      </c>
      <c r="BJ20" s="47">
        <f>IFERROR(__xludf.DUMMYFUNCTION("IF(BI20=1, FILTER(TOSSUP, LEN(TOSSUP)), IF(BI20=2, FILTER(NEG, LEN(NEG)), IF(BI20, FILTER(NONEG, LEN(NONEG)), """")))"),-5.0)</f>
        <v>-5</v>
      </c>
      <c r="BK20" s="47">
        <f>IFERROR(__xludf.DUMMYFUNCTION("""COMPUTED_VALUE"""),10.0)</f>
        <v>10</v>
      </c>
      <c r="BL20" s="47">
        <f>IFERROR(__xludf.DUMMYFUNCTION("""COMPUTED_VALUE"""),15.0)</f>
        <v>15</v>
      </c>
      <c r="BM20" s="47">
        <f>IF(O3="", 0, IF(SUM(M20:R20)-O20&lt;&gt;0, 0, IF(SUM(C20:H20)&gt;0, 2, IF(SUM(C20:H20)&lt;0, 3, 1))))</f>
        <v>1</v>
      </c>
      <c r="BN20" s="47">
        <f>IFERROR(__xludf.DUMMYFUNCTION("IF(BM20=1, FILTER(TOSSUP, LEN(TOSSUP)), IF(BM20=2, FILTER(NEG, LEN(NEG)), IF(BM20, FILTER(NONEG, LEN(NONEG)), """")))"),-5.0)</f>
        <v>-5</v>
      </c>
      <c r="BO20" s="47">
        <f>IFERROR(__xludf.DUMMYFUNCTION("""COMPUTED_VALUE"""),10.0)</f>
        <v>10</v>
      </c>
      <c r="BP20" s="47">
        <f>IFERROR(__xludf.DUMMYFUNCTION("""COMPUTED_VALUE"""),15.0)</f>
        <v>15</v>
      </c>
      <c r="BQ20" s="47">
        <f>IF(P3="", 0, IF(SUM(M20:R20)-P20&lt;&gt;0, 0, IF(SUM(C20:H20)&gt;0, 2, IF(SUM(C20:H20)&lt;0, 3, 1))))</f>
        <v>1</v>
      </c>
      <c r="BR20" s="47">
        <f>IFERROR(__xludf.DUMMYFUNCTION("IF(BQ20=1, FILTER(TOSSUP, LEN(TOSSUP)), IF(BQ20=2, FILTER(NEG, LEN(NEG)), IF(BQ20, FILTER(NONEG, LEN(NONEG)), """")))"),-5.0)</f>
        <v>-5</v>
      </c>
      <c r="BS20" s="47">
        <f>IFERROR(__xludf.DUMMYFUNCTION("""COMPUTED_VALUE"""),10.0)</f>
        <v>10</v>
      </c>
      <c r="BT20" s="47">
        <f>IFERROR(__xludf.DUMMYFUNCTION("""COMPUTED_VALUE"""),15.0)</f>
        <v>15</v>
      </c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>
        <v>15.0</v>
      </c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66">
        <f>IFERROR(__xludf.DUMMYFUNCTION("IF(OR(RegExMatch(J21&amp;"""",""ERR""), RegExMatch(J21&amp;"""",""--""), RegExMatch(K20&amp;"""",""--""),),  ""-----------"", SUM(J21,K20))"),40.0)</f>
        <v>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1</v>
      </c>
      <c r="AP21" s="47">
        <f>IFERROR(__xludf.DUMMYFUNCTION("IF(AO21=1, FILTER(TOSSUP, LEN(TOSSUP)), IF(AO21=2, FILTER(NEG, LEN(NEG)), IF(AO21, FILTER(NONEG, LEN(NONEG)), """")))"),-5.0)</f>
        <v>-5</v>
      </c>
      <c r="AQ21" s="47">
        <f>IFERROR(__xludf.DUMMYFUNCTION("""COMPUTED_VALUE"""),10.0)</f>
        <v>10</v>
      </c>
      <c r="AR21" s="47">
        <f>IFERROR(__xludf.DUMMYFUNCTION("""COMPUTED_VALUE"""),15.0)</f>
        <v>15</v>
      </c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60"/>
      <c r="H22" s="61"/>
      <c r="I22" s="41"/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SUM(J22,K21))"),40.0)</f>
        <v>40</v>
      </c>
      <c r="L22" s="43">
        <v>19.0</v>
      </c>
      <c r="M22" s="44"/>
      <c r="N22" s="40">
        <v>10.0</v>
      </c>
      <c r="O22" s="44"/>
      <c r="P22" s="59"/>
      <c r="Q22" s="58"/>
      <c r="R22" s="59"/>
      <c r="S22" s="41">
        <v>20.0</v>
      </c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6">
        <f>IFERROR(__xludf.DUMMYFUNCTION("IF(OR(RegExMatch(T22&amp;"""",""ERR""), RegExMatch(T22&amp;"""",""--""), RegExMatch(U21&amp;"""",""--""),),  ""-----------"", SUM(T22,U21))"),265.0)</f>
        <v>265</v>
      </c>
      <c r="V22" s="47"/>
      <c r="W22" s="48" t="b">
        <f t="shared" si="1"/>
        <v>0</v>
      </c>
      <c r="X22" s="48" t="str">
        <f>IFERROR(__xludf.DUMMYFUNCTION("IF(W22, FILTER(BONUS, LEN(BONUS)), ""0"")"),"0")</f>
        <v>0</v>
      </c>
      <c r="Y22" s="47"/>
      <c r="Z22" s="47"/>
      <c r="AA22" s="47"/>
      <c r="AB22" s="48" t="b">
        <f t="shared" si="2"/>
        <v>1</v>
      </c>
      <c r="AC22" s="48">
        <f>IFERROR(__xludf.DUMMYFUNCTION("IF(AB22, FILTER(BONUS, LEN(BONUS)), ""0"")"),0.0)</f>
        <v>0</v>
      </c>
      <c r="AD22" s="47">
        <f>IFERROR(__xludf.DUMMYFUNCTION("""COMPUTED_VALUE"""),10.0)</f>
        <v>10</v>
      </c>
      <c r="AE22" s="47">
        <f>IFERROR(__xludf.DUMMYFUNCTION("""COMPUTED_VALUE"""),20.0)</f>
        <v>20</v>
      </c>
      <c r="AF22" s="47">
        <f>IFERROR(__xludf.DUMMYFUNCTION("""COMPUTED_VALUE"""),30.0)</f>
        <v>30</v>
      </c>
      <c r="AG22" s="47">
        <f>IF(C3="", 0, IF(SUM(C22:H22)-C22&lt;&gt;0, 0, IF(SUM(M22:R22)&gt;0, 2, IF(SUM(M22:R22)&lt;0, 3, 1))))</f>
        <v>2</v>
      </c>
      <c r="AH22" s="48">
        <f>IFERROR(__xludf.DUMMYFUNCTION("IF(AG22=1, FILTER(TOSSUP, LEN(TOSSUP)), IF(AG22=2, FILTER(NEG, LEN(NEG)), IF(AG22, FILTER(NONEG, LEN(NONEG)), """")))"),-5.0)</f>
        <v>-5</v>
      </c>
      <c r="AI22" s="47"/>
      <c r="AJ22" s="47"/>
      <c r="AK22" s="47">
        <f>IF(D3="", 0, IF(SUM(C22:H22)-D22&lt;&gt;0, 0, IF(SUM(M22:R22)&gt;0, 2, IF(SUM(M22:R22)&lt;0, 3, 1))))</f>
        <v>2</v>
      </c>
      <c r="AL22" s="47">
        <f>IFERROR(__xludf.DUMMYFUNCTION("IF(AK22=1, FILTER(TOSSUP, LEN(TOSSUP)), IF(AK22=2, FILTER(NEG, LEN(NEG)), IF(AK22, FILTER(NONEG, LEN(NONEG)), """")))"),-5.0)</f>
        <v>-5</v>
      </c>
      <c r="AM22" s="47"/>
      <c r="AN22" s="47"/>
      <c r="AO22" s="47">
        <f>IF(E3="", 0, IF(SUM(C22:H22)-E22&lt;&gt;0, 0, IF(SUM(M22:R22)&gt;0, 2, IF(SUM(M22:R22)&lt;0, 3, 1))))</f>
        <v>2</v>
      </c>
      <c r="AP22" s="47">
        <f>IFERROR(__xludf.DUMMYFUNCTION("IF(AO22=1, FILTER(TOSSUP, LEN(TOSSUP)), IF(AO22=2, FILTER(NEG, LEN(NEG)), IF(AO22, FILTER(NONEG, LEN(NONEG)), """")))"),-5.0)</f>
        <v>-5</v>
      </c>
      <c r="AQ22" s="47"/>
      <c r="AR22" s="47"/>
      <c r="AS22" s="47">
        <f>IF(F3="", 0, IF(SUM(C22:H22)-F22&lt;&gt;0, 0, IF(SUM(M22:R22)&gt;0, 2, IF(SUM(M22:R22)&lt;0, 3, 1))))</f>
        <v>2</v>
      </c>
      <c r="AT22" s="47">
        <f>IFERROR(__xludf.DUMMYFUNCTION("IF(AS22=1, FILTER(TOSSUP, LEN(TOSSUP)), IF(AS22=2, FILTER(NEG, LEN(NEG)), IF(AS22, FILTER(NONEG, LEN(NONEG)), """")))"),-5.0)</f>
        <v>-5</v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0</v>
      </c>
      <c r="BF22" s="47" t="str">
        <f>IFERROR(__xludf.DUMMYFUNCTION("IF(BE22=1, FILTER(TOSSUP, LEN(TOSSUP)), IF(BE22=2, FILTER(NEG, LEN(NEG)), IF(BE22, FILTER(NONEG, LEN(NONEG)), """")))"),"")</f>
        <v/>
      </c>
      <c r="BG22" s="47"/>
      <c r="BH22" s="47"/>
      <c r="BI22" s="47">
        <f>IF(N3="", 0, IF(SUM(M22:R22)-N22&lt;&gt;0, 0, IF(SUM(C22:H22)&gt;0, 2, IF(SUM(C22:H22)&lt;0, 3, 1))))</f>
        <v>1</v>
      </c>
      <c r="BJ22" s="47">
        <f>IFERROR(__xludf.DUMMYFUNCTION("IF(BI22=1, FILTER(TOSSUP, LEN(TOSSUP)), IF(BI22=2, FILTER(NEG, LEN(NEG)), IF(BI22, FILTER(NONEG, LEN(NONEG)), """")))"),-5.0)</f>
        <v>-5</v>
      </c>
      <c r="BK22" s="47">
        <f>IFERROR(__xludf.DUMMYFUNCTION("""COMPUTED_VALUE"""),10.0)</f>
        <v>10</v>
      </c>
      <c r="BL22" s="47">
        <f>IFERROR(__xludf.DUMMYFUNCTION("""COMPUTED_VALUE"""),15.0)</f>
        <v>15</v>
      </c>
      <c r="BM22" s="47">
        <f>IF(O3="", 0, IF(SUM(M22:R22)-O22&lt;&gt;0, 0, IF(SUM(C22:H22)&gt;0, 2, IF(SUM(C22:H22)&lt;0, 3, 1))))</f>
        <v>0</v>
      </c>
      <c r="BN22" s="47" t="str">
        <f>IFERROR(__xludf.DUMMYFUNCTION("IF(BM22=1, FILTER(TOSSUP, LEN(TOSSUP)), IF(BM22=2, FILTER(NEG, LEN(NEG)), IF(BM22, FILTER(NONEG, LEN(NONEG)), """")))"),"")</f>
        <v/>
      </c>
      <c r="BO22" s="47"/>
      <c r="BP22" s="47"/>
      <c r="BQ22" s="47">
        <f>IF(P3="", 0, IF(SUM(M22:R22)-P22&lt;&gt;0, 0, IF(SUM(C22:H22)&gt;0, 2, IF(SUM(C22:H22)&lt;0, 3, 1))))</f>
        <v>0</v>
      </c>
      <c r="BR22" s="47" t="str">
        <f>IFERROR(__xludf.DUMMYFUNCTION("IF(BQ22=1, FILTER(TOSSUP, LEN(TOSSUP)), IF(BQ22=2, FILTER(NEG, LEN(NEG)), IF(BQ22, FILTER(NONEG, LEN(NONEG)), """")))"),"")</f>
        <v/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SUM(J23,K22))"),40.0)</f>
        <v>40</v>
      </c>
      <c r="L23" s="43">
        <v>20.0</v>
      </c>
      <c r="M23" s="44"/>
      <c r="N23" s="40"/>
      <c r="O23" s="58"/>
      <c r="P23" s="57">
        <v>10.0</v>
      </c>
      <c r="Q23" s="58"/>
      <c r="R23" s="59"/>
      <c r="S23" s="41">
        <v>20.0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6">
        <f>IFERROR(__xludf.DUMMYFUNCTION("IF(OR(RegExMatch(T23&amp;"""",""ERR""), RegExMatch(T23&amp;"""",""--""), RegExMatch(U22&amp;"""",""--""),),  ""-----------"", SUM(T23,U22))"),295.0)</f>
        <v>295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1</v>
      </c>
      <c r="BR23" s="47">
        <f>IFERROR(__xludf.DUMMYFUNCTION("IF(BQ23=1, FILTER(TOSSUP, LEN(TOSSUP)), IF(BQ23=2, FILTER(NEG, LEN(NEG)), IF(BQ23, FILTER(NONEG, LEN(NONEG)), """")))"),-5.0)</f>
        <v>-5</v>
      </c>
      <c r="BS23" s="47">
        <f>IFERROR(__xludf.DUMMYFUNCTION("""COMPUTED_VALUE"""),10.0)</f>
        <v>10</v>
      </c>
      <c r="BT23" s="47">
        <f>IFERROR(__xludf.DUMMYFUNCTION("""COMPUTED_VALUE"""),15.0)</f>
        <v>15</v>
      </c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SUM(J24,K23))"),40.0)</f>
        <v>40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SUM(T24,U23))"),295.0)</f>
        <v>295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SUM(J25,K24))"),40.0)</f>
        <v>40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SUM(T25,U24))"),295.0)</f>
        <v>295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SUM(J26,K25))"),40.0)</f>
        <v>40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SUM(T26,U25))"),295.0)</f>
        <v>295</v>
      </c>
      <c r="V26" s="47"/>
      <c r="W26" s="47"/>
      <c r="X26" s="47"/>
      <c r="Y26" s="47" t="str">
        <f>IFERROR(__xludf.DUMMYFUNCTION("FILTER(INSTRUCTIONS!A34:CC44, INSTRUCTIONS!A34:CC34=C2)"),"RICHARD MONTGOMERY D")</f>
        <v>RICHARD MONTGOMERY D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SUM(J27,K26))"),40.0)</f>
        <v>40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SUM(T27,U26))"),295.0)</f>
        <v>295</v>
      </c>
      <c r="V27" s="47"/>
      <c r="W27" s="47"/>
      <c r="X27" s="47"/>
      <c r="Y27" s="24" t="str">
        <f>IFERROR(__xludf.DUMMYFUNCTION("""COMPUTED_VALUE"""),"Nishan Abeywardena")</f>
        <v>Nishan Abeywardena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IFERROR(__xludf.DUMMYFUNCTION("""COMPUTED_VALUE"""),"Shubhang Eruventi")</f>
        <v>Shubhang Eruventi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1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1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IFERROR(__xludf.DUMMYFUNCTION("""COMPUTED_VALUE"""),"Adithya Kidambi")</f>
        <v>Adithya Kidambi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</v>
      </c>
      <c r="J30" s="92"/>
      <c r="K30" s="99">
        <f>IF(ROUND(IFERROR(I30/SUM(C28:H29), 0), 0)=IFERROR(I30/SUM(C28:H29), 0), ROUND(IFERROR(I30/SUM(C28:H29), 0), 0), ROUND(IFERROR(I30/SUM(C28:H29), 0), 1))</f>
        <v>3.3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190</v>
      </c>
      <c r="T30" s="92"/>
      <c r="U30" s="103">
        <f>IF(ROUND(IFERROR(S30/SUM(M28:R29), 0), 0)=IFERROR(S30/SUM(M28:R29), 0), ROUND(IFERROR(S30/SUM(M28:R29), 0), 0), ROUND(IFERROR(S30/SUM(M28:R29), 0), 1))</f>
        <v>17.3</v>
      </c>
      <c r="V30" s="47"/>
      <c r="W30" s="47"/>
      <c r="X30" s="47"/>
      <c r="Y30" s="47" t="str">
        <f>IFERROR(__xludf.DUMMYFUNCTION("""COMPUTED_VALUE"""),"Hrishita Mareddy")</f>
        <v>Hrishita Mareddy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0</v>
      </c>
      <c r="D31" s="106">
        <f t="shared" si="9"/>
        <v>-5</v>
      </c>
      <c r="E31" s="105">
        <f t="shared" si="9"/>
        <v>25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15</v>
      </c>
      <c r="N31" s="106">
        <f t="shared" si="10"/>
        <v>35</v>
      </c>
      <c r="O31" s="110">
        <f t="shared" si="10"/>
        <v>0</v>
      </c>
      <c r="P31" s="106">
        <f t="shared" si="10"/>
        <v>55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K27)"),40.0)</f>
        <v>40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U27)"),295.0)</f>
        <v>295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/>
      </c>
      <c r="L37" s="38"/>
      <c r="M37" s="120" t="str">
        <f>X37</f>
        <v/>
      </c>
      <c r="V37" s="47"/>
      <c r="W37" s="76"/>
      <c r="X37" s="76"/>
      <c r="Y37" s="47" t="str">
        <f>IFERROR(__xludf.DUMMYFUNCTION("FILTER(INSTRUCTIONS!A34:CC44, INSTRUCTIONS!A34:CC34=M2)"),"MONTGOMERY BLAIR B")</f>
        <v>MONTGOMERY BLAIR B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IFERROR(__xludf.DUMMYFUNCTION("""COMPUTED_VALUE"""),"Abhiram Kidambi")</f>
        <v>Abhiram Kidambi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IFERROR(__xludf.DUMMYFUNCTION("""COMPUTED_VALUE"""),"Vinay Raman")</f>
        <v>Vinay Raman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IFERROR(__xludf.DUMMYFUNCTION("""COMPUTED_VALUE"""),"Eric Wang")</f>
        <v>Eric Wang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IFERROR(__xludf.DUMMYFUNCTION("""COMPUTED_VALUE"""),"Patrick Zhang")</f>
        <v>Patrick Zhang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IFERROR(__xludf.DUMMYFUNCTION("""COMPUTED_VALUE"""),"NuAmen Audema")</f>
        <v>NuAmen Audema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2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18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21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34</v>
      </c>
      <c r="D3" s="32" t="s">
        <v>35</v>
      </c>
      <c r="E3" s="31" t="s">
        <v>36</v>
      </c>
      <c r="F3" s="32" t="s">
        <v>37</v>
      </c>
      <c r="G3" s="31" t="s">
        <v>38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39</v>
      </c>
      <c r="N3" s="37" t="s">
        <v>40</v>
      </c>
      <c r="O3" s="36" t="s">
        <v>41</v>
      </c>
      <c r="P3" s="37" t="s">
        <v>42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40">
        <v>10.0</v>
      </c>
      <c r="O4" s="44"/>
      <c r="P4" s="45"/>
      <c r="Q4" s="44"/>
      <c r="R4" s="45"/>
      <c r="S4" s="41">
        <v>20.0</v>
      </c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6">
        <f>IFERROR(__xludf.DUMMYFUNCTION("IF(OR(RegExMatch(T4&amp;"""",""ERR""), RegExMatch(T4&amp;"""",""--"")),  ""-----------"", SUM(T4,U3))"),30.0)</f>
        <v>30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2</v>
      </c>
      <c r="AT4" s="48">
        <f>IFERROR(__xludf.DUMMYFUNCTION("IF(AS4=1, FILTER(TOSSUP, LEN(TOSSUP)), IF(AS4=2, FILTER(NEG, LEN(NEG)), IF(AS4, FILTER(NONEG, LEN(NONEG)), """")))"),-5.0)</f>
        <v>-5</v>
      </c>
      <c r="AU4" s="48"/>
      <c r="AV4" s="48"/>
      <c r="AW4" s="48">
        <f>IF(G3="", 0, IF(SUM(C4:H4)-G4&lt;&gt;0, 0, IF(SUM(M4:R4)&gt;0, 2, IF(SUM(M4:R4)&lt;0, 3, 1))))</f>
        <v>2</v>
      </c>
      <c r="AX4" s="48">
        <f>IFERROR(__xludf.DUMMYFUNCTION("IF(AW4=1, FILTER(TOSSUP, LEN(TOSSUP)), IF(AW4=2, FILTER(NEG, LEN(NEG)), IF(AW4, FILTER(NONEG, LEN(NONEG)), """")))"),-5.0)</f>
        <v>-5</v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0</v>
      </c>
      <c r="BF4" s="21" t="str">
        <f>IFERROR(__xludf.DUMMYFUNCTION("IF(BE4=1, FILTER(TOSSUP, LEN(TOSSUP)), IF(BE4=2, FILTER(NEG, LEN(NEG)), IF(BE4, FILTER(NONEG, LEN(NONEG)), """")))"),"")</f>
        <v/>
      </c>
      <c r="BG4" s="21"/>
      <c r="BH4" s="21"/>
      <c r="BI4" s="21">
        <f>IF(N3="", 0, IF(SUM(M4:R4)-N4&lt;&gt;0, 0, IF(SUM(C4:H4)&gt;0, 2, IF(SUM(C4:H4)&lt;0, 3, 1))))</f>
        <v>1</v>
      </c>
      <c r="BJ4" s="21">
        <f>IFERROR(__xludf.DUMMYFUNCTION("IF(BI4=1, FILTER(TOSSUP, LEN(TOSSUP)), IF(BI4=2, FILTER(NEG, LEN(NEG)), IF(BI4, FILTER(NONEG, LEN(NONEG)), """")))"),-5.0)</f>
        <v>-5</v>
      </c>
      <c r="BK4" s="21">
        <f>IFERROR(__xludf.DUMMYFUNCTION("""COMPUTED_VALUE"""),10.0)</f>
        <v>10</v>
      </c>
      <c r="BL4" s="21">
        <f>IFERROR(__xludf.DUMMYFUNCTION("""COMPUTED_VALUE"""),15.0)</f>
        <v>15</v>
      </c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/>
      <c r="G5" s="39"/>
      <c r="H5" s="40"/>
      <c r="I5" s="41"/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40">
        <v>15.0</v>
      </c>
      <c r="O5" s="44"/>
      <c r="P5" s="57"/>
      <c r="Q5" s="58"/>
      <c r="R5" s="59"/>
      <c r="S5" s="41">
        <v>20.0</v>
      </c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6">
        <f>IFERROR(__xludf.DUMMYFUNCTION("IF(OR(RegExMatch(T5&amp;"""",""ERR""), RegExMatch(T5&amp;"""",""--""), RegExMatch(U4&amp;"""",""--""),),  ""-----------"", SUM(T5,U4))"),65.0)</f>
        <v>65</v>
      </c>
      <c r="V5" s="47"/>
      <c r="W5" s="48" t="b">
        <f t="shared" si="1"/>
        <v>0</v>
      </c>
      <c r="X5" s="48" t="str">
        <f>IFERROR(__xludf.DUMMYFUNCTION("IF(W5, FILTER(BONUS, LEN(BONUS)), ""0"")"),"0")</f>
        <v>0</v>
      </c>
      <c r="Y5" s="47"/>
      <c r="Z5" s="47"/>
      <c r="AA5" s="47"/>
      <c r="AB5" s="48" t="b">
        <f t="shared" si="2"/>
        <v>1</v>
      </c>
      <c r="AC5" s="48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7"/>
      <c r="AJ5" s="47"/>
      <c r="AK5" s="47">
        <f>IF(D3="", 0, IF(SUM(C5:H5)-D5&lt;&gt;0, 0, IF(SUM(M5:R5)&gt;0, 2, IF(SUM(M5:R5)&lt;0, 3, 1))))</f>
        <v>2</v>
      </c>
      <c r="AL5" s="47">
        <f>IFERROR(__xludf.DUMMYFUNCTION("IF(AK5=1, FILTER(TOSSUP, LEN(TOSSUP)), IF(AK5=2, FILTER(NEG, LEN(NEG)), IF(AK5, FILTER(NONEG, LEN(NONEG)), """")))"),-5.0)</f>
        <v>-5</v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2</v>
      </c>
      <c r="AX5" s="47">
        <f>IFERROR(__xludf.DUMMYFUNCTION("IF(AW5=1, FILTER(TOSSUP, LEN(TOSSUP)), IF(AW5=2, FILTER(NEG, LEN(NEG)), IF(AW5, FILTER(NONEG, LEN(NONEG)), """")))"),-5.0)</f>
        <v>-5</v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1</v>
      </c>
      <c r="BJ5" s="47">
        <f>IFERROR(__xludf.DUMMYFUNCTION("IF(BI5=1, FILTER(TOSSUP, LEN(TOSSUP)), IF(BI5=2, FILTER(NEG, LEN(NEG)), IF(BI5, FILTER(NONEG, LEN(NONEG)), """")))"),-5.0)</f>
        <v>-5</v>
      </c>
      <c r="BK5" s="47">
        <f>IFERROR(__xludf.DUMMYFUNCTION("""COMPUTED_VALUE"""),10.0)</f>
        <v>10</v>
      </c>
      <c r="BL5" s="47">
        <f>IFERROR(__xludf.DUMMYFUNCTION("""COMPUTED_VALUE"""),15.0)</f>
        <v>15</v>
      </c>
      <c r="BM5" s="47">
        <f>IF(O3="", 0, IF(SUM(M5:R5)-O5&lt;&gt;0, 0, IF(SUM(C5:H5)&gt;0, 2, IF(SUM(C5:H5)&lt;0, 3, 1))))</f>
        <v>0</v>
      </c>
      <c r="BN5" s="47" t="str">
        <f>IFERROR(__xludf.DUMMYFUNCTION("IF(BM5=1, FILTER(TOSSUP, LEN(TOSSUP)), IF(BM5=2, FILTER(NEG, LEN(NEG)), IF(BM5, FILTER(NONEG, LEN(NONEG)), """")))"),"")</f>
        <v/>
      </c>
      <c r="BO5" s="47"/>
      <c r="BP5" s="47"/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SUM(J6,K5))"),0.0)</f>
        <v>0</v>
      </c>
      <c r="L6" s="43">
        <v>3.0</v>
      </c>
      <c r="M6" s="44"/>
      <c r="N6" s="40">
        <v>10.0</v>
      </c>
      <c r="O6" s="44"/>
      <c r="P6" s="57"/>
      <c r="Q6" s="44"/>
      <c r="R6" s="59"/>
      <c r="S6" s="41">
        <v>10.0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6">
        <f>IFERROR(__xludf.DUMMYFUNCTION("IF(OR(RegExMatch(T6&amp;"""",""ERR""), RegExMatch(T6&amp;"""",""--""), RegExMatch(U5&amp;"""",""--""),),  ""-----------"", SUM(T6,U5))"),85.0)</f>
        <v>85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>
        <v>10.0</v>
      </c>
      <c r="D7" s="63"/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SUM(T7,U6))"),85.0)</f>
        <v>85</v>
      </c>
      <c r="V7" s="47"/>
      <c r="W7" s="48" t="b">
        <f t="shared" si="1"/>
        <v>1</v>
      </c>
      <c r="X7" s="48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/>
      <c r="N8" s="63"/>
      <c r="O8" s="68">
        <v>15.0</v>
      </c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45</v>
      </c>
      <c r="U8" s="66">
        <f>IFERROR(__xludf.DUMMYFUNCTION("IF(OR(RegExMatch(T8&amp;"""",""ERR""), RegExMatch(T8&amp;"""",""--""), RegExMatch(U7&amp;"""",""--""),),  ""-----------"", SUM(T8,U7))"),130.0)</f>
        <v>130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1</v>
      </c>
      <c r="BN8" s="47">
        <f>IFERROR(__xludf.DUMMYFUNCTION("IF(BM8=1, FILTER(TOSSUP, LEN(TOSSUP)), IF(BM8=2, FILTER(NEG, LEN(NEG)), IF(BM8, FILTER(NONEG, LEN(NONEG)), """")))"),-5.0)</f>
        <v>-5</v>
      </c>
      <c r="BO8" s="47">
        <f>IFERROR(__xludf.DUMMYFUNCTION("""COMPUTED_VALUE"""),10.0)</f>
        <v>10</v>
      </c>
      <c r="BP8" s="47">
        <f>IFERROR(__xludf.DUMMYFUNCTION("""COMPUTED_VALUE"""),15.0)</f>
        <v>15</v>
      </c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>
        <v>10.0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SUM(T9,U8))"),130.0)</f>
        <v>130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1</v>
      </c>
      <c r="AH9" s="48">
        <f>IFERROR(__xludf.DUMMYFUNCTION("IF(AG9=1, FILTER(TOSSUP, LEN(TOSSUP)), IF(AG9=2, FILTER(NEG, LEN(NEG)), IF(AG9, FILTER(NONEG, LEN(NONEG)), """")))"),-5.0)</f>
        <v>-5</v>
      </c>
      <c r="AI9" s="47">
        <f>IFERROR(__xludf.DUMMYFUNCTION("""COMPUTED_VALUE"""),10.0)</f>
        <v>10</v>
      </c>
      <c r="AJ9" s="47">
        <f>IFERROR(__xludf.DUMMYFUNCTION("""COMPUTED_VALUE"""),15.0)</f>
        <v>15</v>
      </c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>
        <v>10.0</v>
      </c>
      <c r="D10" s="40"/>
      <c r="E10" s="60"/>
      <c r="F10" s="40"/>
      <c r="G10" s="60"/>
      <c r="H10" s="61"/>
      <c r="I10" s="41">
        <v>20.0</v>
      </c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6">
        <f>IFERROR(__xludf.DUMMYFUNCTION("IF(OR(RegExMatch(J10&amp;"""",""ERR""), RegExMatch(J10&amp;"""",""--""), RegExMatch(K9&amp;"""",""--""),),  ""-----------"", SUM(J10,K9))"),90.0)</f>
        <v>90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SUM(T10,U9))"),130.0)</f>
        <v>130</v>
      </c>
      <c r="V10" s="47"/>
      <c r="W10" s="48" t="b">
        <f t="shared" si="1"/>
        <v>1</v>
      </c>
      <c r="X10" s="48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1</v>
      </c>
      <c r="AH10" s="48">
        <f>IFERROR(__xludf.DUMMYFUNCTION("IF(AG10=1, FILTER(TOSSUP, LEN(TOSSUP)), IF(AG10=2, FILTER(NEG, LEN(NEG)), IF(AG10, FILTER(NONEG, LEN(NONEG)), """")))"),-5.0)</f>
        <v>-5</v>
      </c>
      <c r="AI10" s="47">
        <f>IFERROR(__xludf.DUMMYFUNCTION("""COMPUTED_VALUE"""),10.0)</f>
        <v>10</v>
      </c>
      <c r="AJ10" s="47">
        <f>IFERROR(__xludf.DUMMYFUNCTION("""COMPUTED_VALUE"""),15.0)</f>
        <v>15</v>
      </c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2</v>
      </c>
      <c r="BF10" s="47">
        <f>IFERROR(__xludf.DUMMYFUNCTION("IF(BE10=1, FILTER(TOSSUP, LEN(TOSSUP)), IF(BE10=2, FILTER(NEG, LEN(NEG)), IF(BE10, FILTER(NONEG, LEN(NONEG)), """")))"),-5.0)</f>
        <v>-5</v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2</v>
      </c>
      <c r="BN10" s="47">
        <f>IFERROR(__xludf.DUMMYFUNCTION("IF(BM10=1, FILTER(TOSSUP, LEN(TOSSUP)), IF(BM10=2, FILTER(NEG, LEN(NEG)), IF(BM10, FILTER(NONEG, LEN(NONEG)), """")))"),-5.0)</f>
        <v>-5</v>
      </c>
      <c r="BO10" s="47"/>
      <c r="BP10" s="47"/>
      <c r="BQ10" s="47">
        <f>IF(P3="", 0, IF(SUM(M10:R10)-P10&lt;&gt;0, 0, IF(SUM(C10:H10)&gt;0, 2, IF(SUM(C10:H10)&lt;0, 3, 1))))</f>
        <v>2</v>
      </c>
      <c r="BR10" s="47">
        <f>IFERROR(__xludf.DUMMYFUNCTION("IF(BQ10=1, FILTER(TOSSUP, LEN(TOSSUP)), IF(BQ10=2, FILTER(NEG, LEN(NEG)), IF(BQ10, FILTER(NONEG, LEN(NONEG)), """")))"),-5.0)</f>
        <v>-5</v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>
        <v>0.0</v>
      </c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SUM(J11,K10))"),90.0)</f>
        <v>90</v>
      </c>
      <c r="L11" s="43">
        <v>8.0</v>
      </c>
      <c r="M11" s="44"/>
      <c r="N11" s="61"/>
      <c r="O11" s="58"/>
      <c r="P11" s="57">
        <v>-5.0</v>
      </c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6">
        <f>IFERROR(__xludf.DUMMYFUNCTION("IF(OR(RegExMatch(T11&amp;"""",""ERR""), RegExMatch(T11&amp;"""",""--""), RegExMatch(U10&amp;"""",""--""),),  ""-----------"", SUM(T11,U10))"),125.0)</f>
        <v>125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3</v>
      </c>
      <c r="AH11" s="48">
        <f>IFERROR(__xludf.DUMMYFUNCTION("IF(AG11=1, FILTER(TOSSUP, LEN(TOSSUP)), IF(AG11=2, FILTER(NEG, LEN(NEG)), IF(AG11, FILTER(NONEG, LEN(NONEG)), """")))"),10.0)</f>
        <v>10</v>
      </c>
      <c r="AI11" s="47">
        <f>IFERROR(__xludf.DUMMYFUNCTION("""COMPUTED_VALUE"""),15.0)</f>
        <v>15</v>
      </c>
      <c r="AJ11" s="47"/>
      <c r="AK11" s="47">
        <f>IF(D3="", 0, IF(SUM(C11:H11)-D11&lt;&gt;0, 0, IF(SUM(M11:R11)&gt;0, 2, IF(SUM(M11:R11)&lt;0, 3, 1))))</f>
        <v>3</v>
      </c>
      <c r="AL11" s="47">
        <f>IFERROR(__xludf.DUMMYFUNCTION("IF(AK11=1, FILTER(TOSSUP, LEN(TOSSUP)), IF(AK11=2, FILTER(NEG, LEN(NEG)), IF(AK11, FILTER(NONEG, LEN(NONEG)), """")))"),10.0)</f>
        <v>10</v>
      </c>
      <c r="AM11" s="47">
        <f>IFERROR(__xludf.DUMMYFUNCTION("""COMPUTED_VALUE"""),15.0)</f>
        <v>15</v>
      </c>
      <c r="AN11" s="47"/>
      <c r="AO11" s="47">
        <f>IF(E3="", 0, IF(SUM(C11:H11)-E11&lt;&gt;0, 0, IF(SUM(M11:R11)&gt;0, 2, IF(SUM(M11:R11)&lt;0, 3, 1))))</f>
        <v>3</v>
      </c>
      <c r="AP11" s="47">
        <f>IFERROR(__xludf.DUMMYFUNCTION("IF(AO11=1, FILTER(TOSSUP, LEN(TOSSUP)), IF(AO11=2, FILTER(NEG, LEN(NEG)), IF(AO11, FILTER(NONEG, LEN(NONEG)), """")))"),10.0)</f>
        <v>10</v>
      </c>
      <c r="AQ11" s="47">
        <f>IFERROR(__xludf.DUMMYFUNCTION("""COMPUTED_VALUE"""),15.0)</f>
        <v>15</v>
      </c>
      <c r="AR11" s="47"/>
      <c r="AS11" s="47">
        <f>IF(F3="", 0, IF(SUM(C11:H11)-F11&lt;&gt;0, 0, IF(SUM(M11:R11)&gt;0, 2, IF(SUM(M11:R11)&lt;0, 3, 1))))</f>
        <v>3</v>
      </c>
      <c r="AT11" s="47">
        <f>IFERROR(__xludf.DUMMYFUNCTION("IF(AS11=1, FILTER(TOSSUP, LEN(TOSSUP)), IF(AS11=2, FILTER(NEG, LEN(NEG)), IF(AS11, FILTER(NONEG, LEN(NONEG)), """")))"),10.0)</f>
        <v>10</v>
      </c>
      <c r="AU11" s="47">
        <f>IFERROR(__xludf.DUMMYFUNCTION("""COMPUTED_VALUE"""),15.0)</f>
        <v>15</v>
      </c>
      <c r="AV11" s="47"/>
      <c r="AW11" s="47">
        <f>IF(G3="", 0, IF(SUM(C11:H11)-G11&lt;&gt;0, 0, IF(SUM(M11:R11)&gt;0, 2, IF(SUM(M11:R11)&lt;0, 3, 1))))</f>
        <v>3</v>
      </c>
      <c r="AX11" s="47">
        <f>IFERROR(__xludf.DUMMYFUNCTION("IF(AW11=1, FILTER(TOSSUP, LEN(TOSSUP)), IF(AW11=2, FILTER(NEG, LEN(NEG)), IF(AW11, FILTER(NONEG, LEN(NONEG)), """")))"),10.0)</f>
        <v>10</v>
      </c>
      <c r="AY11" s="47">
        <f>IFERROR(__xludf.DUMMYFUNCTION("""COMPUTED_VALUE"""),15.0)</f>
        <v>15</v>
      </c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>
        <v>15.0</v>
      </c>
      <c r="D12" s="40"/>
      <c r="E12" s="60"/>
      <c r="F12" s="61"/>
      <c r="G12" s="60"/>
      <c r="H12" s="61"/>
      <c r="I12" s="41">
        <v>30.0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45</v>
      </c>
      <c r="K12" s="46">
        <f>IFERROR(__xludf.DUMMYFUNCTION("IF(OR(RegExMatch(J12&amp;"""",""ERR""), RegExMatch(J12&amp;"""",""--""), RegExMatch(K11&amp;"""",""--""),),  ""-----------"", SUM(J12,K11))"),135.0)</f>
        <v>135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SUM(T12,U11))"),125.0)</f>
        <v>125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7">
        <f>IFERROR(__xludf.DUMMYFUNCTION("""COMPUTED_VALUE"""),10.0)</f>
        <v>10</v>
      </c>
      <c r="AJ12" s="47">
        <f>IFERROR(__xludf.DUMMYFUNCTION("""COMPUTED_VALUE"""),15.0)</f>
        <v>15</v>
      </c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SUM(J13,K12))"),135.0)</f>
        <v>135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SUM(T13,U12))"),155.0)</f>
        <v>155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1</v>
      </c>
      <c r="AC13" s="48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7"/>
      <c r="AJ13" s="47"/>
      <c r="AK13" s="47">
        <f>IF(D3="", 0, IF(SUM(C13:H13)-D13&lt;&gt;0, 0, IF(SUM(M13:R13)&gt;0, 2, IF(SUM(M13:R13)&lt;0, 3, 1))))</f>
        <v>2</v>
      </c>
      <c r="AL13" s="47">
        <f>IFERROR(__xludf.DUMMYFUNCTION("IF(AK13=1, FILTER(TOSSUP, LEN(TOSSUP)), IF(AK13=2, FILTER(NEG, LEN(NEG)), IF(AK13, FILTER(NONEG, LEN(NONEG)), """")))"),-5.0)</f>
        <v>-5</v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2</v>
      </c>
      <c r="AX13" s="47">
        <f>IFERROR(__xludf.DUMMYFUNCTION("IF(AW13=1, FILTER(TOSSUP, LEN(TOSSUP)), IF(AW13=2, FILTER(NEG, LEN(NEG)), IF(AW13, FILTER(NONEG, LEN(NONEG)), """")))"),-5.0)</f>
        <v>-5</v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1</v>
      </c>
      <c r="BJ13" s="47">
        <f>IFERROR(__xludf.DUMMYFUNCTION("IF(BI13=1, FILTER(TOSSUP, LEN(TOSSUP)), IF(BI13=2, FILTER(NEG, LEN(NEG)), IF(BI13, FILTER(NONEG, LEN(NONEG)), """")))"),-5.0)</f>
        <v>-5</v>
      </c>
      <c r="BK13" s="47">
        <f>IFERROR(__xludf.DUMMYFUNCTION("""COMPUTED_VALUE"""),10.0)</f>
        <v>10</v>
      </c>
      <c r="BL13" s="47">
        <f>IFERROR(__xludf.DUMMYFUNCTION("""COMPUTED_VALUE"""),15.0)</f>
        <v>15</v>
      </c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SUM(J14,K13))"),135.0)</f>
        <v>135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SUM(T14,U13))"),175.0)</f>
        <v>175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1</v>
      </c>
      <c r="BJ14" s="47">
        <f>IFERROR(__xludf.DUMMYFUNCTION("IF(BI14=1, FILTER(TOSSUP, LEN(TOSSUP)), IF(BI14=2, FILTER(NEG, LEN(NEG)), IF(BI14, FILTER(NONEG, LEN(NONEG)), """")))"),-5.0)</f>
        <v>-5</v>
      </c>
      <c r="BK14" s="47">
        <f>IFERROR(__xludf.DUMMYFUNCTION("""COMPUTED_VALUE"""),10.0)</f>
        <v>10</v>
      </c>
      <c r="BL14" s="47">
        <f>IFERROR(__xludf.DUMMYFUNCTION("""COMPUTED_VALUE"""),15.0)</f>
        <v>15</v>
      </c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SUM(J15,K14))"),135.0)</f>
        <v>135</v>
      </c>
      <c r="L15" s="67">
        <v>12.0</v>
      </c>
      <c r="M15" s="68"/>
      <c r="N15" s="63">
        <v>15.0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SUM(T15,U14))"),200.0)</f>
        <v>200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1</v>
      </c>
      <c r="AC15" s="48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7"/>
      <c r="AJ15" s="47"/>
      <c r="AK15" s="47">
        <f>IF(D3="", 0, IF(SUM(C15:H15)-D15&lt;&gt;0, 0, IF(SUM(M15:R15)&gt;0, 2, IF(SUM(M15:R15)&lt;0, 3, 1))))</f>
        <v>2</v>
      </c>
      <c r="AL15" s="47">
        <f>IFERROR(__xludf.DUMMYFUNCTION("IF(AK15=1, FILTER(TOSSUP, LEN(TOSSUP)), IF(AK15=2, FILTER(NEG, LEN(NEG)), IF(AK15, FILTER(NONEG, LEN(NONEG)), """")))"),-5.0)</f>
        <v>-5</v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1</v>
      </c>
      <c r="BJ15" s="47">
        <f>IFERROR(__xludf.DUMMYFUNCTION("IF(BI15=1, FILTER(TOSSUP, LEN(TOSSUP)), IF(BI15=2, FILTER(NEG, LEN(NEG)), IF(BI15, FILTER(NONEG, LEN(NONEG)), """")))"),-5.0)</f>
        <v>-5</v>
      </c>
      <c r="BK15" s="47">
        <f>IFERROR(__xludf.DUMMYFUNCTION("""COMPUTED_VALUE"""),10.0)</f>
        <v>10</v>
      </c>
      <c r="BL15" s="47">
        <f>IFERROR(__xludf.DUMMYFUNCTION("""COMPUTED_VALUE"""),15.0)</f>
        <v>15</v>
      </c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>
        <v>-5.0</v>
      </c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6">
        <f>IFERROR(__xludf.DUMMYFUNCTION("IF(OR(RegExMatch(J16&amp;"""",""ERR""), RegExMatch(J16&amp;"""",""--""), RegExMatch(K15&amp;"""",""--""),),  ""-----------"", SUM(J16,K15))"),130.0)</f>
        <v>130</v>
      </c>
      <c r="L16" s="43">
        <v>13.0</v>
      </c>
      <c r="M16" s="44">
        <v>10.0</v>
      </c>
      <c r="N16" s="61"/>
      <c r="O16" s="58"/>
      <c r="P16" s="59"/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SUM(T16,U15))"),220.0)</f>
        <v>220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0</v>
      </c>
      <c r="AL16" s="47" t="str">
        <f>IFERROR(__xludf.DUMMYFUNCTION("IF(AK16=1, FILTER(TOSSUP, LEN(TOSSUP)), IF(AK16=2, FILTER(NEG, LEN(NEG)), IF(AK16, FILTER(NONEG, LEN(NONEG)), """")))"),"")</f>
        <v/>
      </c>
      <c r="AM16" s="47"/>
      <c r="AN16" s="47"/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3</v>
      </c>
      <c r="BF16" s="47">
        <f>IFERROR(__xludf.DUMMYFUNCTION("IF(BE16=1, FILTER(TOSSUP, LEN(TOSSUP)), IF(BE16=2, FILTER(NEG, LEN(NEG)), IF(BE16, FILTER(NONEG, LEN(NONEG)), """")))"),10.0)</f>
        <v>10</v>
      </c>
      <c r="BG16" s="47">
        <f>IFERROR(__xludf.DUMMYFUNCTION("""COMPUTED_VALUE"""),15.0)</f>
        <v>15</v>
      </c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40">
        <v>10.0</v>
      </c>
      <c r="E17" s="60"/>
      <c r="F17" s="61"/>
      <c r="G17" s="60"/>
      <c r="H17" s="61"/>
      <c r="I17" s="41">
        <v>0.0</v>
      </c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6">
        <f>IFERROR(__xludf.DUMMYFUNCTION("IF(OR(RegExMatch(J17&amp;"""",""ERR""), RegExMatch(J17&amp;"""",""--""), RegExMatch(K16&amp;"""",""--""),),  ""-----------"", SUM(J17,K16))"),140.0)</f>
        <v>140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SUM(T17,U16))"),220.0)</f>
        <v>220</v>
      </c>
      <c r="V17" s="47"/>
      <c r="W17" s="48" t="b">
        <f t="shared" si="1"/>
        <v>1</v>
      </c>
      <c r="X17" s="48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1</v>
      </c>
      <c r="AL17" s="47">
        <f>IFERROR(__xludf.DUMMYFUNCTION("IF(AK17=1, FILTER(TOSSUP, LEN(TOSSUP)), IF(AK17=2, FILTER(NEG, LEN(NEG)), IF(AK17, FILTER(NONEG, LEN(NONEG)), """")))"),-5.0)</f>
        <v>-5</v>
      </c>
      <c r="AM17" s="47">
        <f>IFERROR(__xludf.DUMMYFUNCTION("""COMPUTED_VALUE"""),10.0)</f>
        <v>10</v>
      </c>
      <c r="AN17" s="47">
        <f>IFERROR(__xludf.DUMMYFUNCTION("""COMPUTED_VALUE"""),15.0)</f>
        <v>15</v>
      </c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2</v>
      </c>
      <c r="BJ17" s="47">
        <f>IFERROR(__xludf.DUMMYFUNCTION("IF(BI17=1, FILTER(TOSSUP, LEN(TOSSUP)), IF(BI17=2, FILTER(NEG, LEN(NEG)), IF(BI17, FILTER(NONEG, LEN(NONEG)), """")))"),-5.0)</f>
        <v>-5</v>
      </c>
      <c r="BK17" s="47"/>
      <c r="BL17" s="47"/>
      <c r="BM17" s="47">
        <f>IF(O3="", 0, IF(SUM(M17:R17)-O17&lt;&gt;0, 0, IF(SUM(C17:H17)&gt;0, 2, IF(SUM(C17:H17)&lt;0, 3, 1))))</f>
        <v>2</v>
      </c>
      <c r="BN17" s="47">
        <f>IFERROR(__xludf.DUMMYFUNCTION("IF(BM17=1, FILTER(TOSSUP, LEN(TOSSUP)), IF(BM17=2, FILTER(NEG, LEN(NEG)), IF(BM17, FILTER(NONEG, LEN(NONEG)), """")))"),-5.0)</f>
        <v>-5</v>
      </c>
      <c r="BO17" s="47"/>
      <c r="BP17" s="47"/>
      <c r="BQ17" s="47">
        <f>IF(P3="", 0, IF(SUM(M17:R17)-P17&lt;&gt;0, 0, IF(SUM(C17:H17)&gt;0, 2, IF(SUM(C17:H17)&lt;0, 3, 1))))</f>
        <v>2</v>
      </c>
      <c r="BR17" s="47">
        <f>IFERROR(__xludf.DUMMYFUNCTION("IF(BQ17=1, FILTER(TOSSUP, LEN(TOSSUP)), IF(BQ17=2, FILTER(NEG, LEN(NEG)), IF(BQ17, FILTER(NONEG, LEN(NONEG)), """")))"),-5.0)</f>
        <v>-5</v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SUM(J18,K17))"),140.0)</f>
        <v>140</v>
      </c>
      <c r="L18" s="43">
        <v>15.0</v>
      </c>
      <c r="M18" s="44"/>
      <c r="N18" s="40">
        <v>15.0</v>
      </c>
      <c r="O18" s="58"/>
      <c r="P18" s="59"/>
      <c r="Q18" s="58"/>
      <c r="R18" s="59"/>
      <c r="S18" s="41">
        <v>10.0</v>
      </c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6">
        <f>IFERROR(__xludf.DUMMYFUNCTION("IF(OR(RegExMatch(T18&amp;"""",""ERR""), RegExMatch(T18&amp;"""",""--""), RegExMatch(U17&amp;"""",""--""),),  ""-----------"", SUM(T18,U17))"),245.0)</f>
        <v>245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1</v>
      </c>
      <c r="AC18" s="48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7"/>
      <c r="AJ18" s="47"/>
      <c r="AK18" s="47">
        <f>IF(D3="", 0, IF(SUM(C18:H18)-D18&lt;&gt;0, 0, IF(SUM(M18:R18)&gt;0, 2, IF(SUM(M18:R18)&lt;0, 3, 1))))</f>
        <v>2</v>
      </c>
      <c r="AL18" s="47">
        <f>IFERROR(__xludf.DUMMYFUNCTION("IF(AK18=1, FILTER(TOSSUP, LEN(TOSSUP)), IF(AK18=2, FILTER(NEG, LEN(NEG)), IF(AK18, FILTER(NONEG, LEN(NONEG)), """")))"),-5.0)</f>
        <v>-5</v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SUM(J19,K18))"),140.0)</f>
        <v>140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SUM(T19,U18))"),280.0)</f>
        <v>280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1</v>
      </c>
      <c r="AC19" s="48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7"/>
      <c r="AJ19" s="47"/>
      <c r="AK19" s="47">
        <f>IF(D3="", 0, IF(SUM(C19:H19)-D19&lt;&gt;0, 0, IF(SUM(M19:R19)&gt;0, 2, IF(SUM(M19:R19)&lt;0, 3, 1))))</f>
        <v>2</v>
      </c>
      <c r="AL19" s="47">
        <f>IFERROR(__xludf.DUMMYFUNCTION("IF(AK19=1, FILTER(TOSSUP, LEN(TOSSUP)), IF(AK19=2, FILTER(NEG, LEN(NEG)), IF(AK19, FILTER(NONEG, LEN(NONEG)), """")))"),-5.0)</f>
        <v>-5</v>
      </c>
      <c r="AM19" s="47"/>
      <c r="AN19" s="47"/>
      <c r="AO19" s="47">
        <f>IF(E3="", 0, IF(SUM(C19:H19)-E19&lt;&gt;0, 0, IF(SUM(M19:R19)&gt;0, 2, IF(SUM(M19:R19)&lt;0, 3, 1))))</f>
        <v>2</v>
      </c>
      <c r="AP19" s="47">
        <f>IFERROR(__xludf.DUMMYFUNCTION("IF(AO19=1, FILTER(TOSSUP, LEN(TOSSUP)), IF(AO19=2, FILTER(NEG, LEN(NEG)), IF(AO19, FILTER(NONEG, LEN(NONEG)), """")))"),-5.0)</f>
        <v>-5</v>
      </c>
      <c r="AQ19" s="47"/>
      <c r="AR19" s="47"/>
      <c r="AS19" s="47">
        <f>IF(F3="", 0, IF(SUM(C19:H19)-F19&lt;&gt;0, 0, IF(SUM(M19:R19)&gt;0, 2, IF(SUM(M19:R19)&lt;0, 3, 1))))</f>
        <v>2</v>
      </c>
      <c r="AT19" s="47">
        <f>IFERROR(__xludf.DUMMYFUNCTION("IF(AS19=1, FILTER(TOSSUP, LEN(TOSSUP)), IF(AS19=2, FILTER(NEG, LEN(NEG)), IF(AS19, FILTER(NONEG, LEN(NONEG)), """")))"),-5.0)</f>
        <v>-5</v>
      </c>
      <c r="AU19" s="47"/>
      <c r="AV19" s="47"/>
      <c r="AW19" s="47">
        <f>IF(G3="", 0, IF(SUM(C19:H19)-G19&lt;&gt;0, 0, IF(SUM(M19:R19)&gt;0, 2, IF(SUM(M19:R19)&lt;0, 3, 1))))</f>
        <v>2</v>
      </c>
      <c r="AX19" s="47">
        <f>IFERROR(__xludf.DUMMYFUNCTION("IF(AW19=1, FILTER(TOSSUP, LEN(TOSSUP)), IF(AW19=2, FILTER(NEG, LEN(NEG)), IF(AW19, FILTER(NONEG, LEN(NONEG)), """")))"),-5.0)</f>
        <v>-5</v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0</v>
      </c>
      <c r="BF19" s="47" t="str">
        <f>IFERROR(__xludf.DUMMYFUNCTION("IF(BE19=1, FILTER(TOSSUP, LEN(TOSSUP)), IF(BE19=2, FILTER(NEG, LEN(NEG)), IF(BE19, FILTER(NONEG, LEN(NONEG)), """")))"),"")</f>
        <v/>
      </c>
      <c r="BG19" s="47"/>
      <c r="BH19" s="47"/>
      <c r="BI19" s="47">
        <f>IF(N3="", 0, IF(SUM(M19:R19)-N19&lt;&gt;0, 0, IF(SUM(C19:H19)&gt;0, 2, IF(SUM(C19:H19)&lt;0, 3, 1))))</f>
        <v>1</v>
      </c>
      <c r="BJ19" s="47">
        <f>IFERROR(__xludf.DUMMYFUNCTION("IF(BI19=1, FILTER(TOSSUP, LEN(TOSSUP)), IF(BI19=2, FILTER(NEG, LEN(NEG)), IF(BI19, FILTER(NONEG, LEN(NONEG)), """")))"),-5.0)</f>
        <v>-5</v>
      </c>
      <c r="BK19" s="47">
        <f>IFERROR(__xludf.DUMMYFUNCTION("""COMPUTED_VALUE"""),10.0)</f>
        <v>10</v>
      </c>
      <c r="BL19" s="47">
        <f>IFERROR(__xludf.DUMMYFUNCTION("""COMPUTED_VALUE"""),15.0)</f>
        <v>15</v>
      </c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SUM(J20,K19))"),140.0)</f>
        <v>140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45</v>
      </c>
      <c r="U20" s="66">
        <f>IFERROR(__xludf.DUMMYFUNCTION("IF(OR(RegExMatch(T20&amp;"""",""ERR""), RegExMatch(T20&amp;"""",""--""), RegExMatch(U19&amp;"""",""--""),),  ""-----------"", SUM(T20,U19))"),325.0)</f>
        <v>325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1</v>
      </c>
      <c r="AC20" s="48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7"/>
      <c r="AJ20" s="47"/>
      <c r="AK20" s="47">
        <f>IF(D3="", 0, IF(SUM(C20:H20)-D20&lt;&gt;0, 0, IF(SUM(M20:R20)&gt;0, 2, IF(SUM(M20:R20)&lt;0, 3, 1))))</f>
        <v>2</v>
      </c>
      <c r="AL20" s="47">
        <f>IFERROR(__xludf.DUMMYFUNCTION("IF(AK20=1, FILTER(TOSSUP, LEN(TOSSUP)), IF(AK20=2, FILTER(NEG, LEN(NEG)), IF(AK20, FILTER(NONEG, LEN(NONEG)), """")))"),-5.0)</f>
        <v>-5</v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2</v>
      </c>
      <c r="AX20" s="47">
        <f>IFERROR(__xludf.DUMMYFUNCTION("IF(AW20=1, FILTER(TOSSUP, LEN(TOSSUP)), IF(AW20=2, FILTER(NEG, LEN(NEG)), IF(AW20, FILTER(NONEG, LEN(NONEG)), """")))"),-5.0)</f>
        <v>-5</v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0</v>
      </c>
      <c r="BF20" s="47" t="str">
        <f>IFERROR(__xludf.DUMMYFUNCTION("IF(BE20=1, FILTER(TOSSUP, LEN(TOSSUP)), IF(BE20=2, FILTER(NEG, LEN(NEG)), IF(BE20, FILTER(NONEG, LEN(NONEG)), """")))"),"")</f>
        <v/>
      </c>
      <c r="BG20" s="47"/>
      <c r="BH20" s="47"/>
      <c r="BI20" s="47">
        <f>IF(N3="", 0, IF(SUM(M20:R20)-N20&lt;&gt;0, 0, IF(SUM(C20:H20)&gt;0, 2, IF(SUM(C20:H20)&lt;0, 3, 1))))</f>
        <v>1</v>
      </c>
      <c r="BJ20" s="47">
        <f>IFERROR(__xludf.DUMMYFUNCTION("IF(BI20=1, FILTER(TOSSUP, LEN(TOSSUP)), IF(BI20=2, FILTER(NEG, LEN(NEG)), IF(BI20, FILTER(NONEG, LEN(NONEG)), """")))"),-5.0)</f>
        <v>-5</v>
      </c>
      <c r="BK20" s="47">
        <f>IFERROR(__xludf.DUMMYFUNCTION("""COMPUTED_VALUE"""),10.0)</f>
        <v>10</v>
      </c>
      <c r="BL20" s="47">
        <f>IFERROR(__xludf.DUMMYFUNCTION("""COMPUTED_VALUE"""),15.0)</f>
        <v>15</v>
      </c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SUM(T21,U20))"),365.0)</f>
        <v>365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1</v>
      </c>
      <c r="AC21" s="48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7"/>
      <c r="AJ21" s="47"/>
      <c r="AK21" s="47">
        <f>IF(D3="", 0, IF(SUM(C21:H21)-D21&lt;&gt;0, 0, IF(SUM(M21:R21)&gt;0, 2, IF(SUM(M21:R21)&lt;0, 3, 1))))</f>
        <v>2</v>
      </c>
      <c r="AL21" s="47">
        <f>IFERROR(__xludf.DUMMYFUNCTION("IF(AK21=1, FILTER(TOSSUP, LEN(TOSSUP)), IF(AK21=2, FILTER(NEG, LEN(NEG)), IF(AK21, FILTER(NONEG, LEN(NONEG)), """")))"),-5.0)</f>
        <v>-5</v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1</v>
      </c>
      <c r="BJ21" s="47">
        <f>IFERROR(__xludf.DUMMYFUNCTION("IF(BI21=1, FILTER(TOSSUP, LEN(TOSSUP)), IF(BI21=2, FILTER(NEG, LEN(NEG)), IF(BI21, FILTER(NONEG, LEN(NONEG)), """")))"),-5.0)</f>
        <v>-5</v>
      </c>
      <c r="BK21" s="47">
        <f>IFERROR(__xludf.DUMMYFUNCTION("""COMPUTED_VALUE"""),10.0)</f>
        <v>10</v>
      </c>
      <c r="BL21" s="47">
        <f>IFERROR(__xludf.DUMMYFUNCTION("""COMPUTED_VALUE"""),15.0)</f>
        <v>15</v>
      </c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39">
        <v>10.0</v>
      </c>
      <c r="H22" s="61"/>
      <c r="I22" s="41">
        <v>20.0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6">
        <f>IFERROR(__xludf.DUMMYFUNCTION("IF(OR(RegExMatch(J22&amp;"""",""ERR""), RegExMatch(J22&amp;"""",""--""), RegExMatch(K21&amp;"""",""--""),),  ""-----------"", SUM(J22,K21))"),170.0)</f>
        <v>170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SUM(T22,U21))"),365.0)</f>
        <v>365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1</v>
      </c>
      <c r="AX22" s="47">
        <f>IFERROR(__xludf.DUMMYFUNCTION("IF(AW22=1, FILTER(TOSSUP, LEN(TOSSUP)), IF(AW22=2, FILTER(NEG, LEN(NEG)), IF(AW22, FILTER(NONEG, LEN(NONEG)), """")))"),-5.0)</f>
        <v>-5</v>
      </c>
      <c r="AY22" s="47">
        <f>IFERROR(__xludf.DUMMYFUNCTION("""COMPUTED_VALUE"""),10.0)</f>
        <v>10</v>
      </c>
      <c r="AZ22" s="47">
        <f>IFERROR(__xludf.DUMMYFUNCTION("""COMPUTED_VALUE"""),15.0)</f>
        <v>15</v>
      </c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SUM(J23,K22))"),170.0)</f>
        <v>170</v>
      </c>
      <c r="L23" s="43">
        <v>20.0</v>
      </c>
      <c r="M23" s="44"/>
      <c r="N23" s="40">
        <v>15.0</v>
      </c>
      <c r="O23" s="58"/>
      <c r="P23" s="59"/>
      <c r="Q23" s="58"/>
      <c r="R23" s="59"/>
      <c r="S23" s="41">
        <v>30.0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46">
        <f>IFERROR(__xludf.DUMMYFUNCTION("IF(OR(RegExMatch(T23&amp;"""",""ERR""), RegExMatch(T23&amp;"""",""--""), RegExMatch(U22&amp;"""",""--""),),  ""-----------"", SUM(T23,U22))"),410.0)</f>
        <v>410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SUM(J24,K23))"),170.0)</f>
        <v>170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SUM(T24,U23))"),410.0)</f>
        <v>410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SUM(J25,K24))"),170.0)</f>
        <v>170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SUM(T25,U24))"),410.0)</f>
        <v>410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SUM(J26,K25))"),170.0)</f>
        <v>170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SUM(T26,U25))"),410.0)</f>
        <v>410</v>
      </c>
      <c r="V26" s="47"/>
      <c r="W26" s="47"/>
      <c r="X26" s="47"/>
      <c r="Y26" s="47" t="str">
        <f>IFERROR(__xludf.DUMMYFUNCTION("FILTER(INSTRUCTIONS!A34:CC44, INSTRUCTIONS!A34:CC34=C2)"),"NANSEMOND RIVER A")</f>
        <v>NANSEMOND RIVER 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SUM(J27,K26))"),170.0)</f>
        <v>170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SUM(T27,U26))"),410.0)</f>
        <v>410</v>
      </c>
      <c r="V27" s="47"/>
      <c r="W27" s="47"/>
      <c r="X27" s="47"/>
      <c r="Y27" s="24" t="str">
        <f>IFERROR(__xludf.DUMMYFUNCTION("""COMPUTED_VALUE"""),"Seth Bissette")</f>
        <v>Seth Bissette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6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IFERROR(__xludf.DUMMYFUNCTION("""COMPUTED_VALUE"""),"Jaysen Dildy")</f>
        <v>Jaysen Dildy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3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1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1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IFERROR(__xludf.DUMMYFUNCTION("""COMPUTED_VALUE"""),"Sean McClure")</f>
        <v>Sean McClure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19.2</v>
      </c>
      <c r="V30" s="47"/>
      <c r="W30" s="47"/>
      <c r="X30" s="47"/>
      <c r="Y30" s="47" t="str">
        <f>IFERROR(__xludf.DUMMYFUNCTION("""COMPUTED_VALUE"""),"Jim Topping")</f>
        <v>Jim Topping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40</v>
      </c>
      <c r="D31" s="106">
        <f t="shared" si="9"/>
        <v>10</v>
      </c>
      <c r="E31" s="105">
        <f t="shared" si="9"/>
        <v>0</v>
      </c>
      <c r="F31" s="106">
        <f t="shared" si="9"/>
        <v>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10</v>
      </c>
      <c r="N31" s="106">
        <f t="shared" si="10"/>
        <v>140</v>
      </c>
      <c r="O31" s="110">
        <f t="shared" si="10"/>
        <v>15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IFERROR(__xludf.DUMMYFUNCTION("""COMPUTED_VALUE"""),"Dylan Wyer")</f>
        <v>Dylan Wyer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K27)"),170.0)</f>
        <v>170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U27)"),410.0)</f>
        <v>410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Seth Bissette/Jim Topping</v>
      </c>
      <c r="L37" s="38"/>
      <c r="M37" s="38" t="str">
        <f>X37</f>
        <v/>
      </c>
      <c r="V37" s="47"/>
      <c r="W37" s="76" t="s">
        <v>57</v>
      </c>
      <c r="X37" s="76"/>
      <c r="Y37" s="47" t="str">
        <f>IFERROR(__xludf.DUMMYFUNCTION("FILTER(INSTRUCTIONS!A34:CC44, INSTRUCTIONS!A34:CC34=M2)"),"WINSTON CHURCHILL")</f>
        <v>WINSTON CHURCHILL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IFERROR(__xludf.DUMMYFUNCTION("""COMPUTED_VALUE"""),"Anand Kalla")</f>
        <v>Anand Kalla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IFERROR(__xludf.DUMMYFUNCTION("""COMPUTED_VALUE"""),"Stevie Miller")</f>
        <v>Stevie Miller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IFERROR(__xludf.DUMMYFUNCTION("""COMPUTED_VALUE"""),"Suyoag Patwardhan")</f>
        <v>Suyoag Patwardhan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IFERROR(__xludf.DUMMYFUNCTION("""COMPUTED_VALUE"""),"Mwila Bweupe")</f>
        <v>Mwila Bweupe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47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48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19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49</v>
      </c>
      <c r="D3" s="32" t="s">
        <v>50</v>
      </c>
      <c r="E3" s="31" t="s">
        <v>51</v>
      </c>
      <c r="F3" s="32" t="s">
        <v>52</v>
      </c>
      <c r="G3" s="31"/>
      <c r="H3" s="32"/>
      <c r="I3" s="33" t="s">
        <v>27</v>
      </c>
      <c r="J3" s="34" t="s">
        <v>28</v>
      </c>
      <c r="K3" s="33" t="s">
        <v>29</v>
      </c>
      <c r="L3" s="35"/>
      <c r="M3" s="36" t="s">
        <v>25</v>
      </c>
      <c r="N3" s="37" t="s">
        <v>24</v>
      </c>
      <c r="O3" s="36" t="s">
        <v>23</v>
      </c>
      <c r="P3" s="37" t="s">
        <v>26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>
        <v>10.0</v>
      </c>
      <c r="N4" s="40"/>
      <c r="O4" s="44"/>
      <c r="P4" s="45"/>
      <c r="Q4" s="44"/>
      <c r="R4" s="45"/>
      <c r="S4" s="41">
        <v>0.0</v>
      </c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6">
        <f>IFERROR(__xludf.DUMMYFUNCTION("IF(OR(RegExMatch(T4&amp;"""",""ERR""), RegExMatch(T4&amp;"""",""--"")),  ""-----------"", SUM(T4,U3))"),10.0)</f>
        <v>10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2</v>
      </c>
      <c r="AH4" s="48">
        <f>IFERROR(__xludf.DUMMYFUNCTION("IF(AG4=1, FILTER(TOSSUP, LEN(TOSSUP)), IF(AG4=2, FILTER(NEG, LEN(NEG)), IF(AG4, FILTER(NONEG, LEN(NONEG)), """")))"),-5.0)</f>
        <v>-5</v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2</v>
      </c>
      <c r="AP4" s="48">
        <f>IFERROR(__xludf.DUMMYFUNCTION("IF(AO4=1, FILTER(TOSSUP, LEN(TOSSUP)), IF(AO4=2, FILTER(NEG, LEN(NEG)), IF(AO4, FILTER(NONEG, LEN(NONEG)), """")))"),-5.0)</f>
        <v>-5</v>
      </c>
      <c r="AQ4" s="48"/>
      <c r="AR4" s="48"/>
      <c r="AS4" s="48">
        <f>IF(F3="", 0, IF(SUM(C4:H4)-F4&lt;&gt;0, 0, IF(SUM(M4:R4)&gt;0, 2, IF(SUM(M4:R4)&lt;0, 3, 1))))</f>
        <v>2</v>
      </c>
      <c r="AT4" s="48">
        <f>IFERROR(__xludf.DUMMYFUNCTION("IF(AS4=1, FILTER(TOSSUP, LEN(TOSSUP)), IF(AS4=2, FILTER(NEG, LEN(NEG)), IF(AS4, FILTER(NONEG, LEN(NONEG)), """")))"),-5.0)</f>
        <v>-5</v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1</v>
      </c>
      <c r="BF4" s="21">
        <f>IFERROR(__xludf.DUMMYFUNCTION("IF(BE4=1, FILTER(TOSSUP, LEN(TOSSUP)), IF(BE4=2, FILTER(NEG, LEN(NEG)), IF(BE4, FILTER(NONEG, LEN(NONEG)), """")))"),-5.0)</f>
        <v>-5</v>
      </c>
      <c r="BG4" s="21">
        <f>IFERROR(__xludf.DUMMYFUNCTION("""COMPUTED_VALUE"""),10.0)</f>
        <v>10</v>
      </c>
      <c r="BH4" s="21">
        <f>IFERROR(__xludf.DUMMYFUNCTION("""COMPUTED_VALUE"""),15.0)</f>
        <v>15</v>
      </c>
      <c r="BI4" s="21">
        <f>IF(N3="", 0, IF(SUM(M4:R4)-N4&lt;&gt;0, 0, IF(SUM(C4:H4)&gt;0, 2, IF(SUM(C4:H4)&lt;0, 3, 1))))</f>
        <v>0</v>
      </c>
      <c r="BJ4" s="21" t="str">
        <f>IFERROR(__xludf.DUMMYFUNCTION("IF(BI4=1, FILTER(TOSSUP, LEN(TOSSUP)), IF(BI4=2, FILTER(NEG, LEN(NEG)), IF(BI4, FILTER(NONEG, LEN(NONEG)), """")))"),"")</f>
        <v/>
      </c>
      <c r="BK4" s="21"/>
      <c r="BL4" s="21"/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>
        <v>10.0</v>
      </c>
      <c r="D5" s="40"/>
      <c r="E5" s="39"/>
      <c r="F5" s="40"/>
      <c r="G5" s="39"/>
      <c r="H5" s="40"/>
      <c r="I5" s="41">
        <v>20.0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SUM(J5,K4))"),30.0)</f>
        <v>30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SUM(T5,U4))"),10.0)</f>
        <v>10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7">
        <f>IFERROR(__xludf.DUMMYFUNCTION("""COMPUTED_VALUE"""),10.0)</f>
        <v>10</v>
      </c>
      <c r="AJ5" s="47">
        <f>IFERROR(__xludf.DUMMYFUNCTION("""COMPUTED_VALUE"""),15.0)</f>
        <v>15</v>
      </c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39">
        <v>10.0</v>
      </c>
      <c r="F6" s="40"/>
      <c r="G6" s="60"/>
      <c r="H6" s="61"/>
      <c r="I6" s="41">
        <v>20.0</v>
      </c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6">
        <f>IFERROR(__xludf.DUMMYFUNCTION("IF(OR(RegExMatch(J6&amp;"""",""ERR""), RegExMatch(J6&amp;"""",""--""), RegExMatch(K5&amp;"""",""--""),),  ""-----------"", SUM(J6,K5))"),60.0)</f>
        <v>60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SUM(T6,U5))"),10.0)</f>
        <v>10</v>
      </c>
      <c r="V6" s="47"/>
      <c r="W6" s="48" t="b">
        <f t="shared" si="1"/>
        <v>1</v>
      </c>
      <c r="X6" s="48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2</v>
      </c>
      <c r="BR6" s="47">
        <f>IFERROR(__xludf.DUMMYFUNCTION("IF(BQ6=1, FILTER(TOSSUP, LEN(TOSSUP)), IF(BQ6=2, FILTER(NEG, LEN(NEG)), IF(BQ6, FILTER(NONEG, LEN(NONEG)), """")))"),-5.0)</f>
        <v>-5</v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SUM(T7,U6))"),30.0)</f>
        <v>30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1</v>
      </c>
      <c r="AC7" s="48">
        <f>IFERROR(__xludf.DUMMYFUNCTION("IF(AB7, FILTER(BONUS, LEN(BONUS)), ""0"")"),0.0)</f>
        <v>0</v>
      </c>
      <c r="AD7" s="47">
        <f>IFERROR(__xludf.DUMMYFUNCTION("""COMPUTED_VALUE"""),10.0)</f>
        <v>10</v>
      </c>
      <c r="AE7" s="47">
        <f>IFERROR(__xludf.DUMMYFUNCTION("""COMPUTED_VALUE"""),20.0)</f>
        <v>20</v>
      </c>
      <c r="AF7" s="47">
        <f>IFERROR(__xludf.DUMMYFUNCTION("""COMPUTED_VALUE"""),30.0)</f>
        <v>30</v>
      </c>
      <c r="AG7" s="47">
        <f>IF(C3="", 0, IF(SUM(C7:H7)-C7&lt;&gt;0, 0, IF(SUM(M7:R7)&gt;0, 2, IF(SUM(M7:R7)&lt;0, 3, 1))))</f>
        <v>2</v>
      </c>
      <c r="AH7" s="48">
        <f>IFERROR(__xludf.DUMMYFUNCTION("IF(AG7=1, FILTER(TOSSUP, LEN(TOSSUP)), IF(AG7=2, FILTER(NEG, LEN(NEG)), IF(AG7, FILTER(NONEG, LEN(NONEG)), """")))"),-5.0)</f>
        <v>-5</v>
      </c>
      <c r="AI7" s="47"/>
      <c r="AJ7" s="47"/>
      <c r="AK7" s="47">
        <f>IF(D3="", 0, IF(SUM(C7:H7)-D7&lt;&gt;0, 0, IF(SUM(M7:R7)&gt;0, 2, IF(SUM(M7:R7)&lt;0, 3, 1))))</f>
        <v>2</v>
      </c>
      <c r="AL7" s="47">
        <f>IFERROR(__xludf.DUMMYFUNCTION("IF(AK7=1, FILTER(TOSSUP, LEN(TOSSUP)), IF(AK7=2, FILTER(NEG, LEN(NEG)), IF(AK7, FILTER(NONEG, LEN(NONEG)), """")))"),-5.0)</f>
        <v>-5</v>
      </c>
      <c r="AM7" s="47"/>
      <c r="AN7" s="47"/>
      <c r="AO7" s="47">
        <f>IF(E3="", 0, IF(SUM(C7:H7)-E7&lt;&gt;0, 0, IF(SUM(M7:R7)&gt;0, 2, IF(SUM(M7:R7)&lt;0, 3, 1))))</f>
        <v>2</v>
      </c>
      <c r="AP7" s="47">
        <f>IFERROR(__xludf.DUMMYFUNCTION("IF(AO7=1, FILTER(TOSSUP, LEN(TOSSUP)), IF(AO7=2, FILTER(NEG, LEN(NEG)), IF(AO7, FILTER(NONEG, LEN(NONEG)), """")))"),-5.0)</f>
        <v>-5</v>
      </c>
      <c r="AQ7" s="47"/>
      <c r="AR7" s="47"/>
      <c r="AS7" s="47">
        <f>IF(F3="", 0, IF(SUM(C7:H7)-F7&lt;&gt;0, 0, IF(SUM(M7:R7)&gt;0, 2, IF(SUM(M7:R7)&lt;0, 3, 1))))</f>
        <v>2</v>
      </c>
      <c r="AT7" s="47">
        <f>IFERROR(__xludf.DUMMYFUNCTION("IF(AS7=1, FILTER(TOSSUP, LEN(TOSSUP)), IF(AS7=2, FILTER(NEG, LEN(NEG)), IF(AS7, FILTER(NONEG, LEN(NONEG)), """")))"),-5.0)</f>
        <v>-5</v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0</v>
      </c>
      <c r="BF7" s="47" t="str">
        <f>IFERROR(__xludf.DUMMYFUNCTION("IF(BE7=1, FILTER(TOSSUP, LEN(TOSSUP)), IF(BE7=2, FILTER(NEG, LEN(NEG)), IF(BE7, FILTER(NONEG, LEN(NONEG)), """")))"),"")</f>
        <v/>
      </c>
      <c r="BG7" s="47"/>
      <c r="BH7" s="47"/>
      <c r="BI7" s="47">
        <f>IF(N3="", 0, IF(SUM(M7:R7)-N7&lt;&gt;0, 0, IF(SUM(C7:H7)&gt;0, 2, IF(SUM(C7:H7)&lt;0, 3, 1))))</f>
        <v>0</v>
      </c>
      <c r="BJ7" s="47" t="str">
        <f>IFERROR(__xludf.DUMMYFUNCTION("IF(BI7=1, FILTER(TOSSUP, LEN(TOSSUP)), IF(BI7=2, FILTER(NEG, LEN(NEG)), IF(BI7, FILTER(NONEG, LEN(NONEG)), """")))"),"")</f>
        <v/>
      </c>
      <c r="BK7" s="47"/>
      <c r="BL7" s="47"/>
      <c r="BM7" s="47">
        <f>IF(O3="", 0, IF(SUM(M7:R7)-O7&lt;&gt;0, 0, IF(SUM(C7:H7)&gt;0, 2, IF(SUM(C7:H7)&lt;0, 3, 1))))</f>
        <v>1</v>
      </c>
      <c r="BN7" s="47">
        <f>IFERROR(__xludf.DUMMYFUNCTION("IF(BM7=1, FILTER(TOSSUP, LEN(TOSSUP)), IF(BM7=2, FILTER(NEG, LEN(NEG)), IF(BM7, FILTER(NONEG, LEN(NONEG)), """")))"),-5.0)</f>
        <v>-5</v>
      </c>
      <c r="BO7" s="47">
        <f>IFERROR(__xludf.DUMMYFUNCTION("""COMPUTED_VALUE"""),10.0)</f>
        <v>10</v>
      </c>
      <c r="BP7" s="47">
        <f>IFERROR(__xludf.DUMMYFUNCTION("""COMPUTED_VALUE"""),15.0)</f>
        <v>15</v>
      </c>
      <c r="BQ7" s="47">
        <f>IF(P3="", 0, IF(SUM(M7:R7)-P7&lt;&gt;0, 0, IF(SUM(C7:H7)&gt;0, 2, IF(SUM(C7:H7)&lt;0, 3, 1))))</f>
        <v>0</v>
      </c>
      <c r="BR7" s="47" t="str">
        <f>IFERROR(__xludf.DUMMYFUNCTION("IF(BQ7=1, FILTER(TOSSUP, LEN(TOSSUP)), IF(BQ7=2, FILTER(NEG, LEN(NEG)), IF(BQ7, FILTER(NONEG, LEN(NONEG)), """")))"),"")</f>
        <v/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SUM(T8,U7))"),50.0)</f>
        <v>50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1</v>
      </c>
      <c r="BR8" s="47">
        <f>IFERROR(__xludf.DUMMYFUNCTION("IF(BQ8=1, FILTER(TOSSUP, LEN(TOSSUP)), IF(BQ8=2, FILTER(NEG, LEN(NEG)), IF(BQ8, FILTER(NONEG, LEN(NONEG)), """")))"),-5.0)</f>
        <v>-5</v>
      </c>
      <c r="BS8" s="47">
        <f>IFERROR(__xludf.DUMMYFUNCTION("""COMPUTED_VALUE"""),10.0)</f>
        <v>10</v>
      </c>
      <c r="BT8" s="47">
        <f>IFERROR(__xludf.DUMMYFUNCTION("""COMPUTED_VALUE"""),15.0)</f>
        <v>15</v>
      </c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>
        <v>10.0</v>
      </c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SUM(T9,U8))"),50.0)</f>
        <v>50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0</v>
      </c>
      <c r="AL9" s="47" t="str">
        <f>IFERROR(__xludf.DUMMYFUNCTION("IF(AK9=1, FILTER(TOSSUP, LEN(TOSSUP)), IF(AK9=2, FILTER(NEG, LEN(NEG)), IF(AK9, FILTER(NONEG, LEN(NONEG)), """")))"),"")</f>
        <v/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1</v>
      </c>
      <c r="AT9" s="47">
        <f>IFERROR(__xludf.DUMMYFUNCTION("IF(AS9=1, FILTER(TOSSUP, LEN(TOSSUP)), IF(AS9=2, FILTER(NEG, LEN(NEG)), IF(AS9, FILTER(NONEG, LEN(NONEG)), """")))"),-5.0)</f>
        <v>-5</v>
      </c>
      <c r="AU9" s="47">
        <f>IFERROR(__xludf.DUMMYFUNCTION("""COMPUTED_VALUE"""),10.0)</f>
        <v>10</v>
      </c>
      <c r="AV9" s="47">
        <f>IFERROR(__xludf.DUMMYFUNCTION("""COMPUTED_VALUE"""),15.0)</f>
        <v>15</v>
      </c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>
        <v>10.0</v>
      </c>
      <c r="G10" s="60"/>
      <c r="H10" s="61"/>
      <c r="I10" s="41">
        <v>20.0</v>
      </c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6">
        <f>IFERROR(__xludf.DUMMYFUNCTION("IF(OR(RegExMatch(J10&amp;"""",""ERR""), RegExMatch(J10&amp;"""",""--""), RegExMatch(K9&amp;"""",""--""),),  ""-----------"", SUM(J10,K9))"),120.0)</f>
        <v>120</v>
      </c>
      <c r="L10" s="43">
        <v>7.0</v>
      </c>
      <c r="M10" s="44"/>
      <c r="N10" s="61"/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SUM(T10,U9))"),50.0)</f>
        <v>50</v>
      </c>
      <c r="V10" s="47"/>
      <c r="W10" s="48" t="b">
        <f t="shared" si="1"/>
        <v>1</v>
      </c>
      <c r="X10" s="48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1</v>
      </c>
      <c r="AT10" s="47">
        <f>IFERROR(__xludf.DUMMYFUNCTION("IF(AS10=1, FILTER(TOSSUP, LEN(TOSSUP)), IF(AS10=2, FILTER(NEG, LEN(NEG)), IF(AS10, FILTER(NONEG, LEN(NONEG)), """")))"),-5.0)</f>
        <v>-5</v>
      </c>
      <c r="AU10" s="47">
        <f>IFERROR(__xludf.DUMMYFUNCTION("""COMPUTED_VALUE"""),10.0)</f>
        <v>10</v>
      </c>
      <c r="AV10" s="47">
        <f>IFERROR(__xludf.DUMMYFUNCTION("""COMPUTED_VALUE"""),15.0)</f>
        <v>15</v>
      </c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2</v>
      </c>
      <c r="BF10" s="47">
        <f>IFERROR(__xludf.DUMMYFUNCTION("IF(BE10=1, FILTER(TOSSUP, LEN(TOSSUP)), IF(BE10=2, FILTER(NEG, LEN(NEG)), IF(BE10, FILTER(NONEG, LEN(NONEG)), """")))"),-5.0)</f>
        <v>-5</v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2</v>
      </c>
      <c r="BN10" s="47">
        <f>IFERROR(__xludf.DUMMYFUNCTION("IF(BM10=1, FILTER(TOSSUP, LEN(TOSSUP)), IF(BM10=2, FILTER(NEG, LEN(NEG)), IF(BM10, FILTER(NONEG, LEN(NONEG)), """")))"),-5.0)</f>
        <v>-5</v>
      </c>
      <c r="BO10" s="47"/>
      <c r="BP10" s="47"/>
      <c r="BQ10" s="47">
        <f>IF(P3="", 0, IF(SUM(M10:R10)-P10&lt;&gt;0, 0, IF(SUM(C10:H10)&gt;0, 2, IF(SUM(C10:H10)&lt;0, 3, 1))))</f>
        <v>2</v>
      </c>
      <c r="BR10" s="47">
        <f>IFERROR(__xludf.DUMMYFUNCTION("IF(BQ10=1, FILTER(TOSSUP, LEN(TOSSUP)), IF(BQ10=2, FILTER(NEG, LEN(NEG)), IF(BQ10, FILTER(NONEG, LEN(NONEG)), """")))"),-5.0)</f>
        <v>-5</v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40">
        <v>10.0</v>
      </c>
      <c r="G11" s="60"/>
      <c r="H11" s="61"/>
      <c r="I11" s="41">
        <v>10.0</v>
      </c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6">
        <f>IFERROR(__xludf.DUMMYFUNCTION("IF(OR(RegExMatch(J11&amp;"""",""ERR""), RegExMatch(J11&amp;"""",""--""), RegExMatch(K10&amp;"""",""--""),),  ""-----------"", SUM(J11,K10))"),140.0)</f>
        <v>140</v>
      </c>
      <c r="L11" s="43">
        <v>8.0</v>
      </c>
      <c r="M11" s="44"/>
      <c r="N11" s="61"/>
      <c r="O11" s="58"/>
      <c r="P11" s="59"/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SUM(T11,U10))"),50.0)</f>
        <v>50</v>
      </c>
      <c r="V11" s="47"/>
      <c r="W11" s="48" t="b">
        <f t="shared" si="1"/>
        <v>1</v>
      </c>
      <c r="X11" s="48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1</v>
      </c>
      <c r="AT11" s="47">
        <f>IFERROR(__xludf.DUMMYFUNCTION("IF(AS11=1, FILTER(TOSSUP, LEN(TOSSUP)), IF(AS11=2, FILTER(NEG, LEN(NEG)), IF(AS11, FILTER(NONEG, LEN(NONEG)), """")))"),-5.0)</f>
        <v>-5</v>
      </c>
      <c r="AU11" s="47">
        <f>IFERROR(__xludf.DUMMYFUNCTION("""COMPUTED_VALUE"""),10.0)</f>
        <v>10</v>
      </c>
      <c r="AV11" s="47">
        <f>IFERROR(__xludf.DUMMYFUNCTION("""COMPUTED_VALUE"""),15.0)</f>
        <v>15</v>
      </c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2</v>
      </c>
      <c r="BF11" s="47">
        <f>IFERROR(__xludf.DUMMYFUNCTION("IF(BE11=1, FILTER(TOSSUP, LEN(TOSSUP)), IF(BE11=2, FILTER(NEG, LEN(NEG)), IF(BE11, FILTER(NONEG, LEN(NONEG)), """")))"),-5.0)</f>
        <v>-5</v>
      </c>
      <c r="BG11" s="47"/>
      <c r="BH11" s="47"/>
      <c r="BI11" s="47">
        <f>IF(N3="", 0, IF(SUM(M11:R11)-N11&lt;&gt;0, 0, IF(SUM(C11:H11)&gt;0, 2, IF(SUM(C11:H11)&lt;0, 3, 1))))</f>
        <v>2</v>
      </c>
      <c r="BJ11" s="47">
        <f>IFERROR(__xludf.DUMMYFUNCTION("IF(BI11=1, FILTER(TOSSUP, LEN(TOSSUP)), IF(BI11=2, FILTER(NEG, LEN(NEG)), IF(BI11, FILTER(NONEG, LEN(NONEG)), """")))"),-5.0)</f>
        <v>-5</v>
      </c>
      <c r="BK11" s="47"/>
      <c r="BL11" s="47"/>
      <c r="BM11" s="47">
        <f>IF(O3="", 0, IF(SUM(M11:R11)-O11&lt;&gt;0, 0, IF(SUM(C11:H11)&gt;0, 2, IF(SUM(C11:H11)&lt;0, 3, 1))))</f>
        <v>2</v>
      </c>
      <c r="BN11" s="47">
        <f>IFERROR(__xludf.DUMMYFUNCTION("IF(BM11=1, FILTER(TOSSUP, LEN(TOSSUP)), IF(BM11=2, FILTER(NEG, LEN(NEG)), IF(BM11, FILTER(NONEG, LEN(NONEG)), """")))"),-5.0)</f>
        <v>-5</v>
      </c>
      <c r="BO11" s="47"/>
      <c r="BP11" s="47"/>
      <c r="BQ11" s="47">
        <f>IF(P3="", 0, IF(SUM(M11:R11)-P11&lt;&gt;0, 0, IF(SUM(C11:H11)&gt;0, 2, IF(SUM(C11:H11)&lt;0, 3, 1))))</f>
        <v>2</v>
      </c>
      <c r="BR11" s="47">
        <f>IFERROR(__xludf.DUMMYFUNCTION("IF(BQ11=1, FILTER(TOSSUP, LEN(TOSSUP)), IF(BQ11=2, FILTER(NEG, LEN(NEG)), IF(BQ11, FILTER(NONEG, LEN(NONEG)), """")))"),-5.0)</f>
        <v>-5</v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39">
        <v>10.0</v>
      </c>
      <c r="F12" s="61"/>
      <c r="G12" s="60"/>
      <c r="H12" s="61"/>
      <c r="I12" s="41">
        <v>10.0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6">
        <f>IFERROR(__xludf.DUMMYFUNCTION("IF(OR(RegExMatch(J12&amp;"""",""ERR""), RegExMatch(J12&amp;"""",""--""), RegExMatch(K11&amp;"""",""--""),),  ""-----------"", SUM(J12,K11))"),160.0)</f>
        <v>160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SUM(T12,U11))"),50.0)</f>
        <v>50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0</v>
      </c>
      <c r="AH12" s="48" t="str">
        <f>IFERROR(__xludf.DUMMYFUNCTION("IF(AG12=1, FILTER(TOSSUP, LEN(TOSSUP)), IF(AG12=2, FILTER(NEG, LEN(NEG)), IF(AG12, FILTER(NONEG, LEN(NONEG)), """")))"),"")</f>
        <v/>
      </c>
      <c r="AI12" s="47"/>
      <c r="AJ12" s="47"/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1</v>
      </c>
      <c r="AP12" s="47">
        <f>IFERROR(__xludf.DUMMYFUNCTION("IF(AO12=1, FILTER(TOSSUP, LEN(TOSSUP)), IF(AO12=2, FILTER(NEG, LEN(NEG)), IF(AO12, FILTER(NONEG, LEN(NONEG)), """")))"),-5.0)</f>
        <v>-5</v>
      </c>
      <c r="AQ12" s="47">
        <f>IFERROR(__xludf.DUMMYFUNCTION("""COMPUTED_VALUE"""),10.0)</f>
        <v>10</v>
      </c>
      <c r="AR12" s="47">
        <f>IFERROR(__xludf.DUMMYFUNCTION("""COMPUTED_VALUE"""),15.0)</f>
        <v>15</v>
      </c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>
        <v>10.0</v>
      </c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SUM(J13,K12))"),190.0)</f>
        <v>190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47"/>
      <c r="W13" s="48" t="b">
        <f t="shared" si="1"/>
        <v>1</v>
      </c>
      <c r="X13" s="48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1</v>
      </c>
      <c r="AP13" s="47">
        <f>IFERROR(__xludf.DUMMYFUNCTION("IF(AO13=1, FILTER(TOSSUP, LEN(TOSSUP)), IF(AO13=2, FILTER(NEG, LEN(NEG)), IF(AO13, FILTER(NONEG, LEN(NONEG)), """")))"),-5.0)</f>
        <v>-5</v>
      </c>
      <c r="AQ13" s="47">
        <f>IFERROR(__xludf.DUMMYFUNCTION("""COMPUTED_VALUE"""),10.0)</f>
        <v>10</v>
      </c>
      <c r="AR13" s="47">
        <f>IFERROR(__xludf.DUMMYFUNCTION("""COMPUTED_VALUE"""),15.0)</f>
        <v>15</v>
      </c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SUM(J14,K13))"),210.0)</f>
        <v>210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SUM(T14,U13))"),50.0)</f>
        <v>50</v>
      </c>
      <c r="V14" s="47"/>
      <c r="W14" s="48" t="b">
        <f t="shared" si="1"/>
        <v>1</v>
      </c>
      <c r="X14" s="48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1</v>
      </c>
      <c r="AH14" s="48">
        <f>IFERROR(__xludf.DUMMYFUNCTION("IF(AG14=1, FILTER(TOSSUP, LEN(TOSSUP)), IF(AG14=2, FILTER(NEG, LEN(NEG)), IF(AG14, FILTER(NONEG, LEN(NONEG)), """")))"),-5.0)</f>
        <v>-5</v>
      </c>
      <c r="AI14" s="47">
        <f>IFERROR(__xludf.DUMMYFUNCTION("""COMPUTED_VALUE"""),10.0)</f>
        <v>10</v>
      </c>
      <c r="AJ14" s="47">
        <f>IFERROR(__xludf.DUMMYFUNCTION("""COMPUTED_VALUE"""),15.0)</f>
        <v>15</v>
      </c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0</v>
      </c>
      <c r="AP14" s="47" t="str">
        <f>IFERROR(__xludf.DUMMYFUNCTION("IF(AO14=1, FILTER(TOSSUP, LEN(TOSSUP)), IF(AO14=2, FILTER(NEG, LEN(NEG)), IF(AO14, FILTER(NONEG, LEN(NONEG)), """")))"),"")</f>
        <v/>
      </c>
      <c r="AQ14" s="47"/>
      <c r="AR14" s="47"/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2">
        <v>10.0</v>
      </c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SUM(J15,K14))"),240.0)</f>
        <v>240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SUM(T15,U14))"),50.0)</f>
        <v>50</v>
      </c>
      <c r="V15" s="47"/>
      <c r="W15" s="48" t="b">
        <f t="shared" si="1"/>
        <v>1</v>
      </c>
      <c r="X15" s="48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0</v>
      </c>
      <c r="AL15" s="47" t="str">
        <f>IFERROR(__xludf.DUMMYFUNCTION("IF(AK15=1, FILTER(TOSSUP, LEN(TOSSUP)), IF(AK15=2, FILTER(NEG, LEN(NEG)), IF(AK15, FILTER(NONEG, LEN(NONEG)), """")))"),"")</f>
        <v/>
      </c>
      <c r="AM15" s="47"/>
      <c r="AN15" s="47"/>
      <c r="AO15" s="47">
        <f>IF(E3="", 0, IF(SUM(C15:H15)-E15&lt;&gt;0, 0, IF(SUM(M15:R15)&gt;0, 2, IF(SUM(M15:R15)&lt;0, 3, 1))))</f>
        <v>1</v>
      </c>
      <c r="AP15" s="47">
        <f>IFERROR(__xludf.DUMMYFUNCTION("IF(AO15=1, FILTER(TOSSUP, LEN(TOSSUP)), IF(AO15=2, FILTER(NEG, LEN(NEG)), IF(AO15, FILTER(NONEG, LEN(NONEG)), """")))"),-5.0)</f>
        <v>-5</v>
      </c>
      <c r="AQ15" s="47">
        <f>IFERROR(__xludf.DUMMYFUNCTION("""COMPUTED_VALUE"""),10.0)</f>
        <v>10</v>
      </c>
      <c r="AR15" s="47">
        <f>IFERROR(__xludf.DUMMYFUNCTION("""COMPUTED_VALUE"""),15.0)</f>
        <v>15</v>
      </c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2</v>
      </c>
      <c r="BF15" s="47">
        <f>IFERROR(__xludf.DUMMYFUNCTION("IF(BE15=1, FILTER(TOSSUP, LEN(TOSSUP)), IF(BE15=2, FILTER(NEG, LEN(NEG)), IF(BE15, FILTER(NONEG, LEN(NONEG)), """")))"),-5.0)</f>
        <v>-5</v>
      </c>
      <c r="BG15" s="47"/>
      <c r="BH15" s="47"/>
      <c r="BI15" s="47">
        <f>IF(N3="", 0, IF(SUM(M15:R15)-N15&lt;&gt;0, 0, IF(SUM(C15:H15)&gt;0, 2, IF(SUM(C15:H15)&lt;0, 3, 1))))</f>
        <v>2</v>
      </c>
      <c r="BJ15" s="47">
        <f>IFERROR(__xludf.DUMMYFUNCTION("IF(BI15=1, FILTER(TOSSUP, LEN(TOSSUP)), IF(BI15=2, FILTER(NEG, LEN(NEG)), IF(BI15, FILTER(NONEG, LEN(NONEG)), """")))"),-5.0)</f>
        <v>-5</v>
      </c>
      <c r="BK15" s="47"/>
      <c r="BL15" s="47"/>
      <c r="BM15" s="47">
        <f>IF(O3="", 0, IF(SUM(M15:R15)-O15&lt;&gt;0, 0, IF(SUM(C15:H15)&gt;0, 2, IF(SUM(C15:H15)&lt;0, 3, 1))))</f>
        <v>2</v>
      </c>
      <c r="BN15" s="47">
        <f>IFERROR(__xludf.DUMMYFUNCTION("IF(BM15=1, FILTER(TOSSUP, LEN(TOSSUP)), IF(BM15=2, FILTER(NEG, LEN(NEG)), IF(BM15, FILTER(NONEG, LEN(NONEG)), """")))"),-5.0)</f>
        <v>-5</v>
      </c>
      <c r="BO15" s="47"/>
      <c r="BP15" s="47"/>
      <c r="BQ15" s="47">
        <f>IF(P3="", 0, IF(SUM(M15:R15)-P15&lt;&gt;0, 0, IF(SUM(C15:H15)&gt;0, 2, IF(SUM(C15:H15)&lt;0, 3, 1))))</f>
        <v>2</v>
      </c>
      <c r="BR15" s="47">
        <f>IFERROR(__xludf.DUMMYFUNCTION("IF(BQ15=1, FILTER(TOSSUP, LEN(TOSSUP)), IF(BQ15=2, FILTER(NEG, LEN(NEG)), IF(BQ15, FILTER(NONEG, LEN(NONEG)), """")))"),-5.0)</f>
        <v>-5</v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SUM(J16,K15))"),240.0)</f>
        <v>240</v>
      </c>
      <c r="L16" s="43">
        <v>13.0</v>
      </c>
      <c r="M16" s="44"/>
      <c r="N16" s="61"/>
      <c r="O16" s="58"/>
      <c r="P16" s="59"/>
      <c r="Q16" s="58"/>
      <c r="R16" s="59"/>
      <c r="S16" s="41"/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SUM(T16,U15))"),50.0)</f>
        <v>50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0</v>
      </c>
      <c r="AC16" s="48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1</v>
      </c>
      <c r="AH16" s="48">
        <f>IFERROR(__xludf.DUMMYFUNCTION("IF(AG16=1, FILTER(TOSSUP, LEN(TOSSUP)), IF(AG16=2, FILTER(NEG, LEN(NEG)), IF(AG16, FILTER(NONEG, LEN(NONEG)), """")))"),-5.0)</f>
        <v>-5</v>
      </c>
      <c r="AI16" s="47">
        <f>IFERROR(__xludf.DUMMYFUNCTION("""COMPUTED_VALUE"""),10.0)</f>
        <v>10</v>
      </c>
      <c r="AJ16" s="47">
        <f>IFERROR(__xludf.DUMMYFUNCTION("""COMPUTED_VALUE"""),15.0)</f>
        <v>15</v>
      </c>
      <c r="AK16" s="47">
        <f>IF(D3="", 0, IF(SUM(C16:H16)-D16&lt;&gt;0, 0, IF(SUM(M16:R16)&gt;0, 2, IF(SUM(M16:R16)&lt;0, 3, 1))))</f>
        <v>1</v>
      </c>
      <c r="AL16" s="47">
        <f>IFERROR(__xludf.DUMMYFUNCTION("IF(AK16=1, FILTER(TOSSUP, LEN(TOSSUP)), IF(AK16=2, FILTER(NEG, LEN(NEG)), IF(AK16, FILTER(NONEG, LEN(NONEG)), """")))"),-5.0)</f>
        <v>-5</v>
      </c>
      <c r="AM16" s="47">
        <f>IFERROR(__xludf.DUMMYFUNCTION("""COMPUTED_VALUE"""),10.0)</f>
        <v>10</v>
      </c>
      <c r="AN16" s="47">
        <f>IFERROR(__xludf.DUMMYFUNCTION("""COMPUTED_VALUE"""),15.0)</f>
        <v>15</v>
      </c>
      <c r="AO16" s="47">
        <f>IF(E3="", 0, IF(SUM(C16:H16)-E16&lt;&gt;0, 0, IF(SUM(M16:R16)&gt;0, 2, IF(SUM(M16:R16)&lt;0, 3, 1))))</f>
        <v>1</v>
      </c>
      <c r="AP16" s="47">
        <f>IFERROR(__xludf.DUMMYFUNCTION("IF(AO16=1, FILTER(TOSSUP, LEN(TOSSUP)), IF(AO16=2, FILTER(NEG, LEN(NEG)), IF(AO16, FILTER(NONEG, LEN(NONEG)), """")))"),-5.0)</f>
        <v>-5</v>
      </c>
      <c r="AQ16" s="47">
        <f>IFERROR(__xludf.DUMMYFUNCTION("""COMPUTED_VALUE"""),10.0)</f>
        <v>10</v>
      </c>
      <c r="AR16" s="47">
        <f>IFERROR(__xludf.DUMMYFUNCTION("""COMPUTED_VALUE"""),15.0)</f>
        <v>15</v>
      </c>
      <c r="AS16" s="47">
        <f>IF(F3="", 0, IF(SUM(C16:H16)-F16&lt;&gt;0, 0, IF(SUM(M16:R16)&gt;0, 2, IF(SUM(M16:R16)&lt;0, 3, 1))))</f>
        <v>1</v>
      </c>
      <c r="AT16" s="47">
        <f>IFERROR(__xludf.DUMMYFUNCTION("IF(AS16=1, FILTER(TOSSUP, LEN(TOSSUP)), IF(AS16=2, FILTER(NEG, LEN(NEG)), IF(AS16, FILTER(NONEG, LEN(NONEG)), """")))"),-5.0)</f>
        <v>-5</v>
      </c>
      <c r="AU16" s="47">
        <f>IFERROR(__xludf.DUMMYFUNCTION("""COMPUTED_VALUE"""),10.0)</f>
        <v>10</v>
      </c>
      <c r="AV16" s="47">
        <f>IFERROR(__xludf.DUMMYFUNCTION("""COMPUTED_VALUE"""),15.0)</f>
        <v>15</v>
      </c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1</v>
      </c>
      <c r="BF16" s="47">
        <f>IFERROR(__xludf.DUMMYFUNCTION("IF(BE16=1, FILTER(TOSSUP, LEN(TOSSUP)), IF(BE16=2, FILTER(NEG, LEN(NEG)), IF(BE16, FILTER(NONEG, LEN(NONEG)), """")))"),-5.0)</f>
        <v>-5</v>
      </c>
      <c r="BG16" s="47">
        <f>IFERROR(__xludf.DUMMYFUNCTION("""COMPUTED_VALUE"""),10.0)</f>
        <v>10</v>
      </c>
      <c r="BH16" s="47">
        <f>IFERROR(__xludf.DUMMYFUNCTION("""COMPUTED_VALUE"""),15.0)</f>
        <v>15</v>
      </c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1</v>
      </c>
      <c r="BN16" s="47">
        <f>IFERROR(__xludf.DUMMYFUNCTION("IF(BM16=1, FILTER(TOSSUP, LEN(TOSSUP)), IF(BM16=2, FILTER(NEG, LEN(NEG)), IF(BM16, FILTER(NONEG, LEN(NONEG)), """")))"),-5.0)</f>
        <v>-5</v>
      </c>
      <c r="BO16" s="47">
        <f>IFERROR(__xludf.DUMMYFUNCTION("""COMPUTED_VALUE"""),10.0)</f>
        <v>10</v>
      </c>
      <c r="BP16" s="47">
        <f>IFERROR(__xludf.DUMMYFUNCTION("""COMPUTED_VALUE"""),15.0)</f>
        <v>15</v>
      </c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SUM(J17,K16))"),240.0)</f>
        <v>240</v>
      </c>
      <c r="L17" s="43">
        <v>14.0</v>
      </c>
      <c r="M17" s="44">
        <v>-5.0</v>
      </c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6">
        <f>IFERROR(__xludf.DUMMYFUNCTION("IF(OR(RegExMatch(T17&amp;"""",""ERR""), RegExMatch(T17&amp;"""",""--""), RegExMatch(U16&amp;"""",""--""),),  ""-----------"", SUM(T17,U16))"),45.0)</f>
        <v>45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3</v>
      </c>
      <c r="AH17" s="48">
        <f>IFERROR(__xludf.DUMMYFUNCTION("IF(AG17=1, FILTER(TOSSUP, LEN(TOSSUP)), IF(AG17=2, FILTER(NEG, LEN(NEG)), IF(AG17, FILTER(NONEG, LEN(NONEG)), """")))"),10.0)</f>
        <v>10</v>
      </c>
      <c r="AI17" s="47">
        <f>IFERROR(__xludf.DUMMYFUNCTION("""COMPUTED_VALUE"""),15.0)</f>
        <v>15</v>
      </c>
      <c r="AJ17" s="47"/>
      <c r="AK17" s="47">
        <f>IF(D3="", 0, IF(SUM(C17:H17)-D17&lt;&gt;0, 0, IF(SUM(M17:R17)&gt;0, 2, IF(SUM(M17:R17)&lt;0, 3, 1))))</f>
        <v>3</v>
      </c>
      <c r="AL17" s="47">
        <f>IFERROR(__xludf.DUMMYFUNCTION("IF(AK17=1, FILTER(TOSSUP, LEN(TOSSUP)), IF(AK17=2, FILTER(NEG, LEN(NEG)), IF(AK17, FILTER(NONEG, LEN(NONEG)), """")))"),10.0)</f>
        <v>10</v>
      </c>
      <c r="AM17" s="47">
        <f>IFERROR(__xludf.DUMMYFUNCTION("""COMPUTED_VALUE"""),15.0)</f>
        <v>15</v>
      </c>
      <c r="AN17" s="47"/>
      <c r="AO17" s="47">
        <f>IF(E3="", 0, IF(SUM(C17:H17)-E17&lt;&gt;0, 0, IF(SUM(M17:R17)&gt;0, 2, IF(SUM(M17:R17)&lt;0, 3, 1))))</f>
        <v>3</v>
      </c>
      <c r="AP17" s="47">
        <f>IFERROR(__xludf.DUMMYFUNCTION("IF(AO17=1, FILTER(TOSSUP, LEN(TOSSUP)), IF(AO17=2, FILTER(NEG, LEN(NEG)), IF(AO17, FILTER(NONEG, LEN(NONEG)), """")))"),10.0)</f>
        <v>10</v>
      </c>
      <c r="AQ17" s="47">
        <f>IFERROR(__xludf.DUMMYFUNCTION("""COMPUTED_VALUE"""),15.0)</f>
        <v>15</v>
      </c>
      <c r="AR17" s="47"/>
      <c r="AS17" s="47">
        <f>IF(F3="", 0, IF(SUM(C17:H17)-F17&lt;&gt;0, 0, IF(SUM(M17:R17)&gt;0, 2, IF(SUM(M17:R17)&lt;0, 3, 1))))</f>
        <v>3</v>
      </c>
      <c r="AT17" s="47">
        <f>IFERROR(__xludf.DUMMYFUNCTION("IF(AS17=1, FILTER(TOSSUP, LEN(TOSSUP)), IF(AS17=2, FILTER(NEG, LEN(NEG)), IF(AS17, FILTER(NONEG, LEN(NONEG)), """")))"),10.0)</f>
        <v>10</v>
      </c>
      <c r="AU17" s="47">
        <f>IFERROR(__xludf.DUMMYFUNCTION("""COMPUTED_VALUE"""),15.0)</f>
        <v>15</v>
      </c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SUM(J18,K17))"),240.0)</f>
        <v>240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SUM(T18,U17))"),45.0)</f>
        <v>45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1</v>
      </c>
      <c r="AH18" s="48">
        <f>IFERROR(__xludf.DUMMYFUNCTION("IF(AG18=1, FILTER(TOSSUP, LEN(TOSSUP)), IF(AG18=2, FILTER(NEG, LEN(NEG)), IF(AG18, FILTER(NONEG, LEN(NONEG)), """")))"),-5.0)</f>
        <v>-5</v>
      </c>
      <c r="AI18" s="47">
        <f>IFERROR(__xludf.DUMMYFUNCTION("""COMPUTED_VALUE"""),10.0)</f>
        <v>10</v>
      </c>
      <c r="AJ18" s="47">
        <f>IFERROR(__xludf.DUMMYFUNCTION("""COMPUTED_VALUE"""),15.0)</f>
        <v>15</v>
      </c>
      <c r="AK18" s="47">
        <f>IF(D3="", 0, IF(SUM(C18:H18)-D18&lt;&gt;0, 0, IF(SUM(M18:R18)&gt;0, 2, IF(SUM(M18:R18)&lt;0, 3, 1))))</f>
        <v>1</v>
      </c>
      <c r="AL18" s="47">
        <f>IFERROR(__xludf.DUMMYFUNCTION("IF(AK18=1, FILTER(TOSSUP, LEN(TOSSUP)), IF(AK18=2, FILTER(NEG, LEN(NEG)), IF(AK18, FILTER(NONEG, LEN(NONEG)), """")))"),-5.0)</f>
        <v>-5</v>
      </c>
      <c r="AM18" s="47">
        <f>IFERROR(__xludf.DUMMYFUNCTION("""COMPUTED_VALUE"""),10.0)</f>
        <v>10</v>
      </c>
      <c r="AN18" s="47">
        <f>IFERROR(__xludf.DUMMYFUNCTION("""COMPUTED_VALUE"""),15.0)</f>
        <v>15</v>
      </c>
      <c r="AO18" s="47">
        <f>IF(E3="", 0, IF(SUM(C18:H18)-E18&lt;&gt;0, 0, IF(SUM(M18:R18)&gt;0, 2, IF(SUM(M18:R18)&lt;0, 3, 1))))</f>
        <v>1</v>
      </c>
      <c r="AP18" s="47">
        <f>IFERROR(__xludf.DUMMYFUNCTION("IF(AO18=1, FILTER(TOSSUP, LEN(TOSSUP)), IF(AO18=2, FILTER(NEG, LEN(NEG)), IF(AO18, FILTER(NONEG, LEN(NONEG)), """")))"),-5.0)</f>
        <v>-5</v>
      </c>
      <c r="AQ18" s="47">
        <f>IFERROR(__xludf.DUMMYFUNCTION("""COMPUTED_VALUE"""),10.0)</f>
        <v>10</v>
      </c>
      <c r="AR18" s="47">
        <f>IFERROR(__xludf.DUMMYFUNCTION("""COMPUTED_VALUE"""),15.0)</f>
        <v>15</v>
      </c>
      <c r="AS18" s="47">
        <f>IF(F3="", 0, IF(SUM(C18:H18)-F18&lt;&gt;0, 0, IF(SUM(M18:R18)&gt;0, 2, IF(SUM(M18:R18)&lt;0, 3, 1))))</f>
        <v>1</v>
      </c>
      <c r="AT18" s="47">
        <f>IFERROR(__xludf.DUMMYFUNCTION("IF(AS18=1, FILTER(TOSSUP, LEN(TOSSUP)), IF(AS18=2, FILTER(NEG, LEN(NEG)), IF(AS18, FILTER(NONEG, LEN(NONEG)), """")))"),-5.0)</f>
        <v>-5</v>
      </c>
      <c r="AU18" s="47">
        <f>IFERROR(__xludf.DUMMYFUNCTION("""COMPUTED_VALUE"""),10.0)</f>
        <v>10</v>
      </c>
      <c r="AV18" s="47">
        <f>IFERROR(__xludf.DUMMYFUNCTION("""COMPUTED_VALUE"""),15.0)</f>
        <v>15</v>
      </c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1</v>
      </c>
      <c r="BF18" s="47">
        <f>IFERROR(__xludf.DUMMYFUNCTION("IF(BE18=1, FILTER(TOSSUP, LEN(TOSSUP)), IF(BE18=2, FILTER(NEG, LEN(NEG)), IF(BE18, FILTER(NONEG, LEN(NONEG)), """")))"),-5.0)</f>
        <v>-5</v>
      </c>
      <c r="BG18" s="47">
        <f>IFERROR(__xludf.DUMMYFUNCTION("""COMPUTED_VALUE"""),10.0)</f>
        <v>10</v>
      </c>
      <c r="BH18" s="47">
        <f>IFERROR(__xludf.DUMMYFUNCTION("""COMPUTED_VALUE"""),15.0)</f>
        <v>15</v>
      </c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1</v>
      </c>
      <c r="BN18" s="47">
        <f>IFERROR(__xludf.DUMMYFUNCTION("IF(BM18=1, FILTER(TOSSUP, LEN(TOSSUP)), IF(BM18=2, FILTER(NEG, LEN(NEG)), IF(BM18, FILTER(NONEG, LEN(NONEG)), """")))"),-5.0)</f>
        <v>-5</v>
      </c>
      <c r="BO18" s="47">
        <f>IFERROR(__xludf.DUMMYFUNCTION("""COMPUTED_VALUE"""),10.0)</f>
        <v>10</v>
      </c>
      <c r="BP18" s="47">
        <f>IFERROR(__xludf.DUMMYFUNCTION("""COMPUTED_VALUE"""),15.0)</f>
        <v>15</v>
      </c>
      <c r="BQ18" s="47">
        <f>IF(P3="", 0, IF(SUM(M18:R18)-P18&lt;&gt;0, 0, IF(SUM(C18:H18)&gt;0, 2, IF(SUM(C18:H18)&lt;0, 3, 1))))</f>
        <v>1</v>
      </c>
      <c r="BR18" s="47">
        <f>IFERROR(__xludf.DUMMYFUNCTION("IF(BQ18=1, FILTER(TOSSUP, LEN(TOSSUP)), IF(BQ18=2, FILTER(NEG, LEN(NEG)), IF(BQ18, FILTER(NONEG, LEN(NONEG)), """")))"),-5.0)</f>
        <v>-5</v>
      </c>
      <c r="BS18" s="47">
        <f>IFERROR(__xludf.DUMMYFUNCTION("""COMPUTED_VALUE"""),10.0)</f>
        <v>10</v>
      </c>
      <c r="BT18" s="47">
        <f>IFERROR(__xludf.DUMMYFUNCTION("""COMPUTED_VALUE"""),15.0)</f>
        <v>15</v>
      </c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SUM(J19,K18))"),240.0)</f>
        <v>240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SUM(T19,U18))"),45.0)</f>
        <v>45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7">
        <f>IFERROR(__xludf.DUMMYFUNCTION("""COMPUTED_VALUE"""),10.0)</f>
        <v>10</v>
      </c>
      <c r="AJ19" s="47">
        <f>IFERROR(__xludf.DUMMYFUNCTION("""COMPUTED_VALUE"""),15.0)</f>
        <v>15</v>
      </c>
      <c r="AK19" s="47">
        <f>IF(D3="", 0, IF(SUM(C19:H19)-D19&lt;&gt;0, 0, IF(SUM(M19:R19)&gt;0, 2, IF(SUM(M19:R19)&lt;0, 3, 1))))</f>
        <v>1</v>
      </c>
      <c r="AL19" s="47">
        <f>IFERROR(__xludf.DUMMYFUNCTION("IF(AK19=1, FILTER(TOSSUP, LEN(TOSSUP)), IF(AK19=2, FILTER(NEG, LEN(NEG)), IF(AK19, FILTER(NONEG, LEN(NONEG)), """")))"),-5.0)</f>
        <v>-5</v>
      </c>
      <c r="AM19" s="47">
        <f>IFERROR(__xludf.DUMMYFUNCTION("""COMPUTED_VALUE"""),10.0)</f>
        <v>10</v>
      </c>
      <c r="AN19" s="47">
        <f>IFERROR(__xludf.DUMMYFUNCTION("""COMPUTED_VALUE"""),15.0)</f>
        <v>15</v>
      </c>
      <c r="AO19" s="47">
        <f>IF(E3="", 0, IF(SUM(C19:H19)-E19&lt;&gt;0, 0, IF(SUM(M19:R19)&gt;0, 2, IF(SUM(M19:R19)&lt;0, 3, 1))))</f>
        <v>1</v>
      </c>
      <c r="AP19" s="47">
        <f>IFERROR(__xludf.DUMMYFUNCTION("IF(AO19=1, FILTER(TOSSUP, LEN(TOSSUP)), IF(AO19=2, FILTER(NEG, LEN(NEG)), IF(AO19, FILTER(NONEG, LEN(NONEG)), """")))"),-5.0)</f>
        <v>-5</v>
      </c>
      <c r="AQ19" s="47">
        <f>IFERROR(__xludf.DUMMYFUNCTION("""COMPUTED_VALUE"""),10.0)</f>
        <v>10</v>
      </c>
      <c r="AR19" s="47">
        <f>IFERROR(__xludf.DUMMYFUNCTION("""COMPUTED_VALUE"""),15.0)</f>
        <v>15</v>
      </c>
      <c r="AS19" s="47">
        <f>IF(F3="", 0, IF(SUM(C19:H19)-F19&lt;&gt;0, 0, IF(SUM(M19:R19)&gt;0, 2, IF(SUM(M19:R19)&lt;0, 3, 1))))</f>
        <v>1</v>
      </c>
      <c r="AT19" s="47">
        <f>IFERROR(__xludf.DUMMYFUNCTION("IF(AS19=1, FILTER(TOSSUP, LEN(TOSSUP)), IF(AS19=2, FILTER(NEG, LEN(NEG)), IF(AS19, FILTER(NONEG, LEN(NONEG)), """")))"),-5.0)</f>
        <v>-5</v>
      </c>
      <c r="AU19" s="47">
        <f>IFERROR(__xludf.DUMMYFUNCTION("""COMPUTED_VALUE"""),10.0)</f>
        <v>10</v>
      </c>
      <c r="AV19" s="47">
        <f>IFERROR(__xludf.DUMMYFUNCTION("""COMPUTED_VALUE"""),15.0)</f>
        <v>15</v>
      </c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1</v>
      </c>
      <c r="BF19" s="47">
        <f>IFERROR(__xludf.DUMMYFUNCTION("IF(BE19=1, FILTER(TOSSUP, LEN(TOSSUP)), IF(BE19=2, FILTER(NEG, LEN(NEG)), IF(BE19, FILTER(NONEG, LEN(NONEG)), """")))"),-5.0)</f>
        <v>-5</v>
      </c>
      <c r="BG19" s="47">
        <f>IFERROR(__xludf.DUMMYFUNCTION("""COMPUTED_VALUE"""),10.0)</f>
        <v>10</v>
      </c>
      <c r="BH19" s="47">
        <f>IFERROR(__xludf.DUMMYFUNCTION("""COMPUTED_VALUE"""),15.0)</f>
        <v>15</v>
      </c>
      <c r="BI19" s="47">
        <f>IF(N3="", 0, IF(SUM(M19:R19)-N19&lt;&gt;0, 0, IF(SUM(C19:H19)&gt;0, 2, IF(SUM(C19:H19)&lt;0, 3, 1))))</f>
        <v>1</v>
      </c>
      <c r="BJ19" s="47">
        <f>IFERROR(__xludf.DUMMYFUNCTION("IF(BI19=1, FILTER(TOSSUP, LEN(TOSSUP)), IF(BI19=2, FILTER(NEG, LEN(NEG)), IF(BI19, FILTER(NONEG, LEN(NONEG)), """")))"),-5.0)</f>
        <v>-5</v>
      </c>
      <c r="BK19" s="47">
        <f>IFERROR(__xludf.DUMMYFUNCTION("""COMPUTED_VALUE"""),10.0)</f>
        <v>10</v>
      </c>
      <c r="BL19" s="47">
        <f>IFERROR(__xludf.DUMMYFUNCTION("""COMPUTED_VALUE"""),15.0)</f>
        <v>15</v>
      </c>
      <c r="BM19" s="47">
        <f>IF(O3="", 0, IF(SUM(M19:R19)-O19&lt;&gt;0, 0, IF(SUM(C19:H19)&gt;0, 2, IF(SUM(C19:H19)&lt;0, 3, 1))))</f>
        <v>1</v>
      </c>
      <c r="BN19" s="47">
        <f>IFERROR(__xludf.DUMMYFUNCTION("IF(BM19=1, FILTER(TOSSUP, LEN(TOSSUP)), IF(BM19=2, FILTER(NEG, LEN(NEG)), IF(BM19, FILTER(NONEG, LEN(NONEG)), """")))"),-5.0)</f>
        <v>-5</v>
      </c>
      <c r="BO19" s="47">
        <f>IFERROR(__xludf.DUMMYFUNCTION("""COMPUTED_VALUE"""),10.0)</f>
        <v>10</v>
      </c>
      <c r="BP19" s="47">
        <f>IFERROR(__xludf.DUMMYFUNCTION("""COMPUTED_VALUE"""),15.0)</f>
        <v>15</v>
      </c>
      <c r="BQ19" s="47">
        <f>IF(P3="", 0, IF(SUM(M19:R19)-P19&lt;&gt;0, 0, IF(SUM(C19:H19)&gt;0, 2, IF(SUM(C19:H19)&lt;0, 3, 1))))</f>
        <v>1</v>
      </c>
      <c r="BR19" s="47">
        <f>IFERROR(__xludf.DUMMYFUNCTION("IF(BQ19=1, FILTER(TOSSUP, LEN(TOSSUP)), IF(BQ19=2, FILTER(NEG, LEN(NEG)), IF(BQ19, FILTER(NONEG, LEN(NONEG)), """")))"),-5.0)</f>
        <v>-5</v>
      </c>
      <c r="BS19" s="47">
        <f>IFERROR(__xludf.DUMMYFUNCTION("""COMPUTED_VALUE"""),10.0)</f>
        <v>10</v>
      </c>
      <c r="BT19" s="47">
        <f>IFERROR(__xludf.DUMMYFUNCTION("""COMPUTED_VALUE"""),15.0)</f>
        <v>15</v>
      </c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63">
        <v>10.0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SUM(J20,K19))"),270.0)</f>
        <v>270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SUM(T20,U19))"),45.0)</f>
        <v>45</v>
      </c>
      <c r="V20" s="47"/>
      <c r="W20" s="48" t="b">
        <f t="shared" si="1"/>
        <v>1</v>
      </c>
      <c r="X20" s="48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1</v>
      </c>
      <c r="AT20" s="47">
        <f>IFERROR(__xludf.DUMMYFUNCTION("IF(AS20=1, FILTER(TOSSUP, LEN(TOSSUP)), IF(AS20=2, FILTER(NEG, LEN(NEG)), IF(AS20, FILTER(NONEG, LEN(NONEG)), """")))"),-5.0)</f>
        <v>-5</v>
      </c>
      <c r="AU20" s="47">
        <f>IFERROR(__xludf.DUMMYFUNCTION("""COMPUTED_VALUE"""),10.0)</f>
        <v>10</v>
      </c>
      <c r="AV20" s="47">
        <f>IFERROR(__xludf.DUMMYFUNCTION("""COMPUTED_VALUE"""),15.0)</f>
        <v>15</v>
      </c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>
        <v>10.0</v>
      </c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SUM(J21,K20))"),280.0)</f>
        <v>280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SUM(T21,U20))"),45.0)</f>
        <v>45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1</v>
      </c>
      <c r="AP21" s="47">
        <f>IFERROR(__xludf.DUMMYFUNCTION("IF(AO21=1, FILTER(TOSSUP, LEN(TOSSUP)), IF(AO21=2, FILTER(NEG, LEN(NEG)), IF(AO21, FILTER(NONEG, LEN(NONEG)), """")))"),-5.0)</f>
        <v>-5</v>
      </c>
      <c r="AQ21" s="47">
        <f>IFERROR(__xludf.DUMMYFUNCTION("""COMPUTED_VALUE"""),10.0)</f>
        <v>10</v>
      </c>
      <c r="AR21" s="47">
        <f>IFERROR(__xludf.DUMMYFUNCTION("""COMPUTED_VALUE"""),15.0)</f>
        <v>15</v>
      </c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>
        <v>10.0</v>
      </c>
      <c r="G22" s="60"/>
      <c r="H22" s="61"/>
      <c r="I22" s="41">
        <v>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46">
        <f>IFERROR(__xludf.DUMMYFUNCTION("IF(OR(RegExMatch(J22&amp;"""",""ERR""), RegExMatch(J22&amp;"""",""--""), RegExMatch(K21&amp;"""",""--""),),  ""-----------"", SUM(J22,K21))"),290.0)</f>
        <v>290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SUM(T22,U21))"),45.0)</f>
        <v>45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1</v>
      </c>
      <c r="AT22" s="47">
        <f>IFERROR(__xludf.DUMMYFUNCTION("IF(AS22=1, FILTER(TOSSUP, LEN(TOSSUP)), IF(AS22=2, FILTER(NEG, LEN(NEG)), IF(AS22, FILTER(NONEG, LEN(NONEG)), """")))"),-5.0)</f>
        <v>-5</v>
      </c>
      <c r="AU22" s="47">
        <f>IFERROR(__xludf.DUMMYFUNCTION("""COMPUTED_VALUE"""),10.0)</f>
        <v>10</v>
      </c>
      <c r="AV22" s="47">
        <f>IFERROR(__xludf.DUMMYFUNCTION("""COMPUTED_VALUE"""),15.0)</f>
        <v>15</v>
      </c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40">
        <v>10.0</v>
      </c>
      <c r="G23" s="60"/>
      <c r="H23" s="61"/>
      <c r="I23" s="41">
        <v>30.0</v>
      </c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46">
        <f>IFERROR(__xludf.DUMMYFUNCTION("IF(OR(RegExMatch(J23&amp;"""",""ERR""), RegExMatch(J23&amp;"""",""--""), RegExMatch(K22&amp;"""",""--""),),  ""-----------"", SUM(J23,K22))"),330.0)</f>
        <v>330</v>
      </c>
      <c r="L23" s="43">
        <v>20.0</v>
      </c>
      <c r="M23" s="44"/>
      <c r="N23" s="40"/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SUM(T23,U22))"),45.0)</f>
        <v>45</v>
      </c>
      <c r="V23" s="47"/>
      <c r="W23" s="48" t="b">
        <f t="shared" si="1"/>
        <v>1</v>
      </c>
      <c r="X23" s="48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1</v>
      </c>
      <c r="AT23" s="47">
        <f>IFERROR(__xludf.DUMMYFUNCTION("IF(AS23=1, FILTER(TOSSUP, LEN(TOSSUP)), IF(AS23=2, FILTER(NEG, LEN(NEG)), IF(AS23, FILTER(NONEG, LEN(NONEG)), """")))"),-5.0)</f>
        <v>-5</v>
      </c>
      <c r="AU23" s="47">
        <f>IFERROR(__xludf.DUMMYFUNCTION("""COMPUTED_VALUE"""),10.0)</f>
        <v>10</v>
      </c>
      <c r="AV23" s="47">
        <f>IFERROR(__xludf.DUMMYFUNCTION("""COMPUTED_VALUE"""),15.0)</f>
        <v>15</v>
      </c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2</v>
      </c>
      <c r="BJ23" s="47">
        <f>IFERROR(__xludf.DUMMYFUNCTION("IF(BI23=1, FILTER(TOSSUP, LEN(TOSSUP)), IF(BI23=2, FILTER(NEG, LEN(NEG)), IF(BI23, FILTER(NONEG, LEN(NONEG)), """")))"),-5.0)</f>
        <v>-5</v>
      </c>
      <c r="BK23" s="47"/>
      <c r="BL23" s="47"/>
      <c r="BM23" s="47">
        <f>IF(O3="", 0, IF(SUM(M23:R23)-O23&lt;&gt;0, 0, IF(SUM(C23:H23)&gt;0, 2, IF(SUM(C23:H23)&lt;0, 3, 1))))</f>
        <v>2</v>
      </c>
      <c r="BN23" s="47">
        <f>IFERROR(__xludf.DUMMYFUNCTION("IF(BM23=1, FILTER(TOSSUP, LEN(TOSSUP)), IF(BM23=2, FILTER(NEG, LEN(NEG)), IF(BM23, FILTER(NONEG, LEN(NONEG)), """")))"),-5.0)</f>
        <v>-5</v>
      </c>
      <c r="BO23" s="47"/>
      <c r="BP23" s="47"/>
      <c r="BQ23" s="47">
        <f>IF(P3="", 0, IF(SUM(M23:R23)-P23&lt;&gt;0, 0, IF(SUM(C23:H23)&gt;0, 2, IF(SUM(C23:H23)&lt;0, 3, 1))))</f>
        <v>2</v>
      </c>
      <c r="BR23" s="47">
        <f>IFERROR(__xludf.DUMMYFUNCTION("IF(BQ23=1, FILTER(TOSSUP, LEN(TOSSUP)), IF(BQ23=2, FILTER(NEG, LEN(NEG)), IF(BQ23, FILTER(NONEG, LEN(NONEG)), """")))"),-5.0)</f>
        <v>-5</v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SUM(J24,K23))"),330.0)</f>
        <v>330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SUM(T24,U23))"),45.0)</f>
        <v>45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SUM(J25,K24))"),330.0)</f>
        <v>330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SUM(T25,U24))"),45.0)</f>
        <v>45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SUM(J26,K25))"),330.0)</f>
        <v>330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SUM(T26,U25))"),45.0)</f>
        <v>45</v>
      </c>
      <c r="V26" s="47"/>
      <c r="W26" s="47"/>
      <c r="X26" s="47"/>
      <c r="Y26" s="47" t="str">
        <f>IFERROR(__xludf.DUMMYFUNCTION("FILTER(INSTRUCTIONS!A34:CC44, INSTRUCTIONS!A34:CC34=C2)"),"RICHARD MONTGOMERY A")</f>
        <v>RICHARD MONTGOMERY 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SUM(J27,K26))"),330.0)</f>
        <v>330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SUM(T27,U26))"),45.0)</f>
        <v>45</v>
      </c>
      <c r="V27" s="47"/>
      <c r="W27" s="47"/>
      <c r="X27" s="47"/>
      <c r="Y27" s="24" t="str">
        <f>IFERROR(__xludf.DUMMYFUNCTION("""COMPUTED_VALUE"""),"Sagar Castleman")</f>
        <v>Sagar Castleman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IFERROR(__xludf.DUMMYFUNCTION("""COMPUTED_VALUE"""),"Josh Goozman")</f>
        <v>Josh Goozman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5</v>
      </c>
      <c r="F29" s="90">
        <f t="shared" si="5"/>
        <v>6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IFERROR(__xludf.DUMMYFUNCTION("""COMPUTED_VALUE"""),"Corrigan Peters")</f>
        <v>Corrigan Peters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15.4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</v>
      </c>
      <c r="T30" s="92"/>
      <c r="U30" s="103">
        <f>IF(ROUND(IFERROR(S30/SUM(M28:R29), 0), 0)=IFERROR(S30/SUM(M28:R29), 0), ROUND(IFERROR(S30/SUM(M28:R29), 0), 0), ROUND(IFERROR(S30/SUM(M28:R29), 0), 1))</f>
        <v>6.7</v>
      </c>
      <c r="V30" s="47"/>
      <c r="W30" s="47"/>
      <c r="X30" s="47"/>
      <c r="Y30" s="47" t="str">
        <f>IFERROR(__xludf.DUMMYFUNCTION("""COMPUTED_VALUE"""),"Emily Wu")</f>
        <v>Emily Wu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20</v>
      </c>
      <c r="D31" s="106">
        <f t="shared" si="9"/>
        <v>0</v>
      </c>
      <c r="E31" s="105">
        <f t="shared" si="9"/>
        <v>50</v>
      </c>
      <c r="F31" s="106">
        <f t="shared" si="9"/>
        <v>60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5</v>
      </c>
      <c r="N31" s="106">
        <f t="shared" si="10"/>
        <v>0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K27)"),330.0)</f>
        <v>330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U27)"),45.0)</f>
        <v>45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/>
      </c>
      <c r="L37" s="38"/>
      <c r="M37" s="38" t="str">
        <f>X37</f>
        <v/>
      </c>
      <c r="V37" s="47"/>
      <c r="W37" s="76"/>
      <c r="X37" s="76"/>
      <c r="Y37" s="47" t="str">
        <f>IFERROR(__xludf.DUMMYFUNCTION("FILTER(INSTRUCTIONS!A34:CC44, INSTRUCTIONS!A34:CC34=M2)"),"RICHARD MONTGOMERY D")</f>
        <v>RICHARD MONTGOMERY D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IFERROR(__xludf.DUMMYFUNCTION("""COMPUTED_VALUE"""),"Nishan Abeywardena")</f>
        <v>Nishan Abeywardena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IFERROR(__xludf.DUMMYFUNCTION("""COMPUTED_VALUE"""),"Shubhang Eruventi")</f>
        <v>Shubhang Eruventi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IFERROR(__xludf.DUMMYFUNCTION("""COMPUTED_VALUE"""),"Adithya Kidambi")</f>
        <v>Adithya Kidambi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IFERROR(__xludf.DUMMYFUNCTION("""COMPUTED_VALUE"""),"Hrishita Mareddy")</f>
        <v>Hrishita Mareddy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 t="s">
        <v>76</v>
      </c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59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60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61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62</v>
      </c>
      <c r="D3" s="32" t="s">
        <v>63</v>
      </c>
      <c r="E3" s="31" t="s">
        <v>64</v>
      </c>
      <c r="F3" s="32" t="s">
        <v>65</v>
      </c>
      <c r="G3" s="31"/>
      <c r="H3" s="32"/>
      <c r="I3" s="33" t="s">
        <v>27</v>
      </c>
      <c r="J3" s="34" t="s">
        <v>28</v>
      </c>
      <c r="K3" s="33" t="s">
        <v>29</v>
      </c>
      <c r="L3" s="35"/>
      <c r="M3" s="36" t="s">
        <v>66</v>
      </c>
      <c r="N3" s="37" t="s">
        <v>67</v>
      </c>
      <c r="O3" s="36" t="s">
        <v>68</v>
      </c>
      <c r="P3" s="37" t="s">
        <v>69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/>
      <c r="G4" s="39"/>
      <c r="H4" s="40"/>
      <c r="I4" s="41">
        <v>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1</v>
      </c>
      <c r="AH4" s="48">
        <f>IFERROR(__xludf.DUMMYFUNCTION("IF(AG4=1, FILTER(TOSSUP, LEN(TOSSUP)), IF(AG4=2, FILTER(NEG, LEN(NEG)), IF(AG4, FILTER(NONEG, LEN(NONEG)), """")))"),-5.0)</f>
        <v>-5</v>
      </c>
      <c r="AI4" s="48">
        <f>IFERROR(__xludf.DUMMYFUNCTION("""COMPUTED_VALUE"""),10.0)</f>
        <v>10</v>
      </c>
      <c r="AJ4" s="48">
        <f>IFERROR(__xludf.DUMMYFUNCTION("""COMPUTED_VALUE"""),15.0)</f>
        <v>15</v>
      </c>
      <c r="AK4" s="48">
        <f>IF(D3="", 0, IF(SUM(C4:H4)-D4&lt;&gt;0, 0, IF(SUM(M4:R4)&gt;0, 2, IF(SUM(M4:R4)&lt;0, 3, 1))))</f>
        <v>1</v>
      </c>
      <c r="AL4" s="48">
        <f>IFERROR(__xludf.DUMMYFUNCTION("IF(AK4=1, FILTER(TOSSUP, LEN(TOSSUP)), IF(AK4=2, FILTER(NEG, LEN(NEG)), IF(AK4, FILTER(NONEG, LEN(NONEG)), """")))"),-5.0)</f>
        <v>-5</v>
      </c>
      <c r="AM4" s="48">
        <f>IFERROR(__xludf.DUMMYFUNCTION("""COMPUTED_VALUE"""),10.0)</f>
        <v>10</v>
      </c>
      <c r="AN4" s="48">
        <f>IFERROR(__xludf.DUMMYFUNCTION("""COMPUTED_VALUE"""),15.0)</f>
        <v>15</v>
      </c>
      <c r="AO4" s="48">
        <f>IF(E3="", 0, IF(SUM(C4:H4)-E4&lt;&gt;0, 0, IF(SUM(M4:R4)&gt;0, 2, IF(SUM(M4:R4)&lt;0, 3, 1))))</f>
        <v>1</v>
      </c>
      <c r="AP4" s="48">
        <f>IFERROR(__xludf.DUMMYFUNCTION("IF(AO4=1, FILTER(TOSSUP, LEN(TOSSUP)), IF(AO4=2, FILTER(NEG, LEN(NEG)), IF(AO4, FILTER(NONEG, LEN(NONEG)), """")))"),-5.0)</f>
        <v>-5</v>
      </c>
      <c r="AQ4" s="48">
        <f>IFERROR(__xludf.DUMMYFUNCTION("""COMPUTED_VALUE"""),10.0)</f>
        <v>10</v>
      </c>
      <c r="AR4" s="48">
        <f>IFERROR(__xludf.DUMMYFUNCTION("""COMPUTED_VALUE"""),15.0)</f>
        <v>15</v>
      </c>
      <c r="AS4" s="48">
        <f>IF(F3="", 0, IF(SUM(C4:H4)-F4&lt;&gt;0, 0, IF(SUM(M4:R4)&gt;0, 2, IF(SUM(M4:R4)&lt;0, 3, 1))))</f>
        <v>1</v>
      </c>
      <c r="AT4" s="48">
        <f>IFERROR(__xludf.DUMMYFUNCTION("IF(AS4=1, FILTER(TOSSUP, LEN(TOSSUP)), IF(AS4=2, FILTER(NEG, LEN(NEG)), IF(AS4, FILTER(NONEG, LEN(NONEG)), """")))"),-5.0)</f>
        <v>-5</v>
      </c>
      <c r="AU4" s="48">
        <f>IFERROR(__xludf.DUMMYFUNCTION("""COMPUTED_VALUE"""),10.0)</f>
        <v>10</v>
      </c>
      <c r="AV4" s="48">
        <f>IFERROR(__xludf.DUMMYFUNCTION("""COMPUTED_VALUE"""),15.0)</f>
        <v>15</v>
      </c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1</v>
      </c>
      <c r="BF4" s="21">
        <f>IFERROR(__xludf.DUMMYFUNCTION("IF(BE4=1, FILTER(TOSSUP, LEN(TOSSUP)), IF(BE4=2, FILTER(NEG, LEN(NEG)), IF(BE4, FILTER(NONEG, LEN(NONEG)), """")))"),-5.0)</f>
        <v>-5</v>
      </c>
      <c r="BG4" s="21">
        <f>IFERROR(__xludf.DUMMYFUNCTION("""COMPUTED_VALUE"""),10.0)</f>
        <v>10</v>
      </c>
      <c r="BH4" s="21">
        <f>IFERROR(__xludf.DUMMYFUNCTION("""COMPUTED_VALUE"""),15.0)</f>
        <v>15</v>
      </c>
      <c r="BI4" s="21">
        <f>IF(N3="", 0, IF(SUM(M4:R4)-N4&lt;&gt;0, 0, IF(SUM(C4:H4)&gt;0, 2, IF(SUM(C4:H4)&lt;0, 3, 1))))</f>
        <v>1</v>
      </c>
      <c r="BJ4" s="21">
        <f>IFERROR(__xludf.DUMMYFUNCTION("IF(BI4=1, FILTER(TOSSUP, LEN(TOSSUP)), IF(BI4=2, FILTER(NEG, LEN(NEG)), IF(BI4, FILTER(NONEG, LEN(NONEG)), """")))"),-5.0)</f>
        <v>-5</v>
      </c>
      <c r="BK4" s="21">
        <f>IFERROR(__xludf.DUMMYFUNCTION("""COMPUTED_VALUE"""),10.0)</f>
        <v>10</v>
      </c>
      <c r="BL4" s="21">
        <f>IFERROR(__xludf.DUMMYFUNCTION("""COMPUTED_VALUE"""),15.0)</f>
        <v>15</v>
      </c>
      <c r="BM4" s="21">
        <f>IF(O3="", 0, IF(SUM(M4:R4)-O4&lt;&gt;0, 0, IF(SUM(C4:H4)&gt;0, 2, IF(SUM(C4:H4)&lt;0, 3, 1))))</f>
        <v>1</v>
      </c>
      <c r="BN4" s="21">
        <f>IFERROR(__xludf.DUMMYFUNCTION("IF(BM4=1, FILTER(TOSSUP, LEN(TOSSUP)), IF(BM4=2, FILTER(NEG, LEN(NEG)), IF(BM4, FILTER(NONEG, LEN(NONEG)), """")))"),-5.0)</f>
        <v>-5</v>
      </c>
      <c r="BO4" s="21">
        <f>IFERROR(__xludf.DUMMYFUNCTION("""COMPUTED_VALUE"""),10.0)</f>
        <v>10</v>
      </c>
      <c r="BP4" s="21">
        <f>IFERROR(__xludf.DUMMYFUNCTION("""COMPUTED_VALUE"""),15.0)</f>
        <v>15</v>
      </c>
      <c r="BQ4" s="21">
        <f>IF(P3="", 0, IF(SUM(M4:R4)-P4&lt;&gt;0, 0, IF(SUM(C4:H4)&gt;0, 2, IF(SUM(C4:H4)&lt;0, 3, 1))))</f>
        <v>1</v>
      </c>
      <c r="BR4" s="21">
        <f>IFERROR(__xludf.DUMMYFUNCTION("IF(BQ4=1, FILTER(TOSSUP, LEN(TOSSUP)), IF(BQ4=2, FILTER(NEG, LEN(NEG)), IF(BQ4, FILTER(NONEG, LEN(NONEG)), """")))"),-5.0)</f>
        <v>-5</v>
      </c>
      <c r="BS4" s="21">
        <f>IFERROR(__xludf.DUMMYFUNCTION("""COMPUTED_VALUE"""),10.0)</f>
        <v>10</v>
      </c>
      <c r="BT4" s="21">
        <f>IFERROR(__xludf.DUMMYFUNCTION("""COMPUTED_VALUE"""),15.0)</f>
        <v>15</v>
      </c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>
        <v>10.0</v>
      </c>
      <c r="D5" s="40"/>
      <c r="E5" s="39"/>
      <c r="F5" s="40"/>
      <c r="G5" s="39"/>
      <c r="H5" s="40"/>
      <c r="I5" s="41">
        <v>10.0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6">
        <f>IFERROR(__xludf.DUMMYFUNCTION("IF(OR(RegExMatch(J5&amp;"""",""ERR""), RegExMatch(J5&amp;"""",""--""), RegExMatch(K4&amp;"""",""--""),),  ""-----------"", SUM(J5,K4))"),20.0)</f>
        <v>20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1</v>
      </c>
      <c r="AH5" s="48">
        <f>IFERROR(__xludf.DUMMYFUNCTION("IF(AG5=1, FILTER(TOSSUP, LEN(TOSSUP)), IF(AG5=2, FILTER(NEG, LEN(NEG)), IF(AG5, FILTER(NONEG, LEN(NONEG)), """")))"),-5.0)</f>
        <v>-5</v>
      </c>
      <c r="AI5" s="47">
        <f>IFERROR(__xludf.DUMMYFUNCTION("""COMPUTED_VALUE"""),10.0)</f>
        <v>10</v>
      </c>
      <c r="AJ5" s="47">
        <f>IFERROR(__xludf.DUMMYFUNCTION("""COMPUTED_VALUE"""),15.0)</f>
        <v>15</v>
      </c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SUM(J6,K5))"),20.0)</f>
        <v>20</v>
      </c>
      <c r="L6" s="43">
        <v>3.0</v>
      </c>
      <c r="M6" s="44">
        <v>15.0</v>
      </c>
      <c r="N6" s="61"/>
      <c r="O6" s="44"/>
      <c r="P6" s="57"/>
      <c r="Q6" s="44"/>
      <c r="R6" s="59"/>
      <c r="S6" s="41">
        <v>10.0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46">
        <f>IFERROR(__xludf.DUMMYFUNCTION("IF(OR(RegExMatch(T6&amp;"""",""ERR""), RegExMatch(T6&amp;"""",""--""), RegExMatch(U5&amp;"""",""--""),),  ""-----------"", SUM(T6,U5))"),25.0)</f>
        <v>25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1</v>
      </c>
      <c r="AL7" s="47">
        <f>IFERROR(__xludf.DUMMYFUNCTION("IF(AK7=1, FILTER(TOSSUP, LEN(TOSSUP)), IF(AK7=2, FILTER(NEG, LEN(NEG)), IF(AK7, FILTER(NONEG, LEN(NONEG)), """")))"),-5.0)</f>
        <v>-5</v>
      </c>
      <c r="AM7" s="47">
        <f>IFERROR(__xludf.DUMMYFUNCTION("""COMPUTED_VALUE"""),10.0)</f>
        <v>10</v>
      </c>
      <c r="AN7" s="47">
        <f>IFERROR(__xludf.DUMMYFUNCTION("""COMPUTED_VALUE"""),15.0)</f>
        <v>15</v>
      </c>
      <c r="AO7" s="47">
        <f>IF(E3="", 0, IF(SUM(C7:H7)-E7&lt;&gt;0, 0, IF(SUM(M7:R7)&gt;0, 2, IF(SUM(M7:R7)&lt;0, 3, 1))))</f>
        <v>1</v>
      </c>
      <c r="AP7" s="47">
        <f>IFERROR(__xludf.DUMMYFUNCTION("IF(AO7=1, FILTER(TOSSUP, LEN(TOSSUP)), IF(AO7=2, FILTER(NEG, LEN(NEG)), IF(AO7, FILTER(NONEG, LEN(NONEG)), """")))"),-5.0)</f>
        <v>-5</v>
      </c>
      <c r="AQ7" s="47">
        <f>IFERROR(__xludf.DUMMYFUNCTION("""COMPUTED_VALUE"""),10.0)</f>
        <v>10</v>
      </c>
      <c r="AR7" s="47">
        <f>IFERROR(__xludf.DUMMYFUNCTION("""COMPUTED_VALUE"""),15.0)</f>
        <v>15</v>
      </c>
      <c r="AS7" s="47">
        <f>IF(F3="", 0, IF(SUM(C7:H7)-F7&lt;&gt;0, 0, IF(SUM(M7:R7)&gt;0, 2, IF(SUM(M7:R7)&lt;0, 3, 1))))</f>
        <v>1</v>
      </c>
      <c r="AT7" s="47">
        <f>IFERROR(__xludf.DUMMYFUNCTION("IF(AS7=1, FILTER(TOSSUP, LEN(TOSSUP)), IF(AS7=2, FILTER(NEG, LEN(NEG)), IF(AS7, FILTER(NONEG, LEN(NONEG)), """")))"),-5.0)</f>
        <v>-5</v>
      </c>
      <c r="AU7" s="47">
        <f>IFERROR(__xludf.DUMMYFUNCTION("""COMPUTED_VALUE"""),10.0)</f>
        <v>10</v>
      </c>
      <c r="AV7" s="47">
        <f>IFERROR(__xludf.DUMMYFUNCTION("""COMPUTED_VALUE"""),15.0)</f>
        <v>15</v>
      </c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1</v>
      </c>
      <c r="BJ7" s="47">
        <f>IFERROR(__xludf.DUMMYFUNCTION("IF(BI7=1, FILTER(TOSSUP, LEN(TOSSUP)), IF(BI7=2, FILTER(NEG, LEN(NEG)), IF(BI7, FILTER(NONEG, LEN(NONEG)), """")))"),-5.0)</f>
        <v>-5</v>
      </c>
      <c r="BK7" s="47">
        <f>IFERROR(__xludf.DUMMYFUNCTION("""COMPUTED_VALUE"""),10.0)</f>
        <v>10</v>
      </c>
      <c r="BL7" s="47">
        <f>IFERROR(__xludf.DUMMYFUNCTION("""COMPUTED_VALUE"""),15.0)</f>
        <v>15</v>
      </c>
      <c r="BM7" s="47">
        <f>IF(O3="", 0, IF(SUM(M7:R7)-O7&lt;&gt;0, 0, IF(SUM(C7:H7)&gt;0, 2, IF(SUM(C7:H7)&lt;0, 3, 1))))</f>
        <v>1</v>
      </c>
      <c r="BN7" s="47">
        <f>IFERROR(__xludf.DUMMYFUNCTION("IF(BM7=1, FILTER(TOSSUP, LEN(TOSSUP)), IF(BM7=2, FILTER(NEG, LEN(NEG)), IF(BM7, FILTER(NONEG, LEN(NONEG)), """")))"),-5.0)</f>
        <v>-5</v>
      </c>
      <c r="BO7" s="47">
        <f>IFERROR(__xludf.DUMMYFUNCTION("""COMPUTED_VALUE"""),10.0)</f>
        <v>10</v>
      </c>
      <c r="BP7" s="47">
        <f>IFERROR(__xludf.DUMMYFUNCTION("""COMPUTED_VALUE"""),15.0)</f>
        <v>15</v>
      </c>
      <c r="BQ7" s="47">
        <f>IF(P3="", 0, IF(SUM(M7:R7)-P7&lt;&gt;0, 0, IF(SUM(C7:H7)&gt;0, 2, IF(SUM(C7:H7)&lt;0, 3, 1))))</f>
        <v>1</v>
      </c>
      <c r="BR7" s="47">
        <f>IFERROR(__xludf.DUMMYFUNCTION("IF(BQ7=1, FILTER(TOSSUP, LEN(TOSSUP)), IF(BQ7=2, FILTER(NEG, LEN(NEG)), IF(BQ7, FILTER(NONEG, LEN(NONEG)), """")))"),-5.0)</f>
        <v>-5</v>
      </c>
      <c r="BS7" s="47">
        <f>IFERROR(__xludf.DUMMYFUNCTION("""COMPUTED_VALUE"""),10.0)</f>
        <v>10</v>
      </c>
      <c r="BT7" s="47">
        <f>IFERROR(__xludf.DUMMYFUNCTION("""COMPUTED_VALUE"""),15.0)</f>
        <v>15</v>
      </c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>
        <v>10.0</v>
      </c>
      <c r="D8" s="63"/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SUM(T8,U7))"),25.0)</f>
        <v>25</v>
      </c>
      <c r="V8" s="47"/>
      <c r="W8" s="48" t="b">
        <f t="shared" si="1"/>
        <v>1</v>
      </c>
      <c r="X8" s="48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7">
        <f>IFERROR(__xludf.DUMMYFUNCTION("""COMPUTED_VALUE"""),10.0)</f>
        <v>10</v>
      </c>
      <c r="AJ8" s="47">
        <f>IFERROR(__xludf.DUMMYFUNCTION("""COMPUTED_VALUE"""),15.0)</f>
        <v>15</v>
      </c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2</v>
      </c>
      <c r="BJ8" s="47">
        <f>IFERROR(__xludf.DUMMYFUNCTION("IF(BI8=1, FILTER(TOSSUP, LEN(TOSSUP)), IF(BI8=2, FILTER(NEG, LEN(NEG)), IF(BI8, FILTER(NONEG, LEN(NONEG)), """")))"),-5.0)</f>
        <v>-5</v>
      </c>
      <c r="BK8" s="47"/>
      <c r="BL8" s="47"/>
      <c r="BM8" s="47">
        <f>IF(O3="", 0, IF(SUM(M8:R8)-O8&lt;&gt;0, 0, IF(SUM(C8:H8)&gt;0, 2, IF(SUM(C8:H8)&lt;0, 3, 1))))</f>
        <v>2</v>
      </c>
      <c r="BN8" s="47">
        <f>IFERROR(__xludf.DUMMYFUNCTION("IF(BM8=1, FILTER(TOSSUP, LEN(TOSSUP)), IF(BM8=2, FILTER(NEG, LEN(NEG)), IF(BM8, FILTER(NONEG, LEN(NONEG)), """")))"),-5.0)</f>
        <v>-5</v>
      </c>
      <c r="BO8" s="47"/>
      <c r="BP8" s="47"/>
      <c r="BQ8" s="47">
        <f>IF(P3="", 0, IF(SUM(M8:R8)-P8&lt;&gt;0, 0, IF(SUM(C8:H8)&gt;0, 2, IF(SUM(C8:H8)&lt;0, 3, 1))))</f>
        <v>2</v>
      </c>
      <c r="BR8" s="47">
        <f>IFERROR(__xludf.DUMMYFUNCTION("IF(BQ8=1, FILTER(TOSSUP, LEN(TOSSUP)), IF(BQ8=2, FILTER(NEG, LEN(NEG)), IF(BQ8, FILTER(NONEG, LEN(NONEG)), """")))"),-5.0)</f>
        <v>-5</v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SUM(J9,K8))"),40.0)</f>
        <v>40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SUM(T9,U8))"),55.0)</f>
        <v>55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1</v>
      </c>
      <c r="BF9" s="47">
        <f>IFERROR(__xludf.DUMMYFUNCTION("IF(BE9=1, FILTER(TOSSUP, LEN(TOSSUP)), IF(BE9=2, FILTER(NEG, LEN(NEG)), IF(BE9, FILTER(NONEG, LEN(NONEG)), """")))"),-5.0)</f>
        <v>-5</v>
      </c>
      <c r="BG9" s="47">
        <f>IFERROR(__xludf.DUMMYFUNCTION("""COMPUTED_VALUE"""),10.0)</f>
        <v>10</v>
      </c>
      <c r="BH9" s="47">
        <f>IFERROR(__xludf.DUMMYFUNCTION("""COMPUTED_VALUE"""),15.0)</f>
        <v>15</v>
      </c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39">
        <v>10.0</v>
      </c>
      <c r="F10" s="40"/>
      <c r="G10" s="60"/>
      <c r="H10" s="61"/>
      <c r="I10" s="41">
        <v>10.0</v>
      </c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6">
        <f>IFERROR(__xludf.DUMMYFUNCTION("IF(OR(RegExMatch(J10&amp;"""",""ERR""), RegExMatch(J10&amp;"""",""--""), RegExMatch(K9&amp;"""",""--""),),  ""-----------"", SUM(J10,K9))"),60.0)</f>
        <v>60</v>
      </c>
      <c r="L10" s="43">
        <v>7.0</v>
      </c>
      <c r="M10" s="44"/>
      <c r="N10" s="40">
        <v>-5.0</v>
      </c>
      <c r="O10" s="44"/>
      <c r="P10" s="59"/>
      <c r="Q10" s="58"/>
      <c r="R10" s="59"/>
      <c r="S10" s="41"/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6">
        <f>IFERROR(__xludf.DUMMYFUNCTION("IF(OR(RegExMatch(T10&amp;"""",""ERR""), RegExMatch(T10&amp;"""",""--""), RegExMatch(U9&amp;"""",""--""),),  ""-----------"", SUM(T10,U9))"),50.0)</f>
        <v>50</v>
      </c>
      <c r="V10" s="47"/>
      <c r="W10" s="48" t="b">
        <f t="shared" si="1"/>
        <v>1</v>
      </c>
      <c r="X10" s="48">
        <f>IFERROR(__xludf.DUMMYFUNCTION("IF(W10, FILTER(BONUS, LEN(BONUS)), ""0"")"),0.0)</f>
        <v>0</v>
      </c>
      <c r="Y10" s="47">
        <f>IFERROR(__xludf.DUMMYFUNCTION("""COMPUTED_VALUE"""),10.0)</f>
        <v>10</v>
      </c>
      <c r="Z10" s="47">
        <f>IFERROR(__xludf.DUMMYFUNCTION("""COMPUTED_VALUE"""),20.0)</f>
        <v>20</v>
      </c>
      <c r="AA10" s="47">
        <f>IFERROR(__xludf.DUMMYFUNCTION("""COMPUTED_VALUE"""),30.0)</f>
        <v>30</v>
      </c>
      <c r="AB10" s="48" t="b">
        <f t="shared" si="2"/>
        <v>0</v>
      </c>
      <c r="AC10" s="48" t="str">
        <f>IFERROR(__xludf.DUMMYFUNCTION("IF(AB10, FILTER(BONUS, LEN(BONUS)), ""0"")"),"0")</f>
        <v>0</v>
      </c>
      <c r="AD10" s="47"/>
      <c r="AE10" s="47"/>
      <c r="AF10" s="47"/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3</v>
      </c>
      <c r="AP10" s="47">
        <f>IFERROR(__xludf.DUMMYFUNCTION("IF(AO10=1, FILTER(TOSSUP, LEN(TOSSUP)), IF(AO10=2, FILTER(NEG, LEN(NEG)), IF(AO10, FILTER(NONEG, LEN(NONEG)), """")))"),10.0)</f>
        <v>10</v>
      </c>
      <c r="AQ10" s="47">
        <f>IFERROR(__xludf.DUMMYFUNCTION("""COMPUTED_VALUE"""),15.0)</f>
        <v>15</v>
      </c>
      <c r="AR10" s="47"/>
      <c r="AS10" s="47">
        <f>IF(F3="", 0, IF(SUM(C10:H10)-F10&lt;&gt;0, 0, IF(SUM(M10:R10)&gt;0, 2, IF(SUM(M10:R10)&lt;0, 3, 1))))</f>
        <v>0</v>
      </c>
      <c r="AT10" s="47" t="str">
        <f>IFERROR(__xludf.DUMMYFUNCTION("IF(AS10=1, FILTER(TOSSUP, LEN(TOSSUP)), IF(AS10=2, FILTER(NEG, LEN(NEG)), IF(AS10, FILTER(NONEG, LEN(NONEG)), """")))"),"")</f>
        <v/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2</v>
      </c>
      <c r="BJ10" s="47">
        <f>IFERROR(__xludf.DUMMYFUNCTION("IF(BI10=1, FILTER(TOSSUP, LEN(TOSSUP)), IF(BI10=2, FILTER(NEG, LEN(NEG)), IF(BI10, FILTER(NONEG, LEN(NONEG)), """")))"),-5.0)</f>
        <v>-5</v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>
        <v>0.0</v>
      </c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SUM(J11,K10))"),60.0)</f>
        <v>60</v>
      </c>
      <c r="L11" s="43">
        <v>8.0</v>
      </c>
      <c r="M11" s="44"/>
      <c r="N11" s="61"/>
      <c r="O11" s="58"/>
      <c r="P11" s="59"/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SUM(T11,U10))"),50.0)</f>
        <v>50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1</v>
      </c>
      <c r="AH11" s="48">
        <f>IFERROR(__xludf.DUMMYFUNCTION("IF(AG11=1, FILTER(TOSSUP, LEN(TOSSUP)), IF(AG11=2, FILTER(NEG, LEN(NEG)), IF(AG11, FILTER(NONEG, LEN(NONEG)), """")))"),-5.0)</f>
        <v>-5</v>
      </c>
      <c r="AI11" s="47">
        <f>IFERROR(__xludf.DUMMYFUNCTION("""COMPUTED_VALUE"""),10.0)</f>
        <v>10</v>
      </c>
      <c r="AJ11" s="47">
        <f>IFERROR(__xludf.DUMMYFUNCTION("""COMPUTED_VALUE"""),15.0)</f>
        <v>15</v>
      </c>
      <c r="AK11" s="47">
        <f>IF(D3="", 0, IF(SUM(C11:H11)-D11&lt;&gt;0, 0, IF(SUM(M11:R11)&gt;0, 2, IF(SUM(M11:R11)&lt;0, 3, 1))))</f>
        <v>1</v>
      </c>
      <c r="AL11" s="47">
        <f>IFERROR(__xludf.DUMMYFUNCTION("IF(AK11=1, FILTER(TOSSUP, LEN(TOSSUP)), IF(AK11=2, FILTER(NEG, LEN(NEG)), IF(AK11, FILTER(NONEG, LEN(NONEG)), """")))"),-5.0)</f>
        <v>-5</v>
      </c>
      <c r="AM11" s="47">
        <f>IFERROR(__xludf.DUMMYFUNCTION("""COMPUTED_VALUE"""),10.0)</f>
        <v>10</v>
      </c>
      <c r="AN11" s="47">
        <f>IFERROR(__xludf.DUMMYFUNCTION("""COMPUTED_VALUE"""),15.0)</f>
        <v>15</v>
      </c>
      <c r="AO11" s="47">
        <f>IF(E3="", 0, IF(SUM(C11:H11)-E11&lt;&gt;0, 0, IF(SUM(M11:R11)&gt;0, 2, IF(SUM(M11:R11)&lt;0, 3, 1))))</f>
        <v>1</v>
      </c>
      <c r="AP11" s="47">
        <f>IFERROR(__xludf.DUMMYFUNCTION("IF(AO11=1, FILTER(TOSSUP, LEN(TOSSUP)), IF(AO11=2, FILTER(NEG, LEN(NEG)), IF(AO11, FILTER(NONEG, LEN(NONEG)), """")))"),-5.0)</f>
        <v>-5</v>
      </c>
      <c r="AQ11" s="47">
        <f>IFERROR(__xludf.DUMMYFUNCTION("""COMPUTED_VALUE"""),10.0)</f>
        <v>10</v>
      </c>
      <c r="AR11" s="47">
        <f>IFERROR(__xludf.DUMMYFUNCTION("""COMPUTED_VALUE"""),15.0)</f>
        <v>15</v>
      </c>
      <c r="AS11" s="47">
        <f>IF(F3="", 0, IF(SUM(C11:H11)-F11&lt;&gt;0, 0, IF(SUM(M11:R11)&gt;0, 2, IF(SUM(M11:R11)&lt;0, 3, 1))))</f>
        <v>1</v>
      </c>
      <c r="AT11" s="47">
        <f>IFERROR(__xludf.DUMMYFUNCTION("IF(AS11=1, FILTER(TOSSUP, LEN(TOSSUP)), IF(AS11=2, FILTER(NEG, LEN(NEG)), IF(AS11, FILTER(NONEG, LEN(NONEG)), """")))"),-5.0)</f>
        <v>-5</v>
      </c>
      <c r="AU11" s="47">
        <f>IFERROR(__xludf.DUMMYFUNCTION("""COMPUTED_VALUE"""),10.0)</f>
        <v>10</v>
      </c>
      <c r="AV11" s="47">
        <f>IFERROR(__xludf.DUMMYFUNCTION("""COMPUTED_VALUE"""),15.0)</f>
        <v>15</v>
      </c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1</v>
      </c>
      <c r="BF11" s="47">
        <f>IFERROR(__xludf.DUMMYFUNCTION("IF(BE11=1, FILTER(TOSSUP, LEN(TOSSUP)), IF(BE11=2, FILTER(NEG, LEN(NEG)), IF(BE11, FILTER(NONEG, LEN(NONEG)), """")))"),-5.0)</f>
        <v>-5</v>
      </c>
      <c r="BG11" s="47">
        <f>IFERROR(__xludf.DUMMYFUNCTION("""COMPUTED_VALUE"""),10.0)</f>
        <v>10</v>
      </c>
      <c r="BH11" s="47">
        <f>IFERROR(__xludf.DUMMYFUNCTION("""COMPUTED_VALUE"""),15.0)</f>
        <v>15</v>
      </c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1</v>
      </c>
      <c r="BN11" s="47">
        <f>IFERROR(__xludf.DUMMYFUNCTION("IF(BM11=1, FILTER(TOSSUP, LEN(TOSSUP)), IF(BM11=2, FILTER(NEG, LEN(NEG)), IF(BM11, FILTER(NONEG, LEN(NONEG)), """")))"),-5.0)</f>
        <v>-5</v>
      </c>
      <c r="BO11" s="47">
        <f>IFERROR(__xludf.DUMMYFUNCTION("""COMPUTED_VALUE"""),10.0)</f>
        <v>10</v>
      </c>
      <c r="BP11" s="47">
        <f>IFERROR(__xludf.DUMMYFUNCTION("""COMPUTED_VALUE"""),15.0)</f>
        <v>15</v>
      </c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SUM(J12,K11))"),60.0)</f>
        <v>60</v>
      </c>
      <c r="L12" s="43">
        <v>9.0</v>
      </c>
      <c r="M12" s="44"/>
      <c r="N12" s="40"/>
      <c r="O12" s="58"/>
      <c r="P12" s="57">
        <v>10.0</v>
      </c>
      <c r="Q12" s="58"/>
      <c r="R12" s="59"/>
      <c r="S12" s="41">
        <v>10.0</v>
      </c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6">
        <f>IFERROR(__xludf.DUMMYFUNCTION("IF(OR(RegExMatch(T12&amp;"""",""ERR""), RegExMatch(T12&amp;"""",""--""), RegExMatch(U11&amp;"""",""--""),),  ""-----------"", SUM(T12,U11))"),70.0)</f>
        <v>70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1</v>
      </c>
      <c r="AC12" s="48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7"/>
      <c r="AJ12" s="47"/>
      <c r="AK12" s="47">
        <f>IF(D3="", 0, IF(SUM(C12:H12)-D12&lt;&gt;0, 0, IF(SUM(M12:R12)&gt;0, 2, IF(SUM(M12:R12)&lt;0, 3, 1))))</f>
        <v>2</v>
      </c>
      <c r="AL12" s="47">
        <f>IFERROR(__xludf.DUMMYFUNCTION("IF(AK12=1, FILTER(TOSSUP, LEN(TOSSUP)), IF(AK12=2, FILTER(NEG, LEN(NEG)), IF(AK12, FILTER(NONEG, LEN(NONEG)), """")))"),-5.0)</f>
        <v>-5</v>
      </c>
      <c r="AM12" s="47"/>
      <c r="AN12" s="47"/>
      <c r="AO12" s="47">
        <f>IF(E3="", 0, IF(SUM(C12:H12)-E12&lt;&gt;0, 0, IF(SUM(M12:R12)&gt;0, 2, IF(SUM(M12:R12)&lt;0, 3, 1))))</f>
        <v>2</v>
      </c>
      <c r="AP12" s="47">
        <f>IFERROR(__xludf.DUMMYFUNCTION("IF(AO12=1, FILTER(TOSSUP, LEN(TOSSUP)), IF(AO12=2, FILTER(NEG, LEN(NEG)), IF(AO12, FILTER(NONEG, LEN(NONEG)), """")))"),-5.0)</f>
        <v>-5</v>
      </c>
      <c r="AQ12" s="47"/>
      <c r="AR12" s="47"/>
      <c r="AS12" s="47">
        <f>IF(F3="", 0, IF(SUM(C12:H12)-F12&lt;&gt;0, 0, IF(SUM(M12:R12)&gt;0, 2, IF(SUM(M12:R12)&lt;0, 3, 1))))</f>
        <v>2</v>
      </c>
      <c r="AT12" s="47">
        <f>IFERROR(__xludf.DUMMYFUNCTION("IF(AS12=1, FILTER(TOSSUP, LEN(TOSSUP)), IF(AS12=2, FILTER(NEG, LEN(NEG)), IF(AS12, FILTER(NONEG, LEN(NONEG)), """")))"),-5.0)</f>
        <v>-5</v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0</v>
      </c>
      <c r="BF12" s="47" t="str">
        <f>IFERROR(__xludf.DUMMYFUNCTION("IF(BE12=1, FILTER(TOSSUP, LEN(TOSSUP)), IF(BE12=2, FILTER(NEG, LEN(NEG)), IF(BE12, FILTER(NONEG, LEN(NONEG)), """")))"),"")</f>
        <v/>
      </c>
      <c r="BG12" s="47"/>
      <c r="BH12" s="47"/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1</v>
      </c>
      <c r="BR12" s="47">
        <f>IFERROR(__xludf.DUMMYFUNCTION("IF(BQ12=1, FILTER(TOSSUP, LEN(TOSSUP)), IF(BQ12=2, FILTER(NEG, LEN(NEG)), IF(BQ12, FILTER(NONEG, LEN(NONEG)), """")))"),-5.0)</f>
        <v>-5</v>
      </c>
      <c r="BS12" s="47">
        <f>IFERROR(__xludf.DUMMYFUNCTION("""COMPUTED_VALUE"""),10.0)</f>
        <v>10</v>
      </c>
      <c r="BT12" s="47">
        <f>IFERROR(__xludf.DUMMYFUNCTION("""COMPUTED_VALUE"""),15.0)</f>
        <v>15</v>
      </c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71"/>
      <c r="O13" s="68"/>
      <c r="P13" s="72">
        <v>10.0</v>
      </c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1</v>
      </c>
      <c r="AC13" s="48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7"/>
      <c r="AJ13" s="47"/>
      <c r="AK13" s="47">
        <f>IF(D3="", 0, IF(SUM(C13:H13)-D13&lt;&gt;0, 0, IF(SUM(M13:R13)&gt;0, 2, IF(SUM(M13:R13)&lt;0, 3, 1))))</f>
        <v>2</v>
      </c>
      <c r="AL13" s="47">
        <f>IFERROR(__xludf.DUMMYFUNCTION("IF(AK13=1, FILTER(TOSSUP, LEN(TOSSUP)), IF(AK13=2, FILTER(NEG, LEN(NEG)), IF(AK13, FILTER(NONEG, LEN(NONEG)), """")))"),-5.0)</f>
        <v>-5</v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0</v>
      </c>
      <c r="BN13" s="47" t="str">
        <f>IFERROR(__xludf.DUMMYFUNCTION("IF(BM13=1, FILTER(TOSSUP, LEN(TOSSUP)), IF(BM13=2, FILTER(NEG, LEN(NEG)), IF(BM13, FILTER(NONEG, LEN(NONEG)), """")))"),"")</f>
        <v/>
      </c>
      <c r="BO13" s="47"/>
      <c r="BP13" s="47"/>
      <c r="BQ13" s="47">
        <f>IF(P3="", 0, IF(SUM(M13:R13)-P13&lt;&gt;0, 0, IF(SUM(C13:H13)&gt;0, 2, IF(SUM(C13:H13)&lt;0, 3, 1))))</f>
        <v>1</v>
      </c>
      <c r="BR13" s="47">
        <f>IFERROR(__xludf.DUMMYFUNCTION("IF(BQ13=1, FILTER(TOSSUP, LEN(TOSSUP)), IF(BQ13=2, FILTER(NEG, LEN(NEG)), IF(BQ13, FILTER(NONEG, LEN(NONEG)), """")))"),-5.0)</f>
        <v>-5</v>
      </c>
      <c r="BS13" s="47">
        <f>IFERROR(__xludf.DUMMYFUNCTION("""COMPUTED_VALUE"""),10.0)</f>
        <v>10</v>
      </c>
      <c r="BT13" s="47">
        <f>IFERROR(__xludf.DUMMYFUNCTION("""COMPUTED_VALUE"""),15.0)</f>
        <v>15</v>
      </c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1</v>
      </c>
      <c r="BJ14" s="47">
        <f>IFERROR(__xludf.DUMMYFUNCTION("IF(BI14=1, FILTER(TOSSUP, LEN(TOSSUP)), IF(BI14=2, FILTER(NEG, LEN(NEG)), IF(BI14, FILTER(NONEG, LEN(NONEG)), """")))"),-5.0)</f>
        <v>-5</v>
      </c>
      <c r="BK14" s="47">
        <f>IFERROR(__xludf.DUMMYFUNCTION("""COMPUTED_VALUE"""),10.0)</f>
        <v>10</v>
      </c>
      <c r="BL14" s="47">
        <f>IFERROR(__xludf.DUMMYFUNCTION("""COMPUTED_VALUE"""),15.0)</f>
        <v>15</v>
      </c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63">
        <v>-5.0</v>
      </c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SUM(J15,K14))"),55.0)</f>
        <v>55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1</v>
      </c>
      <c r="AL15" s="47">
        <f>IFERROR(__xludf.DUMMYFUNCTION("IF(AK15=1, FILTER(TOSSUP, LEN(TOSSUP)), IF(AK15=2, FILTER(NEG, LEN(NEG)), IF(AK15, FILTER(NONEG, LEN(NONEG)), """")))"),-5.0)</f>
        <v>-5</v>
      </c>
      <c r="AM15" s="47">
        <f>IFERROR(__xludf.DUMMYFUNCTION("""COMPUTED_VALUE"""),10.0)</f>
        <v>10</v>
      </c>
      <c r="AN15" s="47">
        <f>IFERROR(__xludf.DUMMYFUNCTION("""COMPUTED_VALUE"""),15.0)</f>
        <v>15</v>
      </c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3</v>
      </c>
      <c r="BF15" s="47">
        <f>IFERROR(__xludf.DUMMYFUNCTION("IF(BE15=1, FILTER(TOSSUP, LEN(TOSSUP)), IF(BE15=2, FILTER(NEG, LEN(NEG)), IF(BE15, FILTER(NONEG, LEN(NONEG)), """")))"),10.0)</f>
        <v>10</v>
      </c>
      <c r="BG15" s="47">
        <f>IFERROR(__xludf.DUMMYFUNCTION("""COMPUTED_VALUE"""),15.0)</f>
        <v>15</v>
      </c>
      <c r="BH15" s="47"/>
      <c r="BI15" s="47">
        <f>IF(N3="", 0, IF(SUM(M15:R15)-N15&lt;&gt;0, 0, IF(SUM(C15:H15)&gt;0, 2, IF(SUM(C15:H15)&lt;0, 3, 1))))</f>
        <v>3</v>
      </c>
      <c r="BJ15" s="47">
        <f>IFERROR(__xludf.DUMMYFUNCTION("IF(BI15=1, FILTER(TOSSUP, LEN(TOSSUP)), IF(BI15=2, FILTER(NEG, LEN(NEG)), IF(BI15, FILTER(NONEG, LEN(NONEG)), """")))"),10.0)</f>
        <v>10</v>
      </c>
      <c r="BK15" s="47">
        <f>IFERROR(__xludf.DUMMYFUNCTION("""COMPUTED_VALUE"""),15.0)</f>
        <v>15</v>
      </c>
      <c r="BL15" s="47"/>
      <c r="BM15" s="47">
        <f>IF(O3="", 0, IF(SUM(M15:R15)-O15&lt;&gt;0, 0, IF(SUM(C15:H15)&gt;0, 2, IF(SUM(C15:H15)&lt;0, 3, 1))))</f>
        <v>3</v>
      </c>
      <c r="BN15" s="47">
        <f>IFERROR(__xludf.DUMMYFUNCTION("IF(BM15=1, FILTER(TOSSUP, LEN(TOSSUP)), IF(BM15=2, FILTER(NEG, LEN(NEG)), IF(BM15, FILTER(NONEG, LEN(NONEG)), """")))"),10.0)</f>
        <v>10</v>
      </c>
      <c r="BO15" s="47">
        <f>IFERROR(__xludf.DUMMYFUNCTION("""COMPUTED_VALUE"""),15.0)</f>
        <v>15</v>
      </c>
      <c r="BP15" s="47"/>
      <c r="BQ15" s="47">
        <f>IF(P3="", 0, IF(SUM(M15:R15)-P15&lt;&gt;0, 0, IF(SUM(C15:H15)&gt;0, 2, IF(SUM(C15:H15)&lt;0, 3, 1))))</f>
        <v>3</v>
      </c>
      <c r="BR15" s="47">
        <f>IFERROR(__xludf.DUMMYFUNCTION("IF(BQ15=1, FILTER(TOSSUP, LEN(TOSSUP)), IF(BQ15=2, FILTER(NEG, LEN(NEG)), IF(BQ15, FILTER(NONEG, LEN(NONEG)), """")))"),10.0)</f>
        <v>10</v>
      </c>
      <c r="BS15" s="47">
        <f>IFERROR(__xludf.DUMMYFUNCTION("""COMPUTED_VALUE"""),15.0)</f>
        <v>15</v>
      </c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SUM(J16,K15))"),55.0)</f>
        <v>55</v>
      </c>
      <c r="L16" s="43">
        <v>13.0</v>
      </c>
      <c r="M16" s="44">
        <v>10.0</v>
      </c>
      <c r="N16" s="61"/>
      <c r="O16" s="58"/>
      <c r="P16" s="59"/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SUM(T16,U15))"),130.0)</f>
        <v>130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1</v>
      </c>
      <c r="BF16" s="47">
        <f>IFERROR(__xludf.DUMMYFUNCTION("IF(BE16=1, FILTER(TOSSUP, LEN(TOSSUP)), IF(BE16=2, FILTER(NEG, LEN(NEG)), IF(BE16, FILTER(NONEG, LEN(NONEG)), """")))"),-5.0)</f>
        <v>-5</v>
      </c>
      <c r="BG16" s="47">
        <f>IFERROR(__xludf.DUMMYFUNCTION("""COMPUTED_VALUE"""),10.0)</f>
        <v>10</v>
      </c>
      <c r="BH16" s="47">
        <f>IFERROR(__xludf.DUMMYFUNCTION("""COMPUTED_VALUE"""),15.0)</f>
        <v>15</v>
      </c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SUM(J17,K16))"),55.0)</f>
        <v>55</v>
      </c>
      <c r="L17" s="43">
        <v>14.0</v>
      </c>
      <c r="M17" s="44"/>
      <c r="N17" s="61"/>
      <c r="O17" s="44"/>
      <c r="P17" s="59"/>
      <c r="Q17" s="58"/>
      <c r="R17" s="59"/>
      <c r="S17" s="41">
        <v>0.0</v>
      </c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SUM(T17,U16))"),130.0)</f>
        <v>130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7">
        <f>IFERROR(__xludf.DUMMYFUNCTION("""COMPUTED_VALUE"""),10.0)</f>
        <v>10</v>
      </c>
      <c r="AJ17" s="47">
        <f>IFERROR(__xludf.DUMMYFUNCTION("""COMPUTED_VALUE"""),15.0)</f>
        <v>15</v>
      </c>
      <c r="AK17" s="47">
        <f>IF(D3="", 0, IF(SUM(C17:H17)-D17&lt;&gt;0, 0, IF(SUM(M17:R17)&gt;0, 2, IF(SUM(M17:R17)&lt;0, 3, 1))))</f>
        <v>1</v>
      </c>
      <c r="AL17" s="47">
        <f>IFERROR(__xludf.DUMMYFUNCTION("IF(AK17=1, FILTER(TOSSUP, LEN(TOSSUP)), IF(AK17=2, FILTER(NEG, LEN(NEG)), IF(AK17, FILTER(NONEG, LEN(NONEG)), """")))"),-5.0)</f>
        <v>-5</v>
      </c>
      <c r="AM17" s="47">
        <f>IFERROR(__xludf.DUMMYFUNCTION("""COMPUTED_VALUE"""),10.0)</f>
        <v>10</v>
      </c>
      <c r="AN17" s="47">
        <f>IFERROR(__xludf.DUMMYFUNCTION("""COMPUTED_VALUE"""),15.0)</f>
        <v>15</v>
      </c>
      <c r="AO17" s="47">
        <f>IF(E3="", 0, IF(SUM(C17:H17)-E17&lt;&gt;0, 0, IF(SUM(M17:R17)&gt;0, 2, IF(SUM(M17:R17)&lt;0, 3, 1))))</f>
        <v>1</v>
      </c>
      <c r="AP17" s="47">
        <f>IFERROR(__xludf.DUMMYFUNCTION("IF(AO17=1, FILTER(TOSSUP, LEN(TOSSUP)), IF(AO17=2, FILTER(NEG, LEN(NEG)), IF(AO17, FILTER(NONEG, LEN(NONEG)), """")))"),-5.0)</f>
        <v>-5</v>
      </c>
      <c r="AQ17" s="47">
        <f>IFERROR(__xludf.DUMMYFUNCTION("""COMPUTED_VALUE"""),10.0)</f>
        <v>10</v>
      </c>
      <c r="AR17" s="47">
        <f>IFERROR(__xludf.DUMMYFUNCTION("""COMPUTED_VALUE"""),15.0)</f>
        <v>15</v>
      </c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1</v>
      </c>
      <c r="BJ17" s="47">
        <f>IFERROR(__xludf.DUMMYFUNCTION("IF(BI17=1, FILTER(TOSSUP, LEN(TOSSUP)), IF(BI17=2, FILTER(NEG, LEN(NEG)), IF(BI17, FILTER(NONEG, LEN(NONEG)), """")))"),-5.0)</f>
        <v>-5</v>
      </c>
      <c r="BK17" s="47">
        <f>IFERROR(__xludf.DUMMYFUNCTION("""COMPUTED_VALUE"""),10.0)</f>
        <v>10</v>
      </c>
      <c r="BL17" s="47">
        <f>IFERROR(__xludf.DUMMYFUNCTION("""COMPUTED_VALUE"""),15.0)</f>
        <v>15</v>
      </c>
      <c r="BM17" s="47">
        <f>IF(O3="", 0, IF(SUM(M17:R17)-O17&lt;&gt;0, 0, IF(SUM(C17:H17)&gt;0, 2, IF(SUM(C17:H17)&lt;0, 3, 1))))</f>
        <v>1</v>
      </c>
      <c r="BN17" s="47">
        <f>IFERROR(__xludf.DUMMYFUNCTION("IF(BM17=1, FILTER(TOSSUP, LEN(TOSSUP)), IF(BM17=2, FILTER(NEG, LEN(NEG)), IF(BM17, FILTER(NONEG, LEN(NONEG)), """")))"),-5.0)</f>
        <v>-5</v>
      </c>
      <c r="BO17" s="47">
        <f>IFERROR(__xludf.DUMMYFUNCTION("""COMPUTED_VALUE"""),10.0)</f>
        <v>10</v>
      </c>
      <c r="BP17" s="47">
        <f>IFERROR(__xludf.DUMMYFUNCTION("""COMPUTED_VALUE"""),15.0)</f>
        <v>15</v>
      </c>
      <c r="BQ17" s="47">
        <f>IF(P3="", 0, IF(SUM(M17:R17)-P17&lt;&gt;0, 0, IF(SUM(C17:H17)&gt;0, 2, IF(SUM(C17:H17)&lt;0, 3, 1))))</f>
        <v>1</v>
      </c>
      <c r="BR17" s="47">
        <f>IFERROR(__xludf.DUMMYFUNCTION("IF(BQ17=1, FILTER(TOSSUP, LEN(TOSSUP)), IF(BQ17=2, FILTER(NEG, LEN(NEG)), IF(BQ17, FILTER(NONEG, LEN(NONEG)), """")))"),-5.0)</f>
        <v>-5</v>
      </c>
      <c r="BS17" s="47">
        <f>IFERROR(__xludf.DUMMYFUNCTION("""COMPUTED_VALUE"""),10.0)</f>
        <v>10</v>
      </c>
      <c r="BT17" s="47">
        <f>IFERROR(__xludf.DUMMYFUNCTION("""COMPUTED_VALUE"""),15.0)</f>
        <v>15</v>
      </c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40">
        <v>10.0</v>
      </c>
      <c r="G18" s="60"/>
      <c r="H18" s="61"/>
      <c r="I18" s="41">
        <v>10.0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6">
        <f>IFERROR(__xludf.DUMMYFUNCTION("IF(OR(RegExMatch(J18&amp;"""",""ERR""), RegExMatch(J18&amp;"""",""--""), RegExMatch(K17&amp;"""",""--""),),  ""-----------"", SUM(J18,K17))"),75.0)</f>
        <v>75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SUM(T18,U17))"),130.0)</f>
        <v>130</v>
      </c>
      <c r="V18" s="47"/>
      <c r="W18" s="48" t="b">
        <f t="shared" si="1"/>
        <v>1</v>
      </c>
      <c r="X18" s="48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1</v>
      </c>
      <c r="AT18" s="47">
        <f>IFERROR(__xludf.DUMMYFUNCTION("IF(AS18=1, FILTER(TOSSUP, LEN(TOSSUP)), IF(AS18=2, FILTER(NEG, LEN(NEG)), IF(AS18, FILTER(NONEG, LEN(NONEG)), """")))"),-5.0)</f>
        <v>-5</v>
      </c>
      <c r="AU18" s="47">
        <f>IFERROR(__xludf.DUMMYFUNCTION("""COMPUTED_VALUE"""),10.0)</f>
        <v>10</v>
      </c>
      <c r="AV18" s="47">
        <f>IFERROR(__xludf.DUMMYFUNCTION("""COMPUTED_VALUE"""),15.0)</f>
        <v>15</v>
      </c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2</v>
      </c>
      <c r="BJ18" s="47">
        <f>IFERROR(__xludf.DUMMYFUNCTION("IF(BI18=1, FILTER(TOSSUP, LEN(TOSSUP)), IF(BI18=2, FILTER(NEG, LEN(NEG)), IF(BI18, FILTER(NONEG, LEN(NONEG)), """")))"),-5.0)</f>
        <v>-5</v>
      </c>
      <c r="BK18" s="47"/>
      <c r="BL18" s="47"/>
      <c r="BM18" s="47">
        <f>IF(O3="", 0, IF(SUM(M18:R18)-O18&lt;&gt;0, 0, IF(SUM(C18:H18)&gt;0, 2, IF(SUM(C18:H18)&lt;0, 3, 1))))</f>
        <v>2</v>
      </c>
      <c r="BN18" s="47">
        <f>IFERROR(__xludf.DUMMYFUNCTION("IF(BM18=1, FILTER(TOSSUP, LEN(TOSSUP)), IF(BM18=2, FILTER(NEG, LEN(NEG)), IF(BM18, FILTER(NONEG, LEN(NONEG)), """")))"),-5.0)</f>
        <v>-5</v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SUM(J19,K18))"),75.0)</f>
        <v>75</v>
      </c>
      <c r="L19" s="67">
        <v>16.0</v>
      </c>
      <c r="M19" s="68"/>
      <c r="N19" s="71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SUM(T19,U18))"),130.0)</f>
        <v>130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7">
        <f>IFERROR(__xludf.DUMMYFUNCTION("""COMPUTED_VALUE"""),10.0)</f>
        <v>10</v>
      </c>
      <c r="AJ19" s="47">
        <f>IFERROR(__xludf.DUMMYFUNCTION("""COMPUTED_VALUE"""),15.0)</f>
        <v>15</v>
      </c>
      <c r="AK19" s="47">
        <f>IF(D3="", 0, IF(SUM(C19:H19)-D19&lt;&gt;0, 0, IF(SUM(M19:R19)&gt;0, 2, IF(SUM(M19:R19)&lt;0, 3, 1))))</f>
        <v>1</v>
      </c>
      <c r="AL19" s="47">
        <f>IFERROR(__xludf.DUMMYFUNCTION("IF(AK19=1, FILTER(TOSSUP, LEN(TOSSUP)), IF(AK19=2, FILTER(NEG, LEN(NEG)), IF(AK19, FILTER(NONEG, LEN(NONEG)), """")))"),-5.0)</f>
        <v>-5</v>
      </c>
      <c r="AM19" s="47">
        <f>IFERROR(__xludf.DUMMYFUNCTION("""COMPUTED_VALUE"""),10.0)</f>
        <v>10</v>
      </c>
      <c r="AN19" s="47">
        <f>IFERROR(__xludf.DUMMYFUNCTION("""COMPUTED_VALUE"""),15.0)</f>
        <v>15</v>
      </c>
      <c r="AO19" s="47">
        <f>IF(E3="", 0, IF(SUM(C19:H19)-E19&lt;&gt;0, 0, IF(SUM(M19:R19)&gt;0, 2, IF(SUM(M19:R19)&lt;0, 3, 1))))</f>
        <v>1</v>
      </c>
      <c r="AP19" s="47">
        <f>IFERROR(__xludf.DUMMYFUNCTION("IF(AO19=1, FILTER(TOSSUP, LEN(TOSSUP)), IF(AO19=2, FILTER(NEG, LEN(NEG)), IF(AO19, FILTER(NONEG, LEN(NONEG)), """")))"),-5.0)</f>
        <v>-5</v>
      </c>
      <c r="AQ19" s="47">
        <f>IFERROR(__xludf.DUMMYFUNCTION("""COMPUTED_VALUE"""),10.0)</f>
        <v>10</v>
      </c>
      <c r="AR19" s="47">
        <f>IFERROR(__xludf.DUMMYFUNCTION("""COMPUTED_VALUE"""),15.0)</f>
        <v>15</v>
      </c>
      <c r="AS19" s="47">
        <f>IF(F3="", 0, IF(SUM(C19:H19)-F19&lt;&gt;0, 0, IF(SUM(M19:R19)&gt;0, 2, IF(SUM(M19:R19)&lt;0, 3, 1))))</f>
        <v>1</v>
      </c>
      <c r="AT19" s="47">
        <f>IFERROR(__xludf.DUMMYFUNCTION("IF(AS19=1, FILTER(TOSSUP, LEN(TOSSUP)), IF(AS19=2, FILTER(NEG, LEN(NEG)), IF(AS19, FILTER(NONEG, LEN(NONEG)), """")))"),-5.0)</f>
        <v>-5</v>
      </c>
      <c r="AU19" s="47">
        <f>IFERROR(__xludf.DUMMYFUNCTION("""COMPUTED_VALUE"""),10.0)</f>
        <v>10</v>
      </c>
      <c r="AV19" s="47">
        <f>IFERROR(__xludf.DUMMYFUNCTION("""COMPUTED_VALUE"""),15.0)</f>
        <v>15</v>
      </c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1</v>
      </c>
      <c r="BF19" s="47">
        <f>IFERROR(__xludf.DUMMYFUNCTION("IF(BE19=1, FILTER(TOSSUP, LEN(TOSSUP)), IF(BE19=2, FILTER(NEG, LEN(NEG)), IF(BE19, FILTER(NONEG, LEN(NONEG)), """")))"),-5.0)</f>
        <v>-5</v>
      </c>
      <c r="BG19" s="47">
        <f>IFERROR(__xludf.DUMMYFUNCTION("""COMPUTED_VALUE"""),10.0)</f>
        <v>10</v>
      </c>
      <c r="BH19" s="47">
        <f>IFERROR(__xludf.DUMMYFUNCTION("""COMPUTED_VALUE"""),15.0)</f>
        <v>15</v>
      </c>
      <c r="BI19" s="47">
        <f>IF(N3="", 0, IF(SUM(M19:R19)-N19&lt;&gt;0, 0, IF(SUM(C19:H19)&gt;0, 2, IF(SUM(C19:H19)&lt;0, 3, 1))))</f>
        <v>1</v>
      </c>
      <c r="BJ19" s="47">
        <f>IFERROR(__xludf.DUMMYFUNCTION("IF(BI19=1, FILTER(TOSSUP, LEN(TOSSUP)), IF(BI19=2, FILTER(NEG, LEN(NEG)), IF(BI19, FILTER(NONEG, LEN(NONEG)), """")))"),-5.0)</f>
        <v>-5</v>
      </c>
      <c r="BK19" s="47">
        <f>IFERROR(__xludf.DUMMYFUNCTION("""COMPUTED_VALUE"""),10.0)</f>
        <v>10</v>
      </c>
      <c r="BL19" s="47">
        <f>IFERROR(__xludf.DUMMYFUNCTION("""COMPUTED_VALUE"""),15.0)</f>
        <v>15</v>
      </c>
      <c r="BM19" s="47">
        <f>IF(O3="", 0, IF(SUM(M19:R19)-O19&lt;&gt;0, 0, IF(SUM(C19:H19)&gt;0, 2, IF(SUM(C19:H19)&lt;0, 3, 1))))</f>
        <v>1</v>
      </c>
      <c r="BN19" s="47">
        <f>IFERROR(__xludf.DUMMYFUNCTION("IF(BM19=1, FILTER(TOSSUP, LEN(TOSSUP)), IF(BM19=2, FILTER(NEG, LEN(NEG)), IF(BM19, FILTER(NONEG, LEN(NONEG)), """")))"),-5.0)</f>
        <v>-5</v>
      </c>
      <c r="BO19" s="47">
        <f>IFERROR(__xludf.DUMMYFUNCTION("""COMPUTED_VALUE"""),10.0)</f>
        <v>10</v>
      </c>
      <c r="BP19" s="47">
        <f>IFERROR(__xludf.DUMMYFUNCTION("""COMPUTED_VALUE"""),15.0)</f>
        <v>15</v>
      </c>
      <c r="BQ19" s="47">
        <f>IF(P3="", 0, IF(SUM(M19:R19)-P19&lt;&gt;0, 0, IF(SUM(C19:H19)&gt;0, 2, IF(SUM(C19:H19)&lt;0, 3, 1))))</f>
        <v>1</v>
      </c>
      <c r="BR19" s="47">
        <f>IFERROR(__xludf.DUMMYFUNCTION("IF(BQ19=1, FILTER(TOSSUP, LEN(TOSSUP)), IF(BQ19=2, FILTER(NEG, LEN(NEG)), IF(BQ19, FILTER(NONEG, LEN(NONEG)), """")))"),-5.0)</f>
        <v>-5</v>
      </c>
      <c r="BS19" s="47">
        <f>IFERROR(__xludf.DUMMYFUNCTION("""COMPUTED_VALUE"""),10.0)</f>
        <v>10</v>
      </c>
      <c r="BT19" s="47">
        <f>IFERROR(__xludf.DUMMYFUNCTION("""COMPUTED_VALUE"""),15.0)</f>
        <v>15</v>
      </c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SUM(J20,K19))"),75.0)</f>
        <v>75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1</v>
      </c>
      <c r="AC20" s="48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7"/>
      <c r="AJ20" s="47"/>
      <c r="AK20" s="47">
        <f>IF(D3="", 0, IF(SUM(C20:H20)-D20&lt;&gt;0, 0, IF(SUM(M20:R20)&gt;0, 2, IF(SUM(M20:R20)&lt;0, 3, 1))))</f>
        <v>2</v>
      </c>
      <c r="AL20" s="47">
        <f>IFERROR(__xludf.DUMMYFUNCTION("IF(AK20=1, FILTER(TOSSUP, LEN(TOSSUP)), IF(AK20=2, FILTER(NEG, LEN(NEG)), IF(AK20, FILTER(NONEG, LEN(NONEG)), """")))"),-5.0)</f>
        <v>-5</v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SUM(J21,K20))"),95.0)</f>
        <v>95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7">
        <f>IFERROR(__xludf.DUMMYFUNCTION("""COMPUTED_VALUE"""),10.0)</f>
        <v>10</v>
      </c>
      <c r="AJ21" s="47">
        <f>IFERROR(__xludf.DUMMYFUNCTION("""COMPUTED_VALUE"""),15.0)</f>
        <v>15</v>
      </c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>
        <v>10.0</v>
      </c>
      <c r="E22" s="39"/>
      <c r="F22" s="40"/>
      <c r="G22" s="60"/>
      <c r="H22" s="61"/>
      <c r="I22" s="41">
        <v>10.0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6">
        <f>IFERROR(__xludf.DUMMYFUNCTION("IF(OR(RegExMatch(J22&amp;"""",""ERR""), RegExMatch(J22&amp;"""",""--""), RegExMatch(K21&amp;"""",""--""),),  ""-----------"", SUM(J22,K21))"),115.0)</f>
        <v>115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SUM(T22,U21))"),140.0)</f>
        <v>140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1</v>
      </c>
      <c r="AL22" s="47">
        <f>IFERROR(__xludf.DUMMYFUNCTION("IF(AK22=1, FILTER(TOSSUP, LEN(TOSSUP)), IF(AK22=2, FILTER(NEG, LEN(NEG)), IF(AK22, FILTER(NONEG, LEN(NONEG)), """")))"),-5.0)</f>
        <v>-5</v>
      </c>
      <c r="AM22" s="47">
        <f>IFERROR(__xludf.DUMMYFUNCTION("""COMPUTED_VALUE"""),10.0)</f>
        <v>10</v>
      </c>
      <c r="AN22" s="47">
        <f>IFERROR(__xludf.DUMMYFUNCTION("""COMPUTED_VALUE"""),15.0)</f>
        <v>15</v>
      </c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>
        <v>10.0</v>
      </c>
      <c r="E23" s="60"/>
      <c r="F23" s="61"/>
      <c r="G23" s="60"/>
      <c r="H23" s="61"/>
      <c r="I23" s="41">
        <v>0.0</v>
      </c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6">
        <f>IFERROR(__xludf.DUMMYFUNCTION("IF(OR(RegExMatch(J23&amp;"""",""ERR""), RegExMatch(J23&amp;"""",""--""), RegExMatch(K22&amp;"""",""--""),),  ""-----------"", SUM(J23,K22))"),125.0)</f>
        <v>125</v>
      </c>
      <c r="L23" s="43">
        <v>20.0</v>
      </c>
      <c r="M23" s="44"/>
      <c r="N23" s="40"/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SUM(T23,U22))"),140.0)</f>
        <v>140</v>
      </c>
      <c r="V23" s="47"/>
      <c r="W23" s="48" t="b">
        <f t="shared" si="1"/>
        <v>1</v>
      </c>
      <c r="X23" s="48">
        <f>IFERROR(__xludf.DUMMYFUNCTION("IF(W23, FILTER(BONUS, LEN(BONUS)), ""0"")"),0.0)</f>
        <v>0</v>
      </c>
      <c r="Y23" s="47">
        <f>IFERROR(__xludf.DUMMYFUNCTION("""COMPUTED_VALUE"""),10.0)</f>
        <v>10</v>
      </c>
      <c r="Z23" s="47">
        <f>IFERROR(__xludf.DUMMYFUNCTION("""COMPUTED_VALUE"""),20.0)</f>
        <v>20</v>
      </c>
      <c r="AA23" s="47">
        <f>IFERROR(__xludf.DUMMYFUNCTION("""COMPUTED_VALUE"""),30.0)</f>
        <v>30</v>
      </c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1</v>
      </c>
      <c r="AL23" s="47">
        <f>IFERROR(__xludf.DUMMYFUNCTION("IF(AK23=1, FILTER(TOSSUP, LEN(TOSSUP)), IF(AK23=2, FILTER(NEG, LEN(NEG)), IF(AK23, FILTER(NONEG, LEN(NONEG)), """")))"),-5.0)</f>
        <v>-5</v>
      </c>
      <c r="AM23" s="47">
        <f>IFERROR(__xludf.DUMMYFUNCTION("""COMPUTED_VALUE"""),10.0)</f>
        <v>10</v>
      </c>
      <c r="AN23" s="47">
        <f>IFERROR(__xludf.DUMMYFUNCTION("""COMPUTED_VALUE"""),15.0)</f>
        <v>15</v>
      </c>
      <c r="AO23" s="47">
        <f>IF(E3="", 0, IF(SUM(C23:H23)-E23&lt;&gt;0, 0, IF(SUM(M23:R23)&gt;0, 2, IF(SUM(M23:R23)&lt;0, 3, 1))))</f>
        <v>0</v>
      </c>
      <c r="AP23" s="47" t="str">
        <f>IFERROR(__xludf.DUMMYFUNCTION("IF(AO23=1, FILTER(TOSSUP, LEN(TOSSUP)), IF(AO23=2, FILTER(NEG, LEN(NEG)), IF(AO23, FILTER(NONEG, LEN(NONEG)), """")))"),"")</f>
        <v/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2</v>
      </c>
      <c r="BF23" s="47">
        <f>IFERROR(__xludf.DUMMYFUNCTION("IF(BE23=1, FILTER(TOSSUP, LEN(TOSSUP)), IF(BE23=2, FILTER(NEG, LEN(NEG)), IF(BE23, FILTER(NONEG, LEN(NONEG)), """")))"),-5.0)</f>
        <v>-5</v>
      </c>
      <c r="BG23" s="47"/>
      <c r="BH23" s="47"/>
      <c r="BI23" s="47">
        <f>IF(N3="", 0, IF(SUM(M23:R23)-N23&lt;&gt;0, 0, IF(SUM(C23:H23)&gt;0, 2, IF(SUM(C23:H23)&lt;0, 3, 1))))</f>
        <v>2</v>
      </c>
      <c r="BJ23" s="47">
        <f>IFERROR(__xludf.DUMMYFUNCTION("IF(BI23=1, FILTER(TOSSUP, LEN(TOSSUP)), IF(BI23=2, FILTER(NEG, LEN(NEG)), IF(BI23, FILTER(NONEG, LEN(NONEG)), """")))"),-5.0)</f>
        <v>-5</v>
      </c>
      <c r="BK23" s="47"/>
      <c r="BL23" s="47"/>
      <c r="BM23" s="47">
        <f>IF(O3="", 0, IF(SUM(M23:R23)-O23&lt;&gt;0, 0, IF(SUM(C23:H23)&gt;0, 2, IF(SUM(C23:H23)&lt;0, 3, 1))))</f>
        <v>2</v>
      </c>
      <c r="BN23" s="47">
        <f>IFERROR(__xludf.DUMMYFUNCTION("IF(BM23=1, FILTER(TOSSUP, LEN(TOSSUP)), IF(BM23=2, FILTER(NEG, LEN(NEG)), IF(BM23, FILTER(NONEG, LEN(NONEG)), """")))"),-5.0)</f>
        <v>-5</v>
      </c>
      <c r="BO23" s="47"/>
      <c r="BP23" s="47"/>
      <c r="BQ23" s="47">
        <f>IF(P3="", 0, IF(SUM(M23:R23)-P23&lt;&gt;0, 0, IF(SUM(C23:H23)&gt;0, 2, IF(SUM(C23:H23)&lt;0, 3, 1))))</f>
        <v>2</v>
      </c>
      <c r="BR23" s="47">
        <f>IFERROR(__xludf.DUMMYFUNCTION("IF(BQ23=1, FILTER(TOSSUP, LEN(TOSSUP)), IF(BQ23=2, FILTER(NEG, LEN(NEG)), IF(BQ23, FILTER(NONEG, LEN(NONEG)), """")))"),-5.0)</f>
        <v>-5</v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SUM(J24,K23))"),125.0)</f>
        <v>125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SUM(T24,U23))"),140.0)</f>
        <v>140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SUM(J25,K24))"),125.0)</f>
        <v>125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SUM(T25,U24))"),140.0)</f>
        <v>140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SUM(J26,K25))"),125.0)</f>
        <v>125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SUM(T26,U25))"),140.0)</f>
        <v>140</v>
      </c>
      <c r="V26" s="47"/>
      <c r="W26" s="47"/>
      <c r="X26" s="47"/>
      <c r="Y26" s="47" t="str">
        <f>IFERROR(__xludf.DUMMYFUNCTION("FILTER(INSTRUCTIONS!A34:CC44, INSTRUCTIONS!A34:CC34=C2)"),"QUINCE ORCHARD B")</f>
        <v>QUINCE ORCHARD B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SUM(J27,K26))"),125.0)</f>
        <v>125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SUM(T27,U26))"),140.0)</f>
        <v>140</v>
      </c>
      <c r="V27" s="47"/>
      <c r="W27" s="47"/>
      <c r="X27" s="47"/>
      <c r="Y27" s="24" t="str">
        <f>IFERROR(__xludf.DUMMYFUNCTION("""COMPUTED_VALUE"""),"Noor Deify")</f>
        <v>Noor Deify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IFERROR(__xludf.DUMMYFUNCTION("""COMPUTED_VALUE"""),"Eric Price")</f>
        <v>Eric Price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3</v>
      </c>
      <c r="D29" s="90">
        <f t="shared" si="5"/>
        <v>2</v>
      </c>
      <c r="E29" s="89">
        <f t="shared" si="5"/>
        <v>1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IFERROR(__xludf.DUMMYFUNCTION("""COMPUTED_VALUE"""),"Malachi Ray")</f>
        <v>Malachi Ray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8.6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7"/>
      <c r="W30" s="47"/>
      <c r="X30" s="47"/>
      <c r="Y30" s="47" t="str">
        <f>IFERROR(__xludf.DUMMYFUNCTION("""COMPUTED_VALUE"""),"Marvin Romero")</f>
        <v>Marvin Romero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30</v>
      </c>
      <c r="D31" s="106">
        <f t="shared" si="9"/>
        <v>15</v>
      </c>
      <c r="E31" s="105">
        <f t="shared" si="9"/>
        <v>10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45</v>
      </c>
      <c r="N31" s="106">
        <f t="shared" si="10"/>
        <v>5</v>
      </c>
      <c r="O31" s="110">
        <f t="shared" si="10"/>
        <v>0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IFERROR(__xludf.DUMMYFUNCTION("""COMPUTED_VALUE"""),"Sara Klemow")</f>
        <v>Sara Klemow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K27)"),125.0)</f>
        <v>125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U27)"),140.0)</f>
        <v>140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Sara Klemow/Malachi Ray</v>
      </c>
      <c r="L37" s="38"/>
      <c r="M37" s="38" t="str">
        <f>X37</f>
        <v/>
      </c>
      <c r="V37" s="47"/>
      <c r="W37" s="76" t="s">
        <v>79</v>
      </c>
      <c r="X37" s="76"/>
      <c r="Y37" s="47" t="str">
        <f>IFERROR(__xludf.DUMMYFUNCTION("FILTER(INSTRUCTIONS!A34:CC44, INSTRUCTIONS!A34:CC34=M2)"),"BASIS MCLEAN A")</f>
        <v>BASIS MCLEAN A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IFERROR(__xludf.DUMMYFUNCTION("""COMPUTED_VALUE"""),"Nathan Hart-Hodgson")</f>
        <v>Nathan Hart-Hodgson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IFERROR(__xludf.DUMMYFUNCTION("""COMPUTED_VALUE"""),"Rithik Puli")</f>
        <v>Rithik Puli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IFERROR(__xludf.DUMMYFUNCTION("""COMPUTED_VALUE"""),"William Shi")</f>
        <v>William Shi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IFERROR(__xludf.DUMMYFUNCTION("""COMPUTED_VALUE"""),"Raleigh White")</f>
        <v>Raleigh White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70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18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71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34</v>
      </c>
      <c r="D3" s="32" t="s">
        <v>35</v>
      </c>
      <c r="E3" s="31" t="s">
        <v>36</v>
      </c>
      <c r="F3" s="32" t="s">
        <v>38</v>
      </c>
      <c r="G3" s="31" t="s">
        <v>37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72</v>
      </c>
      <c r="N3" s="37" t="s">
        <v>73</v>
      </c>
      <c r="O3" s="36" t="s">
        <v>74</v>
      </c>
      <c r="P3" s="37" t="s">
        <v>75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>
        <v>10.0</v>
      </c>
      <c r="D4" s="40"/>
      <c r="E4" s="39"/>
      <c r="F4" s="40"/>
      <c r="G4" s="39"/>
      <c r="H4" s="40"/>
      <c r="I4" s="41">
        <v>20.0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7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1</v>
      </c>
      <c r="AH4" s="48">
        <f>IFERROR(__xludf.DUMMYFUNCTION("IF(AG4=1, FILTER(TOSSUP, LEN(TOSSUP)), IF(AG4=2, FILTER(NEG, LEN(NEG)), IF(AG4, FILTER(NONEG, LEN(NONEG)), """")))"),-5.0)</f>
        <v>-5</v>
      </c>
      <c r="AI4" s="48">
        <f>IFERROR(__xludf.DUMMYFUNCTION("""COMPUTED_VALUE"""),10.0)</f>
        <v>10</v>
      </c>
      <c r="AJ4" s="48">
        <f>IFERROR(__xludf.DUMMYFUNCTION("""COMPUTED_VALUE"""),15.0)</f>
        <v>15</v>
      </c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2</v>
      </c>
      <c r="BF4" s="21">
        <f>IFERROR(__xludf.DUMMYFUNCTION("IF(BE4=1, FILTER(TOSSUP, LEN(TOSSUP)), IF(BE4=2, FILTER(NEG, LEN(NEG)), IF(BE4, FILTER(NONEG, LEN(NONEG)), """")))"),-5.0)</f>
        <v>-5</v>
      </c>
      <c r="BG4" s="21"/>
      <c r="BH4" s="21"/>
      <c r="BI4" s="21">
        <f>IF(N3="", 0, IF(SUM(M4:R4)-N4&lt;&gt;0, 0, IF(SUM(C4:H4)&gt;0, 2, IF(SUM(C4:H4)&lt;0, 3, 1))))</f>
        <v>2</v>
      </c>
      <c r="BJ4" s="21">
        <f>IFERROR(__xludf.DUMMYFUNCTION("IF(BI4=1, FILTER(TOSSUP, LEN(TOSSUP)), IF(BI4=2, FILTER(NEG, LEN(NEG)), IF(BI4, FILTER(NONEG, LEN(NONEG)), """")))"),-5.0)</f>
        <v>-5</v>
      </c>
      <c r="BK4" s="21"/>
      <c r="BL4" s="21"/>
      <c r="BM4" s="21">
        <f>IF(O3="", 0, IF(SUM(M4:R4)-O4&lt;&gt;0, 0, IF(SUM(C4:H4)&gt;0, 2, IF(SUM(C4:H4)&lt;0, 3, 1))))</f>
        <v>2</v>
      </c>
      <c r="BN4" s="21">
        <f>IFERROR(__xludf.DUMMYFUNCTION("IF(BM4=1, FILTER(TOSSUP, LEN(TOSSUP)), IF(BM4=2, FILTER(NEG, LEN(NEG)), IF(BM4, FILTER(NONEG, LEN(NONEG)), """")))"),-5.0)</f>
        <v>-5</v>
      </c>
      <c r="BO4" s="21"/>
      <c r="BP4" s="21"/>
      <c r="BQ4" s="21">
        <f>IF(P3="", 0, IF(SUM(M4:R4)-P4&lt;&gt;0, 0, IF(SUM(C4:H4)&gt;0, 2, IF(SUM(C4:H4)&lt;0, 3, 1))))</f>
        <v>2</v>
      </c>
      <c r="BR4" s="21">
        <f>IFERROR(__xludf.DUMMYFUNCTION("IF(BQ4=1, FILTER(TOSSUP, LEN(TOSSUP)), IF(BQ4=2, FILTER(NEG, LEN(NEG)), IF(BQ4, FILTER(NONEG, LEN(NONEG)), """")))"),-5.0)</f>
        <v>-5</v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>
        <v>10.0</v>
      </c>
      <c r="E5" s="39"/>
      <c r="F5" s="40"/>
      <c r="G5" s="39"/>
      <c r="H5" s="40"/>
      <c r="I5" s="41">
        <v>20.0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SUM(J5,K4))"),60.0)</f>
        <v>60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1</v>
      </c>
      <c r="AL5" s="47">
        <f>IFERROR(__xludf.DUMMYFUNCTION("IF(AK5=1, FILTER(TOSSUP, LEN(TOSSUP)), IF(AK5=2, FILTER(NEG, LEN(NEG)), IF(AK5, FILTER(NONEG, LEN(NONEG)), """")))"),-5.0)</f>
        <v>-5</v>
      </c>
      <c r="AM5" s="47">
        <f>IFERROR(__xludf.DUMMYFUNCTION("""COMPUTED_VALUE"""),10.0)</f>
        <v>10</v>
      </c>
      <c r="AN5" s="47">
        <f>IFERROR(__xludf.DUMMYFUNCTION("""COMPUTED_VALUE"""),15.0)</f>
        <v>15</v>
      </c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SUM(J6,K5))"),60.0)</f>
        <v>60</v>
      </c>
      <c r="L6" s="43">
        <v>3.0</v>
      </c>
      <c r="M6" s="44"/>
      <c r="N6" s="61"/>
      <c r="O6" s="44"/>
      <c r="P6" s="57">
        <v>15.0</v>
      </c>
      <c r="Q6" s="44"/>
      <c r="R6" s="59"/>
      <c r="S6" s="41">
        <v>20.0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46">
        <f>IFERROR(__xludf.DUMMYFUNCTION("IF(OR(RegExMatch(T6&amp;"""",""ERR""), RegExMatch(T6&amp;"""",""--""), RegExMatch(U5&amp;"""",""--""),),  ""-----------"", SUM(T6,U5))"),35.0)</f>
        <v>35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1</v>
      </c>
      <c r="BR6" s="47">
        <f>IFERROR(__xludf.DUMMYFUNCTION("IF(BQ6=1, FILTER(TOSSUP, LEN(TOSSUP)), IF(BQ6=2, FILTER(NEG, LEN(NEG)), IF(BQ6, FILTER(NONEG, LEN(NONEG)), """")))"),-5.0)</f>
        <v>-5</v>
      </c>
      <c r="BS6" s="47">
        <f>IFERROR(__xludf.DUMMYFUNCTION("""COMPUTED_VALUE"""),10.0)</f>
        <v>10</v>
      </c>
      <c r="BT6" s="47">
        <f>IFERROR(__xludf.DUMMYFUNCTION("""COMPUTED_VALUE"""),15.0)</f>
        <v>15</v>
      </c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>
        <v>15.0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SUM(T7,U6))"),35.0)</f>
        <v>35</v>
      </c>
      <c r="V7" s="47"/>
      <c r="W7" s="48" t="b">
        <f t="shared" si="1"/>
        <v>1</v>
      </c>
      <c r="X7" s="48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0</v>
      </c>
      <c r="AH7" s="48" t="str">
        <f>IFERROR(__xludf.DUMMYFUNCTION("IF(AG7=1, FILTER(TOSSUP, LEN(TOSSUP)), IF(AG7=2, FILTER(NEG, LEN(NEG)), IF(AG7, FILTER(NONEG, LEN(NONEG)), """")))"),"")</f>
        <v/>
      </c>
      <c r="AI7" s="47"/>
      <c r="AJ7" s="47"/>
      <c r="AK7" s="47">
        <f>IF(D3="", 0, IF(SUM(C7:H7)-D7&lt;&gt;0, 0, IF(SUM(M7:R7)&gt;0, 2, IF(SUM(M7:R7)&lt;0, 3, 1))))</f>
        <v>1</v>
      </c>
      <c r="AL7" s="47">
        <f>IFERROR(__xludf.DUMMYFUNCTION("IF(AK7=1, FILTER(TOSSUP, LEN(TOSSUP)), IF(AK7=2, FILTER(NEG, LEN(NEG)), IF(AK7, FILTER(NONEG, LEN(NONEG)), """")))"),-5.0)</f>
        <v>-5</v>
      </c>
      <c r="AM7" s="47">
        <f>IFERROR(__xludf.DUMMYFUNCTION("""COMPUTED_VALUE"""),10.0)</f>
        <v>10</v>
      </c>
      <c r="AN7" s="47">
        <f>IFERROR(__xludf.DUMMYFUNCTION("""COMPUTED_VALUE"""),15.0)</f>
        <v>15</v>
      </c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>
        <v>15.0</v>
      </c>
      <c r="D8" s="63"/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66">
        <f>IFERROR(__xludf.DUMMYFUNCTION("IF(OR(RegExMatch(J8&amp;"""",""ERR""), RegExMatch(J8&amp;"""",""--""), RegExMatch(K7&amp;"""",""--""),),  ""-----------"", SUM(J8,K7))"),120.0)</f>
        <v>120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47"/>
      <c r="W8" s="48" t="b">
        <f t="shared" si="1"/>
        <v>1</v>
      </c>
      <c r="X8" s="48">
        <f>IFERROR(__xludf.DUMMYFUNCTION("IF(W8, FILTER(BONUS, LEN(BONUS)), ""0"")"),0.0)</f>
        <v>0</v>
      </c>
      <c r="Y8" s="47">
        <f>IFERROR(__xludf.DUMMYFUNCTION("""COMPUTED_VALUE"""),10.0)</f>
        <v>10</v>
      </c>
      <c r="Z8" s="47">
        <f>IFERROR(__xludf.DUMMYFUNCTION("""COMPUTED_VALUE"""),20.0)</f>
        <v>20</v>
      </c>
      <c r="AA8" s="47">
        <f>IFERROR(__xludf.DUMMYFUNCTION("""COMPUTED_VALUE"""),30.0)</f>
        <v>30</v>
      </c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1</v>
      </c>
      <c r="AH8" s="48">
        <f>IFERROR(__xludf.DUMMYFUNCTION("IF(AG8=1, FILTER(TOSSUP, LEN(TOSSUP)), IF(AG8=2, FILTER(NEG, LEN(NEG)), IF(AG8, FILTER(NONEG, LEN(NONEG)), """")))"),-5.0)</f>
        <v>-5</v>
      </c>
      <c r="AI8" s="47">
        <f>IFERROR(__xludf.DUMMYFUNCTION("""COMPUTED_VALUE"""),10.0)</f>
        <v>10</v>
      </c>
      <c r="AJ8" s="47">
        <f>IFERROR(__xludf.DUMMYFUNCTION("""COMPUTED_VALUE"""),15.0)</f>
        <v>15</v>
      </c>
      <c r="AK8" s="47">
        <f>IF(D3="", 0, IF(SUM(C8:H8)-D8&lt;&gt;0, 0, IF(SUM(M8:R8)&gt;0, 2, IF(SUM(M8:R8)&lt;0, 3, 1))))</f>
        <v>0</v>
      </c>
      <c r="AL8" s="47" t="str">
        <f>IFERROR(__xludf.DUMMYFUNCTION("IF(AK8=1, FILTER(TOSSUP, LEN(TOSSUP)), IF(AK8=2, FILTER(NEG, LEN(NEG)), IF(AK8, FILTER(NONEG, LEN(NONEG)), """")))"),"")</f>
        <v/>
      </c>
      <c r="AM8" s="47"/>
      <c r="AN8" s="47"/>
      <c r="AO8" s="47">
        <f>IF(E3="", 0, IF(SUM(C8:H8)-E8&lt;&gt;0, 0, IF(SUM(M8:R8)&gt;0, 2, IF(SUM(M8:R8)&lt;0, 3, 1))))</f>
        <v>0</v>
      </c>
      <c r="AP8" s="47" t="str">
        <f>IFERROR(__xludf.DUMMYFUNCTION("IF(AO8=1, FILTER(TOSSUP, LEN(TOSSUP)), IF(AO8=2, FILTER(NEG, LEN(NEG)), IF(AO8, FILTER(NONEG, LEN(NONEG)), """")))"),"")</f>
        <v/>
      </c>
      <c r="AQ8" s="47"/>
      <c r="AR8" s="47"/>
      <c r="AS8" s="47">
        <f>IF(F3="", 0, IF(SUM(C8:H8)-F8&lt;&gt;0, 0, IF(SUM(M8:R8)&gt;0, 2, IF(SUM(M8:R8)&lt;0, 3, 1))))</f>
        <v>0</v>
      </c>
      <c r="AT8" s="47" t="str">
        <f>IFERROR(__xludf.DUMMYFUNCTION("IF(AS8=1, FILTER(TOSSUP, LEN(TOSSUP)), IF(AS8=2, FILTER(NEG, LEN(NEG)), IF(AS8, FILTER(NONEG, LEN(NONEG)), """")))"),"")</f>
        <v/>
      </c>
      <c r="AU8" s="47"/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2</v>
      </c>
      <c r="BF8" s="47">
        <f>IFERROR(__xludf.DUMMYFUNCTION("IF(BE8=1, FILTER(TOSSUP, LEN(TOSSUP)), IF(BE8=2, FILTER(NEG, LEN(NEG)), IF(BE8, FILTER(NONEG, LEN(NONEG)), """")))"),-5.0)</f>
        <v>-5</v>
      </c>
      <c r="BG8" s="47"/>
      <c r="BH8" s="47"/>
      <c r="BI8" s="47">
        <f>IF(N3="", 0, IF(SUM(M8:R8)-N8&lt;&gt;0, 0, IF(SUM(C8:H8)&gt;0, 2, IF(SUM(C8:H8)&lt;0, 3, 1))))</f>
        <v>2</v>
      </c>
      <c r="BJ8" s="47">
        <f>IFERROR(__xludf.DUMMYFUNCTION("IF(BI8=1, FILTER(TOSSUP, LEN(TOSSUP)), IF(BI8=2, FILTER(NEG, LEN(NEG)), IF(BI8, FILTER(NONEG, LEN(NONEG)), """")))"),-5.0)</f>
        <v>-5</v>
      </c>
      <c r="BK8" s="47"/>
      <c r="BL8" s="47"/>
      <c r="BM8" s="47">
        <f>IF(O3="", 0, IF(SUM(M8:R8)-O8&lt;&gt;0, 0, IF(SUM(C8:H8)&gt;0, 2, IF(SUM(C8:H8)&lt;0, 3, 1))))</f>
        <v>2</v>
      </c>
      <c r="BN8" s="47">
        <f>IFERROR(__xludf.DUMMYFUNCTION("IF(BM8=1, FILTER(TOSSUP, LEN(TOSSUP)), IF(BM8=2, FILTER(NEG, LEN(NEG)), IF(BM8, FILTER(NONEG, LEN(NONEG)), """")))"),-5.0)</f>
        <v>-5</v>
      </c>
      <c r="BO8" s="47"/>
      <c r="BP8" s="47"/>
      <c r="BQ8" s="47">
        <f>IF(P3="", 0, IF(SUM(M8:R8)-P8&lt;&gt;0, 0, IF(SUM(C8:H8)&gt;0, 2, IF(SUM(C8:H8)&lt;0, 3, 1))))</f>
        <v>2</v>
      </c>
      <c r="BR8" s="47">
        <f>IFERROR(__xludf.DUMMYFUNCTION("IF(BQ8=1, FILTER(TOSSUP, LEN(TOSSUP)), IF(BQ8=2, FILTER(NEG, LEN(NEG)), IF(BQ8, FILTER(NONEG, LEN(NONEG)), """")))"),-5.0)</f>
        <v>-5</v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>
        <v>-5.0</v>
      </c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SUM(T9,U8))"),45.0)</f>
        <v>45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0</v>
      </c>
      <c r="BJ9" s="47" t="str">
        <f>IFERROR(__xludf.DUMMYFUNCTION("IF(BI9=1, FILTER(TOSSUP, LEN(TOSSUP)), IF(BI9=2, FILTER(NEG, LEN(NEG)), IF(BI9, FILTER(NONEG, LEN(NONEG)), """")))"),"")</f>
        <v/>
      </c>
      <c r="BK9" s="47"/>
      <c r="BL9" s="47"/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3</v>
      </c>
      <c r="BR9" s="47">
        <f>IFERROR(__xludf.DUMMYFUNCTION("IF(BQ9=1, FILTER(TOSSUP, LEN(TOSSUP)), IF(BQ9=2, FILTER(NEG, LEN(NEG)), IF(BQ9, FILTER(NONEG, LEN(NONEG)), """")))"),10.0)</f>
        <v>10</v>
      </c>
      <c r="BS9" s="47">
        <f>IFERROR(__xludf.DUMMYFUNCTION("""COMPUTED_VALUE"""),15.0)</f>
        <v>15</v>
      </c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SUM(J10,K9))"),115.0)</f>
        <v>115</v>
      </c>
      <c r="L10" s="43">
        <v>7.0</v>
      </c>
      <c r="M10" s="44"/>
      <c r="N10" s="61"/>
      <c r="O10" s="44"/>
      <c r="P10" s="57">
        <v>10.0</v>
      </c>
      <c r="Q10" s="58"/>
      <c r="R10" s="59"/>
      <c r="S10" s="41">
        <v>20.0</v>
      </c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6">
        <f>IFERROR(__xludf.DUMMYFUNCTION("IF(OR(RegExMatch(T10&amp;"""",""ERR""), RegExMatch(T10&amp;"""",""--""), RegExMatch(U9&amp;"""",""--""),),  ""-----------"", SUM(T10,U9))"),75.0)</f>
        <v>75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1</v>
      </c>
      <c r="AC10" s="48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7"/>
      <c r="AJ10" s="47"/>
      <c r="AK10" s="47">
        <f>IF(D3="", 0, IF(SUM(C10:H10)-D10&lt;&gt;0, 0, IF(SUM(M10:R10)&gt;0, 2, IF(SUM(M10:R10)&lt;0, 3, 1))))</f>
        <v>2</v>
      </c>
      <c r="AL10" s="47">
        <f>IFERROR(__xludf.DUMMYFUNCTION("IF(AK10=1, FILTER(TOSSUP, LEN(TOSSUP)), IF(AK10=2, FILTER(NEG, LEN(NEG)), IF(AK10, FILTER(NONEG, LEN(NONEG)), """")))"),-5.0)</f>
        <v>-5</v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1</v>
      </c>
      <c r="BR10" s="47">
        <f>IFERROR(__xludf.DUMMYFUNCTION("IF(BQ10=1, FILTER(TOSSUP, LEN(TOSSUP)), IF(BQ10=2, FILTER(NEG, LEN(NEG)), IF(BQ10, FILTER(NONEG, LEN(NONEG)), """")))"),-5.0)</f>
        <v>-5</v>
      </c>
      <c r="BS10" s="47">
        <f>IFERROR(__xludf.DUMMYFUNCTION("""COMPUTED_VALUE"""),10.0)</f>
        <v>10</v>
      </c>
      <c r="BT10" s="47">
        <f>IFERROR(__xludf.DUMMYFUNCTION("""COMPUTED_VALUE"""),15.0)</f>
        <v>15</v>
      </c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>
        <v>10.0</v>
      </c>
      <c r="D11" s="40"/>
      <c r="E11" s="60"/>
      <c r="F11" s="61"/>
      <c r="G11" s="60"/>
      <c r="H11" s="61"/>
      <c r="I11" s="41">
        <v>20.0</v>
      </c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6">
        <f>IFERROR(__xludf.DUMMYFUNCTION("IF(OR(RegExMatch(J11&amp;"""",""ERR""), RegExMatch(J11&amp;"""",""--""), RegExMatch(K10&amp;"""",""--""),),  ""-----------"", SUM(J11,K10))"),145.0)</f>
        <v>145</v>
      </c>
      <c r="L11" s="43">
        <v>8.0</v>
      </c>
      <c r="M11" s="44"/>
      <c r="N11" s="61"/>
      <c r="O11" s="58"/>
      <c r="P11" s="57">
        <v>-5.0</v>
      </c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6">
        <f>IFERROR(__xludf.DUMMYFUNCTION("IF(OR(RegExMatch(T11&amp;"""",""ERR""), RegExMatch(T11&amp;"""",""--""), RegExMatch(U10&amp;"""",""--""),),  ""-----------"", SUM(T11,U10))"),70.0)</f>
        <v>70</v>
      </c>
      <c r="V11" s="47"/>
      <c r="W11" s="48" t="b">
        <f t="shared" si="1"/>
        <v>1</v>
      </c>
      <c r="X11" s="48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3</v>
      </c>
      <c r="AH11" s="48">
        <f>IFERROR(__xludf.DUMMYFUNCTION("IF(AG11=1, FILTER(TOSSUP, LEN(TOSSUP)), IF(AG11=2, FILTER(NEG, LEN(NEG)), IF(AG11, FILTER(NONEG, LEN(NONEG)), """")))"),10.0)</f>
        <v>10</v>
      </c>
      <c r="AI11" s="47">
        <f>IFERROR(__xludf.DUMMYFUNCTION("""COMPUTED_VALUE"""),15.0)</f>
        <v>15</v>
      </c>
      <c r="AJ11" s="47"/>
      <c r="AK11" s="47">
        <f>IF(D3="", 0, IF(SUM(C11:H11)-D11&lt;&gt;0, 0, IF(SUM(M11:R11)&gt;0, 2, IF(SUM(M11:R11)&lt;0, 3, 1))))</f>
        <v>0</v>
      </c>
      <c r="AL11" s="47" t="str">
        <f>IFERROR(__xludf.DUMMYFUNCTION("IF(AK11=1, FILTER(TOSSUP, LEN(TOSSUP)), IF(AK11=2, FILTER(NEG, LEN(NEG)), IF(AK11, FILTER(NONEG, LEN(NONEG)), """")))"),"")</f>
        <v/>
      </c>
      <c r="AM11" s="47"/>
      <c r="AN11" s="47"/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2</v>
      </c>
      <c r="BR11" s="47">
        <f>IFERROR(__xludf.DUMMYFUNCTION("IF(BQ11=1, FILTER(TOSSUP, LEN(TOSSUP)), IF(BQ11=2, FILTER(NEG, LEN(NEG)), IF(BQ11, FILTER(NONEG, LEN(NONEG)), """")))"),-5.0)</f>
        <v>-5</v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>
        <v>10.0</v>
      </c>
      <c r="D12" s="40"/>
      <c r="E12" s="60"/>
      <c r="F12" s="61"/>
      <c r="G12" s="60"/>
      <c r="H12" s="61"/>
      <c r="I12" s="41">
        <v>20.0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6">
        <f>IFERROR(__xludf.DUMMYFUNCTION("IF(OR(RegExMatch(J12&amp;"""",""ERR""), RegExMatch(J12&amp;"""",""--""), RegExMatch(K11&amp;"""",""--""),),  ""-----------"", SUM(J12,K11))"),175.0)</f>
        <v>175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SUM(T12,U11))"),70.0)</f>
        <v>70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7">
        <f>IFERROR(__xludf.DUMMYFUNCTION("""COMPUTED_VALUE"""),10.0)</f>
        <v>10</v>
      </c>
      <c r="AJ12" s="47">
        <f>IFERROR(__xludf.DUMMYFUNCTION("""COMPUTED_VALUE"""),15.0)</f>
        <v>15</v>
      </c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SUM(J13,K12))"),195.0)</f>
        <v>195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SUM(T13,U12))"),70.0)</f>
        <v>70</v>
      </c>
      <c r="V13" s="47"/>
      <c r="W13" s="48" t="b">
        <f t="shared" si="1"/>
        <v>1</v>
      </c>
      <c r="X13" s="48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1</v>
      </c>
      <c r="AL13" s="47">
        <f>IFERROR(__xludf.DUMMYFUNCTION("IF(AK13=1, FILTER(TOSSUP, LEN(TOSSUP)), IF(AK13=2, FILTER(NEG, LEN(NEG)), IF(AK13, FILTER(NONEG, LEN(NONEG)), """")))"),-5.0)</f>
        <v>-5</v>
      </c>
      <c r="AM13" s="47">
        <f>IFERROR(__xludf.DUMMYFUNCTION("""COMPUTED_VALUE"""),10.0)</f>
        <v>10</v>
      </c>
      <c r="AN13" s="47">
        <f>IFERROR(__xludf.DUMMYFUNCTION("""COMPUTED_VALUE"""),15.0)</f>
        <v>15</v>
      </c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SUM(J14,K13))"),195.0)</f>
        <v>195</v>
      </c>
      <c r="L14" s="67">
        <v>11.0</v>
      </c>
      <c r="M14" s="68"/>
      <c r="N14" s="71"/>
      <c r="O14" s="68">
        <v>15.0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25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1</v>
      </c>
      <c r="BN14" s="47">
        <f>IFERROR(__xludf.DUMMYFUNCTION("IF(BM14=1, FILTER(TOSSUP, LEN(TOSSUP)), IF(BM14=2, FILTER(NEG, LEN(NEG)), IF(BM14, FILTER(NONEG, LEN(NONEG)), """")))"),-5.0)</f>
        <v>-5</v>
      </c>
      <c r="BO14" s="47">
        <f>IFERROR(__xludf.DUMMYFUNCTION("""COMPUTED_VALUE"""),10.0)</f>
        <v>10</v>
      </c>
      <c r="BP14" s="47">
        <f>IFERROR(__xludf.DUMMYFUNCTION("""COMPUTED_VALUE"""),15.0)</f>
        <v>15</v>
      </c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SUM(J15,K14))"),195.0)</f>
        <v>195</v>
      </c>
      <c r="L15" s="67">
        <v>12.0</v>
      </c>
      <c r="M15" s="68"/>
      <c r="N15" s="63"/>
      <c r="O15" s="69"/>
      <c r="P15" s="72">
        <v>15.0</v>
      </c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45</v>
      </c>
      <c r="U15" s="66">
        <f>IFERROR(__xludf.DUMMYFUNCTION("IF(OR(RegExMatch(T15&amp;"""",""ERR""), RegExMatch(T15&amp;"""",""--""), RegExMatch(U14&amp;"""",""--""),),  ""-----------"", SUM(T15,U14))"),140.0)</f>
        <v>140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1</v>
      </c>
      <c r="AC15" s="48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7"/>
      <c r="AJ15" s="47"/>
      <c r="AK15" s="47">
        <f>IF(D3="", 0, IF(SUM(C15:H15)-D15&lt;&gt;0, 0, IF(SUM(M15:R15)&gt;0, 2, IF(SUM(M15:R15)&lt;0, 3, 1))))</f>
        <v>2</v>
      </c>
      <c r="AL15" s="47">
        <f>IFERROR(__xludf.DUMMYFUNCTION("IF(AK15=1, FILTER(TOSSUP, LEN(TOSSUP)), IF(AK15=2, FILTER(NEG, LEN(NEG)), IF(AK15, FILTER(NONEG, LEN(NONEG)), """")))"),-5.0)</f>
        <v>-5</v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0</v>
      </c>
      <c r="BF15" s="47" t="str">
        <f>IFERROR(__xludf.DUMMYFUNCTION("IF(BE15=1, FILTER(TOSSUP, LEN(TOSSUP)), IF(BE15=2, FILTER(NEG, LEN(NEG)), IF(BE15, FILTER(NONEG, LEN(NONEG)), """")))"),"")</f>
        <v/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1</v>
      </c>
      <c r="BR15" s="47">
        <f>IFERROR(__xludf.DUMMYFUNCTION("IF(BQ15=1, FILTER(TOSSUP, LEN(TOSSUP)), IF(BQ15=2, FILTER(NEG, LEN(NEG)), IF(BQ15, FILTER(NONEG, LEN(NONEG)), """")))"),-5.0)</f>
        <v>-5</v>
      </c>
      <c r="BS15" s="47">
        <f>IFERROR(__xludf.DUMMYFUNCTION("""COMPUTED_VALUE"""),10.0)</f>
        <v>10</v>
      </c>
      <c r="BT15" s="47">
        <f>IFERROR(__xludf.DUMMYFUNCTION("""COMPUTED_VALUE"""),15.0)</f>
        <v>15</v>
      </c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SUM(J16,K15))"),195.0)</f>
        <v>195</v>
      </c>
      <c r="L16" s="43">
        <v>13.0</v>
      </c>
      <c r="M16" s="44"/>
      <c r="N16" s="61"/>
      <c r="O16" s="58"/>
      <c r="P16" s="57">
        <v>10.0</v>
      </c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SUM(T16,U15))"),160.0)</f>
        <v>160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1</v>
      </c>
      <c r="BR16" s="47">
        <f>IFERROR(__xludf.DUMMYFUNCTION("IF(BQ16=1, FILTER(TOSSUP, LEN(TOSSUP)), IF(BQ16=2, FILTER(NEG, LEN(NEG)), IF(BQ16, FILTER(NONEG, LEN(NONEG)), """")))"),-5.0)</f>
        <v>-5</v>
      </c>
      <c r="BS16" s="47">
        <f>IFERROR(__xludf.DUMMYFUNCTION("""COMPUTED_VALUE"""),10.0)</f>
        <v>10</v>
      </c>
      <c r="BT16" s="47">
        <f>IFERROR(__xludf.DUMMYFUNCTION("""COMPUTED_VALUE"""),15.0)</f>
        <v>15</v>
      </c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40">
        <v>10.0</v>
      </c>
      <c r="E17" s="60"/>
      <c r="F17" s="61"/>
      <c r="G17" s="60"/>
      <c r="H17" s="61"/>
      <c r="I17" s="41">
        <v>10.0</v>
      </c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6">
        <f>IFERROR(__xludf.DUMMYFUNCTION("IF(OR(RegExMatch(J17&amp;"""",""ERR""), RegExMatch(J17&amp;"""",""--""), RegExMatch(K16&amp;"""",""--""),),  ""-----------"", SUM(J17,K16))"),215.0)</f>
        <v>215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SUM(T17,U16))"),160.0)</f>
        <v>160</v>
      </c>
      <c r="V17" s="47"/>
      <c r="W17" s="48" t="b">
        <f t="shared" si="1"/>
        <v>1</v>
      </c>
      <c r="X17" s="48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1</v>
      </c>
      <c r="AL17" s="47">
        <f>IFERROR(__xludf.DUMMYFUNCTION("IF(AK17=1, FILTER(TOSSUP, LEN(TOSSUP)), IF(AK17=2, FILTER(NEG, LEN(NEG)), IF(AK17, FILTER(NONEG, LEN(NONEG)), """")))"),-5.0)</f>
        <v>-5</v>
      </c>
      <c r="AM17" s="47">
        <f>IFERROR(__xludf.DUMMYFUNCTION("""COMPUTED_VALUE"""),10.0)</f>
        <v>10</v>
      </c>
      <c r="AN17" s="47">
        <f>IFERROR(__xludf.DUMMYFUNCTION("""COMPUTED_VALUE"""),15.0)</f>
        <v>15</v>
      </c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2</v>
      </c>
      <c r="BJ17" s="47">
        <f>IFERROR(__xludf.DUMMYFUNCTION("IF(BI17=1, FILTER(TOSSUP, LEN(TOSSUP)), IF(BI17=2, FILTER(NEG, LEN(NEG)), IF(BI17, FILTER(NONEG, LEN(NONEG)), """")))"),-5.0)</f>
        <v>-5</v>
      </c>
      <c r="BK17" s="47"/>
      <c r="BL17" s="47"/>
      <c r="BM17" s="47">
        <f>IF(O3="", 0, IF(SUM(M17:R17)-O17&lt;&gt;0, 0, IF(SUM(C17:H17)&gt;0, 2, IF(SUM(C17:H17)&lt;0, 3, 1))))</f>
        <v>2</v>
      </c>
      <c r="BN17" s="47">
        <f>IFERROR(__xludf.DUMMYFUNCTION("IF(BM17=1, FILTER(TOSSUP, LEN(TOSSUP)), IF(BM17=2, FILTER(NEG, LEN(NEG)), IF(BM17, FILTER(NONEG, LEN(NONEG)), """")))"),-5.0)</f>
        <v>-5</v>
      </c>
      <c r="BO17" s="47"/>
      <c r="BP17" s="47"/>
      <c r="BQ17" s="47">
        <f>IF(P3="", 0, IF(SUM(M17:R17)-P17&lt;&gt;0, 0, IF(SUM(C17:H17)&gt;0, 2, IF(SUM(C17:H17)&lt;0, 3, 1))))</f>
        <v>2</v>
      </c>
      <c r="BR17" s="47">
        <f>IFERROR(__xludf.DUMMYFUNCTION("IF(BQ17=1, FILTER(TOSSUP, LEN(TOSSUP)), IF(BQ17=2, FILTER(NEG, LEN(NEG)), IF(BQ17, FILTER(NONEG, LEN(NONEG)), """")))"),-5.0)</f>
        <v>-5</v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>
        <v>10.0</v>
      </c>
      <c r="D18" s="40"/>
      <c r="E18" s="39"/>
      <c r="F18" s="61"/>
      <c r="G18" s="60"/>
      <c r="H18" s="61"/>
      <c r="I18" s="41">
        <v>20.0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6">
        <f>IFERROR(__xludf.DUMMYFUNCTION("IF(OR(RegExMatch(J18&amp;"""",""ERR""), RegExMatch(J18&amp;"""",""--""), RegExMatch(K17&amp;"""",""--""),),  ""-----------"", SUM(J18,K17))"),245.0)</f>
        <v>245</v>
      </c>
      <c r="L18" s="43">
        <v>15.0</v>
      </c>
      <c r="M18" s="44"/>
      <c r="N18" s="61"/>
      <c r="O18" s="58"/>
      <c r="P18" s="57">
        <v>-5.0</v>
      </c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6">
        <f>IFERROR(__xludf.DUMMYFUNCTION("IF(OR(RegExMatch(T18&amp;"""",""ERR""), RegExMatch(T18&amp;"""",""--""), RegExMatch(U17&amp;"""",""--""),),  ""-----------"", SUM(T18,U17))"),155.0)</f>
        <v>155</v>
      </c>
      <c r="V18" s="47"/>
      <c r="W18" s="48" t="b">
        <f t="shared" si="1"/>
        <v>1</v>
      </c>
      <c r="X18" s="48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3</v>
      </c>
      <c r="AH18" s="48">
        <f>IFERROR(__xludf.DUMMYFUNCTION("IF(AG18=1, FILTER(TOSSUP, LEN(TOSSUP)), IF(AG18=2, FILTER(NEG, LEN(NEG)), IF(AG18, FILTER(NONEG, LEN(NONEG)), """")))"),10.0)</f>
        <v>10</v>
      </c>
      <c r="AI18" s="47">
        <f>IFERROR(__xludf.DUMMYFUNCTION("""COMPUTED_VALUE"""),15.0)</f>
        <v>15</v>
      </c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0</v>
      </c>
      <c r="BJ18" s="47" t="str">
        <f>IFERROR(__xludf.DUMMYFUNCTION("IF(BI18=1, FILTER(TOSSUP, LEN(TOSSUP)), IF(BI18=2, FILTER(NEG, LEN(NEG)), IF(BI18, FILTER(NONEG, LEN(NONEG)), """")))"),"")</f>
        <v/>
      </c>
      <c r="BK18" s="47"/>
      <c r="BL18" s="47"/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SUM(J19,K18))"),275.0)</f>
        <v>275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SUM(T19,U18))"),155.0)</f>
        <v>155</v>
      </c>
      <c r="V19" s="47"/>
      <c r="W19" s="48" t="b">
        <f t="shared" si="1"/>
        <v>1</v>
      </c>
      <c r="X19" s="48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1</v>
      </c>
      <c r="AH19" s="48">
        <f>IFERROR(__xludf.DUMMYFUNCTION("IF(AG19=1, FILTER(TOSSUP, LEN(TOSSUP)), IF(AG19=2, FILTER(NEG, LEN(NEG)), IF(AG19, FILTER(NONEG, LEN(NONEG)), """")))"),-5.0)</f>
        <v>-5</v>
      </c>
      <c r="AI19" s="47">
        <f>IFERROR(__xludf.DUMMYFUNCTION("""COMPUTED_VALUE"""),10.0)</f>
        <v>10</v>
      </c>
      <c r="AJ19" s="47">
        <f>IFERROR(__xludf.DUMMYFUNCTION("""COMPUTED_VALUE"""),15.0)</f>
        <v>15</v>
      </c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0</v>
      </c>
      <c r="AP19" s="47" t="str">
        <f>IFERROR(__xludf.DUMMYFUNCTION("IF(AO19=1, FILTER(TOSSUP, LEN(TOSSUP)), IF(AO19=2, FILTER(NEG, LEN(NEG)), IF(AO19, FILTER(NONEG, LEN(NONEG)), """")))"),"")</f>
        <v/>
      </c>
      <c r="AQ19" s="47"/>
      <c r="AR19" s="47"/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>
        <v>15.0</v>
      </c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SUM(J20,K19))"),300.0)</f>
        <v>300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SUM(T20,U19))"),155.0)</f>
        <v>155</v>
      </c>
      <c r="V20" s="47"/>
      <c r="W20" s="48" t="b">
        <f t="shared" si="1"/>
        <v>1</v>
      </c>
      <c r="X20" s="48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1</v>
      </c>
      <c r="AL20" s="47">
        <f>IFERROR(__xludf.DUMMYFUNCTION("IF(AK20=1, FILTER(TOSSUP, LEN(TOSSUP)), IF(AK20=2, FILTER(NEG, LEN(NEG)), IF(AK20, FILTER(NONEG, LEN(NONEG)), """")))"),-5.0)</f>
        <v>-5</v>
      </c>
      <c r="AM20" s="47">
        <f>IFERROR(__xludf.DUMMYFUNCTION("""COMPUTED_VALUE"""),10.0)</f>
        <v>10</v>
      </c>
      <c r="AN20" s="47">
        <f>IFERROR(__xludf.DUMMYFUNCTION("""COMPUTED_VALUE"""),15.0)</f>
        <v>15</v>
      </c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SUM(J21,K20))"),300.0)</f>
        <v>300</v>
      </c>
      <c r="L21" s="67">
        <v>18.0</v>
      </c>
      <c r="M21" s="68"/>
      <c r="N21" s="63"/>
      <c r="O21" s="68">
        <v>10.0</v>
      </c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SUM(T21,U20))"),175.0)</f>
        <v>175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1</v>
      </c>
      <c r="AC21" s="48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7"/>
      <c r="AJ21" s="47"/>
      <c r="AK21" s="47">
        <f>IF(D3="", 0, IF(SUM(C21:H21)-D21&lt;&gt;0, 0, IF(SUM(M21:R21)&gt;0, 2, IF(SUM(M21:R21)&lt;0, 3, 1))))</f>
        <v>2</v>
      </c>
      <c r="AL21" s="47">
        <f>IFERROR(__xludf.DUMMYFUNCTION("IF(AK21=1, FILTER(TOSSUP, LEN(TOSSUP)), IF(AK21=2, FILTER(NEG, LEN(NEG)), IF(AK21, FILTER(NONEG, LEN(NONEG)), """")))"),-5.0)</f>
        <v>-5</v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0</v>
      </c>
      <c r="BF21" s="47" t="str">
        <f>IFERROR(__xludf.DUMMYFUNCTION("IF(BE21=1, FILTER(TOSSUP, LEN(TOSSUP)), IF(BE21=2, FILTER(NEG, LEN(NEG)), IF(BE21, FILTER(NONEG, LEN(NONEG)), """")))"),"")</f>
        <v/>
      </c>
      <c r="BG21" s="47"/>
      <c r="BH21" s="47"/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1</v>
      </c>
      <c r="BN21" s="47">
        <f>IFERROR(__xludf.DUMMYFUNCTION("IF(BM21=1, FILTER(TOSSUP, LEN(TOSSUP)), IF(BM21=2, FILTER(NEG, LEN(NEG)), IF(BM21, FILTER(NONEG, LEN(NONEG)), """")))"),-5.0)</f>
        <v>-5</v>
      </c>
      <c r="BO21" s="47">
        <f>IFERROR(__xludf.DUMMYFUNCTION("""COMPUTED_VALUE"""),10.0)</f>
        <v>10</v>
      </c>
      <c r="BP21" s="47">
        <f>IFERROR(__xludf.DUMMYFUNCTION("""COMPUTED_VALUE"""),15.0)</f>
        <v>15</v>
      </c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>
        <v>10.0</v>
      </c>
      <c r="D22" s="40"/>
      <c r="E22" s="39"/>
      <c r="F22" s="40"/>
      <c r="G22" s="60"/>
      <c r="H22" s="61"/>
      <c r="I22" s="41">
        <v>20.0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6">
        <f>IFERROR(__xludf.DUMMYFUNCTION("IF(OR(RegExMatch(J22&amp;"""",""ERR""), RegExMatch(J22&amp;"""",""--""), RegExMatch(K21&amp;"""",""--""),),  ""-----------"", SUM(J22,K21))"),330.0)</f>
        <v>330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SUM(T22,U21))"),175.0)</f>
        <v>175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7">
        <f>IFERROR(__xludf.DUMMYFUNCTION("""COMPUTED_VALUE"""),10.0)</f>
        <v>10</v>
      </c>
      <c r="AJ22" s="47">
        <f>IFERROR(__xludf.DUMMYFUNCTION("""COMPUTED_VALUE"""),15.0)</f>
        <v>15</v>
      </c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SUM(J23,K22))"),330.0)</f>
        <v>330</v>
      </c>
      <c r="L23" s="43">
        <v>20.0</v>
      </c>
      <c r="M23" s="44"/>
      <c r="N23" s="40"/>
      <c r="O23" s="58"/>
      <c r="P23" s="57">
        <v>10.0</v>
      </c>
      <c r="Q23" s="58"/>
      <c r="R23" s="59"/>
      <c r="S23" s="41">
        <v>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46">
        <f>IFERROR(__xludf.DUMMYFUNCTION("IF(OR(RegExMatch(T23&amp;"""",""ERR""), RegExMatch(T23&amp;"""",""--""), RegExMatch(U22&amp;"""",""--""),),  ""-----------"", SUM(T23,U22))"),185.0)</f>
        <v>185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1</v>
      </c>
      <c r="BR23" s="47">
        <f>IFERROR(__xludf.DUMMYFUNCTION("IF(BQ23=1, FILTER(TOSSUP, LEN(TOSSUP)), IF(BQ23=2, FILTER(NEG, LEN(NEG)), IF(BQ23, FILTER(NONEG, LEN(NONEG)), """")))"),-5.0)</f>
        <v>-5</v>
      </c>
      <c r="BS23" s="47">
        <f>IFERROR(__xludf.DUMMYFUNCTION("""COMPUTED_VALUE"""),10.0)</f>
        <v>10</v>
      </c>
      <c r="BT23" s="47">
        <f>IFERROR(__xludf.DUMMYFUNCTION("""COMPUTED_VALUE"""),15.0)</f>
        <v>15</v>
      </c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SUM(J24,K23))"),330.0)</f>
        <v>330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SUM(T24,U23))"),185.0)</f>
        <v>185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SUM(J25,K24))"),330.0)</f>
        <v>330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SUM(T25,U24))"),185.0)</f>
        <v>185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SUM(J26,K25))"),330.0)</f>
        <v>330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SUM(T26,U25))"),185.0)</f>
        <v>185</v>
      </c>
      <c r="V26" s="47"/>
      <c r="W26" s="47"/>
      <c r="X26" s="47"/>
      <c r="Y26" s="47" t="str">
        <f>IFERROR(__xludf.DUMMYFUNCTION("FILTER(INSTRUCTIONS!A34:CC44, INSTRUCTIONS!A34:CC34=C2)"),"NANSEMOND RIVER A")</f>
        <v>NANSEMOND RIVER 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SUM(J27,K26))"),330.0)</f>
        <v>330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SUM(T27,U26))"),185.0)</f>
        <v>185</v>
      </c>
      <c r="V27" s="47"/>
      <c r="W27" s="47"/>
      <c r="X27" s="47"/>
      <c r="Y27" s="24" t="str">
        <f>IFERROR(__xludf.DUMMYFUNCTION("""COMPUTED_VALUE"""),"Seth Bissette")</f>
        <v>Seth Bissette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IFERROR(__xludf.DUMMYFUNCTION("""COMPUTED_VALUE"""),"Jaysen Dildy")</f>
        <v>Jaysen Dildy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6</v>
      </c>
      <c r="D29" s="90">
        <f t="shared" si="5"/>
        <v>3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1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IFERROR(__xludf.DUMMYFUNCTION("""COMPUTED_VALUE"""),"Sean McClure")</f>
        <v>Sean McClure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12.5</v>
      </c>
      <c r="V30" s="47"/>
      <c r="W30" s="47"/>
      <c r="X30" s="47"/>
      <c r="Y30" s="47" t="str">
        <f>IFERROR(__xludf.DUMMYFUNCTION("""COMPUTED_VALUE"""),"Jim Topping")</f>
        <v>Jim Topping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75</v>
      </c>
      <c r="D31" s="106">
        <f t="shared" si="9"/>
        <v>55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25</v>
      </c>
      <c r="P31" s="106">
        <f t="shared" si="10"/>
        <v>60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IFERROR(__xludf.DUMMYFUNCTION("""COMPUTED_VALUE"""),"Dylan Wyer")</f>
        <v>Dylan Wyer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K27)"),330.0)</f>
        <v>330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U27)"),185.0)</f>
        <v>185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Dylan Wyer/Seth Bissette</v>
      </c>
      <c r="L37" s="38"/>
      <c r="M37" s="38" t="str">
        <f>X37</f>
        <v/>
      </c>
      <c r="V37" s="47"/>
      <c r="W37" s="76" t="s">
        <v>81</v>
      </c>
      <c r="X37" s="76"/>
      <c r="Y37" s="47" t="str">
        <f>IFERROR(__xludf.DUMMYFUNCTION("FILTER(INSTRUCTIONS!A34:CC44, INSTRUCTIONS!A34:CC34=M2)"),"LONGFELLOW A")</f>
        <v>LONGFELLOW A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IFERROR(__xludf.DUMMYFUNCTION("""COMPUTED_VALUE"""),"Nathaniel Godrey")</f>
        <v>Nathaniel Godrey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IFERROR(__xludf.DUMMYFUNCTION("""COMPUTED_VALUE"""),"Abigail Lee")</f>
        <v>Abigail Lee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IFERROR(__xludf.DUMMYFUNCTION("""COMPUTED_VALUE"""),"Deven Hagen")</f>
        <v>Deven Hagen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IFERROR(__xludf.DUMMYFUNCTION("""COMPUTED_VALUE"""),"Patrick Shi")</f>
        <v>Patrick Shi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77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60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22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63</v>
      </c>
      <c r="D3" s="32" t="s">
        <v>64</v>
      </c>
      <c r="E3" s="31" t="s">
        <v>65</v>
      </c>
      <c r="F3" s="32" t="s">
        <v>78</v>
      </c>
      <c r="G3" s="31" t="s">
        <v>62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30</v>
      </c>
      <c r="N3" s="37" t="s">
        <v>32</v>
      </c>
      <c r="O3" s="36" t="s">
        <v>31</v>
      </c>
      <c r="P3" s="37" t="s">
        <v>33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/>
      <c r="F4" s="40">
        <v>10.0</v>
      </c>
      <c r="G4" s="39"/>
      <c r="H4" s="40"/>
      <c r="I4" s="41">
        <v>20.0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3">
        <v>1.0</v>
      </c>
      <c r="M4" s="44">
        <v>-5.0</v>
      </c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6">
        <f>IFERROR(__xludf.DUMMYFUNCTION("IF(OR(RegExMatch(T4&amp;"""",""ERR""), RegExMatch(T4&amp;"""",""--"")),  ""-----------"", SUM(T4,U3))"),-5.0)</f>
        <v>-5</v>
      </c>
      <c r="V4" s="47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7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3</v>
      </c>
      <c r="AT4" s="48">
        <f>IFERROR(__xludf.DUMMYFUNCTION("IF(AS4=1, FILTER(TOSSUP, LEN(TOSSUP)), IF(AS4=2, FILTER(NEG, LEN(NEG)), IF(AS4, FILTER(NONEG, LEN(NONEG)), """")))"),10.0)</f>
        <v>10</v>
      </c>
      <c r="AU4" s="48">
        <f>IFERROR(__xludf.DUMMYFUNCTION("""COMPUTED_VALUE"""),15.0)</f>
        <v>15</v>
      </c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2</v>
      </c>
      <c r="BF4" s="21">
        <f>IFERROR(__xludf.DUMMYFUNCTION("IF(BE4=1, FILTER(TOSSUP, LEN(TOSSUP)), IF(BE4=2, FILTER(NEG, LEN(NEG)), IF(BE4, FILTER(NONEG, LEN(NONEG)), """")))"),-5.0)</f>
        <v>-5</v>
      </c>
      <c r="BG4" s="21"/>
      <c r="BH4" s="21"/>
      <c r="BI4" s="21">
        <f>IF(N3="", 0, IF(SUM(M4:R4)-N4&lt;&gt;0, 0, IF(SUM(C4:H4)&gt;0, 2, IF(SUM(C4:H4)&lt;0, 3, 1))))</f>
        <v>0</v>
      </c>
      <c r="BJ4" s="21" t="str">
        <f>IFERROR(__xludf.DUMMYFUNCTION("IF(BI4=1, FILTER(TOSSUP, LEN(TOSSUP)), IF(BI4=2, FILTER(NEG, LEN(NEG)), IF(BI4, FILTER(NONEG, LEN(NONEG)), """")))"),"")</f>
        <v/>
      </c>
      <c r="BK4" s="21"/>
      <c r="BL4" s="21"/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>
        <v>10.0</v>
      </c>
      <c r="F5" s="40"/>
      <c r="G5" s="39"/>
      <c r="H5" s="40"/>
      <c r="I5" s="41">
        <v>10.0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6">
        <f>IFERROR(__xludf.DUMMYFUNCTION("IF(OR(RegExMatch(J5&amp;"""",""ERR""), RegExMatch(J5&amp;"""",""--""), RegExMatch(K4&amp;"""",""--""),),  ""-----------"", SUM(J5,K4))"),50.0)</f>
        <v>50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SUM(T5,U4))"),-5.0)</f>
        <v>-5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1</v>
      </c>
      <c r="AP5" s="47">
        <f>IFERROR(__xludf.DUMMYFUNCTION("IF(AO5=1, FILTER(TOSSUP, LEN(TOSSUP)), IF(AO5=2, FILTER(NEG, LEN(NEG)), IF(AO5, FILTER(NONEG, LEN(NONEG)), """")))"),-5.0)</f>
        <v>-5</v>
      </c>
      <c r="AQ5" s="47">
        <f>IFERROR(__xludf.DUMMYFUNCTION("""COMPUTED_VALUE"""),10.0)</f>
        <v>10</v>
      </c>
      <c r="AR5" s="47">
        <f>IFERROR(__xludf.DUMMYFUNCTION("""COMPUTED_VALUE"""),15.0)</f>
        <v>15</v>
      </c>
      <c r="AS5" s="47">
        <f>IF(F3="", 0, IF(SUM(C5:H5)-F5&lt;&gt;0, 0, IF(SUM(M5:R5)&gt;0, 2, IF(SUM(M5:R5)&lt;0, 3, 1))))</f>
        <v>0</v>
      </c>
      <c r="AT5" s="47" t="str">
        <f>IFERROR(__xludf.DUMMYFUNCTION("IF(AS5=1, FILTER(TOSSUP, LEN(TOSSUP)), IF(AS5=2, FILTER(NEG, LEN(NEG)), IF(AS5, FILTER(NONEG, LEN(NONEG)), """")))"),"")</f>
        <v/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SUM(J6,K5))"),50.0)</f>
        <v>50</v>
      </c>
      <c r="L6" s="43">
        <v>3.0</v>
      </c>
      <c r="M6" s="44"/>
      <c r="N6" s="40">
        <v>10.0</v>
      </c>
      <c r="O6" s="44"/>
      <c r="P6" s="57"/>
      <c r="Q6" s="44"/>
      <c r="R6" s="59"/>
      <c r="S6" s="41">
        <v>20.0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6">
        <f>IFERROR(__xludf.DUMMYFUNCTION("IF(OR(RegExMatch(T6&amp;"""",""ERR""), RegExMatch(T6&amp;"""",""--""), RegExMatch(U5&amp;"""",""--""),),  ""-----------"", SUM(T6,U5))"),25.0)</f>
        <v>25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0</v>
      </c>
      <c r="BF6" s="47" t="str">
        <f>IFERROR(__xludf.DUMMYFUNCTION("IF(BE6=1, FILTER(TOSSUP, LEN(TOSSUP)), IF(BE6=2, FILTER(NEG, LEN(NEG)), IF(BE6, FILTER(NONEG, LEN(NONEG)), """")))"),"")</f>
        <v/>
      </c>
      <c r="BG6" s="47"/>
      <c r="BH6" s="47"/>
      <c r="BI6" s="47">
        <f>IF(N3="", 0, IF(SUM(M6:R6)-N6&lt;&gt;0, 0, IF(SUM(C6:H6)&gt;0, 2, IF(SUM(C6:H6)&lt;0, 3, 1))))</f>
        <v>1</v>
      </c>
      <c r="BJ6" s="47">
        <f>IFERROR(__xludf.DUMMYFUNCTION("IF(BI6=1, FILTER(TOSSUP, LEN(TOSSUP)), IF(BI6=2, FILTER(NEG, LEN(NEG)), IF(BI6, FILTER(NONEG, LEN(NONEG)), """")))"),-5.0)</f>
        <v>-5</v>
      </c>
      <c r="BK6" s="47">
        <f>IFERROR(__xludf.DUMMYFUNCTION("""COMPUTED_VALUE"""),10.0)</f>
        <v>10</v>
      </c>
      <c r="BL6" s="47">
        <f>IFERROR(__xludf.DUMMYFUNCTION("""COMPUTED_VALUE"""),15.0)</f>
        <v>15</v>
      </c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>
        <v>15.0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47"/>
      <c r="W7" s="48" t="b">
        <f t="shared" si="1"/>
        <v>1</v>
      </c>
      <c r="X7" s="48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SUM(J8,K7))"),75.0)</f>
        <v>75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SUM(T8,U7))"),65.0)</f>
        <v>65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0</v>
      </c>
      <c r="BF8" s="47" t="str">
        <f>IFERROR(__xludf.DUMMYFUNCTION("IF(BE8=1, FILTER(TOSSUP, LEN(TOSSUP)), IF(BE8=2, FILTER(NEG, LEN(NEG)), IF(BE8, FILTER(NONEG, LEN(NONEG)), """")))"),"")</f>
        <v/>
      </c>
      <c r="BG8" s="47"/>
      <c r="BH8" s="47"/>
      <c r="BI8" s="47">
        <f>IF(N3="", 0, IF(SUM(M8:R8)-N8&lt;&gt;0, 0, IF(SUM(C8:H8)&gt;0, 2, IF(SUM(C8:H8)&lt;0, 3, 1))))</f>
        <v>1</v>
      </c>
      <c r="BJ8" s="47">
        <f>IFERROR(__xludf.DUMMYFUNCTION("IF(BI8=1, FILTER(TOSSUP, LEN(TOSSUP)), IF(BI8=2, FILTER(NEG, LEN(NEG)), IF(BI8, FILTER(NONEG, LEN(NONEG)), """")))"),-5.0)</f>
        <v>-5</v>
      </c>
      <c r="BK8" s="47">
        <f>IFERROR(__xludf.DUMMYFUNCTION("""COMPUTED_VALUE"""),10.0)</f>
        <v>10</v>
      </c>
      <c r="BL8" s="47">
        <f>IFERROR(__xludf.DUMMYFUNCTION("""COMPUTED_VALUE"""),15.0)</f>
        <v>15</v>
      </c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SUM(T9,U8))"),75.0)</f>
        <v>75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2</v>
      </c>
      <c r="AX9" s="47">
        <f>IFERROR(__xludf.DUMMYFUNCTION("IF(AW9=1, FILTER(TOSSUP, LEN(TOSSUP)), IF(AW9=2, FILTER(NEG, LEN(NEG)), IF(AW9, FILTER(NONEG, LEN(NONEG)), """")))"),-5.0)</f>
        <v>-5</v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SUM(J10,K9))"),75.0)</f>
        <v>75</v>
      </c>
      <c r="L10" s="43">
        <v>7.0</v>
      </c>
      <c r="M10" s="44"/>
      <c r="N10" s="61"/>
      <c r="O10" s="44">
        <v>15.0</v>
      </c>
      <c r="P10" s="59"/>
      <c r="Q10" s="58"/>
      <c r="R10" s="59"/>
      <c r="S10" s="41">
        <v>10.0</v>
      </c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6">
        <f>IFERROR(__xludf.DUMMYFUNCTION("IF(OR(RegExMatch(T10&amp;"""",""ERR""), RegExMatch(T10&amp;"""",""--""), RegExMatch(U9&amp;"""",""--""),),  ""-----------"", SUM(T10,U9))"),100.0)</f>
        <v>100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1</v>
      </c>
      <c r="AC10" s="48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7"/>
      <c r="AJ10" s="47"/>
      <c r="AK10" s="47">
        <f>IF(D3="", 0, IF(SUM(C10:H10)-D10&lt;&gt;0, 0, IF(SUM(M10:R10)&gt;0, 2, IF(SUM(M10:R10)&lt;0, 3, 1))))</f>
        <v>2</v>
      </c>
      <c r="AL10" s="47">
        <f>IFERROR(__xludf.DUMMYFUNCTION("IF(AK10=1, FILTER(TOSSUP, LEN(TOSSUP)), IF(AK10=2, FILTER(NEG, LEN(NEG)), IF(AK10, FILTER(NONEG, LEN(NONEG)), """")))"),-5.0)</f>
        <v>-5</v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2</v>
      </c>
      <c r="AX10" s="47">
        <f>IFERROR(__xludf.DUMMYFUNCTION("IF(AW10=1, FILTER(TOSSUP, LEN(TOSSUP)), IF(AW10=2, FILTER(NEG, LEN(NEG)), IF(AW10, FILTER(NONEG, LEN(NONEG)), """")))"),-5.0)</f>
        <v>-5</v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1</v>
      </c>
      <c r="BN10" s="47">
        <f>IFERROR(__xludf.DUMMYFUNCTION("IF(BM10=1, FILTER(TOSSUP, LEN(TOSSUP)), IF(BM10=2, FILTER(NEG, LEN(NEG)), IF(BM10, FILTER(NONEG, LEN(NONEG)), """")))"),-5.0)</f>
        <v>-5</v>
      </c>
      <c r="BO10" s="47">
        <f>IFERROR(__xludf.DUMMYFUNCTION("""COMPUTED_VALUE"""),10.0)</f>
        <v>10</v>
      </c>
      <c r="BP10" s="47">
        <f>IFERROR(__xludf.DUMMYFUNCTION("""COMPUTED_VALUE"""),15.0)</f>
        <v>15</v>
      </c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SUM(J11,K10))"),75.0)</f>
        <v>75</v>
      </c>
      <c r="L11" s="43">
        <v>8.0</v>
      </c>
      <c r="M11" s="44"/>
      <c r="N11" s="61"/>
      <c r="O11" s="58"/>
      <c r="P11" s="57">
        <v>10.0</v>
      </c>
      <c r="Q11" s="58"/>
      <c r="R11" s="59"/>
      <c r="S11" s="41">
        <v>0.0</v>
      </c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6">
        <f>IFERROR(__xludf.DUMMYFUNCTION("IF(OR(RegExMatch(T11&amp;"""",""ERR""), RegExMatch(T11&amp;"""",""--""), RegExMatch(U10&amp;"""",""--""),),  ""-----------"", SUM(T11,U10))"),110.0)</f>
        <v>110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1</v>
      </c>
      <c r="AC11" s="48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7"/>
      <c r="AJ11" s="47"/>
      <c r="AK11" s="47">
        <f>IF(D3="", 0, IF(SUM(C11:H11)-D11&lt;&gt;0, 0, IF(SUM(M11:R11)&gt;0, 2, IF(SUM(M11:R11)&lt;0, 3, 1))))</f>
        <v>2</v>
      </c>
      <c r="AL11" s="47">
        <f>IFERROR(__xludf.DUMMYFUNCTION("IF(AK11=1, FILTER(TOSSUP, LEN(TOSSUP)), IF(AK11=2, FILTER(NEG, LEN(NEG)), IF(AK11, FILTER(NONEG, LEN(NONEG)), """")))"),-5.0)</f>
        <v>-5</v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0</v>
      </c>
      <c r="BJ11" s="47" t="str">
        <f>IFERROR(__xludf.DUMMYFUNCTION("IF(BI11=1, FILTER(TOSSUP, LEN(TOSSUP)), IF(BI11=2, FILTER(NEG, LEN(NEG)), IF(BI11, FILTER(NONEG, LEN(NONEG)), """")))"),"")</f>
        <v/>
      </c>
      <c r="BK11" s="47"/>
      <c r="BL11" s="47"/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1</v>
      </c>
      <c r="BR11" s="47">
        <f>IFERROR(__xludf.DUMMYFUNCTION("IF(BQ11=1, FILTER(TOSSUP, LEN(TOSSUP)), IF(BQ11=2, FILTER(NEG, LEN(NEG)), IF(BQ11, FILTER(NONEG, LEN(NONEG)), """")))"),-5.0)</f>
        <v>-5</v>
      </c>
      <c r="BS11" s="47">
        <f>IFERROR(__xludf.DUMMYFUNCTION("""COMPUTED_VALUE"""),10.0)</f>
        <v>10</v>
      </c>
      <c r="BT11" s="47">
        <f>IFERROR(__xludf.DUMMYFUNCTION("""COMPUTED_VALUE"""),15.0)</f>
        <v>15</v>
      </c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>
        <v>10.0</v>
      </c>
      <c r="D12" s="40"/>
      <c r="E12" s="60"/>
      <c r="F12" s="61"/>
      <c r="G12" s="60"/>
      <c r="H12" s="61"/>
      <c r="I12" s="41">
        <v>10.0</v>
      </c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6">
        <f>IFERROR(__xludf.DUMMYFUNCTION("IF(OR(RegExMatch(J12&amp;"""",""ERR""), RegExMatch(J12&amp;"""",""--""), RegExMatch(K11&amp;"""",""--""),),  ""-----------"", SUM(J12,K11))"),95.0)</f>
        <v>95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SUM(T12,U11))"),110.0)</f>
        <v>110</v>
      </c>
      <c r="V12" s="47"/>
      <c r="W12" s="48" t="b">
        <f t="shared" si="1"/>
        <v>1</v>
      </c>
      <c r="X12" s="48">
        <f>IFERROR(__xludf.DUMMYFUNCTION("IF(W12, FILTER(BONUS, LEN(BONUS)), ""0"")"),0.0)</f>
        <v>0</v>
      </c>
      <c r="Y12" s="47">
        <f>IFERROR(__xludf.DUMMYFUNCTION("""COMPUTED_VALUE"""),10.0)</f>
        <v>10</v>
      </c>
      <c r="Z12" s="47">
        <f>IFERROR(__xludf.DUMMYFUNCTION("""COMPUTED_VALUE"""),20.0)</f>
        <v>20</v>
      </c>
      <c r="AA12" s="47">
        <f>IFERROR(__xludf.DUMMYFUNCTION("""COMPUTED_VALUE"""),30.0)</f>
        <v>30</v>
      </c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7">
        <f>IFERROR(__xludf.DUMMYFUNCTION("""COMPUTED_VALUE"""),10.0)</f>
        <v>10</v>
      </c>
      <c r="AJ12" s="47">
        <f>IFERROR(__xludf.DUMMYFUNCTION("""COMPUTED_VALUE"""),15.0)</f>
        <v>15</v>
      </c>
      <c r="AK12" s="47">
        <f>IF(D3="", 0, IF(SUM(C12:H12)-D12&lt;&gt;0, 0, IF(SUM(M12:R12)&gt;0, 2, IF(SUM(M12:R12)&lt;0, 3, 1))))</f>
        <v>0</v>
      </c>
      <c r="AL12" s="47" t="str">
        <f>IFERROR(__xludf.DUMMYFUNCTION("IF(AK12=1, FILTER(TOSSUP, LEN(TOSSUP)), IF(AK12=2, FILTER(NEG, LEN(NEG)), IF(AK12, FILTER(NONEG, LEN(NONEG)), """")))"),"")</f>
        <v/>
      </c>
      <c r="AM12" s="47"/>
      <c r="AN12" s="47"/>
      <c r="AO12" s="47">
        <f>IF(E3="", 0, IF(SUM(C12:H12)-E12&lt;&gt;0, 0, IF(SUM(M12:R12)&gt;0, 2, IF(SUM(M12:R12)&lt;0, 3, 1))))</f>
        <v>0</v>
      </c>
      <c r="AP12" s="47" t="str">
        <f>IFERROR(__xludf.DUMMYFUNCTION("IF(AO12=1, FILTER(TOSSUP, LEN(TOSSUP)), IF(AO12=2, FILTER(NEG, LEN(NEG)), IF(AO12, FILTER(NONEG, LEN(NONEG)), """")))"),"")</f>
        <v/>
      </c>
      <c r="AQ12" s="47"/>
      <c r="AR12" s="47"/>
      <c r="AS12" s="47">
        <f>IF(F3="", 0, IF(SUM(C12:H12)-F12&lt;&gt;0, 0, IF(SUM(M12:R12)&gt;0, 2, IF(SUM(M12:R12)&lt;0, 3, 1))))</f>
        <v>0</v>
      </c>
      <c r="AT12" s="47" t="str">
        <f>IFERROR(__xludf.DUMMYFUNCTION("IF(AS12=1, FILTER(TOSSUP, LEN(TOSSUP)), IF(AS12=2, FILTER(NEG, LEN(NEG)), IF(AS12, FILTER(NONEG, LEN(NONEG)), """")))"),"")</f>
        <v/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2</v>
      </c>
      <c r="BF12" s="47">
        <f>IFERROR(__xludf.DUMMYFUNCTION("IF(BE12=1, FILTER(TOSSUP, LEN(TOSSUP)), IF(BE12=2, FILTER(NEG, LEN(NEG)), IF(BE12, FILTER(NONEG, LEN(NONEG)), """")))"),-5.0)</f>
        <v>-5</v>
      </c>
      <c r="BG12" s="47"/>
      <c r="BH12" s="47"/>
      <c r="BI12" s="47">
        <f>IF(N3="", 0, IF(SUM(M12:R12)-N12&lt;&gt;0, 0, IF(SUM(C12:H12)&gt;0, 2, IF(SUM(C12:H12)&lt;0, 3, 1))))</f>
        <v>2</v>
      </c>
      <c r="BJ12" s="47">
        <f>IFERROR(__xludf.DUMMYFUNCTION("IF(BI12=1, FILTER(TOSSUP, LEN(TOSSUP)), IF(BI12=2, FILTER(NEG, LEN(NEG)), IF(BI12, FILTER(NONEG, LEN(NONEG)), """")))"),-5.0)</f>
        <v>-5</v>
      </c>
      <c r="BK12" s="47"/>
      <c r="BL12" s="47"/>
      <c r="BM12" s="47">
        <f>IF(O3="", 0, IF(SUM(M12:R12)-O12&lt;&gt;0, 0, IF(SUM(C12:H12)&gt;0, 2, IF(SUM(C12:H12)&lt;0, 3, 1))))</f>
        <v>2</v>
      </c>
      <c r="BN12" s="47">
        <f>IFERROR(__xludf.DUMMYFUNCTION("IF(BM12=1, FILTER(TOSSUP, LEN(TOSSUP)), IF(BM12=2, FILTER(NEG, LEN(NEG)), IF(BM12, FILTER(NONEG, LEN(NONEG)), """")))"),-5.0)</f>
        <v>-5</v>
      </c>
      <c r="BO12" s="47"/>
      <c r="BP12" s="47"/>
      <c r="BQ12" s="47">
        <f>IF(P3="", 0, IF(SUM(M12:R12)-P12&lt;&gt;0, 0, IF(SUM(C12:H12)&gt;0, 2, IF(SUM(C12:H12)&lt;0, 3, 1))))</f>
        <v>2</v>
      </c>
      <c r="BR12" s="47">
        <f>IFERROR(__xludf.DUMMYFUNCTION("IF(BQ12=1, FILTER(TOSSUP, LEN(TOSSUP)), IF(BQ12=2, FILTER(NEG, LEN(NEG)), IF(BQ12, FILTER(NONEG, LEN(NONEG)), """")))"),-5.0)</f>
        <v>-5</v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>
        <v>-5.0</v>
      </c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1</v>
      </c>
      <c r="AC13" s="48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0</v>
      </c>
      <c r="AL13" s="47" t="str">
        <f>IFERROR(__xludf.DUMMYFUNCTION("IF(AK13=1, FILTER(TOSSUP, LEN(TOSSUP)), IF(AK13=2, FILTER(NEG, LEN(NEG)), IF(AK13, FILTER(NONEG, LEN(NONEG)), """")))"),"")</f>
        <v/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3</v>
      </c>
      <c r="BN13" s="47">
        <f>IFERROR(__xludf.DUMMYFUNCTION("IF(BM13=1, FILTER(TOSSUP, LEN(TOSSUP)), IF(BM13=2, FILTER(NEG, LEN(NEG)), IF(BM13, FILTER(NONEG, LEN(NONEG)), """")))"),10.0)</f>
        <v>10</v>
      </c>
      <c r="BO13" s="47">
        <f>IFERROR(__xludf.DUMMYFUNCTION("""COMPUTED_VALUE"""),15.0)</f>
        <v>15</v>
      </c>
      <c r="BP13" s="47"/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SUM(J14,K13))"),90.0)</f>
        <v>90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0</v>
      </c>
      <c r="BF14" s="47" t="str">
        <f>IFERROR(__xludf.DUMMYFUNCTION("IF(BE14=1, FILTER(TOSSUP, LEN(TOSSUP)), IF(BE14=2, FILTER(NEG, LEN(NEG)), IF(BE14, FILTER(NONEG, LEN(NONEG)), """")))"),"")</f>
        <v/>
      </c>
      <c r="BG14" s="47"/>
      <c r="BH14" s="47"/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1</v>
      </c>
      <c r="BR14" s="47">
        <f>IFERROR(__xludf.DUMMYFUNCTION("IF(BQ14=1, FILTER(TOSSUP, LEN(TOSSUP)), IF(BQ14=2, FILTER(NEG, LEN(NEG)), IF(BQ14, FILTER(NONEG, LEN(NONEG)), """")))"),-5.0)</f>
        <v>-5</v>
      </c>
      <c r="BS14" s="47">
        <f>IFERROR(__xludf.DUMMYFUNCTION("""COMPUTED_VALUE"""),10.0)</f>
        <v>10</v>
      </c>
      <c r="BT14" s="47">
        <f>IFERROR(__xludf.DUMMYFUNCTION("""COMPUTED_VALUE"""),15.0)</f>
        <v>15</v>
      </c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SUM(J15,K14))"),90.0)</f>
        <v>90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SUM(T15,U14))"),170.0)</f>
        <v>170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1</v>
      </c>
      <c r="AC15" s="48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7"/>
      <c r="AJ15" s="47"/>
      <c r="AK15" s="47">
        <f>IF(D3="", 0, IF(SUM(C15:H15)-D15&lt;&gt;0, 0, IF(SUM(M15:R15)&gt;0, 2, IF(SUM(M15:R15)&lt;0, 3, 1))))</f>
        <v>2</v>
      </c>
      <c r="AL15" s="47">
        <f>IFERROR(__xludf.DUMMYFUNCTION("IF(AK15=1, FILTER(TOSSUP, LEN(TOSSUP)), IF(AK15=2, FILTER(NEG, LEN(NEG)), IF(AK15, FILTER(NONEG, LEN(NONEG)), """")))"),-5.0)</f>
        <v>-5</v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SUM(J16,K15))"),90.0)</f>
        <v>90</v>
      </c>
      <c r="L16" s="43">
        <v>13.0</v>
      </c>
      <c r="M16" s="44"/>
      <c r="N16" s="61"/>
      <c r="O16" s="44">
        <v>10.0</v>
      </c>
      <c r="P16" s="59"/>
      <c r="Q16" s="58"/>
      <c r="R16" s="59"/>
      <c r="S16" s="41">
        <v>20.0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6">
        <f>IFERROR(__xludf.DUMMYFUNCTION("IF(OR(RegExMatch(T16&amp;"""",""ERR""), RegExMatch(T16&amp;"""",""--""), RegExMatch(U15&amp;"""",""--""),),  ""-----------"", SUM(T16,U15))"),200.0)</f>
        <v>200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0</v>
      </c>
      <c r="BJ16" s="47" t="str">
        <f>IFERROR(__xludf.DUMMYFUNCTION("IF(BI16=1, FILTER(TOSSUP, LEN(TOSSUP)), IF(BI16=2, FILTER(NEG, LEN(NEG)), IF(BI16, FILTER(NONEG, LEN(NONEG)), """")))"),"")</f>
        <v/>
      </c>
      <c r="BK16" s="47"/>
      <c r="BL16" s="47"/>
      <c r="BM16" s="47">
        <f>IF(O3="", 0, IF(SUM(M16:R16)-O16&lt;&gt;0, 0, IF(SUM(C16:H16)&gt;0, 2, IF(SUM(C16:H16)&lt;0, 3, 1))))</f>
        <v>1</v>
      </c>
      <c r="BN16" s="47">
        <f>IFERROR(__xludf.DUMMYFUNCTION("IF(BM16=1, FILTER(TOSSUP, LEN(TOSSUP)), IF(BM16=2, FILTER(NEG, LEN(NEG)), IF(BM16, FILTER(NONEG, LEN(NONEG)), """")))"),-5.0)</f>
        <v>-5</v>
      </c>
      <c r="BO16" s="47">
        <f>IFERROR(__xludf.DUMMYFUNCTION("""COMPUTED_VALUE"""),10.0)</f>
        <v>10</v>
      </c>
      <c r="BP16" s="47">
        <f>IFERROR(__xludf.DUMMYFUNCTION("""COMPUTED_VALUE"""),15.0)</f>
        <v>15</v>
      </c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40">
        <v>10.0</v>
      </c>
      <c r="G17" s="60"/>
      <c r="H17" s="61"/>
      <c r="I17" s="41">
        <v>10.0</v>
      </c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6">
        <f>IFERROR(__xludf.DUMMYFUNCTION("IF(OR(RegExMatch(J17&amp;"""",""ERR""), RegExMatch(J17&amp;"""",""--""), RegExMatch(K16&amp;"""",""--""),),  ""-----------"", SUM(J17,K16))"),110.0)</f>
        <v>110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SUM(T17,U16))"),200.0)</f>
        <v>200</v>
      </c>
      <c r="V17" s="47"/>
      <c r="W17" s="48" t="b">
        <f t="shared" si="1"/>
        <v>1</v>
      </c>
      <c r="X17" s="48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0</v>
      </c>
      <c r="AH17" s="48" t="str">
        <f>IFERROR(__xludf.DUMMYFUNCTION("IF(AG17=1, FILTER(TOSSUP, LEN(TOSSUP)), IF(AG17=2, FILTER(NEG, LEN(NEG)), IF(AG17, FILTER(NONEG, LEN(NONEG)), """")))"),"")</f>
        <v/>
      </c>
      <c r="AI17" s="47"/>
      <c r="AJ17" s="47"/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1</v>
      </c>
      <c r="AT17" s="47">
        <f>IFERROR(__xludf.DUMMYFUNCTION("IF(AS17=1, FILTER(TOSSUP, LEN(TOSSUP)), IF(AS17=2, FILTER(NEG, LEN(NEG)), IF(AS17, FILTER(NONEG, LEN(NONEG)), """")))"),-5.0)</f>
        <v>-5</v>
      </c>
      <c r="AU17" s="47">
        <f>IFERROR(__xludf.DUMMYFUNCTION("""COMPUTED_VALUE"""),10.0)</f>
        <v>10</v>
      </c>
      <c r="AV17" s="47">
        <f>IFERROR(__xludf.DUMMYFUNCTION("""COMPUTED_VALUE"""),15.0)</f>
        <v>15</v>
      </c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2</v>
      </c>
      <c r="BJ17" s="47">
        <f>IFERROR(__xludf.DUMMYFUNCTION("IF(BI17=1, FILTER(TOSSUP, LEN(TOSSUP)), IF(BI17=2, FILTER(NEG, LEN(NEG)), IF(BI17, FILTER(NONEG, LEN(NONEG)), """")))"),-5.0)</f>
        <v>-5</v>
      </c>
      <c r="BK17" s="47"/>
      <c r="BL17" s="47"/>
      <c r="BM17" s="47">
        <f>IF(O3="", 0, IF(SUM(M17:R17)-O17&lt;&gt;0, 0, IF(SUM(C17:H17)&gt;0, 2, IF(SUM(C17:H17)&lt;0, 3, 1))))</f>
        <v>2</v>
      </c>
      <c r="BN17" s="47">
        <f>IFERROR(__xludf.DUMMYFUNCTION("IF(BM17=1, FILTER(TOSSUP, LEN(TOSSUP)), IF(BM17=2, FILTER(NEG, LEN(NEG)), IF(BM17, FILTER(NONEG, LEN(NONEG)), """")))"),-5.0)</f>
        <v>-5</v>
      </c>
      <c r="BO17" s="47"/>
      <c r="BP17" s="47"/>
      <c r="BQ17" s="47">
        <f>IF(P3="", 0, IF(SUM(M17:R17)-P17&lt;&gt;0, 0, IF(SUM(C17:H17)&gt;0, 2, IF(SUM(C17:H17)&lt;0, 3, 1))))</f>
        <v>2</v>
      </c>
      <c r="BR17" s="47">
        <f>IFERROR(__xludf.DUMMYFUNCTION("IF(BQ17=1, FILTER(TOSSUP, LEN(TOSSUP)), IF(BQ17=2, FILTER(NEG, LEN(NEG)), IF(BQ17, FILTER(NONEG, LEN(NONEG)), """")))"),-5.0)</f>
        <v>-5</v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60"/>
      <c r="H18" s="61"/>
      <c r="I18" s="41"/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SUM(J18,K17))"),110.0)</f>
        <v>110</v>
      </c>
      <c r="L18" s="43">
        <v>15.0</v>
      </c>
      <c r="M18" s="44"/>
      <c r="N18" s="40">
        <v>10.0</v>
      </c>
      <c r="O18" s="58"/>
      <c r="P18" s="59"/>
      <c r="Q18" s="58"/>
      <c r="R18" s="59"/>
      <c r="S18" s="41">
        <v>30.0</v>
      </c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6">
        <f>IFERROR(__xludf.DUMMYFUNCTION("IF(OR(RegExMatch(T18&amp;"""",""ERR""), RegExMatch(T18&amp;"""",""--""), RegExMatch(U17&amp;"""",""--""),),  ""-----------"", SUM(T18,U17))"),240.0)</f>
        <v>240</v>
      </c>
      <c r="V18" s="47"/>
      <c r="W18" s="48" t="b">
        <f t="shared" si="1"/>
        <v>0</v>
      </c>
      <c r="X18" s="48" t="str">
        <f>IFERROR(__xludf.DUMMYFUNCTION("IF(W18, FILTER(BONUS, LEN(BONUS)), ""0"")"),"0")</f>
        <v>0</v>
      </c>
      <c r="Y18" s="47"/>
      <c r="Z18" s="47"/>
      <c r="AA18" s="47"/>
      <c r="AB18" s="48" t="b">
        <f t="shared" si="2"/>
        <v>1</v>
      </c>
      <c r="AC18" s="48">
        <f>IFERROR(__xludf.DUMMYFUNCTION("IF(AB18, FILTER(BONUS, LEN(BONUS)), ""0"")"),0.0)</f>
        <v>0</v>
      </c>
      <c r="AD18" s="47">
        <f>IFERROR(__xludf.DUMMYFUNCTION("""COMPUTED_VALUE"""),10.0)</f>
        <v>10</v>
      </c>
      <c r="AE18" s="47">
        <f>IFERROR(__xludf.DUMMYFUNCTION("""COMPUTED_VALUE"""),20.0)</f>
        <v>20</v>
      </c>
      <c r="AF18" s="47">
        <f>IFERROR(__xludf.DUMMYFUNCTION("""COMPUTED_VALUE"""),30.0)</f>
        <v>30</v>
      </c>
      <c r="AG18" s="47">
        <f>IF(C3="", 0, IF(SUM(C18:H18)-C18&lt;&gt;0, 0, IF(SUM(M18:R18)&gt;0, 2, IF(SUM(M18:R18)&lt;0, 3, 1))))</f>
        <v>2</v>
      </c>
      <c r="AH18" s="48">
        <f>IFERROR(__xludf.DUMMYFUNCTION("IF(AG18=1, FILTER(TOSSUP, LEN(TOSSUP)), IF(AG18=2, FILTER(NEG, LEN(NEG)), IF(AG18, FILTER(NONEG, LEN(NONEG)), """")))"),-5.0)</f>
        <v>-5</v>
      </c>
      <c r="AI18" s="47"/>
      <c r="AJ18" s="47"/>
      <c r="AK18" s="47">
        <f>IF(D3="", 0, IF(SUM(C18:H18)-D18&lt;&gt;0, 0, IF(SUM(M18:R18)&gt;0, 2, IF(SUM(M18:R18)&lt;0, 3, 1))))</f>
        <v>2</v>
      </c>
      <c r="AL18" s="47">
        <f>IFERROR(__xludf.DUMMYFUNCTION("IF(AK18=1, FILTER(TOSSUP, LEN(TOSSUP)), IF(AK18=2, FILTER(NEG, LEN(NEG)), IF(AK18, FILTER(NONEG, LEN(NONEG)), """")))"),-5.0)</f>
        <v>-5</v>
      </c>
      <c r="AM18" s="47"/>
      <c r="AN18" s="47"/>
      <c r="AO18" s="47">
        <f>IF(E3="", 0, IF(SUM(C18:H18)-E18&lt;&gt;0, 0, IF(SUM(M18:R18)&gt;0, 2, IF(SUM(M18:R18)&lt;0, 3, 1))))</f>
        <v>2</v>
      </c>
      <c r="AP18" s="47">
        <f>IFERROR(__xludf.DUMMYFUNCTION("IF(AO18=1, FILTER(TOSSUP, LEN(TOSSUP)), IF(AO18=2, FILTER(NEG, LEN(NEG)), IF(AO18, FILTER(NONEG, LEN(NONEG)), """")))"),-5.0)</f>
        <v>-5</v>
      </c>
      <c r="AQ18" s="47"/>
      <c r="AR18" s="47"/>
      <c r="AS18" s="47">
        <f>IF(F3="", 0, IF(SUM(C18:H18)-F18&lt;&gt;0, 0, IF(SUM(M18:R18)&gt;0, 2, IF(SUM(M18:R18)&lt;0, 3, 1))))</f>
        <v>2</v>
      </c>
      <c r="AT18" s="47">
        <f>IFERROR(__xludf.DUMMYFUNCTION("IF(AS18=1, FILTER(TOSSUP, LEN(TOSSUP)), IF(AS18=2, FILTER(NEG, LEN(NEG)), IF(AS18, FILTER(NONEG, LEN(NONEG)), """")))"),-5.0)</f>
        <v>-5</v>
      </c>
      <c r="AU18" s="47"/>
      <c r="AV18" s="47"/>
      <c r="AW18" s="47">
        <f>IF(G3="", 0, IF(SUM(C18:H18)-G18&lt;&gt;0, 0, IF(SUM(M18:R18)&gt;0, 2, IF(SUM(M18:R18)&lt;0, 3, 1))))</f>
        <v>2</v>
      </c>
      <c r="AX18" s="47">
        <f>IFERROR(__xludf.DUMMYFUNCTION("IF(AW18=1, FILTER(TOSSUP, LEN(TOSSUP)), IF(AW18=2, FILTER(NEG, LEN(NEG)), IF(AW18, FILTER(NONEG, LEN(NONEG)), """")))"),-5.0)</f>
        <v>-5</v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0</v>
      </c>
      <c r="BF18" s="47" t="str">
        <f>IFERROR(__xludf.DUMMYFUNCTION("IF(BE18=1, FILTER(TOSSUP, LEN(TOSSUP)), IF(BE18=2, FILTER(NEG, LEN(NEG)), IF(BE18, FILTER(NONEG, LEN(NONEG)), """")))"),"")</f>
        <v/>
      </c>
      <c r="BG18" s="47"/>
      <c r="BH18" s="47"/>
      <c r="BI18" s="47">
        <f>IF(N3="", 0, IF(SUM(M18:R18)-N18&lt;&gt;0, 0, IF(SUM(C18:H18)&gt;0, 2, IF(SUM(C18:H18)&lt;0, 3, 1))))</f>
        <v>1</v>
      </c>
      <c r="BJ18" s="47">
        <f>IFERROR(__xludf.DUMMYFUNCTION("IF(BI18=1, FILTER(TOSSUP, LEN(TOSSUP)), IF(BI18=2, FILTER(NEG, LEN(NEG)), IF(BI18, FILTER(NONEG, LEN(NONEG)), """")))"),-5.0)</f>
        <v>-5</v>
      </c>
      <c r="BK18" s="47">
        <f>IFERROR(__xludf.DUMMYFUNCTION("""COMPUTED_VALUE"""),10.0)</f>
        <v>10</v>
      </c>
      <c r="BL18" s="47">
        <f>IFERROR(__xludf.DUMMYFUNCTION("""COMPUTED_VALUE"""),15.0)</f>
        <v>15</v>
      </c>
      <c r="BM18" s="47">
        <f>IF(O3="", 0, IF(SUM(M18:R18)-O18&lt;&gt;0, 0, IF(SUM(C18:H18)&gt;0, 2, IF(SUM(C18:H18)&lt;0, 3, 1))))</f>
        <v>0</v>
      </c>
      <c r="BN18" s="47" t="str">
        <f>IFERROR(__xludf.DUMMYFUNCTION("IF(BM18=1, FILTER(TOSSUP, LEN(TOSSUP)), IF(BM18=2, FILTER(NEG, LEN(NEG)), IF(BM18, FILTER(NONEG, LEN(NONEG)), """")))"),"")</f>
        <v/>
      </c>
      <c r="BO18" s="47"/>
      <c r="BP18" s="47"/>
      <c r="BQ18" s="47">
        <f>IF(P3="", 0, IF(SUM(M18:R18)-P18&lt;&gt;0, 0, IF(SUM(C18:H18)&gt;0, 2, IF(SUM(C18:H18)&lt;0, 3, 1))))</f>
        <v>0</v>
      </c>
      <c r="BR18" s="47" t="str">
        <f>IFERROR(__xludf.DUMMYFUNCTION("IF(BQ18=1, FILTER(TOSSUP, LEN(TOSSUP)), IF(BQ18=2, FILTER(NEG, LEN(NEG)), IF(BQ18, FILTER(NONEG, LEN(NONEG)), """")))"),"")</f>
        <v/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2">
        <v>10.0</v>
      </c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SUM(T19,U18))"),240.0)</f>
        <v>240</v>
      </c>
      <c r="V19" s="47"/>
      <c r="W19" s="48" t="b">
        <f t="shared" si="1"/>
        <v>1</v>
      </c>
      <c r="X19" s="48">
        <f>IFERROR(__xludf.DUMMYFUNCTION("IF(W19, FILTER(BONUS, LEN(BONUS)), ""0"")"),0.0)</f>
        <v>0</v>
      </c>
      <c r="Y19" s="47">
        <f>IFERROR(__xludf.DUMMYFUNCTION("""COMPUTED_VALUE"""),10.0)</f>
        <v>10</v>
      </c>
      <c r="Z19" s="47">
        <f>IFERROR(__xludf.DUMMYFUNCTION("""COMPUTED_VALUE"""),20.0)</f>
        <v>20</v>
      </c>
      <c r="AA19" s="47">
        <f>IFERROR(__xludf.DUMMYFUNCTION("""COMPUTED_VALUE"""),30.0)</f>
        <v>30</v>
      </c>
      <c r="AB19" s="48" t="b">
        <f t="shared" si="2"/>
        <v>0</v>
      </c>
      <c r="AC19" s="48" t="str">
        <f>IFERROR(__xludf.DUMMYFUNCTION("IF(AB19, FILTER(BONUS, LEN(BONUS)), ""0"")"),"0")</f>
        <v>0</v>
      </c>
      <c r="AD19" s="47"/>
      <c r="AE19" s="47"/>
      <c r="AF19" s="47"/>
      <c r="AG19" s="47">
        <f>IF(C3="", 0, IF(SUM(C19:H19)-C19&lt;&gt;0, 0, IF(SUM(M19:R19)&gt;0, 2, IF(SUM(M19:R19)&lt;0, 3, 1))))</f>
        <v>0</v>
      </c>
      <c r="AH19" s="48" t="str">
        <f>IFERROR(__xludf.DUMMYFUNCTION("IF(AG19=1, FILTER(TOSSUP, LEN(TOSSUP)), IF(AG19=2, FILTER(NEG, LEN(NEG)), IF(AG19, FILTER(NONEG, LEN(NONEG)), """")))"),"")</f>
        <v/>
      </c>
      <c r="AI19" s="47"/>
      <c r="AJ19" s="47"/>
      <c r="AK19" s="47">
        <f>IF(D3="", 0, IF(SUM(C19:H19)-D19&lt;&gt;0, 0, IF(SUM(M19:R19)&gt;0, 2, IF(SUM(M19:R19)&lt;0, 3, 1))))</f>
        <v>0</v>
      </c>
      <c r="AL19" s="47" t="str">
        <f>IFERROR(__xludf.DUMMYFUNCTION("IF(AK19=1, FILTER(TOSSUP, LEN(TOSSUP)), IF(AK19=2, FILTER(NEG, LEN(NEG)), IF(AK19, FILTER(NONEG, LEN(NONEG)), """")))"),"")</f>
        <v/>
      </c>
      <c r="AM19" s="47"/>
      <c r="AN19" s="47"/>
      <c r="AO19" s="47">
        <f>IF(E3="", 0, IF(SUM(C19:H19)-E19&lt;&gt;0, 0, IF(SUM(M19:R19)&gt;0, 2, IF(SUM(M19:R19)&lt;0, 3, 1))))</f>
        <v>1</v>
      </c>
      <c r="AP19" s="47">
        <f>IFERROR(__xludf.DUMMYFUNCTION("IF(AO19=1, FILTER(TOSSUP, LEN(TOSSUP)), IF(AO19=2, FILTER(NEG, LEN(NEG)), IF(AO19, FILTER(NONEG, LEN(NONEG)), """")))"),-5.0)</f>
        <v>-5</v>
      </c>
      <c r="AQ19" s="47">
        <f>IFERROR(__xludf.DUMMYFUNCTION("""COMPUTED_VALUE"""),10.0)</f>
        <v>10</v>
      </c>
      <c r="AR19" s="47">
        <f>IFERROR(__xludf.DUMMYFUNCTION("""COMPUTED_VALUE"""),15.0)</f>
        <v>15</v>
      </c>
      <c r="AS19" s="47">
        <f>IF(F3="", 0, IF(SUM(C19:H19)-F19&lt;&gt;0, 0, IF(SUM(M19:R19)&gt;0, 2, IF(SUM(M19:R19)&lt;0, 3, 1))))</f>
        <v>0</v>
      </c>
      <c r="AT19" s="47" t="str">
        <f>IFERROR(__xludf.DUMMYFUNCTION("IF(AS19=1, FILTER(TOSSUP, LEN(TOSSUP)), IF(AS19=2, FILTER(NEG, LEN(NEG)), IF(AS19, FILTER(NONEG, LEN(NONEG)), """")))"),"")</f>
        <v/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2</v>
      </c>
      <c r="BF19" s="47">
        <f>IFERROR(__xludf.DUMMYFUNCTION("IF(BE19=1, FILTER(TOSSUP, LEN(TOSSUP)), IF(BE19=2, FILTER(NEG, LEN(NEG)), IF(BE19, FILTER(NONEG, LEN(NONEG)), """")))"),-5.0)</f>
        <v>-5</v>
      </c>
      <c r="BG19" s="47"/>
      <c r="BH19" s="47"/>
      <c r="BI19" s="47">
        <f>IF(N3="", 0, IF(SUM(M19:R19)-N19&lt;&gt;0, 0, IF(SUM(C19:H19)&gt;0, 2, IF(SUM(C19:H19)&lt;0, 3, 1))))</f>
        <v>2</v>
      </c>
      <c r="BJ19" s="47">
        <f>IFERROR(__xludf.DUMMYFUNCTION("IF(BI19=1, FILTER(TOSSUP, LEN(TOSSUP)), IF(BI19=2, FILTER(NEG, LEN(NEG)), IF(BI19, FILTER(NONEG, LEN(NONEG)), """")))"),-5.0)</f>
        <v>-5</v>
      </c>
      <c r="BK19" s="47"/>
      <c r="BL19" s="47"/>
      <c r="BM19" s="47">
        <f>IF(O3="", 0, IF(SUM(M19:R19)-O19&lt;&gt;0, 0, IF(SUM(C19:H19)&gt;0, 2, IF(SUM(C19:H19)&lt;0, 3, 1))))</f>
        <v>2</v>
      </c>
      <c r="BN19" s="47">
        <f>IFERROR(__xludf.DUMMYFUNCTION("IF(BM19=1, FILTER(TOSSUP, LEN(TOSSUP)), IF(BM19=2, FILTER(NEG, LEN(NEG)), IF(BM19, FILTER(NONEG, LEN(NONEG)), """")))"),-5.0)</f>
        <v>-5</v>
      </c>
      <c r="BO19" s="47"/>
      <c r="BP19" s="47"/>
      <c r="BQ19" s="47">
        <f>IF(P3="", 0, IF(SUM(M19:R19)-P19&lt;&gt;0, 0, IF(SUM(C19:H19)&gt;0, 2, IF(SUM(C19:H19)&lt;0, 3, 1))))</f>
        <v>2</v>
      </c>
      <c r="BR19" s="47">
        <f>IFERROR(__xludf.DUMMYFUNCTION("IF(BQ19=1, FILTER(TOSSUP, LEN(TOSSUP)), IF(BQ19=2, FILTER(NEG, LEN(NEG)), IF(BQ19, FILTER(NONEG, LEN(NONEG)), """")))"),-5.0)</f>
        <v>-5</v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2">
        <v>10.0</v>
      </c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SUM(J20,K19))"),150.0)</f>
        <v>150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SUM(T20,U19))"),240.0)</f>
        <v>240</v>
      </c>
      <c r="V20" s="47"/>
      <c r="W20" s="48" t="b">
        <f t="shared" si="1"/>
        <v>1</v>
      </c>
      <c r="X20" s="48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1</v>
      </c>
      <c r="AP20" s="47">
        <f>IFERROR(__xludf.DUMMYFUNCTION("IF(AO20=1, FILTER(TOSSUP, LEN(TOSSUP)), IF(AO20=2, FILTER(NEG, LEN(NEG)), IF(AO20, FILTER(NONEG, LEN(NONEG)), """")))"),-5.0)</f>
        <v>-5</v>
      </c>
      <c r="AQ20" s="47">
        <f>IFERROR(__xludf.DUMMYFUNCTION("""COMPUTED_VALUE"""),10.0)</f>
        <v>10</v>
      </c>
      <c r="AR20" s="47">
        <f>IFERROR(__xludf.DUMMYFUNCTION("""COMPUTED_VALUE"""),15.0)</f>
        <v>15</v>
      </c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>
        <v>10.0</v>
      </c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SUM(T21,U20))"),240.0)</f>
        <v>240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0</v>
      </c>
      <c r="AH21" s="48" t="str">
        <f>IFERROR(__xludf.DUMMYFUNCTION("IF(AG21=1, FILTER(TOSSUP, LEN(TOSSUP)), IF(AG21=2, FILTER(NEG, LEN(NEG)), IF(AG21, FILTER(NONEG, LEN(NONEG)), """")))"),"")</f>
        <v/>
      </c>
      <c r="AI21" s="47"/>
      <c r="AJ21" s="47"/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1</v>
      </c>
      <c r="AP21" s="47">
        <f>IFERROR(__xludf.DUMMYFUNCTION("IF(AO21=1, FILTER(TOSSUP, LEN(TOSSUP)), IF(AO21=2, FILTER(NEG, LEN(NEG)), IF(AO21, FILTER(NONEG, LEN(NONEG)), """")))"),-5.0)</f>
        <v>-5</v>
      </c>
      <c r="AQ21" s="47">
        <f>IFERROR(__xludf.DUMMYFUNCTION("""COMPUTED_VALUE"""),10.0)</f>
        <v>10</v>
      </c>
      <c r="AR21" s="47">
        <f>IFERROR(__xludf.DUMMYFUNCTION("""COMPUTED_VALUE"""),15.0)</f>
        <v>15</v>
      </c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/>
      <c r="F22" s="40"/>
      <c r="G22" s="60"/>
      <c r="H22" s="61"/>
      <c r="I22" s="41">
        <v>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SUM(J22,K21))"),160.0)</f>
        <v>160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SUM(T22,U21))"),240.0)</f>
        <v>240</v>
      </c>
      <c r="V22" s="47"/>
      <c r="W22" s="48" t="b">
        <f t="shared" si="1"/>
        <v>0</v>
      </c>
      <c r="X22" s="48" t="str">
        <f>IFERROR(__xludf.DUMMYFUNCTION("IF(W22, FILTER(BONUS, LEN(BONUS)), ""0"")"),"0")</f>
        <v>0</v>
      </c>
      <c r="Y22" s="47"/>
      <c r="Z22" s="47"/>
      <c r="AA22" s="47"/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1</v>
      </c>
      <c r="AH22" s="48">
        <f>IFERROR(__xludf.DUMMYFUNCTION("IF(AG22=1, FILTER(TOSSUP, LEN(TOSSUP)), IF(AG22=2, FILTER(NEG, LEN(NEG)), IF(AG22, FILTER(NONEG, LEN(NONEG)), """")))"),-5.0)</f>
        <v>-5</v>
      </c>
      <c r="AI22" s="47">
        <f>IFERROR(__xludf.DUMMYFUNCTION("""COMPUTED_VALUE"""),10.0)</f>
        <v>10</v>
      </c>
      <c r="AJ22" s="47">
        <f>IFERROR(__xludf.DUMMYFUNCTION("""COMPUTED_VALUE"""),15.0)</f>
        <v>15</v>
      </c>
      <c r="AK22" s="47">
        <f>IF(D3="", 0, IF(SUM(C22:H22)-D22&lt;&gt;0, 0, IF(SUM(M22:R22)&gt;0, 2, IF(SUM(M22:R22)&lt;0, 3, 1))))</f>
        <v>1</v>
      </c>
      <c r="AL22" s="47">
        <f>IFERROR(__xludf.DUMMYFUNCTION("IF(AK22=1, FILTER(TOSSUP, LEN(TOSSUP)), IF(AK22=2, FILTER(NEG, LEN(NEG)), IF(AK22, FILTER(NONEG, LEN(NONEG)), """")))"),-5.0)</f>
        <v>-5</v>
      </c>
      <c r="AM22" s="47">
        <f>IFERROR(__xludf.DUMMYFUNCTION("""COMPUTED_VALUE"""),10.0)</f>
        <v>10</v>
      </c>
      <c r="AN22" s="47">
        <f>IFERROR(__xludf.DUMMYFUNCTION("""COMPUTED_VALUE"""),15.0)</f>
        <v>15</v>
      </c>
      <c r="AO22" s="47">
        <f>IF(E3="", 0, IF(SUM(C22:H22)-E22&lt;&gt;0, 0, IF(SUM(M22:R22)&gt;0, 2, IF(SUM(M22:R22)&lt;0, 3, 1))))</f>
        <v>1</v>
      </c>
      <c r="AP22" s="47">
        <f>IFERROR(__xludf.DUMMYFUNCTION("IF(AO22=1, FILTER(TOSSUP, LEN(TOSSUP)), IF(AO22=2, FILTER(NEG, LEN(NEG)), IF(AO22, FILTER(NONEG, LEN(NONEG)), """")))"),-5.0)</f>
        <v>-5</v>
      </c>
      <c r="AQ22" s="47">
        <f>IFERROR(__xludf.DUMMYFUNCTION("""COMPUTED_VALUE"""),10.0)</f>
        <v>10</v>
      </c>
      <c r="AR22" s="47">
        <f>IFERROR(__xludf.DUMMYFUNCTION("""COMPUTED_VALUE"""),15.0)</f>
        <v>15</v>
      </c>
      <c r="AS22" s="47">
        <f>IF(F3="", 0, IF(SUM(C22:H22)-F22&lt;&gt;0, 0, IF(SUM(M22:R22)&gt;0, 2, IF(SUM(M22:R22)&lt;0, 3, 1))))</f>
        <v>1</v>
      </c>
      <c r="AT22" s="47">
        <f>IFERROR(__xludf.DUMMYFUNCTION("IF(AS22=1, FILTER(TOSSUP, LEN(TOSSUP)), IF(AS22=2, FILTER(NEG, LEN(NEG)), IF(AS22, FILTER(NONEG, LEN(NONEG)), """")))"),-5.0)</f>
        <v>-5</v>
      </c>
      <c r="AU22" s="47">
        <f>IFERROR(__xludf.DUMMYFUNCTION("""COMPUTED_VALUE"""),10.0)</f>
        <v>10</v>
      </c>
      <c r="AV22" s="47">
        <f>IFERROR(__xludf.DUMMYFUNCTION("""COMPUTED_VALUE"""),15.0)</f>
        <v>15</v>
      </c>
      <c r="AW22" s="47">
        <f>IF(G3="", 0, IF(SUM(C22:H22)-G22&lt;&gt;0, 0, IF(SUM(M22:R22)&gt;0, 2, IF(SUM(M22:R22)&lt;0, 3, 1))))</f>
        <v>1</v>
      </c>
      <c r="AX22" s="47">
        <f>IFERROR(__xludf.DUMMYFUNCTION("IF(AW22=1, FILTER(TOSSUP, LEN(TOSSUP)), IF(AW22=2, FILTER(NEG, LEN(NEG)), IF(AW22, FILTER(NONEG, LEN(NONEG)), """")))"),-5.0)</f>
        <v>-5</v>
      </c>
      <c r="AY22" s="47">
        <f>IFERROR(__xludf.DUMMYFUNCTION("""COMPUTED_VALUE"""),10.0)</f>
        <v>10</v>
      </c>
      <c r="AZ22" s="47">
        <f>IFERROR(__xludf.DUMMYFUNCTION("""COMPUTED_VALUE"""),15.0)</f>
        <v>15</v>
      </c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1</v>
      </c>
      <c r="BF22" s="47">
        <f>IFERROR(__xludf.DUMMYFUNCTION("IF(BE22=1, FILTER(TOSSUP, LEN(TOSSUP)), IF(BE22=2, FILTER(NEG, LEN(NEG)), IF(BE22, FILTER(NONEG, LEN(NONEG)), """")))"),-5.0)</f>
        <v>-5</v>
      </c>
      <c r="BG22" s="47">
        <f>IFERROR(__xludf.DUMMYFUNCTION("""COMPUTED_VALUE"""),10.0)</f>
        <v>10</v>
      </c>
      <c r="BH22" s="47">
        <f>IFERROR(__xludf.DUMMYFUNCTION("""COMPUTED_VALUE"""),15.0)</f>
        <v>15</v>
      </c>
      <c r="BI22" s="47">
        <f>IF(N3="", 0, IF(SUM(M22:R22)-N22&lt;&gt;0, 0, IF(SUM(C22:H22)&gt;0, 2, IF(SUM(C22:H22)&lt;0, 3, 1))))</f>
        <v>1</v>
      </c>
      <c r="BJ22" s="47">
        <f>IFERROR(__xludf.DUMMYFUNCTION("IF(BI22=1, FILTER(TOSSUP, LEN(TOSSUP)), IF(BI22=2, FILTER(NEG, LEN(NEG)), IF(BI22, FILTER(NONEG, LEN(NONEG)), """")))"),-5.0)</f>
        <v>-5</v>
      </c>
      <c r="BK22" s="47">
        <f>IFERROR(__xludf.DUMMYFUNCTION("""COMPUTED_VALUE"""),10.0)</f>
        <v>10</v>
      </c>
      <c r="BL22" s="47">
        <f>IFERROR(__xludf.DUMMYFUNCTION("""COMPUTED_VALUE"""),15.0)</f>
        <v>15</v>
      </c>
      <c r="BM22" s="47">
        <f>IF(O3="", 0, IF(SUM(M22:R22)-O22&lt;&gt;0, 0, IF(SUM(C22:H22)&gt;0, 2, IF(SUM(C22:H22)&lt;0, 3, 1))))</f>
        <v>1</v>
      </c>
      <c r="BN22" s="47">
        <f>IFERROR(__xludf.DUMMYFUNCTION("IF(BM22=1, FILTER(TOSSUP, LEN(TOSSUP)), IF(BM22=2, FILTER(NEG, LEN(NEG)), IF(BM22, FILTER(NONEG, LEN(NONEG)), """")))"),-5.0)</f>
        <v>-5</v>
      </c>
      <c r="BO22" s="47">
        <f>IFERROR(__xludf.DUMMYFUNCTION("""COMPUTED_VALUE"""),10.0)</f>
        <v>10</v>
      </c>
      <c r="BP22" s="47">
        <f>IFERROR(__xludf.DUMMYFUNCTION("""COMPUTED_VALUE"""),15.0)</f>
        <v>15</v>
      </c>
      <c r="BQ22" s="47">
        <f>IF(P3="", 0, IF(SUM(M22:R22)-P22&lt;&gt;0, 0, IF(SUM(C22:H22)&gt;0, 2, IF(SUM(C22:H22)&lt;0, 3, 1))))</f>
        <v>1</v>
      </c>
      <c r="BR22" s="47">
        <f>IFERROR(__xludf.DUMMYFUNCTION("IF(BQ22=1, FILTER(TOSSUP, LEN(TOSSUP)), IF(BQ22=2, FILTER(NEG, LEN(NEG)), IF(BQ22, FILTER(NONEG, LEN(NONEG)), """")))"),-5.0)</f>
        <v>-5</v>
      </c>
      <c r="BS22" s="47">
        <f>IFERROR(__xludf.DUMMYFUNCTION("""COMPUTED_VALUE"""),10.0)</f>
        <v>10</v>
      </c>
      <c r="BT22" s="47">
        <f>IFERROR(__xludf.DUMMYFUNCTION("""COMPUTED_VALUE"""),15.0)</f>
        <v>15</v>
      </c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>
        <v>0.0</v>
      </c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SUM(J23,K22))"),160.0)</f>
        <v>160</v>
      </c>
      <c r="L23" s="43">
        <v>20.0</v>
      </c>
      <c r="M23" s="44"/>
      <c r="N23" s="40">
        <v>-5.0</v>
      </c>
      <c r="O23" s="58"/>
      <c r="P23" s="59"/>
      <c r="Q23" s="58"/>
      <c r="R23" s="59"/>
      <c r="S23" s="46"/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6">
        <f>IFERROR(__xludf.DUMMYFUNCTION("IF(OR(RegExMatch(T23&amp;"""",""ERR""), RegExMatch(T23&amp;"""",""--""), RegExMatch(U22&amp;"""",""--""),),  ""-----------"", SUM(T23,U22))"),235.0)</f>
        <v>235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0</v>
      </c>
      <c r="AC23" s="48" t="str">
        <f>IFERROR(__xludf.DUMMYFUNCTION("IF(AB23, FILTER(BONUS, LEN(BONUS)), ""0"")"),"0")</f>
        <v>0</v>
      </c>
      <c r="AD23" s="47"/>
      <c r="AE23" s="47"/>
      <c r="AF23" s="47"/>
      <c r="AG23" s="47">
        <f>IF(C3="", 0, IF(SUM(C23:H23)-C23&lt;&gt;0, 0, IF(SUM(M23:R23)&gt;0, 2, IF(SUM(M23:R23)&lt;0, 3, 1))))</f>
        <v>3</v>
      </c>
      <c r="AH23" s="48">
        <f>IFERROR(__xludf.DUMMYFUNCTION("IF(AG23=1, FILTER(TOSSUP, LEN(TOSSUP)), IF(AG23=2, FILTER(NEG, LEN(NEG)), IF(AG23, FILTER(NONEG, LEN(NONEG)), """")))"),10.0)</f>
        <v>10</v>
      </c>
      <c r="AI23" s="47">
        <f>IFERROR(__xludf.DUMMYFUNCTION("""COMPUTED_VALUE"""),15.0)</f>
        <v>15</v>
      </c>
      <c r="AJ23" s="47"/>
      <c r="AK23" s="47">
        <f>IF(D3="", 0, IF(SUM(C23:H23)-D23&lt;&gt;0, 0, IF(SUM(M23:R23)&gt;0, 2, IF(SUM(M23:R23)&lt;0, 3, 1))))</f>
        <v>3</v>
      </c>
      <c r="AL23" s="47">
        <f>IFERROR(__xludf.DUMMYFUNCTION("IF(AK23=1, FILTER(TOSSUP, LEN(TOSSUP)), IF(AK23=2, FILTER(NEG, LEN(NEG)), IF(AK23, FILTER(NONEG, LEN(NONEG)), """")))"),10.0)</f>
        <v>10</v>
      </c>
      <c r="AM23" s="47">
        <f>IFERROR(__xludf.DUMMYFUNCTION("""COMPUTED_VALUE"""),15.0)</f>
        <v>15</v>
      </c>
      <c r="AN23" s="47"/>
      <c r="AO23" s="47">
        <f>IF(E3="", 0, IF(SUM(C23:H23)-E23&lt;&gt;0, 0, IF(SUM(M23:R23)&gt;0, 2, IF(SUM(M23:R23)&lt;0, 3, 1))))</f>
        <v>3</v>
      </c>
      <c r="AP23" s="47">
        <f>IFERROR(__xludf.DUMMYFUNCTION("IF(AO23=1, FILTER(TOSSUP, LEN(TOSSUP)), IF(AO23=2, FILTER(NEG, LEN(NEG)), IF(AO23, FILTER(NONEG, LEN(NONEG)), """")))"),10.0)</f>
        <v>10</v>
      </c>
      <c r="AQ23" s="47">
        <f>IFERROR(__xludf.DUMMYFUNCTION("""COMPUTED_VALUE"""),15.0)</f>
        <v>15</v>
      </c>
      <c r="AR23" s="47"/>
      <c r="AS23" s="47">
        <f>IF(F3="", 0, IF(SUM(C23:H23)-F23&lt;&gt;0, 0, IF(SUM(M23:R23)&gt;0, 2, IF(SUM(M23:R23)&lt;0, 3, 1))))</f>
        <v>3</v>
      </c>
      <c r="AT23" s="47">
        <f>IFERROR(__xludf.DUMMYFUNCTION("IF(AS23=1, FILTER(TOSSUP, LEN(TOSSUP)), IF(AS23=2, FILTER(NEG, LEN(NEG)), IF(AS23, FILTER(NONEG, LEN(NONEG)), """")))"),10.0)</f>
        <v>10</v>
      </c>
      <c r="AU23" s="47">
        <f>IFERROR(__xludf.DUMMYFUNCTION("""COMPUTED_VALUE"""),15.0)</f>
        <v>15</v>
      </c>
      <c r="AV23" s="47"/>
      <c r="AW23" s="47">
        <f>IF(G3="", 0, IF(SUM(C23:H23)-G23&lt;&gt;0, 0, IF(SUM(M23:R23)&gt;0, 2, IF(SUM(M23:R23)&lt;0, 3, 1))))</f>
        <v>3</v>
      </c>
      <c r="AX23" s="47">
        <f>IFERROR(__xludf.DUMMYFUNCTION("IF(AW23=1, FILTER(TOSSUP, LEN(TOSSUP)), IF(AW23=2, FILTER(NEG, LEN(NEG)), IF(AW23, FILTER(NONEG, LEN(NONEG)), """")))"),10.0)</f>
        <v>10</v>
      </c>
      <c r="AY23" s="47">
        <f>IFERROR(__xludf.DUMMYFUNCTION("""COMPUTED_VALUE"""),15.0)</f>
        <v>15</v>
      </c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1</v>
      </c>
      <c r="BJ23" s="47">
        <f>IFERROR(__xludf.DUMMYFUNCTION("IF(BI23=1, FILTER(TOSSUP, LEN(TOSSUP)), IF(BI23=2, FILTER(NEG, LEN(NEG)), IF(BI23, FILTER(NONEG, LEN(NONEG)), """")))"),-5.0)</f>
        <v>-5</v>
      </c>
      <c r="BK23" s="47">
        <f>IFERROR(__xludf.DUMMYFUNCTION("""COMPUTED_VALUE"""),10.0)</f>
        <v>10</v>
      </c>
      <c r="BL23" s="47">
        <f>IFERROR(__xludf.DUMMYFUNCTION("""COMPUTED_VALUE"""),15.0)</f>
        <v>15</v>
      </c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SUM(J24,K23))"),160.0)</f>
        <v>160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SUM(T24,U23))"),235.0)</f>
        <v>235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SUM(J25,K24))"),160.0)</f>
        <v>160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SUM(T25,U24))"),235.0)</f>
        <v>235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SUM(J26,K25))"),160.0)</f>
        <v>160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SUM(T26,U25))"),235.0)</f>
        <v>235</v>
      </c>
      <c r="V26" s="47"/>
      <c r="W26" s="47"/>
      <c r="X26" s="47"/>
      <c r="Y26" s="47" t="str">
        <f>IFERROR(__xludf.DUMMYFUNCTION("FILTER(INSTRUCTIONS!A34:CC44, INSTRUCTIONS!A34:CC34=C2)"),"QUINCE ORCHARD B")</f>
        <v>QUINCE ORCHARD B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SUM(T27,U26))"),235.0)</f>
        <v>235</v>
      </c>
      <c r="V27" s="47"/>
      <c r="W27" s="47"/>
      <c r="X27" s="47"/>
      <c r="Y27" s="24" t="str">
        <f>IFERROR(__xludf.DUMMYFUNCTION("""COMPUTED_VALUE"""),"Noor Deify")</f>
        <v>Noor Deify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IFERROR(__xludf.DUMMYFUNCTION("""COMPUTED_VALUE"""),"Eric Price")</f>
        <v>Eric Price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4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2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IFERROR(__xludf.DUMMYFUNCTION("""COMPUTED_VALUE"""),"Malachi Ray")</f>
        <v>Malachi Ray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14</v>
      </c>
      <c r="V30" s="47"/>
      <c r="W30" s="47"/>
      <c r="X30" s="47"/>
      <c r="Y30" s="47" t="str">
        <f>IFERROR(__xludf.DUMMYFUNCTION("""COMPUTED_VALUE"""),"Marvin Romero")</f>
        <v>Marvin Romero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25</v>
      </c>
      <c r="D31" s="106">
        <f t="shared" si="9"/>
        <v>0</v>
      </c>
      <c r="E31" s="105">
        <f t="shared" si="9"/>
        <v>35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5</v>
      </c>
      <c r="N31" s="106">
        <f t="shared" si="10"/>
        <v>35</v>
      </c>
      <c r="O31" s="110">
        <f t="shared" si="10"/>
        <v>35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IFERROR(__xludf.DUMMYFUNCTION("""COMPUTED_VALUE"""),"Sara Klemow")</f>
        <v>Sara Klemow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K27)"),160.0)</f>
        <v>160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U27)"),235.0)</f>
        <v>235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Sara Klemow/Noor Deify</v>
      </c>
      <c r="L37" s="38"/>
      <c r="M37" s="38" t="str">
        <f>X37</f>
        <v/>
      </c>
      <c r="V37" s="47"/>
      <c r="W37" s="76" t="s">
        <v>94</v>
      </c>
      <c r="X37" s="76"/>
      <c r="Y37" s="47" t="str">
        <f>IFERROR(__xludf.DUMMYFUNCTION("FILTER(INSTRUCTIONS!A34:CC44, INSTRUCTIONS!A34:CC34=M2)"),"MONTGOMERY BLAIR B")</f>
        <v>MONTGOMERY BLAIR B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IFERROR(__xludf.DUMMYFUNCTION("""COMPUTED_VALUE"""),"Abhiram Kidambi")</f>
        <v>Abhiram Kidambi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IFERROR(__xludf.DUMMYFUNCTION("""COMPUTED_VALUE"""),"Vinay Raman")</f>
        <v>Vinay Raman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IFERROR(__xludf.DUMMYFUNCTION("""COMPUTED_VALUE"""),"Eric Wang")</f>
        <v>Eric Wang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IFERROR(__xludf.DUMMYFUNCTION("""COMPUTED_VALUE"""),"Patrick Zhang")</f>
        <v>Patrick Zhang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IFERROR(__xludf.DUMMYFUNCTION("""COMPUTED_VALUE"""),"NuAmen Audema")</f>
        <v>NuAmen Audema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80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48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61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49</v>
      </c>
      <c r="D3" s="32" t="s">
        <v>50</v>
      </c>
      <c r="E3" s="31" t="s">
        <v>51</v>
      </c>
      <c r="F3" s="32" t="s">
        <v>52</v>
      </c>
      <c r="G3" s="31"/>
      <c r="H3" s="32"/>
      <c r="I3" s="33" t="s">
        <v>27</v>
      </c>
      <c r="J3" s="34" t="s">
        <v>28</v>
      </c>
      <c r="K3" s="33" t="s">
        <v>29</v>
      </c>
      <c r="L3" s="35"/>
      <c r="M3" s="36" t="s">
        <v>66</v>
      </c>
      <c r="N3" s="37" t="s">
        <v>67</v>
      </c>
      <c r="O3" s="36" t="s">
        <v>68</v>
      </c>
      <c r="P3" s="37" t="s">
        <v>69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/>
      <c r="E4" s="39">
        <v>10.0</v>
      </c>
      <c r="F4" s="40"/>
      <c r="G4" s="39"/>
      <c r="H4" s="40"/>
      <c r="I4" s="41">
        <v>20.0</v>
      </c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3">
        <v>1.0</v>
      </c>
      <c r="M4" s="44"/>
      <c r="N4" s="40"/>
      <c r="O4" s="44"/>
      <c r="P4" s="45"/>
      <c r="Q4" s="44"/>
      <c r="R4" s="45"/>
      <c r="S4" s="41"/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7"/>
      <c r="W4" s="48" t="b">
        <f t="shared" ref="W4:W23" si="1">(COUNTIF(C4:H4, "=15")+COUNTIF(C4:H4, "=10")=1)</f>
        <v>1</v>
      </c>
      <c r="X4" s="48">
        <f>IFERROR(__xludf.DUMMYFUNCTION("IF(W4, FILTER(BONUS, LEN(BONUS)), ""0"")"),0.0)</f>
        <v>0</v>
      </c>
      <c r="Y4" s="47">
        <f>IFERROR(__xludf.DUMMYFUNCTION("""COMPUTED_VALUE"""),10.0)</f>
        <v>10</v>
      </c>
      <c r="Z4" s="48">
        <f>IFERROR(__xludf.DUMMYFUNCTION("""COMPUTED_VALUE"""),20.0)</f>
        <v>20</v>
      </c>
      <c r="AA4" s="48">
        <f>IFERROR(__xludf.DUMMYFUNCTION("""COMPUTED_VALUE"""),30.0)</f>
        <v>30</v>
      </c>
      <c r="AB4" s="48" t="b">
        <f t="shared" ref="AB4:AB23" si="2">(COUNTIF(M4:R4, "=15")+COUNTIF(M4:R4, "=10")=1)</f>
        <v>0</v>
      </c>
      <c r="AC4" s="48" t="str">
        <f>IFERROR(__xludf.DUMMYFUNCTION("IF(AB4, FILTER(BONUS, LEN(BONUS)), ""0"")"),"0")</f>
        <v>0</v>
      </c>
      <c r="AD4" s="48"/>
      <c r="AE4" s="48"/>
      <c r="AF4" s="48"/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0</v>
      </c>
      <c r="AL4" s="48" t="str">
        <f>IFERROR(__xludf.DUMMYFUNCTION("IF(AK4=1, FILTER(TOSSUP, LEN(TOSSUP)), IF(AK4=2, FILTER(NEG, LEN(NEG)), IF(AK4, FILTER(NONEG, LEN(NONEG)), """")))"),"")</f>
        <v/>
      </c>
      <c r="AM4" s="48"/>
      <c r="AN4" s="48"/>
      <c r="AO4" s="48">
        <f>IF(E3="", 0, IF(SUM(C4:H4)-E4&lt;&gt;0, 0, IF(SUM(M4:R4)&gt;0, 2, IF(SUM(M4:R4)&lt;0, 3, 1))))</f>
        <v>1</v>
      </c>
      <c r="AP4" s="48">
        <f>IFERROR(__xludf.DUMMYFUNCTION("IF(AO4=1, FILTER(TOSSUP, LEN(TOSSUP)), IF(AO4=2, FILTER(NEG, LEN(NEG)), IF(AO4, FILTER(NONEG, LEN(NONEG)), """")))"),-5.0)</f>
        <v>-5</v>
      </c>
      <c r="AQ4" s="48">
        <f>IFERROR(__xludf.DUMMYFUNCTION("""COMPUTED_VALUE"""),10.0)</f>
        <v>10</v>
      </c>
      <c r="AR4" s="48">
        <f>IFERROR(__xludf.DUMMYFUNCTION("""COMPUTED_VALUE"""),15.0)</f>
        <v>15</v>
      </c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2</v>
      </c>
      <c r="BF4" s="21">
        <f>IFERROR(__xludf.DUMMYFUNCTION("IF(BE4=1, FILTER(TOSSUP, LEN(TOSSUP)), IF(BE4=2, FILTER(NEG, LEN(NEG)), IF(BE4, FILTER(NONEG, LEN(NONEG)), """")))"),-5.0)</f>
        <v>-5</v>
      </c>
      <c r="BG4" s="21"/>
      <c r="BH4" s="21"/>
      <c r="BI4" s="21">
        <f>IF(N3="", 0, IF(SUM(M4:R4)-N4&lt;&gt;0, 0, IF(SUM(C4:H4)&gt;0, 2, IF(SUM(C4:H4)&lt;0, 3, 1))))</f>
        <v>2</v>
      </c>
      <c r="BJ4" s="21">
        <f>IFERROR(__xludf.DUMMYFUNCTION("IF(BI4=1, FILTER(TOSSUP, LEN(TOSSUP)), IF(BI4=2, FILTER(NEG, LEN(NEG)), IF(BI4, FILTER(NONEG, LEN(NONEG)), """")))"),-5.0)</f>
        <v>-5</v>
      </c>
      <c r="BK4" s="21"/>
      <c r="BL4" s="21"/>
      <c r="BM4" s="21">
        <f>IF(O3="", 0, IF(SUM(M4:R4)-O4&lt;&gt;0, 0, IF(SUM(C4:H4)&gt;0, 2, IF(SUM(C4:H4)&lt;0, 3, 1))))</f>
        <v>2</v>
      </c>
      <c r="BN4" s="21">
        <f>IFERROR(__xludf.DUMMYFUNCTION("IF(BM4=1, FILTER(TOSSUP, LEN(TOSSUP)), IF(BM4=2, FILTER(NEG, LEN(NEG)), IF(BM4, FILTER(NONEG, LEN(NONEG)), """")))"),-5.0)</f>
        <v>-5</v>
      </c>
      <c r="BO4" s="21"/>
      <c r="BP4" s="21"/>
      <c r="BQ4" s="21">
        <f>IF(P3="", 0, IF(SUM(M4:R4)-P4&lt;&gt;0, 0, IF(SUM(C4:H4)&gt;0, 2, IF(SUM(C4:H4)&lt;0, 3, 1))))</f>
        <v>2</v>
      </c>
      <c r="BR4" s="21">
        <f>IFERROR(__xludf.DUMMYFUNCTION("IF(BQ4=1, FILTER(TOSSUP, LEN(TOSSUP)), IF(BQ4=2, FILTER(NEG, LEN(NEG)), IF(BQ4, FILTER(NONEG, LEN(NONEG)), """")))"),-5.0)</f>
        <v>-5</v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/>
      <c r="G5" s="39"/>
      <c r="H5" s="40"/>
      <c r="I5" s="41"/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SUM(J5,K4))"),30.0)</f>
        <v>30</v>
      </c>
      <c r="L5" s="43">
        <v>2.0</v>
      </c>
      <c r="M5" s="44"/>
      <c r="N5" s="40"/>
      <c r="O5" s="44">
        <v>10.0</v>
      </c>
      <c r="P5" s="57"/>
      <c r="Q5" s="58"/>
      <c r="R5" s="59"/>
      <c r="S5" s="41">
        <v>20.0</v>
      </c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6">
        <f>IFERROR(__xludf.DUMMYFUNCTION("IF(OR(RegExMatch(T5&amp;"""",""ERR""), RegExMatch(T5&amp;"""",""--""), RegExMatch(U4&amp;"""",""--""),),  ""-----------"", SUM(T5,U4))"),30.0)</f>
        <v>30</v>
      </c>
      <c r="V5" s="47"/>
      <c r="W5" s="48" t="b">
        <f t="shared" si="1"/>
        <v>0</v>
      </c>
      <c r="X5" s="48" t="str">
        <f>IFERROR(__xludf.DUMMYFUNCTION("IF(W5, FILTER(BONUS, LEN(BONUS)), ""0"")"),"0")</f>
        <v>0</v>
      </c>
      <c r="Y5" s="47"/>
      <c r="Z5" s="47"/>
      <c r="AA5" s="47"/>
      <c r="AB5" s="48" t="b">
        <f t="shared" si="2"/>
        <v>1</v>
      </c>
      <c r="AC5" s="48">
        <f>IFERROR(__xludf.DUMMYFUNCTION("IF(AB5, FILTER(BONUS, LEN(BONUS)), ""0"")"),0.0)</f>
        <v>0</v>
      </c>
      <c r="AD5" s="47">
        <f>IFERROR(__xludf.DUMMYFUNCTION("""COMPUTED_VALUE"""),10.0)</f>
        <v>10</v>
      </c>
      <c r="AE5" s="47">
        <f>IFERROR(__xludf.DUMMYFUNCTION("""COMPUTED_VALUE"""),20.0)</f>
        <v>20</v>
      </c>
      <c r="AF5" s="47">
        <f>IFERROR(__xludf.DUMMYFUNCTION("""COMPUTED_VALUE"""),30.0)</f>
        <v>30</v>
      </c>
      <c r="AG5" s="47">
        <f>IF(C3="", 0, IF(SUM(C5:H5)-C5&lt;&gt;0, 0, IF(SUM(M5:R5)&gt;0, 2, IF(SUM(M5:R5)&lt;0, 3, 1))))</f>
        <v>2</v>
      </c>
      <c r="AH5" s="48">
        <f>IFERROR(__xludf.DUMMYFUNCTION("IF(AG5=1, FILTER(TOSSUP, LEN(TOSSUP)), IF(AG5=2, FILTER(NEG, LEN(NEG)), IF(AG5, FILTER(NONEG, LEN(NONEG)), """")))"),-5.0)</f>
        <v>-5</v>
      </c>
      <c r="AI5" s="47"/>
      <c r="AJ5" s="47"/>
      <c r="AK5" s="47">
        <f>IF(D3="", 0, IF(SUM(C5:H5)-D5&lt;&gt;0, 0, IF(SUM(M5:R5)&gt;0, 2, IF(SUM(M5:R5)&lt;0, 3, 1))))</f>
        <v>2</v>
      </c>
      <c r="AL5" s="47">
        <f>IFERROR(__xludf.DUMMYFUNCTION("IF(AK5=1, FILTER(TOSSUP, LEN(TOSSUP)), IF(AK5=2, FILTER(NEG, LEN(NEG)), IF(AK5, FILTER(NONEG, LEN(NONEG)), """")))"),-5.0)</f>
        <v>-5</v>
      </c>
      <c r="AM5" s="47"/>
      <c r="AN5" s="47"/>
      <c r="AO5" s="47">
        <f>IF(E3="", 0, IF(SUM(C5:H5)-E5&lt;&gt;0, 0, IF(SUM(M5:R5)&gt;0, 2, IF(SUM(M5:R5)&lt;0, 3, 1))))</f>
        <v>2</v>
      </c>
      <c r="AP5" s="47">
        <f>IFERROR(__xludf.DUMMYFUNCTION("IF(AO5=1, FILTER(TOSSUP, LEN(TOSSUP)), IF(AO5=2, FILTER(NEG, LEN(NEG)), IF(AO5, FILTER(NONEG, LEN(NONEG)), """")))"),-5.0)</f>
        <v>-5</v>
      </c>
      <c r="AQ5" s="47"/>
      <c r="AR5" s="47"/>
      <c r="AS5" s="47">
        <f>IF(F3="", 0, IF(SUM(C5:H5)-F5&lt;&gt;0, 0, IF(SUM(M5:R5)&gt;0, 2, IF(SUM(M5:R5)&lt;0, 3, 1))))</f>
        <v>2</v>
      </c>
      <c r="AT5" s="47">
        <f>IFERROR(__xludf.DUMMYFUNCTION("IF(AS5=1, FILTER(TOSSUP, LEN(TOSSUP)), IF(AS5=2, FILTER(NEG, LEN(NEG)), IF(AS5, FILTER(NONEG, LEN(NONEG)), """")))"),-5.0)</f>
        <v>-5</v>
      </c>
      <c r="AU5" s="47"/>
      <c r="AV5" s="47"/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0</v>
      </c>
      <c r="BF5" s="47" t="str">
        <f>IFERROR(__xludf.DUMMYFUNCTION("IF(BE5=1, FILTER(TOSSUP, LEN(TOSSUP)), IF(BE5=2, FILTER(NEG, LEN(NEG)), IF(BE5, FILTER(NONEG, LEN(NONEG)), """")))"),"")</f>
        <v/>
      </c>
      <c r="BG5" s="47"/>
      <c r="BH5" s="47"/>
      <c r="BI5" s="47">
        <f>IF(N3="", 0, IF(SUM(M5:R5)-N5&lt;&gt;0, 0, IF(SUM(C5:H5)&gt;0, 2, IF(SUM(C5:H5)&lt;0, 3, 1))))</f>
        <v>0</v>
      </c>
      <c r="BJ5" s="47" t="str">
        <f>IFERROR(__xludf.DUMMYFUNCTION("IF(BI5=1, FILTER(TOSSUP, LEN(TOSSUP)), IF(BI5=2, FILTER(NEG, LEN(NEG)), IF(BI5, FILTER(NONEG, LEN(NONEG)), """")))"),"")</f>
        <v/>
      </c>
      <c r="BK5" s="47"/>
      <c r="BL5" s="47"/>
      <c r="BM5" s="47">
        <f>IF(O3="", 0, IF(SUM(M5:R5)-O5&lt;&gt;0, 0, IF(SUM(C5:H5)&gt;0, 2, IF(SUM(C5:H5)&lt;0, 3, 1))))</f>
        <v>1</v>
      </c>
      <c r="BN5" s="47">
        <f>IFERROR(__xludf.DUMMYFUNCTION("IF(BM5=1, FILTER(TOSSUP, LEN(TOSSUP)), IF(BM5=2, FILTER(NEG, LEN(NEG)), IF(BM5, FILTER(NONEG, LEN(NONEG)), """")))"),-5.0)</f>
        <v>-5</v>
      </c>
      <c r="BO5" s="47">
        <f>IFERROR(__xludf.DUMMYFUNCTION("""COMPUTED_VALUE"""),10.0)</f>
        <v>10</v>
      </c>
      <c r="BP5" s="47">
        <f>IFERROR(__xludf.DUMMYFUNCTION("""COMPUTED_VALUE"""),15.0)</f>
        <v>15</v>
      </c>
      <c r="BQ5" s="47">
        <f>IF(P3="", 0, IF(SUM(M5:R5)-P5&lt;&gt;0, 0, IF(SUM(C5:H5)&gt;0, 2, IF(SUM(C5:H5)&lt;0, 3, 1))))</f>
        <v>0</v>
      </c>
      <c r="BR5" s="47" t="str">
        <f>IFERROR(__xludf.DUMMYFUNCTION("IF(BQ5=1, FILTER(TOSSUP, LEN(TOSSUP)), IF(BQ5=2, FILTER(NEG, LEN(NEG)), IF(BQ5, FILTER(NONEG, LEN(NONEG)), """")))"),"")</f>
        <v/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39">
        <v>15.0</v>
      </c>
      <c r="F6" s="40"/>
      <c r="G6" s="60"/>
      <c r="H6" s="61"/>
      <c r="I6" s="41">
        <v>20.0</v>
      </c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6">
        <f>IFERROR(__xludf.DUMMYFUNCTION("IF(OR(RegExMatch(J6&amp;"""",""ERR""), RegExMatch(J6&amp;"""",""--""), RegExMatch(K5&amp;"""",""--""),),  ""-----------"", SUM(J6,K5))"),65.0)</f>
        <v>65</v>
      </c>
      <c r="L6" s="43">
        <v>3.0</v>
      </c>
      <c r="M6" s="44"/>
      <c r="N6" s="61"/>
      <c r="O6" s="44"/>
      <c r="P6" s="57"/>
      <c r="Q6" s="44"/>
      <c r="R6" s="59"/>
      <c r="S6" s="41"/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SUM(T6,U5))"),30.0)</f>
        <v>30</v>
      </c>
      <c r="V6" s="47"/>
      <c r="W6" s="48" t="b">
        <f t="shared" si="1"/>
        <v>1</v>
      </c>
      <c r="X6" s="48">
        <f>IFERROR(__xludf.DUMMYFUNCTION("IF(W6, FILTER(BONUS, LEN(BONUS)), ""0"")"),0.0)</f>
        <v>0</v>
      </c>
      <c r="Y6" s="47">
        <f>IFERROR(__xludf.DUMMYFUNCTION("""COMPUTED_VALUE"""),10.0)</f>
        <v>10</v>
      </c>
      <c r="Z6" s="47">
        <f>IFERROR(__xludf.DUMMYFUNCTION("""COMPUTED_VALUE"""),20.0)</f>
        <v>20</v>
      </c>
      <c r="AA6" s="47">
        <f>IFERROR(__xludf.DUMMYFUNCTION("""COMPUTED_VALUE"""),30.0)</f>
        <v>30</v>
      </c>
      <c r="AB6" s="48" t="b">
        <f t="shared" si="2"/>
        <v>0</v>
      </c>
      <c r="AC6" s="48" t="str">
        <f>IFERROR(__xludf.DUMMYFUNCTION("IF(AB6, FILTER(BONUS, LEN(BONUS)), ""0"")"),"0")</f>
        <v>0</v>
      </c>
      <c r="AD6" s="47"/>
      <c r="AE6" s="47"/>
      <c r="AF6" s="47"/>
      <c r="AG6" s="47">
        <f>IF(C3="", 0, IF(SUM(C6:H6)-C6&lt;&gt;0, 0, IF(SUM(M6:R6)&gt;0, 2, IF(SUM(M6:R6)&lt;0, 3, 1))))</f>
        <v>0</v>
      </c>
      <c r="AH6" s="48" t="str">
        <f>IFERROR(__xludf.DUMMYFUNCTION("IF(AG6=1, FILTER(TOSSUP, LEN(TOSSUP)), IF(AG6=2, FILTER(NEG, LEN(NEG)), IF(AG6, FILTER(NONEG, LEN(NONEG)), """")))"),"")</f>
        <v/>
      </c>
      <c r="AI6" s="47"/>
      <c r="AJ6" s="47"/>
      <c r="AK6" s="47">
        <f>IF(D3="", 0, IF(SUM(C6:H6)-D6&lt;&gt;0, 0, IF(SUM(M6:R6)&gt;0, 2, IF(SUM(M6:R6)&lt;0, 3, 1))))</f>
        <v>0</v>
      </c>
      <c r="AL6" s="47" t="str">
        <f>IFERROR(__xludf.DUMMYFUNCTION("IF(AK6=1, FILTER(TOSSUP, LEN(TOSSUP)), IF(AK6=2, FILTER(NEG, LEN(NEG)), IF(AK6, FILTER(NONEG, LEN(NONEG)), """")))"),"")</f>
        <v/>
      </c>
      <c r="AM6" s="47"/>
      <c r="AN6" s="47"/>
      <c r="AO6" s="47">
        <f>IF(E3="", 0, IF(SUM(C6:H6)-E6&lt;&gt;0, 0, IF(SUM(M6:R6)&gt;0, 2, IF(SUM(M6:R6)&lt;0, 3, 1))))</f>
        <v>1</v>
      </c>
      <c r="AP6" s="47">
        <f>IFERROR(__xludf.DUMMYFUNCTION("IF(AO6=1, FILTER(TOSSUP, LEN(TOSSUP)), IF(AO6=2, FILTER(NEG, LEN(NEG)), IF(AO6, FILTER(NONEG, LEN(NONEG)), """")))"),-5.0)</f>
        <v>-5</v>
      </c>
      <c r="AQ6" s="47">
        <f>IFERROR(__xludf.DUMMYFUNCTION("""COMPUTED_VALUE"""),10.0)</f>
        <v>10</v>
      </c>
      <c r="AR6" s="47">
        <f>IFERROR(__xludf.DUMMYFUNCTION("""COMPUTED_VALUE"""),15.0)</f>
        <v>15</v>
      </c>
      <c r="AS6" s="47">
        <f>IF(F3="", 0, IF(SUM(C6:H6)-F6&lt;&gt;0, 0, IF(SUM(M6:R6)&gt;0, 2, IF(SUM(M6:R6)&lt;0, 3, 1))))</f>
        <v>0</v>
      </c>
      <c r="AT6" s="47" t="str">
        <f>IFERROR(__xludf.DUMMYFUNCTION("IF(AS6=1, FILTER(TOSSUP, LEN(TOSSUP)), IF(AS6=2, FILTER(NEG, LEN(NEG)), IF(AS6, FILTER(NONEG, LEN(NONEG)), """")))"),"")</f>
        <v/>
      </c>
      <c r="AU6" s="47"/>
      <c r="AV6" s="47"/>
      <c r="AW6" s="47">
        <f>IF(G3="", 0, IF(SUM(C6:H6)-G6&lt;&gt;0, 0, IF(SUM(M6:R6)&gt;0, 2, IF(SUM(M6:R6)&lt;0, 3, 1))))</f>
        <v>0</v>
      </c>
      <c r="AX6" s="47" t="str">
        <f>IFERROR(__xludf.DUMMYFUNCTION("IF(AW6=1, FILTER(TOSSUP, LEN(TOSSUP)), IF(AW6=2, FILTER(NEG, LEN(NEG)), IF(AW6, FILTER(NONEG, LEN(NONEG)), """")))"),"")</f>
        <v/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2</v>
      </c>
      <c r="BF6" s="47">
        <f>IFERROR(__xludf.DUMMYFUNCTION("IF(BE6=1, FILTER(TOSSUP, LEN(TOSSUP)), IF(BE6=2, FILTER(NEG, LEN(NEG)), IF(BE6, FILTER(NONEG, LEN(NONEG)), """")))"),-5.0)</f>
        <v>-5</v>
      </c>
      <c r="BG6" s="47"/>
      <c r="BH6" s="47"/>
      <c r="BI6" s="47">
        <f>IF(N3="", 0, IF(SUM(M6:R6)-N6&lt;&gt;0, 0, IF(SUM(C6:H6)&gt;0, 2, IF(SUM(C6:H6)&lt;0, 3, 1))))</f>
        <v>2</v>
      </c>
      <c r="BJ6" s="47">
        <f>IFERROR(__xludf.DUMMYFUNCTION("IF(BI6=1, FILTER(TOSSUP, LEN(TOSSUP)), IF(BI6=2, FILTER(NEG, LEN(NEG)), IF(BI6, FILTER(NONEG, LEN(NONEG)), """")))"),-5.0)</f>
        <v>-5</v>
      </c>
      <c r="BK6" s="47"/>
      <c r="BL6" s="47"/>
      <c r="BM6" s="47">
        <f>IF(O3="", 0, IF(SUM(M6:R6)-O6&lt;&gt;0, 0, IF(SUM(C6:H6)&gt;0, 2, IF(SUM(C6:H6)&lt;0, 3, 1))))</f>
        <v>2</v>
      </c>
      <c r="BN6" s="47">
        <f>IFERROR(__xludf.DUMMYFUNCTION("IF(BM6=1, FILTER(TOSSUP, LEN(TOSSUP)), IF(BM6=2, FILTER(NEG, LEN(NEG)), IF(BM6, FILTER(NONEG, LEN(NONEG)), """")))"),-5.0)</f>
        <v>-5</v>
      </c>
      <c r="BO6" s="47"/>
      <c r="BP6" s="47"/>
      <c r="BQ6" s="47">
        <f>IF(P3="", 0, IF(SUM(M6:R6)-P6&lt;&gt;0, 0, IF(SUM(C6:H6)&gt;0, 2, IF(SUM(C6:H6)&lt;0, 3, 1))))</f>
        <v>2</v>
      </c>
      <c r="BR6" s="47">
        <f>IFERROR(__xludf.DUMMYFUNCTION("IF(BQ6=1, FILTER(TOSSUP, LEN(TOSSUP)), IF(BQ6=2, FILTER(NEG, LEN(NEG)), IF(BQ6, FILTER(NONEG, LEN(NONEG)), """")))"),-5.0)</f>
        <v>-5</v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>
        <v>10.0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7"/>
      <c r="W7" s="48" t="b">
        <f t="shared" si="1"/>
        <v>1</v>
      </c>
      <c r="X7" s="48">
        <f>IFERROR(__xludf.DUMMYFUNCTION("IF(W7, FILTER(BONUS, LEN(BONUS)), ""0"")"),0.0)</f>
        <v>0</v>
      </c>
      <c r="Y7" s="47">
        <f>IFERROR(__xludf.DUMMYFUNCTION("""COMPUTED_VALUE"""),10.0)</f>
        <v>10</v>
      </c>
      <c r="Z7" s="47">
        <f>IFERROR(__xludf.DUMMYFUNCTION("""COMPUTED_VALUE"""),20.0)</f>
        <v>20</v>
      </c>
      <c r="AA7" s="47">
        <f>IFERROR(__xludf.DUMMYFUNCTION("""COMPUTED_VALUE"""),30.0)</f>
        <v>30</v>
      </c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0</v>
      </c>
      <c r="AL7" s="47" t="str">
        <f>IFERROR(__xludf.DUMMYFUNCTION("IF(AK7=1, FILTER(TOSSUP, LEN(TOSSUP)), IF(AK7=2, FILTER(NEG, LEN(NEG)), IF(AK7, FILTER(NONEG, LEN(NONEG)), """")))"),"")</f>
        <v/>
      </c>
      <c r="AM7" s="47"/>
      <c r="AN7" s="47"/>
      <c r="AO7" s="47">
        <f>IF(E3="", 0, IF(SUM(C7:H7)-E7&lt;&gt;0, 0, IF(SUM(M7:R7)&gt;0, 2, IF(SUM(M7:R7)&lt;0, 3, 1))))</f>
        <v>0</v>
      </c>
      <c r="AP7" s="47" t="str">
        <f>IFERROR(__xludf.DUMMYFUNCTION("IF(AO7=1, FILTER(TOSSUP, LEN(TOSSUP)), IF(AO7=2, FILTER(NEG, LEN(NEG)), IF(AO7, FILTER(NONEG, LEN(NONEG)), """")))"),"")</f>
        <v/>
      </c>
      <c r="AQ7" s="47"/>
      <c r="AR7" s="47"/>
      <c r="AS7" s="47">
        <f>IF(F3="", 0, IF(SUM(C7:H7)-F7&lt;&gt;0, 0, IF(SUM(M7:R7)&gt;0, 2, IF(SUM(M7:R7)&lt;0, 3, 1))))</f>
        <v>0</v>
      </c>
      <c r="AT7" s="47" t="str">
        <f>IFERROR(__xludf.DUMMYFUNCTION("IF(AS7=1, FILTER(TOSSUP, LEN(TOSSUP)), IF(AS7=2, FILTER(NEG, LEN(NEG)), IF(AS7, FILTER(NONEG, LEN(NONEG)), """")))"),"")</f>
        <v/>
      </c>
      <c r="AU7" s="47"/>
      <c r="AV7" s="47"/>
      <c r="AW7" s="47">
        <f>IF(G3="", 0, IF(SUM(C7:H7)-G7&lt;&gt;0, 0, IF(SUM(M7:R7)&gt;0, 2, IF(SUM(M7:R7)&lt;0, 3, 1))))</f>
        <v>0</v>
      </c>
      <c r="AX7" s="47" t="str">
        <f>IFERROR(__xludf.DUMMYFUNCTION("IF(AW7=1, FILTER(TOSSUP, LEN(TOSSUP)), IF(AW7=2, FILTER(NEG, LEN(NEG)), IF(AW7, FILTER(NONEG, LEN(NONEG)), """")))"),"")</f>
        <v/>
      </c>
      <c r="AY7" s="47"/>
      <c r="AZ7" s="47"/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2</v>
      </c>
      <c r="BF7" s="47">
        <f>IFERROR(__xludf.DUMMYFUNCTION("IF(BE7=1, FILTER(TOSSUP, LEN(TOSSUP)), IF(BE7=2, FILTER(NEG, LEN(NEG)), IF(BE7, FILTER(NONEG, LEN(NONEG)), """")))"),-5.0)</f>
        <v>-5</v>
      </c>
      <c r="BG7" s="47"/>
      <c r="BH7" s="47"/>
      <c r="BI7" s="47">
        <f>IF(N3="", 0, IF(SUM(M7:R7)-N7&lt;&gt;0, 0, IF(SUM(C7:H7)&gt;0, 2, IF(SUM(C7:H7)&lt;0, 3, 1))))</f>
        <v>2</v>
      </c>
      <c r="BJ7" s="47">
        <f>IFERROR(__xludf.DUMMYFUNCTION("IF(BI7=1, FILTER(TOSSUP, LEN(TOSSUP)), IF(BI7=2, FILTER(NEG, LEN(NEG)), IF(BI7, FILTER(NONEG, LEN(NONEG)), """")))"),-5.0)</f>
        <v>-5</v>
      </c>
      <c r="BK7" s="47"/>
      <c r="BL7" s="47"/>
      <c r="BM7" s="47">
        <f>IF(O3="", 0, IF(SUM(M7:R7)-O7&lt;&gt;0, 0, IF(SUM(C7:H7)&gt;0, 2, IF(SUM(C7:H7)&lt;0, 3, 1))))</f>
        <v>2</v>
      </c>
      <c r="BN7" s="47">
        <f>IFERROR(__xludf.DUMMYFUNCTION("IF(BM7=1, FILTER(TOSSUP, LEN(TOSSUP)), IF(BM7=2, FILTER(NEG, LEN(NEG)), IF(BM7, FILTER(NONEG, LEN(NONEG)), """")))"),-5.0)</f>
        <v>-5</v>
      </c>
      <c r="BO7" s="47"/>
      <c r="BP7" s="47"/>
      <c r="BQ7" s="47">
        <f>IF(P3="", 0, IF(SUM(M7:R7)-P7&lt;&gt;0, 0, IF(SUM(C7:H7)&gt;0, 2, IF(SUM(C7:H7)&lt;0, 3, 1))))</f>
        <v>2</v>
      </c>
      <c r="BR7" s="47">
        <f>IFERROR(__xludf.DUMMYFUNCTION("IF(BQ7=1, FILTER(TOSSUP, LEN(TOSSUP)), IF(BQ7=2, FILTER(NEG, LEN(NEG)), IF(BQ7, FILTER(NONEG, LEN(NONEG)), """")))"),-5.0)</f>
        <v>-5</v>
      </c>
      <c r="BS7" s="47"/>
      <c r="BT7" s="47"/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>
        <v>-5.0</v>
      </c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SUM(T8,U7))"),25.0)</f>
        <v>25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0</v>
      </c>
      <c r="AC8" s="48" t="str">
        <f>IFERROR(__xludf.DUMMYFUNCTION("IF(AB8, FILTER(BONUS, LEN(BONUS)), ""0"")"),"0")</f>
        <v>0</v>
      </c>
      <c r="AD8" s="47"/>
      <c r="AE8" s="47"/>
      <c r="AF8" s="47"/>
      <c r="AG8" s="47">
        <f>IF(C3="", 0, IF(SUM(C8:H8)-C8&lt;&gt;0, 0, IF(SUM(M8:R8)&gt;0, 2, IF(SUM(M8:R8)&lt;0, 3, 1))))</f>
        <v>3</v>
      </c>
      <c r="AH8" s="48">
        <f>IFERROR(__xludf.DUMMYFUNCTION("IF(AG8=1, FILTER(TOSSUP, LEN(TOSSUP)), IF(AG8=2, FILTER(NEG, LEN(NEG)), IF(AG8, FILTER(NONEG, LEN(NONEG)), """")))"),10.0)</f>
        <v>10</v>
      </c>
      <c r="AI8" s="47">
        <f>IFERROR(__xludf.DUMMYFUNCTION("""COMPUTED_VALUE"""),15.0)</f>
        <v>15</v>
      </c>
      <c r="AJ8" s="47"/>
      <c r="AK8" s="47">
        <f>IF(D3="", 0, IF(SUM(C8:H8)-D8&lt;&gt;0, 0, IF(SUM(M8:R8)&gt;0, 2, IF(SUM(M8:R8)&lt;0, 3, 1))))</f>
        <v>3</v>
      </c>
      <c r="AL8" s="47">
        <f>IFERROR(__xludf.DUMMYFUNCTION("IF(AK8=1, FILTER(TOSSUP, LEN(TOSSUP)), IF(AK8=2, FILTER(NEG, LEN(NEG)), IF(AK8, FILTER(NONEG, LEN(NONEG)), """")))"),10.0)</f>
        <v>10</v>
      </c>
      <c r="AM8" s="47">
        <f>IFERROR(__xludf.DUMMYFUNCTION("""COMPUTED_VALUE"""),15.0)</f>
        <v>15</v>
      </c>
      <c r="AN8" s="47"/>
      <c r="AO8" s="47">
        <f>IF(E3="", 0, IF(SUM(C8:H8)-E8&lt;&gt;0, 0, IF(SUM(M8:R8)&gt;0, 2, IF(SUM(M8:R8)&lt;0, 3, 1))))</f>
        <v>3</v>
      </c>
      <c r="AP8" s="47">
        <f>IFERROR(__xludf.DUMMYFUNCTION("IF(AO8=1, FILTER(TOSSUP, LEN(TOSSUP)), IF(AO8=2, FILTER(NEG, LEN(NEG)), IF(AO8, FILTER(NONEG, LEN(NONEG)), """")))"),10.0)</f>
        <v>10</v>
      </c>
      <c r="AQ8" s="47">
        <f>IFERROR(__xludf.DUMMYFUNCTION("""COMPUTED_VALUE"""),15.0)</f>
        <v>15</v>
      </c>
      <c r="AR8" s="47"/>
      <c r="AS8" s="47">
        <f>IF(F3="", 0, IF(SUM(C8:H8)-F8&lt;&gt;0, 0, IF(SUM(M8:R8)&gt;0, 2, IF(SUM(M8:R8)&lt;0, 3, 1))))</f>
        <v>3</v>
      </c>
      <c r="AT8" s="47">
        <f>IFERROR(__xludf.DUMMYFUNCTION("IF(AS8=1, FILTER(TOSSUP, LEN(TOSSUP)), IF(AS8=2, FILTER(NEG, LEN(NEG)), IF(AS8, FILTER(NONEG, LEN(NONEG)), """")))"),10.0)</f>
        <v>10</v>
      </c>
      <c r="AU8" s="47">
        <f>IFERROR(__xludf.DUMMYFUNCTION("""COMPUTED_VALUE"""),15.0)</f>
        <v>15</v>
      </c>
      <c r="AV8" s="47"/>
      <c r="AW8" s="47">
        <f>IF(G3="", 0, IF(SUM(C8:H8)-G8&lt;&gt;0, 0, IF(SUM(M8:R8)&gt;0, 2, IF(SUM(M8:R8)&lt;0, 3, 1))))</f>
        <v>0</v>
      </c>
      <c r="AX8" s="47" t="str">
        <f>IFERROR(__xludf.DUMMYFUNCTION("IF(AW8=1, FILTER(TOSSUP, LEN(TOSSUP)), IF(AW8=2, FILTER(NEG, LEN(NEG)), IF(AW8, FILTER(NONEG, LEN(NONEG)), """")))"),"")</f>
        <v/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1</v>
      </c>
      <c r="BF8" s="47">
        <f>IFERROR(__xludf.DUMMYFUNCTION("IF(BE8=1, FILTER(TOSSUP, LEN(TOSSUP)), IF(BE8=2, FILTER(NEG, LEN(NEG)), IF(BE8, FILTER(NONEG, LEN(NONEG)), """")))"),-5.0)</f>
        <v>-5</v>
      </c>
      <c r="BG8" s="47">
        <f>IFERROR(__xludf.DUMMYFUNCTION("""COMPUTED_VALUE"""),10.0)</f>
        <v>10</v>
      </c>
      <c r="BH8" s="47">
        <f>IFERROR(__xludf.DUMMYFUNCTION("""COMPUTED_VALUE"""),15.0)</f>
        <v>15</v>
      </c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SUM(T9,U8))"),45.0)</f>
        <v>45</v>
      </c>
      <c r="V9" s="48"/>
      <c r="W9" s="48" t="b">
        <f t="shared" si="1"/>
        <v>0</v>
      </c>
      <c r="X9" s="48" t="str">
        <f>IFERROR(__xludf.DUMMYFUNCTION("IF(W9, FILTER(BONUS, LEN(BONUS)), ""0"")"),"0")</f>
        <v>0</v>
      </c>
      <c r="Y9" s="47"/>
      <c r="Z9" s="47"/>
      <c r="AA9" s="47"/>
      <c r="AB9" s="48" t="b">
        <f t="shared" si="2"/>
        <v>1</v>
      </c>
      <c r="AC9" s="48">
        <f>IFERROR(__xludf.DUMMYFUNCTION("IF(AB9, FILTER(BONUS, LEN(BONUS)), ""0"")"),0.0)</f>
        <v>0</v>
      </c>
      <c r="AD9" s="47">
        <f>IFERROR(__xludf.DUMMYFUNCTION("""COMPUTED_VALUE"""),10.0)</f>
        <v>10</v>
      </c>
      <c r="AE9" s="47">
        <f>IFERROR(__xludf.DUMMYFUNCTION("""COMPUTED_VALUE"""),20.0)</f>
        <v>20</v>
      </c>
      <c r="AF9" s="47">
        <f>IFERROR(__xludf.DUMMYFUNCTION("""COMPUTED_VALUE"""),30.0)</f>
        <v>30</v>
      </c>
      <c r="AG9" s="47">
        <f>IF(C3="", 0, IF(SUM(C9:H9)-C9&lt;&gt;0, 0, IF(SUM(M9:R9)&gt;0, 2, IF(SUM(M9:R9)&lt;0, 3, 1))))</f>
        <v>2</v>
      </c>
      <c r="AH9" s="48">
        <f>IFERROR(__xludf.DUMMYFUNCTION("IF(AG9=1, FILTER(TOSSUP, LEN(TOSSUP)), IF(AG9=2, FILTER(NEG, LEN(NEG)), IF(AG9, FILTER(NONEG, LEN(NONEG)), """")))"),-5.0)</f>
        <v>-5</v>
      </c>
      <c r="AI9" s="47"/>
      <c r="AJ9" s="47"/>
      <c r="AK9" s="47">
        <f>IF(D3="", 0, IF(SUM(C9:H9)-D9&lt;&gt;0, 0, IF(SUM(M9:R9)&gt;0, 2, IF(SUM(M9:R9)&lt;0, 3, 1))))</f>
        <v>2</v>
      </c>
      <c r="AL9" s="47">
        <f>IFERROR(__xludf.DUMMYFUNCTION("IF(AK9=1, FILTER(TOSSUP, LEN(TOSSUP)), IF(AK9=2, FILTER(NEG, LEN(NEG)), IF(AK9, FILTER(NONEG, LEN(NONEG)), """")))"),-5.0)</f>
        <v>-5</v>
      </c>
      <c r="AM9" s="47"/>
      <c r="AN9" s="47"/>
      <c r="AO9" s="47">
        <f>IF(E3="", 0, IF(SUM(C9:H9)-E9&lt;&gt;0, 0, IF(SUM(M9:R9)&gt;0, 2, IF(SUM(M9:R9)&lt;0, 3, 1))))</f>
        <v>2</v>
      </c>
      <c r="AP9" s="47">
        <f>IFERROR(__xludf.DUMMYFUNCTION("IF(AO9=1, FILTER(TOSSUP, LEN(TOSSUP)), IF(AO9=2, FILTER(NEG, LEN(NEG)), IF(AO9, FILTER(NONEG, LEN(NONEG)), """")))"),-5.0)</f>
        <v>-5</v>
      </c>
      <c r="AQ9" s="47"/>
      <c r="AR9" s="47"/>
      <c r="AS9" s="47">
        <f>IF(F3="", 0, IF(SUM(C9:H9)-F9&lt;&gt;0, 0, IF(SUM(M9:R9)&gt;0, 2, IF(SUM(M9:R9)&lt;0, 3, 1))))</f>
        <v>2</v>
      </c>
      <c r="AT9" s="47">
        <f>IFERROR(__xludf.DUMMYFUNCTION("IF(AS9=1, FILTER(TOSSUP, LEN(TOSSUP)), IF(AS9=2, FILTER(NEG, LEN(NEG)), IF(AS9, FILTER(NONEG, LEN(NONEG)), """")))"),-5.0)</f>
        <v>-5</v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0</v>
      </c>
      <c r="BF9" s="47" t="str">
        <f>IFERROR(__xludf.DUMMYFUNCTION("IF(BE9=1, FILTER(TOSSUP, LEN(TOSSUP)), IF(BE9=2, FILTER(NEG, LEN(NEG)), IF(BE9, FILTER(NONEG, LEN(NONEG)), """")))"),"")</f>
        <v/>
      </c>
      <c r="BG9" s="47"/>
      <c r="BH9" s="47"/>
      <c r="BI9" s="47">
        <f>IF(N3="", 0, IF(SUM(M9:R9)-N9&lt;&gt;0, 0, IF(SUM(C9:H9)&gt;0, 2, IF(SUM(C9:H9)&lt;0, 3, 1))))</f>
        <v>1</v>
      </c>
      <c r="BJ9" s="47">
        <f>IFERROR(__xludf.DUMMYFUNCTION("IF(BI9=1, FILTER(TOSSUP, LEN(TOSSUP)), IF(BI9=2, FILTER(NEG, LEN(NEG)), IF(BI9, FILTER(NONEG, LEN(NONEG)), """")))"),-5.0)</f>
        <v>-5</v>
      </c>
      <c r="BK9" s="47">
        <f>IFERROR(__xludf.DUMMYFUNCTION("""COMPUTED_VALUE"""),10.0)</f>
        <v>10</v>
      </c>
      <c r="BL9" s="47">
        <f>IFERROR(__xludf.DUMMYFUNCTION("""COMPUTED_VALUE"""),15.0)</f>
        <v>15</v>
      </c>
      <c r="BM9" s="47">
        <f>IF(O3="", 0, IF(SUM(M9:R9)-O9&lt;&gt;0, 0, IF(SUM(C9:H9)&gt;0, 2, IF(SUM(C9:H9)&lt;0, 3, 1))))</f>
        <v>0</v>
      </c>
      <c r="BN9" s="47" t="str">
        <f>IFERROR(__xludf.DUMMYFUNCTION("IF(BM9=1, FILTER(TOSSUP, LEN(TOSSUP)), IF(BM9=2, FILTER(NEG, LEN(NEG)), IF(BM9, FILTER(NONEG, LEN(NONEG)), """")))"),"")</f>
        <v/>
      </c>
      <c r="BO9" s="47"/>
      <c r="BP9" s="47"/>
      <c r="BQ9" s="47">
        <f>IF(P3="", 0, IF(SUM(M9:R9)-P9&lt;&gt;0, 0, IF(SUM(C9:H9)&gt;0, 2, IF(SUM(C9:H9)&lt;0, 3, 1))))</f>
        <v>0</v>
      </c>
      <c r="BR9" s="47" t="str">
        <f>IFERROR(__xludf.DUMMYFUNCTION("IF(BQ9=1, FILTER(TOSSUP, LEN(TOSSUP)), IF(BQ9=2, FILTER(NEG, LEN(NEG)), IF(BQ9, FILTER(NONEG, LEN(NONEG)), """")))"),"")</f>
        <v/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/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SUM(J10,K9))"),95.0)</f>
        <v>95</v>
      </c>
      <c r="L10" s="43">
        <v>7.0</v>
      </c>
      <c r="M10" s="44"/>
      <c r="N10" s="40">
        <v>10.0</v>
      </c>
      <c r="O10" s="44"/>
      <c r="P10" s="59"/>
      <c r="Q10" s="58"/>
      <c r="R10" s="59"/>
      <c r="S10" s="41">
        <v>10.0</v>
      </c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6">
        <f>IFERROR(__xludf.DUMMYFUNCTION("IF(OR(RegExMatch(T10&amp;"""",""ERR""), RegExMatch(T10&amp;"""",""--""), RegExMatch(U9&amp;"""",""--""),),  ""-----------"", SUM(T10,U9))"),65.0)</f>
        <v>65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1</v>
      </c>
      <c r="AC10" s="48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2</v>
      </c>
      <c r="AH10" s="48">
        <f>IFERROR(__xludf.DUMMYFUNCTION("IF(AG10=1, FILTER(TOSSUP, LEN(TOSSUP)), IF(AG10=2, FILTER(NEG, LEN(NEG)), IF(AG10, FILTER(NONEG, LEN(NONEG)), """")))"),-5.0)</f>
        <v>-5</v>
      </c>
      <c r="AI10" s="47"/>
      <c r="AJ10" s="47"/>
      <c r="AK10" s="47">
        <f>IF(D3="", 0, IF(SUM(C10:H10)-D10&lt;&gt;0, 0, IF(SUM(M10:R10)&gt;0, 2, IF(SUM(M10:R10)&lt;0, 3, 1))))</f>
        <v>2</v>
      </c>
      <c r="AL10" s="47">
        <f>IFERROR(__xludf.DUMMYFUNCTION("IF(AK10=1, FILTER(TOSSUP, LEN(TOSSUP)), IF(AK10=2, FILTER(NEG, LEN(NEG)), IF(AK10, FILTER(NONEG, LEN(NONEG)), """")))"),-5.0)</f>
        <v>-5</v>
      </c>
      <c r="AM10" s="47"/>
      <c r="AN10" s="47"/>
      <c r="AO10" s="47">
        <f>IF(E3="", 0, IF(SUM(C10:H10)-E10&lt;&gt;0, 0, IF(SUM(M10:R10)&gt;0, 2, IF(SUM(M10:R10)&lt;0, 3, 1))))</f>
        <v>2</v>
      </c>
      <c r="AP10" s="47">
        <f>IFERROR(__xludf.DUMMYFUNCTION("IF(AO10=1, FILTER(TOSSUP, LEN(TOSSUP)), IF(AO10=2, FILTER(NEG, LEN(NEG)), IF(AO10, FILTER(NONEG, LEN(NONEG)), """")))"),-5.0)</f>
        <v>-5</v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0</v>
      </c>
      <c r="BF10" s="47" t="str">
        <f>IFERROR(__xludf.DUMMYFUNCTION("IF(BE10=1, FILTER(TOSSUP, LEN(TOSSUP)), IF(BE10=2, FILTER(NEG, LEN(NEG)), IF(BE10, FILTER(NONEG, LEN(NONEG)), """")))"),"")</f>
        <v/>
      </c>
      <c r="BG10" s="47"/>
      <c r="BH10" s="47"/>
      <c r="BI10" s="47">
        <f>IF(N3="", 0, IF(SUM(M10:R10)-N10&lt;&gt;0, 0, IF(SUM(C10:H10)&gt;0, 2, IF(SUM(C10:H10)&lt;0, 3, 1))))</f>
        <v>1</v>
      </c>
      <c r="BJ10" s="47">
        <f>IFERROR(__xludf.DUMMYFUNCTION("IF(BI10=1, FILTER(TOSSUP, LEN(TOSSUP)), IF(BI10=2, FILTER(NEG, LEN(NEG)), IF(BI10, FILTER(NONEG, LEN(NONEG)), """")))"),-5.0)</f>
        <v>-5</v>
      </c>
      <c r="BK10" s="47">
        <f>IFERROR(__xludf.DUMMYFUNCTION("""COMPUTED_VALUE"""),10.0)</f>
        <v>10</v>
      </c>
      <c r="BL10" s="47">
        <f>IFERROR(__xludf.DUMMYFUNCTION("""COMPUTED_VALUE"""),15.0)</f>
        <v>15</v>
      </c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>
        <v>10.0</v>
      </c>
      <c r="E11" s="60"/>
      <c r="F11" s="61"/>
      <c r="G11" s="60"/>
      <c r="H11" s="61"/>
      <c r="I11" s="41">
        <v>20.0</v>
      </c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6">
        <f>IFERROR(__xludf.DUMMYFUNCTION("IF(OR(RegExMatch(J11&amp;"""",""ERR""), RegExMatch(J11&amp;"""",""--""), RegExMatch(K10&amp;"""",""--""),),  ""-----------"", SUM(J11,K10))"),125.0)</f>
        <v>125</v>
      </c>
      <c r="L11" s="43">
        <v>8.0</v>
      </c>
      <c r="M11" s="44"/>
      <c r="N11" s="61"/>
      <c r="O11" s="58"/>
      <c r="P11" s="59"/>
      <c r="Q11" s="58"/>
      <c r="R11" s="59"/>
      <c r="S11" s="46"/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SUM(T11,U10))"),65.0)</f>
        <v>65</v>
      </c>
      <c r="V11" s="47"/>
      <c r="W11" s="48" t="b">
        <f t="shared" si="1"/>
        <v>1</v>
      </c>
      <c r="X11" s="48">
        <f>IFERROR(__xludf.DUMMYFUNCTION("IF(W11, FILTER(BONUS, LEN(BONUS)), ""0"")"),0.0)</f>
        <v>0</v>
      </c>
      <c r="Y11" s="47">
        <f>IFERROR(__xludf.DUMMYFUNCTION("""COMPUTED_VALUE"""),10.0)</f>
        <v>10</v>
      </c>
      <c r="Z11" s="47">
        <f>IFERROR(__xludf.DUMMYFUNCTION("""COMPUTED_VALUE"""),20.0)</f>
        <v>20</v>
      </c>
      <c r="AA11" s="47">
        <f>IFERROR(__xludf.DUMMYFUNCTION("""COMPUTED_VALUE"""),30.0)</f>
        <v>30</v>
      </c>
      <c r="AB11" s="48" t="b">
        <f t="shared" si="2"/>
        <v>0</v>
      </c>
      <c r="AC11" s="48" t="str">
        <f>IFERROR(__xludf.DUMMYFUNCTION("IF(AB11, FILTER(BONUS, LEN(BONUS)), ""0"")"),"0")</f>
        <v>0</v>
      </c>
      <c r="AD11" s="47"/>
      <c r="AE11" s="47"/>
      <c r="AF11" s="47"/>
      <c r="AG11" s="47">
        <f>IF(C3="", 0, IF(SUM(C11:H11)-C11&lt;&gt;0, 0, IF(SUM(M11:R11)&gt;0, 2, IF(SUM(M11:R11)&lt;0, 3, 1))))</f>
        <v>0</v>
      </c>
      <c r="AH11" s="48" t="str">
        <f>IFERROR(__xludf.DUMMYFUNCTION("IF(AG11=1, FILTER(TOSSUP, LEN(TOSSUP)), IF(AG11=2, FILTER(NEG, LEN(NEG)), IF(AG11, FILTER(NONEG, LEN(NONEG)), """")))"),"")</f>
        <v/>
      </c>
      <c r="AI11" s="47"/>
      <c r="AJ11" s="47"/>
      <c r="AK11" s="47">
        <f>IF(D3="", 0, IF(SUM(C11:H11)-D11&lt;&gt;0, 0, IF(SUM(M11:R11)&gt;0, 2, IF(SUM(M11:R11)&lt;0, 3, 1))))</f>
        <v>1</v>
      </c>
      <c r="AL11" s="47">
        <f>IFERROR(__xludf.DUMMYFUNCTION("IF(AK11=1, FILTER(TOSSUP, LEN(TOSSUP)), IF(AK11=2, FILTER(NEG, LEN(NEG)), IF(AK11, FILTER(NONEG, LEN(NONEG)), """")))"),-5.0)</f>
        <v>-5</v>
      </c>
      <c r="AM11" s="47">
        <f>IFERROR(__xludf.DUMMYFUNCTION("""COMPUTED_VALUE"""),10.0)</f>
        <v>10</v>
      </c>
      <c r="AN11" s="47">
        <f>IFERROR(__xludf.DUMMYFUNCTION("""COMPUTED_VALUE"""),15.0)</f>
        <v>15</v>
      </c>
      <c r="AO11" s="47">
        <f>IF(E3="", 0, IF(SUM(C11:H11)-E11&lt;&gt;0, 0, IF(SUM(M11:R11)&gt;0, 2, IF(SUM(M11:R11)&lt;0, 3, 1))))</f>
        <v>0</v>
      </c>
      <c r="AP11" s="47" t="str">
        <f>IFERROR(__xludf.DUMMYFUNCTION("IF(AO11=1, FILTER(TOSSUP, LEN(TOSSUP)), IF(AO11=2, FILTER(NEG, LEN(NEG)), IF(AO11, FILTER(NONEG, LEN(NONEG)), """")))"),"")</f>
        <v/>
      </c>
      <c r="AQ11" s="47"/>
      <c r="AR11" s="47"/>
      <c r="AS11" s="47">
        <f>IF(F3="", 0, IF(SUM(C11:H11)-F11&lt;&gt;0, 0, IF(SUM(M11:R11)&gt;0, 2, IF(SUM(M11:R11)&lt;0, 3, 1))))</f>
        <v>0</v>
      </c>
      <c r="AT11" s="47" t="str">
        <f>IFERROR(__xludf.DUMMYFUNCTION("IF(AS11=1, FILTER(TOSSUP, LEN(TOSSUP)), IF(AS11=2, FILTER(NEG, LEN(NEG)), IF(AS11, FILTER(NONEG, LEN(NONEG)), """")))"),"")</f>
        <v/>
      </c>
      <c r="AU11" s="47"/>
      <c r="AV11" s="47"/>
      <c r="AW11" s="47">
        <f>IF(G3="", 0, IF(SUM(C11:H11)-G11&lt;&gt;0, 0, IF(SUM(M11:R11)&gt;0, 2, IF(SUM(M11:R11)&lt;0, 3, 1))))</f>
        <v>0</v>
      </c>
      <c r="AX11" s="47" t="str">
        <f>IFERROR(__xludf.DUMMYFUNCTION("IF(AW11=1, FILTER(TOSSUP, LEN(TOSSUP)), IF(AW11=2, FILTER(NEG, LEN(NEG)), IF(AW11, FILTER(NONEG, LEN(NONEG)), """")))"),"")</f>
        <v/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2</v>
      </c>
      <c r="BF11" s="47">
        <f>IFERROR(__xludf.DUMMYFUNCTION("IF(BE11=1, FILTER(TOSSUP, LEN(TOSSUP)), IF(BE11=2, FILTER(NEG, LEN(NEG)), IF(BE11, FILTER(NONEG, LEN(NONEG)), """")))"),-5.0)</f>
        <v>-5</v>
      </c>
      <c r="BG11" s="47"/>
      <c r="BH11" s="47"/>
      <c r="BI11" s="47">
        <f>IF(N3="", 0, IF(SUM(M11:R11)-N11&lt;&gt;0, 0, IF(SUM(C11:H11)&gt;0, 2, IF(SUM(C11:H11)&lt;0, 3, 1))))</f>
        <v>2</v>
      </c>
      <c r="BJ11" s="47">
        <f>IFERROR(__xludf.DUMMYFUNCTION("IF(BI11=1, FILTER(TOSSUP, LEN(TOSSUP)), IF(BI11=2, FILTER(NEG, LEN(NEG)), IF(BI11, FILTER(NONEG, LEN(NONEG)), """")))"),-5.0)</f>
        <v>-5</v>
      </c>
      <c r="BK11" s="47"/>
      <c r="BL11" s="47"/>
      <c r="BM11" s="47">
        <f>IF(O3="", 0, IF(SUM(M11:R11)-O11&lt;&gt;0, 0, IF(SUM(C11:H11)&gt;0, 2, IF(SUM(C11:H11)&lt;0, 3, 1))))</f>
        <v>2</v>
      </c>
      <c r="BN11" s="47">
        <f>IFERROR(__xludf.DUMMYFUNCTION("IF(BM11=1, FILTER(TOSSUP, LEN(TOSSUP)), IF(BM11=2, FILTER(NEG, LEN(NEG)), IF(BM11, FILTER(NONEG, LEN(NONEG)), """")))"),-5.0)</f>
        <v>-5</v>
      </c>
      <c r="BO11" s="47"/>
      <c r="BP11" s="47"/>
      <c r="BQ11" s="47">
        <f>IF(P3="", 0, IF(SUM(M11:R11)-P11&lt;&gt;0, 0, IF(SUM(C11:H11)&gt;0, 2, IF(SUM(C11:H11)&lt;0, 3, 1))))</f>
        <v>2</v>
      </c>
      <c r="BR11" s="47">
        <f>IFERROR(__xludf.DUMMYFUNCTION("IF(BQ11=1, FILTER(TOSSUP, LEN(TOSSUP)), IF(BQ11=2, FILTER(NEG, LEN(NEG)), IF(BQ11, FILTER(NONEG, LEN(NONEG)), """")))"),-5.0)</f>
        <v>-5</v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SUM(J12,K11))"),125.0)</f>
        <v>125</v>
      </c>
      <c r="L12" s="43">
        <v>9.0</v>
      </c>
      <c r="M12" s="44">
        <v>10.0</v>
      </c>
      <c r="N12" s="40"/>
      <c r="O12" s="58"/>
      <c r="P12" s="59"/>
      <c r="Q12" s="58"/>
      <c r="R12" s="59"/>
      <c r="S12" s="41">
        <v>10.0</v>
      </c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6">
        <f>IFERROR(__xludf.DUMMYFUNCTION("IF(OR(RegExMatch(T12&amp;"""",""ERR""), RegExMatch(T12&amp;"""",""--""), RegExMatch(U11&amp;"""",""--""),),  ""-----------"", SUM(T12,U11))"),85.0)</f>
        <v>85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1</v>
      </c>
      <c r="AC12" s="48">
        <f>IFERROR(__xludf.DUMMYFUNCTION("IF(AB12, FILTER(BONUS, LEN(BONUS)), ""0"")"),0.0)</f>
        <v>0</v>
      </c>
      <c r="AD12" s="47">
        <f>IFERROR(__xludf.DUMMYFUNCTION("""COMPUTED_VALUE"""),10.0)</f>
        <v>10</v>
      </c>
      <c r="AE12" s="47">
        <f>IFERROR(__xludf.DUMMYFUNCTION("""COMPUTED_VALUE"""),20.0)</f>
        <v>20</v>
      </c>
      <c r="AF12" s="47">
        <f>IFERROR(__xludf.DUMMYFUNCTION("""COMPUTED_VALUE"""),30.0)</f>
        <v>30</v>
      </c>
      <c r="AG12" s="47">
        <f>IF(C3="", 0, IF(SUM(C12:H12)-C12&lt;&gt;0, 0, IF(SUM(M12:R12)&gt;0, 2, IF(SUM(M12:R12)&lt;0, 3, 1))))</f>
        <v>2</v>
      </c>
      <c r="AH12" s="48">
        <f>IFERROR(__xludf.DUMMYFUNCTION("IF(AG12=1, FILTER(TOSSUP, LEN(TOSSUP)), IF(AG12=2, FILTER(NEG, LEN(NEG)), IF(AG12, FILTER(NONEG, LEN(NONEG)), """")))"),-5.0)</f>
        <v>-5</v>
      </c>
      <c r="AI12" s="47"/>
      <c r="AJ12" s="47"/>
      <c r="AK12" s="47">
        <f>IF(D3="", 0, IF(SUM(C12:H12)-D12&lt;&gt;0, 0, IF(SUM(M12:R12)&gt;0, 2, IF(SUM(M12:R12)&lt;0, 3, 1))))</f>
        <v>2</v>
      </c>
      <c r="AL12" s="47">
        <f>IFERROR(__xludf.DUMMYFUNCTION("IF(AK12=1, FILTER(TOSSUP, LEN(TOSSUP)), IF(AK12=2, FILTER(NEG, LEN(NEG)), IF(AK12, FILTER(NONEG, LEN(NONEG)), """")))"),-5.0)</f>
        <v>-5</v>
      </c>
      <c r="AM12" s="47"/>
      <c r="AN12" s="47"/>
      <c r="AO12" s="47">
        <f>IF(E3="", 0, IF(SUM(C12:H12)-E12&lt;&gt;0, 0, IF(SUM(M12:R12)&gt;0, 2, IF(SUM(M12:R12)&lt;0, 3, 1))))</f>
        <v>2</v>
      </c>
      <c r="AP12" s="47">
        <f>IFERROR(__xludf.DUMMYFUNCTION("IF(AO12=1, FILTER(TOSSUP, LEN(TOSSUP)), IF(AO12=2, FILTER(NEG, LEN(NEG)), IF(AO12, FILTER(NONEG, LEN(NONEG)), """")))"),-5.0)</f>
        <v>-5</v>
      </c>
      <c r="AQ12" s="47"/>
      <c r="AR12" s="47"/>
      <c r="AS12" s="47">
        <f>IF(F3="", 0, IF(SUM(C12:H12)-F12&lt;&gt;0, 0, IF(SUM(M12:R12)&gt;0, 2, IF(SUM(M12:R12)&lt;0, 3, 1))))</f>
        <v>2</v>
      </c>
      <c r="AT12" s="47">
        <f>IFERROR(__xludf.DUMMYFUNCTION("IF(AS12=1, FILTER(TOSSUP, LEN(TOSSUP)), IF(AS12=2, FILTER(NEG, LEN(NEG)), IF(AS12, FILTER(NONEG, LEN(NONEG)), """")))"),-5.0)</f>
        <v>-5</v>
      </c>
      <c r="AU12" s="47"/>
      <c r="AV12" s="47"/>
      <c r="AW12" s="47">
        <f>IF(G3="", 0, IF(SUM(C12:H12)-G12&lt;&gt;0, 0, IF(SUM(M12:R12)&gt;0, 2, IF(SUM(M12:R12)&lt;0, 3, 1))))</f>
        <v>0</v>
      </c>
      <c r="AX12" s="47" t="str">
        <f>IFERROR(__xludf.DUMMYFUNCTION("IF(AW12=1, FILTER(TOSSUP, LEN(TOSSUP)), IF(AW12=2, FILTER(NEG, LEN(NEG)), IF(AW12, FILTER(NONEG, LEN(NONEG)), """")))"),"")</f>
        <v/>
      </c>
      <c r="AY12" s="47"/>
      <c r="AZ12" s="47"/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1</v>
      </c>
      <c r="BF12" s="47">
        <f>IFERROR(__xludf.DUMMYFUNCTION("IF(BE12=1, FILTER(TOSSUP, LEN(TOSSUP)), IF(BE12=2, FILTER(NEG, LEN(NEG)), IF(BE12, FILTER(NONEG, LEN(NONEG)), """")))"),-5.0)</f>
        <v>-5</v>
      </c>
      <c r="BG12" s="47">
        <f>IFERROR(__xludf.DUMMYFUNCTION("""COMPUTED_VALUE"""),10.0)</f>
        <v>10</v>
      </c>
      <c r="BH12" s="47">
        <f>IFERROR(__xludf.DUMMYFUNCTION("""COMPUTED_VALUE"""),15.0)</f>
        <v>15</v>
      </c>
      <c r="BI12" s="47">
        <f>IF(N3="", 0, IF(SUM(M12:R12)-N12&lt;&gt;0, 0, IF(SUM(C12:H12)&gt;0, 2, IF(SUM(C12:H12)&lt;0, 3, 1))))</f>
        <v>0</v>
      </c>
      <c r="BJ12" s="47" t="str">
        <f>IFERROR(__xludf.DUMMYFUNCTION("IF(BI12=1, FILTER(TOSSUP, LEN(TOSSUP)), IF(BI12=2, FILTER(NEG, LEN(NEG)), IF(BI12, FILTER(NONEG, LEN(NONEG)), """")))"),"")</f>
        <v/>
      </c>
      <c r="BK12" s="47"/>
      <c r="BL12" s="47"/>
      <c r="BM12" s="47">
        <f>IF(O3="", 0, IF(SUM(M12:R12)-O12&lt;&gt;0, 0, IF(SUM(C12:H12)&gt;0, 2, IF(SUM(C12:H12)&lt;0, 3, 1))))</f>
        <v>0</v>
      </c>
      <c r="BN12" s="47" t="str">
        <f>IFERROR(__xludf.DUMMYFUNCTION("IF(BM12=1, FILTER(TOSSUP, LEN(TOSSUP)), IF(BM12=2, FILTER(NEG, LEN(NEG)), IF(BM12, FILTER(NONEG, LEN(NONEG)), """")))"),"")</f>
        <v/>
      </c>
      <c r="BO12" s="47"/>
      <c r="BP12" s="47"/>
      <c r="BQ12" s="47">
        <f>IF(P3="", 0, IF(SUM(M12:R12)-P12&lt;&gt;0, 0, IF(SUM(C12:H12)&gt;0, 2, IF(SUM(C12:H12)&lt;0, 3, 1))))</f>
        <v>0</v>
      </c>
      <c r="BR12" s="47" t="str">
        <f>IFERROR(__xludf.DUMMYFUNCTION("IF(BQ12=1, FILTER(TOSSUP, LEN(TOSSUP)), IF(BQ12=2, FILTER(NEG, LEN(NEG)), IF(BQ12, FILTER(NONEG, LEN(NONEG)), """")))"),"")</f>
        <v/>
      </c>
      <c r="BS12" s="47"/>
      <c r="BT12" s="47"/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>
        <v>10.0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SUM(J13,K12))"),155.0)</f>
        <v>155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SUM(T13,U12))"),85.0)</f>
        <v>85</v>
      </c>
      <c r="V13" s="47"/>
      <c r="W13" s="48" t="b">
        <f t="shared" si="1"/>
        <v>1</v>
      </c>
      <c r="X13" s="48">
        <f>IFERROR(__xludf.DUMMYFUNCTION("IF(W13, FILTER(BONUS, LEN(BONUS)), ""0"")"),0.0)</f>
        <v>0</v>
      </c>
      <c r="Y13" s="47">
        <f>IFERROR(__xludf.DUMMYFUNCTION("""COMPUTED_VALUE"""),10.0)</f>
        <v>10</v>
      </c>
      <c r="Z13" s="47">
        <f>IFERROR(__xludf.DUMMYFUNCTION("""COMPUTED_VALUE"""),20.0)</f>
        <v>20</v>
      </c>
      <c r="AA13" s="47">
        <f>IFERROR(__xludf.DUMMYFUNCTION("""COMPUTED_VALUE"""),30.0)</f>
        <v>30</v>
      </c>
      <c r="AB13" s="48" t="b">
        <f t="shared" si="2"/>
        <v>0</v>
      </c>
      <c r="AC13" s="48" t="str">
        <f>IFERROR(__xludf.DUMMYFUNCTION("IF(AB13, FILTER(BONUS, LEN(BONUS)), ""0"")"),"0")</f>
        <v>0</v>
      </c>
      <c r="AD13" s="47"/>
      <c r="AE13" s="47"/>
      <c r="AF13" s="47"/>
      <c r="AG13" s="47">
        <f>IF(C3="", 0, IF(SUM(C13:H13)-C13&lt;&gt;0, 0, IF(SUM(M13:R13)&gt;0, 2, IF(SUM(M13:R13)&lt;0, 3, 1))))</f>
        <v>0</v>
      </c>
      <c r="AH13" s="48" t="str">
        <f>IFERROR(__xludf.DUMMYFUNCTION("IF(AG13=1, FILTER(TOSSUP, LEN(TOSSUP)), IF(AG13=2, FILTER(NEG, LEN(NEG)), IF(AG13, FILTER(NONEG, LEN(NONEG)), """")))"),"")</f>
        <v/>
      </c>
      <c r="AI13" s="47"/>
      <c r="AJ13" s="47"/>
      <c r="AK13" s="47">
        <f>IF(D3="", 0, IF(SUM(C13:H13)-D13&lt;&gt;0, 0, IF(SUM(M13:R13)&gt;0, 2, IF(SUM(M13:R13)&lt;0, 3, 1))))</f>
        <v>1</v>
      </c>
      <c r="AL13" s="47">
        <f>IFERROR(__xludf.DUMMYFUNCTION("IF(AK13=1, FILTER(TOSSUP, LEN(TOSSUP)), IF(AK13=2, FILTER(NEG, LEN(NEG)), IF(AK13, FILTER(NONEG, LEN(NONEG)), """")))"),-5.0)</f>
        <v>-5</v>
      </c>
      <c r="AM13" s="47">
        <f>IFERROR(__xludf.DUMMYFUNCTION("""COMPUTED_VALUE"""),10.0)</f>
        <v>10</v>
      </c>
      <c r="AN13" s="47">
        <f>IFERROR(__xludf.DUMMYFUNCTION("""COMPUTED_VALUE"""),15.0)</f>
        <v>15</v>
      </c>
      <c r="AO13" s="47">
        <f>IF(E3="", 0, IF(SUM(C13:H13)-E13&lt;&gt;0, 0, IF(SUM(M13:R13)&gt;0, 2, IF(SUM(M13:R13)&lt;0, 3, 1))))</f>
        <v>0</v>
      </c>
      <c r="AP13" s="47" t="str">
        <f>IFERROR(__xludf.DUMMYFUNCTION("IF(AO13=1, FILTER(TOSSUP, LEN(TOSSUP)), IF(AO13=2, FILTER(NEG, LEN(NEG)), IF(AO13, FILTER(NONEG, LEN(NONEG)), """")))"),"")</f>
        <v/>
      </c>
      <c r="AQ13" s="47"/>
      <c r="AR13" s="47"/>
      <c r="AS13" s="47">
        <f>IF(F3="", 0, IF(SUM(C13:H13)-F13&lt;&gt;0, 0, IF(SUM(M13:R13)&gt;0, 2, IF(SUM(M13:R13)&lt;0, 3, 1))))</f>
        <v>0</v>
      </c>
      <c r="AT13" s="47" t="str">
        <f>IFERROR(__xludf.DUMMYFUNCTION("IF(AS13=1, FILTER(TOSSUP, LEN(TOSSUP)), IF(AS13=2, FILTER(NEG, LEN(NEG)), IF(AS13, FILTER(NONEG, LEN(NONEG)), """")))"),"")</f>
        <v/>
      </c>
      <c r="AU13" s="47"/>
      <c r="AV13" s="47"/>
      <c r="AW13" s="47">
        <f>IF(G3="", 0, IF(SUM(C13:H13)-G13&lt;&gt;0, 0, IF(SUM(M13:R13)&gt;0, 2, IF(SUM(M13:R13)&lt;0, 3, 1))))</f>
        <v>0</v>
      </c>
      <c r="AX13" s="47" t="str">
        <f>IFERROR(__xludf.DUMMYFUNCTION("IF(AW13=1, FILTER(TOSSUP, LEN(TOSSUP)), IF(AW13=2, FILTER(NEG, LEN(NEG)), IF(AW13, FILTER(NONEG, LEN(NONEG)), """")))"),"")</f>
        <v/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2</v>
      </c>
      <c r="BF13" s="47">
        <f>IFERROR(__xludf.DUMMYFUNCTION("IF(BE13=1, FILTER(TOSSUP, LEN(TOSSUP)), IF(BE13=2, FILTER(NEG, LEN(NEG)), IF(BE13, FILTER(NONEG, LEN(NONEG)), """")))"),-5.0)</f>
        <v>-5</v>
      </c>
      <c r="BG13" s="47"/>
      <c r="BH13" s="47"/>
      <c r="BI13" s="47">
        <f>IF(N3="", 0, IF(SUM(M13:R13)-N13&lt;&gt;0, 0, IF(SUM(C13:H13)&gt;0, 2, IF(SUM(C13:H13)&lt;0, 3, 1))))</f>
        <v>2</v>
      </c>
      <c r="BJ13" s="47">
        <f>IFERROR(__xludf.DUMMYFUNCTION("IF(BI13=1, FILTER(TOSSUP, LEN(TOSSUP)), IF(BI13=2, FILTER(NEG, LEN(NEG)), IF(BI13, FILTER(NONEG, LEN(NONEG)), """")))"),-5.0)</f>
        <v>-5</v>
      </c>
      <c r="BK13" s="47"/>
      <c r="BL13" s="47"/>
      <c r="BM13" s="47">
        <f>IF(O3="", 0, IF(SUM(M13:R13)-O13&lt;&gt;0, 0, IF(SUM(C13:H13)&gt;0, 2, IF(SUM(C13:H13)&lt;0, 3, 1))))</f>
        <v>2</v>
      </c>
      <c r="BN13" s="47">
        <f>IFERROR(__xludf.DUMMYFUNCTION("IF(BM13=1, FILTER(TOSSUP, LEN(TOSSUP)), IF(BM13=2, FILTER(NEG, LEN(NEG)), IF(BM13, FILTER(NONEG, LEN(NONEG)), """")))"),-5.0)</f>
        <v>-5</v>
      </c>
      <c r="BO13" s="47"/>
      <c r="BP13" s="47"/>
      <c r="BQ13" s="47">
        <f>IF(P3="", 0, IF(SUM(M13:R13)-P13&lt;&gt;0, 0, IF(SUM(C13:H13)&gt;0, 2, IF(SUM(C13:H13)&lt;0, 3, 1))))</f>
        <v>2</v>
      </c>
      <c r="BR13" s="47">
        <f>IFERROR(__xludf.DUMMYFUNCTION("IF(BQ13=1, FILTER(TOSSUP, LEN(TOSSUP)), IF(BQ13=2, FILTER(NEG, LEN(NEG)), IF(BQ13, FILTER(NONEG, LEN(NONEG)), """")))"),-5.0)</f>
        <v>-5</v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2">
        <v>10.0</v>
      </c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SUM(T14,U13))"),85.0)</f>
        <v>85</v>
      </c>
      <c r="V14" s="47"/>
      <c r="W14" s="48" t="b">
        <f t="shared" si="1"/>
        <v>1</v>
      </c>
      <c r="X14" s="48">
        <f>IFERROR(__xludf.DUMMYFUNCTION("IF(W14, FILTER(BONUS, LEN(BONUS)), ""0"")"),0.0)</f>
        <v>0</v>
      </c>
      <c r="Y14" s="47">
        <f>IFERROR(__xludf.DUMMYFUNCTION("""COMPUTED_VALUE"""),10.0)</f>
        <v>10</v>
      </c>
      <c r="Z14" s="47">
        <f>IFERROR(__xludf.DUMMYFUNCTION("""COMPUTED_VALUE"""),20.0)</f>
        <v>20</v>
      </c>
      <c r="AA14" s="47">
        <f>IFERROR(__xludf.DUMMYFUNCTION("""COMPUTED_VALUE"""),30.0)</f>
        <v>30</v>
      </c>
      <c r="AB14" s="48" t="b">
        <f t="shared" si="2"/>
        <v>0</v>
      </c>
      <c r="AC14" s="48" t="str">
        <f>IFERROR(__xludf.DUMMYFUNCTION("IF(AB14, FILTER(BONUS, LEN(BONUS)), ""0"")"),"0")</f>
        <v>0</v>
      </c>
      <c r="AD14" s="47"/>
      <c r="AE14" s="47"/>
      <c r="AF14" s="47"/>
      <c r="AG14" s="47">
        <f>IF(C3="", 0, IF(SUM(C14:H14)-C14&lt;&gt;0, 0, IF(SUM(M14:R14)&gt;0, 2, IF(SUM(M14:R14)&lt;0, 3, 1))))</f>
        <v>0</v>
      </c>
      <c r="AH14" s="48" t="str">
        <f>IFERROR(__xludf.DUMMYFUNCTION("IF(AG14=1, FILTER(TOSSUP, LEN(TOSSUP)), IF(AG14=2, FILTER(NEG, LEN(NEG)), IF(AG14, FILTER(NONEG, LEN(NONEG)), """")))"),"")</f>
        <v/>
      </c>
      <c r="AI14" s="47"/>
      <c r="AJ14" s="47"/>
      <c r="AK14" s="47">
        <f>IF(D3="", 0, IF(SUM(C14:H14)-D14&lt;&gt;0, 0, IF(SUM(M14:R14)&gt;0, 2, IF(SUM(M14:R14)&lt;0, 3, 1))))</f>
        <v>0</v>
      </c>
      <c r="AL14" s="47" t="str">
        <f>IFERROR(__xludf.DUMMYFUNCTION("IF(AK14=1, FILTER(TOSSUP, LEN(TOSSUP)), IF(AK14=2, FILTER(NEG, LEN(NEG)), IF(AK14, FILTER(NONEG, LEN(NONEG)), """")))"),"")</f>
        <v/>
      </c>
      <c r="AM14" s="47"/>
      <c r="AN14" s="47"/>
      <c r="AO14" s="47">
        <f>IF(E3="", 0, IF(SUM(C14:H14)-E14&lt;&gt;0, 0, IF(SUM(M14:R14)&gt;0, 2, IF(SUM(M14:R14)&lt;0, 3, 1))))</f>
        <v>1</v>
      </c>
      <c r="AP14" s="47">
        <f>IFERROR(__xludf.DUMMYFUNCTION("IF(AO14=1, FILTER(TOSSUP, LEN(TOSSUP)), IF(AO14=2, FILTER(NEG, LEN(NEG)), IF(AO14, FILTER(NONEG, LEN(NONEG)), """")))"),-5.0)</f>
        <v>-5</v>
      </c>
      <c r="AQ14" s="47">
        <f>IFERROR(__xludf.DUMMYFUNCTION("""COMPUTED_VALUE"""),10.0)</f>
        <v>10</v>
      </c>
      <c r="AR14" s="47">
        <f>IFERROR(__xludf.DUMMYFUNCTION("""COMPUTED_VALUE"""),15.0)</f>
        <v>15</v>
      </c>
      <c r="AS14" s="47">
        <f>IF(F3="", 0, IF(SUM(C14:H14)-F14&lt;&gt;0, 0, IF(SUM(M14:R14)&gt;0, 2, IF(SUM(M14:R14)&lt;0, 3, 1))))</f>
        <v>0</v>
      </c>
      <c r="AT14" s="47" t="str">
        <f>IFERROR(__xludf.DUMMYFUNCTION("IF(AS14=1, FILTER(TOSSUP, LEN(TOSSUP)), IF(AS14=2, FILTER(NEG, LEN(NEG)), IF(AS14, FILTER(NONEG, LEN(NONEG)), """")))"),"")</f>
        <v/>
      </c>
      <c r="AU14" s="47"/>
      <c r="AV14" s="47"/>
      <c r="AW14" s="47">
        <f>IF(G3="", 0, IF(SUM(C14:H14)-G14&lt;&gt;0, 0, IF(SUM(M14:R14)&gt;0, 2, IF(SUM(M14:R14)&lt;0, 3, 1))))</f>
        <v>0</v>
      </c>
      <c r="AX14" s="47" t="str">
        <f>IFERROR(__xludf.DUMMYFUNCTION("IF(AW14=1, FILTER(TOSSUP, LEN(TOSSUP)), IF(AW14=2, FILTER(NEG, LEN(NEG)), IF(AW14, FILTER(NONEG, LEN(NONEG)), """")))"),"")</f>
        <v/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2</v>
      </c>
      <c r="BF14" s="47">
        <f>IFERROR(__xludf.DUMMYFUNCTION("IF(BE14=1, FILTER(TOSSUP, LEN(TOSSUP)), IF(BE14=2, FILTER(NEG, LEN(NEG)), IF(BE14, FILTER(NONEG, LEN(NONEG)), """")))"),-5.0)</f>
        <v>-5</v>
      </c>
      <c r="BG14" s="47"/>
      <c r="BH14" s="47"/>
      <c r="BI14" s="47">
        <f>IF(N3="", 0, IF(SUM(M14:R14)-N14&lt;&gt;0, 0, IF(SUM(C14:H14)&gt;0, 2, IF(SUM(C14:H14)&lt;0, 3, 1))))</f>
        <v>2</v>
      </c>
      <c r="BJ14" s="47">
        <f>IFERROR(__xludf.DUMMYFUNCTION("IF(BI14=1, FILTER(TOSSUP, LEN(TOSSUP)), IF(BI14=2, FILTER(NEG, LEN(NEG)), IF(BI14, FILTER(NONEG, LEN(NONEG)), """")))"),-5.0)</f>
        <v>-5</v>
      </c>
      <c r="BK14" s="47"/>
      <c r="BL14" s="47"/>
      <c r="BM14" s="47">
        <f>IF(O3="", 0, IF(SUM(M14:R14)-O14&lt;&gt;0, 0, IF(SUM(C14:H14)&gt;0, 2, IF(SUM(C14:H14)&lt;0, 3, 1))))</f>
        <v>2</v>
      </c>
      <c r="BN14" s="47">
        <f>IFERROR(__xludf.DUMMYFUNCTION("IF(BM14=1, FILTER(TOSSUP, LEN(TOSSUP)), IF(BM14=2, FILTER(NEG, LEN(NEG)), IF(BM14, FILTER(NONEG, LEN(NONEG)), """")))"),-5.0)</f>
        <v>-5</v>
      </c>
      <c r="BO14" s="47"/>
      <c r="BP14" s="47"/>
      <c r="BQ14" s="47">
        <f>IF(P3="", 0, IF(SUM(M14:R14)-P14&lt;&gt;0, 0, IF(SUM(C14:H14)&gt;0, 2, IF(SUM(C14:H14)&lt;0, 3, 1))))</f>
        <v>2</v>
      </c>
      <c r="BR14" s="47">
        <f>IFERROR(__xludf.DUMMYFUNCTION("IF(BQ14=1, FILTER(TOSSUP, LEN(TOSSUP)), IF(BQ14=2, FILTER(NEG, LEN(NEG)), IF(BQ14, FILTER(NONEG, LEN(NONEG)), """")))"),-5.0)</f>
        <v>-5</v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63">
        <v>10.0</v>
      </c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SUM(J15,K14))"),215.0)</f>
        <v>215</v>
      </c>
      <c r="L15" s="67">
        <v>12.0</v>
      </c>
      <c r="M15" s="68">
        <v>-5.0</v>
      </c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47"/>
      <c r="W15" s="48" t="b">
        <f t="shared" si="1"/>
        <v>1</v>
      </c>
      <c r="X15" s="48">
        <f>IFERROR(__xludf.DUMMYFUNCTION("IF(W15, FILTER(BONUS, LEN(BONUS)), ""0"")"),0.0)</f>
        <v>0</v>
      </c>
      <c r="Y15" s="47">
        <f>IFERROR(__xludf.DUMMYFUNCTION("""COMPUTED_VALUE"""),10.0)</f>
        <v>10</v>
      </c>
      <c r="Z15" s="47">
        <f>IFERROR(__xludf.DUMMYFUNCTION("""COMPUTED_VALUE"""),20.0)</f>
        <v>20</v>
      </c>
      <c r="AA15" s="47">
        <f>IFERROR(__xludf.DUMMYFUNCTION("""COMPUTED_VALUE"""),30.0)</f>
        <v>30</v>
      </c>
      <c r="AB15" s="48" t="b">
        <f t="shared" si="2"/>
        <v>0</v>
      </c>
      <c r="AC15" s="48" t="str">
        <f>IFERROR(__xludf.DUMMYFUNCTION("IF(AB15, FILTER(BONUS, LEN(BONUS)), ""0"")"),"0")</f>
        <v>0</v>
      </c>
      <c r="AD15" s="47"/>
      <c r="AE15" s="47"/>
      <c r="AF15" s="47"/>
      <c r="AG15" s="47">
        <f>IF(C3="", 0, IF(SUM(C15:H15)-C15&lt;&gt;0, 0, IF(SUM(M15:R15)&gt;0, 2, IF(SUM(M15:R15)&lt;0, 3, 1))))</f>
        <v>0</v>
      </c>
      <c r="AH15" s="48" t="str">
        <f>IFERROR(__xludf.DUMMYFUNCTION("IF(AG15=1, FILTER(TOSSUP, LEN(TOSSUP)), IF(AG15=2, FILTER(NEG, LEN(NEG)), IF(AG15, FILTER(NONEG, LEN(NONEG)), """")))"),"")</f>
        <v/>
      </c>
      <c r="AI15" s="47"/>
      <c r="AJ15" s="47"/>
      <c r="AK15" s="47">
        <f>IF(D3="", 0, IF(SUM(C15:H15)-D15&lt;&gt;0, 0, IF(SUM(M15:R15)&gt;0, 2, IF(SUM(M15:R15)&lt;0, 3, 1))))</f>
        <v>3</v>
      </c>
      <c r="AL15" s="47">
        <f>IFERROR(__xludf.DUMMYFUNCTION("IF(AK15=1, FILTER(TOSSUP, LEN(TOSSUP)), IF(AK15=2, FILTER(NEG, LEN(NEG)), IF(AK15, FILTER(NONEG, LEN(NONEG)), """")))"),10.0)</f>
        <v>10</v>
      </c>
      <c r="AM15" s="47">
        <f>IFERROR(__xludf.DUMMYFUNCTION("""COMPUTED_VALUE"""),15.0)</f>
        <v>15</v>
      </c>
      <c r="AN15" s="47"/>
      <c r="AO15" s="47">
        <f>IF(E3="", 0, IF(SUM(C15:H15)-E15&lt;&gt;0, 0, IF(SUM(M15:R15)&gt;0, 2, IF(SUM(M15:R15)&lt;0, 3, 1))))</f>
        <v>0</v>
      </c>
      <c r="AP15" s="47" t="str">
        <f>IFERROR(__xludf.DUMMYFUNCTION("IF(AO15=1, FILTER(TOSSUP, LEN(TOSSUP)), IF(AO15=2, FILTER(NEG, LEN(NEG)), IF(AO15, FILTER(NONEG, LEN(NONEG)), """")))"),"")</f>
        <v/>
      </c>
      <c r="AQ15" s="47"/>
      <c r="AR15" s="47"/>
      <c r="AS15" s="47">
        <f>IF(F3="", 0, IF(SUM(C15:H15)-F15&lt;&gt;0, 0, IF(SUM(M15:R15)&gt;0, 2, IF(SUM(M15:R15)&lt;0, 3, 1))))</f>
        <v>0</v>
      </c>
      <c r="AT15" s="47" t="str">
        <f>IFERROR(__xludf.DUMMYFUNCTION("IF(AS15=1, FILTER(TOSSUP, LEN(TOSSUP)), IF(AS15=2, FILTER(NEG, LEN(NEG)), IF(AS15, FILTER(NONEG, LEN(NONEG)), """")))"),"")</f>
        <v/>
      </c>
      <c r="AU15" s="47"/>
      <c r="AV15" s="47"/>
      <c r="AW15" s="47">
        <f>IF(G3="", 0, IF(SUM(C15:H15)-G15&lt;&gt;0, 0, IF(SUM(M15:R15)&gt;0, 2, IF(SUM(M15:R15)&lt;0, 3, 1))))</f>
        <v>0</v>
      </c>
      <c r="AX15" s="47" t="str">
        <f>IFERROR(__xludf.DUMMYFUNCTION("IF(AW15=1, FILTER(TOSSUP, LEN(TOSSUP)), IF(AW15=2, FILTER(NEG, LEN(NEG)), IF(AW15, FILTER(NONEG, LEN(NONEG)), """")))"),"")</f>
        <v/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2</v>
      </c>
      <c r="BF15" s="47">
        <f>IFERROR(__xludf.DUMMYFUNCTION("IF(BE15=1, FILTER(TOSSUP, LEN(TOSSUP)), IF(BE15=2, FILTER(NEG, LEN(NEG)), IF(BE15, FILTER(NONEG, LEN(NONEG)), """")))"),-5.0)</f>
        <v>-5</v>
      </c>
      <c r="BG15" s="47"/>
      <c r="BH15" s="47"/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40">
        <v>10.0</v>
      </c>
      <c r="E16" s="60"/>
      <c r="F16" s="61"/>
      <c r="G16" s="60"/>
      <c r="H16" s="40"/>
      <c r="I16" s="41">
        <v>20.0</v>
      </c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6">
        <f>IFERROR(__xludf.DUMMYFUNCTION("IF(OR(RegExMatch(J16&amp;"""",""ERR""), RegExMatch(J16&amp;"""",""--""), RegExMatch(K15&amp;"""",""--""),),  ""-----------"", SUM(J16,K15))"),245.0)</f>
        <v>245</v>
      </c>
      <c r="L16" s="43">
        <v>13.0</v>
      </c>
      <c r="M16" s="44"/>
      <c r="N16" s="61"/>
      <c r="O16" s="58"/>
      <c r="P16" s="59"/>
      <c r="Q16" s="58"/>
      <c r="R16" s="59"/>
      <c r="S16" s="41"/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SUM(T16,U15))"),80.0)</f>
        <v>80</v>
      </c>
      <c r="V16" s="47"/>
      <c r="W16" s="48" t="b">
        <f t="shared" si="1"/>
        <v>1</v>
      </c>
      <c r="X16" s="48">
        <f>IFERROR(__xludf.DUMMYFUNCTION("IF(W16, FILTER(BONUS, LEN(BONUS)), ""0"")"),0.0)</f>
        <v>0</v>
      </c>
      <c r="Y16" s="47">
        <f>IFERROR(__xludf.DUMMYFUNCTION("""COMPUTED_VALUE"""),10.0)</f>
        <v>10</v>
      </c>
      <c r="Z16" s="47">
        <f>IFERROR(__xludf.DUMMYFUNCTION("""COMPUTED_VALUE"""),20.0)</f>
        <v>20</v>
      </c>
      <c r="AA16" s="47">
        <f>IFERROR(__xludf.DUMMYFUNCTION("""COMPUTED_VALUE"""),30.0)</f>
        <v>30</v>
      </c>
      <c r="AB16" s="48" t="b">
        <f t="shared" si="2"/>
        <v>0</v>
      </c>
      <c r="AC16" s="48" t="str">
        <f>IFERROR(__xludf.DUMMYFUNCTION("IF(AB16, FILTER(BONUS, LEN(BONUS)), ""0"")"),"0")</f>
        <v>0</v>
      </c>
      <c r="AD16" s="47"/>
      <c r="AE16" s="47"/>
      <c r="AF16" s="47"/>
      <c r="AG16" s="47">
        <f>IF(C3="", 0, IF(SUM(C16:H16)-C16&lt;&gt;0, 0, IF(SUM(M16:R16)&gt;0, 2, IF(SUM(M16:R16)&lt;0, 3, 1))))</f>
        <v>0</v>
      </c>
      <c r="AH16" s="48" t="str">
        <f>IFERROR(__xludf.DUMMYFUNCTION("IF(AG16=1, FILTER(TOSSUP, LEN(TOSSUP)), IF(AG16=2, FILTER(NEG, LEN(NEG)), IF(AG16, FILTER(NONEG, LEN(NONEG)), """")))"),"")</f>
        <v/>
      </c>
      <c r="AI16" s="47"/>
      <c r="AJ16" s="47"/>
      <c r="AK16" s="47">
        <f>IF(D3="", 0, IF(SUM(C16:H16)-D16&lt;&gt;0, 0, IF(SUM(M16:R16)&gt;0, 2, IF(SUM(M16:R16)&lt;0, 3, 1))))</f>
        <v>1</v>
      </c>
      <c r="AL16" s="47">
        <f>IFERROR(__xludf.DUMMYFUNCTION("IF(AK16=1, FILTER(TOSSUP, LEN(TOSSUP)), IF(AK16=2, FILTER(NEG, LEN(NEG)), IF(AK16, FILTER(NONEG, LEN(NONEG)), """")))"),-5.0)</f>
        <v>-5</v>
      </c>
      <c r="AM16" s="47">
        <f>IFERROR(__xludf.DUMMYFUNCTION("""COMPUTED_VALUE"""),10.0)</f>
        <v>10</v>
      </c>
      <c r="AN16" s="47">
        <f>IFERROR(__xludf.DUMMYFUNCTION("""COMPUTED_VALUE"""),15.0)</f>
        <v>15</v>
      </c>
      <c r="AO16" s="47">
        <f>IF(E3="", 0, IF(SUM(C16:H16)-E16&lt;&gt;0, 0, IF(SUM(M16:R16)&gt;0, 2, IF(SUM(M16:R16)&lt;0, 3, 1))))</f>
        <v>0</v>
      </c>
      <c r="AP16" s="47" t="str">
        <f>IFERROR(__xludf.DUMMYFUNCTION("IF(AO16=1, FILTER(TOSSUP, LEN(TOSSUP)), IF(AO16=2, FILTER(NEG, LEN(NEG)), IF(AO16, FILTER(NONEG, LEN(NONEG)), """")))"),"")</f>
        <v/>
      </c>
      <c r="AQ16" s="47"/>
      <c r="AR16" s="47"/>
      <c r="AS16" s="47">
        <f>IF(F3="", 0, IF(SUM(C16:H16)-F16&lt;&gt;0, 0, IF(SUM(M16:R16)&gt;0, 2, IF(SUM(M16:R16)&lt;0, 3, 1))))</f>
        <v>0</v>
      </c>
      <c r="AT16" s="47" t="str">
        <f>IFERROR(__xludf.DUMMYFUNCTION("IF(AS16=1, FILTER(TOSSUP, LEN(TOSSUP)), IF(AS16=2, FILTER(NEG, LEN(NEG)), IF(AS16, FILTER(NONEG, LEN(NONEG)), """")))"),"")</f>
        <v/>
      </c>
      <c r="AU16" s="47"/>
      <c r="AV16" s="47"/>
      <c r="AW16" s="47">
        <f>IF(G3="", 0, IF(SUM(C16:H16)-G16&lt;&gt;0, 0, IF(SUM(M16:R16)&gt;0, 2, IF(SUM(M16:R16)&lt;0, 3, 1))))</f>
        <v>0</v>
      </c>
      <c r="AX16" s="47" t="str">
        <f>IFERROR(__xludf.DUMMYFUNCTION("IF(AW16=1, FILTER(TOSSUP, LEN(TOSSUP)), IF(AW16=2, FILTER(NEG, LEN(NEG)), IF(AW16, FILTER(NONEG, LEN(NONEG)), """")))"),"")</f>
        <v/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2</v>
      </c>
      <c r="BF16" s="47">
        <f>IFERROR(__xludf.DUMMYFUNCTION("IF(BE16=1, FILTER(TOSSUP, LEN(TOSSUP)), IF(BE16=2, FILTER(NEG, LEN(NEG)), IF(BE16, FILTER(NONEG, LEN(NONEG)), """")))"),-5.0)</f>
        <v>-5</v>
      </c>
      <c r="BG16" s="47"/>
      <c r="BH16" s="47"/>
      <c r="BI16" s="47">
        <f>IF(N3="", 0, IF(SUM(M16:R16)-N16&lt;&gt;0, 0, IF(SUM(C16:H16)&gt;0, 2, IF(SUM(C16:H16)&lt;0, 3, 1))))</f>
        <v>2</v>
      </c>
      <c r="BJ16" s="47">
        <f>IFERROR(__xludf.DUMMYFUNCTION("IF(BI16=1, FILTER(TOSSUP, LEN(TOSSUP)), IF(BI16=2, FILTER(NEG, LEN(NEG)), IF(BI16, FILTER(NONEG, LEN(NONEG)), """")))"),-5.0)</f>
        <v>-5</v>
      </c>
      <c r="BK16" s="47"/>
      <c r="BL16" s="47"/>
      <c r="BM16" s="47">
        <f>IF(O3="", 0, IF(SUM(M16:R16)-O16&lt;&gt;0, 0, IF(SUM(C16:H16)&gt;0, 2, IF(SUM(C16:H16)&lt;0, 3, 1))))</f>
        <v>2</v>
      </c>
      <c r="BN16" s="47">
        <f>IFERROR(__xludf.DUMMYFUNCTION("IF(BM16=1, FILTER(TOSSUP, LEN(TOSSUP)), IF(BM16=2, FILTER(NEG, LEN(NEG)), IF(BM16, FILTER(NONEG, LEN(NONEG)), """")))"),-5.0)</f>
        <v>-5</v>
      </c>
      <c r="BO16" s="47"/>
      <c r="BP16" s="47"/>
      <c r="BQ16" s="47">
        <f>IF(P3="", 0, IF(SUM(M16:R16)-P16&lt;&gt;0, 0, IF(SUM(C16:H16)&gt;0, 2, IF(SUM(C16:H16)&lt;0, 3, 1))))</f>
        <v>2</v>
      </c>
      <c r="BR16" s="47">
        <f>IFERROR(__xludf.DUMMYFUNCTION("IF(BQ16=1, FILTER(TOSSUP, LEN(TOSSUP)), IF(BQ16=2, FILTER(NEG, LEN(NEG)), IF(BQ16, FILTER(NONEG, LEN(NONEG)), """")))"),-5.0)</f>
        <v>-5</v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>
        <v>15.0</v>
      </c>
      <c r="D17" s="61"/>
      <c r="E17" s="60"/>
      <c r="F17" s="61"/>
      <c r="G17" s="60"/>
      <c r="H17" s="61"/>
      <c r="I17" s="41">
        <v>30.0</v>
      </c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45</v>
      </c>
      <c r="K17" s="46">
        <f>IFERROR(__xludf.DUMMYFUNCTION("IF(OR(RegExMatch(J17&amp;"""",""ERR""), RegExMatch(J17&amp;"""",""--""), RegExMatch(K16&amp;"""",""--""),),  ""-----------"", SUM(J17,K16))"),290.0)</f>
        <v>290</v>
      </c>
      <c r="L17" s="43">
        <v>14.0</v>
      </c>
      <c r="M17" s="44"/>
      <c r="N17" s="61"/>
      <c r="O17" s="44"/>
      <c r="P17" s="59"/>
      <c r="Q17" s="58"/>
      <c r="R17" s="59"/>
      <c r="S17" s="41"/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SUM(T17,U16))"),80.0)</f>
        <v>80</v>
      </c>
      <c r="V17" s="47"/>
      <c r="W17" s="48" t="b">
        <f t="shared" si="1"/>
        <v>1</v>
      </c>
      <c r="X17" s="48">
        <f>IFERROR(__xludf.DUMMYFUNCTION("IF(W17, FILTER(BONUS, LEN(BONUS)), ""0"")"),0.0)</f>
        <v>0</v>
      </c>
      <c r="Y17" s="47">
        <f>IFERROR(__xludf.DUMMYFUNCTION("""COMPUTED_VALUE"""),10.0)</f>
        <v>10</v>
      </c>
      <c r="Z17" s="47">
        <f>IFERROR(__xludf.DUMMYFUNCTION("""COMPUTED_VALUE"""),20.0)</f>
        <v>20</v>
      </c>
      <c r="AA17" s="47">
        <f>IFERROR(__xludf.DUMMYFUNCTION("""COMPUTED_VALUE"""),30.0)</f>
        <v>30</v>
      </c>
      <c r="AB17" s="48" t="b">
        <f t="shared" si="2"/>
        <v>0</v>
      </c>
      <c r="AC17" s="48" t="str">
        <f>IFERROR(__xludf.DUMMYFUNCTION("IF(AB17, FILTER(BONUS, LEN(BONUS)), ""0"")"),"0")</f>
        <v>0</v>
      </c>
      <c r="AD17" s="47"/>
      <c r="AE17" s="47"/>
      <c r="AF17" s="47"/>
      <c r="AG17" s="47">
        <f>IF(C3="", 0, IF(SUM(C17:H17)-C17&lt;&gt;0, 0, IF(SUM(M17:R17)&gt;0, 2, IF(SUM(M17:R17)&lt;0, 3, 1))))</f>
        <v>1</v>
      </c>
      <c r="AH17" s="48">
        <f>IFERROR(__xludf.DUMMYFUNCTION("IF(AG17=1, FILTER(TOSSUP, LEN(TOSSUP)), IF(AG17=2, FILTER(NEG, LEN(NEG)), IF(AG17, FILTER(NONEG, LEN(NONEG)), """")))"),-5.0)</f>
        <v>-5</v>
      </c>
      <c r="AI17" s="47">
        <f>IFERROR(__xludf.DUMMYFUNCTION("""COMPUTED_VALUE"""),10.0)</f>
        <v>10</v>
      </c>
      <c r="AJ17" s="47">
        <f>IFERROR(__xludf.DUMMYFUNCTION("""COMPUTED_VALUE"""),15.0)</f>
        <v>15</v>
      </c>
      <c r="AK17" s="47">
        <f>IF(D3="", 0, IF(SUM(C17:H17)-D17&lt;&gt;0, 0, IF(SUM(M17:R17)&gt;0, 2, IF(SUM(M17:R17)&lt;0, 3, 1))))</f>
        <v>0</v>
      </c>
      <c r="AL17" s="47" t="str">
        <f>IFERROR(__xludf.DUMMYFUNCTION("IF(AK17=1, FILTER(TOSSUP, LEN(TOSSUP)), IF(AK17=2, FILTER(NEG, LEN(NEG)), IF(AK17, FILTER(NONEG, LEN(NONEG)), """")))"),"")</f>
        <v/>
      </c>
      <c r="AM17" s="47"/>
      <c r="AN17" s="47"/>
      <c r="AO17" s="47">
        <f>IF(E3="", 0, IF(SUM(C17:H17)-E17&lt;&gt;0, 0, IF(SUM(M17:R17)&gt;0, 2, IF(SUM(M17:R17)&lt;0, 3, 1))))</f>
        <v>0</v>
      </c>
      <c r="AP17" s="47" t="str">
        <f>IFERROR(__xludf.DUMMYFUNCTION("IF(AO17=1, FILTER(TOSSUP, LEN(TOSSUP)), IF(AO17=2, FILTER(NEG, LEN(NEG)), IF(AO17, FILTER(NONEG, LEN(NONEG)), """")))"),"")</f>
        <v/>
      </c>
      <c r="AQ17" s="47"/>
      <c r="AR17" s="47"/>
      <c r="AS17" s="47">
        <f>IF(F3="", 0, IF(SUM(C17:H17)-F17&lt;&gt;0, 0, IF(SUM(M17:R17)&gt;0, 2, IF(SUM(M17:R17)&lt;0, 3, 1))))</f>
        <v>0</v>
      </c>
      <c r="AT17" s="47" t="str">
        <f>IFERROR(__xludf.DUMMYFUNCTION("IF(AS17=1, FILTER(TOSSUP, LEN(TOSSUP)), IF(AS17=2, FILTER(NEG, LEN(NEG)), IF(AS17, FILTER(NONEG, LEN(NONEG)), """")))"),"")</f>
        <v/>
      </c>
      <c r="AU17" s="47"/>
      <c r="AV17" s="47"/>
      <c r="AW17" s="47">
        <f>IF(G3="", 0, IF(SUM(C17:H17)-G17&lt;&gt;0, 0, IF(SUM(M17:R17)&gt;0, 2, IF(SUM(M17:R17)&lt;0, 3, 1))))</f>
        <v>0</v>
      </c>
      <c r="AX17" s="47" t="str">
        <f>IFERROR(__xludf.DUMMYFUNCTION("IF(AW17=1, FILTER(TOSSUP, LEN(TOSSUP)), IF(AW17=2, FILTER(NEG, LEN(NEG)), IF(AW17, FILTER(NONEG, LEN(NONEG)), """")))"),"")</f>
        <v/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2</v>
      </c>
      <c r="BF17" s="47">
        <f>IFERROR(__xludf.DUMMYFUNCTION("IF(BE17=1, FILTER(TOSSUP, LEN(TOSSUP)), IF(BE17=2, FILTER(NEG, LEN(NEG)), IF(BE17, FILTER(NONEG, LEN(NONEG)), """")))"),-5.0)</f>
        <v>-5</v>
      </c>
      <c r="BG17" s="47"/>
      <c r="BH17" s="47"/>
      <c r="BI17" s="47">
        <f>IF(N3="", 0, IF(SUM(M17:R17)-N17&lt;&gt;0, 0, IF(SUM(C17:H17)&gt;0, 2, IF(SUM(C17:H17)&lt;0, 3, 1))))</f>
        <v>2</v>
      </c>
      <c r="BJ17" s="47">
        <f>IFERROR(__xludf.DUMMYFUNCTION("IF(BI17=1, FILTER(TOSSUP, LEN(TOSSUP)), IF(BI17=2, FILTER(NEG, LEN(NEG)), IF(BI17, FILTER(NONEG, LEN(NONEG)), """")))"),-5.0)</f>
        <v>-5</v>
      </c>
      <c r="BK17" s="47"/>
      <c r="BL17" s="47"/>
      <c r="BM17" s="47">
        <f>IF(O3="", 0, IF(SUM(M17:R17)-O17&lt;&gt;0, 0, IF(SUM(C17:H17)&gt;0, 2, IF(SUM(C17:H17)&lt;0, 3, 1))))</f>
        <v>2</v>
      </c>
      <c r="BN17" s="47">
        <f>IFERROR(__xludf.DUMMYFUNCTION("IF(BM17=1, FILTER(TOSSUP, LEN(TOSSUP)), IF(BM17=2, FILTER(NEG, LEN(NEG)), IF(BM17, FILTER(NONEG, LEN(NONEG)), """")))"),-5.0)</f>
        <v>-5</v>
      </c>
      <c r="BO17" s="47"/>
      <c r="BP17" s="47"/>
      <c r="BQ17" s="47">
        <f>IF(P3="", 0, IF(SUM(M17:R17)-P17&lt;&gt;0, 0, IF(SUM(C17:H17)&gt;0, 2, IF(SUM(C17:H17)&lt;0, 3, 1))))</f>
        <v>2</v>
      </c>
      <c r="BR17" s="47">
        <f>IFERROR(__xludf.DUMMYFUNCTION("IF(BQ17=1, FILTER(TOSSUP, LEN(TOSSUP)), IF(BQ17=2, FILTER(NEG, LEN(NEG)), IF(BQ17, FILTER(NONEG, LEN(NONEG)), """")))"),-5.0)</f>
        <v>-5</v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40">
        <v>10.0</v>
      </c>
      <c r="G18" s="60"/>
      <c r="H18" s="61"/>
      <c r="I18" s="41">
        <v>10.0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6">
        <f>IFERROR(__xludf.DUMMYFUNCTION("IF(OR(RegExMatch(J18&amp;"""",""ERR""), RegExMatch(J18&amp;"""",""--""), RegExMatch(K17&amp;"""",""--""),),  ""-----------"", SUM(J18,K17))"),310.0)</f>
        <v>310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SUM(T18,U17))"),80.0)</f>
        <v>80</v>
      </c>
      <c r="V18" s="47"/>
      <c r="W18" s="48" t="b">
        <f t="shared" si="1"/>
        <v>1</v>
      </c>
      <c r="X18" s="48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1</v>
      </c>
      <c r="AT18" s="47">
        <f>IFERROR(__xludf.DUMMYFUNCTION("IF(AS18=1, FILTER(TOSSUP, LEN(TOSSUP)), IF(AS18=2, FILTER(NEG, LEN(NEG)), IF(AS18, FILTER(NONEG, LEN(NONEG)), """")))"),-5.0)</f>
        <v>-5</v>
      </c>
      <c r="AU18" s="47">
        <f>IFERROR(__xludf.DUMMYFUNCTION("""COMPUTED_VALUE"""),10.0)</f>
        <v>10</v>
      </c>
      <c r="AV18" s="47">
        <f>IFERROR(__xludf.DUMMYFUNCTION("""COMPUTED_VALUE"""),15.0)</f>
        <v>15</v>
      </c>
      <c r="AW18" s="47">
        <f>IF(G3="", 0, IF(SUM(C18:H18)-G18&lt;&gt;0, 0, IF(SUM(M18:R18)&gt;0, 2, IF(SUM(M18:R18)&lt;0, 3, 1))))</f>
        <v>0</v>
      </c>
      <c r="AX18" s="47" t="str">
        <f>IFERROR(__xludf.DUMMYFUNCTION("IF(AW18=1, FILTER(TOSSUP, LEN(TOSSUP)), IF(AW18=2, FILTER(NEG, LEN(NEG)), IF(AW18, FILTER(NONEG, LEN(NONEG)), """")))"),"")</f>
        <v/>
      </c>
      <c r="AY18" s="47"/>
      <c r="AZ18" s="47"/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2</v>
      </c>
      <c r="BJ18" s="47">
        <f>IFERROR(__xludf.DUMMYFUNCTION("IF(BI18=1, FILTER(TOSSUP, LEN(TOSSUP)), IF(BI18=2, FILTER(NEG, LEN(NEG)), IF(BI18, FILTER(NONEG, LEN(NONEG)), """")))"),-5.0)</f>
        <v>-5</v>
      </c>
      <c r="BK18" s="47"/>
      <c r="BL18" s="47"/>
      <c r="BM18" s="47">
        <f>IF(O3="", 0, IF(SUM(M18:R18)-O18&lt;&gt;0, 0, IF(SUM(C18:H18)&gt;0, 2, IF(SUM(C18:H18)&lt;0, 3, 1))))</f>
        <v>2</v>
      </c>
      <c r="BN18" s="47">
        <f>IFERROR(__xludf.DUMMYFUNCTION("IF(BM18=1, FILTER(TOSSUP, LEN(TOSSUP)), IF(BM18=2, FILTER(NEG, LEN(NEG)), IF(BM18, FILTER(NONEG, LEN(NONEG)), """")))"),-5.0)</f>
        <v>-5</v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SUM(J19,K18))"),310.0)</f>
        <v>310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1</v>
      </c>
      <c r="AC19" s="48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7"/>
      <c r="AJ19" s="47"/>
      <c r="AK19" s="47">
        <f>IF(D3="", 0, IF(SUM(C19:H19)-D19&lt;&gt;0, 0, IF(SUM(M19:R19)&gt;0, 2, IF(SUM(M19:R19)&lt;0, 3, 1))))</f>
        <v>2</v>
      </c>
      <c r="AL19" s="47">
        <f>IFERROR(__xludf.DUMMYFUNCTION("IF(AK19=1, FILTER(TOSSUP, LEN(TOSSUP)), IF(AK19=2, FILTER(NEG, LEN(NEG)), IF(AK19, FILTER(NONEG, LEN(NONEG)), """")))"),-5.0)</f>
        <v>-5</v>
      </c>
      <c r="AM19" s="47"/>
      <c r="AN19" s="47"/>
      <c r="AO19" s="47">
        <f>IF(E3="", 0, IF(SUM(C19:H19)-E19&lt;&gt;0, 0, IF(SUM(M19:R19)&gt;0, 2, IF(SUM(M19:R19)&lt;0, 3, 1))))</f>
        <v>2</v>
      </c>
      <c r="AP19" s="47">
        <f>IFERROR(__xludf.DUMMYFUNCTION("IF(AO19=1, FILTER(TOSSUP, LEN(TOSSUP)), IF(AO19=2, FILTER(NEG, LEN(NEG)), IF(AO19, FILTER(NONEG, LEN(NONEG)), """")))"),-5.0)</f>
        <v>-5</v>
      </c>
      <c r="AQ19" s="47"/>
      <c r="AR19" s="47"/>
      <c r="AS19" s="47">
        <f>IF(F3="", 0, IF(SUM(C19:H19)-F19&lt;&gt;0, 0, IF(SUM(M19:R19)&gt;0, 2, IF(SUM(M19:R19)&lt;0, 3, 1))))</f>
        <v>2</v>
      </c>
      <c r="AT19" s="47">
        <f>IFERROR(__xludf.DUMMYFUNCTION("IF(AS19=1, FILTER(TOSSUP, LEN(TOSSUP)), IF(AS19=2, FILTER(NEG, LEN(NEG)), IF(AS19, FILTER(NONEG, LEN(NONEG)), """")))"),-5.0)</f>
        <v>-5</v>
      </c>
      <c r="AU19" s="47"/>
      <c r="AV19" s="47"/>
      <c r="AW19" s="47">
        <f>IF(G3="", 0, IF(SUM(C19:H19)-G19&lt;&gt;0, 0, IF(SUM(M19:R19)&gt;0, 2, IF(SUM(M19:R19)&lt;0, 3, 1))))</f>
        <v>0</v>
      </c>
      <c r="AX19" s="47" t="str">
        <f>IFERROR(__xludf.DUMMYFUNCTION("IF(AW19=1, FILTER(TOSSUP, LEN(TOSSUP)), IF(AW19=2, FILTER(NEG, LEN(NEG)), IF(AW19, FILTER(NONEG, LEN(NONEG)), """")))"),"")</f>
        <v/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1</v>
      </c>
      <c r="BF19" s="47">
        <f>IFERROR(__xludf.DUMMYFUNCTION("IF(BE19=1, FILTER(TOSSUP, LEN(TOSSUP)), IF(BE19=2, FILTER(NEG, LEN(NEG)), IF(BE19, FILTER(NONEG, LEN(NONEG)), """")))"),-5.0)</f>
        <v>-5</v>
      </c>
      <c r="BG19" s="47">
        <f>IFERROR(__xludf.DUMMYFUNCTION("""COMPUTED_VALUE"""),10.0)</f>
        <v>10</v>
      </c>
      <c r="BH19" s="47">
        <f>IFERROR(__xludf.DUMMYFUNCTION("""COMPUTED_VALUE"""),15.0)</f>
        <v>15</v>
      </c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SUM(J20,K19))"),310.0)</f>
        <v>310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SUM(T20,U19))"),155.0)</f>
        <v>155</v>
      </c>
      <c r="V20" s="47"/>
      <c r="W20" s="48" t="b">
        <f t="shared" si="1"/>
        <v>0</v>
      </c>
      <c r="X20" s="48" t="str">
        <f>IFERROR(__xludf.DUMMYFUNCTION("IF(W20, FILTER(BONUS, LEN(BONUS)), ""0"")"),"0")</f>
        <v>0</v>
      </c>
      <c r="Y20" s="47"/>
      <c r="Z20" s="47"/>
      <c r="AA20" s="47"/>
      <c r="AB20" s="48" t="b">
        <f t="shared" si="2"/>
        <v>1</v>
      </c>
      <c r="AC20" s="48">
        <f>IFERROR(__xludf.DUMMYFUNCTION("IF(AB20, FILTER(BONUS, LEN(BONUS)), ""0"")"),0.0)</f>
        <v>0</v>
      </c>
      <c r="AD20" s="47">
        <f>IFERROR(__xludf.DUMMYFUNCTION("""COMPUTED_VALUE"""),10.0)</f>
        <v>10</v>
      </c>
      <c r="AE20" s="47">
        <f>IFERROR(__xludf.DUMMYFUNCTION("""COMPUTED_VALUE"""),20.0)</f>
        <v>20</v>
      </c>
      <c r="AF20" s="47">
        <f>IFERROR(__xludf.DUMMYFUNCTION("""COMPUTED_VALUE"""),30.0)</f>
        <v>30</v>
      </c>
      <c r="AG20" s="47">
        <f>IF(C3="", 0, IF(SUM(C20:H20)-C20&lt;&gt;0, 0, IF(SUM(M20:R20)&gt;0, 2, IF(SUM(M20:R20)&lt;0, 3, 1))))</f>
        <v>2</v>
      </c>
      <c r="AH20" s="48">
        <f>IFERROR(__xludf.DUMMYFUNCTION("IF(AG20=1, FILTER(TOSSUP, LEN(TOSSUP)), IF(AG20=2, FILTER(NEG, LEN(NEG)), IF(AG20, FILTER(NONEG, LEN(NONEG)), """")))"),-5.0)</f>
        <v>-5</v>
      </c>
      <c r="AI20" s="47"/>
      <c r="AJ20" s="47"/>
      <c r="AK20" s="47">
        <f>IF(D3="", 0, IF(SUM(C20:H20)-D20&lt;&gt;0, 0, IF(SUM(M20:R20)&gt;0, 2, IF(SUM(M20:R20)&lt;0, 3, 1))))</f>
        <v>2</v>
      </c>
      <c r="AL20" s="47">
        <f>IFERROR(__xludf.DUMMYFUNCTION("IF(AK20=1, FILTER(TOSSUP, LEN(TOSSUP)), IF(AK20=2, FILTER(NEG, LEN(NEG)), IF(AK20, FILTER(NONEG, LEN(NONEG)), """")))"),-5.0)</f>
        <v>-5</v>
      </c>
      <c r="AM20" s="47"/>
      <c r="AN20" s="47"/>
      <c r="AO20" s="47">
        <f>IF(E3="", 0, IF(SUM(C20:H20)-E20&lt;&gt;0, 0, IF(SUM(M20:R20)&gt;0, 2, IF(SUM(M20:R20)&lt;0, 3, 1))))</f>
        <v>2</v>
      </c>
      <c r="AP20" s="47">
        <f>IFERROR(__xludf.DUMMYFUNCTION("IF(AO20=1, FILTER(TOSSUP, LEN(TOSSUP)), IF(AO20=2, FILTER(NEG, LEN(NEG)), IF(AO20, FILTER(NONEG, LEN(NONEG)), """")))"),-5.0)</f>
        <v>-5</v>
      </c>
      <c r="AQ20" s="47"/>
      <c r="AR20" s="47"/>
      <c r="AS20" s="47">
        <f>IF(F3="", 0, IF(SUM(C20:H20)-F20&lt;&gt;0, 0, IF(SUM(M20:R20)&gt;0, 2, IF(SUM(M20:R20)&lt;0, 3, 1))))</f>
        <v>2</v>
      </c>
      <c r="AT20" s="47">
        <f>IFERROR(__xludf.DUMMYFUNCTION("IF(AS20=1, FILTER(TOSSUP, LEN(TOSSUP)), IF(AS20=2, FILTER(NEG, LEN(NEG)), IF(AS20, FILTER(NONEG, LEN(NONEG)), """")))"),-5.0)</f>
        <v>-5</v>
      </c>
      <c r="AU20" s="47"/>
      <c r="AV20" s="47"/>
      <c r="AW20" s="47">
        <f>IF(G3="", 0, IF(SUM(C20:H20)-G20&lt;&gt;0, 0, IF(SUM(M20:R20)&gt;0, 2, IF(SUM(M20:R20)&lt;0, 3, 1))))</f>
        <v>0</v>
      </c>
      <c r="AX20" s="47" t="str">
        <f>IFERROR(__xludf.DUMMYFUNCTION("IF(AW20=1, FILTER(TOSSUP, LEN(TOSSUP)), IF(AW20=2, FILTER(NEG, LEN(NEG)), IF(AW20, FILTER(NONEG, LEN(NONEG)), """")))"),"")</f>
        <v/>
      </c>
      <c r="AY20" s="47"/>
      <c r="AZ20" s="47"/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1</v>
      </c>
      <c r="BF20" s="47">
        <f>IFERROR(__xludf.DUMMYFUNCTION("IF(BE20=1, FILTER(TOSSUP, LEN(TOSSUP)), IF(BE20=2, FILTER(NEG, LEN(NEG)), IF(BE20, FILTER(NONEG, LEN(NONEG)), """")))"),-5.0)</f>
        <v>-5</v>
      </c>
      <c r="BG20" s="47">
        <f>IFERROR(__xludf.DUMMYFUNCTION("""COMPUTED_VALUE"""),10.0)</f>
        <v>10</v>
      </c>
      <c r="BH20" s="47">
        <f>IFERROR(__xludf.DUMMYFUNCTION("""COMPUTED_VALUE"""),15.0)</f>
        <v>15</v>
      </c>
      <c r="BI20" s="47">
        <f>IF(N3="", 0, IF(SUM(M20:R20)-N20&lt;&gt;0, 0, IF(SUM(C20:H20)&gt;0, 2, IF(SUM(C20:H20)&lt;0, 3, 1))))</f>
        <v>0</v>
      </c>
      <c r="BJ20" s="47" t="str">
        <f>IFERROR(__xludf.DUMMYFUNCTION("IF(BI20=1, FILTER(TOSSUP, LEN(TOSSUP)), IF(BI20=2, FILTER(NEG, LEN(NEG)), IF(BI20, FILTER(NONEG, LEN(NONEG)), """")))"),"")</f>
        <v/>
      </c>
      <c r="BK20" s="47"/>
      <c r="BL20" s="47"/>
      <c r="BM20" s="47">
        <f>IF(O3="", 0, IF(SUM(M20:R20)-O20&lt;&gt;0, 0, IF(SUM(C20:H20)&gt;0, 2, IF(SUM(C20:H20)&lt;0, 3, 1))))</f>
        <v>0</v>
      </c>
      <c r="BN20" s="47" t="str">
        <f>IFERROR(__xludf.DUMMYFUNCTION("IF(BM20=1, FILTER(TOSSUP, LEN(TOSSUP)), IF(BM20=2, FILTER(NEG, LEN(NEG)), IF(BM20, FILTER(NONEG, LEN(NONEG)), """")))"),"")</f>
        <v/>
      </c>
      <c r="BO20" s="47"/>
      <c r="BP20" s="47"/>
      <c r="BQ20" s="47">
        <f>IF(P3="", 0, IF(SUM(M20:R20)-P20&lt;&gt;0, 0, IF(SUM(C20:H20)&gt;0, 2, IF(SUM(C20:H20)&lt;0, 3, 1))))</f>
        <v>0</v>
      </c>
      <c r="BR20" s="47" t="str">
        <f>IFERROR(__xludf.DUMMYFUNCTION("IF(BQ20=1, FILTER(TOSSUP, LEN(TOSSUP)), IF(BQ20=2, FILTER(NEG, LEN(NEG)), IF(BQ20, FILTER(NONEG, LEN(NONEG)), """")))"),"")</f>
        <v/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>
        <v>10.0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SUM(J21,K20))"),340.0)</f>
        <v>340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SUM(T21,U20))"),155.0)</f>
        <v>155</v>
      </c>
      <c r="V21" s="47"/>
      <c r="W21" s="48" t="b">
        <f t="shared" si="1"/>
        <v>1</v>
      </c>
      <c r="X21" s="48">
        <f>IFERROR(__xludf.DUMMYFUNCTION("IF(W21, FILTER(BONUS, LEN(BONUS)), ""0"")"),0.0)</f>
        <v>0</v>
      </c>
      <c r="Y21" s="47">
        <f>IFERROR(__xludf.DUMMYFUNCTION("""COMPUTED_VALUE"""),10.0)</f>
        <v>10</v>
      </c>
      <c r="Z21" s="47">
        <f>IFERROR(__xludf.DUMMYFUNCTION("""COMPUTED_VALUE"""),20.0)</f>
        <v>20</v>
      </c>
      <c r="AA21" s="47">
        <f>IFERROR(__xludf.DUMMYFUNCTION("""COMPUTED_VALUE"""),30.0)</f>
        <v>30</v>
      </c>
      <c r="AB21" s="48" t="b">
        <f t="shared" si="2"/>
        <v>0</v>
      </c>
      <c r="AC21" s="48" t="str">
        <f>IFERROR(__xludf.DUMMYFUNCTION("IF(AB21, FILTER(BONUS, LEN(BONUS)), ""0"")"),"0")</f>
        <v>0</v>
      </c>
      <c r="AD21" s="47"/>
      <c r="AE21" s="47"/>
      <c r="AF21" s="47"/>
      <c r="AG21" s="47">
        <f>IF(C3="", 0, IF(SUM(C21:H21)-C21&lt;&gt;0, 0, IF(SUM(M21:R21)&gt;0, 2, IF(SUM(M21:R21)&lt;0, 3, 1))))</f>
        <v>1</v>
      </c>
      <c r="AH21" s="48">
        <f>IFERROR(__xludf.DUMMYFUNCTION("IF(AG21=1, FILTER(TOSSUP, LEN(TOSSUP)), IF(AG21=2, FILTER(NEG, LEN(NEG)), IF(AG21, FILTER(NONEG, LEN(NONEG)), """")))"),-5.0)</f>
        <v>-5</v>
      </c>
      <c r="AI21" s="47">
        <f>IFERROR(__xludf.DUMMYFUNCTION("""COMPUTED_VALUE"""),10.0)</f>
        <v>10</v>
      </c>
      <c r="AJ21" s="47">
        <f>IFERROR(__xludf.DUMMYFUNCTION("""COMPUTED_VALUE"""),15.0)</f>
        <v>15</v>
      </c>
      <c r="AK21" s="47">
        <f>IF(D3="", 0, IF(SUM(C21:H21)-D21&lt;&gt;0, 0, IF(SUM(M21:R21)&gt;0, 2, IF(SUM(M21:R21)&lt;0, 3, 1))))</f>
        <v>0</v>
      </c>
      <c r="AL21" s="47" t="str">
        <f>IFERROR(__xludf.DUMMYFUNCTION("IF(AK21=1, FILTER(TOSSUP, LEN(TOSSUP)), IF(AK21=2, FILTER(NEG, LEN(NEG)), IF(AK21, FILTER(NONEG, LEN(NONEG)), """")))"),"")</f>
        <v/>
      </c>
      <c r="AM21" s="47"/>
      <c r="AN21" s="47"/>
      <c r="AO21" s="47">
        <f>IF(E3="", 0, IF(SUM(C21:H21)-E21&lt;&gt;0, 0, IF(SUM(M21:R21)&gt;0, 2, IF(SUM(M21:R21)&lt;0, 3, 1))))</f>
        <v>0</v>
      </c>
      <c r="AP21" s="47" t="str">
        <f>IFERROR(__xludf.DUMMYFUNCTION("IF(AO21=1, FILTER(TOSSUP, LEN(TOSSUP)), IF(AO21=2, FILTER(NEG, LEN(NEG)), IF(AO21, FILTER(NONEG, LEN(NONEG)), """")))"),"")</f>
        <v/>
      </c>
      <c r="AQ21" s="47"/>
      <c r="AR21" s="47"/>
      <c r="AS21" s="47">
        <f>IF(F3="", 0, IF(SUM(C21:H21)-F21&lt;&gt;0, 0, IF(SUM(M21:R21)&gt;0, 2, IF(SUM(M21:R21)&lt;0, 3, 1))))</f>
        <v>0</v>
      </c>
      <c r="AT21" s="47" t="str">
        <f>IFERROR(__xludf.DUMMYFUNCTION("IF(AS21=1, FILTER(TOSSUP, LEN(TOSSUP)), IF(AS21=2, FILTER(NEG, LEN(NEG)), IF(AS21, FILTER(NONEG, LEN(NONEG)), """")))"),"")</f>
        <v/>
      </c>
      <c r="AU21" s="47"/>
      <c r="AV21" s="47"/>
      <c r="AW21" s="47">
        <f>IF(G3="", 0, IF(SUM(C21:H21)-G21&lt;&gt;0, 0, IF(SUM(M21:R21)&gt;0, 2, IF(SUM(M21:R21)&lt;0, 3, 1))))</f>
        <v>0</v>
      </c>
      <c r="AX21" s="47" t="str">
        <f>IFERROR(__xludf.DUMMYFUNCTION("IF(AW21=1, FILTER(TOSSUP, LEN(TOSSUP)), IF(AW21=2, FILTER(NEG, LEN(NEG)), IF(AW21, FILTER(NONEG, LEN(NONEG)), """")))"),"")</f>
        <v/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2</v>
      </c>
      <c r="BF21" s="47">
        <f>IFERROR(__xludf.DUMMYFUNCTION("IF(BE21=1, FILTER(TOSSUP, LEN(TOSSUP)), IF(BE21=2, FILTER(NEG, LEN(NEG)), IF(BE21, FILTER(NONEG, LEN(NONEG)), """")))"),-5.0)</f>
        <v>-5</v>
      </c>
      <c r="BG21" s="47"/>
      <c r="BH21" s="47"/>
      <c r="BI21" s="47">
        <f>IF(N3="", 0, IF(SUM(M21:R21)-N21&lt;&gt;0, 0, IF(SUM(C21:H21)&gt;0, 2, IF(SUM(C21:H21)&lt;0, 3, 1))))</f>
        <v>2</v>
      </c>
      <c r="BJ21" s="47">
        <f>IFERROR(__xludf.DUMMYFUNCTION("IF(BI21=1, FILTER(TOSSUP, LEN(TOSSUP)), IF(BI21=2, FILTER(NEG, LEN(NEG)), IF(BI21, FILTER(NONEG, LEN(NONEG)), """")))"),-5.0)</f>
        <v>-5</v>
      </c>
      <c r="BK21" s="47"/>
      <c r="BL21" s="47"/>
      <c r="BM21" s="47">
        <f>IF(O3="", 0, IF(SUM(M21:R21)-O21&lt;&gt;0, 0, IF(SUM(C21:H21)&gt;0, 2, IF(SUM(C21:H21)&lt;0, 3, 1))))</f>
        <v>2</v>
      </c>
      <c r="BN21" s="47">
        <f>IFERROR(__xludf.DUMMYFUNCTION("IF(BM21=1, FILTER(TOSSUP, LEN(TOSSUP)), IF(BM21=2, FILTER(NEG, LEN(NEG)), IF(BM21, FILTER(NONEG, LEN(NONEG)), """")))"),-5.0)</f>
        <v>-5</v>
      </c>
      <c r="BO21" s="47"/>
      <c r="BP21" s="47"/>
      <c r="BQ21" s="47">
        <f>IF(P3="", 0, IF(SUM(M21:R21)-P21&lt;&gt;0, 0, IF(SUM(C21:H21)&gt;0, 2, IF(SUM(C21:H21)&lt;0, 3, 1))))</f>
        <v>2</v>
      </c>
      <c r="BR21" s="47">
        <f>IFERROR(__xludf.DUMMYFUNCTION("IF(BQ21=1, FILTER(TOSSUP, LEN(TOSSUP)), IF(BQ21=2, FILTER(NEG, LEN(NEG)), IF(BQ21, FILTER(NONEG, LEN(NONEG)), """")))"),-5.0)</f>
        <v>-5</v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>
        <v>15.0</v>
      </c>
      <c r="E22" s="39"/>
      <c r="F22" s="40"/>
      <c r="G22" s="60"/>
      <c r="H22" s="61"/>
      <c r="I22" s="41">
        <v>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15</v>
      </c>
      <c r="K22" s="46">
        <f>IFERROR(__xludf.DUMMYFUNCTION("IF(OR(RegExMatch(J22&amp;"""",""ERR""), RegExMatch(J22&amp;"""",""--""), RegExMatch(K21&amp;"""",""--""),),  ""-----------"", SUM(J22,K21))"),355.0)</f>
        <v>355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SUM(T22,U21))"),155.0)</f>
        <v>155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1</v>
      </c>
      <c r="AL22" s="47">
        <f>IFERROR(__xludf.DUMMYFUNCTION("IF(AK22=1, FILTER(TOSSUP, LEN(TOSSUP)), IF(AK22=2, FILTER(NEG, LEN(NEG)), IF(AK22, FILTER(NONEG, LEN(NONEG)), """")))"),-5.0)</f>
        <v>-5</v>
      </c>
      <c r="AM22" s="47">
        <f>IFERROR(__xludf.DUMMYFUNCTION("""COMPUTED_VALUE"""),10.0)</f>
        <v>10</v>
      </c>
      <c r="AN22" s="47">
        <f>IFERROR(__xludf.DUMMYFUNCTION("""COMPUTED_VALUE"""),15.0)</f>
        <v>15</v>
      </c>
      <c r="AO22" s="47">
        <f>IF(E3="", 0, IF(SUM(C22:H22)-E22&lt;&gt;0, 0, IF(SUM(M22:R22)&gt;0, 2, IF(SUM(M22:R22)&lt;0, 3, 1))))</f>
        <v>0</v>
      </c>
      <c r="AP22" s="47" t="str">
        <f>IFERROR(__xludf.DUMMYFUNCTION("IF(AO22=1, FILTER(TOSSUP, LEN(TOSSUP)), IF(AO22=2, FILTER(NEG, LEN(NEG)), IF(AO22, FILTER(NONEG, LEN(NONEG)), """")))"),"")</f>
        <v/>
      </c>
      <c r="AQ22" s="47"/>
      <c r="AR22" s="47"/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39">
        <v>-5.0</v>
      </c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6">
        <f>IFERROR(__xludf.DUMMYFUNCTION("IF(OR(RegExMatch(J23&amp;"""",""ERR""), RegExMatch(J23&amp;"""",""--""), RegExMatch(K22&amp;"""",""--""),),  ""-----------"", SUM(J23,K22))"),350.0)</f>
        <v>350</v>
      </c>
      <c r="L23" s="43">
        <v>20.0</v>
      </c>
      <c r="M23" s="44"/>
      <c r="N23" s="40"/>
      <c r="O23" s="58"/>
      <c r="P23" s="57">
        <v>10.0</v>
      </c>
      <c r="Q23" s="58"/>
      <c r="R23" s="59"/>
      <c r="S23" s="41">
        <v>10.0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6">
        <f>IFERROR(__xludf.DUMMYFUNCTION("IF(OR(RegExMatch(T23&amp;"""",""ERR""), RegExMatch(T23&amp;"""",""--""), RegExMatch(U22&amp;"""",""--""),),  ""-----------"", SUM(T23,U22))"),175.0)</f>
        <v>175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0</v>
      </c>
      <c r="AH23" s="48" t="str">
        <f>IFERROR(__xludf.DUMMYFUNCTION("IF(AG23=1, FILTER(TOSSUP, LEN(TOSSUP)), IF(AG23=2, FILTER(NEG, LEN(NEG)), IF(AG23, FILTER(NONEG, LEN(NONEG)), """")))"),"")</f>
        <v/>
      </c>
      <c r="AI23" s="47"/>
      <c r="AJ23" s="47"/>
      <c r="AK23" s="47">
        <f>IF(D3="", 0, IF(SUM(C23:H23)-D23&lt;&gt;0, 0, IF(SUM(M23:R23)&gt;0, 2, IF(SUM(M23:R23)&lt;0, 3, 1))))</f>
        <v>0</v>
      </c>
      <c r="AL23" s="47" t="str">
        <f>IFERROR(__xludf.DUMMYFUNCTION("IF(AK23=1, FILTER(TOSSUP, LEN(TOSSUP)), IF(AK23=2, FILTER(NEG, LEN(NEG)), IF(AK23, FILTER(NONEG, LEN(NONEG)), """")))"),"")</f>
        <v/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0</v>
      </c>
      <c r="AT23" s="47" t="str">
        <f>IFERROR(__xludf.DUMMYFUNCTION("IF(AS23=1, FILTER(TOSSUP, LEN(TOSSUP)), IF(AS23=2, FILTER(NEG, LEN(NEG)), IF(AS23, FILTER(NONEG, LEN(NONEG)), """")))"),"")</f>
        <v/>
      </c>
      <c r="AU23" s="47"/>
      <c r="AV23" s="47"/>
      <c r="AW23" s="47">
        <f>IF(G3="", 0, IF(SUM(C23:H23)-G23&lt;&gt;0, 0, IF(SUM(M23:R23)&gt;0, 2, IF(SUM(M23:R23)&lt;0, 3, 1))))</f>
        <v>0</v>
      </c>
      <c r="AX23" s="47" t="str">
        <f>IFERROR(__xludf.DUMMYFUNCTION("IF(AW23=1, FILTER(TOSSUP, LEN(TOSSUP)), IF(AW23=2, FILTER(NEG, LEN(NEG)), IF(AW23, FILTER(NONEG, LEN(NONEG)), """")))"),"")</f>
        <v/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0</v>
      </c>
      <c r="BF23" s="47" t="str">
        <f>IFERROR(__xludf.DUMMYFUNCTION("IF(BE23=1, FILTER(TOSSUP, LEN(TOSSUP)), IF(BE23=2, FILTER(NEG, LEN(NEG)), IF(BE23, FILTER(NONEG, LEN(NONEG)), """")))"),"")</f>
        <v/>
      </c>
      <c r="BG23" s="47"/>
      <c r="BH23" s="47"/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3</v>
      </c>
      <c r="BR23" s="47">
        <f>IFERROR(__xludf.DUMMYFUNCTION("IF(BQ23=1, FILTER(TOSSUP, LEN(TOSSUP)), IF(BQ23=2, FILTER(NEG, LEN(NEG)), IF(BQ23, FILTER(NONEG, LEN(NONEG)), """")))"),10.0)</f>
        <v>10</v>
      </c>
      <c r="BS23" s="47">
        <f>IFERROR(__xludf.DUMMYFUNCTION("""COMPUTED_VALUE"""),15.0)</f>
        <v>15</v>
      </c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SUM(J24,K23))"),350.0)</f>
        <v>350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SUM(T24,U23))"),175.0)</f>
        <v>175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0</v>
      </c>
      <c r="AX24" s="47" t="str">
        <f>IFERROR(__xludf.DUMMYFUNCTION("IF(AW24=1, FILTER(TOSSUP, LEN(TOSSUP)), IF(AW24=2, FILTER(NEG, LEN(NEG)), IF(AW24, FILTER(NONEG, LEN(NONEG)), """")))"),"")</f>
        <v/>
      </c>
      <c r="AY24" s="47"/>
      <c r="AZ24" s="47"/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SUM(J25,K24))"),350.0)</f>
        <v>350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SUM(T25,U24))"),175.0)</f>
        <v>175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0</v>
      </c>
      <c r="AX25" s="47" t="str">
        <f>IFERROR(__xludf.DUMMYFUNCTION("IF(AW25=1, FILTER(TOSSUP, LEN(TOSSUP)), IF(AW25=2, FILTER(NEG, LEN(NEG)), IF(AW25, FILTER(NONEG, LEN(NONEG)), """")))"),"")</f>
        <v/>
      </c>
      <c r="AY25" s="47"/>
      <c r="AZ25" s="47"/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SUM(J26,K25))"),350.0)</f>
        <v>350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SUM(T26,U25))"),175.0)</f>
        <v>175</v>
      </c>
      <c r="V26" s="47"/>
      <c r="W26" s="47"/>
      <c r="X26" s="47"/>
      <c r="Y26" s="47" t="str">
        <f>IFERROR(__xludf.DUMMYFUNCTION("FILTER(INSTRUCTIONS!A34:CC44, INSTRUCTIONS!A34:CC34=C2)"),"RICHARD MONTGOMERY A")</f>
        <v>RICHARD MONTGOMERY A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0</v>
      </c>
      <c r="AX26" s="47" t="str">
        <f>IFERROR(__xludf.DUMMYFUNCTION("IF(AW26=1, FILTER(TOSSUP, LEN(TOSSUP)), IF(AW26=2, FILTER(NEG, LEN(NEG)), IF(AW26, FILTER(NONEG, LEN(NONEG)), """")))"),"")</f>
        <v/>
      </c>
      <c r="AY26" s="47"/>
      <c r="AZ26" s="47"/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SUM(J27,K26))"),350.0)</f>
        <v>350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SUM(T27,U26))"),175.0)</f>
        <v>175</v>
      </c>
      <c r="V27" s="47"/>
      <c r="W27" s="47"/>
      <c r="X27" s="47"/>
      <c r="Y27" s="24" t="str">
        <f>IFERROR(__xludf.DUMMYFUNCTION("""COMPUTED_VALUE"""),"Sagar Castleman")</f>
        <v>Sagar Castleman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0</v>
      </c>
      <c r="AX27" s="47" t="str">
        <f>IFERROR(__xludf.DUMMYFUNCTION("IF(AW27=1, FILTER(TOSSUP, LEN(TOSSUP)), IF(AW27=2, FILTER(NEG, LEN(NEG)), IF(AW27, FILTER(NONEG, LEN(NONEG)), """")))"),"")</f>
        <v/>
      </c>
      <c r="AY27" s="47"/>
      <c r="AZ27" s="47"/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IFERROR(__xludf.DUMMYFUNCTION("""COMPUTED_VALUE"""),"Josh Goozman")</f>
        <v>Josh Goozman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2</v>
      </c>
      <c r="D29" s="90">
        <f t="shared" si="5"/>
        <v>4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IFERROR(__xludf.DUMMYFUNCTION("""COMPUTED_VALUE"""),"Corrigan Peters")</f>
        <v>Corrigan Peters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220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15.7</v>
      </c>
      <c r="V30" s="47"/>
      <c r="W30" s="47"/>
      <c r="X30" s="47"/>
      <c r="Y30" s="47" t="str">
        <f>IFERROR(__xludf.DUMMYFUNCTION("""COMPUTED_VALUE"""),"Emily Wu")</f>
        <v>Emily Wu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35</v>
      </c>
      <c r="D31" s="106">
        <f t="shared" si="9"/>
        <v>55</v>
      </c>
      <c r="E31" s="105">
        <f t="shared" si="9"/>
        <v>30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25</v>
      </c>
      <c r="N31" s="106">
        <f t="shared" si="10"/>
        <v>20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IFERROR(__xludf.DUMMYFUNCTION("""COMPUTED_VALUE"""),"")</f>
        <v/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K27)"),350.0)</f>
        <v>350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U27)"),175.0)</f>
        <v>175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/>
      </c>
      <c r="L37" s="38"/>
      <c r="M37" s="38" t="str">
        <f>X37</f>
        <v/>
      </c>
      <c r="V37" s="47"/>
      <c r="W37" s="76"/>
      <c r="X37" s="76"/>
      <c r="Y37" s="47" t="str">
        <f>IFERROR(__xludf.DUMMYFUNCTION("FILTER(INSTRUCTIONS!A34:CC44, INSTRUCTIONS!A34:CC34=M2)"),"BASIS MCLEAN A")</f>
        <v>BASIS MCLEAN A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IFERROR(__xludf.DUMMYFUNCTION("""COMPUTED_VALUE"""),"Nathan Hart-Hodgson")</f>
        <v>Nathan Hart-Hodgson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IFERROR(__xludf.DUMMYFUNCTION("""COMPUTED_VALUE"""),"Rithik Puli")</f>
        <v>Rithik Puli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IFERROR(__xludf.DUMMYFUNCTION("""COMPUTED_VALUE"""),"William Shi")</f>
        <v>William Shi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IFERROR(__xludf.DUMMYFUNCTION("""COMPUTED_VALUE"""),"Raleigh White")</f>
        <v>Raleigh White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5"/>
      <c r="D1" s="5"/>
      <c r="E1" s="5"/>
      <c r="F1" s="5"/>
      <c r="G1" s="23" t="s">
        <v>82</v>
      </c>
      <c r="R1" s="5"/>
      <c r="S1" s="5"/>
      <c r="T1" s="5"/>
      <c r="U1" s="5"/>
      <c r="V1" s="18"/>
      <c r="W1" s="18"/>
      <c r="X1" s="18"/>
      <c r="Y1" s="24"/>
      <c r="Z1" s="18"/>
      <c r="AA1" s="18"/>
      <c r="AB1" s="18"/>
      <c r="AC1" s="18"/>
      <c r="AD1" s="18"/>
      <c r="AE1" s="18"/>
      <c r="AF1" s="18"/>
      <c r="AG1" s="25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</row>
    <row r="2" ht="18.75" customHeight="1">
      <c r="A2" s="4"/>
      <c r="B2" s="4"/>
      <c r="C2" s="26" t="s">
        <v>83</v>
      </c>
      <c r="D2" s="27"/>
      <c r="E2" s="27"/>
      <c r="F2" s="27"/>
      <c r="G2" s="27"/>
      <c r="H2" s="27"/>
      <c r="I2" s="27"/>
      <c r="J2" s="27"/>
      <c r="K2" s="28"/>
      <c r="L2" s="29" t="s">
        <v>20</v>
      </c>
      <c r="M2" s="30" t="s">
        <v>84</v>
      </c>
      <c r="N2" s="27"/>
      <c r="O2" s="27"/>
      <c r="P2" s="27"/>
      <c r="Q2" s="27"/>
      <c r="R2" s="27"/>
      <c r="S2" s="27"/>
      <c r="T2" s="27"/>
      <c r="U2" s="28"/>
      <c r="V2" s="18"/>
      <c r="W2" s="18"/>
      <c r="X2" s="18"/>
      <c r="Y2" s="24"/>
      <c r="Z2" s="18"/>
      <c r="AA2" s="18"/>
      <c r="AB2" s="18"/>
      <c r="AC2" s="18"/>
      <c r="AD2" s="18"/>
      <c r="AE2" s="18"/>
      <c r="AF2" s="18"/>
      <c r="AG2" s="25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</row>
    <row r="3">
      <c r="A3" s="4"/>
      <c r="B3" s="4"/>
      <c r="C3" s="31" t="s">
        <v>85</v>
      </c>
      <c r="D3" s="32" t="s">
        <v>86</v>
      </c>
      <c r="E3" s="31" t="s">
        <v>87</v>
      </c>
      <c r="F3" s="32" t="s">
        <v>88</v>
      </c>
      <c r="G3" s="31" t="s">
        <v>89</v>
      </c>
      <c r="H3" s="32"/>
      <c r="I3" s="33" t="s">
        <v>27</v>
      </c>
      <c r="J3" s="34" t="s">
        <v>28</v>
      </c>
      <c r="K3" s="33" t="s">
        <v>29</v>
      </c>
      <c r="L3" s="35"/>
      <c r="M3" s="36" t="s">
        <v>90</v>
      </c>
      <c r="N3" s="37" t="s">
        <v>91</v>
      </c>
      <c r="O3" s="36" t="s">
        <v>92</v>
      </c>
      <c r="P3" s="37" t="s">
        <v>93</v>
      </c>
      <c r="Q3" s="36"/>
      <c r="R3" s="37"/>
      <c r="S3" s="33" t="s">
        <v>27</v>
      </c>
      <c r="T3" s="34" t="s">
        <v>28</v>
      </c>
      <c r="U3" s="33" t="s">
        <v>29</v>
      </c>
      <c r="V3" s="18"/>
      <c r="W3" s="18"/>
      <c r="X3" s="18"/>
      <c r="Y3" s="24"/>
      <c r="Z3" s="18"/>
      <c r="AA3" s="18"/>
      <c r="AB3" s="18"/>
      <c r="AC3" s="18"/>
      <c r="AD3" s="18"/>
      <c r="AE3" s="18"/>
      <c r="AF3" s="18"/>
      <c r="AG3" s="2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</row>
    <row r="4">
      <c r="A4" s="4"/>
      <c r="B4" s="38"/>
      <c r="C4" s="39"/>
      <c r="D4" s="40">
        <v>-5.0</v>
      </c>
      <c r="E4" s="39"/>
      <c r="F4" s="40"/>
      <c r="G4" s="39"/>
      <c r="H4" s="40"/>
      <c r="I4" s="41"/>
      <c r="J4" s="40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42">
        <f>IFERROR(__xludf.DUMMYFUNCTION("IF(OR(RegExMatch(J4&amp;"""",""ERR""), RegExMatch(J4&amp;"""",""--"")),  ""-----------"", SUM(J4,K3))"),-5.0)</f>
        <v>-5</v>
      </c>
      <c r="L4" s="43">
        <v>1.0</v>
      </c>
      <c r="M4" s="44"/>
      <c r="N4" s="40">
        <v>10.0</v>
      </c>
      <c r="O4" s="44"/>
      <c r="P4" s="45"/>
      <c r="Q4" s="44"/>
      <c r="R4" s="45"/>
      <c r="S4" s="41">
        <v>10.0</v>
      </c>
      <c r="T4" s="40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6">
        <f>IFERROR(__xludf.DUMMYFUNCTION("IF(OR(RegExMatch(T4&amp;"""",""ERR""), RegExMatch(T4&amp;"""",""--"")),  ""-----------"", SUM(T4,U3))"),20.0)</f>
        <v>20</v>
      </c>
      <c r="V4" s="47"/>
      <c r="W4" s="48" t="b">
        <f t="shared" ref="W4:W23" si="1">(COUNTIF(C4:H4, "=15")+COUNTIF(C4:H4, "=10")=1)</f>
        <v>0</v>
      </c>
      <c r="X4" s="48" t="str">
        <f>IFERROR(__xludf.DUMMYFUNCTION("IF(W4, FILTER(BONUS, LEN(BONUS)), ""0"")"),"0")</f>
        <v>0</v>
      </c>
      <c r="Y4" s="47"/>
      <c r="Z4" s="48"/>
      <c r="AA4" s="48"/>
      <c r="AB4" s="48" t="b">
        <f t="shared" ref="AB4:AB23" si="2">(COUNTIF(M4:R4, "=15")+COUNTIF(M4:R4, "=10")=1)</f>
        <v>1</v>
      </c>
      <c r="AC4" s="48">
        <f>IFERROR(__xludf.DUMMYFUNCTION("IF(AB4, FILTER(BONUS, LEN(BONUS)), ""0"")"),0.0)</f>
        <v>0</v>
      </c>
      <c r="AD4" s="48">
        <f>IFERROR(__xludf.DUMMYFUNCTION("""COMPUTED_VALUE"""),10.0)</f>
        <v>10</v>
      </c>
      <c r="AE4" s="48">
        <f>IFERROR(__xludf.DUMMYFUNCTION("""COMPUTED_VALUE"""),20.0)</f>
        <v>20</v>
      </c>
      <c r="AF4" s="48">
        <f>IFERROR(__xludf.DUMMYFUNCTION("""COMPUTED_VALUE"""),30.0)</f>
        <v>30</v>
      </c>
      <c r="AG4" s="48">
        <f>IF(C3="", 0, IF(SUM(C4:H4)-C4&lt;&gt;0, 0, IF(SUM(M4:R4)&gt;0, 2, IF(SUM(M4:R4)&lt;0, 3, 1))))</f>
        <v>0</v>
      </c>
      <c r="AH4" s="48" t="str">
        <f>IFERROR(__xludf.DUMMYFUNCTION("IF(AG4=1, FILTER(TOSSUP, LEN(TOSSUP)), IF(AG4=2, FILTER(NEG, LEN(NEG)), IF(AG4, FILTER(NONEG, LEN(NONEG)), """")))"),"")</f>
        <v/>
      </c>
      <c r="AI4" s="48"/>
      <c r="AJ4" s="48"/>
      <c r="AK4" s="48">
        <f>IF(D3="", 0, IF(SUM(C4:H4)-D4&lt;&gt;0, 0, IF(SUM(M4:R4)&gt;0, 2, IF(SUM(M4:R4)&lt;0, 3, 1))))</f>
        <v>2</v>
      </c>
      <c r="AL4" s="48">
        <f>IFERROR(__xludf.DUMMYFUNCTION("IF(AK4=1, FILTER(TOSSUP, LEN(TOSSUP)), IF(AK4=2, FILTER(NEG, LEN(NEG)), IF(AK4, FILTER(NONEG, LEN(NONEG)), """")))"),-5.0)</f>
        <v>-5</v>
      </c>
      <c r="AM4" s="48"/>
      <c r="AN4" s="48"/>
      <c r="AO4" s="48">
        <f>IF(E3="", 0, IF(SUM(C4:H4)-E4&lt;&gt;0, 0, IF(SUM(M4:R4)&gt;0, 2, IF(SUM(M4:R4)&lt;0, 3, 1))))</f>
        <v>0</v>
      </c>
      <c r="AP4" s="48" t="str">
        <f>IFERROR(__xludf.DUMMYFUNCTION("IF(AO4=1, FILTER(TOSSUP, LEN(TOSSUP)), IF(AO4=2, FILTER(NEG, LEN(NEG)), IF(AO4, FILTER(NONEG, LEN(NONEG)), """")))"),"")</f>
        <v/>
      </c>
      <c r="AQ4" s="48"/>
      <c r="AR4" s="48"/>
      <c r="AS4" s="48">
        <f>IF(F3="", 0, IF(SUM(C4:H4)-F4&lt;&gt;0, 0, IF(SUM(M4:R4)&gt;0, 2, IF(SUM(M4:R4)&lt;0, 3, 1))))</f>
        <v>0</v>
      </c>
      <c r="AT4" s="48" t="str">
        <f>IFERROR(__xludf.DUMMYFUNCTION("IF(AS4=1, FILTER(TOSSUP, LEN(TOSSUP)), IF(AS4=2, FILTER(NEG, LEN(NEG)), IF(AS4, FILTER(NONEG, LEN(NONEG)), """")))"),"")</f>
        <v/>
      </c>
      <c r="AU4" s="48"/>
      <c r="AV4" s="48"/>
      <c r="AW4" s="48">
        <f>IF(G3="", 0, IF(SUM(C4:H4)-G4&lt;&gt;0, 0, IF(SUM(M4:R4)&gt;0, 2, IF(SUM(M4:R4)&lt;0, 3, 1))))</f>
        <v>0</v>
      </c>
      <c r="AX4" s="48" t="str">
        <f>IFERROR(__xludf.DUMMYFUNCTION("IF(AW4=1, FILTER(TOSSUP, LEN(TOSSUP)), IF(AW4=2, FILTER(NEG, LEN(NEG)), IF(AW4, FILTER(NONEG, LEN(NONEG)), """")))"),"")</f>
        <v/>
      </c>
      <c r="AY4" s="48"/>
      <c r="AZ4" s="21"/>
      <c r="BA4" s="21">
        <f>IF(H3="", 0, IF(SUM(C4:H4)-H4&lt;&gt;0, 0, IF(SUM(M4:R4)&gt;0, 2, IF(SUM(M4:R4)&lt;0, 3, 1))))</f>
        <v>0</v>
      </c>
      <c r="BB4" s="21" t="str">
        <f>IFERROR(__xludf.DUMMYFUNCTION("IF(BA4=1, FILTER(TOSSUP, LEN(TOSSUP)), IF(BA4=2, FILTER(NEG, LEN(NEG)), IF(BA4, FILTER(NONEG, LEN(NONEG)), """")))"),"")</f>
        <v/>
      </c>
      <c r="BC4" s="21"/>
      <c r="BD4" s="21"/>
      <c r="BE4" s="21">
        <f>IF(M3="", 0, IF(SUM(M4:R4)-M4&lt;&gt;0, 0, IF(SUM(C4:H4)&gt;0, 2, IF(SUM(C4:H4)&lt;0, 3, 1))))</f>
        <v>0</v>
      </c>
      <c r="BF4" s="21" t="str">
        <f>IFERROR(__xludf.DUMMYFUNCTION("IF(BE4=1, FILTER(TOSSUP, LEN(TOSSUP)), IF(BE4=2, FILTER(NEG, LEN(NEG)), IF(BE4, FILTER(NONEG, LEN(NONEG)), """")))"),"")</f>
        <v/>
      </c>
      <c r="BG4" s="21"/>
      <c r="BH4" s="21"/>
      <c r="BI4" s="21">
        <f>IF(N3="", 0, IF(SUM(M4:R4)-N4&lt;&gt;0, 0, IF(SUM(C4:H4)&gt;0, 2, IF(SUM(C4:H4)&lt;0, 3, 1))))</f>
        <v>3</v>
      </c>
      <c r="BJ4" s="21">
        <f>IFERROR(__xludf.DUMMYFUNCTION("IF(BI4=1, FILTER(TOSSUP, LEN(TOSSUP)), IF(BI4=2, FILTER(NEG, LEN(NEG)), IF(BI4, FILTER(NONEG, LEN(NONEG)), """")))"),10.0)</f>
        <v>10</v>
      </c>
      <c r="BK4" s="21">
        <f>IFERROR(__xludf.DUMMYFUNCTION("""COMPUTED_VALUE"""),15.0)</f>
        <v>15</v>
      </c>
      <c r="BL4" s="21"/>
      <c r="BM4" s="21">
        <f>IF(O3="", 0, IF(SUM(M4:R4)-O4&lt;&gt;0, 0, IF(SUM(C4:H4)&gt;0, 2, IF(SUM(C4:H4)&lt;0, 3, 1))))</f>
        <v>0</v>
      </c>
      <c r="BN4" s="21" t="str">
        <f>IFERROR(__xludf.DUMMYFUNCTION("IF(BM4=1, FILTER(TOSSUP, LEN(TOSSUP)), IF(BM4=2, FILTER(NEG, LEN(NEG)), IF(BM4, FILTER(NONEG, LEN(NONEG)), """")))"),"")</f>
        <v/>
      </c>
      <c r="BO4" s="21"/>
      <c r="BP4" s="21"/>
      <c r="BQ4" s="21">
        <f>IF(P3="", 0, IF(SUM(M4:R4)-P4&lt;&gt;0, 0, IF(SUM(C4:H4)&gt;0, 2, IF(SUM(C4:H4)&lt;0, 3, 1))))</f>
        <v>0</v>
      </c>
      <c r="BR4" s="21" t="str">
        <f>IFERROR(__xludf.DUMMYFUNCTION("IF(BQ4=1, FILTER(TOSSUP, LEN(TOSSUP)), IF(BQ4=2, FILTER(NEG, LEN(NEG)), IF(BQ4, FILTER(NONEG, LEN(NONEG)), """")))"),"")</f>
        <v/>
      </c>
      <c r="BS4" s="21"/>
      <c r="BT4" s="21"/>
      <c r="BU4" s="21">
        <f>IF(Q3="", 0, IF(SUM(M4:R4)-Q4&lt;&gt;0, 0, IF(SUM(C4:H4)&gt;0, 2, IF(SUM(C4:H4)&lt;0, 3, 1))))</f>
        <v>0</v>
      </c>
      <c r="BV4" s="21" t="str">
        <f>IFERROR(__xludf.DUMMYFUNCTION("IF(BU4=1, FILTER(TOSSUP, LEN(TOSSUP)), IF(BU4=2, FILTER(NEG, LEN(NEG)), IF(BU4, FILTER(NONEG, LEN(NONEG)), """")))"),"")</f>
        <v/>
      </c>
      <c r="BW4" s="21"/>
      <c r="BX4" s="21"/>
      <c r="BY4" s="21">
        <f>IF(R3="", 0, IF(SUM(M4:R4)-R4&lt;&gt;0, 0, IF(SUM(C4:H4)&gt;0, 2, IF(SUM(C4:H4)&lt;0, 3, 1))))</f>
        <v>0</v>
      </c>
      <c r="BZ4" s="21" t="str">
        <f>IFERROR(__xludf.DUMMYFUNCTION("IF(BY4=1, FILTER(TOSSUP, LEN(TOSSUP)), IF(BY4=2, FILTER(NEG, LEN(NEG)), IF(BY4, FILTER(NONEG, LEN(NONEG)), """")))"),"")</f>
        <v/>
      </c>
      <c r="CA4" s="21"/>
      <c r="CB4" s="21"/>
    </row>
    <row r="5">
      <c r="A5" s="4"/>
      <c r="B5" s="4"/>
      <c r="C5" s="39"/>
      <c r="D5" s="40"/>
      <c r="E5" s="39"/>
      <c r="F5" s="40">
        <v>10.0</v>
      </c>
      <c r="G5" s="39"/>
      <c r="H5" s="40"/>
      <c r="I5" s="41">
        <v>20.0</v>
      </c>
      <c r="J5" s="40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SUM(J5,K4))"),25.0)</f>
        <v>25</v>
      </c>
      <c r="L5" s="43">
        <v>2.0</v>
      </c>
      <c r="M5" s="44"/>
      <c r="N5" s="40"/>
      <c r="O5" s="44"/>
      <c r="P5" s="57"/>
      <c r="Q5" s="58"/>
      <c r="R5" s="59"/>
      <c r="S5" s="41"/>
      <c r="T5" s="40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SUM(T5,U4))"),20.0)</f>
        <v>20</v>
      </c>
      <c r="V5" s="47"/>
      <c r="W5" s="48" t="b">
        <f t="shared" si="1"/>
        <v>1</v>
      </c>
      <c r="X5" s="48">
        <f>IFERROR(__xludf.DUMMYFUNCTION("IF(W5, FILTER(BONUS, LEN(BONUS)), ""0"")"),0.0)</f>
        <v>0</v>
      </c>
      <c r="Y5" s="47">
        <f>IFERROR(__xludf.DUMMYFUNCTION("""COMPUTED_VALUE"""),10.0)</f>
        <v>10</v>
      </c>
      <c r="Z5" s="47">
        <f>IFERROR(__xludf.DUMMYFUNCTION("""COMPUTED_VALUE"""),20.0)</f>
        <v>20</v>
      </c>
      <c r="AA5" s="47">
        <f>IFERROR(__xludf.DUMMYFUNCTION("""COMPUTED_VALUE"""),30.0)</f>
        <v>30</v>
      </c>
      <c r="AB5" s="48" t="b">
        <f t="shared" si="2"/>
        <v>0</v>
      </c>
      <c r="AC5" s="48" t="str">
        <f>IFERROR(__xludf.DUMMYFUNCTION("IF(AB5, FILTER(BONUS, LEN(BONUS)), ""0"")"),"0")</f>
        <v>0</v>
      </c>
      <c r="AD5" s="47"/>
      <c r="AE5" s="47"/>
      <c r="AF5" s="47"/>
      <c r="AG5" s="47">
        <f>IF(C3="", 0, IF(SUM(C5:H5)-C5&lt;&gt;0, 0, IF(SUM(M5:R5)&gt;0, 2, IF(SUM(M5:R5)&lt;0, 3, 1))))</f>
        <v>0</v>
      </c>
      <c r="AH5" s="48" t="str">
        <f>IFERROR(__xludf.DUMMYFUNCTION("IF(AG5=1, FILTER(TOSSUP, LEN(TOSSUP)), IF(AG5=2, FILTER(NEG, LEN(NEG)), IF(AG5, FILTER(NONEG, LEN(NONEG)), """")))"),"")</f>
        <v/>
      </c>
      <c r="AI5" s="47"/>
      <c r="AJ5" s="47"/>
      <c r="AK5" s="47">
        <f>IF(D3="", 0, IF(SUM(C5:H5)-D5&lt;&gt;0, 0, IF(SUM(M5:R5)&gt;0, 2, IF(SUM(M5:R5)&lt;0, 3, 1))))</f>
        <v>0</v>
      </c>
      <c r="AL5" s="47" t="str">
        <f>IFERROR(__xludf.DUMMYFUNCTION("IF(AK5=1, FILTER(TOSSUP, LEN(TOSSUP)), IF(AK5=2, FILTER(NEG, LEN(NEG)), IF(AK5, FILTER(NONEG, LEN(NONEG)), """")))"),"")</f>
        <v/>
      </c>
      <c r="AM5" s="47"/>
      <c r="AN5" s="47"/>
      <c r="AO5" s="47">
        <f>IF(E3="", 0, IF(SUM(C5:H5)-E5&lt;&gt;0, 0, IF(SUM(M5:R5)&gt;0, 2, IF(SUM(M5:R5)&lt;0, 3, 1))))</f>
        <v>0</v>
      </c>
      <c r="AP5" s="47" t="str">
        <f>IFERROR(__xludf.DUMMYFUNCTION("IF(AO5=1, FILTER(TOSSUP, LEN(TOSSUP)), IF(AO5=2, FILTER(NEG, LEN(NEG)), IF(AO5, FILTER(NONEG, LEN(NONEG)), """")))"),"")</f>
        <v/>
      </c>
      <c r="AQ5" s="47"/>
      <c r="AR5" s="47"/>
      <c r="AS5" s="47">
        <f>IF(F3="", 0, IF(SUM(C5:H5)-F5&lt;&gt;0, 0, IF(SUM(M5:R5)&gt;0, 2, IF(SUM(M5:R5)&lt;0, 3, 1))))</f>
        <v>1</v>
      </c>
      <c r="AT5" s="47">
        <f>IFERROR(__xludf.DUMMYFUNCTION("IF(AS5=1, FILTER(TOSSUP, LEN(TOSSUP)), IF(AS5=2, FILTER(NEG, LEN(NEG)), IF(AS5, FILTER(NONEG, LEN(NONEG)), """")))"),-5.0)</f>
        <v>-5</v>
      </c>
      <c r="AU5" s="47">
        <f>IFERROR(__xludf.DUMMYFUNCTION("""COMPUTED_VALUE"""),10.0)</f>
        <v>10</v>
      </c>
      <c r="AV5" s="47">
        <f>IFERROR(__xludf.DUMMYFUNCTION("""COMPUTED_VALUE"""),15.0)</f>
        <v>15</v>
      </c>
      <c r="AW5" s="47">
        <f>IF(G3="", 0, IF(SUM(C5:H5)-G5&lt;&gt;0, 0, IF(SUM(M5:R5)&gt;0, 2, IF(SUM(M5:R5)&lt;0, 3, 1))))</f>
        <v>0</v>
      </c>
      <c r="AX5" s="47" t="str">
        <f>IFERROR(__xludf.DUMMYFUNCTION("IF(AW5=1, FILTER(TOSSUP, LEN(TOSSUP)), IF(AW5=2, FILTER(NEG, LEN(NEG)), IF(AW5, FILTER(NONEG, LEN(NONEG)), """")))"),"")</f>
        <v/>
      </c>
      <c r="AY5" s="47"/>
      <c r="AZ5" s="47"/>
      <c r="BA5" s="47">
        <f>IF(H3="", 0, IF(SUM(C5:H5)-H5&lt;&gt;0, 0, IF(SUM(M5:R5)&gt;0, 2, IF(SUM(M5:R5)&lt;0, 3, 1))))</f>
        <v>0</v>
      </c>
      <c r="BB5" s="47" t="str">
        <f>IFERROR(__xludf.DUMMYFUNCTION("IF(BA5=1, FILTER(TOSSUP, LEN(TOSSUP)), IF(BA5=2, FILTER(NEG, LEN(NEG)), IF(BA5, FILTER(NONEG, LEN(NONEG)), """")))"),"")</f>
        <v/>
      </c>
      <c r="BC5" s="47"/>
      <c r="BD5" s="47"/>
      <c r="BE5" s="47">
        <f>IF(M3="", 0, IF(SUM(M5:R5)-M5&lt;&gt;0, 0, IF(SUM(C5:H5)&gt;0, 2, IF(SUM(C5:H5)&lt;0, 3, 1))))</f>
        <v>2</v>
      </c>
      <c r="BF5" s="47">
        <f>IFERROR(__xludf.DUMMYFUNCTION("IF(BE5=1, FILTER(TOSSUP, LEN(TOSSUP)), IF(BE5=2, FILTER(NEG, LEN(NEG)), IF(BE5, FILTER(NONEG, LEN(NONEG)), """")))"),-5.0)</f>
        <v>-5</v>
      </c>
      <c r="BG5" s="47"/>
      <c r="BH5" s="47"/>
      <c r="BI5" s="47">
        <f>IF(N3="", 0, IF(SUM(M5:R5)-N5&lt;&gt;0, 0, IF(SUM(C5:H5)&gt;0, 2, IF(SUM(C5:H5)&lt;0, 3, 1))))</f>
        <v>2</v>
      </c>
      <c r="BJ5" s="47">
        <f>IFERROR(__xludf.DUMMYFUNCTION("IF(BI5=1, FILTER(TOSSUP, LEN(TOSSUP)), IF(BI5=2, FILTER(NEG, LEN(NEG)), IF(BI5, FILTER(NONEG, LEN(NONEG)), """")))"),-5.0)</f>
        <v>-5</v>
      </c>
      <c r="BK5" s="47"/>
      <c r="BL5" s="47"/>
      <c r="BM5" s="47">
        <f>IF(O3="", 0, IF(SUM(M5:R5)-O5&lt;&gt;0, 0, IF(SUM(C5:H5)&gt;0, 2, IF(SUM(C5:H5)&lt;0, 3, 1))))</f>
        <v>2</v>
      </c>
      <c r="BN5" s="47">
        <f>IFERROR(__xludf.DUMMYFUNCTION("IF(BM5=1, FILTER(TOSSUP, LEN(TOSSUP)), IF(BM5=2, FILTER(NEG, LEN(NEG)), IF(BM5, FILTER(NONEG, LEN(NONEG)), """")))"),-5.0)</f>
        <v>-5</v>
      </c>
      <c r="BO5" s="47"/>
      <c r="BP5" s="47"/>
      <c r="BQ5" s="47">
        <f>IF(P3="", 0, IF(SUM(M5:R5)-P5&lt;&gt;0, 0, IF(SUM(C5:H5)&gt;0, 2, IF(SUM(C5:H5)&lt;0, 3, 1))))</f>
        <v>2</v>
      </c>
      <c r="BR5" s="47">
        <f>IFERROR(__xludf.DUMMYFUNCTION("IF(BQ5=1, FILTER(TOSSUP, LEN(TOSSUP)), IF(BQ5=2, FILTER(NEG, LEN(NEG)), IF(BQ5, FILTER(NONEG, LEN(NONEG)), """")))"),-5.0)</f>
        <v>-5</v>
      </c>
      <c r="BS5" s="47"/>
      <c r="BT5" s="47"/>
      <c r="BU5" s="47">
        <f>IF(Q3="", 0, IF(SUM(M5:R5)-Q5&lt;&gt;0, 0, IF(SUM(C5:H5)&gt;0, 2, IF(SUM(C5:H5)&lt;0, 3, 1))))</f>
        <v>0</v>
      </c>
      <c r="BV5" s="47" t="str">
        <f>IFERROR(__xludf.DUMMYFUNCTION("IF(BU5=1, FILTER(TOSSUP, LEN(TOSSUP)), IF(BU5=2, FILTER(NEG, LEN(NEG)), IF(BU5, FILTER(NONEG, LEN(NONEG)), """")))"),"")</f>
        <v/>
      </c>
      <c r="BW5" s="47"/>
      <c r="BX5" s="47"/>
      <c r="BY5" s="47">
        <f>IF(R3="", 0, IF(SUM(M5:R5)-R5&lt;&gt;0, 0, IF(SUM(C5:H5)&gt;0, 2, IF(SUM(C5:H5)&lt;0, 3, 1))))</f>
        <v>0</v>
      </c>
      <c r="BZ5" s="47" t="str">
        <f>IFERROR(__xludf.DUMMYFUNCTION("IF(BY5=1, FILTER(TOSSUP, LEN(TOSSUP)), IF(BY5=2, FILTER(NEG, LEN(NEG)), IF(BY5, FILTER(NONEG, LEN(NONEG)), """")))"),"")</f>
        <v/>
      </c>
      <c r="CA5" s="47"/>
      <c r="CB5" s="47"/>
    </row>
    <row r="6">
      <c r="A6" s="4"/>
      <c r="B6" s="4"/>
      <c r="C6" s="39"/>
      <c r="D6" s="40"/>
      <c r="E6" s="60"/>
      <c r="F6" s="40"/>
      <c r="G6" s="60"/>
      <c r="H6" s="61"/>
      <c r="I6" s="41"/>
      <c r="J6" s="40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SUM(J6,K5))"),25.0)</f>
        <v>25</v>
      </c>
      <c r="L6" s="43">
        <v>3.0</v>
      </c>
      <c r="M6" s="44">
        <v>10.0</v>
      </c>
      <c r="N6" s="61"/>
      <c r="O6" s="44"/>
      <c r="P6" s="57"/>
      <c r="Q6" s="44"/>
      <c r="R6" s="59"/>
      <c r="S6" s="41">
        <v>30.0</v>
      </c>
      <c r="T6" s="40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6">
        <f>IFERROR(__xludf.DUMMYFUNCTION("IF(OR(RegExMatch(T6&amp;"""",""ERR""), RegExMatch(T6&amp;"""",""--""), RegExMatch(U5&amp;"""",""--""),),  ""-----------"", SUM(T6,U5))"),60.0)</f>
        <v>60</v>
      </c>
      <c r="V6" s="47"/>
      <c r="W6" s="48" t="b">
        <f t="shared" si="1"/>
        <v>0</v>
      </c>
      <c r="X6" s="48" t="str">
        <f>IFERROR(__xludf.DUMMYFUNCTION("IF(W6, FILTER(BONUS, LEN(BONUS)), ""0"")"),"0")</f>
        <v>0</v>
      </c>
      <c r="Y6" s="47"/>
      <c r="Z6" s="47"/>
      <c r="AA6" s="47"/>
      <c r="AB6" s="48" t="b">
        <f t="shared" si="2"/>
        <v>1</v>
      </c>
      <c r="AC6" s="48">
        <f>IFERROR(__xludf.DUMMYFUNCTION("IF(AB6, FILTER(BONUS, LEN(BONUS)), ""0"")"),0.0)</f>
        <v>0</v>
      </c>
      <c r="AD6" s="47">
        <f>IFERROR(__xludf.DUMMYFUNCTION("""COMPUTED_VALUE"""),10.0)</f>
        <v>10</v>
      </c>
      <c r="AE6" s="47">
        <f>IFERROR(__xludf.DUMMYFUNCTION("""COMPUTED_VALUE"""),20.0)</f>
        <v>20</v>
      </c>
      <c r="AF6" s="47">
        <f>IFERROR(__xludf.DUMMYFUNCTION("""COMPUTED_VALUE"""),30.0)</f>
        <v>30</v>
      </c>
      <c r="AG6" s="47">
        <f>IF(C3="", 0, IF(SUM(C6:H6)-C6&lt;&gt;0, 0, IF(SUM(M6:R6)&gt;0, 2, IF(SUM(M6:R6)&lt;0, 3, 1))))</f>
        <v>2</v>
      </c>
      <c r="AH6" s="48">
        <f>IFERROR(__xludf.DUMMYFUNCTION("IF(AG6=1, FILTER(TOSSUP, LEN(TOSSUP)), IF(AG6=2, FILTER(NEG, LEN(NEG)), IF(AG6, FILTER(NONEG, LEN(NONEG)), """")))"),-5.0)</f>
        <v>-5</v>
      </c>
      <c r="AI6" s="47"/>
      <c r="AJ6" s="47"/>
      <c r="AK6" s="47">
        <f>IF(D3="", 0, IF(SUM(C6:H6)-D6&lt;&gt;0, 0, IF(SUM(M6:R6)&gt;0, 2, IF(SUM(M6:R6)&lt;0, 3, 1))))</f>
        <v>2</v>
      </c>
      <c r="AL6" s="47">
        <f>IFERROR(__xludf.DUMMYFUNCTION("IF(AK6=1, FILTER(TOSSUP, LEN(TOSSUP)), IF(AK6=2, FILTER(NEG, LEN(NEG)), IF(AK6, FILTER(NONEG, LEN(NONEG)), """")))"),-5.0)</f>
        <v>-5</v>
      </c>
      <c r="AM6" s="47"/>
      <c r="AN6" s="47"/>
      <c r="AO6" s="47">
        <f>IF(E3="", 0, IF(SUM(C6:H6)-E6&lt;&gt;0, 0, IF(SUM(M6:R6)&gt;0, 2, IF(SUM(M6:R6)&lt;0, 3, 1))))</f>
        <v>2</v>
      </c>
      <c r="AP6" s="47">
        <f>IFERROR(__xludf.DUMMYFUNCTION("IF(AO6=1, FILTER(TOSSUP, LEN(TOSSUP)), IF(AO6=2, FILTER(NEG, LEN(NEG)), IF(AO6, FILTER(NONEG, LEN(NONEG)), """")))"),-5.0)</f>
        <v>-5</v>
      </c>
      <c r="AQ6" s="47"/>
      <c r="AR6" s="47"/>
      <c r="AS6" s="47">
        <f>IF(F3="", 0, IF(SUM(C6:H6)-F6&lt;&gt;0, 0, IF(SUM(M6:R6)&gt;0, 2, IF(SUM(M6:R6)&lt;0, 3, 1))))</f>
        <v>2</v>
      </c>
      <c r="AT6" s="47">
        <f>IFERROR(__xludf.DUMMYFUNCTION("IF(AS6=1, FILTER(TOSSUP, LEN(TOSSUP)), IF(AS6=2, FILTER(NEG, LEN(NEG)), IF(AS6, FILTER(NONEG, LEN(NONEG)), """")))"),-5.0)</f>
        <v>-5</v>
      </c>
      <c r="AU6" s="47"/>
      <c r="AV6" s="47"/>
      <c r="AW6" s="47">
        <f>IF(G3="", 0, IF(SUM(C6:H6)-G6&lt;&gt;0, 0, IF(SUM(M6:R6)&gt;0, 2, IF(SUM(M6:R6)&lt;0, 3, 1))))</f>
        <v>2</v>
      </c>
      <c r="AX6" s="47">
        <f>IFERROR(__xludf.DUMMYFUNCTION("IF(AW6=1, FILTER(TOSSUP, LEN(TOSSUP)), IF(AW6=2, FILTER(NEG, LEN(NEG)), IF(AW6, FILTER(NONEG, LEN(NONEG)), """")))"),-5.0)</f>
        <v>-5</v>
      </c>
      <c r="AY6" s="47"/>
      <c r="AZ6" s="47"/>
      <c r="BA6" s="47">
        <f>IF(H3="", 0, IF(SUM(C6:H6)-H6&lt;&gt;0, 0, IF(SUM(M6:R6)&gt;0, 2, IF(SUM(M6:R6)&lt;0, 3, 1))))</f>
        <v>0</v>
      </c>
      <c r="BB6" s="47" t="str">
        <f>IFERROR(__xludf.DUMMYFUNCTION("IF(BA6=1, FILTER(TOSSUP, LEN(TOSSUP)), IF(BA6=2, FILTER(NEG, LEN(NEG)), IF(BA6, FILTER(NONEG, LEN(NONEG)), """")))"),"")</f>
        <v/>
      </c>
      <c r="BC6" s="47"/>
      <c r="BD6" s="47"/>
      <c r="BE6" s="47">
        <f>IF(M3="", 0, IF(SUM(M6:R6)-M6&lt;&gt;0, 0, IF(SUM(C6:H6)&gt;0, 2, IF(SUM(C6:H6)&lt;0, 3, 1))))</f>
        <v>1</v>
      </c>
      <c r="BF6" s="47">
        <f>IFERROR(__xludf.DUMMYFUNCTION("IF(BE6=1, FILTER(TOSSUP, LEN(TOSSUP)), IF(BE6=2, FILTER(NEG, LEN(NEG)), IF(BE6, FILTER(NONEG, LEN(NONEG)), """")))"),-5.0)</f>
        <v>-5</v>
      </c>
      <c r="BG6" s="47">
        <f>IFERROR(__xludf.DUMMYFUNCTION("""COMPUTED_VALUE"""),10.0)</f>
        <v>10</v>
      </c>
      <c r="BH6" s="47">
        <f>IFERROR(__xludf.DUMMYFUNCTION("""COMPUTED_VALUE"""),15.0)</f>
        <v>15</v>
      </c>
      <c r="BI6" s="47">
        <f>IF(N3="", 0, IF(SUM(M6:R6)-N6&lt;&gt;0, 0, IF(SUM(C6:H6)&gt;0, 2, IF(SUM(C6:H6)&lt;0, 3, 1))))</f>
        <v>0</v>
      </c>
      <c r="BJ6" s="47" t="str">
        <f>IFERROR(__xludf.DUMMYFUNCTION("IF(BI6=1, FILTER(TOSSUP, LEN(TOSSUP)), IF(BI6=2, FILTER(NEG, LEN(NEG)), IF(BI6, FILTER(NONEG, LEN(NONEG)), """")))"),"")</f>
        <v/>
      </c>
      <c r="BK6" s="47"/>
      <c r="BL6" s="47"/>
      <c r="BM6" s="47">
        <f>IF(O3="", 0, IF(SUM(M6:R6)-O6&lt;&gt;0, 0, IF(SUM(C6:H6)&gt;0, 2, IF(SUM(C6:H6)&lt;0, 3, 1))))</f>
        <v>0</v>
      </c>
      <c r="BN6" s="47" t="str">
        <f>IFERROR(__xludf.DUMMYFUNCTION("IF(BM6=1, FILTER(TOSSUP, LEN(TOSSUP)), IF(BM6=2, FILTER(NEG, LEN(NEG)), IF(BM6, FILTER(NONEG, LEN(NONEG)), """")))"),"")</f>
        <v/>
      </c>
      <c r="BO6" s="47"/>
      <c r="BP6" s="47"/>
      <c r="BQ6" s="47">
        <f>IF(P3="", 0, IF(SUM(M6:R6)-P6&lt;&gt;0, 0, IF(SUM(C6:H6)&gt;0, 2, IF(SUM(C6:H6)&lt;0, 3, 1))))</f>
        <v>0</v>
      </c>
      <c r="BR6" s="47" t="str">
        <f>IFERROR(__xludf.DUMMYFUNCTION("IF(BQ6=1, FILTER(TOSSUP, LEN(TOSSUP)), IF(BQ6=2, FILTER(NEG, LEN(NEG)), IF(BQ6, FILTER(NONEG, LEN(NONEG)), """")))"),"")</f>
        <v/>
      </c>
      <c r="BS6" s="47"/>
      <c r="BT6" s="47"/>
      <c r="BU6" s="47">
        <f>IF(Q3="", 0, IF(SUM(M6:R6)-Q6&lt;&gt;0, 0, IF(SUM(C6:H6)&gt;0, 2, IF(SUM(C6:H6)&lt;0, 3, 1))))</f>
        <v>0</v>
      </c>
      <c r="BV6" s="47" t="str">
        <f>IFERROR(__xludf.DUMMYFUNCTION("IF(BU6=1, FILTER(TOSSUP, LEN(TOSSUP)), IF(BU6=2, FILTER(NEG, LEN(NEG)), IF(BU6, FILTER(NONEG, LEN(NONEG)), """")))"),"")</f>
        <v/>
      </c>
      <c r="BW6" s="47"/>
      <c r="BX6" s="47"/>
      <c r="BY6" s="47">
        <f>IF(R3="", 0, IF(SUM(M6:R6)-R6&lt;&gt;0, 0, IF(SUM(C6:H6)&gt;0, 2, IF(SUM(C6:H6)&lt;0, 3, 1))))</f>
        <v>0</v>
      </c>
      <c r="BZ6" s="47" t="str">
        <f>IFERROR(__xludf.DUMMYFUNCTION("IF(BY6=1, FILTER(TOSSUP, LEN(TOSSUP)), IF(BY6=2, FILTER(NEG, LEN(NEG)), IF(BY6, FILTER(NONEG, LEN(NONEG)), """")))"),"")</f>
        <v/>
      </c>
      <c r="CA6" s="47"/>
      <c r="CB6" s="47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47"/>
      <c r="W7" s="48" t="b">
        <f t="shared" si="1"/>
        <v>0</v>
      </c>
      <c r="X7" s="48" t="str">
        <f>IFERROR(__xludf.DUMMYFUNCTION("IF(W7, FILTER(BONUS, LEN(BONUS)), ""0"")"),"0")</f>
        <v>0</v>
      </c>
      <c r="Y7" s="47"/>
      <c r="Z7" s="47"/>
      <c r="AA7" s="47"/>
      <c r="AB7" s="48" t="b">
        <f t="shared" si="2"/>
        <v>0</v>
      </c>
      <c r="AC7" s="48" t="str">
        <f>IFERROR(__xludf.DUMMYFUNCTION("IF(AB7, FILTER(BONUS, LEN(BONUS)), ""0"")"),"0")</f>
        <v>0</v>
      </c>
      <c r="AD7" s="47"/>
      <c r="AE7" s="47"/>
      <c r="AF7" s="47"/>
      <c r="AG7" s="47">
        <f>IF(C3="", 0, IF(SUM(C7:H7)-C7&lt;&gt;0, 0, IF(SUM(M7:R7)&gt;0, 2, IF(SUM(M7:R7)&lt;0, 3, 1))))</f>
        <v>1</v>
      </c>
      <c r="AH7" s="48">
        <f>IFERROR(__xludf.DUMMYFUNCTION("IF(AG7=1, FILTER(TOSSUP, LEN(TOSSUP)), IF(AG7=2, FILTER(NEG, LEN(NEG)), IF(AG7, FILTER(NONEG, LEN(NONEG)), """")))"),-5.0)</f>
        <v>-5</v>
      </c>
      <c r="AI7" s="47">
        <f>IFERROR(__xludf.DUMMYFUNCTION("""COMPUTED_VALUE"""),10.0)</f>
        <v>10</v>
      </c>
      <c r="AJ7" s="47">
        <f>IFERROR(__xludf.DUMMYFUNCTION("""COMPUTED_VALUE"""),15.0)</f>
        <v>15</v>
      </c>
      <c r="AK7" s="47">
        <f>IF(D3="", 0, IF(SUM(C7:H7)-D7&lt;&gt;0, 0, IF(SUM(M7:R7)&gt;0, 2, IF(SUM(M7:R7)&lt;0, 3, 1))))</f>
        <v>1</v>
      </c>
      <c r="AL7" s="47">
        <f>IFERROR(__xludf.DUMMYFUNCTION("IF(AK7=1, FILTER(TOSSUP, LEN(TOSSUP)), IF(AK7=2, FILTER(NEG, LEN(NEG)), IF(AK7, FILTER(NONEG, LEN(NONEG)), """")))"),-5.0)</f>
        <v>-5</v>
      </c>
      <c r="AM7" s="47">
        <f>IFERROR(__xludf.DUMMYFUNCTION("""COMPUTED_VALUE"""),10.0)</f>
        <v>10</v>
      </c>
      <c r="AN7" s="47">
        <f>IFERROR(__xludf.DUMMYFUNCTION("""COMPUTED_VALUE"""),15.0)</f>
        <v>15</v>
      </c>
      <c r="AO7" s="47">
        <f>IF(E3="", 0, IF(SUM(C7:H7)-E7&lt;&gt;0, 0, IF(SUM(M7:R7)&gt;0, 2, IF(SUM(M7:R7)&lt;0, 3, 1))))</f>
        <v>1</v>
      </c>
      <c r="AP7" s="47">
        <f>IFERROR(__xludf.DUMMYFUNCTION("IF(AO7=1, FILTER(TOSSUP, LEN(TOSSUP)), IF(AO7=2, FILTER(NEG, LEN(NEG)), IF(AO7, FILTER(NONEG, LEN(NONEG)), """")))"),-5.0)</f>
        <v>-5</v>
      </c>
      <c r="AQ7" s="47">
        <f>IFERROR(__xludf.DUMMYFUNCTION("""COMPUTED_VALUE"""),10.0)</f>
        <v>10</v>
      </c>
      <c r="AR7" s="47">
        <f>IFERROR(__xludf.DUMMYFUNCTION("""COMPUTED_VALUE"""),15.0)</f>
        <v>15</v>
      </c>
      <c r="AS7" s="47">
        <f>IF(F3="", 0, IF(SUM(C7:H7)-F7&lt;&gt;0, 0, IF(SUM(M7:R7)&gt;0, 2, IF(SUM(M7:R7)&lt;0, 3, 1))))</f>
        <v>1</v>
      </c>
      <c r="AT7" s="47">
        <f>IFERROR(__xludf.DUMMYFUNCTION("IF(AS7=1, FILTER(TOSSUP, LEN(TOSSUP)), IF(AS7=2, FILTER(NEG, LEN(NEG)), IF(AS7, FILTER(NONEG, LEN(NONEG)), """")))"),-5.0)</f>
        <v>-5</v>
      </c>
      <c r="AU7" s="47">
        <f>IFERROR(__xludf.DUMMYFUNCTION("""COMPUTED_VALUE"""),10.0)</f>
        <v>10</v>
      </c>
      <c r="AV7" s="47">
        <f>IFERROR(__xludf.DUMMYFUNCTION("""COMPUTED_VALUE"""),15.0)</f>
        <v>15</v>
      </c>
      <c r="AW7" s="47">
        <f>IF(G3="", 0, IF(SUM(C7:H7)-G7&lt;&gt;0, 0, IF(SUM(M7:R7)&gt;0, 2, IF(SUM(M7:R7)&lt;0, 3, 1))))</f>
        <v>1</v>
      </c>
      <c r="AX7" s="47">
        <f>IFERROR(__xludf.DUMMYFUNCTION("IF(AW7=1, FILTER(TOSSUP, LEN(TOSSUP)), IF(AW7=2, FILTER(NEG, LEN(NEG)), IF(AW7, FILTER(NONEG, LEN(NONEG)), """")))"),-5.0)</f>
        <v>-5</v>
      </c>
      <c r="AY7" s="47">
        <f>IFERROR(__xludf.DUMMYFUNCTION("""COMPUTED_VALUE"""),10.0)</f>
        <v>10</v>
      </c>
      <c r="AZ7" s="47">
        <f>IFERROR(__xludf.DUMMYFUNCTION("""COMPUTED_VALUE"""),15.0)</f>
        <v>15</v>
      </c>
      <c r="BA7" s="47">
        <f>IF(H3="", 0, IF(SUM(C7:H7)-H7&lt;&gt;0, 0, IF(SUM(M7:R7)&gt;0, 2, IF(SUM(M7:R7)&lt;0, 3, 1))))</f>
        <v>0</v>
      </c>
      <c r="BB7" s="47" t="str">
        <f>IFERROR(__xludf.DUMMYFUNCTION("IF(BA7=1, FILTER(TOSSUP, LEN(TOSSUP)), IF(BA7=2, FILTER(NEG, LEN(NEG)), IF(BA7, FILTER(NONEG, LEN(NONEG)), """")))"),"")</f>
        <v/>
      </c>
      <c r="BC7" s="47"/>
      <c r="BD7" s="47"/>
      <c r="BE7" s="47">
        <f>IF(M3="", 0, IF(SUM(M7:R7)-M7&lt;&gt;0, 0, IF(SUM(C7:H7)&gt;0, 2, IF(SUM(C7:H7)&lt;0, 3, 1))))</f>
        <v>1</v>
      </c>
      <c r="BF7" s="47">
        <f>IFERROR(__xludf.DUMMYFUNCTION("IF(BE7=1, FILTER(TOSSUP, LEN(TOSSUP)), IF(BE7=2, FILTER(NEG, LEN(NEG)), IF(BE7, FILTER(NONEG, LEN(NONEG)), """")))"),-5.0)</f>
        <v>-5</v>
      </c>
      <c r="BG7" s="47">
        <f>IFERROR(__xludf.DUMMYFUNCTION("""COMPUTED_VALUE"""),10.0)</f>
        <v>10</v>
      </c>
      <c r="BH7" s="47">
        <f>IFERROR(__xludf.DUMMYFUNCTION("""COMPUTED_VALUE"""),15.0)</f>
        <v>15</v>
      </c>
      <c r="BI7" s="47">
        <f>IF(N3="", 0, IF(SUM(M7:R7)-N7&lt;&gt;0, 0, IF(SUM(C7:H7)&gt;0, 2, IF(SUM(C7:H7)&lt;0, 3, 1))))</f>
        <v>1</v>
      </c>
      <c r="BJ7" s="47">
        <f>IFERROR(__xludf.DUMMYFUNCTION("IF(BI7=1, FILTER(TOSSUP, LEN(TOSSUP)), IF(BI7=2, FILTER(NEG, LEN(NEG)), IF(BI7, FILTER(NONEG, LEN(NONEG)), """")))"),-5.0)</f>
        <v>-5</v>
      </c>
      <c r="BK7" s="47">
        <f>IFERROR(__xludf.DUMMYFUNCTION("""COMPUTED_VALUE"""),10.0)</f>
        <v>10</v>
      </c>
      <c r="BL7" s="47">
        <f>IFERROR(__xludf.DUMMYFUNCTION("""COMPUTED_VALUE"""),15.0)</f>
        <v>15</v>
      </c>
      <c r="BM7" s="47">
        <f>IF(O3="", 0, IF(SUM(M7:R7)-O7&lt;&gt;0, 0, IF(SUM(C7:H7)&gt;0, 2, IF(SUM(C7:H7)&lt;0, 3, 1))))</f>
        <v>1</v>
      </c>
      <c r="BN7" s="47">
        <f>IFERROR(__xludf.DUMMYFUNCTION("IF(BM7=1, FILTER(TOSSUP, LEN(TOSSUP)), IF(BM7=2, FILTER(NEG, LEN(NEG)), IF(BM7, FILTER(NONEG, LEN(NONEG)), """")))"),-5.0)</f>
        <v>-5</v>
      </c>
      <c r="BO7" s="47">
        <f>IFERROR(__xludf.DUMMYFUNCTION("""COMPUTED_VALUE"""),10.0)</f>
        <v>10</v>
      </c>
      <c r="BP7" s="47">
        <f>IFERROR(__xludf.DUMMYFUNCTION("""COMPUTED_VALUE"""),15.0)</f>
        <v>15</v>
      </c>
      <c r="BQ7" s="47">
        <f>IF(P3="", 0, IF(SUM(M7:R7)-P7&lt;&gt;0, 0, IF(SUM(C7:H7)&gt;0, 2, IF(SUM(C7:H7)&lt;0, 3, 1))))</f>
        <v>1</v>
      </c>
      <c r="BR7" s="47">
        <f>IFERROR(__xludf.DUMMYFUNCTION("IF(BQ7=1, FILTER(TOSSUP, LEN(TOSSUP)), IF(BQ7=2, FILTER(NEG, LEN(NEG)), IF(BQ7, FILTER(NONEG, LEN(NONEG)), """")))"),-5.0)</f>
        <v>-5</v>
      </c>
      <c r="BS7" s="47">
        <f>IFERROR(__xludf.DUMMYFUNCTION("""COMPUTED_VALUE"""),10.0)</f>
        <v>10</v>
      </c>
      <c r="BT7" s="47">
        <f>IFERROR(__xludf.DUMMYFUNCTION("""COMPUTED_VALUE"""),15.0)</f>
        <v>15</v>
      </c>
      <c r="BU7" s="47">
        <f>IF(Q3="", 0, IF(SUM(M7:R7)-Q7&lt;&gt;0, 0, IF(SUM(C7:H7)&gt;0, 2, IF(SUM(C7:H7)&lt;0, 3, 1))))</f>
        <v>0</v>
      </c>
      <c r="BV7" s="47" t="str">
        <f>IFERROR(__xludf.DUMMYFUNCTION("IF(BU7=1, FILTER(TOSSUP, LEN(TOSSUP)), IF(BU7=2, FILTER(NEG, LEN(NEG)), IF(BU7, FILTER(NONEG, LEN(NONEG)), """")))"),"")</f>
        <v/>
      </c>
      <c r="BW7" s="47"/>
      <c r="BX7" s="47"/>
      <c r="BY7" s="47">
        <f>IF(R3="", 0, IF(SUM(M7:R7)-R7&lt;&gt;0, 0, IF(SUM(C7:H7)&gt;0, 2, IF(SUM(C7:H7)&lt;0, 3, 1))))</f>
        <v>0</v>
      </c>
      <c r="BZ7" s="47" t="str">
        <f>IFERROR(__xludf.DUMMYFUNCTION("IF(BY7=1, FILTER(TOSSUP, LEN(TOSSUP)), IF(BY7=2, FILTER(NEG, LEN(NEG)), IF(BY7, FILTER(NONEG, LEN(NONEG)), """")))"),"")</f>
        <v/>
      </c>
      <c r="CA7" s="47"/>
      <c r="CB7" s="47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47"/>
      <c r="W8" s="48" t="b">
        <f t="shared" si="1"/>
        <v>0</v>
      </c>
      <c r="X8" s="48" t="str">
        <f>IFERROR(__xludf.DUMMYFUNCTION("IF(W8, FILTER(BONUS, LEN(BONUS)), ""0"")"),"0")</f>
        <v>0</v>
      </c>
      <c r="Y8" s="47"/>
      <c r="Z8" s="47"/>
      <c r="AA8" s="47"/>
      <c r="AB8" s="48" t="b">
        <f t="shared" si="2"/>
        <v>1</v>
      </c>
      <c r="AC8" s="48">
        <f>IFERROR(__xludf.DUMMYFUNCTION("IF(AB8, FILTER(BONUS, LEN(BONUS)), ""0"")"),0.0)</f>
        <v>0</v>
      </c>
      <c r="AD8" s="47">
        <f>IFERROR(__xludf.DUMMYFUNCTION("""COMPUTED_VALUE"""),10.0)</f>
        <v>10</v>
      </c>
      <c r="AE8" s="47">
        <f>IFERROR(__xludf.DUMMYFUNCTION("""COMPUTED_VALUE"""),20.0)</f>
        <v>20</v>
      </c>
      <c r="AF8" s="47">
        <f>IFERROR(__xludf.DUMMYFUNCTION("""COMPUTED_VALUE"""),30.0)</f>
        <v>30</v>
      </c>
      <c r="AG8" s="47">
        <f>IF(C3="", 0, IF(SUM(C8:H8)-C8&lt;&gt;0, 0, IF(SUM(M8:R8)&gt;0, 2, IF(SUM(M8:R8)&lt;0, 3, 1))))</f>
        <v>2</v>
      </c>
      <c r="AH8" s="48">
        <f>IFERROR(__xludf.DUMMYFUNCTION("IF(AG8=1, FILTER(TOSSUP, LEN(TOSSUP)), IF(AG8=2, FILTER(NEG, LEN(NEG)), IF(AG8, FILTER(NONEG, LEN(NONEG)), """")))"),-5.0)</f>
        <v>-5</v>
      </c>
      <c r="AI8" s="47"/>
      <c r="AJ8" s="47"/>
      <c r="AK8" s="47">
        <f>IF(D3="", 0, IF(SUM(C8:H8)-D8&lt;&gt;0, 0, IF(SUM(M8:R8)&gt;0, 2, IF(SUM(M8:R8)&lt;0, 3, 1))))</f>
        <v>2</v>
      </c>
      <c r="AL8" s="47">
        <f>IFERROR(__xludf.DUMMYFUNCTION("IF(AK8=1, FILTER(TOSSUP, LEN(TOSSUP)), IF(AK8=2, FILTER(NEG, LEN(NEG)), IF(AK8, FILTER(NONEG, LEN(NONEG)), """")))"),-5.0)</f>
        <v>-5</v>
      </c>
      <c r="AM8" s="47"/>
      <c r="AN8" s="47"/>
      <c r="AO8" s="47">
        <f>IF(E3="", 0, IF(SUM(C8:H8)-E8&lt;&gt;0, 0, IF(SUM(M8:R8)&gt;0, 2, IF(SUM(M8:R8)&lt;0, 3, 1))))</f>
        <v>2</v>
      </c>
      <c r="AP8" s="47">
        <f>IFERROR(__xludf.DUMMYFUNCTION("IF(AO8=1, FILTER(TOSSUP, LEN(TOSSUP)), IF(AO8=2, FILTER(NEG, LEN(NEG)), IF(AO8, FILTER(NONEG, LEN(NONEG)), """")))"),-5.0)</f>
        <v>-5</v>
      </c>
      <c r="AQ8" s="47"/>
      <c r="AR8" s="47"/>
      <c r="AS8" s="47">
        <f>IF(F3="", 0, IF(SUM(C8:H8)-F8&lt;&gt;0, 0, IF(SUM(M8:R8)&gt;0, 2, IF(SUM(M8:R8)&lt;0, 3, 1))))</f>
        <v>2</v>
      </c>
      <c r="AT8" s="47">
        <f>IFERROR(__xludf.DUMMYFUNCTION("IF(AS8=1, FILTER(TOSSUP, LEN(TOSSUP)), IF(AS8=2, FILTER(NEG, LEN(NEG)), IF(AS8, FILTER(NONEG, LEN(NONEG)), """")))"),-5.0)</f>
        <v>-5</v>
      </c>
      <c r="AU8" s="47"/>
      <c r="AV8" s="47"/>
      <c r="AW8" s="47">
        <f>IF(G3="", 0, IF(SUM(C8:H8)-G8&lt;&gt;0, 0, IF(SUM(M8:R8)&gt;0, 2, IF(SUM(M8:R8)&lt;0, 3, 1))))</f>
        <v>2</v>
      </c>
      <c r="AX8" s="47">
        <f>IFERROR(__xludf.DUMMYFUNCTION("IF(AW8=1, FILTER(TOSSUP, LEN(TOSSUP)), IF(AW8=2, FILTER(NEG, LEN(NEG)), IF(AW8, FILTER(NONEG, LEN(NONEG)), """")))"),-5.0)</f>
        <v>-5</v>
      </c>
      <c r="AY8" s="47"/>
      <c r="AZ8" s="47"/>
      <c r="BA8" s="47">
        <f>IF(H3="", 0, IF(SUM(C8:H8)-H8&lt;&gt;0, 0, IF(SUM(M8:R8)&gt;0, 2, IF(SUM(M8:R8)&lt;0, 3, 1))))</f>
        <v>0</v>
      </c>
      <c r="BB8" s="47" t="str">
        <f>IFERROR(__xludf.DUMMYFUNCTION("IF(BA8=1, FILTER(TOSSUP, LEN(TOSSUP)), IF(BA8=2, FILTER(NEG, LEN(NEG)), IF(BA8, FILTER(NONEG, LEN(NONEG)), """")))"),"")</f>
        <v/>
      </c>
      <c r="BC8" s="47"/>
      <c r="BD8" s="47"/>
      <c r="BE8" s="47">
        <f>IF(M3="", 0, IF(SUM(M8:R8)-M8&lt;&gt;0, 0, IF(SUM(C8:H8)&gt;0, 2, IF(SUM(C8:H8)&lt;0, 3, 1))))</f>
        <v>1</v>
      </c>
      <c r="BF8" s="47">
        <f>IFERROR(__xludf.DUMMYFUNCTION("IF(BE8=1, FILTER(TOSSUP, LEN(TOSSUP)), IF(BE8=2, FILTER(NEG, LEN(NEG)), IF(BE8, FILTER(NONEG, LEN(NONEG)), """")))"),-5.0)</f>
        <v>-5</v>
      </c>
      <c r="BG8" s="47">
        <f>IFERROR(__xludf.DUMMYFUNCTION("""COMPUTED_VALUE"""),10.0)</f>
        <v>10</v>
      </c>
      <c r="BH8" s="47">
        <f>IFERROR(__xludf.DUMMYFUNCTION("""COMPUTED_VALUE"""),15.0)</f>
        <v>15</v>
      </c>
      <c r="BI8" s="47">
        <f>IF(N3="", 0, IF(SUM(M8:R8)-N8&lt;&gt;0, 0, IF(SUM(C8:H8)&gt;0, 2, IF(SUM(C8:H8)&lt;0, 3, 1))))</f>
        <v>0</v>
      </c>
      <c r="BJ8" s="47" t="str">
        <f>IFERROR(__xludf.DUMMYFUNCTION("IF(BI8=1, FILTER(TOSSUP, LEN(TOSSUP)), IF(BI8=2, FILTER(NEG, LEN(NEG)), IF(BI8, FILTER(NONEG, LEN(NONEG)), """")))"),"")</f>
        <v/>
      </c>
      <c r="BK8" s="47"/>
      <c r="BL8" s="47"/>
      <c r="BM8" s="47">
        <f>IF(O3="", 0, IF(SUM(M8:R8)-O8&lt;&gt;0, 0, IF(SUM(C8:H8)&gt;0, 2, IF(SUM(C8:H8)&lt;0, 3, 1))))</f>
        <v>0</v>
      </c>
      <c r="BN8" s="47" t="str">
        <f>IFERROR(__xludf.DUMMYFUNCTION("IF(BM8=1, FILTER(TOSSUP, LEN(TOSSUP)), IF(BM8=2, FILTER(NEG, LEN(NEG)), IF(BM8, FILTER(NONEG, LEN(NONEG)), """")))"),"")</f>
        <v/>
      </c>
      <c r="BO8" s="47"/>
      <c r="BP8" s="47"/>
      <c r="BQ8" s="47">
        <f>IF(P3="", 0, IF(SUM(M8:R8)-P8&lt;&gt;0, 0, IF(SUM(C8:H8)&gt;0, 2, IF(SUM(C8:H8)&lt;0, 3, 1))))</f>
        <v>0</v>
      </c>
      <c r="BR8" s="47" t="str">
        <f>IFERROR(__xludf.DUMMYFUNCTION("IF(BQ8=1, FILTER(TOSSUP, LEN(TOSSUP)), IF(BQ8=2, FILTER(NEG, LEN(NEG)), IF(BQ8, FILTER(NONEG, LEN(NONEG)), """")))"),"")</f>
        <v/>
      </c>
      <c r="BS8" s="47"/>
      <c r="BT8" s="47"/>
      <c r="BU8" s="47">
        <f>IF(Q3="", 0, IF(SUM(M8:R8)-Q8&lt;&gt;0, 0, IF(SUM(C8:H8)&gt;0, 2, IF(SUM(C8:H8)&lt;0, 3, 1))))</f>
        <v>0</v>
      </c>
      <c r="BV8" s="47" t="str">
        <f>IFERROR(__xludf.DUMMYFUNCTION("IF(BU8=1, FILTER(TOSSUP, LEN(TOSSUP)), IF(BU8=2, FILTER(NEG, LEN(NEG)), IF(BU8, FILTER(NONEG, LEN(NONEG)), """")))"),"")</f>
        <v/>
      </c>
      <c r="BW8" s="47"/>
      <c r="BX8" s="47"/>
      <c r="BY8" s="47">
        <f>IF(R3="", 0, IF(SUM(M8:R8)-R8&lt;&gt;0, 0, IF(SUM(C8:H8)&gt;0, 2, IF(SUM(C8:H8)&lt;0, 3, 1))))</f>
        <v>0</v>
      </c>
      <c r="BZ8" s="47" t="str">
        <f>IFERROR(__xludf.DUMMYFUNCTION("IF(BY8=1, FILTER(TOSSUP, LEN(TOSSUP)), IF(BY8=2, FILTER(NEG, LEN(NEG)), IF(BY8, FILTER(NONEG, LEN(NONEG)), """")))"),"")</f>
        <v/>
      </c>
      <c r="CA8" s="47"/>
      <c r="CB8" s="47"/>
    </row>
    <row r="9">
      <c r="A9" s="4"/>
      <c r="B9" s="4"/>
      <c r="C9" s="62"/>
      <c r="D9" s="63">
        <v>10.0</v>
      </c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SUM(J9,K8))"),35.0)</f>
        <v>35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8"/>
      <c r="W9" s="48" t="b">
        <f t="shared" si="1"/>
        <v>1</v>
      </c>
      <c r="X9" s="48">
        <f>IFERROR(__xludf.DUMMYFUNCTION("IF(W9, FILTER(BONUS, LEN(BONUS)), ""0"")"),0.0)</f>
        <v>0</v>
      </c>
      <c r="Y9" s="47">
        <f>IFERROR(__xludf.DUMMYFUNCTION("""COMPUTED_VALUE"""),10.0)</f>
        <v>10</v>
      </c>
      <c r="Z9" s="47">
        <f>IFERROR(__xludf.DUMMYFUNCTION("""COMPUTED_VALUE"""),20.0)</f>
        <v>20</v>
      </c>
      <c r="AA9" s="47">
        <f>IFERROR(__xludf.DUMMYFUNCTION("""COMPUTED_VALUE"""),30.0)</f>
        <v>30</v>
      </c>
      <c r="AB9" s="48" t="b">
        <f t="shared" si="2"/>
        <v>0</v>
      </c>
      <c r="AC9" s="48" t="str">
        <f>IFERROR(__xludf.DUMMYFUNCTION("IF(AB9, FILTER(BONUS, LEN(BONUS)), ""0"")"),"0")</f>
        <v>0</v>
      </c>
      <c r="AD9" s="47"/>
      <c r="AE9" s="47"/>
      <c r="AF9" s="47"/>
      <c r="AG9" s="47">
        <f>IF(C3="", 0, IF(SUM(C9:H9)-C9&lt;&gt;0, 0, IF(SUM(M9:R9)&gt;0, 2, IF(SUM(M9:R9)&lt;0, 3, 1))))</f>
        <v>0</v>
      </c>
      <c r="AH9" s="48" t="str">
        <f>IFERROR(__xludf.DUMMYFUNCTION("IF(AG9=1, FILTER(TOSSUP, LEN(TOSSUP)), IF(AG9=2, FILTER(NEG, LEN(NEG)), IF(AG9, FILTER(NONEG, LEN(NONEG)), """")))"),"")</f>
        <v/>
      </c>
      <c r="AI9" s="47"/>
      <c r="AJ9" s="47"/>
      <c r="AK9" s="47">
        <f>IF(D3="", 0, IF(SUM(C9:H9)-D9&lt;&gt;0, 0, IF(SUM(M9:R9)&gt;0, 2, IF(SUM(M9:R9)&lt;0, 3, 1))))</f>
        <v>1</v>
      </c>
      <c r="AL9" s="47">
        <f>IFERROR(__xludf.DUMMYFUNCTION("IF(AK9=1, FILTER(TOSSUP, LEN(TOSSUP)), IF(AK9=2, FILTER(NEG, LEN(NEG)), IF(AK9, FILTER(NONEG, LEN(NONEG)), """")))"),-5.0)</f>
        <v>-5</v>
      </c>
      <c r="AM9" s="47">
        <f>IFERROR(__xludf.DUMMYFUNCTION("""COMPUTED_VALUE"""),10.0)</f>
        <v>10</v>
      </c>
      <c r="AN9" s="47">
        <f>IFERROR(__xludf.DUMMYFUNCTION("""COMPUTED_VALUE"""),15.0)</f>
        <v>15</v>
      </c>
      <c r="AO9" s="47">
        <f>IF(E3="", 0, IF(SUM(C9:H9)-E9&lt;&gt;0, 0, IF(SUM(M9:R9)&gt;0, 2, IF(SUM(M9:R9)&lt;0, 3, 1))))</f>
        <v>0</v>
      </c>
      <c r="AP9" s="47" t="str">
        <f>IFERROR(__xludf.DUMMYFUNCTION("IF(AO9=1, FILTER(TOSSUP, LEN(TOSSUP)), IF(AO9=2, FILTER(NEG, LEN(NEG)), IF(AO9, FILTER(NONEG, LEN(NONEG)), """")))"),"")</f>
        <v/>
      </c>
      <c r="AQ9" s="47"/>
      <c r="AR9" s="47"/>
      <c r="AS9" s="47">
        <f>IF(F3="", 0, IF(SUM(C9:H9)-F9&lt;&gt;0, 0, IF(SUM(M9:R9)&gt;0, 2, IF(SUM(M9:R9)&lt;0, 3, 1))))</f>
        <v>0</v>
      </c>
      <c r="AT9" s="47" t="str">
        <f>IFERROR(__xludf.DUMMYFUNCTION("IF(AS9=1, FILTER(TOSSUP, LEN(TOSSUP)), IF(AS9=2, FILTER(NEG, LEN(NEG)), IF(AS9, FILTER(NONEG, LEN(NONEG)), """")))"),"")</f>
        <v/>
      </c>
      <c r="AU9" s="47"/>
      <c r="AV9" s="47"/>
      <c r="AW9" s="47">
        <f>IF(G3="", 0, IF(SUM(C9:H9)-G9&lt;&gt;0, 0, IF(SUM(M9:R9)&gt;0, 2, IF(SUM(M9:R9)&lt;0, 3, 1))))</f>
        <v>0</v>
      </c>
      <c r="AX9" s="47" t="str">
        <f>IFERROR(__xludf.DUMMYFUNCTION("IF(AW9=1, FILTER(TOSSUP, LEN(TOSSUP)), IF(AW9=2, FILTER(NEG, LEN(NEG)), IF(AW9, FILTER(NONEG, LEN(NONEG)), """")))"),"")</f>
        <v/>
      </c>
      <c r="AY9" s="47"/>
      <c r="AZ9" s="47"/>
      <c r="BA9" s="47">
        <f>IF(H3="", 0, IF(SUM(C9:H9)-H9&lt;&gt;0, 0, IF(SUM(M9:R9)&gt;0, 2, IF(SUM(M9:R9)&lt;0, 3, 1))))</f>
        <v>0</v>
      </c>
      <c r="BB9" s="47" t="str">
        <f>IFERROR(__xludf.DUMMYFUNCTION("IF(BA9=1, FILTER(TOSSUP, LEN(TOSSUP)), IF(BA9=2, FILTER(NEG, LEN(NEG)), IF(BA9, FILTER(NONEG, LEN(NONEG)), """")))"),"")</f>
        <v/>
      </c>
      <c r="BC9" s="47"/>
      <c r="BD9" s="47"/>
      <c r="BE9" s="47">
        <f>IF(M3="", 0, IF(SUM(M9:R9)-M9&lt;&gt;0, 0, IF(SUM(C9:H9)&gt;0, 2, IF(SUM(C9:H9)&lt;0, 3, 1))))</f>
        <v>2</v>
      </c>
      <c r="BF9" s="47">
        <f>IFERROR(__xludf.DUMMYFUNCTION("IF(BE9=1, FILTER(TOSSUP, LEN(TOSSUP)), IF(BE9=2, FILTER(NEG, LEN(NEG)), IF(BE9, FILTER(NONEG, LEN(NONEG)), """")))"),-5.0)</f>
        <v>-5</v>
      </c>
      <c r="BG9" s="47"/>
      <c r="BH9" s="47"/>
      <c r="BI9" s="47">
        <f>IF(N3="", 0, IF(SUM(M9:R9)-N9&lt;&gt;0, 0, IF(SUM(C9:H9)&gt;0, 2, IF(SUM(C9:H9)&lt;0, 3, 1))))</f>
        <v>2</v>
      </c>
      <c r="BJ9" s="47">
        <f>IFERROR(__xludf.DUMMYFUNCTION("IF(BI9=1, FILTER(TOSSUP, LEN(TOSSUP)), IF(BI9=2, FILTER(NEG, LEN(NEG)), IF(BI9, FILTER(NONEG, LEN(NONEG)), """")))"),-5.0)</f>
        <v>-5</v>
      </c>
      <c r="BK9" s="47"/>
      <c r="BL9" s="47"/>
      <c r="BM9" s="47">
        <f>IF(O3="", 0, IF(SUM(M9:R9)-O9&lt;&gt;0, 0, IF(SUM(C9:H9)&gt;0, 2, IF(SUM(C9:H9)&lt;0, 3, 1))))</f>
        <v>2</v>
      </c>
      <c r="BN9" s="47">
        <f>IFERROR(__xludf.DUMMYFUNCTION("IF(BM9=1, FILTER(TOSSUP, LEN(TOSSUP)), IF(BM9=2, FILTER(NEG, LEN(NEG)), IF(BM9, FILTER(NONEG, LEN(NONEG)), """")))"),-5.0)</f>
        <v>-5</v>
      </c>
      <c r="BO9" s="47"/>
      <c r="BP9" s="47"/>
      <c r="BQ9" s="47">
        <f>IF(P3="", 0, IF(SUM(M9:R9)-P9&lt;&gt;0, 0, IF(SUM(C9:H9)&gt;0, 2, IF(SUM(C9:H9)&lt;0, 3, 1))))</f>
        <v>2</v>
      </c>
      <c r="BR9" s="47">
        <f>IFERROR(__xludf.DUMMYFUNCTION("IF(BQ9=1, FILTER(TOSSUP, LEN(TOSSUP)), IF(BQ9=2, FILTER(NEG, LEN(NEG)), IF(BQ9, FILTER(NONEG, LEN(NONEG)), """")))"),-5.0)</f>
        <v>-5</v>
      </c>
      <c r="BS9" s="47"/>
      <c r="BT9" s="47"/>
      <c r="BU9" s="47">
        <f>IF(Q3="", 0, IF(SUM(M9:R9)-Q9&lt;&gt;0, 0, IF(SUM(C9:H9)&gt;0, 2, IF(SUM(C9:H9)&lt;0, 3, 1))))</f>
        <v>0</v>
      </c>
      <c r="BV9" s="47" t="str">
        <f>IFERROR(__xludf.DUMMYFUNCTION("IF(BU9=1, FILTER(TOSSUP, LEN(TOSSUP)), IF(BU9=2, FILTER(NEG, LEN(NEG)), IF(BU9, FILTER(NONEG, LEN(NONEG)), """")))"),"")</f>
        <v/>
      </c>
      <c r="BW9" s="47"/>
      <c r="BX9" s="47"/>
      <c r="BY9" s="47">
        <f>IF(R3="", 0, IF(SUM(M9:R9)-R9&lt;&gt;0, 0, IF(SUM(C9:H9)&gt;0, 2, IF(SUM(C9:H9)&lt;0, 3, 1))))</f>
        <v>0</v>
      </c>
      <c r="BZ9" s="47" t="str">
        <f>IFERROR(__xludf.DUMMYFUNCTION("IF(BY9=1, FILTER(TOSSUP, LEN(TOSSUP)), IF(BY9=2, FILTER(NEG, LEN(NEG)), IF(BY9, FILTER(NONEG, LEN(NONEG)), """")))"),"")</f>
        <v/>
      </c>
      <c r="CA9" s="47"/>
      <c r="CB9" s="47"/>
    </row>
    <row r="10">
      <c r="A10" s="4"/>
      <c r="B10" s="4"/>
      <c r="C10" s="39"/>
      <c r="D10" s="40"/>
      <c r="E10" s="60"/>
      <c r="F10" s="40">
        <v>-5.0</v>
      </c>
      <c r="G10" s="60"/>
      <c r="H10" s="61"/>
      <c r="I10" s="41"/>
      <c r="J10" s="40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6">
        <f>IFERROR(__xludf.DUMMYFUNCTION("IF(OR(RegExMatch(J10&amp;"""",""ERR""), RegExMatch(J10&amp;"""",""--""), RegExMatch(K9&amp;"""",""--""),),  ""-----------"", SUM(J10,K9))"),30.0)</f>
        <v>30</v>
      </c>
      <c r="L10" s="43">
        <v>7.0</v>
      </c>
      <c r="M10" s="44">
        <v>10.0</v>
      </c>
      <c r="N10" s="61"/>
      <c r="O10" s="44"/>
      <c r="P10" s="59"/>
      <c r="Q10" s="58"/>
      <c r="R10" s="59"/>
      <c r="S10" s="41">
        <v>30.0</v>
      </c>
      <c r="T10" s="40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6">
        <f>IFERROR(__xludf.DUMMYFUNCTION("IF(OR(RegExMatch(T10&amp;"""",""ERR""), RegExMatch(T10&amp;"""",""--""), RegExMatch(U9&amp;"""",""--""),),  ""-----------"", SUM(T10,U9))"),140.0)</f>
        <v>140</v>
      </c>
      <c r="V10" s="47"/>
      <c r="W10" s="48" t="b">
        <f t="shared" si="1"/>
        <v>0</v>
      </c>
      <c r="X10" s="48" t="str">
        <f>IFERROR(__xludf.DUMMYFUNCTION("IF(W10, FILTER(BONUS, LEN(BONUS)), ""0"")"),"0")</f>
        <v>0</v>
      </c>
      <c r="Y10" s="47"/>
      <c r="Z10" s="47"/>
      <c r="AA10" s="47"/>
      <c r="AB10" s="48" t="b">
        <f t="shared" si="2"/>
        <v>1</v>
      </c>
      <c r="AC10" s="48">
        <f>IFERROR(__xludf.DUMMYFUNCTION("IF(AB10, FILTER(BONUS, LEN(BONUS)), ""0"")"),0.0)</f>
        <v>0</v>
      </c>
      <c r="AD10" s="47">
        <f>IFERROR(__xludf.DUMMYFUNCTION("""COMPUTED_VALUE"""),10.0)</f>
        <v>10</v>
      </c>
      <c r="AE10" s="47">
        <f>IFERROR(__xludf.DUMMYFUNCTION("""COMPUTED_VALUE"""),20.0)</f>
        <v>20</v>
      </c>
      <c r="AF10" s="47">
        <f>IFERROR(__xludf.DUMMYFUNCTION("""COMPUTED_VALUE"""),30.0)</f>
        <v>30</v>
      </c>
      <c r="AG10" s="47">
        <f>IF(C3="", 0, IF(SUM(C10:H10)-C10&lt;&gt;0, 0, IF(SUM(M10:R10)&gt;0, 2, IF(SUM(M10:R10)&lt;0, 3, 1))))</f>
        <v>0</v>
      </c>
      <c r="AH10" s="48" t="str">
        <f>IFERROR(__xludf.DUMMYFUNCTION("IF(AG10=1, FILTER(TOSSUP, LEN(TOSSUP)), IF(AG10=2, FILTER(NEG, LEN(NEG)), IF(AG10, FILTER(NONEG, LEN(NONEG)), """")))"),"")</f>
        <v/>
      </c>
      <c r="AI10" s="47"/>
      <c r="AJ10" s="47"/>
      <c r="AK10" s="47">
        <f>IF(D3="", 0, IF(SUM(C10:H10)-D10&lt;&gt;0, 0, IF(SUM(M10:R10)&gt;0, 2, IF(SUM(M10:R10)&lt;0, 3, 1))))</f>
        <v>0</v>
      </c>
      <c r="AL10" s="47" t="str">
        <f>IFERROR(__xludf.DUMMYFUNCTION("IF(AK10=1, FILTER(TOSSUP, LEN(TOSSUP)), IF(AK10=2, FILTER(NEG, LEN(NEG)), IF(AK10, FILTER(NONEG, LEN(NONEG)), """")))"),"")</f>
        <v/>
      </c>
      <c r="AM10" s="47"/>
      <c r="AN10" s="47"/>
      <c r="AO10" s="47">
        <f>IF(E3="", 0, IF(SUM(C10:H10)-E10&lt;&gt;0, 0, IF(SUM(M10:R10)&gt;0, 2, IF(SUM(M10:R10)&lt;0, 3, 1))))</f>
        <v>0</v>
      </c>
      <c r="AP10" s="47" t="str">
        <f>IFERROR(__xludf.DUMMYFUNCTION("IF(AO10=1, FILTER(TOSSUP, LEN(TOSSUP)), IF(AO10=2, FILTER(NEG, LEN(NEG)), IF(AO10, FILTER(NONEG, LEN(NONEG)), """")))"),"")</f>
        <v/>
      </c>
      <c r="AQ10" s="47"/>
      <c r="AR10" s="47"/>
      <c r="AS10" s="47">
        <f>IF(F3="", 0, IF(SUM(C10:H10)-F10&lt;&gt;0, 0, IF(SUM(M10:R10)&gt;0, 2, IF(SUM(M10:R10)&lt;0, 3, 1))))</f>
        <v>2</v>
      </c>
      <c r="AT10" s="47">
        <f>IFERROR(__xludf.DUMMYFUNCTION("IF(AS10=1, FILTER(TOSSUP, LEN(TOSSUP)), IF(AS10=2, FILTER(NEG, LEN(NEG)), IF(AS10, FILTER(NONEG, LEN(NONEG)), """")))"),-5.0)</f>
        <v>-5</v>
      </c>
      <c r="AU10" s="47"/>
      <c r="AV10" s="47"/>
      <c r="AW10" s="47">
        <f>IF(G3="", 0, IF(SUM(C10:H10)-G10&lt;&gt;0, 0, IF(SUM(M10:R10)&gt;0, 2, IF(SUM(M10:R10)&lt;0, 3, 1))))</f>
        <v>0</v>
      </c>
      <c r="AX10" s="47" t="str">
        <f>IFERROR(__xludf.DUMMYFUNCTION("IF(AW10=1, FILTER(TOSSUP, LEN(TOSSUP)), IF(AW10=2, FILTER(NEG, LEN(NEG)), IF(AW10, FILTER(NONEG, LEN(NONEG)), """")))"),"")</f>
        <v/>
      </c>
      <c r="AY10" s="47"/>
      <c r="AZ10" s="47"/>
      <c r="BA10" s="47">
        <f>IF(H3="", 0, IF(SUM(C10:H10)-H10&lt;&gt;0, 0, IF(SUM(M10:R10)&gt;0, 2, IF(SUM(M10:R10)&lt;0, 3, 1))))</f>
        <v>0</v>
      </c>
      <c r="BB10" s="47" t="str">
        <f>IFERROR(__xludf.DUMMYFUNCTION("IF(BA10=1, FILTER(TOSSUP, LEN(TOSSUP)), IF(BA10=2, FILTER(NEG, LEN(NEG)), IF(BA10, FILTER(NONEG, LEN(NONEG)), """")))"),"")</f>
        <v/>
      </c>
      <c r="BC10" s="47"/>
      <c r="BD10" s="47"/>
      <c r="BE10" s="47">
        <f>IF(M3="", 0, IF(SUM(M10:R10)-M10&lt;&gt;0, 0, IF(SUM(C10:H10)&gt;0, 2, IF(SUM(C10:H10)&lt;0, 3, 1))))</f>
        <v>3</v>
      </c>
      <c r="BF10" s="47">
        <f>IFERROR(__xludf.DUMMYFUNCTION("IF(BE10=1, FILTER(TOSSUP, LEN(TOSSUP)), IF(BE10=2, FILTER(NEG, LEN(NEG)), IF(BE10, FILTER(NONEG, LEN(NONEG)), """")))"),10.0)</f>
        <v>10</v>
      </c>
      <c r="BG10" s="47">
        <f>IFERROR(__xludf.DUMMYFUNCTION("""COMPUTED_VALUE"""),15.0)</f>
        <v>15</v>
      </c>
      <c r="BH10" s="47"/>
      <c r="BI10" s="47">
        <f>IF(N3="", 0, IF(SUM(M10:R10)-N10&lt;&gt;0, 0, IF(SUM(C10:H10)&gt;0, 2, IF(SUM(C10:H10)&lt;0, 3, 1))))</f>
        <v>0</v>
      </c>
      <c r="BJ10" s="47" t="str">
        <f>IFERROR(__xludf.DUMMYFUNCTION("IF(BI10=1, FILTER(TOSSUP, LEN(TOSSUP)), IF(BI10=2, FILTER(NEG, LEN(NEG)), IF(BI10, FILTER(NONEG, LEN(NONEG)), """")))"),"")</f>
        <v/>
      </c>
      <c r="BK10" s="47"/>
      <c r="BL10" s="47"/>
      <c r="BM10" s="47">
        <f>IF(O3="", 0, IF(SUM(M10:R10)-O10&lt;&gt;0, 0, IF(SUM(C10:H10)&gt;0, 2, IF(SUM(C10:H10)&lt;0, 3, 1))))</f>
        <v>0</v>
      </c>
      <c r="BN10" s="47" t="str">
        <f>IFERROR(__xludf.DUMMYFUNCTION("IF(BM10=1, FILTER(TOSSUP, LEN(TOSSUP)), IF(BM10=2, FILTER(NEG, LEN(NEG)), IF(BM10, FILTER(NONEG, LEN(NONEG)), """")))"),"")</f>
        <v/>
      </c>
      <c r="BO10" s="47"/>
      <c r="BP10" s="47"/>
      <c r="BQ10" s="47">
        <f>IF(P3="", 0, IF(SUM(M10:R10)-P10&lt;&gt;0, 0, IF(SUM(C10:H10)&gt;0, 2, IF(SUM(C10:H10)&lt;0, 3, 1))))</f>
        <v>0</v>
      </c>
      <c r="BR10" s="47" t="str">
        <f>IFERROR(__xludf.DUMMYFUNCTION("IF(BQ10=1, FILTER(TOSSUP, LEN(TOSSUP)), IF(BQ10=2, FILTER(NEG, LEN(NEG)), IF(BQ10, FILTER(NONEG, LEN(NONEG)), """")))"),"")</f>
        <v/>
      </c>
      <c r="BS10" s="47"/>
      <c r="BT10" s="47"/>
      <c r="BU10" s="47">
        <f>IF(Q3="", 0, IF(SUM(M10:R10)-Q10&lt;&gt;0, 0, IF(SUM(C10:H10)&gt;0, 2, IF(SUM(C10:H10)&lt;0, 3, 1))))</f>
        <v>0</v>
      </c>
      <c r="BV10" s="47" t="str">
        <f>IFERROR(__xludf.DUMMYFUNCTION("IF(BU10=1, FILTER(TOSSUP, LEN(TOSSUP)), IF(BU10=2, FILTER(NEG, LEN(NEG)), IF(BU10, FILTER(NONEG, LEN(NONEG)), """")))"),"")</f>
        <v/>
      </c>
      <c r="BW10" s="47"/>
      <c r="BX10" s="47"/>
      <c r="BY10" s="47">
        <f>IF(R3="", 0, IF(SUM(M10:R10)-R10&lt;&gt;0, 0, IF(SUM(C10:H10)&gt;0, 2, IF(SUM(C10:H10)&lt;0, 3, 1))))</f>
        <v>0</v>
      </c>
      <c r="BZ10" s="47" t="str">
        <f>IFERROR(__xludf.DUMMYFUNCTION("IF(BY10=1, FILTER(TOSSUP, LEN(TOSSUP)), IF(BY10=2, FILTER(NEG, LEN(NEG)), IF(BY10, FILTER(NONEG, LEN(NONEG)), """")))"),"")</f>
        <v/>
      </c>
      <c r="CA10" s="47"/>
      <c r="CB10" s="47"/>
    </row>
    <row r="11">
      <c r="A11" s="4"/>
      <c r="B11" s="4"/>
      <c r="C11" s="39"/>
      <c r="D11" s="40"/>
      <c r="E11" s="60"/>
      <c r="F11" s="61"/>
      <c r="G11" s="60"/>
      <c r="H11" s="61"/>
      <c r="I11" s="41"/>
      <c r="J11" s="40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SUM(J11,K10))"),30.0)</f>
        <v>30</v>
      </c>
      <c r="L11" s="43">
        <v>8.0</v>
      </c>
      <c r="M11" s="44"/>
      <c r="N11" s="40">
        <v>10.0</v>
      </c>
      <c r="O11" s="58"/>
      <c r="P11" s="59"/>
      <c r="Q11" s="58"/>
      <c r="R11" s="59"/>
      <c r="S11" s="41">
        <v>0.0</v>
      </c>
      <c r="T11" s="40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6">
        <f>IFERROR(__xludf.DUMMYFUNCTION("IF(OR(RegExMatch(T11&amp;"""",""ERR""), RegExMatch(T11&amp;"""",""--""), RegExMatch(U10&amp;"""",""--""),),  ""-----------"", SUM(T11,U10))"),150.0)</f>
        <v>150</v>
      </c>
      <c r="V11" s="47"/>
      <c r="W11" s="48" t="b">
        <f t="shared" si="1"/>
        <v>0</v>
      </c>
      <c r="X11" s="48" t="str">
        <f>IFERROR(__xludf.DUMMYFUNCTION("IF(W11, FILTER(BONUS, LEN(BONUS)), ""0"")"),"0")</f>
        <v>0</v>
      </c>
      <c r="Y11" s="47"/>
      <c r="Z11" s="47"/>
      <c r="AA11" s="47"/>
      <c r="AB11" s="48" t="b">
        <f t="shared" si="2"/>
        <v>1</v>
      </c>
      <c r="AC11" s="48">
        <f>IFERROR(__xludf.DUMMYFUNCTION("IF(AB11, FILTER(BONUS, LEN(BONUS)), ""0"")"),0.0)</f>
        <v>0</v>
      </c>
      <c r="AD11" s="47">
        <f>IFERROR(__xludf.DUMMYFUNCTION("""COMPUTED_VALUE"""),10.0)</f>
        <v>10</v>
      </c>
      <c r="AE11" s="47">
        <f>IFERROR(__xludf.DUMMYFUNCTION("""COMPUTED_VALUE"""),20.0)</f>
        <v>20</v>
      </c>
      <c r="AF11" s="47">
        <f>IFERROR(__xludf.DUMMYFUNCTION("""COMPUTED_VALUE"""),30.0)</f>
        <v>30</v>
      </c>
      <c r="AG11" s="47">
        <f>IF(C3="", 0, IF(SUM(C11:H11)-C11&lt;&gt;0, 0, IF(SUM(M11:R11)&gt;0, 2, IF(SUM(M11:R11)&lt;0, 3, 1))))</f>
        <v>2</v>
      </c>
      <c r="AH11" s="48">
        <f>IFERROR(__xludf.DUMMYFUNCTION("IF(AG11=1, FILTER(TOSSUP, LEN(TOSSUP)), IF(AG11=2, FILTER(NEG, LEN(NEG)), IF(AG11, FILTER(NONEG, LEN(NONEG)), """")))"),-5.0)</f>
        <v>-5</v>
      </c>
      <c r="AI11" s="47"/>
      <c r="AJ11" s="47"/>
      <c r="AK11" s="47">
        <f>IF(D3="", 0, IF(SUM(C11:H11)-D11&lt;&gt;0, 0, IF(SUM(M11:R11)&gt;0, 2, IF(SUM(M11:R11)&lt;0, 3, 1))))</f>
        <v>2</v>
      </c>
      <c r="AL11" s="47">
        <f>IFERROR(__xludf.DUMMYFUNCTION("IF(AK11=1, FILTER(TOSSUP, LEN(TOSSUP)), IF(AK11=2, FILTER(NEG, LEN(NEG)), IF(AK11, FILTER(NONEG, LEN(NONEG)), """")))"),-5.0)</f>
        <v>-5</v>
      </c>
      <c r="AM11" s="47"/>
      <c r="AN11" s="47"/>
      <c r="AO11" s="47">
        <f>IF(E3="", 0, IF(SUM(C11:H11)-E11&lt;&gt;0, 0, IF(SUM(M11:R11)&gt;0, 2, IF(SUM(M11:R11)&lt;0, 3, 1))))</f>
        <v>2</v>
      </c>
      <c r="AP11" s="47">
        <f>IFERROR(__xludf.DUMMYFUNCTION("IF(AO11=1, FILTER(TOSSUP, LEN(TOSSUP)), IF(AO11=2, FILTER(NEG, LEN(NEG)), IF(AO11, FILTER(NONEG, LEN(NONEG)), """")))"),-5.0)</f>
        <v>-5</v>
      </c>
      <c r="AQ11" s="47"/>
      <c r="AR11" s="47"/>
      <c r="AS11" s="47">
        <f>IF(F3="", 0, IF(SUM(C11:H11)-F11&lt;&gt;0, 0, IF(SUM(M11:R11)&gt;0, 2, IF(SUM(M11:R11)&lt;0, 3, 1))))</f>
        <v>2</v>
      </c>
      <c r="AT11" s="47">
        <f>IFERROR(__xludf.DUMMYFUNCTION("IF(AS11=1, FILTER(TOSSUP, LEN(TOSSUP)), IF(AS11=2, FILTER(NEG, LEN(NEG)), IF(AS11, FILTER(NONEG, LEN(NONEG)), """")))"),-5.0)</f>
        <v>-5</v>
      </c>
      <c r="AU11" s="47"/>
      <c r="AV11" s="47"/>
      <c r="AW11" s="47">
        <f>IF(G3="", 0, IF(SUM(C11:H11)-G11&lt;&gt;0, 0, IF(SUM(M11:R11)&gt;0, 2, IF(SUM(M11:R11)&lt;0, 3, 1))))</f>
        <v>2</v>
      </c>
      <c r="AX11" s="47">
        <f>IFERROR(__xludf.DUMMYFUNCTION("IF(AW11=1, FILTER(TOSSUP, LEN(TOSSUP)), IF(AW11=2, FILTER(NEG, LEN(NEG)), IF(AW11, FILTER(NONEG, LEN(NONEG)), """")))"),-5.0)</f>
        <v>-5</v>
      </c>
      <c r="AY11" s="47"/>
      <c r="AZ11" s="47"/>
      <c r="BA11" s="47">
        <f>IF(H3="", 0, IF(SUM(C11:H11)-H11&lt;&gt;0, 0, IF(SUM(M11:R11)&gt;0, 2, IF(SUM(M11:R11)&lt;0, 3, 1))))</f>
        <v>0</v>
      </c>
      <c r="BB11" s="47" t="str">
        <f>IFERROR(__xludf.DUMMYFUNCTION("IF(BA11=1, FILTER(TOSSUP, LEN(TOSSUP)), IF(BA11=2, FILTER(NEG, LEN(NEG)), IF(BA11, FILTER(NONEG, LEN(NONEG)), """")))"),"")</f>
        <v/>
      </c>
      <c r="BC11" s="47"/>
      <c r="BD11" s="47"/>
      <c r="BE11" s="47">
        <f>IF(M3="", 0, IF(SUM(M11:R11)-M11&lt;&gt;0, 0, IF(SUM(C11:H11)&gt;0, 2, IF(SUM(C11:H11)&lt;0, 3, 1))))</f>
        <v>0</v>
      </c>
      <c r="BF11" s="47" t="str">
        <f>IFERROR(__xludf.DUMMYFUNCTION("IF(BE11=1, FILTER(TOSSUP, LEN(TOSSUP)), IF(BE11=2, FILTER(NEG, LEN(NEG)), IF(BE11, FILTER(NONEG, LEN(NONEG)), """")))"),"")</f>
        <v/>
      </c>
      <c r="BG11" s="47"/>
      <c r="BH11" s="47"/>
      <c r="BI11" s="47">
        <f>IF(N3="", 0, IF(SUM(M11:R11)-N11&lt;&gt;0, 0, IF(SUM(C11:H11)&gt;0, 2, IF(SUM(C11:H11)&lt;0, 3, 1))))</f>
        <v>1</v>
      </c>
      <c r="BJ11" s="47">
        <f>IFERROR(__xludf.DUMMYFUNCTION("IF(BI11=1, FILTER(TOSSUP, LEN(TOSSUP)), IF(BI11=2, FILTER(NEG, LEN(NEG)), IF(BI11, FILTER(NONEG, LEN(NONEG)), """")))"),-5.0)</f>
        <v>-5</v>
      </c>
      <c r="BK11" s="47">
        <f>IFERROR(__xludf.DUMMYFUNCTION("""COMPUTED_VALUE"""),10.0)</f>
        <v>10</v>
      </c>
      <c r="BL11" s="47">
        <f>IFERROR(__xludf.DUMMYFUNCTION("""COMPUTED_VALUE"""),15.0)</f>
        <v>15</v>
      </c>
      <c r="BM11" s="47">
        <f>IF(O3="", 0, IF(SUM(M11:R11)-O11&lt;&gt;0, 0, IF(SUM(C11:H11)&gt;0, 2, IF(SUM(C11:H11)&lt;0, 3, 1))))</f>
        <v>0</v>
      </c>
      <c r="BN11" s="47" t="str">
        <f>IFERROR(__xludf.DUMMYFUNCTION("IF(BM11=1, FILTER(TOSSUP, LEN(TOSSUP)), IF(BM11=2, FILTER(NEG, LEN(NEG)), IF(BM11, FILTER(NONEG, LEN(NONEG)), """")))"),"")</f>
        <v/>
      </c>
      <c r="BO11" s="47"/>
      <c r="BP11" s="47"/>
      <c r="BQ11" s="47">
        <f>IF(P3="", 0, IF(SUM(M11:R11)-P11&lt;&gt;0, 0, IF(SUM(C11:H11)&gt;0, 2, IF(SUM(C11:H11)&lt;0, 3, 1))))</f>
        <v>0</v>
      </c>
      <c r="BR11" s="47" t="str">
        <f>IFERROR(__xludf.DUMMYFUNCTION("IF(BQ11=1, FILTER(TOSSUP, LEN(TOSSUP)), IF(BQ11=2, FILTER(NEG, LEN(NEG)), IF(BQ11, FILTER(NONEG, LEN(NONEG)), """")))"),"")</f>
        <v/>
      </c>
      <c r="BS11" s="47"/>
      <c r="BT11" s="47"/>
      <c r="BU11" s="47">
        <f>IF(Q3="", 0, IF(SUM(M11:R11)-Q11&lt;&gt;0, 0, IF(SUM(C11:H11)&gt;0, 2, IF(SUM(C11:H11)&lt;0, 3, 1))))</f>
        <v>0</v>
      </c>
      <c r="BV11" s="47" t="str">
        <f>IFERROR(__xludf.DUMMYFUNCTION("IF(BU11=1, FILTER(TOSSUP, LEN(TOSSUP)), IF(BU11=2, FILTER(NEG, LEN(NEG)), IF(BU11, FILTER(NONEG, LEN(NONEG)), """")))"),"")</f>
        <v/>
      </c>
      <c r="BW11" s="47"/>
      <c r="BX11" s="47"/>
      <c r="BY11" s="47">
        <f>IF(R3="", 0, IF(SUM(M11:R11)-R11&lt;&gt;0, 0, IF(SUM(C11:H11)&gt;0, 2, IF(SUM(C11:H11)&lt;0, 3, 1))))</f>
        <v>0</v>
      </c>
      <c r="BZ11" s="47" t="str">
        <f>IFERROR(__xludf.DUMMYFUNCTION("IF(BY11=1, FILTER(TOSSUP, LEN(TOSSUP)), IF(BY11=2, FILTER(NEG, LEN(NEG)), IF(BY11, FILTER(NONEG, LEN(NONEG)), """")))"),"")</f>
        <v/>
      </c>
      <c r="CA11" s="47"/>
      <c r="CB11" s="47"/>
    </row>
    <row r="12">
      <c r="A12" s="4"/>
      <c r="B12" s="4"/>
      <c r="C12" s="39"/>
      <c r="D12" s="40"/>
      <c r="E12" s="60"/>
      <c r="F12" s="61"/>
      <c r="G12" s="60"/>
      <c r="H12" s="61"/>
      <c r="I12" s="41"/>
      <c r="J12" s="40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SUM(J12,K11))"),30.0)</f>
        <v>30</v>
      </c>
      <c r="L12" s="43">
        <v>9.0</v>
      </c>
      <c r="M12" s="44"/>
      <c r="N12" s="40"/>
      <c r="O12" s="58"/>
      <c r="P12" s="59"/>
      <c r="Q12" s="58"/>
      <c r="R12" s="59"/>
      <c r="S12" s="41"/>
      <c r="T12" s="40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SUM(T12,U11))"),150.0)</f>
        <v>150</v>
      </c>
      <c r="V12" s="47"/>
      <c r="W12" s="48" t="b">
        <f t="shared" si="1"/>
        <v>0</v>
      </c>
      <c r="X12" s="48" t="str">
        <f>IFERROR(__xludf.DUMMYFUNCTION("IF(W12, FILTER(BONUS, LEN(BONUS)), ""0"")"),"0")</f>
        <v>0</v>
      </c>
      <c r="Y12" s="47"/>
      <c r="Z12" s="47"/>
      <c r="AA12" s="47"/>
      <c r="AB12" s="48" t="b">
        <f t="shared" si="2"/>
        <v>0</v>
      </c>
      <c r="AC12" s="48" t="str">
        <f>IFERROR(__xludf.DUMMYFUNCTION("IF(AB12, FILTER(BONUS, LEN(BONUS)), ""0"")"),"0")</f>
        <v>0</v>
      </c>
      <c r="AD12" s="47"/>
      <c r="AE12" s="47"/>
      <c r="AF12" s="47"/>
      <c r="AG12" s="47">
        <f>IF(C3="", 0, IF(SUM(C12:H12)-C12&lt;&gt;0, 0, IF(SUM(M12:R12)&gt;0, 2, IF(SUM(M12:R12)&lt;0, 3, 1))))</f>
        <v>1</v>
      </c>
      <c r="AH12" s="48">
        <f>IFERROR(__xludf.DUMMYFUNCTION("IF(AG12=1, FILTER(TOSSUP, LEN(TOSSUP)), IF(AG12=2, FILTER(NEG, LEN(NEG)), IF(AG12, FILTER(NONEG, LEN(NONEG)), """")))"),-5.0)</f>
        <v>-5</v>
      </c>
      <c r="AI12" s="47">
        <f>IFERROR(__xludf.DUMMYFUNCTION("""COMPUTED_VALUE"""),10.0)</f>
        <v>10</v>
      </c>
      <c r="AJ12" s="47">
        <f>IFERROR(__xludf.DUMMYFUNCTION("""COMPUTED_VALUE"""),15.0)</f>
        <v>15</v>
      </c>
      <c r="AK12" s="47">
        <f>IF(D3="", 0, IF(SUM(C12:H12)-D12&lt;&gt;0, 0, IF(SUM(M12:R12)&gt;0, 2, IF(SUM(M12:R12)&lt;0, 3, 1))))</f>
        <v>1</v>
      </c>
      <c r="AL12" s="47">
        <f>IFERROR(__xludf.DUMMYFUNCTION("IF(AK12=1, FILTER(TOSSUP, LEN(TOSSUP)), IF(AK12=2, FILTER(NEG, LEN(NEG)), IF(AK12, FILTER(NONEG, LEN(NONEG)), """")))"),-5.0)</f>
        <v>-5</v>
      </c>
      <c r="AM12" s="47">
        <f>IFERROR(__xludf.DUMMYFUNCTION("""COMPUTED_VALUE"""),10.0)</f>
        <v>10</v>
      </c>
      <c r="AN12" s="47">
        <f>IFERROR(__xludf.DUMMYFUNCTION("""COMPUTED_VALUE"""),15.0)</f>
        <v>15</v>
      </c>
      <c r="AO12" s="47">
        <f>IF(E3="", 0, IF(SUM(C12:H12)-E12&lt;&gt;0, 0, IF(SUM(M12:R12)&gt;0, 2, IF(SUM(M12:R12)&lt;0, 3, 1))))</f>
        <v>1</v>
      </c>
      <c r="AP12" s="47">
        <f>IFERROR(__xludf.DUMMYFUNCTION("IF(AO12=1, FILTER(TOSSUP, LEN(TOSSUP)), IF(AO12=2, FILTER(NEG, LEN(NEG)), IF(AO12, FILTER(NONEG, LEN(NONEG)), """")))"),-5.0)</f>
        <v>-5</v>
      </c>
      <c r="AQ12" s="47">
        <f>IFERROR(__xludf.DUMMYFUNCTION("""COMPUTED_VALUE"""),10.0)</f>
        <v>10</v>
      </c>
      <c r="AR12" s="47">
        <f>IFERROR(__xludf.DUMMYFUNCTION("""COMPUTED_VALUE"""),15.0)</f>
        <v>15</v>
      </c>
      <c r="AS12" s="47">
        <f>IF(F3="", 0, IF(SUM(C12:H12)-F12&lt;&gt;0, 0, IF(SUM(M12:R12)&gt;0, 2, IF(SUM(M12:R12)&lt;0, 3, 1))))</f>
        <v>1</v>
      </c>
      <c r="AT12" s="47">
        <f>IFERROR(__xludf.DUMMYFUNCTION("IF(AS12=1, FILTER(TOSSUP, LEN(TOSSUP)), IF(AS12=2, FILTER(NEG, LEN(NEG)), IF(AS12, FILTER(NONEG, LEN(NONEG)), """")))"),-5.0)</f>
        <v>-5</v>
      </c>
      <c r="AU12" s="47">
        <f>IFERROR(__xludf.DUMMYFUNCTION("""COMPUTED_VALUE"""),10.0)</f>
        <v>10</v>
      </c>
      <c r="AV12" s="47">
        <f>IFERROR(__xludf.DUMMYFUNCTION("""COMPUTED_VALUE"""),15.0)</f>
        <v>15</v>
      </c>
      <c r="AW12" s="47">
        <f>IF(G3="", 0, IF(SUM(C12:H12)-G12&lt;&gt;0, 0, IF(SUM(M12:R12)&gt;0, 2, IF(SUM(M12:R12)&lt;0, 3, 1))))</f>
        <v>1</v>
      </c>
      <c r="AX12" s="47">
        <f>IFERROR(__xludf.DUMMYFUNCTION("IF(AW12=1, FILTER(TOSSUP, LEN(TOSSUP)), IF(AW12=2, FILTER(NEG, LEN(NEG)), IF(AW12, FILTER(NONEG, LEN(NONEG)), """")))"),-5.0)</f>
        <v>-5</v>
      </c>
      <c r="AY12" s="47">
        <f>IFERROR(__xludf.DUMMYFUNCTION("""COMPUTED_VALUE"""),10.0)</f>
        <v>10</v>
      </c>
      <c r="AZ12" s="47">
        <f>IFERROR(__xludf.DUMMYFUNCTION("""COMPUTED_VALUE"""),15.0)</f>
        <v>15</v>
      </c>
      <c r="BA12" s="47">
        <f>IF(H3="", 0, IF(SUM(C12:H12)-H12&lt;&gt;0, 0, IF(SUM(M12:R12)&gt;0, 2, IF(SUM(M12:R12)&lt;0, 3, 1))))</f>
        <v>0</v>
      </c>
      <c r="BB12" s="47" t="str">
        <f>IFERROR(__xludf.DUMMYFUNCTION("IF(BA12=1, FILTER(TOSSUP, LEN(TOSSUP)), IF(BA12=2, FILTER(NEG, LEN(NEG)), IF(BA12, FILTER(NONEG, LEN(NONEG)), """")))"),"")</f>
        <v/>
      </c>
      <c r="BC12" s="47"/>
      <c r="BD12" s="47"/>
      <c r="BE12" s="47">
        <f>IF(M3="", 0, IF(SUM(M12:R12)-M12&lt;&gt;0, 0, IF(SUM(C12:H12)&gt;0, 2, IF(SUM(C12:H12)&lt;0, 3, 1))))</f>
        <v>1</v>
      </c>
      <c r="BF12" s="47">
        <f>IFERROR(__xludf.DUMMYFUNCTION("IF(BE12=1, FILTER(TOSSUP, LEN(TOSSUP)), IF(BE12=2, FILTER(NEG, LEN(NEG)), IF(BE12, FILTER(NONEG, LEN(NONEG)), """")))"),-5.0)</f>
        <v>-5</v>
      </c>
      <c r="BG12" s="47">
        <f>IFERROR(__xludf.DUMMYFUNCTION("""COMPUTED_VALUE"""),10.0)</f>
        <v>10</v>
      </c>
      <c r="BH12" s="47">
        <f>IFERROR(__xludf.DUMMYFUNCTION("""COMPUTED_VALUE"""),15.0)</f>
        <v>15</v>
      </c>
      <c r="BI12" s="47">
        <f>IF(N3="", 0, IF(SUM(M12:R12)-N12&lt;&gt;0, 0, IF(SUM(C12:H12)&gt;0, 2, IF(SUM(C12:H12)&lt;0, 3, 1))))</f>
        <v>1</v>
      </c>
      <c r="BJ12" s="47">
        <f>IFERROR(__xludf.DUMMYFUNCTION("IF(BI12=1, FILTER(TOSSUP, LEN(TOSSUP)), IF(BI12=2, FILTER(NEG, LEN(NEG)), IF(BI12, FILTER(NONEG, LEN(NONEG)), """")))"),-5.0)</f>
        <v>-5</v>
      </c>
      <c r="BK12" s="47">
        <f>IFERROR(__xludf.DUMMYFUNCTION("""COMPUTED_VALUE"""),10.0)</f>
        <v>10</v>
      </c>
      <c r="BL12" s="47">
        <f>IFERROR(__xludf.DUMMYFUNCTION("""COMPUTED_VALUE"""),15.0)</f>
        <v>15</v>
      </c>
      <c r="BM12" s="47">
        <f>IF(O3="", 0, IF(SUM(M12:R12)-O12&lt;&gt;0, 0, IF(SUM(C12:H12)&gt;0, 2, IF(SUM(C12:H12)&lt;0, 3, 1))))</f>
        <v>1</v>
      </c>
      <c r="BN12" s="47">
        <f>IFERROR(__xludf.DUMMYFUNCTION("IF(BM12=1, FILTER(TOSSUP, LEN(TOSSUP)), IF(BM12=2, FILTER(NEG, LEN(NEG)), IF(BM12, FILTER(NONEG, LEN(NONEG)), """")))"),-5.0)</f>
        <v>-5</v>
      </c>
      <c r="BO12" s="47">
        <f>IFERROR(__xludf.DUMMYFUNCTION("""COMPUTED_VALUE"""),10.0)</f>
        <v>10</v>
      </c>
      <c r="BP12" s="47">
        <f>IFERROR(__xludf.DUMMYFUNCTION("""COMPUTED_VALUE"""),15.0)</f>
        <v>15</v>
      </c>
      <c r="BQ12" s="47">
        <f>IF(P3="", 0, IF(SUM(M12:R12)-P12&lt;&gt;0, 0, IF(SUM(C12:H12)&gt;0, 2, IF(SUM(C12:H12)&lt;0, 3, 1))))</f>
        <v>1</v>
      </c>
      <c r="BR12" s="47">
        <f>IFERROR(__xludf.DUMMYFUNCTION("IF(BQ12=1, FILTER(TOSSUP, LEN(TOSSUP)), IF(BQ12=2, FILTER(NEG, LEN(NEG)), IF(BQ12, FILTER(NONEG, LEN(NONEG)), """")))"),-5.0)</f>
        <v>-5</v>
      </c>
      <c r="BS12" s="47">
        <f>IFERROR(__xludf.DUMMYFUNCTION("""COMPUTED_VALUE"""),10.0)</f>
        <v>10</v>
      </c>
      <c r="BT12" s="47">
        <f>IFERROR(__xludf.DUMMYFUNCTION("""COMPUTED_VALUE"""),15.0)</f>
        <v>15</v>
      </c>
      <c r="BU12" s="47">
        <f>IF(Q3="", 0, IF(SUM(M12:R12)-Q12&lt;&gt;0, 0, IF(SUM(C12:H12)&gt;0, 2, IF(SUM(C12:H12)&lt;0, 3, 1))))</f>
        <v>0</v>
      </c>
      <c r="BV12" s="47" t="str">
        <f>IFERROR(__xludf.DUMMYFUNCTION("IF(BU12=1, FILTER(TOSSUP, LEN(TOSSUP)), IF(BU12=2, FILTER(NEG, LEN(NEG)), IF(BU12, FILTER(NONEG, LEN(NONEG)), """")))"),"")</f>
        <v/>
      </c>
      <c r="BW12" s="47"/>
      <c r="BX12" s="47"/>
      <c r="BY12" s="47">
        <f>IF(R3="", 0, IF(SUM(M12:R12)-R12&lt;&gt;0, 0, IF(SUM(C12:H12)&gt;0, 2, IF(SUM(C12:H12)&lt;0, 3, 1))))</f>
        <v>0</v>
      </c>
      <c r="BZ12" s="47" t="str">
        <f>IFERROR(__xludf.DUMMYFUNCTION("IF(BY12=1, FILTER(TOSSUP, LEN(TOSSUP)), IF(BY12=2, FILTER(NEG, LEN(NEG)), IF(BY12, FILTER(NONEG, LEN(NONEG)), """")))"),"")</f>
        <v/>
      </c>
      <c r="CA12" s="47"/>
      <c r="CB12" s="47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SUM(J13,K12))"),30.0)</f>
        <v>30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SUM(T13,U12))"),180.0)</f>
        <v>180</v>
      </c>
      <c r="V13" s="47"/>
      <c r="W13" s="48" t="b">
        <f t="shared" si="1"/>
        <v>0</v>
      </c>
      <c r="X13" s="48" t="str">
        <f>IFERROR(__xludf.DUMMYFUNCTION("IF(W13, FILTER(BONUS, LEN(BONUS)), ""0"")"),"0")</f>
        <v>0</v>
      </c>
      <c r="Y13" s="47"/>
      <c r="Z13" s="47"/>
      <c r="AA13" s="47"/>
      <c r="AB13" s="48" t="b">
        <f t="shared" si="2"/>
        <v>1</v>
      </c>
      <c r="AC13" s="48">
        <f>IFERROR(__xludf.DUMMYFUNCTION("IF(AB13, FILTER(BONUS, LEN(BONUS)), ""0"")"),0.0)</f>
        <v>0</v>
      </c>
      <c r="AD13" s="47">
        <f>IFERROR(__xludf.DUMMYFUNCTION("""COMPUTED_VALUE"""),10.0)</f>
        <v>10</v>
      </c>
      <c r="AE13" s="47">
        <f>IFERROR(__xludf.DUMMYFUNCTION("""COMPUTED_VALUE"""),20.0)</f>
        <v>20</v>
      </c>
      <c r="AF13" s="47">
        <f>IFERROR(__xludf.DUMMYFUNCTION("""COMPUTED_VALUE"""),30.0)</f>
        <v>30</v>
      </c>
      <c r="AG13" s="47">
        <f>IF(C3="", 0, IF(SUM(C13:H13)-C13&lt;&gt;0, 0, IF(SUM(M13:R13)&gt;0, 2, IF(SUM(M13:R13)&lt;0, 3, 1))))</f>
        <v>2</v>
      </c>
      <c r="AH13" s="48">
        <f>IFERROR(__xludf.DUMMYFUNCTION("IF(AG13=1, FILTER(TOSSUP, LEN(TOSSUP)), IF(AG13=2, FILTER(NEG, LEN(NEG)), IF(AG13, FILTER(NONEG, LEN(NONEG)), """")))"),-5.0)</f>
        <v>-5</v>
      </c>
      <c r="AI13" s="47"/>
      <c r="AJ13" s="47"/>
      <c r="AK13" s="47">
        <f>IF(D3="", 0, IF(SUM(C13:H13)-D13&lt;&gt;0, 0, IF(SUM(M13:R13)&gt;0, 2, IF(SUM(M13:R13)&lt;0, 3, 1))))</f>
        <v>2</v>
      </c>
      <c r="AL13" s="47">
        <f>IFERROR(__xludf.DUMMYFUNCTION("IF(AK13=1, FILTER(TOSSUP, LEN(TOSSUP)), IF(AK13=2, FILTER(NEG, LEN(NEG)), IF(AK13, FILTER(NONEG, LEN(NONEG)), """")))"),-5.0)</f>
        <v>-5</v>
      </c>
      <c r="AM13" s="47"/>
      <c r="AN13" s="47"/>
      <c r="AO13" s="47">
        <f>IF(E3="", 0, IF(SUM(C13:H13)-E13&lt;&gt;0, 0, IF(SUM(M13:R13)&gt;0, 2, IF(SUM(M13:R13)&lt;0, 3, 1))))</f>
        <v>2</v>
      </c>
      <c r="AP13" s="47">
        <f>IFERROR(__xludf.DUMMYFUNCTION("IF(AO13=1, FILTER(TOSSUP, LEN(TOSSUP)), IF(AO13=2, FILTER(NEG, LEN(NEG)), IF(AO13, FILTER(NONEG, LEN(NONEG)), """")))"),-5.0)</f>
        <v>-5</v>
      </c>
      <c r="AQ13" s="47"/>
      <c r="AR13" s="47"/>
      <c r="AS13" s="47">
        <f>IF(F3="", 0, IF(SUM(C13:H13)-F13&lt;&gt;0, 0, IF(SUM(M13:R13)&gt;0, 2, IF(SUM(M13:R13)&lt;0, 3, 1))))</f>
        <v>2</v>
      </c>
      <c r="AT13" s="47">
        <f>IFERROR(__xludf.DUMMYFUNCTION("IF(AS13=1, FILTER(TOSSUP, LEN(TOSSUP)), IF(AS13=2, FILTER(NEG, LEN(NEG)), IF(AS13, FILTER(NONEG, LEN(NONEG)), """")))"),-5.0)</f>
        <v>-5</v>
      </c>
      <c r="AU13" s="47"/>
      <c r="AV13" s="47"/>
      <c r="AW13" s="47">
        <f>IF(G3="", 0, IF(SUM(C13:H13)-G13&lt;&gt;0, 0, IF(SUM(M13:R13)&gt;0, 2, IF(SUM(M13:R13)&lt;0, 3, 1))))</f>
        <v>2</v>
      </c>
      <c r="AX13" s="47">
        <f>IFERROR(__xludf.DUMMYFUNCTION("IF(AW13=1, FILTER(TOSSUP, LEN(TOSSUP)), IF(AW13=2, FILTER(NEG, LEN(NEG)), IF(AW13, FILTER(NONEG, LEN(NONEG)), """")))"),-5.0)</f>
        <v>-5</v>
      </c>
      <c r="AY13" s="47"/>
      <c r="AZ13" s="47"/>
      <c r="BA13" s="47">
        <f>IF(H3="", 0, IF(SUM(C13:H13)-H13&lt;&gt;0, 0, IF(SUM(M13:R13)&gt;0, 2, IF(SUM(M13:R13)&lt;0, 3, 1))))</f>
        <v>0</v>
      </c>
      <c r="BB13" s="47" t="str">
        <f>IFERROR(__xludf.DUMMYFUNCTION("IF(BA13=1, FILTER(TOSSUP, LEN(TOSSUP)), IF(BA13=2, FILTER(NEG, LEN(NEG)), IF(BA13, FILTER(NONEG, LEN(NONEG)), """")))"),"")</f>
        <v/>
      </c>
      <c r="BC13" s="47"/>
      <c r="BD13" s="47"/>
      <c r="BE13" s="47">
        <f>IF(M3="", 0, IF(SUM(M13:R13)-M13&lt;&gt;0, 0, IF(SUM(C13:H13)&gt;0, 2, IF(SUM(C13:H13)&lt;0, 3, 1))))</f>
        <v>0</v>
      </c>
      <c r="BF13" s="47" t="str">
        <f>IFERROR(__xludf.DUMMYFUNCTION("IF(BE13=1, FILTER(TOSSUP, LEN(TOSSUP)), IF(BE13=2, FILTER(NEG, LEN(NEG)), IF(BE13, FILTER(NONEG, LEN(NONEG)), """")))"),"")</f>
        <v/>
      </c>
      <c r="BG13" s="47"/>
      <c r="BH13" s="47"/>
      <c r="BI13" s="47">
        <f>IF(N3="", 0, IF(SUM(M13:R13)-N13&lt;&gt;0, 0, IF(SUM(C13:H13)&gt;0, 2, IF(SUM(C13:H13)&lt;0, 3, 1))))</f>
        <v>0</v>
      </c>
      <c r="BJ13" s="47" t="str">
        <f>IFERROR(__xludf.DUMMYFUNCTION("IF(BI13=1, FILTER(TOSSUP, LEN(TOSSUP)), IF(BI13=2, FILTER(NEG, LEN(NEG)), IF(BI13, FILTER(NONEG, LEN(NONEG)), """")))"),"")</f>
        <v/>
      </c>
      <c r="BK13" s="47"/>
      <c r="BL13" s="47"/>
      <c r="BM13" s="47">
        <f>IF(O3="", 0, IF(SUM(M13:R13)-O13&lt;&gt;0, 0, IF(SUM(C13:H13)&gt;0, 2, IF(SUM(C13:H13)&lt;0, 3, 1))))</f>
        <v>1</v>
      </c>
      <c r="BN13" s="47">
        <f>IFERROR(__xludf.DUMMYFUNCTION("IF(BM13=1, FILTER(TOSSUP, LEN(TOSSUP)), IF(BM13=2, FILTER(NEG, LEN(NEG)), IF(BM13, FILTER(NONEG, LEN(NONEG)), """")))"),-5.0)</f>
        <v>-5</v>
      </c>
      <c r="BO13" s="47">
        <f>IFERROR(__xludf.DUMMYFUNCTION("""COMPUTED_VALUE"""),10.0)</f>
        <v>10</v>
      </c>
      <c r="BP13" s="47">
        <f>IFERROR(__xludf.DUMMYFUNCTION("""COMPUTED_VALUE"""),15.0)</f>
        <v>15</v>
      </c>
      <c r="BQ13" s="47">
        <f>IF(P3="", 0, IF(SUM(M13:R13)-P13&lt;&gt;0, 0, IF(SUM(C13:H13)&gt;0, 2, IF(SUM(C13:H13)&lt;0, 3, 1))))</f>
        <v>0</v>
      </c>
      <c r="BR13" s="47" t="str">
        <f>IFERROR(__xludf.DUMMYFUNCTION("IF(BQ13=1, FILTER(TOSSUP, LEN(TOSSUP)), IF(BQ13=2, FILTER(NEG, LEN(NEG)), IF(BQ13, FILTER(NONEG, LEN(NONEG)), """")))"),"")</f>
        <v/>
      </c>
      <c r="BS13" s="47"/>
      <c r="BT13" s="47"/>
      <c r="BU13" s="47">
        <f>IF(Q3="", 0, IF(SUM(M13:R13)-Q13&lt;&gt;0, 0, IF(SUM(C13:H13)&gt;0, 2, IF(SUM(C13:H13)&lt;0, 3, 1))))</f>
        <v>0</v>
      </c>
      <c r="BV13" s="47" t="str">
        <f>IFERROR(__xludf.DUMMYFUNCTION("IF(BU13=1, FILTER(TOSSUP, LEN(TOSSUP)), IF(BU13=2, FILTER(NEG, LEN(NEG)), IF(BU13, FILTER(NONEG, LEN(NONEG)), """")))"),"")</f>
        <v/>
      </c>
      <c r="BW13" s="47"/>
      <c r="BX13" s="47"/>
      <c r="BY13" s="47">
        <f>IF(R3="", 0, IF(SUM(M13:R13)-R13&lt;&gt;0, 0, IF(SUM(C13:H13)&gt;0, 2, IF(SUM(C13:H13)&lt;0, 3, 1))))</f>
        <v>0</v>
      </c>
      <c r="BZ13" s="47" t="str">
        <f>IFERROR(__xludf.DUMMYFUNCTION("IF(BY13=1, FILTER(TOSSUP, LEN(TOSSUP)), IF(BY13=2, FILTER(NEG, LEN(NEG)), IF(BY13, FILTER(NONEG, LEN(NONEG)), """")))"),"")</f>
        <v/>
      </c>
      <c r="CA13" s="47"/>
      <c r="CB13" s="47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SUM(J14,K13))"),30.0)</f>
        <v>30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SUM(T14,U13))"),220.0)</f>
        <v>220</v>
      </c>
      <c r="V14" s="47"/>
      <c r="W14" s="48" t="b">
        <f t="shared" si="1"/>
        <v>0</v>
      </c>
      <c r="X14" s="48" t="str">
        <f>IFERROR(__xludf.DUMMYFUNCTION("IF(W14, FILTER(BONUS, LEN(BONUS)), ""0"")"),"0")</f>
        <v>0</v>
      </c>
      <c r="Y14" s="47"/>
      <c r="Z14" s="47"/>
      <c r="AA14" s="47"/>
      <c r="AB14" s="48" t="b">
        <f t="shared" si="2"/>
        <v>1</v>
      </c>
      <c r="AC14" s="48">
        <f>IFERROR(__xludf.DUMMYFUNCTION("IF(AB14, FILTER(BONUS, LEN(BONUS)), ""0"")"),0.0)</f>
        <v>0</v>
      </c>
      <c r="AD14" s="47">
        <f>IFERROR(__xludf.DUMMYFUNCTION("""COMPUTED_VALUE"""),10.0)</f>
        <v>10</v>
      </c>
      <c r="AE14" s="47">
        <f>IFERROR(__xludf.DUMMYFUNCTION("""COMPUTED_VALUE"""),20.0)</f>
        <v>20</v>
      </c>
      <c r="AF14" s="47">
        <f>IFERROR(__xludf.DUMMYFUNCTION("""COMPUTED_VALUE"""),30.0)</f>
        <v>30</v>
      </c>
      <c r="AG14" s="47">
        <f>IF(C3="", 0, IF(SUM(C14:H14)-C14&lt;&gt;0, 0, IF(SUM(M14:R14)&gt;0, 2, IF(SUM(M14:R14)&lt;0, 3, 1))))</f>
        <v>2</v>
      </c>
      <c r="AH14" s="48">
        <f>IFERROR(__xludf.DUMMYFUNCTION("IF(AG14=1, FILTER(TOSSUP, LEN(TOSSUP)), IF(AG14=2, FILTER(NEG, LEN(NEG)), IF(AG14, FILTER(NONEG, LEN(NONEG)), """")))"),-5.0)</f>
        <v>-5</v>
      </c>
      <c r="AI14" s="47"/>
      <c r="AJ14" s="47"/>
      <c r="AK14" s="47">
        <f>IF(D3="", 0, IF(SUM(C14:H14)-D14&lt;&gt;0, 0, IF(SUM(M14:R14)&gt;0, 2, IF(SUM(M14:R14)&lt;0, 3, 1))))</f>
        <v>2</v>
      </c>
      <c r="AL14" s="47">
        <f>IFERROR(__xludf.DUMMYFUNCTION("IF(AK14=1, FILTER(TOSSUP, LEN(TOSSUP)), IF(AK14=2, FILTER(NEG, LEN(NEG)), IF(AK14, FILTER(NONEG, LEN(NONEG)), """")))"),-5.0)</f>
        <v>-5</v>
      </c>
      <c r="AM14" s="47"/>
      <c r="AN14" s="47"/>
      <c r="AO14" s="47">
        <f>IF(E3="", 0, IF(SUM(C14:H14)-E14&lt;&gt;0, 0, IF(SUM(M14:R14)&gt;0, 2, IF(SUM(M14:R14)&lt;0, 3, 1))))</f>
        <v>2</v>
      </c>
      <c r="AP14" s="47">
        <f>IFERROR(__xludf.DUMMYFUNCTION("IF(AO14=1, FILTER(TOSSUP, LEN(TOSSUP)), IF(AO14=2, FILTER(NEG, LEN(NEG)), IF(AO14, FILTER(NONEG, LEN(NONEG)), """")))"),-5.0)</f>
        <v>-5</v>
      </c>
      <c r="AQ14" s="47"/>
      <c r="AR14" s="47"/>
      <c r="AS14" s="47">
        <f>IF(F3="", 0, IF(SUM(C14:H14)-F14&lt;&gt;0, 0, IF(SUM(M14:R14)&gt;0, 2, IF(SUM(M14:R14)&lt;0, 3, 1))))</f>
        <v>2</v>
      </c>
      <c r="AT14" s="47">
        <f>IFERROR(__xludf.DUMMYFUNCTION("IF(AS14=1, FILTER(TOSSUP, LEN(TOSSUP)), IF(AS14=2, FILTER(NEG, LEN(NEG)), IF(AS14, FILTER(NONEG, LEN(NONEG)), """")))"),-5.0)</f>
        <v>-5</v>
      </c>
      <c r="AU14" s="47"/>
      <c r="AV14" s="47"/>
      <c r="AW14" s="47">
        <f>IF(G3="", 0, IF(SUM(C14:H14)-G14&lt;&gt;0, 0, IF(SUM(M14:R14)&gt;0, 2, IF(SUM(M14:R14)&lt;0, 3, 1))))</f>
        <v>2</v>
      </c>
      <c r="AX14" s="47">
        <f>IFERROR(__xludf.DUMMYFUNCTION("IF(AW14=1, FILTER(TOSSUP, LEN(TOSSUP)), IF(AW14=2, FILTER(NEG, LEN(NEG)), IF(AW14, FILTER(NONEG, LEN(NONEG)), """")))"),-5.0)</f>
        <v>-5</v>
      </c>
      <c r="AY14" s="47"/>
      <c r="AZ14" s="47"/>
      <c r="BA14" s="47">
        <f>IF(H3="", 0, IF(SUM(C14:H14)-H14&lt;&gt;0, 0, IF(SUM(M14:R14)&gt;0, 2, IF(SUM(M14:R14)&lt;0, 3, 1))))</f>
        <v>0</v>
      </c>
      <c r="BB14" s="47" t="str">
        <f>IFERROR(__xludf.DUMMYFUNCTION("IF(BA14=1, FILTER(TOSSUP, LEN(TOSSUP)), IF(BA14=2, FILTER(NEG, LEN(NEG)), IF(BA14, FILTER(NONEG, LEN(NONEG)), """")))"),"")</f>
        <v/>
      </c>
      <c r="BC14" s="47"/>
      <c r="BD14" s="47"/>
      <c r="BE14" s="47">
        <f>IF(M3="", 0, IF(SUM(M14:R14)-M14&lt;&gt;0, 0, IF(SUM(C14:H14)&gt;0, 2, IF(SUM(C14:H14)&lt;0, 3, 1))))</f>
        <v>1</v>
      </c>
      <c r="BF14" s="47">
        <f>IFERROR(__xludf.DUMMYFUNCTION("IF(BE14=1, FILTER(TOSSUP, LEN(TOSSUP)), IF(BE14=2, FILTER(NEG, LEN(NEG)), IF(BE14, FILTER(NONEG, LEN(NONEG)), """")))"),-5.0)</f>
        <v>-5</v>
      </c>
      <c r="BG14" s="47">
        <f>IFERROR(__xludf.DUMMYFUNCTION("""COMPUTED_VALUE"""),10.0)</f>
        <v>10</v>
      </c>
      <c r="BH14" s="47">
        <f>IFERROR(__xludf.DUMMYFUNCTION("""COMPUTED_VALUE"""),15.0)</f>
        <v>15</v>
      </c>
      <c r="BI14" s="47">
        <f>IF(N3="", 0, IF(SUM(M14:R14)-N14&lt;&gt;0, 0, IF(SUM(C14:H14)&gt;0, 2, IF(SUM(C14:H14)&lt;0, 3, 1))))</f>
        <v>0</v>
      </c>
      <c r="BJ14" s="47" t="str">
        <f>IFERROR(__xludf.DUMMYFUNCTION("IF(BI14=1, FILTER(TOSSUP, LEN(TOSSUP)), IF(BI14=2, FILTER(NEG, LEN(NEG)), IF(BI14, FILTER(NONEG, LEN(NONEG)), """")))"),"")</f>
        <v/>
      </c>
      <c r="BK14" s="47"/>
      <c r="BL14" s="47"/>
      <c r="BM14" s="47">
        <f>IF(O3="", 0, IF(SUM(M14:R14)-O14&lt;&gt;0, 0, IF(SUM(C14:H14)&gt;0, 2, IF(SUM(C14:H14)&lt;0, 3, 1))))</f>
        <v>0</v>
      </c>
      <c r="BN14" s="47" t="str">
        <f>IFERROR(__xludf.DUMMYFUNCTION("IF(BM14=1, FILTER(TOSSUP, LEN(TOSSUP)), IF(BM14=2, FILTER(NEG, LEN(NEG)), IF(BM14, FILTER(NONEG, LEN(NONEG)), """")))"),"")</f>
        <v/>
      </c>
      <c r="BO14" s="47"/>
      <c r="BP14" s="47"/>
      <c r="BQ14" s="47">
        <f>IF(P3="", 0, IF(SUM(M14:R14)-P14&lt;&gt;0, 0, IF(SUM(C14:H14)&gt;0, 2, IF(SUM(C14:H14)&lt;0, 3, 1))))</f>
        <v>0</v>
      </c>
      <c r="BR14" s="47" t="str">
        <f>IFERROR(__xludf.DUMMYFUNCTION("IF(BQ14=1, FILTER(TOSSUP, LEN(TOSSUP)), IF(BQ14=2, FILTER(NEG, LEN(NEG)), IF(BQ14, FILTER(NONEG, LEN(NONEG)), """")))"),"")</f>
        <v/>
      </c>
      <c r="BS14" s="47"/>
      <c r="BT14" s="47"/>
      <c r="BU14" s="47">
        <f>IF(Q3="", 0, IF(SUM(M14:R14)-Q14&lt;&gt;0, 0, IF(SUM(C14:H14)&gt;0, 2, IF(SUM(C14:H14)&lt;0, 3, 1))))</f>
        <v>0</v>
      </c>
      <c r="BV14" s="47" t="str">
        <f>IFERROR(__xludf.DUMMYFUNCTION("IF(BU14=1, FILTER(TOSSUP, LEN(TOSSUP)), IF(BU14=2, FILTER(NEG, LEN(NEG)), IF(BU14, FILTER(NONEG, LEN(NONEG)), """")))"),"")</f>
        <v/>
      </c>
      <c r="BW14" s="47"/>
      <c r="BX14" s="47"/>
      <c r="BY14" s="47">
        <f>IF(R3="", 0, IF(SUM(M14:R14)-R14&lt;&gt;0, 0, IF(SUM(C14:H14)&gt;0, 2, IF(SUM(C14:H14)&lt;0, 3, 1))))</f>
        <v>0</v>
      </c>
      <c r="BZ14" s="47" t="str">
        <f>IFERROR(__xludf.DUMMYFUNCTION("IF(BY14=1, FILTER(TOSSUP, LEN(TOSSUP)), IF(BY14=2, FILTER(NEG, LEN(NEG)), IF(BY14, FILTER(NONEG, LEN(NONEG)), """")))"),"")</f>
        <v/>
      </c>
      <c r="CA14" s="47"/>
      <c r="CB14" s="47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SUM(J15,K14))"),30.0)</f>
        <v>30</v>
      </c>
      <c r="L15" s="67">
        <v>12.0</v>
      </c>
      <c r="M15" s="68">
        <v>15.0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SUM(T15,U14))"),245.0)</f>
        <v>245</v>
      </c>
      <c r="V15" s="47"/>
      <c r="W15" s="48" t="b">
        <f t="shared" si="1"/>
        <v>0</v>
      </c>
      <c r="X15" s="48" t="str">
        <f>IFERROR(__xludf.DUMMYFUNCTION("IF(W15, FILTER(BONUS, LEN(BONUS)), ""0"")"),"0")</f>
        <v>0</v>
      </c>
      <c r="Y15" s="47"/>
      <c r="Z15" s="47"/>
      <c r="AA15" s="47"/>
      <c r="AB15" s="48" t="b">
        <f t="shared" si="2"/>
        <v>1</v>
      </c>
      <c r="AC15" s="48">
        <f>IFERROR(__xludf.DUMMYFUNCTION("IF(AB15, FILTER(BONUS, LEN(BONUS)), ""0"")"),0.0)</f>
        <v>0</v>
      </c>
      <c r="AD15" s="47">
        <f>IFERROR(__xludf.DUMMYFUNCTION("""COMPUTED_VALUE"""),10.0)</f>
        <v>10</v>
      </c>
      <c r="AE15" s="47">
        <f>IFERROR(__xludf.DUMMYFUNCTION("""COMPUTED_VALUE"""),20.0)</f>
        <v>20</v>
      </c>
      <c r="AF15" s="47">
        <f>IFERROR(__xludf.DUMMYFUNCTION("""COMPUTED_VALUE"""),30.0)</f>
        <v>30</v>
      </c>
      <c r="AG15" s="47">
        <f>IF(C3="", 0, IF(SUM(C15:H15)-C15&lt;&gt;0, 0, IF(SUM(M15:R15)&gt;0, 2, IF(SUM(M15:R15)&lt;0, 3, 1))))</f>
        <v>2</v>
      </c>
      <c r="AH15" s="48">
        <f>IFERROR(__xludf.DUMMYFUNCTION("IF(AG15=1, FILTER(TOSSUP, LEN(TOSSUP)), IF(AG15=2, FILTER(NEG, LEN(NEG)), IF(AG15, FILTER(NONEG, LEN(NONEG)), """")))"),-5.0)</f>
        <v>-5</v>
      </c>
      <c r="AI15" s="47"/>
      <c r="AJ15" s="47"/>
      <c r="AK15" s="47">
        <f>IF(D3="", 0, IF(SUM(C15:H15)-D15&lt;&gt;0, 0, IF(SUM(M15:R15)&gt;0, 2, IF(SUM(M15:R15)&lt;0, 3, 1))))</f>
        <v>2</v>
      </c>
      <c r="AL15" s="47">
        <f>IFERROR(__xludf.DUMMYFUNCTION("IF(AK15=1, FILTER(TOSSUP, LEN(TOSSUP)), IF(AK15=2, FILTER(NEG, LEN(NEG)), IF(AK15, FILTER(NONEG, LEN(NONEG)), """")))"),-5.0)</f>
        <v>-5</v>
      </c>
      <c r="AM15" s="47"/>
      <c r="AN15" s="47"/>
      <c r="AO15" s="47">
        <f>IF(E3="", 0, IF(SUM(C15:H15)-E15&lt;&gt;0, 0, IF(SUM(M15:R15)&gt;0, 2, IF(SUM(M15:R15)&lt;0, 3, 1))))</f>
        <v>2</v>
      </c>
      <c r="AP15" s="47">
        <f>IFERROR(__xludf.DUMMYFUNCTION("IF(AO15=1, FILTER(TOSSUP, LEN(TOSSUP)), IF(AO15=2, FILTER(NEG, LEN(NEG)), IF(AO15, FILTER(NONEG, LEN(NONEG)), """")))"),-5.0)</f>
        <v>-5</v>
      </c>
      <c r="AQ15" s="47"/>
      <c r="AR15" s="47"/>
      <c r="AS15" s="47">
        <f>IF(F3="", 0, IF(SUM(C15:H15)-F15&lt;&gt;0, 0, IF(SUM(M15:R15)&gt;0, 2, IF(SUM(M15:R15)&lt;0, 3, 1))))</f>
        <v>2</v>
      </c>
      <c r="AT15" s="47">
        <f>IFERROR(__xludf.DUMMYFUNCTION("IF(AS15=1, FILTER(TOSSUP, LEN(TOSSUP)), IF(AS15=2, FILTER(NEG, LEN(NEG)), IF(AS15, FILTER(NONEG, LEN(NONEG)), """")))"),-5.0)</f>
        <v>-5</v>
      </c>
      <c r="AU15" s="47"/>
      <c r="AV15" s="47"/>
      <c r="AW15" s="47">
        <f>IF(G3="", 0, IF(SUM(C15:H15)-G15&lt;&gt;0, 0, IF(SUM(M15:R15)&gt;0, 2, IF(SUM(M15:R15)&lt;0, 3, 1))))</f>
        <v>2</v>
      </c>
      <c r="AX15" s="47">
        <f>IFERROR(__xludf.DUMMYFUNCTION("IF(AW15=1, FILTER(TOSSUP, LEN(TOSSUP)), IF(AW15=2, FILTER(NEG, LEN(NEG)), IF(AW15, FILTER(NONEG, LEN(NONEG)), """")))"),-5.0)</f>
        <v>-5</v>
      </c>
      <c r="AY15" s="47"/>
      <c r="AZ15" s="47"/>
      <c r="BA15" s="47">
        <f>IF(H3="", 0, IF(SUM(C15:H15)-H15&lt;&gt;0, 0, IF(SUM(M15:R15)&gt;0, 2, IF(SUM(M15:R15)&lt;0, 3, 1))))</f>
        <v>0</v>
      </c>
      <c r="BB15" s="47" t="str">
        <f>IFERROR(__xludf.DUMMYFUNCTION("IF(BA15=1, FILTER(TOSSUP, LEN(TOSSUP)), IF(BA15=2, FILTER(NEG, LEN(NEG)), IF(BA15, FILTER(NONEG, LEN(NONEG)), """")))"),"")</f>
        <v/>
      </c>
      <c r="BC15" s="47"/>
      <c r="BD15" s="47"/>
      <c r="BE15" s="47">
        <f>IF(M3="", 0, IF(SUM(M15:R15)-M15&lt;&gt;0, 0, IF(SUM(C15:H15)&gt;0, 2, IF(SUM(C15:H15)&lt;0, 3, 1))))</f>
        <v>1</v>
      </c>
      <c r="BF15" s="47">
        <f>IFERROR(__xludf.DUMMYFUNCTION("IF(BE15=1, FILTER(TOSSUP, LEN(TOSSUP)), IF(BE15=2, FILTER(NEG, LEN(NEG)), IF(BE15, FILTER(NONEG, LEN(NONEG)), """")))"),-5.0)</f>
        <v>-5</v>
      </c>
      <c r="BG15" s="47">
        <f>IFERROR(__xludf.DUMMYFUNCTION("""COMPUTED_VALUE"""),10.0)</f>
        <v>10</v>
      </c>
      <c r="BH15" s="47">
        <f>IFERROR(__xludf.DUMMYFUNCTION("""COMPUTED_VALUE"""),15.0)</f>
        <v>15</v>
      </c>
      <c r="BI15" s="47">
        <f>IF(N3="", 0, IF(SUM(M15:R15)-N15&lt;&gt;0, 0, IF(SUM(C15:H15)&gt;0, 2, IF(SUM(C15:H15)&lt;0, 3, 1))))</f>
        <v>0</v>
      </c>
      <c r="BJ15" s="47" t="str">
        <f>IFERROR(__xludf.DUMMYFUNCTION("IF(BI15=1, FILTER(TOSSUP, LEN(TOSSUP)), IF(BI15=2, FILTER(NEG, LEN(NEG)), IF(BI15, FILTER(NONEG, LEN(NONEG)), """")))"),"")</f>
        <v/>
      </c>
      <c r="BK15" s="47"/>
      <c r="BL15" s="47"/>
      <c r="BM15" s="47">
        <f>IF(O3="", 0, IF(SUM(M15:R15)-O15&lt;&gt;0, 0, IF(SUM(C15:H15)&gt;0, 2, IF(SUM(C15:H15)&lt;0, 3, 1))))</f>
        <v>0</v>
      </c>
      <c r="BN15" s="47" t="str">
        <f>IFERROR(__xludf.DUMMYFUNCTION("IF(BM15=1, FILTER(TOSSUP, LEN(TOSSUP)), IF(BM15=2, FILTER(NEG, LEN(NEG)), IF(BM15, FILTER(NONEG, LEN(NONEG)), """")))"),"")</f>
        <v/>
      </c>
      <c r="BO15" s="47"/>
      <c r="BP15" s="47"/>
      <c r="BQ15" s="47">
        <f>IF(P3="", 0, IF(SUM(M15:R15)-P15&lt;&gt;0, 0, IF(SUM(C15:H15)&gt;0, 2, IF(SUM(C15:H15)&lt;0, 3, 1))))</f>
        <v>0</v>
      </c>
      <c r="BR15" s="47" t="str">
        <f>IFERROR(__xludf.DUMMYFUNCTION("IF(BQ15=1, FILTER(TOSSUP, LEN(TOSSUP)), IF(BQ15=2, FILTER(NEG, LEN(NEG)), IF(BQ15, FILTER(NONEG, LEN(NONEG)), """")))"),"")</f>
        <v/>
      </c>
      <c r="BS15" s="47"/>
      <c r="BT15" s="47"/>
      <c r="BU15" s="47">
        <f>IF(Q3="", 0, IF(SUM(M15:R15)-Q15&lt;&gt;0, 0, IF(SUM(C15:H15)&gt;0, 2, IF(SUM(C15:H15)&lt;0, 3, 1))))</f>
        <v>0</v>
      </c>
      <c r="BV15" s="47" t="str">
        <f>IFERROR(__xludf.DUMMYFUNCTION("IF(BU15=1, FILTER(TOSSUP, LEN(TOSSUP)), IF(BU15=2, FILTER(NEG, LEN(NEG)), IF(BU15, FILTER(NONEG, LEN(NONEG)), """")))"),"")</f>
        <v/>
      </c>
      <c r="BW15" s="47"/>
      <c r="BX15" s="47"/>
      <c r="BY15" s="47">
        <f>IF(R3="", 0, IF(SUM(M15:R15)-R15&lt;&gt;0, 0, IF(SUM(C15:H15)&gt;0, 2, IF(SUM(C15:H15)&lt;0, 3, 1))))</f>
        <v>0</v>
      </c>
      <c r="BZ15" s="47" t="str">
        <f>IFERROR(__xludf.DUMMYFUNCTION("IF(BY15=1, FILTER(TOSSUP, LEN(TOSSUP)), IF(BY15=2, FILTER(NEG, LEN(NEG)), IF(BY15, FILTER(NONEG, LEN(NONEG)), """")))"),"")</f>
        <v/>
      </c>
      <c r="CA15" s="47"/>
      <c r="CB15" s="47"/>
    </row>
    <row r="16">
      <c r="A16" s="4"/>
      <c r="B16" s="4"/>
      <c r="C16" s="39"/>
      <c r="D16" s="61"/>
      <c r="E16" s="60"/>
      <c r="F16" s="61"/>
      <c r="G16" s="60"/>
      <c r="H16" s="40"/>
      <c r="I16" s="41"/>
      <c r="J16" s="40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SUM(J16,K15))"),30.0)</f>
        <v>30</v>
      </c>
      <c r="L16" s="43">
        <v>13.0</v>
      </c>
      <c r="M16" s="44"/>
      <c r="N16" s="40">
        <v>10.0</v>
      </c>
      <c r="O16" s="58"/>
      <c r="P16" s="59"/>
      <c r="Q16" s="58"/>
      <c r="R16" s="59"/>
      <c r="S16" s="41">
        <v>10.0</v>
      </c>
      <c r="T16" s="40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6">
        <f>IFERROR(__xludf.DUMMYFUNCTION("IF(OR(RegExMatch(T16&amp;"""",""ERR""), RegExMatch(T16&amp;"""",""--""), RegExMatch(U15&amp;"""",""--""),),  ""-----------"", SUM(T16,U15))"),265.0)</f>
        <v>265</v>
      </c>
      <c r="V16" s="47"/>
      <c r="W16" s="48" t="b">
        <f t="shared" si="1"/>
        <v>0</v>
      </c>
      <c r="X16" s="48" t="str">
        <f>IFERROR(__xludf.DUMMYFUNCTION("IF(W16, FILTER(BONUS, LEN(BONUS)), ""0"")"),"0")</f>
        <v>0</v>
      </c>
      <c r="Y16" s="47"/>
      <c r="Z16" s="47"/>
      <c r="AA16" s="47"/>
      <c r="AB16" s="48" t="b">
        <f t="shared" si="2"/>
        <v>1</v>
      </c>
      <c r="AC16" s="48">
        <f>IFERROR(__xludf.DUMMYFUNCTION("IF(AB16, FILTER(BONUS, LEN(BONUS)), ""0"")"),0.0)</f>
        <v>0</v>
      </c>
      <c r="AD16" s="47">
        <f>IFERROR(__xludf.DUMMYFUNCTION("""COMPUTED_VALUE"""),10.0)</f>
        <v>10</v>
      </c>
      <c r="AE16" s="47">
        <f>IFERROR(__xludf.DUMMYFUNCTION("""COMPUTED_VALUE"""),20.0)</f>
        <v>20</v>
      </c>
      <c r="AF16" s="47">
        <f>IFERROR(__xludf.DUMMYFUNCTION("""COMPUTED_VALUE"""),30.0)</f>
        <v>30</v>
      </c>
      <c r="AG16" s="47">
        <f>IF(C3="", 0, IF(SUM(C16:H16)-C16&lt;&gt;0, 0, IF(SUM(M16:R16)&gt;0, 2, IF(SUM(M16:R16)&lt;0, 3, 1))))</f>
        <v>2</v>
      </c>
      <c r="AH16" s="48">
        <f>IFERROR(__xludf.DUMMYFUNCTION("IF(AG16=1, FILTER(TOSSUP, LEN(TOSSUP)), IF(AG16=2, FILTER(NEG, LEN(NEG)), IF(AG16, FILTER(NONEG, LEN(NONEG)), """")))"),-5.0)</f>
        <v>-5</v>
      </c>
      <c r="AI16" s="47"/>
      <c r="AJ16" s="47"/>
      <c r="AK16" s="47">
        <f>IF(D3="", 0, IF(SUM(C16:H16)-D16&lt;&gt;0, 0, IF(SUM(M16:R16)&gt;0, 2, IF(SUM(M16:R16)&lt;0, 3, 1))))</f>
        <v>2</v>
      </c>
      <c r="AL16" s="47">
        <f>IFERROR(__xludf.DUMMYFUNCTION("IF(AK16=1, FILTER(TOSSUP, LEN(TOSSUP)), IF(AK16=2, FILTER(NEG, LEN(NEG)), IF(AK16, FILTER(NONEG, LEN(NONEG)), """")))"),-5.0)</f>
        <v>-5</v>
      </c>
      <c r="AM16" s="47"/>
      <c r="AN16" s="47"/>
      <c r="AO16" s="47">
        <f>IF(E3="", 0, IF(SUM(C16:H16)-E16&lt;&gt;0, 0, IF(SUM(M16:R16)&gt;0, 2, IF(SUM(M16:R16)&lt;0, 3, 1))))</f>
        <v>2</v>
      </c>
      <c r="AP16" s="47">
        <f>IFERROR(__xludf.DUMMYFUNCTION("IF(AO16=1, FILTER(TOSSUP, LEN(TOSSUP)), IF(AO16=2, FILTER(NEG, LEN(NEG)), IF(AO16, FILTER(NONEG, LEN(NONEG)), """")))"),-5.0)</f>
        <v>-5</v>
      </c>
      <c r="AQ16" s="47"/>
      <c r="AR16" s="47"/>
      <c r="AS16" s="47">
        <f>IF(F3="", 0, IF(SUM(C16:H16)-F16&lt;&gt;0, 0, IF(SUM(M16:R16)&gt;0, 2, IF(SUM(M16:R16)&lt;0, 3, 1))))</f>
        <v>2</v>
      </c>
      <c r="AT16" s="47">
        <f>IFERROR(__xludf.DUMMYFUNCTION("IF(AS16=1, FILTER(TOSSUP, LEN(TOSSUP)), IF(AS16=2, FILTER(NEG, LEN(NEG)), IF(AS16, FILTER(NONEG, LEN(NONEG)), """")))"),-5.0)</f>
        <v>-5</v>
      </c>
      <c r="AU16" s="47"/>
      <c r="AV16" s="47"/>
      <c r="AW16" s="47">
        <f>IF(G3="", 0, IF(SUM(C16:H16)-G16&lt;&gt;0, 0, IF(SUM(M16:R16)&gt;0, 2, IF(SUM(M16:R16)&lt;0, 3, 1))))</f>
        <v>2</v>
      </c>
      <c r="AX16" s="47">
        <f>IFERROR(__xludf.DUMMYFUNCTION("IF(AW16=1, FILTER(TOSSUP, LEN(TOSSUP)), IF(AW16=2, FILTER(NEG, LEN(NEG)), IF(AW16, FILTER(NONEG, LEN(NONEG)), """")))"),-5.0)</f>
        <v>-5</v>
      </c>
      <c r="AY16" s="47"/>
      <c r="AZ16" s="47"/>
      <c r="BA16" s="47">
        <f>IF(H3="", 0, IF(SUM(C16:H16)-H16&lt;&gt;0, 0, IF(SUM(M16:R16)&gt;0, 2, IF(SUM(M16:R16)&lt;0, 3, 1))))</f>
        <v>0</v>
      </c>
      <c r="BB16" s="47" t="str">
        <f>IFERROR(__xludf.DUMMYFUNCTION("IF(BA16=1, FILTER(TOSSUP, LEN(TOSSUP)), IF(BA16=2, FILTER(NEG, LEN(NEG)), IF(BA16, FILTER(NONEG, LEN(NONEG)), """")))"),"")</f>
        <v/>
      </c>
      <c r="BC16" s="47"/>
      <c r="BD16" s="47"/>
      <c r="BE16" s="47">
        <f>IF(M3="", 0, IF(SUM(M16:R16)-M16&lt;&gt;0, 0, IF(SUM(C16:H16)&gt;0, 2, IF(SUM(C16:H16)&lt;0, 3, 1))))</f>
        <v>0</v>
      </c>
      <c r="BF16" s="47" t="str">
        <f>IFERROR(__xludf.DUMMYFUNCTION("IF(BE16=1, FILTER(TOSSUP, LEN(TOSSUP)), IF(BE16=2, FILTER(NEG, LEN(NEG)), IF(BE16, FILTER(NONEG, LEN(NONEG)), """")))"),"")</f>
        <v/>
      </c>
      <c r="BG16" s="47"/>
      <c r="BH16" s="47"/>
      <c r="BI16" s="47">
        <f>IF(N3="", 0, IF(SUM(M16:R16)-N16&lt;&gt;0, 0, IF(SUM(C16:H16)&gt;0, 2, IF(SUM(C16:H16)&lt;0, 3, 1))))</f>
        <v>1</v>
      </c>
      <c r="BJ16" s="47">
        <f>IFERROR(__xludf.DUMMYFUNCTION("IF(BI16=1, FILTER(TOSSUP, LEN(TOSSUP)), IF(BI16=2, FILTER(NEG, LEN(NEG)), IF(BI16, FILTER(NONEG, LEN(NONEG)), """")))"),-5.0)</f>
        <v>-5</v>
      </c>
      <c r="BK16" s="47">
        <f>IFERROR(__xludf.DUMMYFUNCTION("""COMPUTED_VALUE"""),10.0)</f>
        <v>10</v>
      </c>
      <c r="BL16" s="47">
        <f>IFERROR(__xludf.DUMMYFUNCTION("""COMPUTED_VALUE"""),15.0)</f>
        <v>15</v>
      </c>
      <c r="BM16" s="47">
        <f>IF(O3="", 0, IF(SUM(M16:R16)-O16&lt;&gt;0, 0, IF(SUM(C16:H16)&gt;0, 2, IF(SUM(C16:H16)&lt;0, 3, 1))))</f>
        <v>0</v>
      </c>
      <c r="BN16" s="47" t="str">
        <f>IFERROR(__xludf.DUMMYFUNCTION("IF(BM16=1, FILTER(TOSSUP, LEN(TOSSUP)), IF(BM16=2, FILTER(NEG, LEN(NEG)), IF(BM16, FILTER(NONEG, LEN(NONEG)), """")))"),"")</f>
        <v/>
      </c>
      <c r="BO16" s="47"/>
      <c r="BP16" s="47"/>
      <c r="BQ16" s="47">
        <f>IF(P3="", 0, IF(SUM(M16:R16)-P16&lt;&gt;0, 0, IF(SUM(C16:H16)&gt;0, 2, IF(SUM(C16:H16)&lt;0, 3, 1))))</f>
        <v>0</v>
      </c>
      <c r="BR16" s="47" t="str">
        <f>IFERROR(__xludf.DUMMYFUNCTION("IF(BQ16=1, FILTER(TOSSUP, LEN(TOSSUP)), IF(BQ16=2, FILTER(NEG, LEN(NEG)), IF(BQ16, FILTER(NONEG, LEN(NONEG)), """")))"),"")</f>
        <v/>
      </c>
      <c r="BS16" s="47"/>
      <c r="BT16" s="47"/>
      <c r="BU16" s="47">
        <f>IF(Q3="", 0, IF(SUM(M16:R16)-Q16&lt;&gt;0, 0, IF(SUM(C16:H16)&gt;0, 2, IF(SUM(C16:H16)&lt;0, 3, 1))))</f>
        <v>0</v>
      </c>
      <c r="BV16" s="47" t="str">
        <f>IFERROR(__xludf.DUMMYFUNCTION("IF(BU16=1, FILTER(TOSSUP, LEN(TOSSUP)), IF(BU16=2, FILTER(NEG, LEN(NEG)), IF(BU16, FILTER(NONEG, LEN(NONEG)), """")))"),"")</f>
        <v/>
      </c>
      <c r="BW16" s="47"/>
      <c r="BX16" s="47"/>
      <c r="BY16" s="47">
        <f>IF(R3="", 0, IF(SUM(M16:R16)-R16&lt;&gt;0, 0, IF(SUM(C16:H16)&gt;0, 2, IF(SUM(C16:H16)&lt;0, 3, 1))))</f>
        <v>0</v>
      </c>
      <c r="BZ16" s="47" t="str">
        <f>IFERROR(__xludf.DUMMYFUNCTION("IF(BY16=1, FILTER(TOSSUP, LEN(TOSSUP)), IF(BY16=2, FILTER(NEG, LEN(NEG)), IF(BY16, FILTER(NONEG, LEN(NONEG)), """")))"),"")</f>
        <v/>
      </c>
      <c r="CA16" s="47"/>
      <c r="CB16" s="47"/>
    </row>
    <row r="17">
      <c r="A17" s="4"/>
      <c r="B17" s="4"/>
      <c r="C17" s="39"/>
      <c r="D17" s="61"/>
      <c r="E17" s="60"/>
      <c r="F17" s="61"/>
      <c r="G17" s="60"/>
      <c r="H17" s="61"/>
      <c r="I17" s="41"/>
      <c r="J17" s="40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SUM(J17,K16))"),30.0)</f>
        <v>30</v>
      </c>
      <c r="L17" s="43">
        <v>14.0</v>
      </c>
      <c r="M17" s="44">
        <v>15.0</v>
      </c>
      <c r="N17" s="61"/>
      <c r="O17" s="44"/>
      <c r="P17" s="59"/>
      <c r="Q17" s="58"/>
      <c r="R17" s="59"/>
      <c r="S17" s="41">
        <v>20.0</v>
      </c>
      <c r="T17" s="40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6">
        <f>IFERROR(__xludf.DUMMYFUNCTION("IF(OR(RegExMatch(T17&amp;"""",""ERR""), RegExMatch(T17&amp;"""",""--""), RegExMatch(U16&amp;"""",""--""),),  ""-----------"", SUM(T17,U16))"),300.0)</f>
        <v>300</v>
      </c>
      <c r="V17" s="47"/>
      <c r="W17" s="48" t="b">
        <f t="shared" si="1"/>
        <v>0</v>
      </c>
      <c r="X17" s="48" t="str">
        <f>IFERROR(__xludf.DUMMYFUNCTION("IF(W17, FILTER(BONUS, LEN(BONUS)), ""0"")"),"0")</f>
        <v>0</v>
      </c>
      <c r="Y17" s="47"/>
      <c r="Z17" s="47"/>
      <c r="AA17" s="47"/>
      <c r="AB17" s="48" t="b">
        <f t="shared" si="2"/>
        <v>1</v>
      </c>
      <c r="AC17" s="48">
        <f>IFERROR(__xludf.DUMMYFUNCTION("IF(AB17, FILTER(BONUS, LEN(BONUS)), ""0"")"),0.0)</f>
        <v>0</v>
      </c>
      <c r="AD17" s="47">
        <f>IFERROR(__xludf.DUMMYFUNCTION("""COMPUTED_VALUE"""),10.0)</f>
        <v>10</v>
      </c>
      <c r="AE17" s="47">
        <f>IFERROR(__xludf.DUMMYFUNCTION("""COMPUTED_VALUE"""),20.0)</f>
        <v>20</v>
      </c>
      <c r="AF17" s="47">
        <f>IFERROR(__xludf.DUMMYFUNCTION("""COMPUTED_VALUE"""),30.0)</f>
        <v>30</v>
      </c>
      <c r="AG17" s="47">
        <f>IF(C3="", 0, IF(SUM(C17:H17)-C17&lt;&gt;0, 0, IF(SUM(M17:R17)&gt;0, 2, IF(SUM(M17:R17)&lt;0, 3, 1))))</f>
        <v>2</v>
      </c>
      <c r="AH17" s="48">
        <f>IFERROR(__xludf.DUMMYFUNCTION("IF(AG17=1, FILTER(TOSSUP, LEN(TOSSUP)), IF(AG17=2, FILTER(NEG, LEN(NEG)), IF(AG17, FILTER(NONEG, LEN(NONEG)), """")))"),-5.0)</f>
        <v>-5</v>
      </c>
      <c r="AI17" s="47"/>
      <c r="AJ17" s="47"/>
      <c r="AK17" s="47">
        <f>IF(D3="", 0, IF(SUM(C17:H17)-D17&lt;&gt;0, 0, IF(SUM(M17:R17)&gt;0, 2, IF(SUM(M17:R17)&lt;0, 3, 1))))</f>
        <v>2</v>
      </c>
      <c r="AL17" s="47">
        <f>IFERROR(__xludf.DUMMYFUNCTION("IF(AK17=1, FILTER(TOSSUP, LEN(TOSSUP)), IF(AK17=2, FILTER(NEG, LEN(NEG)), IF(AK17, FILTER(NONEG, LEN(NONEG)), """")))"),-5.0)</f>
        <v>-5</v>
      </c>
      <c r="AM17" s="47"/>
      <c r="AN17" s="47"/>
      <c r="AO17" s="47">
        <f>IF(E3="", 0, IF(SUM(C17:H17)-E17&lt;&gt;0, 0, IF(SUM(M17:R17)&gt;0, 2, IF(SUM(M17:R17)&lt;0, 3, 1))))</f>
        <v>2</v>
      </c>
      <c r="AP17" s="47">
        <f>IFERROR(__xludf.DUMMYFUNCTION("IF(AO17=1, FILTER(TOSSUP, LEN(TOSSUP)), IF(AO17=2, FILTER(NEG, LEN(NEG)), IF(AO17, FILTER(NONEG, LEN(NONEG)), """")))"),-5.0)</f>
        <v>-5</v>
      </c>
      <c r="AQ17" s="47"/>
      <c r="AR17" s="47"/>
      <c r="AS17" s="47">
        <f>IF(F3="", 0, IF(SUM(C17:H17)-F17&lt;&gt;0, 0, IF(SUM(M17:R17)&gt;0, 2, IF(SUM(M17:R17)&lt;0, 3, 1))))</f>
        <v>2</v>
      </c>
      <c r="AT17" s="47">
        <f>IFERROR(__xludf.DUMMYFUNCTION("IF(AS17=1, FILTER(TOSSUP, LEN(TOSSUP)), IF(AS17=2, FILTER(NEG, LEN(NEG)), IF(AS17, FILTER(NONEG, LEN(NONEG)), """")))"),-5.0)</f>
        <v>-5</v>
      </c>
      <c r="AU17" s="47"/>
      <c r="AV17" s="47"/>
      <c r="AW17" s="47">
        <f>IF(G3="", 0, IF(SUM(C17:H17)-G17&lt;&gt;0, 0, IF(SUM(M17:R17)&gt;0, 2, IF(SUM(M17:R17)&lt;0, 3, 1))))</f>
        <v>2</v>
      </c>
      <c r="AX17" s="47">
        <f>IFERROR(__xludf.DUMMYFUNCTION("IF(AW17=1, FILTER(TOSSUP, LEN(TOSSUP)), IF(AW17=2, FILTER(NEG, LEN(NEG)), IF(AW17, FILTER(NONEG, LEN(NONEG)), """")))"),-5.0)</f>
        <v>-5</v>
      </c>
      <c r="AY17" s="47"/>
      <c r="AZ17" s="47"/>
      <c r="BA17" s="47">
        <f>IF(H3="", 0, IF(SUM(C17:H17)-H17&lt;&gt;0, 0, IF(SUM(M17:R17)&gt;0, 2, IF(SUM(M17:R17)&lt;0, 3, 1))))</f>
        <v>0</v>
      </c>
      <c r="BB17" s="47" t="str">
        <f>IFERROR(__xludf.DUMMYFUNCTION("IF(BA17=1, FILTER(TOSSUP, LEN(TOSSUP)), IF(BA17=2, FILTER(NEG, LEN(NEG)), IF(BA17, FILTER(NONEG, LEN(NONEG)), """")))"),"")</f>
        <v/>
      </c>
      <c r="BC17" s="47"/>
      <c r="BD17" s="47"/>
      <c r="BE17" s="47">
        <f>IF(M3="", 0, IF(SUM(M17:R17)-M17&lt;&gt;0, 0, IF(SUM(C17:H17)&gt;0, 2, IF(SUM(C17:H17)&lt;0, 3, 1))))</f>
        <v>1</v>
      </c>
      <c r="BF17" s="47">
        <f>IFERROR(__xludf.DUMMYFUNCTION("IF(BE17=1, FILTER(TOSSUP, LEN(TOSSUP)), IF(BE17=2, FILTER(NEG, LEN(NEG)), IF(BE17, FILTER(NONEG, LEN(NONEG)), """")))"),-5.0)</f>
        <v>-5</v>
      </c>
      <c r="BG17" s="47">
        <f>IFERROR(__xludf.DUMMYFUNCTION("""COMPUTED_VALUE"""),10.0)</f>
        <v>10</v>
      </c>
      <c r="BH17" s="47">
        <f>IFERROR(__xludf.DUMMYFUNCTION("""COMPUTED_VALUE"""),15.0)</f>
        <v>15</v>
      </c>
      <c r="BI17" s="47">
        <f>IF(N3="", 0, IF(SUM(M17:R17)-N17&lt;&gt;0, 0, IF(SUM(C17:H17)&gt;0, 2, IF(SUM(C17:H17)&lt;0, 3, 1))))</f>
        <v>0</v>
      </c>
      <c r="BJ17" s="47" t="str">
        <f>IFERROR(__xludf.DUMMYFUNCTION("IF(BI17=1, FILTER(TOSSUP, LEN(TOSSUP)), IF(BI17=2, FILTER(NEG, LEN(NEG)), IF(BI17, FILTER(NONEG, LEN(NONEG)), """")))"),"")</f>
        <v/>
      </c>
      <c r="BK17" s="47"/>
      <c r="BL17" s="47"/>
      <c r="BM17" s="47">
        <f>IF(O3="", 0, IF(SUM(M17:R17)-O17&lt;&gt;0, 0, IF(SUM(C17:H17)&gt;0, 2, IF(SUM(C17:H17)&lt;0, 3, 1))))</f>
        <v>0</v>
      </c>
      <c r="BN17" s="47" t="str">
        <f>IFERROR(__xludf.DUMMYFUNCTION("IF(BM17=1, FILTER(TOSSUP, LEN(TOSSUP)), IF(BM17=2, FILTER(NEG, LEN(NEG)), IF(BM17, FILTER(NONEG, LEN(NONEG)), """")))"),"")</f>
        <v/>
      </c>
      <c r="BO17" s="47"/>
      <c r="BP17" s="47"/>
      <c r="BQ17" s="47">
        <f>IF(P3="", 0, IF(SUM(M17:R17)-P17&lt;&gt;0, 0, IF(SUM(C17:H17)&gt;0, 2, IF(SUM(C17:H17)&lt;0, 3, 1))))</f>
        <v>0</v>
      </c>
      <c r="BR17" s="47" t="str">
        <f>IFERROR(__xludf.DUMMYFUNCTION("IF(BQ17=1, FILTER(TOSSUP, LEN(TOSSUP)), IF(BQ17=2, FILTER(NEG, LEN(NEG)), IF(BQ17, FILTER(NONEG, LEN(NONEG)), """")))"),"")</f>
        <v/>
      </c>
      <c r="BS17" s="47"/>
      <c r="BT17" s="47"/>
      <c r="BU17" s="47">
        <f>IF(Q3="", 0, IF(SUM(M17:R17)-Q17&lt;&gt;0, 0, IF(SUM(C17:H17)&gt;0, 2, IF(SUM(C17:H17)&lt;0, 3, 1))))</f>
        <v>0</v>
      </c>
      <c r="BV17" s="47" t="str">
        <f>IFERROR(__xludf.DUMMYFUNCTION("IF(BU17=1, FILTER(TOSSUP, LEN(TOSSUP)), IF(BU17=2, FILTER(NEG, LEN(NEG)), IF(BU17, FILTER(NONEG, LEN(NONEG)), """")))"),"")</f>
        <v/>
      </c>
      <c r="BW17" s="47"/>
      <c r="BX17" s="47"/>
      <c r="BY17" s="47">
        <f>IF(R3="", 0, IF(SUM(M17:R17)-R17&lt;&gt;0, 0, IF(SUM(C17:H17)&gt;0, 2, IF(SUM(C17:H17)&lt;0, 3, 1))))</f>
        <v>0</v>
      </c>
      <c r="BZ17" s="47" t="str">
        <f>IFERROR(__xludf.DUMMYFUNCTION("IF(BY17=1, FILTER(TOSSUP, LEN(TOSSUP)), IF(BY17=2, FILTER(NEG, LEN(NEG)), IF(BY17, FILTER(NONEG, LEN(NONEG)), """")))"),"")</f>
        <v/>
      </c>
      <c r="CA17" s="47"/>
      <c r="CB17" s="47"/>
    </row>
    <row r="18">
      <c r="A18" s="4"/>
      <c r="B18" s="4"/>
      <c r="C18" s="39"/>
      <c r="D18" s="40"/>
      <c r="E18" s="39"/>
      <c r="F18" s="61"/>
      <c r="G18" s="39">
        <v>10.0</v>
      </c>
      <c r="H18" s="61"/>
      <c r="I18" s="41">
        <v>10.0</v>
      </c>
      <c r="J18" s="40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6">
        <f>IFERROR(__xludf.DUMMYFUNCTION("IF(OR(RegExMatch(J18&amp;"""",""ERR""), RegExMatch(J18&amp;"""",""--""), RegExMatch(K17&amp;"""",""--""),),  ""-----------"", SUM(J18,K17))"),50.0)</f>
        <v>50</v>
      </c>
      <c r="L18" s="43">
        <v>15.0</v>
      </c>
      <c r="M18" s="44"/>
      <c r="N18" s="61"/>
      <c r="O18" s="58"/>
      <c r="P18" s="59"/>
      <c r="Q18" s="58"/>
      <c r="R18" s="59"/>
      <c r="S18" s="41"/>
      <c r="T18" s="40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SUM(T18,U17))"),300.0)</f>
        <v>300</v>
      </c>
      <c r="V18" s="47"/>
      <c r="W18" s="48" t="b">
        <f t="shared" si="1"/>
        <v>1</v>
      </c>
      <c r="X18" s="48">
        <f>IFERROR(__xludf.DUMMYFUNCTION("IF(W18, FILTER(BONUS, LEN(BONUS)), ""0"")"),0.0)</f>
        <v>0</v>
      </c>
      <c r="Y18" s="47">
        <f>IFERROR(__xludf.DUMMYFUNCTION("""COMPUTED_VALUE"""),10.0)</f>
        <v>10</v>
      </c>
      <c r="Z18" s="47">
        <f>IFERROR(__xludf.DUMMYFUNCTION("""COMPUTED_VALUE"""),20.0)</f>
        <v>20</v>
      </c>
      <c r="AA18" s="47">
        <f>IFERROR(__xludf.DUMMYFUNCTION("""COMPUTED_VALUE"""),30.0)</f>
        <v>30</v>
      </c>
      <c r="AB18" s="48" t="b">
        <f t="shared" si="2"/>
        <v>0</v>
      </c>
      <c r="AC18" s="48" t="str">
        <f>IFERROR(__xludf.DUMMYFUNCTION("IF(AB18, FILTER(BONUS, LEN(BONUS)), ""0"")"),"0")</f>
        <v>0</v>
      </c>
      <c r="AD18" s="47"/>
      <c r="AE18" s="47"/>
      <c r="AF18" s="47"/>
      <c r="AG18" s="47">
        <f>IF(C3="", 0, IF(SUM(C18:H18)-C18&lt;&gt;0, 0, IF(SUM(M18:R18)&gt;0, 2, IF(SUM(M18:R18)&lt;0, 3, 1))))</f>
        <v>0</v>
      </c>
      <c r="AH18" s="48" t="str">
        <f>IFERROR(__xludf.DUMMYFUNCTION("IF(AG18=1, FILTER(TOSSUP, LEN(TOSSUP)), IF(AG18=2, FILTER(NEG, LEN(NEG)), IF(AG18, FILTER(NONEG, LEN(NONEG)), """")))"),"")</f>
        <v/>
      </c>
      <c r="AI18" s="47"/>
      <c r="AJ18" s="47"/>
      <c r="AK18" s="47">
        <f>IF(D3="", 0, IF(SUM(C18:H18)-D18&lt;&gt;0, 0, IF(SUM(M18:R18)&gt;0, 2, IF(SUM(M18:R18)&lt;0, 3, 1))))</f>
        <v>0</v>
      </c>
      <c r="AL18" s="47" t="str">
        <f>IFERROR(__xludf.DUMMYFUNCTION("IF(AK18=1, FILTER(TOSSUP, LEN(TOSSUP)), IF(AK18=2, FILTER(NEG, LEN(NEG)), IF(AK18, FILTER(NONEG, LEN(NONEG)), """")))"),"")</f>
        <v/>
      </c>
      <c r="AM18" s="47"/>
      <c r="AN18" s="47"/>
      <c r="AO18" s="47">
        <f>IF(E3="", 0, IF(SUM(C18:H18)-E18&lt;&gt;0, 0, IF(SUM(M18:R18)&gt;0, 2, IF(SUM(M18:R18)&lt;0, 3, 1))))</f>
        <v>0</v>
      </c>
      <c r="AP18" s="47" t="str">
        <f>IFERROR(__xludf.DUMMYFUNCTION("IF(AO18=1, FILTER(TOSSUP, LEN(TOSSUP)), IF(AO18=2, FILTER(NEG, LEN(NEG)), IF(AO18, FILTER(NONEG, LEN(NONEG)), """")))"),"")</f>
        <v/>
      </c>
      <c r="AQ18" s="47"/>
      <c r="AR18" s="47"/>
      <c r="AS18" s="47">
        <f>IF(F3="", 0, IF(SUM(C18:H18)-F18&lt;&gt;0, 0, IF(SUM(M18:R18)&gt;0, 2, IF(SUM(M18:R18)&lt;0, 3, 1))))</f>
        <v>0</v>
      </c>
      <c r="AT18" s="47" t="str">
        <f>IFERROR(__xludf.DUMMYFUNCTION("IF(AS18=1, FILTER(TOSSUP, LEN(TOSSUP)), IF(AS18=2, FILTER(NEG, LEN(NEG)), IF(AS18, FILTER(NONEG, LEN(NONEG)), """")))"),"")</f>
        <v/>
      </c>
      <c r="AU18" s="47"/>
      <c r="AV18" s="47"/>
      <c r="AW18" s="47">
        <f>IF(G3="", 0, IF(SUM(C18:H18)-G18&lt;&gt;0, 0, IF(SUM(M18:R18)&gt;0, 2, IF(SUM(M18:R18)&lt;0, 3, 1))))</f>
        <v>1</v>
      </c>
      <c r="AX18" s="47">
        <f>IFERROR(__xludf.DUMMYFUNCTION("IF(AW18=1, FILTER(TOSSUP, LEN(TOSSUP)), IF(AW18=2, FILTER(NEG, LEN(NEG)), IF(AW18, FILTER(NONEG, LEN(NONEG)), """")))"),-5.0)</f>
        <v>-5</v>
      </c>
      <c r="AY18" s="47">
        <f>IFERROR(__xludf.DUMMYFUNCTION("""COMPUTED_VALUE"""),10.0)</f>
        <v>10</v>
      </c>
      <c r="AZ18" s="47">
        <f>IFERROR(__xludf.DUMMYFUNCTION("""COMPUTED_VALUE"""),15.0)</f>
        <v>15</v>
      </c>
      <c r="BA18" s="47">
        <f>IF(H3="", 0, IF(SUM(C18:H18)-H18&lt;&gt;0, 0, IF(SUM(M18:R18)&gt;0, 2, IF(SUM(M18:R18)&lt;0, 3, 1))))</f>
        <v>0</v>
      </c>
      <c r="BB18" s="47" t="str">
        <f>IFERROR(__xludf.DUMMYFUNCTION("IF(BA18=1, FILTER(TOSSUP, LEN(TOSSUP)), IF(BA18=2, FILTER(NEG, LEN(NEG)), IF(BA18, FILTER(NONEG, LEN(NONEG)), """")))"),"")</f>
        <v/>
      </c>
      <c r="BC18" s="47"/>
      <c r="BD18" s="47"/>
      <c r="BE18" s="47">
        <f>IF(M3="", 0, IF(SUM(M18:R18)-M18&lt;&gt;0, 0, IF(SUM(C18:H18)&gt;0, 2, IF(SUM(C18:H18)&lt;0, 3, 1))))</f>
        <v>2</v>
      </c>
      <c r="BF18" s="47">
        <f>IFERROR(__xludf.DUMMYFUNCTION("IF(BE18=1, FILTER(TOSSUP, LEN(TOSSUP)), IF(BE18=2, FILTER(NEG, LEN(NEG)), IF(BE18, FILTER(NONEG, LEN(NONEG)), """")))"),-5.0)</f>
        <v>-5</v>
      </c>
      <c r="BG18" s="47"/>
      <c r="BH18" s="47"/>
      <c r="BI18" s="47">
        <f>IF(N3="", 0, IF(SUM(M18:R18)-N18&lt;&gt;0, 0, IF(SUM(C18:H18)&gt;0, 2, IF(SUM(C18:H18)&lt;0, 3, 1))))</f>
        <v>2</v>
      </c>
      <c r="BJ18" s="47">
        <f>IFERROR(__xludf.DUMMYFUNCTION("IF(BI18=1, FILTER(TOSSUP, LEN(TOSSUP)), IF(BI18=2, FILTER(NEG, LEN(NEG)), IF(BI18, FILTER(NONEG, LEN(NONEG)), """")))"),-5.0)</f>
        <v>-5</v>
      </c>
      <c r="BK18" s="47"/>
      <c r="BL18" s="47"/>
      <c r="BM18" s="47">
        <f>IF(O3="", 0, IF(SUM(M18:R18)-O18&lt;&gt;0, 0, IF(SUM(C18:H18)&gt;0, 2, IF(SUM(C18:H18)&lt;0, 3, 1))))</f>
        <v>2</v>
      </c>
      <c r="BN18" s="47">
        <f>IFERROR(__xludf.DUMMYFUNCTION("IF(BM18=1, FILTER(TOSSUP, LEN(TOSSUP)), IF(BM18=2, FILTER(NEG, LEN(NEG)), IF(BM18, FILTER(NONEG, LEN(NONEG)), """")))"),-5.0)</f>
        <v>-5</v>
      </c>
      <c r="BO18" s="47"/>
      <c r="BP18" s="47"/>
      <c r="BQ18" s="47">
        <f>IF(P3="", 0, IF(SUM(M18:R18)-P18&lt;&gt;0, 0, IF(SUM(C18:H18)&gt;0, 2, IF(SUM(C18:H18)&lt;0, 3, 1))))</f>
        <v>2</v>
      </c>
      <c r="BR18" s="47">
        <f>IFERROR(__xludf.DUMMYFUNCTION("IF(BQ18=1, FILTER(TOSSUP, LEN(TOSSUP)), IF(BQ18=2, FILTER(NEG, LEN(NEG)), IF(BQ18, FILTER(NONEG, LEN(NONEG)), """")))"),-5.0)</f>
        <v>-5</v>
      </c>
      <c r="BS18" s="47"/>
      <c r="BT18" s="47"/>
      <c r="BU18" s="47">
        <f>IF(Q3="", 0, IF(SUM(M18:R18)-Q18&lt;&gt;0, 0, IF(SUM(C18:H18)&gt;0, 2, IF(SUM(C18:H18)&lt;0, 3, 1))))</f>
        <v>0</v>
      </c>
      <c r="BV18" s="47" t="str">
        <f>IFERROR(__xludf.DUMMYFUNCTION("IF(BU18=1, FILTER(TOSSUP, LEN(TOSSUP)), IF(BU18=2, FILTER(NEG, LEN(NEG)), IF(BU18, FILTER(NONEG, LEN(NONEG)), """")))"),"")</f>
        <v/>
      </c>
      <c r="BW18" s="47"/>
      <c r="BX18" s="47"/>
      <c r="BY18" s="47">
        <f>IF(R3="", 0, IF(SUM(M18:R18)-R18&lt;&gt;0, 0, IF(SUM(C18:H18)&gt;0, 2, IF(SUM(C18:H18)&lt;0, 3, 1))))</f>
        <v>0</v>
      </c>
      <c r="BZ18" s="47" t="str">
        <f>IFERROR(__xludf.DUMMYFUNCTION("IF(BY18=1, FILTER(TOSSUP, LEN(TOSSUP)), IF(BY18=2, FILTER(NEG, LEN(NEG)), IF(BY18, FILTER(NONEG, LEN(NONEG)), """")))"),"")</f>
        <v/>
      </c>
      <c r="CA18" s="47"/>
      <c r="CB18" s="47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SUM(J19,K18))"),50.0)</f>
        <v>50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SUM(T19,U18))"),340.0)</f>
        <v>340</v>
      </c>
      <c r="V19" s="47"/>
      <c r="W19" s="48" t="b">
        <f t="shared" si="1"/>
        <v>0</v>
      </c>
      <c r="X19" s="48" t="str">
        <f>IFERROR(__xludf.DUMMYFUNCTION("IF(W19, FILTER(BONUS, LEN(BONUS)), ""0"")"),"0")</f>
        <v>0</v>
      </c>
      <c r="Y19" s="47"/>
      <c r="Z19" s="47"/>
      <c r="AA19" s="47"/>
      <c r="AB19" s="48" t="b">
        <f t="shared" si="2"/>
        <v>1</v>
      </c>
      <c r="AC19" s="48">
        <f>IFERROR(__xludf.DUMMYFUNCTION("IF(AB19, FILTER(BONUS, LEN(BONUS)), ""0"")"),0.0)</f>
        <v>0</v>
      </c>
      <c r="AD19" s="47">
        <f>IFERROR(__xludf.DUMMYFUNCTION("""COMPUTED_VALUE"""),10.0)</f>
        <v>10</v>
      </c>
      <c r="AE19" s="47">
        <f>IFERROR(__xludf.DUMMYFUNCTION("""COMPUTED_VALUE"""),20.0)</f>
        <v>20</v>
      </c>
      <c r="AF19" s="47">
        <f>IFERROR(__xludf.DUMMYFUNCTION("""COMPUTED_VALUE"""),30.0)</f>
        <v>30</v>
      </c>
      <c r="AG19" s="47">
        <f>IF(C3="", 0, IF(SUM(C19:H19)-C19&lt;&gt;0, 0, IF(SUM(M19:R19)&gt;0, 2, IF(SUM(M19:R19)&lt;0, 3, 1))))</f>
        <v>2</v>
      </c>
      <c r="AH19" s="48">
        <f>IFERROR(__xludf.DUMMYFUNCTION("IF(AG19=1, FILTER(TOSSUP, LEN(TOSSUP)), IF(AG19=2, FILTER(NEG, LEN(NEG)), IF(AG19, FILTER(NONEG, LEN(NONEG)), """")))"),-5.0)</f>
        <v>-5</v>
      </c>
      <c r="AI19" s="47"/>
      <c r="AJ19" s="47"/>
      <c r="AK19" s="47">
        <f>IF(D3="", 0, IF(SUM(C19:H19)-D19&lt;&gt;0, 0, IF(SUM(M19:R19)&gt;0, 2, IF(SUM(M19:R19)&lt;0, 3, 1))))</f>
        <v>2</v>
      </c>
      <c r="AL19" s="47">
        <f>IFERROR(__xludf.DUMMYFUNCTION("IF(AK19=1, FILTER(TOSSUP, LEN(TOSSUP)), IF(AK19=2, FILTER(NEG, LEN(NEG)), IF(AK19, FILTER(NONEG, LEN(NONEG)), """")))"),-5.0)</f>
        <v>-5</v>
      </c>
      <c r="AM19" s="47"/>
      <c r="AN19" s="47"/>
      <c r="AO19" s="47">
        <f>IF(E3="", 0, IF(SUM(C19:H19)-E19&lt;&gt;0, 0, IF(SUM(M19:R19)&gt;0, 2, IF(SUM(M19:R19)&lt;0, 3, 1))))</f>
        <v>2</v>
      </c>
      <c r="AP19" s="47">
        <f>IFERROR(__xludf.DUMMYFUNCTION("IF(AO19=1, FILTER(TOSSUP, LEN(TOSSUP)), IF(AO19=2, FILTER(NEG, LEN(NEG)), IF(AO19, FILTER(NONEG, LEN(NONEG)), """")))"),-5.0)</f>
        <v>-5</v>
      </c>
      <c r="AQ19" s="47"/>
      <c r="AR19" s="47"/>
      <c r="AS19" s="47">
        <f>IF(F3="", 0, IF(SUM(C19:H19)-F19&lt;&gt;0, 0, IF(SUM(M19:R19)&gt;0, 2, IF(SUM(M19:R19)&lt;0, 3, 1))))</f>
        <v>2</v>
      </c>
      <c r="AT19" s="47">
        <f>IFERROR(__xludf.DUMMYFUNCTION("IF(AS19=1, FILTER(TOSSUP, LEN(TOSSUP)), IF(AS19=2, FILTER(NEG, LEN(NEG)), IF(AS19, FILTER(NONEG, LEN(NONEG)), """")))"),-5.0)</f>
        <v>-5</v>
      </c>
      <c r="AU19" s="47"/>
      <c r="AV19" s="47"/>
      <c r="AW19" s="47">
        <f>IF(G3="", 0, IF(SUM(C19:H19)-G19&lt;&gt;0, 0, IF(SUM(M19:R19)&gt;0, 2, IF(SUM(M19:R19)&lt;0, 3, 1))))</f>
        <v>2</v>
      </c>
      <c r="AX19" s="47">
        <f>IFERROR(__xludf.DUMMYFUNCTION("IF(AW19=1, FILTER(TOSSUP, LEN(TOSSUP)), IF(AW19=2, FILTER(NEG, LEN(NEG)), IF(AW19, FILTER(NONEG, LEN(NONEG)), """")))"),-5.0)</f>
        <v>-5</v>
      </c>
      <c r="AY19" s="47"/>
      <c r="AZ19" s="47"/>
      <c r="BA19" s="47">
        <f>IF(H3="", 0, IF(SUM(C19:H19)-H19&lt;&gt;0, 0, IF(SUM(M19:R19)&gt;0, 2, IF(SUM(M19:R19)&lt;0, 3, 1))))</f>
        <v>0</v>
      </c>
      <c r="BB19" s="47" t="str">
        <f>IFERROR(__xludf.DUMMYFUNCTION("IF(BA19=1, FILTER(TOSSUP, LEN(TOSSUP)), IF(BA19=2, FILTER(NEG, LEN(NEG)), IF(BA19, FILTER(NONEG, LEN(NONEG)), """")))"),"")</f>
        <v/>
      </c>
      <c r="BC19" s="47"/>
      <c r="BD19" s="47"/>
      <c r="BE19" s="47">
        <f>IF(M3="", 0, IF(SUM(M19:R19)-M19&lt;&gt;0, 0, IF(SUM(C19:H19)&gt;0, 2, IF(SUM(C19:H19)&lt;0, 3, 1))))</f>
        <v>1</v>
      </c>
      <c r="BF19" s="47">
        <f>IFERROR(__xludf.DUMMYFUNCTION("IF(BE19=1, FILTER(TOSSUP, LEN(TOSSUP)), IF(BE19=2, FILTER(NEG, LEN(NEG)), IF(BE19, FILTER(NONEG, LEN(NONEG)), """")))"),-5.0)</f>
        <v>-5</v>
      </c>
      <c r="BG19" s="47">
        <f>IFERROR(__xludf.DUMMYFUNCTION("""COMPUTED_VALUE"""),10.0)</f>
        <v>10</v>
      </c>
      <c r="BH19" s="47">
        <f>IFERROR(__xludf.DUMMYFUNCTION("""COMPUTED_VALUE"""),15.0)</f>
        <v>15</v>
      </c>
      <c r="BI19" s="47">
        <f>IF(N3="", 0, IF(SUM(M19:R19)-N19&lt;&gt;0, 0, IF(SUM(C19:H19)&gt;0, 2, IF(SUM(C19:H19)&lt;0, 3, 1))))</f>
        <v>0</v>
      </c>
      <c r="BJ19" s="47" t="str">
        <f>IFERROR(__xludf.DUMMYFUNCTION("IF(BI19=1, FILTER(TOSSUP, LEN(TOSSUP)), IF(BI19=2, FILTER(NEG, LEN(NEG)), IF(BI19, FILTER(NONEG, LEN(NONEG)), """")))"),"")</f>
        <v/>
      </c>
      <c r="BK19" s="47"/>
      <c r="BL19" s="47"/>
      <c r="BM19" s="47">
        <f>IF(O3="", 0, IF(SUM(M19:R19)-O19&lt;&gt;0, 0, IF(SUM(C19:H19)&gt;0, 2, IF(SUM(C19:H19)&lt;0, 3, 1))))</f>
        <v>0</v>
      </c>
      <c r="BN19" s="47" t="str">
        <f>IFERROR(__xludf.DUMMYFUNCTION("IF(BM19=1, FILTER(TOSSUP, LEN(TOSSUP)), IF(BM19=2, FILTER(NEG, LEN(NEG)), IF(BM19, FILTER(NONEG, LEN(NONEG)), """")))"),"")</f>
        <v/>
      </c>
      <c r="BO19" s="47"/>
      <c r="BP19" s="47"/>
      <c r="BQ19" s="47">
        <f>IF(P3="", 0, IF(SUM(M19:R19)-P19&lt;&gt;0, 0, IF(SUM(C19:H19)&gt;0, 2, IF(SUM(C19:H19)&lt;0, 3, 1))))</f>
        <v>0</v>
      </c>
      <c r="BR19" s="47" t="str">
        <f>IFERROR(__xludf.DUMMYFUNCTION("IF(BQ19=1, FILTER(TOSSUP, LEN(TOSSUP)), IF(BQ19=2, FILTER(NEG, LEN(NEG)), IF(BQ19, FILTER(NONEG, LEN(NONEG)), """")))"),"")</f>
        <v/>
      </c>
      <c r="BS19" s="47"/>
      <c r="BT19" s="47"/>
      <c r="BU19" s="47">
        <f>IF(Q3="", 0, IF(SUM(M19:R19)-Q19&lt;&gt;0, 0, IF(SUM(C19:H19)&gt;0, 2, IF(SUM(C19:H19)&lt;0, 3, 1))))</f>
        <v>0</v>
      </c>
      <c r="BV19" s="47" t="str">
        <f>IFERROR(__xludf.DUMMYFUNCTION("IF(BU19=1, FILTER(TOSSUP, LEN(TOSSUP)), IF(BU19=2, FILTER(NEG, LEN(NEG)), IF(BU19, FILTER(NONEG, LEN(NONEG)), """")))"),"")</f>
        <v/>
      </c>
      <c r="BW19" s="47"/>
      <c r="BX19" s="47"/>
      <c r="BY19" s="47">
        <f>IF(R3="", 0, IF(SUM(M19:R19)-R19&lt;&gt;0, 0, IF(SUM(C19:H19)&gt;0, 2, IF(SUM(C19:H19)&lt;0, 3, 1))))</f>
        <v>0</v>
      </c>
      <c r="BZ19" s="47" t="str">
        <f>IFERROR(__xludf.DUMMYFUNCTION("IF(BY19=1, FILTER(TOSSUP, LEN(TOSSUP)), IF(BY19=2, FILTER(NEG, LEN(NEG)), IF(BY19, FILTER(NONEG, LEN(NONEG)), """")))"),"")</f>
        <v/>
      </c>
      <c r="CA19" s="47"/>
      <c r="CB19" s="47"/>
    </row>
    <row r="20">
      <c r="A20" s="4"/>
      <c r="B20" s="4"/>
      <c r="C20" s="62"/>
      <c r="D20" s="63"/>
      <c r="E20" s="64"/>
      <c r="F20" s="71"/>
      <c r="G20" s="62">
        <v>10.0</v>
      </c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SUM(J20,K19))"),90.0)</f>
        <v>90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SUM(T20,U19))"),340.0)</f>
        <v>340</v>
      </c>
      <c r="V20" s="47"/>
      <c r="W20" s="48" t="b">
        <f t="shared" si="1"/>
        <v>1</v>
      </c>
      <c r="X20" s="48">
        <f>IFERROR(__xludf.DUMMYFUNCTION("IF(W20, FILTER(BONUS, LEN(BONUS)), ""0"")"),0.0)</f>
        <v>0</v>
      </c>
      <c r="Y20" s="47">
        <f>IFERROR(__xludf.DUMMYFUNCTION("""COMPUTED_VALUE"""),10.0)</f>
        <v>10</v>
      </c>
      <c r="Z20" s="47">
        <f>IFERROR(__xludf.DUMMYFUNCTION("""COMPUTED_VALUE"""),20.0)</f>
        <v>20</v>
      </c>
      <c r="AA20" s="47">
        <f>IFERROR(__xludf.DUMMYFUNCTION("""COMPUTED_VALUE"""),30.0)</f>
        <v>30</v>
      </c>
      <c r="AB20" s="48" t="b">
        <f t="shared" si="2"/>
        <v>0</v>
      </c>
      <c r="AC20" s="48" t="str">
        <f>IFERROR(__xludf.DUMMYFUNCTION("IF(AB20, FILTER(BONUS, LEN(BONUS)), ""0"")"),"0")</f>
        <v>0</v>
      </c>
      <c r="AD20" s="47"/>
      <c r="AE20" s="47"/>
      <c r="AF20" s="47"/>
      <c r="AG20" s="47">
        <f>IF(C3="", 0, IF(SUM(C20:H20)-C20&lt;&gt;0, 0, IF(SUM(M20:R20)&gt;0, 2, IF(SUM(M20:R20)&lt;0, 3, 1))))</f>
        <v>0</v>
      </c>
      <c r="AH20" s="48" t="str">
        <f>IFERROR(__xludf.DUMMYFUNCTION("IF(AG20=1, FILTER(TOSSUP, LEN(TOSSUP)), IF(AG20=2, FILTER(NEG, LEN(NEG)), IF(AG20, FILTER(NONEG, LEN(NONEG)), """")))"),"")</f>
        <v/>
      </c>
      <c r="AI20" s="47"/>
      <c r="AJ20" s="47"/>
      <c r="AK20" s="47">
        <f>IF(D3="", 0, IF(SUM(C20:H20)-D20&lt;&gt;0, 0, IF(SUM(M20:R20)&gt;0, 2, IF(SUM(M20:R20)&lt;0, 3, 1))))</f>
        <v>0</v>
      </c>
      <c r="AL20" s="47" t="str">
        <f>IFERROR(__xludf.DUMMYFUNCTION("IF(AK20=1, FILTER(TOSSUP, LEN(TOSSUP)), IF(AK20=2, FILTER(NEG, LEN(NEG)), IF(AK20, FILTER(NONEG, LEN(NONEG)), """")))"),"")</f>
        <v/>
      </c>
      <c r="AM20" s="47"/>
      <c r="AN20" s="47"/>
      <c r="AO20" s="47">
        <f>IF(E3="", 0, IF(SUM(C20:H20)-E20&lt;&gt;0, 0, IF(SUM(M20:R20)&gt;0, 2, IF(SUM(M20:R20)&lt;0, 3, 1))))</f>
        <v>0</v>
      </c>
      <c r="AP20" s="47" t="str">
        <f>IFERROR(__xludf.DUMMYFUNCTION("IF(AO20=1, FILTER(TOSSUP, LEN(TOSSUP)), IF(AO20=2, FILTER(NEG, LEN(NEG)), IF(AO20, FILTER(NONEG, LEN(NONEG)), """")))"),"")</f>
        <v/>
      </c>
      <c r="AQ20" s="47"/>
      <c r="AR20" s="47"/>
      <c r="AS20" s="47">
        <f>IF(F3="", 0, IF(SUM(C20:H20)-F20&lt;&gt;0, 0, IF(SUM(M20:R20)&gt;0, 2, IF(SUM(M20:R20)&lt;0, 3, 1))))</f>
        <v>0</v>
      </c>
      <c r="AT20" s="47" t="str">
        <f>IFERROR(__xludf.DUMMYFUNCTION("IF(AS20=1, FILTER(TOSSUP, LEN(TOSSUP)), IF(AS20=2, FILTER(NEG, LEN(NEG)), IF(AS20, FILTER(NONEG, LEN(NONEG)), """")))"),"")</f>
        <v/>
      </c>
      <c r="AU20" s="47"/>
      <c r="AV20" s="47"/>
      <c r="AW20" s="47">
        <f>IF(G3="", 0, IF(SUM(C20:H20)-G20&lt;&gt;0, 0, IF(SUM(M20:R20)&gt;0, 2, IF(SUM(M20:R20)&lt;0, 3, 1))))</f>
        <v>1</v>
      </c>
      <c r="AX20" s="47">
        <f>IFERROR(__xludf.DUMMYFUNCTION("IF(AW20=1, FILTER(TOSSUP, LEN(TOSSUP)), IF(AW20=2, FILTER(NEG, LEN(NEG)), IF(AW20, FILTER(NONEG, LEN(NONEG)), """")))"),-5.0)</f>
        <v>-5</v>
      </c>
      <c r="AY20" s="47">
        <f>IFERROR(__xludf.DUMMYFUNCTION("""COMPUTED_VALUE"""),10.0)</f>
        <v>10</v>
      </c>
      <c r="AZ20" s="47">
        <f>IFERROR(__xludf.DUMMYFUNCTION("""COMPUTED_VALUE"""),15.0)</f>
        <v>15</v>
      </c>
      <c r="BA20" s="47">
        <f>IF(H3="", 0, IF(SUM(C20:H20)-H20&lt;&gt;0, 0, IF(SUM(M20:R20)&gt;0, 2, IF(SUM(M20:R20)&lt;0, 3, 1))))</f>
        <v>0</v>
      </c>
      <c r="BB20" s="47" t="str">
        <f>IFERROR(__xludf.DUMMYFUNCTION("IF(BA20=1, FILTER(TOSSUP, LEN(TOSSUP)), IF(BA20=2, FILTER(NEG, LEN(NEG)), IF(BA20, FILTER(NONEG, LEN(NONEG)), """")))"),"")</f>
        <v/>
      </c>
      <c r="BC20" s="47"/>
      <c r="BD20" s="47"/>
      <c r="BE20" s="47">
        <f>IF(M3="", 0, IF(SUM(M20:R20)-M20&lt;&gt;0, 0, IF(SUM(C20:H20)&gt;0, 2, IF(SUM(C20:H20)&lt;0, 3, 1))))</f>
        <v>2</v>
      </c>
      <c r="BF20" s="47">
        <f>IFERROR(__xludf.DUMMYFUNCTION("IF(BE20=1, FILTER(TOSSUP, LEN(TOSSUP)), IF(BE20=2, FILTER(NEG, LEN(NEG)), IF(BE20, FILTER(NONEG, LEN(NONEG)), """")))"),-5.0)</f>
        <v>-5</v>
      </c>
      <c r="BG20" s="47"/>
      <c r="BH20" s="47"/>
      <c r="BI20" s="47">
        <f>IF(N3="", 0, IF(SUM(M20:R20)-N20&lt;&gt;0, 0, IF(SUM(C20:H20)&gt;0, 2, IF(SUM(C20:H20)&lt;0, 3, 1))))</f>
        <v>2</v>
      </c>
      <c r="BJ20" s="47">
        <f>IFERROR(__xludf.DUMMYFUNCTION("IF(BI20=1, FILTER(TOSSUP, LEN(TOSSUP)), IF(BI20=2, FILTER(NEG, LEN(NEG)), IF(BI20, FILTER(NONEG, LEN(NONEG)), """")))"),-5.0)</f>
        <v>-5</v>
      </c>
      <c r="BK20" s="47"/>
      <c r="BL20" s="47"/>
      <c r="BM20" s="47">
        <f>IF(O3="", 0, IF(SUM(M20:R20)-O20&lt;&gt;0, 0, IF(SUM(C20:H20)&gt;0, 2, IF(SUM(C20:H20)&lt;0, 3, 1))))</f>
        <v>2</v>
      </c>
      <c r="BN20" s="47">
        <f>IFERROR(__xludf.DUMMYFUNCTION("IF(BM20=1, FILTER(TOSSUP, LEN(TOSSUP)), IF(BM20=2, FILTER(NEG, LEN(NEG)), IF(BM20, FILTER(NONEG, LEN(NONEG)), """")))"),-5.0)</f>
        <v>-5</v>
      </c>
      <c r="BO20" s="47"/>
      <c r="BP20" s="47"/>
      <c r="BQ20" s="47">
        <f>IF(P3="", 0, IF(SUM(M20:R20)-P20&lt;&gt;0, 0, IF(SUM(C20:H20)&gt;0, 2, IF(SUM(C20:H20)&lt;0, 3, 1))))</f>
        <v>2</v>
      </c>
      <c r="BR20" s="47">
        <f>IFERROR(__xludf.DUMMYFUNCTION("IF(BQ20=1, FILTER(TOSSUP, LEN(TOSSUP)), IF(BQ20=2, FILTER(NEG, LEN(NEG)), IF(BQ20, FILTER(NONEG, LEN(NONEG)), """")))"),-5.0)</f>
        <v>-5</v>
      </c>
      <c r="BS20" s="47"/>
      <c r="BT20" s="47"/>
      <c r="BU20" s="47">
        <f>IF(Q3="", 0, IF(SUM(M20:R20)-Q20&lt;&gt;0, 0, IF(SUM(C20:H20)&gt;0, 2, IF(SUM(C20:H20)&lt;0, 3, 1))))</f>
        <v>0</v>
      </c>
      <c r="BV20" s="47" t="str">
        <f>IFERROR(__xludf.DUMMYFUNCTION("IF(BU20=1, FILTER(TOSSUP, LEN(TOSSUP)), IF(BU20=2, FILTER(NEG, LEN(NEG)), IF(BU20, FILTER(NONEG, LEN(NONEG)), """")))"),"")</f>
        <v/>
      </c>
      <c r="BW20" s="47"/>
      <c r="BX20" s="47"/>
      <c r="BY20" s="47">
        <f>IF(R3="", 0, IF(SUM(M20:R20)-R20&lt;&gt;0, 0, IF(SUM(C20:H20)&gt;0, 2, IF(SUM(C20:H20)&lt;0, 3, 1))))</f>
        <v>0</v>
      </c>
      <c r="BZ20" s="47" t="str">
        <f>IFERROR(__xludf.DUMMYFUNCTION("IF(BY20=1, FILTER(TOSSUP, LEN(TOSSUP)), IF(BY20=2, FILTER(NEG, LEN(NEG)), IF(BY20, FILTER(NONEG, LEN(NONEG)), """")))"),"")</f>
        <v/>
      </c>
      <c r="CA20" s="47"/>
      <c r="CB20" s="47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SUM(J21,K20))"),90.0)</f>
        <v>90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SUM(T21,U20))"),365.0)</f>
        <v>365</v>
      </c>
      <c r="V21" s="47"/>
      <c r="W21" s="48" t="b">
        <f t="shared" si="1"/>
        <v>0</v>
      </c>
      <c r="X21" s="48" t="str">
        <f>IFERROR(__xludf.DUMMYFUNCTION("IF(W21, FILTER(BONUS, LEN(BONUS)), ""0"")"),"0")</f>
        <v>0</v>
      </c>
      <c r="Y21" s="47"/>
      <c r="Z21" s="47"/>
      <c r="AA21" s="47"/>
      <c r="AB21" s="48" t="b">
        <f t="shared" si="2"/>
        <v>1</v>
      </c>
      <c r="AC21" s="48">
        <f>IFERROR(__xludf.DUMMYFUNCTION("IF(AB21, FILTER(BONUS, LEN(BONUS)), ""0"")"),0.0)</f>
        <v>0</v>
      </c>
      <c r="AD21" s="47">
        <f>IFERROR(__xludf.DUMMYFUNCTION("""COMPUTED_VALUE"""),10.0)</f>
        <v>10</v>
      </c>
      <c r="AE21" s="47">
        <f>IFERROR(__xludf.DUMMYFUNCTION("""COMPUTED_VALUE"""),20.0)</f>
        <v>20</v>
      </c>
      <c r="AF21" s="47">
        <f>IFERROR(__xludf.DUMMYFUNCTION("""COMPUTED_VALUE"""),30.0)</f>
        <v>30</v>
      </c>
      <c r="AG21" s="47">
        <f>IF(C3="", 0, IF(SUM(C21:H21)-C21&lt;&gt;0, 0, IF(SUM(M21:R21)&gt;0, 2, IF(SUM(M21:R21)&lt;0, 3, 1))))</f>
        <v>2</v>
      </c>
      <c r="AH21" s="48">
        <f>IFERROR(__xludf.DUMMYFUNCTION("IF(AG21=1, FILTER(TOSSUP, LEN(TOSSUP)), IF(AG21=2, FILTER(NEG, LEN(NEG)), IF(AG21, FILTER(NONEG, LEN(NONEG)), """")))"),-5.0)</f>
        <v>-5</v>
      </c>
      <c r="AI21" s="47"/>
      <c r="AJ21" s="47"/>
      <c r="AK21" s="47">
        <f>IF(D3="", 0, IF(SUM(C21:H21)-D21&lt;&gt;0, 0, IF(SUM(M21:R21)&gt;0, 2, IF(SUM(M21:R21)&lt;0, 3, 1))))</f>
        <v>2</v>
      </c>
      <c r="AL21" s="47">
        <f>IFERROR(__xludf.DUMMYFUNCTION("IF(AK21=1, FILTER(TOSSUP, LEN(TOSSUP)), IF(AK21=2, FILTER(NEG, LEN(NEG)), IF(AK21, FILTER(NONEG, LEN(NONEG)), """")))"),-5.0)</f>
        <v>-5</v>
      </c>
      <c r="AM21" s="47"/>
      <c r="AN21" s="47"/>
      <c r="AO21" s="47">
        <f>IF(E3="", 0, IF(SUM(C21:H21)-E21&lt;&gt;0, 0, IF(SUM(M21:R21)&gt;0, 2, IF(SUM(M21:R21)&lt;0, 3, 1))))</f>
        <v>2</v>
      </c>
      <c r="AP21" s="47">
        <f>IFERROR(__xludf.DUMMYFUNCTION("IF(AO21=1, FILTER(TOSSUP, LEN(TOSSUP)), IF(AO21=2, FILTER(NEG, LEN(NEG)), IF(AO21, FILTER(NONEG, LEN(NONEG)), """")))"),-5.0)</f>
        <v>-5</v>
      </c>
      <c r="AQ21" s="47"/>
      <c r="AR21" s="47"/>
      <c r="AS21" s="47">
        <f>IF(F3="", 0, IF(SUM(C21:H21)-F21&lt;&gt;0, 0, IF(SUM(M21:R21)&gt;0, 2, IF(SUM(M21:R21)&lt;0, 3, 1))))</f>
        <v>2</v>
      </c>
      <c r="AT21" s="47">
        <f>IFERROR(__xludf.DUMMYFUNCTION("IF(AS21=1, FILTER(TOSSUP, LEN(TOSSUP)), IF(AS21=2, FILTER(NEG, LEN(NEG)), IF(AS21, FILTER(NONEG, LEN(NONEG)), """")))"),-5.0)</f>
        <v>-5</v>
      </c>
      <c r="AU21" s="47"/>
      <c r="AV21" s="47"/>
      <c r="AW21" s="47">
        <f>IF(G3="", 0, IF(SUM(C21:H21)-G21&lt;&gt;0, 0, IF(SUM(M21:R21)&gt;0, 2, IF(SUM(M21:R21)&lt;0, 3, 1))))</f>
        <v>2</v>
      </c>
      <c r="AX21" s="47">
        <f>IFERROR(__xludf.DUMMYFUNCTION("IF(AW21=1, FILTER(TOSSUP, LEN(TOSSUP)), IF(AW21=2, FILTER(NEG, LEN(NEG)), IF(AW21, FILTER(NONEG, LEN(NONEG)), """")))"),-5.0)</f>
        <v>-5</v>
      </c>
      <c r="AY21" s="47"/>
      <c r="AZ21" s="47"/>
      <c r="BA21" s="47">
        <f>IF(H3="", 0, IF(SUM(C21:H21)-H21&lt;&gt;0, 0, IF(SUM(M21:R21)&gt;0, 2, IF(SUM(M21:R21)&lt;0, 3, 1))))</f>
        <v>0</v>
      </c>
      <c r="BB21" s="47" t="str">
        <f>IFERROR(__xludf.DUMMYFUNCTION("IF(BA21=1, FILTER(TOSSUP, LEN(TOSSUP)), IF(BA21=2, FILTER(NEG, LEN(NEG)), IF(BA21, FILTER(NONEG, LEN(NONEG)), """")))"),"")</f>
        <v/>
      </c>
      <c r="BC21" s="47"/>
      <c r="BD21" s="47"/>
      <c r="BE21" s="47">
        <f>IF(M3="", 0, IF(SUM(M21:R21)-M21&lt;&gt;0, 0, IF(SUM(C21:H21)&gt;0, 2, IF(SUM(C21:H21)&lt;0, 3, 1))))</f>
        <v>1</v>
      </c>
      <c r="BF21" s="47">
        <f>IFERROR(__xludf.DUMMYFUNCTION("IF(BE21=1, FILTER(TOSSUP, LEN(TOSSUP)), IF(BE21=2, FILTER(NEG, LEN(NEG)), IF(BE21, FILTER(NONEG, LEN(NONEG)), """")))"),-5.0)</f>
        <v>-5</v>
      </c>
      <c r="BG21" s="47">
        <f>IFERROR(__xludf.DUMMYFUNCTION("""COMPUTED_VALUE"""),10.0)</f>
        <v>10</v>
      </c>
      <c r="BH21" s="47">
        <f>IFERROR(__xludf.DUMMYFUNCTION("""COMPUTED_VALUE"""),15.0)</f>
        <v>15</v>
      </c>
      <c r="BI21" s="47">
        <f>IF(N3="", 0, IF(SUM(M21:R21)-N21&lt;&gt;0, 0, IF(SUM(C21:H21)&gt;0, 2, IF(SUM(C21:H21)&lt;0, 3, 1))))</f>
        <v>0</v>
      </c>
      <c r="BJ21" s="47" t="str">
        <f>IFERROR(__xludf.DUMMYFUNCTION("IF(BI21=1, FILTER(TOSSUP, LEN(TOSSUP)), IF(BI21=2, FILTER(NEG, LEN(NEG)), IF(BI21, FILTER(NONEG, LEN(NONEG)), """")))"),"")</f>
        <v/>
      </c>
      <c r="BK21" s="47"/>
      <c r="BL21" s="47"/>
      <c r="BM21" s="47">
        <f>IF(O3="", 0, IF(SUM(M21:R21)-O21&lt;&gt;0, 0, IF(SUM(C21:H21)&gt;0, 2, IF(SUM(C21:H21)&lt;0, 3, 1))))</f>
        <v>0</v>
      </c>
      <c r="BN21" s="47" t="str">
        <f>IFERROR(__xludf.DUMMYFUNCTION("IF(BM21=1, FILTER(TOSSUP, LEN(TOSSUP)), IF(BM21=2, FILTER(NEG, LEN(NEG)), IF(BM21, FILTER(NONEG, LEN(NONEG)), """")))"),"")</f>
        <v/>
      </c>
      <c r="BO21" s="47"/>
      <c r="BP21" s="47"/>
      <c r="BQ21" s="47">
        <f>IF(P3="", 0, IF(SUM(M21:R21)-P21&lt;&gt;0, 0, IF(SUM(C21:H21)&gt;0, 2, IF(SUM(C21:H21)&lt;0, 3, 1))))</f>
        <v>0</v>
      </c>
      <c r="BR21" s="47" t="str">
        <f>IFERROR(__xludf.DUMMYFUNCTION("IF(BQ21=1, FILTER(TOSSUP, LEN(TOSSUP)), IF(BQ21=2, FILTER(NEG, LEN(NEG)), IF(BQ21, FILTER(NONEG, LEN(NONEG)), """")))"),"")</f>
        <v/>
      </c>
      <c r="BS21" s="47"/>
      <c r="BT21" s="47"/>
      <c r="BU21" s="47">
        <f>IF(Q3="", 0, IF(SUM(M21:R21)-Q21&lt;&gt;0, 0, IF(SUM(C21:H21)&gt;0, 2, IF(SUM(C21:H21)&lt;0, 3, 1))))</f>
        <v>0</v>
      </c>
      <c r="BV21" s="47" t="str">
        <f>IFERROR(__xludf.DUMMYFUNCTION("IF(BU21=1, FILTER(TOSSUP, LEN(TOSSUP)), IF(BU21=2, FILTER(NEG, LEN(NEG)), IF(BU21, FILTER(NONEG, LEN(NONEG)), """")))"),"")</f>
        <v/>
      </c>
      <c r="BW21" s="47"/>
      <c r="BX21" s="47"/>
      <c r="BY21" s="47">
        <f>IF(R3="", 0, IF(SUM(M21:R21)-R21&lt;&gt;0, 0, IF(SUM(C21:H21)&gt;0, 2, IF(SUM(C21:H21)&lt;0, 3, 1))))</f>
        <v>0</v>
      </c>
      <c r="BZ21" s="47" t="str">
        <f>IFERROR(__xludf.DUMMYFUNCTION("IF(BY21=1, FILTER(TOSSUP, LEN(TOSSUP)), IF(BY21=2, FILTER(NEG, LEN(NEG)), IF(BY21, FILTER(NONEG, LEN(NONEG)), """")))"),"")</f>
        <v/>
      </c>
      <c r="CA21" s="47"/>
      <c r="CB21" s="47"/>
    </row>
    <row r="22">
      <c r="A22" s="4"/>
      <c r="B22" s="4"/>
      <c r="C22" s="39"/>
      <c r="D22" s="40"/>
      <c r="E22" s="39">
        <v>10.0</v>
      </c>
      <c r="F22" s="40"/>
      <c r="G22" s="60"/>
      <c r="H22" s="61"/>
      <c r="I22" s="41">
        <v>0.0</v>
      </c>
      <c r="J22" s="40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46">
        <f>IFERROR(__xludf.DUMMYFUNCTION("IF(OR(RegExMatch(J22&amp;"""",""ERR""), RegExMatch(J22&amp;"""",""--""), RegExMatch(K21&amp;"""",""--""),),  ""-----------"", SUM(J22,K21))"),100.0)</f>
        <v>100</v>
      </c>
      <c r="L22" s="43">
        <v>19.0</v>
      </c>
      <c r="M22" s="44"/>
      <c r="N22" s="61"/>
      <c r="O22" s="44"/>
      <c r="P22" s="59"/>
      <c r="Q22" s="58"/>
      <c r="R22" s="59"/>
      <c r="S22" s="41"/>
      <c r="T22" s="40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SUM(T22,U21))"),365.0)</f>
        <v>365</v>
      </c>
      <c r="V22" s="47"/>
      <c r="W22" s="48" t="b">
        <f t="shared" si="1"/>
        <v>1</v>
      </c>
      <c r="X22" s="48">
        <f>IFERROR(__xludf.DUMMYFUNCTION("IF(W22, FILTER(BONUS, LEN(BONUS)), ""0"")"),0.0)</f>
        <v>0</v>
      </c>
      <c r="Y22" s="47">
        <f>IFERROR(__xludf.DUMMYFUNCTION("""COMPUTED_VALUE"""),10.0)</f>
        <v>10</v>
      </c>
      <c r="Z22" s="47">
        <f>IFERROR(__xludf.DUMMYFUNCTION("""COMPUTED_VALUE"""),20.0)</f>
        <v>20</v>
      </c>
      <c r="AA22" s="47">
        <f>IFERROR(__xludf.DUMMYFUNCTION("""COMPUTED_VALUE"""),30.0)</f>
        <v>30</v>
      </c>
      <c r="AB22" s="48" t="b">
        <f t="shared" si="2"/>
        <v>0</v>
      </c>
      <c r="AC22" s="48" t="str">
        <f>IFERROR(__xludf.DUMMYFUNCTION("IF(AB22, FILTER(BONUS, LEN(BONUS)), ""0"")"),"0")</f>
        <v>0</v>
      </c>
      <c r="AD22" s="47"/>
      <c r="AE22" s="47"/>
      <c r="AF22" s="47"/>
      <c r="AG22" s="47">
        <f>IF(C3="", 0, IF(SUM(C22:H22)-C22&lt;&gt;0, 0, IF(SUM(M22:R22)&gt;0, 2, IF(SUM(M22:R22)&lt;0, 3, 1))))</f>
        <v>0</v>
      </c>
      <c r="AH22" s="48" t="str">
        <f>IFERROR(__xludf.DUMMYFUNCTION("IF(AG22=1, FILTER(TOSSUP, LEN(TOSSUP)), IF(AG22=2, FILTER(NEG, LEN(NEG)), IF(AG22, FILTER(NONEG, LEN(NONEG)), """")))"),"")</f>
        <v/>
      </c>
      <c r="AI22" s="47"/>
      <c r="AJ22" s="47"/>
      <c r="AK22" s="47">
        <f>IF(D3="", 0, IF(SUM(C22:H22)-D22&lt;&gt;0, 0, IF(SUM(M22:R22)&gt;0, 2, IF(SUM(M22:R22)&lt;0, 3, 1))))</f>
        <v>0</v>
      </c>
      <c r="AL22" s="47" t="str">
        <f>IFERROR(__xludf.DUMMYFUNCTION("IF(AK22=1, FILTER(TOSSUP, LEN(TOSSUP)), IF(AK22=2, FILTER(NEG, LEN(NEG)), IF(AK22, FILTER(NONEG, LEN(NONEG)), """")))"),"")</f>
        <v/>
      </c>
      <c r="AM22" s="47"/>
      <c r="AN22" s="47"/>
      <c r="AO22" s="47">
        <f>IF(E3="", 0, IF(SUM(C22:H22)-E22&lt;&gt;0, 0, IF(SUM(M22:R22)&gt;0, 2, IF(SUM(M22:R22)&lt;0, 3, 1))))</f>
        <v>1</v>
      </c>
      <c r="AP22" s="47">
        <f>IFERROR(__xludf.DUMMYFUNCTION("IF(AO22=1, FILTER(TOSSUP, LEN(TOSSUP)), IF(AO22=2, FILTER(NEG, LEN(NEG)), IF(AO22, FILTER(NONEG, LEN(NONEG)), """")))"),-5.0)</f>
        <v>-5</v>
      </c>
      <c r="AQ22" s="47">
        <f>IFERROR(__xludf.DUMMYFUNCTION("""COMPUTED_VALUE"""),10.0)</f>
        <v>10</v>
      </c>
      <c r="AR22" s="47">
        <f>IFERROR(__xludf.DUMMYFUNCTION("""COMPUTED_VALUE"""),15.0)</f>
        <v>15</v>
      </c>
      <c r="AS22" s="47">
        <f>IF(F3="", 0, IF(SUM(C22:H22)-F22&lt;&gt;0, 0, IF(SUM(M22:R22)&gt;0, 2, IF(SUM(M22:R22)&lt;0, 3, 1))))</f>
        <v>0</v>
      </c>
      <c r="AT22" s="47" t="str">
        <f>IFERROR(__xludf.DUMMYFUNCTION("IF(AS22=1, FILTER(TOSSUP, LEN(TOSSUP)), IF(AS22=2, FILTER(NEG, LEN(NEG)), IF(AS22, FILTER(NONEG, LEN(NONEG)), """")))"),"")</f>
        <v/>
      </c>
      <c r="AU22" s="47"/>
      <c r="AV22" s="47"/>
      <c r="AW22" s="47">
        <f>IF(G3="", 0, IF(SUM(C22:H22)-G22&lt;&gt;0, 0, IF(SUM(M22:R22)&gt;0, 2, IF(SUM(M22:R22)&lt;0, 3, 1))))</f>
        <v>0</v>
      </c>
      <c r="AX22" s="47" t="str">
        <f>IFERROR(__xludf.DUMMYFUNCTION("IF(AW22=1, FILTER(TOSSUP, LEN(TOSSUP)), IF(AW22=2, FILTER(NEG, LEN(NEG)), IF(AW22, FILTER(NONEG, LEN(NONEG)), """")))"),"")</f>
        <v/>
      </c>
      <c r="AY22" s="47"/>
      <c r="AZ22" s="47"/>
      <c r="BA22" s="47">
        <f>IF(H3="", 0, IF(SUM(C22:H22)-H22&lt;&gt;0, 0, IF(SUM(M22:R22)&gt;0, 2, IF(SUM(M22:R22)&lt;0, 3, 1))))</f>
        <v>0</v>
      </c>
      <c r="BB22" s="47" t="str">
        <f>IFERROR(__xludf.DUMMYFUNCTION("IF(BA22=1, FILTER(TOSSUP, LEN(TOSSUP)), IF(BA22=2, FILTER(NEG, LEN(NEG)), IF(BA22, FILTER(NONEG, LEN(NONEG)), """")))"),"")</f>
        <v/>
      </c>
      <c r="BC22" s="47"/>
      <c r="BD22" s="47"/>
      <c r="BE22" s="47">
        <f>IF(M3="", 0, IF(SUM(M22:R22)-M22&lt;&gt;0, 0, IF(SUM(C22:H22)&gt;0, 2, IF(SUM(C22:H22)&lt;0, 3, 1))))</f>
        <v>2</v>
      </c>
      <c r="BF22" s="47">
        <f>IFERROR(__xludf.DUMMYFUNCTION("IF(BE22=1, FILTER(TOSSUP, LEN(TOSSUP)), IF(BE22=2, FILTER(NEG, LEN(NEG)), IF(BE22, FILTER(NONEG, LEN(NONEG)), """")))"),-5.0)</f>
        <v>-5</v>
      </c>
      <c r="BG22" s="47"/>
      <c r="BH22" s="47"/>
      <c r="BI22" s="47">
        <f>IF(N3="", 0, IF(SUM(M22:R22)-N22&lt;&gt;0, 0, IF(SUM(C22:H22)&gt;0, 2, IF(SUM(C22:H22)&lt;0, 3, 1))))</f>
        <v>2</v>
      </c>
      <c r="BJ22" s="47">
        <f>IFERROR(__xludf.DUMMYFUNCTION("IF(BI22=1, FILTER(TOSSUP, LEN(TOSSUP)), IF(BI22=2, FILTER(NEG, LEN(NEG)), IF(BI22, FILTER(NONEG, LEN(NONEG)), """")))"),-5.0)</f>
        <v>-5</v>
      </c>
      <c r="BK22" s="47"/>
      <c r="BL22" s="47"/>
      <c r="BM22" s="47">
        <f>IF(O3="", 0, IF(SUM(M22:R22)-O22&lt;&gt;0, 0, IF(SUM(C22:H22)&gt;0, 2, IF(SUM(C22:H22)&lt;0, 3, 1))))</f>
        <v>2</v>
      </c>
      <c r="BN22" s="47">
        <f>IFERROR(__xludf.DUMMYFUNCTION("IF(BM22=1, FILTER(TOSSUP, LEN(TOSSUP)), IF(BM22=2, FILTER(NEG, LEN(NEG)), IF(BM22, FILTER(NONEG, LEN(NONEG)), """")))"),-5.0)</f>
        <v>-5</v>
      </c>
      <c r="BO22" s="47"/>
      <c r="BP22" s="47"/>
      <c r="BQ22" s="47">
        <f>IF(P3="", 0, IF(SUM(M22:R22)-P22&lt;&gt;0, 0, IF(SUM(C22:H22)&gt;0, 2, IF(SUM(C22:H22)&lt;0, 3, 1))))</f>
        <v>2</v>
      </c>
      <c r="BR22" s="47">
        <f>IFERROR(__xludf.DUMMYFUNCTION("IF(BQ22=1, FILTER(TOSSUP, LEN(TOSSUP)), IF(BQ22=2, FILTER(NEG, LEN(NEG)), IF(BQ22, FILTER(NONEG, LEN(NONEG)), """")))"),-5.0)</f>
        <v>-5</v>
      </c>
      <c r="BS22" s="47"/>
      <c r="BT22" s="47"/>
      <c r="BU22" s="47">
        <f>IF(Q3="", 0, IF(SUM(M22:R22)-Q22&lt;&gt;0, 0, IF(SUM(C22:H22)&gt;0, 2, IF(SUM(C22:H22)&lt;0, 3, 1))))</f>
        <v>0</v>
      </c>
      <c r="BV22" s="47" t="str">
        <f>IFERROR(__xludf.DUMMYFUNCTION("IF(BU22=1, FILTER(TOSSUP, LEN(TOSSUP)), IF(BU22=2, FILTER(NEG, LEN(NEG)), IF(BU22, FILTER(NONEG, LEN(NONEG)), """")))"),"")</f>
        <v/>
      </c>
      <c r="BW22" s="47"/>
      <c r="BX22" s="47"/>
      <c r="BY22" s="47">
        <f>IF(R3="", 0, IF(SUM(M22:R22)-R22&lt;&gt;0, 0, IF(SUM(C22:H22)&gt;0, 2, IF(SUM(C22:H22)&lt;0, 3, 1))))</f>
        <v>0</v>
      </c>
      <c r="BZ22" s="47" t="str">
        <f>IFERROR(__xludf.DUMMYFUNCTION("IF(BY22=1, FILTER(TOSSUP, LEN(TOSSUP)), IF(BY22=2, FILTER(NEG, LEN(NEG)), IF(BY22, FILTER(NONEG, LEN(NONEG)), """")))"),"")</f>
        <v/>
      </c>
      <c r="CA22" s="47"/>
      <c r="CB22" s="47"/>
    </row>
    <row r="23">
      <c r="A23" s="4"/>
      <c r="B23" s="4"/>
      <c r="C23" s="39"/>
      <c r="D23" s="40"/>
      <c r="E23" s="60"/>
      <c r="F23" s="61"/>
      <c r="G23" s="60"/>
      <c r="H23" s="61"/>
      <c r="I23" s="41"/>
      <c r="J23" s="40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SUM(J23,K22))"),100.0)</f>
        <v>100</v>
      </c>
      <c r="L23" s="43">
        <v>20.0</v>
      </c>
      <c r="M23" s="44">
        <v>10.0</v>
      </c>
      <c r="N23" s="40"/>
      <c r="O23" s="58"/>
      <c r="P23" s="59"/>
      <c r="Q23" s="58"/>
      <c r="R23" s="59"/>
      <c r="S23" s="41">
        <v>30.0</v>
      </c>
      <c r="T23" s="40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6">
        <f>IFERROR(__xludf.DUMMYFUNCTION("IF(OR(RegExMatch(T23&amp;"""",""ERR""), RegExMatch(T23&amp;"""",""--""), RegExMatch(U22&amp;"""",""--""),),  ""-----------"", SUM(T23,U22))"),405.0)</f>
        <v>405</v>
      </c>
      <c r="V23" s="47"/>
      <c r="W23" s="48" t="b">
        <f t="shared" si="1"/>
        <v>0</v>
      </c>
      <c r="X23" s="48" t="str">
        <f>IFERROR(__xludf.DUMMYFUNCTION("IF(W23, FILTER(BONUS, LEN(BONUS)), ""0"")"),"0")</f>
        <v>0</v>
      </c>
      <c r="Y23" s="47"/>
      <c r="Z23" s="47"/>
      <c r="AA23" s="47"/>
      <c r="AB23" s="48" t="b">
        <f t="shared" si="2"/>
        <v>1</v>
      </c>
      <c r="AC23" s="48">
        <f>IFERROR(__xludf.DUMMYFUNCTION("IF(AB23, FILTER(BONUS, LEN(BONUS)), ""0"")"),0.0)</f>
        <v>0</v>
      </c>
      <c r="AD23" s="47">
        <f>IFERROR(__xludf.DUMMYFUNCTION("""COMPUTED_VALUE"""),10.0)</f>
        <v>10</v>
      </c>
      <c r="AE23" s="47">
        <f>IFERROR(__xludf.DUMMYFUNCTION("""COMPUTED_VALUE"""),20.0)</f>
        <v>20</v>
      </c>
      <c r="AF23" s="47">
        <f>IFERROR(__xludf.DUMMYFUNCTION("""COMPUTED_VALUE"""),30.0)</f>
        <v>30</v>
      </c>
      <c r="AG23" s="47">
        <f>IF(C3="", 0, IF(SUM(C23:H23)-C23&lt;&gt;0, 0, IF(SUM(M23:R23)&gt;0, 2, IF(SUM(M23:R23)&lt;0, 3, 1))))</f>
        <v>2</v>
      </c>
      <c r="AH23" s="48">
        <f>IFERROR(__xludf.DUMMYFUNCTION("IF(AG23=1, FILTER(TOSSUP, LEN(TOSSUP)), IF(AG23=2, FILTER(NEG, LEN(NEG)), IF(AG23, FILTER(NONEG, LEN(NONEG)), """")))"),-5.0)</f>
        <v>-5</v>
      </c>
      <c r="AI23" s="47"/>
      <c r="AJ23" s="47"/>
      <c r="AK23" s="47">
        <f>IF(D3="", 0, IF(SUM(C23:H23)-D23&lt;&gt;0, 0, IF(SUM(M23:R23)&gt;0, 2, IF(SUM(M23:R23)&lt;0, 3, 1))))</f>
        <v>2</v>
      </c>
      <c r="AL23" s="47">
        <f>IFERROR(__xludf.DUMMYFUNCTION("IF(AK23=1, FILTER(TOSSUP, LEN(TOSSUP)), IF(AK23=2, FILTER(NEG, LEN(NEG)), IF(AK23, FILTER(NONEG, LEN(NONEG)), """")))"),-5.0)</f>
        <v>-5</v>
      </c>
      <c r="AM23" s="47"/>
      <c r="AN23" s="47"/>
      <c r="AO23" s="47">
        <f>IF(E3="", 0, IF(SUM(C23:H23)-E23&lt;&gt;0, 0, IF(SUM(M23:R23)&gt;0, 2, IF(SUM(M23:R23)&lt;0, 3, 1))))</f>
        <v>2</v>
      </c>
      <c r="AP23" s="47">
        <f>IFERROR(__xludf.DUMMYFUNCTION("IF(AO23=1, FILTER(TOSSUP, LEN(TOSSUP)), IF(AO23=2, FILTER(NEG, LEN(NEG)), IF(AO23, FILTER(NONEG, LEN(NONEG)), """")))"),-5.0)</f>
        <v>-5</v>
      </c>
      <c r="AQ23" s="47"/>
      <c r="AR23" s="47"/>
      <c r="AS23" s="47">
        <f>IF(F3="", 0, IF(SUM(C23:H23)-F23&lt;&gt;0, 0, IF(SUM(M23:R23)&gt;0, 2, IF(SUM(M23:R23)&lt;0, 3, 1))))</f>
        <v>2</v>
      </c>
      <c r="AT23" s="47">
        <f>IFERROR(__xludf.DUMMYFUNCTION("IF(AS23=1, FILTER(TOSSUP, LEN(TOSSUP)), IF(AS23=2, FILTER(NEG, LEN(NEG)), IF(AS23, FILTER(NONEG, LEN(NONEG)), """")))"),-5.0)</f>
        <v>-5</v>
      </c>
      <c r="AU23" s="47"/>
      <c r="AV23" s="47"/>
      <c r="AW23" s="47">
        <f>IF(G3="", 0, IF(SUM(C23:H23)-G23&lt;&gt;0, 0, IF(SUM(M23:R23)&gt;0, 2, IF(SUM(M23:R23)&lt;0, 3, 1))))</f>
        <v>2</v>
      </c>
      <c r="AX23" s="47">
        <f>IFERROR(__xludf.DUMMYFUNCTION("IF(AW23=1, FILTER(TOSSUP, LEN(TOSSUP)), IF(AW23=2, FILTER(NEG, LEN(NEG)), IF(AW23, FILTER(NONEG, LEN(NONEG)), """")))"),-5.0)</f>
        <v>-5</v>
      </c>
      <c r="AY23" s="47"/>
      <c r="AZ23" s="47"/>
      <c r="BA23" s="47">
        <f>IF(H3="", 0, IF(SUM(C23:H23)-H23&lt;&gt;0, 0, IF(SUM(M23:R23)&gt;0, 2, IF(SUM(M23:R23)&lt;0, 3, 1))))</f>
        <v>0</v>
      </c>
      <c r="BB23" s="47" t="str">
        <f>IFERROR(__xludf.DUMMYFUNCTION("IF(BA23=1, FILTER(TOSSUP, LEN(TOSSUP)), IF(BA23=2, FILTER(NEG, LEN(NEG)), IF(BA23, FILTER(NONEG, LEN(NONEG)), """")))"),"")</f>
        <v/>
      </c>
      <c r="BC23" s="47"/>
      <c r="BD23" s="47"/>
      <c r="BE23" s="47">
        <f>IF(M3="", 0, IF(SUM(M23:R23)-M23&lt;&gt;0, 0, IF(SUM(C23:H23)&gt;0, 2, IF(SUM(C23:H23)&lt;0, 3, 1))))</f>
        <v>1</v>
      </c>
      <c r="BF23" s="47">
        <f>IFERROR(__xludf.DUMMYFUNCTION("IF(BE23=1, FILTER(TOSSUP, LEN(TOSSUP)), IF(BE23=2, FILTER(NEG, LEN(NEG)), IF(BE23, FILTER(NONEG, LEN(NONEG)), """")))"),-5.0)</f>
        <v>-5</v>
      </c>
      <c r="BG23" s="47">
        <f>IFERROR(__xludf.DUMMYFUNCTION("""COMPUTED_VALUE"""),10.0)</f>
        <v>10</v>
      </c>
      <c r="BH23" s="47">
        <f>IFERROR(__xludf.DUMMYFUNCTION("""COMPUTED_VALUE"""),15.0)</f>
        <v>15</v>
      </c>
      <c r="BI23" s="47">
        <f>IF(N3="", 0, IF(SUM(M23:R23)-N23&lt;&gt;0, 0, IF(SUM(C23:H23)&gt;0, 2, IF(SUM(C23:H23)&lt;0, 3, 1))))</f>
        <v>0</v>
      </c>
      <c r="BJ23" s="47" t="str">
        <f>IFERROR(__xludf.DUMMYFUNCTION("IF(BI23=1, FILTER(TOSSUP, LEN(TOSSUP)), IF(BI23=2, FILTER(NEG, LEN(NEG)), IF(BI23, FILTER(NONEG, LEN(NONEG)), """")))"),"")</f>
        <v/>
      </c>
      <c r="BK23" s="47"/>
      <c r="BL23" s="47"/>
      <c r="BM23" s="47">
        <f>IF(O3="", 0, IF(SUM(M23:R23)-O23&lt;&gt;0, 0, IF(SUM(C23:H23)&gt;0, 2, IF(SUM(C23:H23)&lt;0, 3, 1))))</f>
        <v>0</v>
      </c>
      <c r="BN23" s="47" t="str">
        <f>IFERROR(__xludf.DUMMYFUNCTION("IF(BM23=1, FILTER(TOSSUP, LEN(TOSSUP)), IF(BM23=2, FILTER(NEG, LEN(NEG)), IF(BM23, FILTER(NONEG, LEN(NONEG)), """")))"),"")</f>
        <v/>
      </c>
      <c r="BO23" s="47"/>
      <c r="BP23" s="47"/>
      <c r="BQ23" s="47">
        <f>IF(P3="", 0, IF(SUM(M23:R23)-P23&lt;&gt;0, 0, IF(SUM(C23:H23)&gt;0, 2, IF(SUM(C23:H23)&lt;0, 3, 1))))</f>
        <v>0</v>
      </c>
      <c r="BR23" s="47" t="str">
        <f>IFERROR(__xludf.DUMMYFUNCTION("IF(BQ23=1, FILTER(TOSSUP, LEN(TOSSUP)), IF(BQ23=2, FILTER(NEG, LEN(NEG)), IF(BQ23, FILTER(NONEG, LEN(NONEG)), """")))"),"")</f>
        <v/>
      </c>
      <c r="BS23" s="47"/>
      <c r="BT23" s="47"/>
      <c r="BU23" s="47">
        <f>IF(Q3="", 0, IF(SUM(M23:R23)-Q23&lt;&gt;0, 0, IF(SUM(C23:H23)&gt;0, 2, IF(SUM(C23:H23)&lt;0, 3, 1))))</f>
        <v>0</v>
      </c>
      <c r="BV23" s="47" t="str">
        <f>IFERROR(__xludf.DUMMYFUNCTION("IF(BU23=1, FILTER(TOSSUP, LEN(TOSSUP)), IF(BU23=2, FILTER(NEG, LEN(NEG)), IF(BU23, FILTER(NONEG, LEN(NONEG)), """")))"),"")</f>
        <v/>
      </c>
      <c r="BW23" s="47"/>
      <c r="BX23" s="47"/>
      <c r="BY23" s="47">
        <f>IF(R3="", 0, IF(SUM(M23:R23)-R23&lt;&gt;0, 0, IF(SUM(C23:H23)&gt;0, 2, IF(SUM(C23:H23)&lt;0, 3, 1))))</f>
        <v>0</v>
      </c>
      <c r="BZ23" s="47" t="str">
        <f>IFERROR(__xludf.DUMMYFUNCTION("IF(BY23=1, FILTER(TOSSUP, LEN(TOSSUP)), IF(BY23=2, FILTER(NEG, LEN(NEG)), IF(BY23, FILTER(NONEG, LEN(NONEG)), """")))"),"")</f>
        <v/>
      </c>
      <c r="CA23" s="47"/>
      <c r="CB23" s="47"/>
    </row>
    <row r="24">
      <c r="A24" s="4"/>
      <c r="B24" s="4"/>
      <c r="C24" s="39"/>
      <c r="D24" s="40"/>
      <c r="E24" s="39"/>
      <c r="F24" s="40"/>
      <c r="G24" s="60"/>
      <c r="H24" s="61"/>
      <c r="I24" s="73" t="s">
        <v>44</v>
      </c>
      <c r="J24" s="40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SUM(J24,K23))"),100.0)</f>
        <v>100</v>
      </c>
      <c r="L24" s="74" t="s">
        <v>45</v>
      </c>
      <c r="M24" s="44"/>
      <c r="N24" s="40"/>
      <c r="O24" s="58"/>
      <c r="P24" s="59"/>
      <c r="Q24" s="58"/>
      <c r="R24" s="59"/>
      <c r="S24" s="41" t="s">
        <v>46</v>
      </c>
      <c r="T24" s="40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SUM(T24,U23))"),405.0)</f>
        <v>405</v>
      </c>
      <c r="V24" s="47"/>
      <c r="W24" s="47"/>
      <c r="X24" s="47"/>
      <c r="Y24" s="24"/>
      <c r="Z24" s="47"/>
      <c r="AA24" s="47"/>
      <c r="AB24" s="47"/>
      <c r="AC24" s="47"/>
      <c r="AD24" s="47"/>
      <c r="AE24" s="47"/>
      <c r="AF24" s="47"/>
      <c r="AG24" s="47">
        <f>IF(C3="", 0, IF(SUM(C24:H24)-C24&lt;&gt;0, 0, IF(SUM(M24:R24)&gt;0, 2, IF(SUM(M24:R24)&lt;0, 3, 1))))</f>
        <v>1</v>
      </c>
      <c r="AH24" s="47">
        <f>IFERROR(__xludf.DUMMYFUNCTION("IF(AG24=1, FILTER(TOSSUP, LEN(TOSSUP)), IF(AG24=2, FILTER(NEG, LEN(NEG)), IF(AG24, FILTER(NONEG, LEN(NONEG)), """")))"),-5.0)</f>
        <v>-5</v>
      </c>
      <c r="AI24" s="47">
        <f>IFERROR(__xludf.DUMMYFUNCTION("""COMPUTED_VALUE"""),10.0)</f>
        <v>10</v>
      </c>
      <c r="AJ24" s="47">
        <f>IFERROR(__xludf.DUMMYFUNCTION("""COMPUTED_VALUE"""),15.0)</f>
        <v>15</v>
      </c>
      <c r="AK24" s="47">
        <f>IF(D3="", 0, IF(SUM(C24:H24)-D24&lt;&gt;0, 0, IF(SUM(M24:R24)&gt;0, 2, IF(SUM(M24:R24)&lt;0, 3, 1))))</f>
        <v>1</v>
      </c>
      <c r="AL24" s="47">
        <f>IFERROR(__xludf.DUMMYFUNCTION("IF(AK24=1, FILTER(TOSSUP, LEN(TOSSUP)), IF(AK24=2, FILTER(NEG, LEN(NEG)), IF(AK24, FILTER(NONEG, LEN(NONEG)), """")))"),-5.0)</f>
        <v>-5</v>
      </c>
      <c r="AM24" s="47">
        <f>IFERROR(__xludf.DUMMYFUNCTION("""COMPUTED_VALUE"""),10.0)</f>
        <v>10</v>
      </c>
      <c r="AN24" s="47">
        <f>IFERROR(__xludf.DUMMYFUNCTION("""COMPUTED_VALUE"""),15.0)</f>
        <v>15</v>
      </c>
      <c r="AO24" s="47">
        <f>IF(E3="", 0, IF(SUM(C24:H24)-E24&lt;&gt;0, 0, IF(SUM(M24:R24)&gt;0, 2, IF(SUM(M24:R24)&lt;0, 3, 1))))</f>
        <v>1</v>
      </c>
      <c r="AP24" s="47">
        <f>IFERROR(__xludf.DUMMYFUNCTION("IF(AO24=1, FILTER(TOSSUP, LEN(TOSSUP)), IF(AO24=2, FILTER(NEG, LEN(NEG)), IF(AO24, FILTER(NONEG, LEN(NONEG)), """")))"),-5.0)</f>
        <v>-5</v>
      </c>
      <c r="AQ24" s="47">
        <f>IFERROR(__xludf.DUMMYFUNCTION("""COMPUTED_VALUE"""),10.0)</f>
        <v>10</v>
      </c>
      <c r="AR24" s="47">
        <f>IFERROR(__xludf.DUMMYFUNCTION("""COMPUTED_VALUE"""),15.0)</f>
        <v>15</v>
      </c>
      <c r="AS24" s="47">
        <f>IF(F3="", 0, IF(SUM(C24:H24)-F24&lt;&gt;0, 0, IF(SUM(M24:R24)&gt;0, 2, IF(SUM(M24:R24)&lt;0, 3, 1))))</f>
        <v>1</v>
      </c>
      <c r="AT24" s="47">
        <f>IFERROR(__xludf.DUMMYFUNCTION("IF(AS24=1, FILTER(TOSSUP, LEN(TOSSUP)), IF(AS24=2, FILTER(NEG, LEN(NEG)), IF(AS24, FILTER(NONEG, LEN(NONEG)), """")))"),-5.0)</f>
        <v>-5</v>
      </c>
      <c r="AU24" s="47">
        <f>IFERROR(__xludf.DUMMYFUNCTION("""COMPUTED_VALUE"""),10.0)</f>
        <v>10</v>
      </c>
      <c r="AV24" s="47">
        <f>IFERROR(__xludf.DUMMYFUNCTION("""COMPUTED_VALUE"""),15.0)</f>
        <v>15</v>
      </c>
      <c r="AW24" s="47">
        <f>IF(G3="", 0, IF(SUM(C24:H24)-G24&lt;&gt;0, 0, IF(SUM(M24:R24)&gt;0, 2, IF(SUM(M24:R24)&lt;0, 3, 1))))</f>
        <v>1</v>
      </c>
      <c r="AX24" s="47">
        <f>IFERROR(__xludf.DUMMYFUNCTION("IF(AW24=1, FILTER(TOSSUP, LEN(TOSSUP)), IF(AW24=2, FILTER(NEG, LEN(NEG)), IF(AW24, FILTER(NONEG, LEN(NONEG)), """")))"),-5.0)</f>
        <v>-5</v>
      </c>
      <c r="AY24" s="47">
        <f>IFERROR(__xludf.DUMMYFUNCTION("""COMPUTED_VALUE"""),10.0)</f>
        <v>10</v>
      </c>
      <c r="AZ24" s="47">
        <f>IFERROR(__xludf.DUMMYFUNCTION("""COMPUTED_VALUE"""),15.0)</f>
        <v>15</v>
      </c>
      <c r="BA24" s="47">
        <f>IF(H3="", 0, IF(SUM(C24:H24)-H24&lt;&gt;0, 0, IF(SUM(M24:R24)&gt;0, 2, IF(SUM(M24:R24)&lt;0, 3, 1))))</f>
        <v>0</v>
      </c>
      <c r="BB24" s="47" t="str">
        <f>IFERROR(__xludf.DUMMYFUNCTION("IF(BA24=1, FILTER(TOSSUP, LEN(TOSSUP)), IF(BA24=2, FILTER(NEG, LEN(NEG)), IF(BA24, FILTER(NONEG, LEN(NONEG)), """")))"),"")</f>
        <v/>
      </c>
      <c r="BC24" s="47"/>
      <c r="BD24" s="47"/>
      <c r="BE24" s="47">
        <f>IF(M3="", 0, IF(SUM(M24:R24)-M24&lt;&gt;0, 0, IF(SUM(C24:H24)&gt;0, 2, IF(SUM(C24:H24)&lt;0, 3, 1))))</f>
        <v>1</v>
      </c>
      <c r="BF24" s="47">
        <f>IFERROR(__xludf.DUMMYFUNCTION("IF(BE24=1, FILTER(TOSSUP, LEN(TOSSUP)), IF(BE24=2, FILTER(NEG, LEN(NEG)), IF(BE24, FILTER(NONEG, LEN(NONEG)), """")))"),-5.0)</f>
        <v>-5</v>
      </c>
      <c r="BG24" s="47">
        <f>IFERROR(__xludf.DUMMYFUNCTION("""COMPUTED_VALUE"""),10.0)</f>
        <v>10</v>
      </c>
      <c r="BH24" s="47">
        <f>IFERROR(__xludf.DUMMYFUNCTION("""COMPUTED_VALUE"""),15.0)</f>
        <v>15</v>
      </c>
      <c r="BI24" s="47">
        <f>IF(N3="", 0, IF(SUM(M24:R24)-N24&lt;&gt;0, 0, IF(SUM(C24:H24)&gt;0, 2, IF(SUM(C24:H24)&lt;0, 3, 1))))</f>
        <v>1</v>
      </c>
      <c r="BJ24" s="47">
        <f>IFERROR(__xludf.DUMMYFUNCTION("IF(BI24=1, FILTER(TOSSUP, LEN(TOSSUP)), IF(BI24=2, FILTER(NEG, LEN(NEG)), IF(BI24, FILTER(NONEG, LEN(NONEG)), """")))"),-5.0)</f>
        <v>-5</v>
      </c>
      <c r="BK24" s="47">
        <f>IFERROR(__xludf.DUMMYFUNCTION("""COMPUTED_VALUE"""),10.0)</f>
        <v>10</v>
      </c>
      <c r="BL24" s="47">
        <f>IFERROR(__xludf.DUMMYFUNCTION("""COMPUTED_VALUE"""),15.0)</f>
        <v>15</v>
      </c>
      <c r="BM24" s="47">
        <f>IF(O3="", 0, IF(SUM(M24:R24)-O24&lt;&gt;0, 0, IF(SUM(C24:H24)&gt;0, 2, IF(SUM(C24:H24)&lt;0, 3, 1))))</f>
        <v>1</v>
      </c>
      <c r="BN24" s="47">
        <f>IFERROR(__xludf.DUMMYFUNCTION("IF(BM24=1, FILTER(TOSSUP, LEN(TOSSUP)), IF(BM24=2, FILTER(NEG, LEN(NEG)), IF(BM24, FILTER(NONEG, LEN(NONEG)), """")))"),-5.0)</f>
        <v>-5</v>
      </c>
      <c r="BO24" s="47">
        <f>IFERROR(__xludf.DUMMYFUNCTION("""COMPUTED_VALUE"""),10.0)</f>
        <v>10</v>
      </c>
      <c r="BP24" s="47">
        <f>IFERROR(__xludf.DUMMYFUNCTION("""COMPUTED_VALUE"""),15.0)</f>
        <v>15</v>
      </c>
      <c r="BQ24" s="47">
        <f>IF(P3="", 0, IF(SUM(M24:R24)-P24&lt;&gt;0, 0, IF(SUM(C24:H24)&gt;0, 2, IF(SUM(C24:H24)&lt;0, 3, 1))))</f>
        <v>1</v>
      </c>
      <c r="BR24" s="47">
        <f>IFERROR(__xludf.DUMMYFUNCTION("IF(BQ24=1, FILTER(TOSSUP, LEN(TOSSUP)), IF(BQ24=2, FILTER(NEG, LEN(NEG)), IF(BQ24, FILTER(NONEG, LEN(NONEG)), """")))"),-5.0)</f>
        <v>-5</v>
      </c>
      <c r="BS24" s="47">
        <f>IFERROR(__xludf.DUMMYFUNCTION("""COMPUTED_VALUE"""),10.0)</f>
        <v>10</v>
      </c>
      <c r="BT24" s="47">
        <f>IFERROR(__xludf.DUMMYFUNCTION("""COMPUTED_VALUE"""),15.0)</f>
        <v>15</v>
      </c>
      <c r="BU24" s="47">
        <f>IF(Q3="", 0, IF(SUM(M24:R24)-Q24&lt;&gt;0, 0, IF(SUM(C24:H24)&gt;0, 2, IF(SUM(C24:H24)&lt;0, 3, 1))))</f>
        <v>0</v>
      </c>
      <c r="BV24" s="47" t="str">
        <f>IFERROR(__xludf.DUMMYFUNCTION("IF(BU24=1, FILTER(TOSSUP, LEN(TOSSUP)), IF(BU24=2, FILTER(NEG, LEN(NEG)), IF(BU24, FILTER(NONEG, LEN(NONEG)), """")))"),"")</f>
        <v/>
      </c>
      <c r="BW24" s="47"/>
      <c r="BX24" s="47"/>
      <c r="BY24" s="47">
        <f>IF(R3="", 0, IF(SUM(M24:R24)-R24&lt;&gt;0, 0, IF(SUM(C24:H24)&gt;0, 2, IF(SUM(C24:H24)&lt;0, 3, 1))))</f>
        <v>0</v>
      </c>
      <c r="BZ24" s="47" t="str">
        <f>IFERROR(__xludf.DUMMYFUNCTION("IF(BY24=1, FILTER(TOSSUP, LEN(TOSSUP)), IF(BY24=2, FILTER(NEG, LEN(NEG)), IF(BY24, FILTER(NONEG, LEN(NONEG)), """")))"),"")</f>
        <v/>
      </c>
      <c r="CA24" s="47"/>
      <c r="CB24" s="47"/>
    </row>
    <row r="25">
      <c r="A25" s="4"/>
      <c r="B25" s="4"/>
      <c r="C25" s="60"/>
      <c r="D25" s="40"/>
      <c r="E25" s="39"/>
      <c r="F25" s="40"/>
      <c r="G25" s="60"/>
      <c r="H25" s="61"/>
      <c r="I25" s="73" t="s">
        <v>44</v>
      </c>
      <c r="J25" s="40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SUM(J25,K24))"),100.0)</f>
        <v>100</v>
      </c>
      <c r="L25" s="35"/>
      <c r="M25" s="44"/>
      <c r="N25" s="61"/>
      <c r="O25" s="58"/>
      <c r="P25" s="59"/>
      <c r="Q25" s="58"/>
      <c r="R25" s="59"/>
      <c r="S25" s="41" t="s">
        <v>46</v>
      </c>
      <c r="T25" s="40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SUM(T25,U24))"),405.0)</f>
        <v>405</v>
      </c>
      <c r="V25" s="47"/>
      <c r="W25" s="47"/>
      <c r="X25" s="47"/>
      <c r="Y25" s="24"/>
      <c r="Z25" s="47"/>
      <c r="AA25" s="47"/>
      <c r="AB25" s="47"/>
      <c r="AC25" s="47"/>
      <c r="AD25" s="47"/>
      <c r="AE25" s="47"/>
      <c r="AF25" s="47"/>
      <c r="AG25" s="47">
        <f>IF(C3="", 0, IF(SUM(C25:H25)-C25&lt;&gt;0, 0, IF(SUM(M25:R25)&gt;0, 2, IF(SUM(M25:R25)&lt;0, 3, 1))))</f>
        <v>1</v>
      </c>
      <c r="AH25" s="47">
        <f>IFERROR(__xludf.DUMMYFUNCTION("IF(AG25=1, FILTER(TOSSUP, LEN(TOSSUP)), IF(AG25=2, FILTER(NEG, LEN(NEG)), IF(AG25, FILTER(NONEG, LEN(NONEG)), """")))"),-5.0)</f>
        <v>-5</v>
      </c>
      <c r="AI25" s="47">
        <f>IFERROR(__xludf.DUMMYFUNCTION("""COMPUTED_VALUE"""),10.0)</f>
        <v>10</v>
      </c>
      <c r="AJ25" s="47">
        <f>IFERROR(__xludf.DUMMYFUNCTION("""COMPUTED_VALUE"""),15.0)</f>
        <v>15</v>
      </c>
      <c r="AK25" s="47">
        <f>IF(D3="", 0, IF(SUM(C25:H25)-D25&lt;&gt;0, 0, IF(SUM(M25:R25)&gt;0, 2, IF(SUM(M25:R25)&lt;0, 3, 1))))</f>
        <v>1</v>
      </c>
      <c r="AL25" s="47">
        <f>IFERROR(__xludf.DUMMYFUNCTION("IF(AK25=1, FILTER(TOSSUP, LEN(TOSSUP)), IF(AK25=2, FILTER(NEG, LEN(NEG)), IF(AK25, FILTER(NONEG, LEN(NONEG)), """")))"),-5.0)</f>
        <v>-5</v>
      </c>
      <c r="AM25" s="47">
        <f>IFERROR(__xludf.DUMMYFUNCTION("""COMPUTED_VALUE"""),10.0)</f>
        <v>10</v>
      </c>
      <c r="AN25" s="47">
        <f>IFERROR(__xludf.DUMMYFUNCTION("""COMPUTED_VALUE"""),15.0)</f>
        <v>15</v>
      </c>
      <c r="AO25" s="47">
        <f>IF(E3="", 0, IF(SUM(C25:H25)-E25&lt;&gt;0, 0, IF(SUM(M25:R25)&gt;0, 2, IF(SUM(M25:R25)&lt;0, 3, 1))))</f>
        <v>1</v>
      </c>
      <c r="AP25" s="47">
        <f>IFERROR(__xludf.DUMMYFUNCTION("IF(AO25=1, FILTER(TOSSUP, LEN(TOSSUP)), IF(AO25=2, FILTER(NEG, LEN(NEG)), IF(AO25, FILTER(NONEG, LEN(NONEG)), """")))"),-5.0)</f>
        <v>-5</v>
      </c>
      <c r="AQ25" s="47">
        <f>IFERROR(__xludf.DUMMYFUNCTION("""COMPUTED_VALUE"""),10.0)</f>
        <v>10</v>
      </c>
      <c r="AR25" s="47">
        <f>IFERROR(__xludf.DUMMYFUNCTION("""COMPUTED_VALUE"""),15.0)</f>
        <v>15</v>
      </c>
      <c r="AS25" s="47">
        <f>IF(F3="", 0, IF(SUM(C25:H25)-F25&lt;&gt;0, 0, IF(SUM(M25:R25)&gt;0, 2, IF(SUM(M25:R25)&lt;0, 3, 1))))</f>
        <v>1</v>
      </c>
      <c r="AT25" s="47">
        <f>IFERROR(__xludf.DUMMYFUNCTION("IF(AS25=1, FILTER(TOSSUP, LEN(TOSSUP)), IF(AS25=2, FILTER(NEG, LEN(NEG)), IF(AS25, FILTER(NONEG, LEN(NONEG)), """")))"),-5.0)</f>
        <v>-5</v>
      </c>
      <c r="AU25" s="47">
        <f>IFERROR(__xludf.DUMMYFUNCTION("""COMPUTED_VALUE"""),10.0)</f>
        <v>10</v>
      </c>
      <c r="AV25" s="47">
        <f>IFERROR(__xludf.DUMMYFUNCTION("""COMPUTED_VALUE"""),15.0)</f>
        <v>15</v>
      </c>
      <c r="AW25" s="47">
        <f>IF(G3="", 0, IF(SUM(C25:H25)-G25&lt;&gt;0, 0, IF(SUM(M25:R25)&gt;0, 2, IF(SUM(M25:R25)&lt;0, 3, 1))))</f>
        <v>1</v>
      </c>
      <c r="AX25" s="47">
        <f>IFERROR(__xludf.DUMMYFUNCTION("IF(AW25=1, FILTER(TOSSUP, LEN(TOSSUP)), IF(AW25=2, FILTER(NEG, LEN(NEG)), IF(AW25, FILTER(NONEG, LEN(NONEG)), """")))"),-5.0)</f>
        <v>-5</v>
      </c>
      <c r="AY25" s="47">
        <f>IFERROR(__xludf.DUMMYFUNCTION("""COMPUTED_VALUE"""),10.0)</f>
        <v>10</v>
      </c>
      <c r="AZ25" s="47">
        <f>IFERROR(__xludf.DUMMYFUNCTION("""COMPUTED_VALUE"""),15.0)</f>
        <v>15</v>
      </c>
      <c r="BA25" s="47">
        <f>IF(H3="", 0, IF(SUM(C25:H25)-H25&lt;&gt;0, 0, IF(SUM(M25:R25)&gt;0, 2, IF(SUM(M25:R25)&lt;0, 3, 1))))</f>
        <v>0</v>
      </c>
      <c r="BB25" s="47" t="str">
        <f>IFERROR(__xludf.DUMMYFUNCTION("IF(BA25=1, FILTER(TOSSUP, LEN(TOSSUP)), IF(BA25=2, FILTER(NEG, LEN(NEG)), IF(BA25, FILTER(NONEG, LEN(NONEG)), """")))"),"")</f>
        <v/>
      </c>
      <c r="BC25" s="47"/>
      <c r="BD25" s="47"/>
      <c r="BE25" s="47">
        <f>IF(M3="", 0, IF(SUM(M25:R25)-M25&lt;&gt;0, 0, IF(SUM(C25:H25)&gt;0, 2, IF(SUM(C25:H25)&lt;0, 3, 1))))</f>
        <v>1</v>
      </c>
      <c r="BF25" s="47">
        <f>IFERROR(__xludf.DUMMYFUNCTION("IF(BE25=1, FILTER(TOSSUP, LEN(TOSSUP)), IF(BE25=2, FILTER(NEG, LEN(NEG)), IF(BE25, FILTER(NONEG, LEN(NONEG)), """")))"),-5.0)</f>
        <v>-5</v>
      </c>
      <c r="BG25" s="47">
        <f>IFERROR(__xludf.DUMMYFUNCTION("""COMPUTED_VALUE"""),10.0)</f>
        <v>10</v>
      </c>
      <c r="BH25" s="47">
        <f>IFERROR(__xludf.DUMMYFUNCTION("""COMPUTED_VALUE"""),15.0)</f>
        <v>15</v>
      </c>
      <c r="BI25" s="47">
        <f>IF(N3="", 0, IF(SUM(M25:R25)-N25&lt;&gt;0, 0, IF(SUM(C25:H25)&gt;0, 2, IF(SUM(C25:H25)&lt;0, 3, 1))))</f>
        <v>1</v>
      </c>
      <c r="BJ25" s="47">
        <f>IFERROR(__xludf.DUMMYFUNCTION("IF(BI25=1, FILTER(TOSSUP, LEN(TOSSUP)), IF(BI25=2, FILTER(NEG, LEN(NEG)), IF(BI25, FILTER(NONEG, LEN(NONEG)), """")))"),-5.0)</f>
        <v>-5</v>
      </c>
      <c r="BK25" s="47">
        <f>IFERROR(__xludf.DUMMYFUNCTION("""COMPUTED_VALUE"""),10.0)</f>
        <v>10</v>
      </c>
      <c r="BL25" s="47">
        <f>IFERROR(__xludf.DUMMYFUNCTION("""COMPUTED_VALUE"""),15.0)</f>
        <v>15</v>
      </c>
      <c r="BM25" s="47">
        <f>IF(O3="", 0, IF(SUM(M25:R25)-O25&lt;&gt;0, 0, IF(SUM(C25:H25)&gt;0, 2, IF(SUM(C25:H25)&lt;0, 3, 1))))</f>
        <v>1</v>
      </c>
      <c r="BN25" s="47">
        <f>IFERROR(__xludf.DUMMYFUNCTION("IF(BM25=1, FILTER(TOSSUP, LEN(TOSSUP)), IF(BM25=2, FILTER(NEG, LEN(NEG)), IF(BM25, FILTER(NONEG, LEN(NONEG)), """")))"),-5.0)</f>
        <v>-5</v>
      </c>
      <c r="BO25" s="47">
        <f>IFERROR(__xludf.DUMMYFUNCTION("""COMPUTED_VALUE"""),10.0)</f>
        <v>10</v>
      </c>
      <c r="BP25" s="47">
        <f>IFERROR(__xludf.DUMMYFUNCTION("""COMPUTED_VALUE"""),15.0)</f>
        <v>15</v>
      </c>
      <c r="BQ25" s="47">
        <f>IF(P3="", 0, IF(SUM(M25:R25)-P25&lt;&gt;0, 0, IF(SUM(C25:H25)&gt;0, 2, IF(SUM(C25:H25)&lt;0, 3, 1))))</f>
        <v>1</v>
      </c>
      <c r="BR25" s="47">
        <f>IFERROR(__xludf.DUMMYFUNCTION("IF(BQ25=1, FILTER(TOSSUP, LEN(TOSSUP)), IF(BQ25=2, FILTER(NEG, LEN(NEG)), IF(BQ25, FILTER(NONEG, LEN(NONEG)), """")))"),-5.0)</f>
        <v>-5</v>
      </c>
      <c r="BS25" s="47">
        <f>IFERROR(__xludf.DUMMYFUNCTION("""COMPUTED_VALUE"""),10.0)</f>
        <v>10</v>
      </c>
      <c r="BT25" s="47">
        <f>IFERROR(__xludf.DUMMYFUNCTION("""COMPUTED_VALUE"""),15.0)</f>
        <v>15</v>
      </c>
      <c r="BU25" s="47">
        <f>IF(Q3="", 0, IF(SUM(M25:R25)-Q25&lt;&gt;0, 0, IF(SUM(C25:H25)&gt;0, 2, IF(SUM(C25:H25)&lt;0, 3, 1))))</f>
        <v>0</v>
      </c>
      <c r="BV25" s="47" t="str">
        <f>IFERROR(__xludf.DUMMYFUNCTION("IF(BU25=1, FILTER(TOSSUP, LEN(TOSSUP)), IF(BU25=2, FILTER(NEG, LEN(NEG)), IF(BU25, FILTER(NONEG, LEN(NONEG)), """")))"),"")</f>
        <v/>
      </c>
      <c r="BW25" s="47"/>
      <c r="BX25" s="47"/>
      <c r="BY25" s="47">
        <f>IF(R3="", 0, IF(SUM(M25:R25)-R25&lt;&gt;0, 0, IF(SUM(C25:H25)&gt;0, 2, IF(SUM(C25:H25)&lt;0, 3, 1))))</f>
        <v>0</v>
      </c>
      <c r="BZ25" s="47" t="str">
        <f>IFERROR(__xludf.DUMMYFUNCTION("IF(BY25=1, FILTER(TOSSUP, LEN(TOSSUP)), IF(BY25=2, FILTER(NEG, LEN(NEG)), IF(BY25, FILTER(NONEG, LEN(NONEG)), """")))"),"")</f>
        <v/>
      </c>
      <c r="CA25" s="47"/>
      <c r="CB25" s="47"/>
    </row>
    <row r="26">
      <c r="A26" s="4"/>
      <c r="B26" s="4"/>
      <c r="C26" s="60"/>
      <c r="D26" s="40"/>
      <c r="E26" s="60"/>
      <c r="F26" s="61"/>
      <c r="G26" s="60"/>
      <c r="H26" s="61"/>
      <c r="I26" s="73" t="s">
        <v>44</v>
      </c>
      <c r="J26" s="40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SUM(J26,K25))"),100.0)</f>
        <v>100</v>
      </c>
      <c r="L26" s="35"/>
      <c r="M26" s="58"/>
      <c r="N26" s="40"/>
      <c r="O26" s="58"/>
      <c r="P26" s="59"/>
      <c r="Q26" s="58"/>
      <c r="R26" s="59"/>
      <c r="S26" s="41" t="s">
        <v>46</v>
      </c>
      <c r="T26" s="40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SUM(T26,U25))"),405.0)</f>
        <v>405</v>
      </c>
      <c r="V26" s="47"/>
      <c r="W26" s="47"/>
      <c r="X26" s="47"/>
      <c r="Y26" s="47" t="str">
        <f>IFERROR(__xludf.DUMMYFUNCTION("FILTER(INSTRUCTIONS!A34:CC44, INSTRUCTIONS!A34:CC34=C2)"),"LONGFELLOW B")</f>
        <v>LONGFELLOW B</v>
      </c>
      <c r="Z26" s="47"/>
      <c r="AA26" s="47"/>
      <c r="AB26" s="47"/>
      <c r="AC26" s="47"/>
      <c r="AD26" s="47"/>
      <c r="AE26" s="47"/>
      <c r="AF26" s="47"/>
      <c r="AG26" s="47">
        <f>IF(C3="", 0, IF(SUM(C26:H26)-C26&lt;&gt;0, 0, IF(SUM(M26:R26)&gt;0, 2, IF(SUM(M26:R26)&lt;0, 3, 1))))</f>
        <v>1</v>
      </c>
      <c r="AH26" s="47">
        <f>IFERROR(__xludf.DUMMYFUNCTION("IF(AG26=1, FILTER(TOSSUP, LEN(TOSSUP)), IF(AG26=2, FILTER(NEG, LEN(NEG)), IF(AG26, FILTER(NONEG, LEN(NONEG)), """")))"),-5.0)</f>
        <v>-5</v>
      </c>
      <c r="AI26" s="47">
        <f>IFERROR(__xludf.DUMMYFUNCTION("""COMPUTED_VALUE"""),10.0)</f>
        <v>10</v>
      </c>
      <c r="AJ26" s="47">
        <f>IFERROR(__xludf.DUMMYFUNCTION("""COMPUTED_VALUE"""),15.0)</f>
        <v>15</v>
      </c>
      <c r="AK26" s="47">
        <f>IF(D3="", 0, IF(SUM(C26:H26)-D26&lt;&gt;0, 0, IF(SUM(M26:R26)&gt;0, 2, IF(SUM(M26:R26)&lt;0, 3, 1))))</f>
        <v>1</v>
      </c>
      <c r="AL26" s="47">
        <f>IFERROR(__xludf.DUMMYFUNCTION("IF(AK26=1, FILTER(TOSSUP, LEN(TOSSUP)), IF(AK26=2, FILTER(NEG, LEN(NEG)), IF(AK26, FILTER(NONEG, LEN(NONEG)), """")))"),-5.0)</f>
        <v>-5</v>
      </c>
      <c r="AM26" s="47">
        <f>IFERROR(__xludf.DUMMYFUNCTION("""COMPUTED_VALUE"""),10.0)</f>
        <v>10</v>
      </c>
      <c r="AN26" s="47">
        <f>IFERROR(__xludf.DUMMYFUNCTION("""COMPUTED_VALUE"""),15.0)</f>
        <v>15</v>
      </c>
      <c r="AO26" s="47">
        <f>IF(E3="", 0, IF(SUM(C26:H26)-E26&lt;&gt;0, 0, IF(SUM(M26:R26)&gt;0, 2, IF(SUM(M26:R26)&lt;0, 3, 1))))</f>
        <v>1</v>
      </c>
      <c r="AP26" s="47">
        <f>IFERROR(__xludf.DUMMYFUNCTION("IF(AO26=1, FILTER(TOSSUP, LEN(TOSSUP)), IF(AO26=2, FILTER(NEG, LEN(NEG)), IF(AO26, FILTER(NONEG, LEN(NONEG)), """")))"),-5.0)</f>
        <v>-5</v>
      </c>
      <c r="AQ26" s="47">
        <f>IFERROR(__xludf.DUMMYFUNCTION("""COMPUTED_VALUE"""),10.0)</f>
        <v>10</v>
      </c>
      <c r="AR26" s="47">
        <f>IFERROR(__xludf.DUMMYFUNCTION("""COMPUTED_VALUE"""),15.0)</f>
        <v>15</v>
      </c>
      <c r="AS26" s="47">
        <f>IF(F3="", 0, IF(SUM(C26:H26)-F26&lt;&gt;0, 0, IF(SUM(M26:R26)&gt;0, 2, IF(SUM(M26:R26)&lt;0, 3, 1))))</f>
        <v>1</v>
      </c>
      <c r="AT26" s="47">
        <f>IFERROR(__xludf.DUMMYFUNCTION("IF(AS26=1, FILTER(TOSSUP, LEN(TOSSUP)), IF(AS26=2, FILTER(NEG, LEN(NEG)), IF(AS26, FILTER(NONEG, LEN(NONEG)), """")))"),-5.0)</f>
        <v>-5</v>
      </c>
      <c r="AU26" s="47">
        <f>IFERROR(__xludf.DUMMYFUNCTION("""COMPUTED_VALUE"""),10.0)</f>
        <v>10</v>
      </c>
      <c r="AV26" s="47">
        <f>IFERROR(__xludf.DUMMYFUNCTION("""COMPUTED_VALUE"""),15.0)</f>
        <v>15</v>
      </c>
      <c r="AW26" s="47">
        <f>IF(G3="", 0, IF(SUM(C26:H26)-G26&lt;&gt;0, 0, IF(SUM(M26:R26)&gt;0, 2, IF(SUM(M26:R26)&lt;0, 3, 1))))</f>
        <v>1</v>
      </c>
      <c r="AX26" s="47">
        <f>IFERROR(__xludf.DUMMYFUNCTION("IF(AW26=1, FILTER(TOSSUP, LEN(TOSSUP)), IF(AW26=2, FILTER(NEG, LEN(NEG)), IF(AW26, FILTER(NONEG, LEN(NONEG)), """")))"),-5.0)</f>
        <v>-5</v>
      </c>
      <c r="AY26" s="47">
        <f>IFERROR(__xludf.DUMMYFUNCTION("""COMPUTED_VALUE"""),10.0)</f>
        <v>10</v>
      </c>
      <c r="AZ26" s="47">
        <f>IFERROR(__xludf.DUMMYFUNCTION("""COMPUTED_VALUE"""),15.0)</f>
        <v>15</v>
      </c>
      <c r="BA26" s="47">
        <f>IF(H3="", 0, IF(SUM(C26:H26)-H26&lt;&gt;0, 0, IF(SUM(M26:R26)&gt;0, 2, IF(SUM(M26:R26)&lt;0, 3, 1))))</f>
        <v>0</v>
      </c>
      <c r="BB26" s="47" t="str">
        <f>IFERROR(__xludf.DUMMYFUNCTION("IF(BA26=1, FILTER(TOSSUP, LEN(TOSSUP)), IF(BA26=2, FILTER(NEG, LEN(NEG)), IF(BA26, FILTER(NONEG, LEN(NONEG)), """")))"),"")</f>
        <v/>
      </c>
      <c r="BC26" s="47"/>
      <c r="BD26" s="47"/>
      <c r="BE26" s="47">
        <f>IF(M3="", 0, IF(SUM(M26:R26)-M26&lt;&gt;0, 0, IF(SUM(C26:H26)&gt;0, 2, IF(SUM(C26:H26)&lt;0, 3, 1))))</f>
        <v>1</v>
      </c>
      <c r="BF26" s="47">
        <f>IFERROR(__xludf.DUMMYFUNCTION("IF(BE26=1, FILTER(TOSSUP, LEN(TOSSUP)), IF(BE26=2, FILTER(NEG, LEN(NEG)), IF(BE26, FILTER(NONEG, LEN(NONEG)), """")))"),-5.0)</f>
        <v>-5</v>
      </c>
      <c r="BG26" s="47">
        <f>IFERROR(__xludf.DUMMYFUNCTION("""COMPUTED_VALUE"""),10.0)</f>
        <v>10</v>
      </c>
      <c r="BH26" s="47">
        <f>IFERROR(__xludf.DUMMYFUNCTION("""COMPUTED_VALUE"""),15.0)</f>
        <v>15</v>
      </c>
      <c r="BI26" s="47">
        <f>IF(N3="", 0, IF(SUM(M26:R26)-N26&lt;&gt;0, 0, IF(SUM(C26:H26)&gt;0, 2, IF(SUM(C26:H26)&lt;0, 3, 1))))</f>
        <v>1</v>
      </c>
      <c r="BJ26" s="47">
        <f>IFERROR(__xludf.DUMMYFUNCTION("IF(BI26=1, FILTER(TOSSUP, LEN(TOSSUP)), IF(BI26=2, FILTER(NEG, LEN(NEG)), IF(BI26, FILTER(NONEG, LEN(NONEG)), """")))"),-5.0)</f>
        <v>-5</v>
      </c>
      <c r="BK26" s="47">
        <f>IFERROR(__xludf.DUMMYFUNCTION("""COMPUTED_VALUE"""),10.0)</f>
        <v>10</v>
      </c>
      <c r="BL26" s="47">
        <f>IFERROR(__xludf.DUMMYFUNCTION("""COMPUTED_VALUE"""),15.0)</f>
        <v>15</v>
      </c>
      <c r="BM26" s="47">
        <f>IF(O3="", 0, IF(SUM(M26:R26)-O26&lt;&gt;0, 0, IF(SUM(C26:H26)&gt;0, 2, IF(SUM(C26:H26)&lt;0, 3, 1))))</f>
        <v>1</v>
      </c>
      <c r="BN26" s="47">
        <f>IFERROR(__xludf.DUMMYFUNCTION("IF(BM26=1, FILTER(TOSSUP, LEN(TOSSUP)), IF(BM26=2, FILTER(NEG, LEN(NEG)), IF(BM26, FILTER(NONEG, LEN(NONEG)), """")))"),-5.0)</f>
        <v>-5</v>
      </c>
      <c r="BO26" s="47">
        <f>IFERROR(__xludf.DUMMYFUNCTION("""COMPUTED_VALUE"""),10.0)</f>
        <v>10</v>
      </c>
      <c r="BP26" s="47">
        <f>IFERROR(__xludf.DUMMYFUNCTION("""COMPUTED_VALUE"""),15.0)</f>
        <v>15</v>
      </c>
      <c r="BQ26" s="47">
        <f>IF(P3="", 0, IF(SUM(M26:R26)-P26&lt;&gt;0, 0, IF(SUM(C26:H26)&gt;0, 2, IF(SUM(C26:H26)&lt;0, 3, 1))))</f>
        <v>1</v>
      </c>
      <c r="BR26" s="47">
        <f>IFERROR(__xludf.DUMMYFUNCTION("IF(BQ26=1, FILTER(TOSSUP, LEN(TOSSUP)), IF(BQ26=2, FILTER(NEG, LEN(NEG)), IF(BQ26, FILTER(NONEG, LEN(NONEG)), """")))"),-5.0)</f>
        <v>-5</v>
      </c>
      <c r="BS26" s="47">
        <f>IFERROR(__xludf.DUMMYFUNCTION("""COMPUTED_VALUE"""),10.0)</f>
        <v>10</v>
      </c>
      <c r="BT26" s="47">
        <f>IFERROR(__xludf.DUMMYFUNCTION("""COMPUTED_VALUE"""),15.0)</f>
        <v>15</v>
      </c>
      <c r="BU26" s="47">
        <f>IF(Q3="", 0, IF(SUM(M26:R26)-Q26&lt;&gt;0, 0, IF(SUM(C26:H26)&gt;0, 2, IF(SUM(C26:H26)&lt;0, 3, 1))))</f>
        <v>0</v>
      </c>
      <c r="BV26" s="47" t="str">
        <f>IFERROR(__xludf.DUMMYFUNCTION("IF(BU26=1, FILTER(TOSSUP, LEN(TOSSUP)), IF(BU26=2, FILTER(NEG, LEN(NEG)), IF(BU26, FILTER(NONEG, LEN(NONEG)), """")))"),"")</f>
        <v/>
      </c>
      <c r="BW26" s="47"/>
      <c r="BX26" s="47"/>
      <c r="BY26" s="47">
        <f>IF(R3="", 0, IF(SUM(M26:R26)-R26&lt;&gt;0, 0, IF(SUM(C26:H26)&gt;0, 2, IF(SUM(C26:H26)&lt;0, 3, 1))))</f>
        <v>0</v>
      </c>
      <c r="BZ26" s="47" t="str">
        <f>IFERROR(__xludf.DUMMYFUNCTION("IF(BY26=1, FILTER(TOSSUP, LEN(TOSSUP)), IF(BY26=2, FILTER(NEG, LEN(NEG)), IF(BY26, FILTER(NONEG, LEN(NONEG)), """")))"),"")</f>
        <v/>
      </c>
      <c r="CA26" s="47"/>
      <c r="CB26" s="47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40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SUM(J27,K26))"),100.0)</f>
        <v>100</v>
      </c>
      <c r="L27" s="75"/>
      <c r="M27" s="58"/>
      <c r="N27" s="40"/>
      <c r="O27" s="58"/>
      <c r="P27" s="59"/>
      <c r="Q27" s="58"/>
      <c r="R27" s="59"/>
      <c r="S27" s="41" t="s">
        <v>46</v>
      </c>
      <c r="T27" s="40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SUM(T27,U26))"),405.0)</f>
        <v>405</v>
      </c>
      <c r="V27" s="47"/>
      <c r="W27" s="47"/>
      <c r="X27" s="47"/>
      <c r="Y27" s="24" t="str">
        <f>IFERROR(__xludf.DUMMYFUNCTION("""COMPUTED_VALUE"""),"Aileesh Amatya")</f>
        <v>Aileesh Amatya</v>
      </c>
      <c r="Z27" s="47"/>
      <c r="AA27" s="76"/>
      <c r="AB27" s="47"/>
      <c r="AC27" s="47"/>
      <c r="AD27" s="47"/>
      <c r="AE27" s="47"/>
      <c r="AF27" s="47"/>
      <c r="AG27" s="47">
        <f>IF(C3="", 0, IF(SUM(C27:H27)-C27&lt;&gt;0, 0, IF(SUM(M27:R27)&gt;0, 2, IF(SUM(M27:R27)&lt;0, 3, 1))))</f>
        <v>1</v>
      </c>
      <c r="AH27" s="47">
        <f>IFERROR(__xludf.DUMMYFUNCTION("IF(AG27=1, FILTER(TOSSUP, LEN(TOSSUP)), IF(AG27=2, FILTER(NEG, LEN(NEG)), IF(AG27, FILTER(NONEG, LEN(NONEG)), """")))"),-5.0)</f>
        <v>-5</v>
      </c>
      <c r="AI27" s="47">
        <f>IFERROR(__xludf.DUMMYFUNCTION("""COMPUTED_VALUE"""),10.0)</f>
        <v>10</v>
      </c>
      <c r="AJ27" s="47">
        <f>IFERROR(__xludf.DUMMYFUNCTION("""COMPUTED_VALUE"""),15.0)</f>
        <v>15</v>
      </c>
      <c r="AK27" s="47">
        <f>IF(D3="", 0, IF(SUM(C27:H27)-D27&lt;&gt;0, 0, IF(SUM(M27:R27)&gt;0, 2, IF(SUM(M27:R27)&lt;0, 3, 1))))</f>
        <v>1</v>
      </c>
      <c r="AL27" s="47">
        <f>IFERROR(__xludf.DUMMYFUNCTION("IF(AK27=1, FILTER(TOSSUP, LEN(TOSSUP)), IF(AK27=2, FILTER(NEG, LEN(NEG)), IF(AK27, FILTER(NONEG, LEN(NONEG)), """")))"),-5.0)</f>
        <v>-5</v>
      </c>
      <c r="AM27" s="47">
        <f>IFERROR(__xludf.DUMMYFUNCTION("""COMPUTED_VALUE"""),10.0)</f>
        <v>10</v>
      </c>
      <c r="AN27" s="47">
        <f>IFERROR(__xludf.DUMMYFUNCTION("""COMPUTED_VALUE"""),15.0)</f>
        <v>15</v>
      </c>
      <c r="AO27" s="47">
        <f>IF(E3="", 0, IF(SUM(C27:H27)-E27&lt;&gt;0, 0, IF(SUM(M27:R27)&gt;0, 2, IF(SUM(M27:R27)&lt;0, 3, 1))))</f>
        <v>1</v>
      </c>
      <c r="AP27" s="47">
        <f>IFERROR(__xludf.DUMMYFUNCTION("IF(AO27=1, FILTER(TOSSUP, LEN(TOSSUP)), IF(AO27=2, FILTER(NEG, LEN(NEG)), IF(AO27, FILTER(NONEG, LEN(NONEG)), """")))"),-5.0)</f>
        <v>-5</v>
      </c>
      <c r="AQ27" s="47">
        <f>IFERROR(__xludf.DUMMYFUNCTION("""COMPUTED_VALUE"""),10.0)</f>
        <v>10</v>
      </c>
      <c r="AR27" s="47">
        <f>IFERROR(__xludf.DUMMYFUNCTION("""COMPUTED_VALUE"""),15.0)</f>
        <v>15</v>
      </c>
      <c r="AS27" s="47">
        <f>IF(F3="", 0, IF(SUM(C27:H27)-F27&lt;&gt;0, 0, IF(SUM(M27:R27)&gt;0, 2, IF(SUM(M27:R27)&lt;0, 3, 1))))</f>
        <v>1</v>
      </c>
      <c r="AT27" s="47">
        <f>IFERROR(__xludf.DUMMYFUNCTION("IF(AS27=1, FILTER(TOSSUP, LEN(TOSSUP)), IF(AS27=2, FILTER(NEG, LEN(NEG)), IF(AS27, FILTER(NONEG, LEN(NONEG)), """")))"),-5.0)</f>
        <v>-5</v>
      </c>
      <c r="AU27" s="47">
        <f>IFERROR(__xludf.DUMMYFUNCTION("""COMPUTED_VALUE"""),10.0)</f>
        <v>10</v>
      </c>
      <c r="AV27" s="47">
        <f>IFERROR(__xludf.DUMMYFUNCTION("""COMPUTED_VALUE"""),15.0)</f>
        <v>15</v>
      </c>
      <c r="AW27" s="47">
        <f>IF(G3="", 0, IF(SUM(C27:H27)-G27&lt;&gt;0, 0, IF(SUM(M27:R27)&gt;0, 2, IF(SUM(M27:R27)&lt;0, 3, 1))))</f>
        <v>1</v>
      </c>
      <c r="AX27" s="47">
        <f>IFERROR(__xludf.DUMMYFUNCTION("IF(AW27=1, FILTER(TOSSUP, LEN(TOSSUP)), IF(AW27=2, FILTER(NEG, LEN(NEG)), IF(AW27, FILTER(NONEG, LEN(NONEG)), """")))"),-5.0)</f>
        <v>-5</v>
      </c>
      <c r="AY27" s="47">
        <f>IFERROR(__xludf.DUMMYFUNCTION("""COMPUTED_VALUE"""),10.0)</f>
        <v>10</v>
      </c>
      <c r="AZ27" s="47">
        <f>IFERROR(__xludf.DUMMYFUNCTION("""COMPUTED_VALUE"""),15.0)</f>
        <v>15</v>
      </c>
      <c r="BA27" s="47">
        <f>IF(H3="", 0, IF(SUM(C27:H27)-H27&lt;&gt;0, 0, IF(SUM(M27:R27)&gt;0, 2, IF(SUM(M27:R27)&lt;0, 3, 1))))</f>
        <v>0</v>
      </c>
      <c r="BB27" s="47" t="str">
        <f>IFERROR(__xludf.DUMMYFUNCTION("IF(BA27=1, FILTER(TOSSUP, LEN(TOSSUP)), IF(BA27=2, FILTER(NEG, LEN(NEG)), IF(BA27, FILTER(NONEG, LEN(NONEG)), """")))"),"")</f>
        <v/>
      </c>
      <c r="BC27" s="47"/>
      <c r="BD27" s="47"/>
      <c r="BE27" s="47">
        <f>IF(M3="", 0, IF(SUM(M27:R27)-M27&lt;&gt;0, 0, IF(SUM(C27:H27)&gt;0, 2, IF(SUM(C27:H27)&lt;0, 3, 1))))</f>
        <v>1</v>
      </c>
      <c r="BF27" s="47">
        <f>IFERROR(__xludf.DUMMYFUNCTION("IF(BE27=1, FILTER(TOSSUP, LEN(TOSSUP)), IF(BE27=2, FILTER(NEG, LEN(NEG)), IF(BE27, FILTER(NONEG, LEN(NONEG)), """")))"),-5.0)</f>
        <v>-5</v>
      </c>
      <c r="BG27" s="47">
        <f>IFERROR(__xludf.DUMMYFUNCTION("""COMPUTED_VALUE"""),10.0)</f>
        <v>10</v>
      </c>
      <c r="BH27" s="47">
        <f>IFERROR(__xludf.DUMMYFUNCTION("""COMPUTED_VALUE"""),15.0)</f>
        <v>15</v>
      </c>
      <c r="BI27" s="47">
        <f>IF(N3="", 0, IF(SUM(M27:R27)-N27&lt;&gt;0, 0, IF(SUM(C27:H27)&gt;0, 2, IF(SUM(C27:H27)&lt;0, 3, 1))))</f>
        <v>1</v>
      </c>
      <c r="BJ27" s="47">
        <f>IFERROR(__xludf.DUMMYFUNCTION("IF(BI27=1, FILTER(TOSSUP, LEN(TOSSUP)), IF(BI27=2, FILTER(NEG, LEN(NEG)), IF(BI27, FILTER(NONEG, LEN(NONEG)), """")))"),-5.0)</f>
        <v>-5</v>
      </c>
      <c r="BK27" s="47">
        <f>IFERROR(__xludf.DUMMYFUNCTION("""COMPUTED_VALUE"""),10.0)</f>
        <v>10</v>
      </c>
      <c r="BL27" s="47">
        <f>IFERROR(__xludf.DUMMYFUNCTION("""COMPUTED_VALUE"""),15.0)</f>
        <v>15</v>
      </c>
      <c r="BM27" s="47">
        <f>IF(O3="", 0, IF(SUM(M27:R27)-O27&lt;&gt;0, 0, IF(SUM(C27:H27)&gt;0, 2, IF(SUM(C27:H27)&lt;0, 3, 1))))</f>
        <v>1</v>
      </c>
      <c r="BN27" s="47">
        <f>IFERROR(__xludf.DUMMYFUNCTION("IF(BM27=1, FILTER(TOSSUP, LEN(TOSSUP)), IF(BM27=2, FILTER(NEG, LEN(NEG)), IF(BM27, FILTER(NONEG, LEN(NONEG)), """")))"),-5.0)</f>
        <v>-5</v>
      </c>
      <c r="BO27" s="47">
        <f>IFERROR(__xludf.DUMMYFUNCTION("""COMPUTED_VALUE"""),10.0)</f>
        <v>10</v>
      </c>
      <c r="BP27" s="47">
        <f>IFERROR(__xludf.DUMMYFUNCTION("""COMPUTED_VALUE"""),15.0)</f>
        <v>15</v>
      </c>
      <c r="BQ27" s="47">
        <f>IF(P3="", 0, IF(SUM(M27:R27)-P27&lt;&gt;0, 0, IF(SUM(C27:H27)&gt;0, 2, IF(SUM(C27:H27)&lt;0, 3, 1))))</f>
        <v>1</v>
      </c>
      <c r="BR27" s="47">
        <f>IFERROR(__xludf.DUMMYFUNCTION("IF(BQ27=1, FILTER(TOSSUP, LEN(TOSSUP)), IF(BQ27=2, FILTER(NEG, LEN(NEG)), IF(BQ27, FILTER(NONEG, LEN(NONEG)), """")))"),-5.0)</f>
        <v>-5</v>
      </c>
      <c r="BS27" s="47">
        <f>IFERROR(__xludf.DUMMYFUNCTION("""COMPUTED_VALUE"""),10.0)</f>
        <v>10</v>
      </c>
      <c r="BT27" s="47">
        <f>IFERROR(__xludf.DUMMYFUNCTION("""COMPUTED_VALUE"""),15.0)</f>
        <v>15</v>
      </c>
      <c r="BU27" s="47">
        <f>IF(Q3="", 0, IF(SUM(M27:R27)-Q27&lt;&gt;0, 0, IF(SUM(C27:H27)&gt;0, 2, IF(SUM(C27:H27)&lt;0, 3, 1))))</f>
        <v>0</v>
      </c>
      <c r="BV27" s="47" t="str">
        <f>IFERROR(__xludf.DUMMYFUNCTION("IF(BU27=1, FILTER(TOSSUP, LEN(TOSSUP)), IF(BU27=2, FILTER(NEG, LEN(NEG)), IF(BU27, FILTER(NONEG, LEN(NONEG)), """")))"),"")</f>
        <v/>
      </c>
      <c r="BW27" s="47"/>
      <c r="BX27" s="47"/>
      <c r="BY27" s="47">
        <f>IF(R3="", 0, IF(SUM(M27:R27)-R27&lt;&gt;0, 0, IF(SUM(C27:H27)&gt;0, 2, IF(SUM(C27:H27)&lt;0, 3, 1))))</f>
        <v>0</v>
      </c>
      <c r="BZ27" s="47" t="str">
        <f>IFERROR(__xludf.DUMMYFUNCTION("IF(BY27=1, FILTER(TOSSUP, LEN(TOSSUP)), IF(BY27=2, FILTER(NEG, LEN(NEG)), IF(BY27, FILTER(NONEG, LEN(NONEG)), """")))"),"")</f>
        <v/>
      </c>
      <c r="CA27" s="47"/>
      <c r="CB27" s="47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3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47"/>
      <c r="W28" s="47"/>
      <c r="X28" s="47"/>
      <c r="Y28" s="24" t="str">
        <f>IFERROR(__xludf.DUMMYFUNCTION("""COMPUTED_VALUE"""),"Chris Jia")</f>
        <v>Chris Jia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1</v>
      </c>
      <c r="F29" s="90">
        <f t="shared" si="5"/>
        <v>1</v>
      </c>
      <c r="G29" s="89">
        <f t="shared" si="5"/>
        <v>2</v>
      </c>
      <c r="H29" s="90">
        <f t="shared" si="5"/>
        <v>0</v>
      </c>
      <c r="I29" s="91"/>
      <c r="J29" s="92"/>
      <c r="K29" s="35"/>
      <c r="L29" s="93">
        <v>10.0</v>
      </c>
      <c r="M29" s="94">
        <f t="shared" ref="M29:R29" si="6">COUNTIF(M4:M27, "=10")</f>
        <v>6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5"/>
      <c r="V29" s="47"/>
      <c r="W29" s="47"/>
      <c r="X29" s="47"/>
      <c r="Y29" s="47" t="str">
        <f>IFERROR(__xludf.DUMMYFUNCTION("""COMPUTED_VALUE"""),"Ryan McKenzie")</f>
        <v>Ryan McKenzie</v>
      </c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12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260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47"/>
      <c r="W30" s="47"/>
      <c r="X30" s="47"/>
      <c r="Y30" s="47" t="str">
        <f>IFERROR(__xludf.DUMMYFUNCTION("""COMPUTED_VALUE"""),"Carter Pisocky")</f>
        <v>Carter Pisocky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</row>
    <row r="31">
      <c r="A31" s="4"/>
      <c r="B31" s="104" t="s">
        <v>55</v>
      </c>
      <c r="C31" s="105">
        <f t="shared" ref="C31:H31" si="9">(C28*15)+(C29*10)+(C30*-5)</f>
        <v>0</v>
      </c>
      <c r="D31" s="106">
        <f t="shared" si="9"/>
        <v>5</v>
      </c>
      <c r="E31" s="105">
        <f t="shared" si="9"/>
        <v>10</v>
      </c>
      <c r="F31" s="106">
        <f t="shared" si="9"/>
        <v>5</v>
      </c>
      <c r="G31" s="105">
        <f t="shared" si="9"/>
        <v>20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105</v>
      </c>
      <c r="N31" s="106">
        <f t="shared" si="10"/>
        <v>30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7"/>
      <c r="W31" s="47"/>
      <c r="X31" s="47"/>
      <c r="Y31" s="47" t="str">
        <f>IFERROR(__xludf.DUMMYFUNCTION("""COMPUTED_VALUE"""),"Jacob Schildkraut")</f>
        <v>Jacob Schildkraut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</row>
    <row r="32">
      <c r="A32" s="4"/>
      <c r="B32" s="111">
        <f>IFERROR(__xludf.DUMMYFUNCTION("IF(RegExMatch(K27&amp;"""",""--""), ""ERROR"", K27)"),100.0)</f>
        <v>100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U27)"),405.0)</f>
        <v>405</v>
      </c>
      <c r="O32" s="113"/>
      <c r="P32" s="113"/>
      <c r="Q32" s="113"/>
      <c r="R32" s="113"/>
      <c r="S32" s="113"/>
      <c r="T32" s="113"/>
      <c r="U32" s="81"/>
      <c r="V32" s="47"/>
      <c r="W32" s="47"/>
      <c r="X32" s="47"/>
      <c r="Y32" s="47" t="str">
        <f>IFERROR(__xludf.DUMMYFUNCTION("""COMPUTED_VALUE"""),"")</f>
        <v/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</row>
    <row r="33">
      <c r="A33" s="4"/>
      <c r="B33" s="91"/>
      <c r="I33" s="92"/>
      <c r="J33" s="91"/>
      <c r="M33" s="92"/>
      <c r="N33" s="91"/>
      <c r="U33" s="92"/>
      <c r="V33" s="47"/>
      <c r="W33" s="47"/>
      <c r="X33" s="47"/>
      <c r="Y33" s="47" t="str">
        <f>IFERROR(__xludf.DUMMYFUNCTION("""COMPUTED_VALUE"""),"")</f>
        <v/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7"/>
      <c r="W34" s="47"/>
      <c r="X34" s="47"/>
      <c r="Y34" s="47" t="str">
        <f>IFERROR(__xludf.DUMMYFUNCTION("""COMPUTED_VALUE"""),"")</f>
        <v/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</row>
    <row r="35">
      <c r="A35" s="4"/>
      <c r="B35" s="4"/>
      <c r="C35" s="4"/>
      <c r="D35" s="4"/>
      <c r="E35" s="4"/>
      <c r="F35" s="38"/>
      <c r="G35" s="3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 t="str">
        <f>IFERROR(__xludf.DUMMYFUNCTION("""COMPUTED_VALUE"""),"")</f>
        <v/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</row>
    <row r="36">
      <c r="A36" s="4"/>
      <c r="B36" s="4"/>
      <c r="C36" s="116"/>
      <c r="E36" s="117"/>
      <c r="F36" s="38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47"/>
      <c r="W36" s="47"/>
      <c r="X36" s="47"/>
      <c r="Y36" s="47" t="str">
        <f>IFERROR(__xludf.DUMMYFUNCTION("""COMPUTED_VALUE"""),"")</f>
        <v/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>
      <c r="A37" s="4"/>
      <c r="B37" s="4"/>
      <c r="C37" s="38" t="str">
        <f>W37</f>
        <v>10: Jacob Schildkraut/Carter Pisocky</v>
      </c>
      <c r="L37" s="38"/>
      <c r="M37" s="38" t="str">
        <f>X37</f>
        <v/>
      </c>
      <c r="V37" s="47"/>
      <c r="W37" s="76" t="s">
        <v>107</v>
      </c>
      <c r="X37" s="76"/>
      <c r="Y37" s="47" t="str">
        <f>IFERROR(__xludf.DUMMYFUNCTION("FILTER(INSTRUCTIONS!A34:CC44, INSTRUCTIONS!A34:CC34=M2)"),"KNIGHT MINDS A")</f>
        <v>KNIGHT MINDS A</v>
      </c>
      <c r="Z37" s="24"/>
      <c r="AA37" s="24"/>
      <c r="AB37" s="47"/>
      <c r="AC37" s="47"/>
      <c r="AD37" s="47"/>
      <c r="AE37" s="24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>
      <c r="A38" s="4"/>
      <c r="B38" s="4"/>
      <c r="L38" s="38"/>
      <c r="V38" s="47"/>
      <c r="Y38" s="47" t="str">
        <f>IFERROR(__xludf.DUMMYFUNCTION("""COMPUTED_VALUE"""),"Elithia Arif")</f>
        <v>Elithia Arif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>
      <c r="A39" s="4"/>
      <c r="B39" s="4"/>
      <c r="L39" s="38"/>
      <c r="V39" s="47"/>
      <c r="Y39" s="47" t="str">
        <f>IFERROR(__xludf.DUMMYFUNCTION("""COMPUTED_VALUE"""),"Andriko Bilaniuk")</f>
        <v>Andriko Bilaniuk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>
      <c r="A40" s="4"/>
      <c r="B40" s="4"/>
      <c r="L40" s="38"/>
      <c r="V40" s="47"/>
      <c r="Y40" s="47" t="str">
        <f>IFERROR(__xludf.DUMMYFUNCTION("""COMPUTED_VALUE"""),"Jared Cooper")</f>
        <v>Jared Cooper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>
      <c r="A41" s="4"/>
      <c r="B41" s="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  <c r="W41" s="47"/>
      <c r="X41" s="47"/>
      <c r="Y41" s="47" t="str">
        <f>IFERROR(__xludf.DUMMYFUNCTION("""COMPUTED_VALUE"""),"Brendon Himes")</f>
        <v>Brendon Himes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>
      <c r="A42" s="4"/>
      <c r="B42" s="4"/>
      <c r="C42" s="118" t="s">
        <v>58</v>
      </c>
      <c r="H42" s="4"/>
      <c r="I42" s="4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7"/>
      <c r="W42" s="47"/>
      <c r="X42" s="47"/>
      <c r="Y42" s="47" t="str">
        <f>IFERROR(__xludf.DUMMYFUNCTION("""COMPUTED_VALUE"""),"")</f>
        <v/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>
      <c r="A43" s="4"/>
      <c r="B43" s="4"/>
      <c r="C43" s="119"/>
      <c r="V43" s="76"/>
      <c r="W43" s="47"/>
      <c r="X43" s="47"/>
      <c r="Y43" s="47" t="str">
        <f>IFERROR(__xludf.DUMMYFUNCTION("""COMPUTED_VALUE"""),"")</f>
        <v/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>
      <c r="A44" s="4"/>
      <c r="B44" s="4"/>
      <c r="V44" s="47"/>
      <c r="W44" s="47"/>
      <c r="X44" s="47"/>
      <c r="Y44" s="47" t="str">
        <f>IFERROR(__xludf.DUMMYFUNCTION("""COMPUTED_VALUE"""),"")</f>
        <v/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>
      <c r="A45" s="4"/>
      <c r="B45" s="4"/>
      <c r="V45" s="47"/>
      <c r="W45" s="47"/>
      <c r="X45" s="47"/>
      <c r="Y45" s="47" t="str">
        <f>IFERROR(__xludf.DUMMYFUNCTION("""COMPUTED_VALUE"""),"")</f>
        <v/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>
      <c r="A46" s="4"/>
      <c r="B46" s="4"/>
      <c r="V46" s="47"/>
      <c r="W46" s="47"/>
      <c r="X46" s="47"/>
      <c r="Y46" s="47" t="str">
        <f>IFERROR(__xludf.DUMMYFUNCTION("""COMPUTED_VALUE"""),"")</f>
        <v/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7"/>
      <c r="W47" s="47"/>
      <c r="X47" s="47"/>
      <c r="Y47" s="47" t="str">
        <f>IFERROR(__xludf.DUMMYFUNCTION("""COMPUTED_VALUE"""),"")</f>
        <v/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