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3"/>
    <sheet state="visible" name="ROUND 1" sheetId="2" r:id="rId4"/>
    <sheet state="visible" name="ROUND 2" sheetId="3" r:id="rId5"/>
    <sheet state="visible" name="ROUND 3" sheetId="4" r:id="rId6"/>
    <sheet state="visible" name="ROUND 4" sheetId="5" r:id="rId7"/>
    <sheet state="visible" name="ROUND 5" sheetId="6" r:id="rId8"/>
    <sheet state="visible" name="ROUND 6" sheetId="7" r:id="rId9"/>
    <sheet state="visible" name="ROUND 7" sheetId="8" r:id="rId10"/>
    <sheet state="visible" name="ROUND 8" sheetId="9" r:id="rId11"/>
    <sheet state="visible" name="ROUND 9" sheetId="10" r:id="rId12"/>
    <sheet state="visible" name="ROUND 10" sheetId="11" r:id="rId13"/>
    <sheet state="visible" name="ROUND 11" sheetId="12" r:id="rId14"/>
    <sheet state="visible" name="ROUND 12" sheetId="13" r:id="rId15"/>
  </sheets>
  <definedNames>
    <definedName name="BONUS">INSTRUCTIONS!$A$23:$D$23</definedName>
    <definedName name="TOSSUP">INSTRUCTIONS!$A$24:$C$24</definedName>
    <definedName name="NEG">INSTRUCTIONS!$A$24</definedName>
    <definedName name="NONEG">INSTRUCTIONS!$B$24:$C$24</definedName>
  </definedNames>
  <calcPr/>
</workbook>
</file>

<file path=xl/sharedStrings.xml><?xml version="1.0" encoding="utf-8"?>
<sst xmlns="http://schemas.openxmlformats.org/spreadsheetml/2006/main" count="401" uniqueCount="89">
  <si>
    <t>INSTRUCTIONS: PLEASE READ</t>
  </si>
  <si>
    <t>ROUND 2</t>
  </si>
  <si>
    <t>ROUND 1</t>
  </si>
  <si>
    <t>Each sheet (bottom) corresponds to one round.</t>
  </si>
  <si>
    <t xml:space="preserve">1. Click the little arrow on the right side of each team's box and select the team that is playing.  </t>
  </si>
  <si>
    <t>MCLEAN B</t>
  </si>
  <si>
    <t>MENCHVILLE</t>
  </si>
  <si>
    <t>2. Click the arrow inside each player's box and select the active players</t>
  </si>
  <si>
    <t>TU NO.</t>
  </si>
  <si>
    <t>RICHARD MONTGOMERY B</t>
  </si>
  <si>
    <t>COOPER A</t>
  </si>
  <si>
    <t xml:space="preserve">3. Once a bonus is entered, the row will turn dark (to help prevent you from double-entering any questions).  </t>
  </si>
  <si>
    <t>Cameron Tomaino</t>
  </si>
  <si>
    <t xml:space="preserve">     If a question goes dead, put a "0" in one of the bonus columns so you won't accidentally put the next tossup in the wrong row.</t>
  </si>
  <si>
    <t>Jay Richardson</t>
  </si>
  <si>
    <t>Laura Madler</t>
  </si>
  <si>
    <t>Karan Singh</t>
  </si>
  <si>
    <t>BONUS</t>
  </si>
  <si>
    <t>4. There are two ways to input points.  You can type the point values into each cell, or you can click the small arrow inside</t>
  </si>
  <si>
    <t>T+B</t>
  </si>
  <si>
    <t xml:space="preserve">    each box and select the appropriate point value.  If you're typing, be sure to hit "enter" after you're done to save the points.</t>
  </si>
  <si>
    <t>Aryan Tiwari</t>
  </si>
  <si>
    <t xml:space="preserve">    To delete accidentally inputted points, click the cell once and hit "delete/backspace."  Do not click twice, do not try anything else.</t>
  </si>
  <si>
    <t>Paul Kim</t>
  </si>
  <si>
    <t>SUM</t>
  </si>
  <si>
    <t>Jay Shin</t>
  </si>
  <si>
    <t>Anthony Xu</t>
  </si>
  <si>
    <t>Cas Nguyen</t>
  </si>
  <si>
    <t xml:space="preserve">5. IMPORTANT: If a substitution occurs, click the coresponding "Add Substitution" button and fill out the form. </t>
  </si>
  <si>
    <t>Gavin Wang</t>
  </si>
  <si>
    <t>Luke Gormsen</t>
  </si>
  <si>
    <t>Vincent Tsai</t>
  </si>
  <si>
    <t>Brian Siegel</t>
  </si>
  <si>
    <t>Owen Higgs</t>
  </si>
  <si>
    <t xml:space="preserve">    Please grant authorization to Script by clicking "Add Subtitution" -&gt; Sign in -&gt; Advanced -&gt; Go to Script -&gt; Allow.</t>
  </si>
  <si>
    <t xml:space="preserve">    If the button glitches, just refresh the sheet.</t>
  </si>
  <si>
    <t>6. IMPORTANT: If you are moderating a bye round, please write "BYE" in the "Notes" section. Do not write anything else.</t>
  </si>
  <si>
    <t xml:space="preserve">ERRORS: </t>
  </si>
  <si>
    <t>BON.ERR: you gave the bonus points to a team without tossup points</t>
  </si>
  <si>
    <t>TU.ERR: you gave tossup points to nobody</t>
  </si>
  <si>
    <t>List of teams:</t>
  </si>
  <si>
    <t>-----------</t>
  </si>
  <si>
    <t>TIE BREAKER</t>
  </si>
  <si>
    <t>ROUND 3</t>
  </si>
  <si>
    <t>-------------</t>
  </si>
  <si>
    <t>GEORGETOWN DAY B</t>
  </si>
  <si>
    <t>Ben Meyer</t>
  </si>
  <si>
    <t>Ethan Wolin</t>
  </si>
  <si>
    <t>Ashok Tate</t>
  </si>
  <si>
    <t>BONUS TOTAL</t>
  </si>
  <si>
    <t>PPB</t>
  </si>
  <si>
    <t>PPG</t>
  </si>
  <si>
    <t>FINAL SCORES</t>
  </si>
  <si>
    <t>Notes (protests, moderating mistakes, etc.)</t>
  </si>
  <si>
    <t>ROUND 4</t>
  </si>
  <si>
    <t>ROUND 5</t>
  </si>
  <si>
    <t>NANSEMOND-SUFFOLK</t>
  </si>
  <si>
    <t>KNIGHT MINDS C</t>
  </si>
  <si>
    <t>Bradley Friedman</t>
  </si>
  <si>
    <t>Daniel Aucoin</t>
  </si>
  <si>
    <t>Georgia Hoffman</t>
  </si>
  <si>
    <t>ROUND 6</t>
  </si>
  <si>
    <t>LAKE BRADDOCK</t>
  </si>
  <si>
    <t>Delaney Hingst</t>
  </si>
  <si>
    <t>Sadie Jacobs</t>
  </si>
  <si>
    <t>Jack Bradecamp</t>
  </si>
  <si>
    <t>Sarah Cutler</t>
  </si>
  <si>
    <t>ROUND 7</t>
  </si>
  <si>
    <t>ROUND 8</t>
  </si>
  <si>
    <t>CENTENNIAL C</t>
  </si>
  <si>
    <t>Aadarsh Govada</t>
  </si>
  <si>
    <t>Ryan Yu</t>
  </si>
  <si>
    <t>Adhithyaa Nair</t>
  </si>
  <si>
    <t>Alex Yang</t>
  </si>
  <si>
    <t>ROUND 9</t>
  </si>
  <si>
    <t>CENTENNIAL LANE B</t>
  </si>
  <si>
    <t>Jonah Newgent</t>
  </si>
  <si>
    <t>Sahil Prasad</t>
  </si>
  <si>
    <t>Joe Li</t>
  </si>
  <si>
    <t>Ari Rosenthal</t>
  </si>
  <si>
    <t>ROUND 10</t>
  </si>
  <si>
    <t>WEEPING ROSE</t>
  </si>
  <si>
    <t>Kacy Lee</t>
  </si>
  <si>
    <t>Aidan Nguyen</t>
  </si>
  <si>
    <t>Theresa Ryan</t>
  </si>
  <si>
    <t>Ivy Chen</t>
  </si>
  <si>
    <t>ROUND 11</t>
  </si>
  <si>
    <t>ROUND 12</t>
  </si>
  <si>
    <t>Protest on tossup 2, buzz on "1637", christians prompted then japanese christians for catholics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</si>
</sst>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</font>
    <font>
      <b/>
      <sz val="12.0"/>
      <name val="Trebuchet MS"/>
    </font>
    <font>
      <name val="Trebuchet MS"/>
    </font>
    <font>
      <b/>
      <sz val="12.0"/>
      <color rgb="FFFFFFFF"/>
      <name val="Trebuchet MS"/>
    </font>
    <font>
      <b/>
      <sz val="14.0"/>
      <color rgb="FF000000"/>
      <name val="Trebuchet MS"/>
    </font>
    <font>
      <color rgb="FF000000"/>
      <name val="Trebuchet MS"/>
    </font>
    <font>
      <color rgb="FFFFFFFF"/>
      <name val="Trebuchet MS"/>
    </font>
    <font>
      <sz val="11.0"/>
      <name val="Trebuchet MS"/>
    </font>
    <font>
      <sz val="10.0"/>
      <color rgb="FF000000"/>
      <name val="Trebuchet MS"/>
    </font>
    <font/>
    <font>
      <b/>
      <sz val="11.0"/>
      <name val="Trebuchet MS"/>
    </font>
    <font>
      <sz val="11.0"/>
      <color rgb="FF000000"/>
      <name val="Trebuchet MS"/>
    </font>
    <font>
      <b/>
      <i/>
      <sz val="11.0"/>
      <name val="Trebuchet MS"/>
    </font>
    <font>
      <b/>
      <name val="Trebuchet MS"/>
    </font>
    <font>
      <sz val="10.0"/>
      <color rgb="FFFFFFFF"/>
      <name val="Trebuchet MS"/>
    </font>
    <font>
      <sz val="10.0"/>
      <name val="Trebuchet MS"/>
    </font>
    <font>
      <sz val="11.0"/>
      <color rgb="FFFFFFFF"/>
      <name val="Trebuchet MS"/>
    </font>
    <font>
      <sz val="8.0"/>
      <name val="Trebuchet MS"/>
    </font>
    <font>
      <b/>
      <sz val="10.0"/>
      <name val="Trebuchet MS"/>
    </font>
    <font>
      <b/>
      <sz val="18.0"/>
      <name val="Trebuchet MS"/>
    </font>
    <font>
      <b/>
      <sz val="36.0"/>
      <color rgb="FFFFFFFF"/>
      <name val="Trebuchet MS"/>
    </font>
    <font>
      <b/>
      <sz val="24.0"/>
      <name val="Trebuchet MS"/>
    </font>
    <font>
      <b/>
      <color rgb="FF000000"/>
      <name val="Trebuchet MS"/>
    </font>
    <font>
      <b/>
      <sz val="10.0"/>
      <color rgb="FF000000"/>
      <name val="Trebuchet MS"/>
    </font>
  </fonts>
  <fills count="2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61C00"/>
        <bgColor rgb="FFA61C00"/>
      </patternFill>
    </fill>
    <fill>
      <patternFill patternType="solid">
        <fgColor rgb="FF999999"/>
        <bgColor rgb="FF999999"/>
      </patternFill>
    </fill>
    <fill>
      <patternFill patternType="solid">
        <fgColor rgb="FF0B5394"/>
        <bgColor rgb="FF0B5394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EA9999"/>
        <bgColor rgb="FFEA9999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</fills>
  <borders count="17">
    <border/>
    <border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Font="1"/>
    <xf borderId="0" fillId="0" fontId="2" numFmtId="0" xfId="0" applyAlignment="1" applyFont="1">
      <alignment vertical="bottom"/>
    </xf>
    <xf borderId="0" fillId="2" fontId="3" numFmtId="0" xfId="0" applyAlignment="1" applyFill="1" applyFont="1">
      <alignment readingOrder="0"/>
    </xf>
    <xf borderId="0" fillId="0" fontId="2" numFmtId="0" xfId="0" applyAlignment="1" applyFont="1">
      <alignment readingOrder="0" vertical="bottom"/>
    </xf>
    <xf borderId="0" fillId="2" fontId="4" numFmtId="0" xfId="0" applyAlignment="1" applyFont="1">
      <alignment horizontal="center" readingOrder="0"/>
    </xf>
    <xf borderId="0" fillId="0" fontId="5" numFmtId="0" xfId="0" applyFont="1"/>
    <xf borderId="1" fillId="0" fontId="2" numFmtId="0" xfId="0" applyAlignment="1" applyBorder="1" applyFont="1">
      <alignment shrinkToFit="0" vertical="bottom" wrapText="0"/>
    </xf>
    <xf borderId="0" fillId="0" fontId="6" numFmtId="0" xfId="0" applyFont="1"/>
    <xf borderId="1" fillId="0" fontId="7" numFmtId="0" xfId="0" applyAlignment="1" applyBorder="1" applyFont="1">
      <alignment readingOrder="0" shrinkToFit="0" vertical="bottom" wrapText="0"/>
    </xf>
    <xf borderId="0" fillId="0" fontId="8" numFmtId="0" xfId="0" applyFont="1"/>
    <xf borderId="2" fillId="3" fontId="3" numFmtId="0" xfId="0" applyAlignment="1" applyBorder="1" applyFill="1" applyFont="1">
      <alignment readingOrder="0"/>
    </xf>
    <xf borderId="3" fillId="0" fontId="9" numFmtId="0" xfId="0" applyBorder="1" applyFont="1"/>
    <xf borderId="4" fillId="0" fontId="9" numFmtId="0" xfId="0" applyBorder="1" applyFont="1"/>
    <xf borderId="5" fillId="4" fontId="10" numFmtId="0" xfId="0" applyAlignment="1" applyBorder="1" applyFill="1" applyFont="1">
      <alignment horizontal="center" readingOrder="0"/>
    </xf>
    <xf borderId="1" fillId="2" fontId="11" numFmtId="0" xfId="0" applyAlignment="1" applyBorder="1" applyFont="1">
      <alignment readingOrder="0" shrinkToFit="0" vertical="bottom" wrapText="0"/>
    </xf>
    <xf borderId="2" fillId="5" fontId="3" numFmtId="0" xfId="0" applyAlignment="1" applyBorder="1" applyFill="1" applyFont="1">
      <alignment readingOrder="0"/>
    </xf>
    <xf borderId="1" fillId="0" fontId="7" numFmtId="0" xfId="0" applyAlignment="1" applyBorder="1" applyFont="1">
      <alignment shrinkToFit="0" vertical="bottom" wrapText="0"/>
    </xf>
    <xf borderId="6" fillId="6" fontId="10" numFmtId="0" xfId="0" applyAlignment="1" applyBorder="1" applyFill="1" applyFont="1">
      <alignment horizontal="left" readingOrder="0" vertical="bottom"/>
    </xf>
    <xf borderId="1" fillId="2" fontId="11" numFmtId="0" xfId="0" applyAlignment="1" applyBorder="1" applyFont="1">
      <alignment shrinkToFit="0" vertical="bottom" wrapText="0"/>
    </xf>
    <xf borderId="6" fillId="7" fontId="10" numFmtId="0" xfId="0" applyAlignment="1" applyBorder="1" applyFill="1" applyFont="1">
      <alignment horizontal="left" readingOrder="0" vertical="bottom"/>
    </xf>
    <xf borderId="6" fillId="8" fontId="10" numFmtId="0" xfId="0" applyAlignment="1" applyBorder="1" applyFill="1" applyFont="1">
      <alignment horizontal="center" readingOrder="0"/>
    </xf>
    <xf borderId="1" fillId="0" fontId="7" numFmtId="0" xfId="0" applyAlignment="1" applyBorder="1" applyFont="1">
      <alignment shrinkToFit="0" vertical="bottom" wrapText="0"/>
    </xf>
    <xf borderId="6" fillId="9" fontId="10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readingOrder="0" vertical="bottom"/>
    </xf>
    <xf borderId="7" fillId="0" fontId="9" numFmtId="0" xfId="0" applyBorder="1" applyFont="1"/>
    <xf borderId="6" fillId="10" fontId="10" numFmtId="0" xfId="0" applyAlignment="1" applyBorder="1" applyFill="1" applyFont="1">
      <alignment horizontal="left" readingOrder="0" vertical="bottom"/>
    </xf>
    <xf borderId="6" fillId="11" fontId="10" numFmtId="0" xfId="0" applyAlignment="1" applyBorder="1" applyFill="1" applyFont="1">
      <alignment horizontal="left" readingOrder="0" vertical="bottom"/>
    </xf>
    <xf borderId="0" fillId="0" fontId="2" numFmtId="0" xfId="0" applyAlignment="1" applyFont="1">
      <alignment readingOrder="0"/>
    </xf>
    <xf borderId="1" fillId="0" fontId="12" numFmtId="0" xfId="0" applyAlignment="1" applyBorder="1" applyFont="1">
      <alignment readingOrder="0" shrinkToFit="0" vertical="bottom" wrapText="0"/>
    </xf>
    <xf borderId="6" fillId="7" fontId="2" numFmtId="0" xfId="0" applyAlignment="1" applyBorder="1" applyFont="1">
      <alignment readingOrder="0"/>
    </xf>
    <xf borderId="6" fillId="2" fontId="2" numFmtId="0" xfId="0" applyAlignment="1" applyBorder="1" applyFont="1">
      <alignment readingOrder="0"/>
    </xf>
    <xf borderId="6" fillId="12" fontId="2" numFmtId="0" xfId="0" applyAlignment="1" applyBorder="1" applyFill="1" applyFont="1">
      <alignment readingOrder="0"/>
    </xf>
    <xf borderId="0" fillId="0" fontId="12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/>
    </xf>
    <xf borderId="6" fillId="12" fontId="2" numFmtId="0" xfId="0" applyAlignment="1" applyBorder="1" applyFont="1">
      <alignment vertical="bottom"/>
    </xf>
    <xf borderId="6" fillId="13" fontId="13" numFmtId="0" xfId="0" applyAlignment="1" applyBorder="1" applyFill="1" applyFont="1">
      <alignment horizontal="center" readingOrder="0"/>
    </xf>
    <xf borderId="6" fillId="11" fontId="2" numFmtId="0" xfId="0" applyAlignment="1" applyBorder="1" applyFont="1">
      <alignment readingOrder="0"/>
    </xf>
    <xf borderId="6" fillId="2" fontId="2" numFmtId="0" xfId="0" applyAlignment="1" applyBorder="1" applyFont="1">
      <alignment readingOrder="0" vertical="bottom"/>
    </xf>
    <xf borderId="1" fillId="0" fontId="7" numFmtId="0" xfId="0" applyAlignment="1" applyBorder="1" applyFont="1">
      <alignment vertical="bottom"/>
    </xf>
    <xf borderId="6" fillId="12" fontId="2" numFmtId="0" xfId="0" applyBorder="1" applyFont="1"/>
    <xf borderId="0" fillId="2" fontId="14" numFmtId="0" xfId="0" applyFont="1"/>
    <xf borderId="0" fillId="0" fontId="14" numFmtId="0" xfId="0" applyFont="1"/>
    <xf borderId="1" fillId="0" fontId="14" numFmtId="0" xfId="0" applyAlignment="1" applyBorder="1" applyFont="1">
      <alignment readingOrder="0" shrinkToFit="0" vertical="bottom" wrapText="0"/>
    </xf>
    <xf borderId="1" fillId="0" fontId="14" numFmtId="0" xfId="0" applyAlignment="1" applyBorder="1" applyFont="1">
      <alignment readingOrder="0" vertical="bottom"/>
    </xf>
    <xf borderId="0" fillId="0" fontId="14" numFmtId="0" xfId="0" applyAlignment="1" applyFont="1">
      <alignment readingOrder="0"/>
    </xf>
    <xf borderId="1" fillId="0" fontId="14" numFmtId="0" xfId="0" applyAlignment="1" applyBorder="1" applyFont="1">
      <alignment vertical="bottom"/>
    </xf>
    <xf borderId="0" fillId="0" fontId="8" numFmtId="0" xfId="0" applyAlignment="1" applyFont="1">
      <alignment readingOrder="0"/>
    </xf>
    <xf borderId="1" fillId="0" fontId="15" numFmtId="0" xfId="0" applyAlignment="1" applyBorder="1" applyFont="1">
      <alignment vertical="bottom"/>
    </xf>
    <xf borderId="0" fillId="0" fontId="15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0" fontId="1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16" numFmtId="0" xfId="0" applyAlignment="1" applyFont="1">
      <alignment readingOrder="0" vertical="bottom"/>
    </xf>
    <xf borderId="8" fillId="2" fontId="2" numFmtId="0" xfId="0" applyAlignment="1" applyBorder="1" applyFont="1">
      <alignment readingOrder="0" vertical="bottom"/>
    </xf>
    <xf borderId="6" fillId="11" fontId="2" numFmtId="0" xfId="0" applyBorder="1" applyFont="1"/>
    <xf borderId="8" fillId="2" fontId="2" numFmtId="0" xfId="0" applyAlignment="1" applyBorder="1" applyFont="1">
      <alignment vertical="bottom"/>
    </xf>
    <xf borderId="6" fillId="7" fontId="2" numFmtId="0" xfId="0" applyBorder="1" applyFont="1"/>
    <xf borderId="6" fillId="2" fontId="2" numFmtId="0" xfId="0" applyBorder="1" applyFont="1"/>
    <xf borderId="6" fillId="14" fontId="2" numFmtId="0" xfId="0" applyAlignment="1" applyBorder="1" applyFill="1" applyFont="1">
      <alignment readingOrder="0"/>
    </xf>
    <xf borderId="6" fillId="13" fontId="2" numFmtId="0" xfId="0" applyAlignment="1" applyBorder="1" applyFont="1">
      <alignment readingOrder="0"/>
    </xf>
    <xf borderId="6" fillId="14" fontId="2" numFmtId="0" xfId="0" applyBorder="1" applyFont="1"/>
    <xf borderId="6" fillId="9" fontId="2" numFmtId="0" xfId="0" applyAlignment="1" applyBorder="1" applyFont="1">
      <alignment readingOrder="0"/>
    </xf>
    <xf borderId="6" fillId="9" fontId="2" numFmtId="0" xfId="0" applyBorder="1" applyFont="1"/>
    <xf borderId="6" fillId="15" fontId="13" numFmtId="0" xfId="0" applyAlignment="1" applyBorder="1" applyFill="1" applyFont="1">
      <alignment horizontal="center" readingOrder="0"/>
    </xf>
    <xf borderId="6" fillId="16" fontId="2" numFmtId="0" xfId="0" applyAlignment="1" applyBorder="1" applyFill="1" applyFont="1">
      <alignment readingOrder="0"/>
    </xf>
    <xf borderId="6" fillId="16" fontId="2" numFmtId="0" xfId="0" applyBorder="1" applyFont="1"/>
    <xf borderId="8" fillId="13" fontId="2" numFmtId="0" xfId="0" applyAlignment="1" applyBorder="1" applyFont="1">
      <alignment vertical="bottom"/>
    </xf>
    <xf borderId="6" fillId="13" fontId="2" numFmtId="0" xfId="0" applyBorder="1" applyFont="1"/>
    <xf borderId="8" fillId="13" fontId="2" numFmtId="0" xfId="0" applyAlignment="1" applyBorder="1" applyFont="1">
      <alignment readingOrder="0" vertical="bottom"/>
    </xf>
    <xf borderId="6" fillId="12" fontId="2" numFmtId="0" xfId="0" applyAlignment="1" applyBorder="1" applyFont="1">
      <alignment horizontal="right" readingOrder="0"/>
    </xf>
    <xf borderId="5" fillId="13" fontId="17" numFmtId="0" xfId="0" applyAlignment="1" applyBorder="1" applyFont="1">
      <alignment horizontal="center" readingOrder="0" shrinkToFit="0" wrapText="1"/>
    </xf>
    <xf borderId="8" fillId="0" fontId="9" numFmtId="0" xfId="0" applyBorder="1" applyFont="1"/>
    <xf borderId="0" fillId="2" fontId="14" numFmtId="0" xfId="0" applyAlignment="1" applyFont="1">
      <alignment readingOrder="0"/>
    </xf>
    <xf borderId="9" fillId="17" fontId="15" numFmtId="0" xfId="0" applyAlignment="1" applyBorder="1" applyFill="1" applyFont="1">
      <alignment readingOrder="0"/>
    </xf>
    <xf borderId="10" fillId="14" fontId="15" numFmtId="0" xfId="0" applyBorder="1" applyFont="1"/>
    <xf borderId="10" fillId="13" fontId="15" numFmtId="0" xfId="0" applyBorder="1" applyFont="1"/>
    <xf borderId="9" fillId="6" fontId="18" numFmtId="0" xfId="0" applyAlignment="1" applyBorder="1" applyFont="1">
      <alignment horizontal="center" readingOrder="0" shrinkToFit="0" wrapText="1"/>
    </xf>
    <xf borderId="11" fillId="0" fontId="9" numFmtId="0" xfId="0" applyBorder="1" applyFont="1"/>
    <xf borderId="5" fillId="6" fontId="18" numFmtId="0" xfId="0" applyAlignment="1" applyBorder="1" applyFont="1">
      <alignment horizontal="center" readingOrder="0"/>
    </xf>
    <xf borderId="10" fillId="17" fontId="15" numFmtId="0" xfId="0" applyAlignment="1" applyBorder="1" applyFont="1">
      <alignment readingOrder="0"/>
    </xf>
    <xf borderId="10" fillId="16" fontId="15" numFmtId="0" xfId="0" applyBorder="1" applyFont="1"/>
    <xf borderId="10" fillId="18" fontId="15" numFmtId="0" xfId="0" applyBorder="1" applyFill="1" applyFont="1"/>
    <xf borderId="9" fillId="19" fontId="18" numFmtId="0" xfId="0" applyAlignment="1" applyBorder="1" applyFill="1" applyFont="1">
      <alignment horizontal="center" readingOrder="0" shrinkToFit="0" wrapText="1"/>
    </xf>
    <xf borderId="5" fillId="19" fontId="13" numFmtId="0" xfId="0" applyAlignment="1" applyBorder="1" applyFont="1">
      <alignment horizontal="center" readingOrder="0"/>
    </xf>
    <xf borderId="12" fillId="17" fontId="15" numFmtId="0" xfId="0" applyAlignment="1" applyBorder="1" applyFont="1">
      <alignment readingOrder="0"/>
    </xf>
    <xf borderId="0" fillId="14" fontId="8" numFmtId="0" xfId="0" applyFont="1"/>
    <xf borderId="0" fillId="13" fontId="8" numFmtId="0" xfId="0" applyFont="1"/>
    <xf borderId="12" fillId="0" fontId="9" numFmtId="0" xfId="0" applyBorder="1" applyFont="1"/>
    <xf borderId="13" fillId="0" fontId="9" numFmtId="0" xfId="0" applyBorder="1" applyFont="1"/>
    <xf borderId="0" fillId="17" fontId="15" numFmtId="0" xfId="0" applyAlignment="1" applyFont="1">
      <alignment readingOrder="0"/>
    </xf>
    <xf borderId="0" fillId="16" fontId="8" numFmtId="0" xfId="0" applyFont="1"/>
    <xf borderId="0" fillId="18" fontId="8" numFmtId="0" xfId="0" applyFont="1"/>
    <xf borderId="0" fillId="14" fontId="15" numFmtId="0" xfId="0" applyFont="1"/>
    <xf borderId="0" fillId="13" fontId="15" numFmtId="0" xfId="0" applyFont="1"/>
    <xf borderId="12" fillId="7" fontId="19" numFmtId="0" xfId="0" applyAlignment="1" applyBorder="1" applyFont="1">
      <alignment horizontal="center"/>
    </xf>
    <xf borderId="7" fillId="7" fontId="19" numFmtId="0" xfId="0" applyAlignment="1" applyBorder="1" applyFont="1">
      <alignment horizontal="center"/>
    </xf>
    <xf borderId="0" fillId="16" fontId="15" numFmtId="0" xfId="0" applyFont="1"/>
    <xf borderId="0" fillId="18" fontId="15" numFmtId="0" xfId="0" applyFont="1"/>
    <xf borderId="12" fillId="20" fontId="19" numFmtId="0" xfId="0" applyAlignment="1" applyBorder="1" applyFill="1" applyFont="1">
      <alignment horizontal="center"/>
    </xf>
    <xf borderId="7" fillId="20" fontId="19" numFmtId="0" xfId="0" applyAlignment="1" applyBorder="1" applyFont="1">
      <alignment horizontal="center"/>
    </xf>
    <xf borderId="14" fillId="17" fontId="18" numFmtId="0" xfId="0" applyAlignment="1" applyBorder="1" applyFont="1">
      <alignment horizontal="right" readingOrder="0"/>
    </xf>
    <xf borderId="15" fillId="14" fontId="18" numFmtId="0" xfId="0" applyBorder="1" applyFont="1"/>
    <xf borderId="15" fillId="13" fontId="18" numFmtId="0" xfId="0" applyBorder="1" applyFont="1"/>
    <xf borderId="14" fillId="0" fontId="9" numFmtId="0" xfId="0" applyBorder="1" applyFont="1"/>
    <xf borderId="16" fillId="0" fontId="9" numFmtId="0" xfId="0" applyBorder="1" applyFont="1"/>
    <xf borderId="15" fillId="17" fontId="18" numFmtId="0" xfId="0" applyAlignment="1" applyBorder="1" applyFont="1">
      <alignment horizontal="right" readingOrder="0"/>
    </xf>
    <xf borderId="15" fillId="16" fontId="18" numFmtId="0" xfId="0" applyBorder="1" applyFont="1"/>
    <xf borderId="12" fillId="3" fontId="20" numFmtId="0" xfId="0" applyAlignment="1" applyBorder="1" applyFont="1">
      <alignment horizontal="center"/>
    </xf>
    <xf borderId="9" fillId="0" fontId="21" numFmtId="0" xfId="0" applyAlignment="1" applyBorder="1" applyFont="1">
      <alignment horizontal="center" readingOrder="0"/>
    </xf>
    <xf borderId="10" fillId="0" fontId="9" numFmtId="0" xfId="0" applyBorder="1" applyFont="1"/>
    <xf borderId="9" fillId="5" fontId="20" numFmtId="0" xfId="0" applyAlignment="1" applyBorder="1" applyFont="1">
      <alignment horizontal="center"/>
    </xf>
    <xf borderId="15" fillId="0" fontId="9" numFmtId="0" xfId="0" applyBorder="1" applyFont="1"/>
    <xf borderId="0" fillId="0" fontId="2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23" numFmtId="0" xfId="0" applyAlignment="1" applyFont="1">
      <alignment readingOrder="0"/>
    </xf>
    <xf borderId="0" fillId="2" fontId="8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21.png"/><Relationship Id="rId2" Type="http://schemas.openxmlformats.org/officeDocument/2006/relationships/image" Target="../media/image23.png"/><Relationship Id="rId3" Type="http://schemas.openxmlformats.org/officeDocument/2006/relationships/image" Target="../media/image33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25.png"/><Relationship Id="rId2" Type="http://schemas.openxmlformats.org/officeDocument/2006/relationships/image" Target="../media/image35.png"/><Relationship Id="rId3" Type="http://schemas.openxmlformats.org/officeDocument/2006/relationships/image" Target="../media/image34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27.png"/><Relationship Id="rId2" Type="http://schemas.openxmlformats.org/officeDocument/2006/relationships/image" Target="../media/image28.png"/><Relationship Id="rId3" Type="http://schemas.openxmlformats.org/officeDocument/2006/relationships/image" Target="../media/image36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30.png"/><Relationship Id="rId2" Type="http://schemas.openxmlformats.org/officeDocument/2006/relationships/image" Target="../media/image31.png"/><Relationship Id="rId3" Type="http://schemas.openxmlformats.org/officeDocument/2006/relationships/image" Target="../media/image37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6.png"/><Relationship Id="rId3" Type="http://schemas.openxmlformats.org/officeDocument/2006/relationships/image" Target="../media/image1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15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7.png"/><Relationship Id="rId3" Type="http://schemas.openxmlformats.org/officeDocument/2006/relationships/image" Target="../media/image18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11.png"/><Relationship Id="rId3" Type="http://schemas.openxmlformats.org/officeDocument/2006/relationships/image" Target="../media/image24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Relationship Id="rId3" Type="http://schemas.openxmlformats.org/officeDocument/2006/relationships/image" Target="../media/image22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<Relationship Id="rId3" Type="http://schemas.openxmlformats.org/officeDocument/2006/relationships/image" Target="../media/image26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6.png"/><Relationship Id="rId2" Type="http://schemas.openxmlformats.org/officeDocument/2006/relationships/image" Target="../media/image17.png"/><Relationship Id="rId3" Type="http://schemas.openxmlformats.org/officeDocument/2006/relationships/image" Target="../media/image29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20.png"/><Relationship Id="rId2" Type="http://schemas.openxmlformats.org/officeDocument/2006/relationships/image" Target="../media/image19.png"/><Relationship Id="rId3" Type="http://schemas.openxmlformats.org/officeDocument/2006/relationships/image" Target="../media/image3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219075</xdr:colOff>
      <xdr:row>0</xdr:row>
      <xdr:rowOff>180975</xdr:rowOff>
    </xdr:from>
    <xdr:ext cx="4953000" cy="8477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2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2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3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3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2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2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3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3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3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3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7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1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1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18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1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1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2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1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1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2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1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1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2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1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1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29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1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1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A1" s="1" t="s">
        <v>0</v>
      </c>
      <c r="B1" s="2"/>
      <c r="C1" s="4"/>
      <c r="D1" s="6"/>
      <c r="E1" s="4"/>
      <c r="F1" s="4"/>
      <c r="G1" s="4"/>
      <c r="H1" s="4"/>
      <c r="I1" s="4"/>
      <c r="J1" s="4"/>
      <c r="K1" s="4"/>
      <c r="L1" s="4"/>
      <c r="M1" s="6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</row>
    <row r="2">
      <c r="A2" s="4"/>
      <c r="B2" s="4"/>
      <c r="C2" s="4"/>
      <c r="D2" s="4"/>
      <c r="E2" s="4"/>
      <c r="F2" s="4"/>
      <c r="G2" s="4"/>
      <c r="H2" s="9"/>
      <c r="I2" s="2"/>
      <c r="J2" s="4"/>
      <c r="K2" s="4"/>
      <c r="L2" s="4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</row>
    <row r="3">
      <c r="A3" s="11" t="s">
        <v>3</v>
      </c>
      <c r="B3" s="2"/>
      <c r="C3" s="2"/>
      <c r="D3" s="4"/>
      <c r="E3" s="4"/>
      <c r="F3" s="4"/>
      <c r="G3" s="4"/>
      <c r="H3" s="4"/>
      <c r="I3" s="4"/>
      <c r="J3" s="4"/>
      <c r="K3" s="4"/>
      <c r="L3" s="4"/>
      <c r="M3" s="6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</row>
    <row r="4">
      <c r="A4" s="11" t="s">
        <v>4</v>
      </c>
      <c r="B4" s="2"/>
      <c r="C4" s="2"/>
      <c r="D4" s="2"/>
      <c r="E4" s="2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</row>
    <row r="5">
      <c r="A5" s="17" t="s">
        <v>7</v>
      </c>
      <c r="B5" s="2"/>
      <c r="C5" s="2"/>
      <c r="D5" s="2"/>
      <c r="E5" s="2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</row>
    <row r="6">
      <c r="A6" s="19" t="s">
        <v>11</v>
      </c>
      <c r="B6" s="2"/>
      <c r="C6" s="2"/>
      <c r="D6" s="2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</row>
    <row r="7">
      <c r="A7" s="21" t="s">
        <v>13</v>
      </c>
      <c r="B7" s="2"/>
      <c r="C7" s="2"/>
      <c r="D7" s="2"/>
      <c r="E7" s="2"/>
      <c r="F7" s="2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</row>
    <row r="8">
      <c r="A8" s="24" t="s">
        <v>18</v>
      </c>
      <c r="B8" s="2"/>
      <c r="C8" s="2"/>
      <c r="D8" s="2"/>
      <c r="E8" s="2"/>
      <c r="F8" s="2"/>
      <c r="G8" s="2"/>
      <c r="H8" s="2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</row>
    <row r="9">
      <c r="A9" s="21" t="s">
        <v>20</v>
      </c>
      <c r="B9" s="2"/>
      <c r="C9" s="2"/>
      <c r="D9" s="2"/>
      <c r="E9" s="2"/>
      <c r="F9" s="2"/>
      <c r="G9" s="2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</row>
    <row r="10">
      <c r="A10" s="24" t="s">
        <v>22</v>
      </c>
      <c r="B10" s="2"/>
      <c r="C10" s="2"/>
      <c r="D10" s="2"/>
      <c r="E10" s="2"/>
      <c r="F10" s="26"/>
      <c r="G10" s="2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</row>
    <row r="11">
      <c r="A11" s="31" t="s">
        <v>28</v>
      </c>
      <c r="B11" s="2"/>
      <c r="C11" s="2"/>
      <c r="D11" s="2"/>
      <c r="E11" s="2"/>
      <c r="F11" s="2"/>
      <c r="G11" s="2"/>
      <c r="H11" s="2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</row>
    <row r="12">
      <c r="A12" s="35" t="s">
        <v>34</v>
      </c>
      <c r="B12" s="2"/>
      <c r="C12" s="2"/>
      <c r="D12" s="2"/>
      <c r="E12" s="2"/>
      <c r="F12" s="2"/>
      <c r="G12" s="2"/>
      <c r="H12" s="2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</row>
    <row r="13">
      <c r="A13" s="35" t="s">
        <v>35</v>
      </c>
      <c r="B13" s="2"/>
      <c r="C13" s="2"/>
      <c r="D13" s="2"/>
      <c r="E13" s="2"/>
      <c r="F13" s="2"/>
      <c r="G13" s="2"/>
      <c r="H13" s="2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</row>
    <row r="14">
      <c r="A14" s="36" t="s">
        <v>36</v>
      </c>
      <c r="B14" s="2"/>
      <c r="C14" s="2"/>
      <c r="D14" s="2"/>
      <c r="E14" s="2"/>
      <c r="F14" s="2"/>
      <c r="G14" s="2"/>
      <c r="H14" s="2"/>
      <c r="I14" s="2"/>
      <c r="J14" s="2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</row>
    <row r="15">
      <c r="A15" s="3"/>
      <c r="B15" s="2"/>
      <c r="C15" s="2"/>
      <c r="D15" s="2"/>
      <c r="E15" s="2"/>
      <c r="F15" s="2"/>
      <c r="G15" s="2"/>
      <c r="H15" s="2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</row>
    <row r="16">
      <c r="A16" s="41" t="s">
        <v>37</v>
      </c>
      <c r="B16" s="2"/>
      <c r="C16" s="2"/>
      <c r="D16" s="2"/>
      <c r="E16" s="2"/>
      <c r="F16" s="2"/>
      <c r="G16" s="2"/>
      <c r="H16" s="2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</row>
    <row r="17">
      <c r="A17" s="11" t="s">
        <v>38</v>
      </c>
      <c r="B17" s="2"/>
      <c r="C17" s="2"/>
      <c r="D17" s="2"/>
      <c r="E17" s="2"/>
      <c r="F17" s="2"/>
      <c r="G17" s="2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</row>
    <row r="18">
      <c r="A18" s="11" t="s">
        <v>39</v>
      </c>
      <c r="B18" s="2"/>
      <c r="C18" s="2"/>
      <c r="D18" s="2"/>
      <c r="E18" s="2"/>
      <c r="F18" s="3"/>
      <c r="G18" s="2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</row>
    <row r="19">
      <c r="A19" s="11"/>
      <c r="B19" s="2"/>
      <c r="C19" s="2"/>
      <c r="D19" s="2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</row>
    <row r="20">
      <c r="A20" s="11"/>
      <c r="B20" s="2"/>
      <c r="C20" s="2"/>
      <c r="D20" s="2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</row>
    <row r="21">
      <c r="A21" s="3"/>
      <c r="B21" s="2"/>
      <c r="C21" s="2"/>
      <c r="D21" s="2"/>
      <c r="E21" s="2"/>
      <c r="F21" s="2"/>
      <c r="G21" s="2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</row>
    <row r="22">
      <c r="A22" s="8"/>
      <c r="B22" s="2"/>
      <c r="C22" s="2"/>
      <c r="D22" s="2"/>
      <c r="E22" s="2"/>
      <c r="F22" s="2"/>
      <c r="G22" s="2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</row>
    <row r="23">
      <c r="A23" s="45">
        <v>0.0</v>
      </c>
      <c r="B23" s="46">
        <v>10.0</v>
      </c>
      <c r="C23" s="46">
        <v>20.0</v>
      </c>
      <c r="D23" s="46">
        <v>30.0</v>
      </c>
      <c r="E23" s="2"/>
      <c r="F23" s="2"/>
      <c r="G23" s="2"/>
      <c r="H23" s="2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</row>
    <row r="24">
      <c r="A24" s="47">
        <v>-5.0</v>
      </c>
      <c r="B24" s="46">
        <v>10.0</v>
      </c>
      <c r="C24" s="46">
        <v>15.0</v>
      </c>
      <c r="D24" s="48"/>
      <c r="E24" s="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</row>
    <row r="25">
      <c r="A25" s="49"/>
      <c r="B25" s="50"/>
      <c r="C25" s="50"/>
      <c r="D25" s="51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</row>
    <row r="26">
      <c r="A26" s="49"/>
      <c r="B26" s="46"/>
      <c r="C26" s="50"/>
      <c r="D26" s="50"/>
      <c r="E26" s="2"/>
      <c r="F26" s="2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</row>
    <row r="27">
      <c r="A27" s="52"/>
      <c r="B27" s="5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</row>
    <row r="28">
      <c r="A28" s="52"/>
      <c r="B28" s="5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</row>
    <row r="29">
      <c r="A29" s="10"/>
      <c r="B29" s="5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</row>
    <row r="30">
      <c r="A30" s="10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</row>
    <row r="31">
      <c r="A31" s="55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5"/>
      <c r="BP31" s="55"/>
      <c r="BQ31" s="55"/>
      <c r="BR31" s="55"/>
      <c r="BS31" s="55"/>
      <c r="BT31" s="55"/>
      <c r="BU31" s="55"/>
      <c r="BV31" s="55"/>
      <c r="BW31" s="55"/>
      <c r="BX31" s="55"/>
      <c r="BY31" s="55"/>
      <c r="BZ31" s="55"/>
      <c r="CA31" s="55"/>
      <c r="CB31" s="55"/>
      <c r="CC31" s="55"/>
      <c r="CD31" s="55"/>
    </row>
    <row r="32">
      <c r="A32" s="55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</row>
    <row r="33">
      <c r="A33" s="54" t="s">
        <v>40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</row>
    <row r="34">
      <c r="A34" s="55" t="str">
        <f>IFERROR(__xludf.DUMMYFUNCTION("IMPORTRANGE(""https://docs.google.com/spreadsheets/d/14rKua5GFaFRI-9-hMrEEnNmSG7bksOq4pdfe_s6heBo/edit#gid=0"", ""Sheet1!A1:ZZ100"")"),"")</f>
        <v/>
      </c>
      <c r="B34" s="54" t="str">
        <f>IFERROR(__xludf.DUMMYFUNCTION("""COMPUTED_VALUE"""),"BASIS MCLEAN A")</f>
        <v>BASIS MCLEAN A</v>
      </c>
      <c r="C34" s="54" t="str">
        <f>IFERROR(__xludf.DUMMYFUNCTION("""COMPUTED_VALUE"""),"BASIS MCLEAN B")</f>
        <v>BASIS MCLEAN B</v>
      </c>
      <c r="D34" s="54" t="str">
        <f>IFERROR(__xludf.DUMMYFUNCTION("""COMPUTED_VALUE"""),"BENJAMIN BANNEKER A")</f>
        <v>BENJAMIN BANNEKER A</v>
      </c>
      <c r="E34" s="54" t="str">
        <f>IFERROR(__xludf.DUMMYFUNCTION("""COMPUTED_VALUE"""),"BENJAMIN BANNEKER B")</f>
        <v>BENJAMIN BANNEKER B</v>
      </c>
      <c r="F34" s="54" t="str">
        <f>IFERROR(__xludf.DUMMYFUNCTION("""COMPUTED_VALUE"""),"BURLEIGH MANOR A")</f>
        <v>BURLEIGH MANOR A</v>
      </c>
      <c r="G34" s="54" t="str">
        <f>IFERROR(__xludf.DUMMYFUNCTION("""COMPUTED_VALUE"""),"BURLEIGH MANOR B")</f>
        <v>BURLEIGH MANOR B</v>
      </c>
      <c r="H34" s="54" t="str">
        <f>IFERROR(__xludf.DUMMYFUNCTION("""COMPUTED_VALUE"""),"BURLEIGH MANOR C")</f>
        <v>BURLEIGH MANOR C</v>
      </c>
      <c r="I34" s="54" t="str">
        <f>IFERROR(__xludf.DUMMYFUNCTION("""COMPUTED_VALUE"""),"CENTENNIAL A")</f>
        <v>CENTENNIAL A</v>
      </c>
      <c r="J34" s="54" t="str">
        <f>IFERROR(__xludf.DUMMYFUNCTION("""COMPUTED_VALUE"""),"CENTENNIAL B")</f>
        <v>CENTENNIAL B</v>
      </c>
      <c r="K34" s="54" t="str">
        <f>IFERROR(__xludf.DUMMYFUNCTION("""COMPUTED_VALUE"""),"CENTENNIAL C")</f>
        <v>CENTENNIAL C</v>
      </c>
      <c r="L34" s="54" t="str">
        <f>IFERROR(__xludf.DUMMYFUNCTION("""COMPUTED_VALUE"""),"CENTENNIAL LANE A")</f>
        <v>CENTENNIAL LANE A</v>
      </c>
      <c r="M34" s="54" t="str">
        <f>IFERROR(__xludf.DUMMYFUNCTION("""COMPUTED_VALUE"""),"CENTENNIAL LANE B")</f>
        <v>CENTENNIAL LANE B</v>
      </c>
      <c r="N34" s="54" t="str">
        <f>IFERROR(__xludf.DUMMYFUNCTION("""COMPUTED_VALUE"""),"COOPER A")</f>
        <v>COOPER A</v>
      </c>
      <c r="O34" s="54" t="str">
        <f>IFERROR(__xludf.DUMMYFUNCTION("""COMPUTED_VALUE"""),"COOPER B")</f>
        <v>COOPER B</v>
      </c>
      <c r="P34" s="54" t="str">
        <f>IFERROR(__xludf.DUMMYFUNCTION("""COMPUTED_VALUE"""),"GEORGETOWN DAY A")</f>
        <v>GEORGETOWN DAY A</v>
      </c>
      <c r="Q34" s="54" t="str">
        <f>IFERROR(__xludf.DUMMYFUNCTION("""COMPUTED_VALUE"""),"GEORGETOWN DAY B")</f>
        <v>GEORGETOWN DAY B</v>
      </c>
      <c r="R34" s="54" t="str">
        <f>IFERROR(__xludf.DUMMYFUNCTION("""COMPUTED_VALUE"""),"KNIGHT MINDS A")</f>
        <v>KNIGHT MINDS A</v>
      </c>
      <c r="S34" s="54" t="str">
        <f>IFERROR(__xludf.DUMMYFUNCTION("""COMPUTED_VALUE"""),"KNIGHT MINDS B")</f>
        <v>KNIGHT MINDS B</v>
      </c>
      <c r="T34" s="54" t="str">
        <f>IFERROR(__xludf.DUMMYFUNCTION("""COMPUTED_VALUE"""),"KNIGHT MINDS C")</f>
        <v>KNIGHT MINDS C</v>
      </c>
      <c r="U34" s="54" t="str">
        <f>IFERROR(__xludf.DUMMYFUNCTION("""COMPUTED_VALUE"""),"LAKE BRADDOCK")</f>
        <v>LAKE BRADDOCK</v>
      </c>
      <c r="V34" s="54" t="str">
        <f>IFERROR(__xludf.DUMMYFUNCTION("""COMPUTED_VALUE"""),"LONGFELLOW A")</f>
        <v>LONGFELLOW A</v>
      </c>
      <c r="W34" s="54" t="str">
        <f>IFERROR(__xludf.DUMMYFUNCTION("""COMPUTED_VALUE"""),"LONGFELLOW B")</f>
        <v>LONGFELLOW B</v>
      </c>
      <c r="X34" s="54" t="str">
        <f>IFERROR(__xludf.DUMMYFUNCTION("""COMPUTED_VALUE"""),"MCLEAN A")</f>
        <v>MCLEAN A</v>
      </c>
      <c r="Y34" s="54" t="str">
        <f>IFERROR(__xludf.DUMMYFUNCTION("""COMPUTED_VALUE"""),"MCLEAN B")</f>
        <v>MCLEAN B</v>
      </c>
      <c r="Z34" s="55" t="str">
        <f>IFERROR(__xludf.DUMMYFUNCTION("""COMPUTED_VALUE"""),"MENCHVILLE")</f>
        <v>MENCHVILLE</v>
      </c>
      <c r="AA34" s="55" t="str">
        <f>IFERROR(__xludf.DUMMYFUNCTION("""COMPUTED_VALUE"""),"MONTGOMERY BLAIR A")</f>
        <v>MONTGOMERY BLAIR A</v>
      </c>
      <c r="AB34" s="55" t="str">
        <f>IFERROR(__xludf.DUMMYFUNCTION("""COMPUTED_VALUE"""),"MONTGOMERY BLAIR B")</f>
        <v>MONTGOMERY BLAIR B</v>
      </c>
      <c r="AC34" s="55" t="str">
        <f>IFERROR(__xludf.DUMMYFUNCTION("""COMPUTED_VALUE"""),"MOUNTAIN VISTA")</f>
        <v>MOUNTAIN VISTA</v>
      </c>
      <c r="AD34" s="55" t="str">
        <f>IFERROR(__xludf.DUMMYFUNCTION("""COMPUTED_VALUE"""),"NANSEMOND RIVER A")</f>
        <v>NANSEMOND RIVER A</v>
      </c>
      <c r="AE34" s="55" t="str">
        <f>IFERROR(__xludf.DUMMYFUNCTION("""COMPUTED_VALUE"""),"NANSEMOND RIVER B")</f>
        <v>NANSEMOND RIVER B</v>
      </c>
      <c r="AF34" s="55" t="str">
        <f>IFERROR(__xludf.DUMMYFUNCTION("""COMPUTED_VALUE"""),"NANSEMOND-SUFFOLK")</f>
        <v>NANSEMOND-SUFFOLK</v>
      </c>
      <c r="AG34" s="55" t="str">
        <f>IFERROR(__xludf.DUMMYFUNCTION("""COMPUTED_VALUE"""),"QUINCE ORCHARD A")</f>
        <v>QUINCE ORCHARD A</v>
      </c>
      <c r="AH34" s="55" t="str">
        <f>IFERROR(__xludf.DUMMYFUNCTION("""COMPUTED_VALUE"""),"QUINCE ORCHARD B")</f>
        <v>QUINCE ORCHARD B</v>
      </c>
      <c r="AI34" s="55" t="str">
        <f>IFERROR(__xludf.DUMMYFUNCTION("""COMPUTED_VALUE"""),"RICHARD MONTGOMERY A")</f>
        <v>RICHARD MONTGOMERY A</v>
      </c>
      <c r="AJ34" s="55" t="str">
        <f>IFERROR(__xludf.DUMMYFUNCTION("""COMPUTED_VALUE"""),"RICHARD MONTGOMERY B")</f>
        <v>RICHARD MONTGOMERY B</v>
      </c>
      <c r="AK34" s="55" t="str">
        <f>IFERROR(__xludf.DUMMYFUNCTION("""COMPUTED_VALUE"""),"RICHARD MONTGOMERY C")</f>
        <v>RICHARD MONTGOMERY C</v>
      </c>
      <c r="AL34" s="55" t="str">
        <f>IFERROR(__xludf.DUMMYFUNCTION("""COMPUTED_VALUE"""),"RICHARD MONTGOMERY D")</f>
        <v>RICHARD MONTGOMERY D</v>
      </c>
      <c r="AM34" s="55" t="str">
        <f>IFERROR(__xludf.DUMMYFUNCTION("""COMPUTED_VALUE"""),"WEEPING ROSE")</f>
        <v>WEEPING ROSE</v>
      </c>
      <c r="AN34" s="55" t="str">
        <f>IFERROR(__xludf.DUMMYFUNCTION("""COMPUTED_VALUE"""),"WOODSON")</f>
        <v>WOODSON</v>
      </c>
      <c r="AO34" s="55" t="str">
        <f>IFERROR(__xludf.DUMMYFUNCTION("""COMPUTED_VALUE"""),"WINSTON CHURCHILL")</f>
        <v>WINSTON CHURCHILL</v>
      </c>
      <c r="AP34" s="55" t="str">
        <f>IFERROR(__xludf.DUMMYFUNCTION("""COMPUTED_VALUE"""),"")</f>
        <v/>
      </c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</row>
    <row r="35">
      <c r="A35" s="55" t="str">
        <f>IFERROR(__xludf.DUMMYFUNCTION("""COMPUTED_VALUE"""),"")</f>
        <v/>
      </c>
      <c r="B35" s="54" t="str">
        <f>IFERROR(__xludf.DUMMYFUNCTION("""COMPUTED_VALUE"""),"Nathan Hart-Hodgson")</f>
        <v>Nathan Hart-Hodgson</v>
      </c>
      <c r="C35" s="56" t="str">
        <f>IFERROR(__xludf.DUMMYFUNCTION("""COMPUTED_VALUE"""),"Elizabeth DeMartino")</f>
        <v>Elizabeth DeMartino</v>
      </c>
      <c r="D35" s="54" t="str">
        <f>IFERROR(__xludf.DUMMYFUNCTION("""COMPUTED_VALUE"""),"Cristian Cardona")</f>
        <v>Cristian Cardona</v>
      </c>
      <c r="E35" s="54" t="str">
        <f>IFERROR(__xludf.DUMMYFUNCTION("""COMPUTED_VALUE"""),"Henry Addison")</f>
        <v>Henry Addison</v>
      </c>
      <c r="F35" s="54" t="str">
        <f>IFERROR(__xludf.DUMMYFUNCTION("""COMPUTED_VALUE"""),"Karis Lee")</f>
        <v>Karis Lee</v>
      </c>
      <c r="G35" s="54" t="str">
        <f>IFERROR(__xludf.DUMMYFUNCTION("""COMPUTED_VALUE"""),"Peter Chen")</f>
        <v>Peter Chen</v>
      </c>
      <c r="H35" s="54" t="str">
        <f>IFERROR(__xludf.DUMMYFUNCTION("""COMPUTED_VALUE"""),"Albert Cao")</f>
        <v>Albert Cao</v>
      </c>
      <c r="I35" s="54" t="str">
        <f>IFERROR(__xludf.DUMMYFUNCTION("""COMPUTED_VALUE"""),"Mikhail Labar")</f>
        <v>Mikhail Labar</v>
      </c>
      <c r="J35" s="54" t="str">
        <f>IFERROR(__xludf.DUMMYFUNCTION("""COMPUTED_VALUE"""),"Jay Kline")</f>
        <v>Jay Kline</v>
      </c>
      <c r="K35" s="54" t="str">
        <f>IFERROR(__xludf.DUMMYFUNCTION("""COMPUTED_VALUE"""),"Aadarsh Govada")</f>
        <v>Aadarsh Govada</v>
      </c>
      <c r="L35" s="54" t="str">
        <f>IFERROR(__xludf.DUMMYFUNCTION("""COMPUTED_VALUE"""),"Satvik Jain")</f>
        <v>Satvik Jain</v>
      </c>
      <c r="M35" s="54" t="str">
        <f>IFERROR(__xludf.DUMMYFUNCTION("""COMPUTED_VALUE"""),"Joe Li")</f>
        <v>Joe Li</v>
      </c>
      <c r="N35" s="54" t="str">
        <f>IFERROR(__xludf.DUMMYFUNCTION("""COMPUTED_VALUE"""),"Luke Gormsen")</f>
        <v>Luke Gormsen</v>
      </c>
      <c r="O35" s="54" t="str">
        <f>IFERROR(__xludf.DUMMYFUNCTION("""COMPUTED_VALUE"""),"Claire Guo")</f>
        <v>Claire Guo</v>
      </c>
      <c r="P35" s="54" t="str">
        <f>IFERROR(__xludf.DUMMYFUNCTION("""COMPUTED_VALUE"""),"Leo Cooper")</f>
        <v>Leo Cooper</v>
      </c>
      <c r="Q35" s="54" t="str">
        <f>IFERROR(__xludf.DUMMYFUNCTION("""COMPUTED_VALUE"""),"Ben Meyer")</f>
        <v>Ben Meyer</v>
      </c>
      <c r="R35" s="54" t="str">
        <f>IFERROR(__xludf.DUMMYFUNCTION("""COMPUTED_VALUE"""),"Elithia Arif")</f>
        <v>Elithia Arif</v>
      </c>
      <c r="S35" s="54" t="str">
        <f>IFERROR(__xludf.DUMMYFUNCTION("""COMPUTED_VALUE"""),"Cecilia McFadden")</f>
        <v>Cecilia McFadden</v>
      </c>
      <c r="T35" s="54" t="str">
        <f>IFERROR(__xludf.DUMMYFUNCTION("""COMPUTED_VALUE"""),"Daniel Aucoin")</f>
        <v>Daniel Aucoin</v>
      </c>
      <c r="U35" s="54" t="str">
        <f>IFERROR(__xludf.DUMMYFUNCTION("""COMPUTED_VALUE"""),"Jack Bradecamp")</f>
        <v>Jack Bradecamp</v>
      </c>
      <c r="V35" s="54" t="str">
        <f>IFERROR(__xludf.DUMMYFUNCTION("""COMPUTED_VALUE"""),"Nathaniel Godrey")</f>
        <v>Nathaniel Godrey</v>
      </c>
      <c r="W35" s="54" t="str">
        <f>IFERROR(__xludf.DUMMYFUNCTION("""COMPUTED_VALUE"""),"Aileesh Amatya")</f>
        <v>Aileesh Amatya</v>
      </c>
      <c r="X35" s="54" t="str">
        <f>IFERROR(__xludf.DUMMYFUNCTION("""COMPUTED_VALUE"""),"Jackson Chadwick")</f>
        <v>Jackson Chadwick</v>
      </c>
      <c r="Y35" s="54" t="str">
        <f>IFERROR(__xludf.DUMMYFUNCTION("""COMPUTED_VALUE"""),"Paul Kim")</f>
        <v>Paul Kim</v>
      </c>
      <c r="Z35" s="55" t="str">
        <f>IFERROR(__xludf.DUMMYFUNCTION("""COMPUTED_VALUE"""),"Laura Madler")</f>
        <v>Laura Madler</v>
      </c>
      <c r="AA35" s="55" t="str">
        <f>IFERROR(__xludf.DUMMYFUNCTION("""COMPUTED_VALUE"""),"Martin Brandenburg")</f>
        <v>Martin Brandenburg</v>
      </c>
      <c r="AB35" s="55" t="str">
        <f>IFERROR(__xludf.DUMMYFUNCTION("""COMPUTED_VALUE"""),"Abhiram Kidambi")</f>
        <v>Abhiram Kidambi</v>
      </c>
      <c r="AC35" s="55" t="str">
        <f>IFERROR(__xludf.DUMMYFUNCTION("""COMPUTED_VALUE"""),"Ethan Buckner")</f>
        <v>Ethan Buckner</v>
      </c>
      <c r="AD35" s="55" t="str">
        <f>IFERROR(__xludf.DUMMYFUNCTION("""COMPUTED_VALUE"""),"Seth Bissette")</f>
        <v>Seth Bissette</v>
      </c>
      <c r="AE35" s="55" t="str">
        <f>IFERROR(__xludf.DUMMYFUNCTION("""COMPUTED_VALUE"""),"Zoe Newton")</f>
        <v>Zoe Newton</v>
      </c>
      <c r="AF35" s="55" t="str">
        <f>IFERROR(__xludf.DUMMYFUNCTION("""COMPUTED_VALUE"""),"Bradley Friedman")</f>
        <v>Bradley Friedman</v>
      </c>
      <c r="AG35" s="55" t="str">
        <f>IFERROR(__xludf.DUMMYFUNCTION("""COMPUTED_VALUE"""),"Vivian Cao")</f>
        <v>Vivian Cao</v>
      </c>
      <c r="AH35" s="55" t="str">
        <f>IFERROR(__xludf.DUMMYFUNCTION("""COMPUTED_VALUE"""),"Noor Deify")</f>
        <v>Noor Deify</v>
      </c>
      <c r="AI35" s="55" t="str">
        <f>IFERROR(__xludf.DUMMYFUNCTION("""COMPUTED_VALUE"""),"Sagar Castleman")</f>
        <v>Sagar Castleman</v>
      </c>
      <c r="AJ35" s="55" t="str">
        <f>IFERROR(__xludf.DUMMYFUNCTION("""COMPUTED_VALUE"""),"Owen Higgs")</f>
        <v>Owen Higgs</v>
      </c>
      <c r="AK35" s="55" t="str">
        <f>IFERROR(__xludf.DUMMYFUNCTION("""COMPUTED_VALUE"""),"Karen Li")</f>
        <v>Karen Li</v>
      </c>
      <c r="AL35" s="55" t="str">
        <f>IFERROR(__xludf.DUMMYFUNCTION("""COMPUTED_VALUE"""),"Nishan Abeywardena")</f>
        <v>Nishan Abeywardena</v>
      </c>
      <c r="AM35" s="55" t="str">
        <f>IFERROR(__xludf.DUMMYFUNCTION("""COMPUTED_VALUE"""),"Ivy Chen")</f>
        <v>Ivy Chen</v>
      </c>
      <c r="AN35" s="55" t="str">
        <f>IFERROR(__xludf.DUMMYFUNCTION("""COMPUTED_VALUE"""),"Evan Bainer")</f>
        <v>Evan Bainer</v>
      </c>
      <c r="AO35" s="55" t="str">
        <f>IFERROR(__xludf.DUMMYFUNCTION("""COMPUTED_VALUE"""),"Anand Kalla")</f>
        <v>Anand Kalla</v>
      </c>
      <c r="AP35" s="55" t="str">
        <f>IFERROR(__xludf.DUMMYFUNCTION("""COMPUTED_VALUE"""),"")</f>
        <v/>
      </c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</row>
    <row r="36">
      <c r="A36" s="53" t="str">
        <f>IFERROR(__xludf.DUMMYFUNCTION("""COMPUTED_VALUE"""),"")</f>
        <v/>
      </c>
      <c r="B36" s="54" t="str">
        <f>IFERROR(__xludf.DUMMYFUNCTION("""COMPUTED_VALUE"""),"Rithik Puli")</f>
        <v>Rithik Puli</v>
      </c>
      <c r="C36" s="54" t="str">
        <f>IFERROR(__xludf.DUMMYFUNCTION("""COMPUTED_VALUE"""),"Abhiram Gaddam")</f>
        <v>Abhiram Gaddam</v>
      </c>
      <c r="D36" s="54" t="str">
        <f>IFERROR(__xludf.DUMMYFUNCTION("""COMPUTED_VALUE"""),"Jason Craft")</f>
        <v>Jason Craft</v>
      </c>
      <c r="E36" s="54" t="str">
        <f>IFERROR(__xludf.DUMMYFUNCTION("""COMPUTED_VALUE"""),"Nicolai Beckle")</f>
        <v>Nicolai Beckle</v>
      </c>
      <c r="F36" s="54" t="str">
        <f>IFERROR(__xludf.DUMMYFUNCTION("""COMPUTED_VALUE"""),"Lizzie Sedor")</f>
        <v>Lizzie Sedor</v>
      </c>
      <c r="G36" s="54" t="str">
        <f>IFERROR(__xludf.DUMMYFUNCTION("""COMPUTED_VALUE"""),"Nithya Parepally")</f>
        <v>Nithya Parepally</v>
      </c>
      <c r="H36" s="54" t="str">
        <f>IFERROR(__xludf.DUMMYFUNCTION("""COMPUTED_VALUE"""),"Brad Cao")</f>
        <v>Brad Cao</v>
      </c>
      <c r="I36" s="54" t="str">
        <f>IFERROR(__xludf.DUMMYFUNCTION("""COMPUTED_VALUE"""),"Utkarsh Tannan")</f>
        <v>Utkarsh Tannan</v>
      </c>
      <c r="J36" s="54" t="str">
        <f>IFERROR(__xludf.DUMMYFUNCTION("""COMPUTED_VALUE"""),"Charles Lu")</f>
        <v>Charles Lu</v>
      </c>
      <c r="K36" s="54" t="str">
        <f>IFERROR(__xludf.DUMMYFUNCTION("""COMPUTED_VALUE"""),"Adhithyaa Nair")</f>
        <v>Adhithyaa Nair</v>
      </c>
      <c r="L36" s="54" t="str">
        <f>IFERROR(__xludf.DUMMYFUNCTION("""COMPUTED_VALUE"""),"Jeremy Yang")</f>
        <v>Jeremy Yang</v>
      </c>
      <c r="M36" s="54" t="str">
        <f>IFERROR(__xludf.DUMMYFUNCTION("""COMPUTED_VALUE"""),"Jonah Newgent")</f>
        <v>Jonah Newgent</v>
      </c>
      <c r="N36" s="54" t="str">
        <f>IFERROR(__xludf.DUMMYFUNCTION("""COMPUTED_VALUE"""),"Gavin Wang")</f>
        <v>Gavin Wang</v>
      </c>
      <c r="O36" s="54" t="str">
        <f>IFERROR(__xludf.DUMMYFUNCTION("""COMPUTED_VALUE"""),"Amy Key")</f>
        <v>Amy Key</v>
      </c>
      <c r="P36" s="54" t="str">
        <f>IFERROR(__xludf.DUMMYFUNCTION("""COMPUTED_VALUE"""),"Pierce DeCain")</f>
        <v>Pierce DeCain</v>
      </c>
      <c r="Q36" s="54" t="str">
        <f>IFERROR(__xludf.DUMMYFUNCTION("""COMPUTED_VALUE"""),"Ashok Tate")</f>
        <v>Ashok Tate</v>
      </c>
      <c r="R36" s="54" t="str">
        <f>IFERROR(__xludf.DUMMYFUNCTION("""COMPUTED_VALUE"""),"Andriko Bilaniuk")</f>
        <v>Andriko Bilaniuk</v>
      </c>
      <c r="S36" s="54" t="str">
        <f>IFERROR(__xludf.DUMMYFUNCTION("""COMPUTED_VALUE"""),"Christopher Mendell")</f>
        <v>Christopher Mendell</v>
      </c>
      <c r="T36" s="54" t="str">
        <f>IFERROR(__xludf.DUMMYFUNCTION("""COMPUTED_VALUE"""),"Georgia Hoffman")</f>
        <v>Georgia Hoffman</v>
      </c>
      <c r="U36" s="54" t="str">
        <f>IFERROR(__xludf.DUMMYFUNCTION("""COMPUTED_VALUE"""),"Sarah Cutler")</f>
        <v>Sarah Cutler</v>
      </c>
      <c r="V36" s="54" t="str">
        <f>IFERROR(__xludf.DUMMYFUNCTION("""COMPUTED_VALUE"""),"Abigail Lee")</f>
        <v>Abigail Lee</v>
      </c>
      <c r="W36" s="54" t="str">
        <f>IFERROR(__xludf.DUMMYFUNCTION("""COMPUTED_VALUE"""),"Chris Jia")</f>
        <v>Chris Jia</v>
      </c>
      <c r="X36" s="54" t="str">
        <f>IFERROR(__xludf.DUMMYFUNCTION("""COMPUTED_VALUE"""),"Nathan Ho")</f>
        <v>Nathan Ho</v>
      </c>
      <c r="Y36" s="54" t="str">
        <f>IFERROR(__xludf.DUMMYFUNCTION("""COMPUTED_VALUE"""),"Jay Shin")</f>
        <v>Jay Shin</v>
      </c>
      <c r="Z36" s="55" t="str">
        <f>IFERROR(__xludf.DUMMYFUNCTION("""COMPUTED_VALUE"""),"Jay Richardson")</f>
        <v>Jay Richardson</v>
      </c>
      <c r="AA36" s="55" t="str">
        <f>IFERROR(__xludf.DUMMYFUNCTION("""COMPUTED_VALUE"""),"Will Lankenau")</f>
        <v>Will Lankenau</v>
      </c>
      <c r="AB36" s="55" t="str">
        <f>IFERROR(__xludf.DUMMYFUNCTION("""COMPUTED_VALUE"""),"Vinay Raman")</f>
        <v>Vinay Raman</v>
      </c>
      <c r="AC36" s="55" t="str">
        <f>IFERROR(__xludf.DUMMYFUNCTION("""COMPUTED_VALUE"""),"Brenna Gelormine")</f>
        <v>Brenna Gelormine</v>
      </c>
      <c r="AD36" s="55" t="str">
        <f>IFERROR(__xludf.DUMMYFUNCTION("""COMPUTED_VALUE"""),"Jaysen Dildy")</f>
        <v>Jaysen Dildy</v>
      </c>
      <c r="AE36" s="55" t="str">
        <f>IFERROR(__xludf.DUMMYFUNCTION("""COMPUTED_VALUE"""),"Grant Robertson")</f>
        <v>Grant Robertson</v>
      </c>
      <c r="AF36" s="55" t="str">
        <f>IFERROR(__xludf.DUMMYFUNCTION("""COMPUTED_VALUE"""),"")</f>
        <v/>
      </c>
      <c r="AG36" s="55" t="str">
        <f>IFERROR(__xludf.DUMMYFUNCTION("""COMPUTED_VALUE"""),"Jeffrey Prator")</f>
        <v>Jeffrey Prator</v>
      </c>
      <c r="AH36" s="55" t="str">
        <f>IFERROR(__xludf.DUMMYFUNCTION("""COMPUTED_VALUE"""),"Eric Price")</f>
        <v>Eric Price</v>
      </c>
      <c r="AI36" s="55" t="str">
        <f>IFERROR(__xludf.DUMMYFUNCTION("""COMPUTED_VALUE"""),"Josh Goozman")</f>
        <v>Josh Goozman</v>
      </c>
      <c r="AJ36" s="55" t="str">
        <f>IFERROR(__xludf.DUMMYFUNCTION("""COMPUTED_VALUE"""),"Cas Nguyen")</f>
        <v>Cas Nguyen</v>
      </c>
      <c r="AK36" s="55" t="str">
        <f>IFERROR(__xludf.DUMMYFUNCTION("""COMPUTED_VALUE"""),"David Louis")</f>
        <v>David Louis</v>
      </c>
      <c r="AL36" s="55" t="str">
        <f>IFERROR(__xludf.DUMMYFUNCTION("""COMPUTED_VALUE"""),"Shubhang Eruventi")</f>
        <v>Shubhang Eruventi</v>
      </c>
      <c r="AM36" s="55" t="str">
        <f>IFERROR(__xludf.DUMMYFUNCTION("""COMPUTED_VALUE"""),"Kacy Lee")</f>
        <v>Kacy Lee</v>
      </c>
      <c r="AN36" s="55" t="str">
        <f>IFERROR(__xludf.DUMMYFUNCTION("""COMPUTED_VALUE"""),"Rohil Bhinge")</f>
        <v>Rohil Bhinge</v>
      </c>
      <c r="AO36" s="55" t="str">
        <f>IFERROR(__xludf.DUMMYFUNCTION("""COMPUTED_VALUE"""),"Stevie Miller")</f>
        <v>Stevie Miller</v>
      </c>
      <c r="AP36" s="55" t="str">
        <f>IFERROR(__xludf.DUMMYFUNCTION("""COMPUTED_VALUE"""),"")</f>
        <v/>
      </c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</row>
    <row r="37">
      <c r="A37" s="55" t="str">
        <f>IFERROR(__xludf.DUMMYFUNCTION("""COMPUTED_VALUE"""),"")</f>
        <v/>
      </c>
      <c r="B37" s="54" t="str">
        <f>IFERROR(__xludf.DUMMYFUNCTION("""COMPUTED_VALUE"""),"William Shi")</f>
        <v>William Shi</v>
      </c>
      <c r="C37" s="54" t="str">
        <f>IFERROR(__xludf.DUMMYFUNCTION("""COMPUTED_VALUE"""),"Mohan Parthasarathy")</f>
        <v>Mohan Parthasarathy</v>
      </c>
      <c r="D37" s="54" t="str">
        <f>IFERROR(__xludf.DUMMYFUNCTION("""COMPUTED_VALUE"""),"Rosemary Hartless")</f>
        <v>Rosemary Hartless</v>
      </c>
      <c r="E37" s="54" t="str">
        <f>IFERROR(__xludf.DUMMYFUNCTION("""COMPUTED_VALUE"""),"Mareleny Cruz")</f>
        <v>Mareleny Cruz</v>
      </c>
      <c r="F37" s="54" t="str">
        <f>IFERROR(__xludf.DUMMYFUNCTION("""COMPUTED_VALUE"""),"Ryan Zou")</f>
        <v>Ryan Zou</v>
      </c>
      <c r="G37" s="54" t="str">
        <f>IFERROR(__xludf.DUMMYFUNCTION("""COMPUTED_VALUE"""),"Pratham Sethia")</f>
        <v>Pratham Sethia</v>
      </c>
      <c r="H37" s="54" t="str">
        <f>IFERROR(__xludf.DUMMYFUNCTION("""COMPUTED_VALUE"""),"Milie Singh")</f>
        <v>Milie Singh</v>
      </c>
      <c r="I37" s="54" t="str">
        <f>IFERROR(__xludf.DUMMYFUNCTION("""COMPUTED_VALUE"""),"Chris Wu")</f>
        <v>Chris Wu</v>
      </c>
      <c r="J37" s="54" t="str">
        <f>IFERROR(__xludf.DUMMYFUNCTION("""COMPUTED_VALUE"""),"Eddy Qiu")</f>
        <v>Eddy Qiu</v>
      </c>
      <c r="K37" s="54" t="str">
        <f>IFERROR(__xludf.DUMMYFUNCTION("""COMPUTED_VALUE"""),"Alex Yang")</f>
        <v>Alex Yang</v>
      </c>
      <c r="L37" s="54" t="str">
        <f>IFERROR(__xludf.DUMMYFUNCTION("""COMPUTED_VALUE"""),"Matthew Yang")</f>
        <v>Matthew Yang</v>
      </c>
      <c r="M37" s="54" t="str">
        <f>IFERROR(__xludf.DUMMYFUNCTION("""COMPUTED_VALUE"""),"Sahil Prasad")</f>
        <v>Sahil Prasad</v>
      </c>
      <c r="N37" s="54" t="str">
        <f>IFERROR(__xludf.DUMMYFUNCTION("""COMPUTED_VALUE"""),"Anthony Xu")</f>
        <v>Anthony Xu</v>
      </c>
      <c r="O37" s="54" t="str">
        <f>IFERROR(__xludf.DUMMYFUNCTION("""COMPUTED_VALUE"""),"Ian Liao")</f>
        <v>Ian Liao</v>
      </c>
      <c r="P37" s="54" t="str">
        <f>IFERROR(__xludf.DUMMYFUNCTION("""COMPUTED_VALUE"""),"Lyra Gemmill-Nexon")</f>
        <v>Lyra Gemmill-Nexon</v>
      </c>
      <c r="Q37" s="54" t="str">
        <f>IFERROR(__xludf.DUMMYFUNCTION("""COMPUTED_VALUE"""),"Ethan Wolin")</f>
        <v>Ethan Wolin</v>
      </c>
      <c r="R37" s="54" t="str">
        <f>IFERROR(__xludf.DUMMYFUNCTION("""COMPUTED_VALUE"""),"Jared Cooper")</f>
        <v>Jared Cooper</v>
      </c>
      <c r="S37" s="54" t="str">
        <f>IFERROR(__xludf.DUMMYFUNCTION("""COMPUTED_VALUE"""),"Nurianna Stevens")</f>
        <v>Nurianna Stevens</v>
      </c>
      <c r="T37" s="54" t="str">
        <f>IFERROR(__xludf.DUMMYFUNCTION("""COMPUTED_VALUE"""),"Alissa Keegan")</f>
        <v>Alissa Keegan</v>
      </c>
      <c r="U37" s="54" t="str">
        <f>IFERROR(__xludf.DUMMYFUNCTION("""COMPUTED_VALUE"""),"Delaney Hingst")</f>
        <v>Delaney Hingst</v>
      </c>
      <c r="V37" s="54" t="str">
        <f>IFERROR(__xludf.DUMMYFUNCTION("""COMPUTED_VALUE"""),"Deven Hagen")</f>
        <v>Deven Hagen</v>
      </c>
      <c r="W37" s="54" t="str">
        <f>IFERROR(__xludf.DUMMYFUNCTION("""COMPUTED_VALUE"""),"Ryan McKenzie")</f>
        <v>Ryan McKenzie</v>
      </c>
      <c r="X37" s="54" t="str">
        <f>IFERROR(__xludf.DUMMYFUNCTION("""COMPUTED_VALUE"""),"Benicio Paz")</f>
        <v>Benicio Paz</v>
      </c>
      <c r="Y37" s="54" t="str">
        <f>IFERROR(__xludf.DUMMYFUNCTION("""COMPUTED_VALUE"""),"Aryan Tiwari")</f>
        <v>Aryan Tiwari</v>
      </c>
      <c r="Z37" s="55" t="str">
        <f>IFERROR(__xludf.DUMMYFUNCTION("""COMPUTED_VALUE"""),"Karan Singh")</f>
        <v>Karan Singh</v>
      </c>
      <c r="AA37" s="55" t="str">
        <f>IFERROR(__xludf.DUMMYFUNCTION("""COMPUTED_VALUE"""),"Henry Ren")</f>
        <v>Henry Ren</v>
      </c>
      <c r="AB37" s="55" t="str">
        <f>IFERROR(__xludf.DUMMYFUNCTION("""COMPUTED_VALUE"""),"Eric Wang")</f>
        <v>Eric Wang</v>
      </c>
      <c r="AC37" s="55" t="str">
        <f>IFERROR(__xludf.DUMMYFUNCTION("""COMPUTED_VALUE"""),"Connor Lothrop")</f>
        <v>Connor Lothrop</v>
      </c>
      <c r="AD37" s="55" t="str">
        <f>IFERROR(__xludf.DUMMYFUNCTION("""COMPUTED_VALUE"""),"Sean McClure")</f>
        <v>Sean McClure</v>
      </c>
      <c r="AE37" s="55" t="str">
        <f>IFERROR(__xludf.DUMMYFUNCTION("""COMPUTED_VALUE"""),"Ellie Sammons")</f>
        <v>Ellie Sammons</v>
      </c>
      <c r="AF37" s="55" t="str">
        <f>IFERROR(__xludf.DUMMYFUNCTION("""COMPUTED_VALUE"""),"")</f>
        <v/>
      </c>
      <c r="AG37" s="55" t="str">
        <f>IFERROR(__xludf.DUMMYFUNCTION("""COMPUTED_VALUE"""),"Davis Yewell")</f>
        <v>Davis Yewell</v>
      </c>
      <c r="AH37" s="55" t="str">
        <f>IFERROR(__xludf.DUMMYFUNCTION("""COMPUTED_VALUE"""),"Malachi Ray")</f>
        <v>Malachi Ray</v>
      </c>
      <c r="AI37" s="55" t="str">
        <f>IFERROR(__xludf.DUMMYFUNCTION("""COMPUTED_VALUE"""),"Corrigan Peters")</f>
        <v>Corrigan Peters</v>
      </c>
      <c r="AJ37" s="55" t="str">
        <f>IFERROR(__xludf.DUMMYFUNCTION("""COMPUTED_VALUE"""),"Brian Siegel")</f>
        <v>Brian Siegel</v>
      </c>
      <c r="AK37" s="55" t="str">
        <f>IFERROR(__xludf.DUMMYFUNCTION("""COMPUTED_VALUE"""),"Kyle Nguyen")</f>
        <v>Kyle Nguyen</v>
      </c>
      <c r="AL37" s="55" t="str">
        <f>IFERROR(__xludf.DUMMYFUNCTION("""COMPUTED_VALUE"""),"Adithya Kidambi")</f>
        <v>Adithya Kidambi</v>
      </c>
      <c r="AM37" s="55" t="str">
        <f>IFERROR(__xludf.DUMMYFUNCTION("""COMPUTED_VALUE"""),"Aidan Nguyen")</f>
        <v>Aidan Nguyen</v>
      </c>
      <c r="AN37" s="55" t="str">
        <f>IFERROR(__xludf.DUMMYFUNCTION("""COMPUTED_VALUE"""),"Samik Bhinge")</f>
        <v>Samik Bhinge</v>
      </c>
      <c r="AO37" s="55" t="str">
        <f>IFERROR(__xludf.DUMMYFUNCTION("""COMPUTED_VALUE"""),"Suyoag Patwardhan")</f>
        <v>Suyoag Patwardhan</v>
      </c>
      <c r="AP37" s="55" t="str">
        <f>IFERROR(__xludf.DUMMYFUNCTION("""COMPUTED_VALUE"""),"")</f>
        <v/>
      </c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</row>
    <row r="38">
      <c r="A38" s="55" t="str">
        <f>IFERROR(__xludf.DUMMYFUNCTION("""COMPUTED_VALUE"""),"")</f>
        <v/>
      </c>
      <c r="B38" s="54" t="str">
        <f>IFERROR(__xludf.DUMMYFUNCTION("""COMPUTED_VALUE"""),"Raleigh White")</f>
        <v>Raleigh White</v>
      </c>
      <c r="C38" s="54" t="str">
        <f>IFERROR(__xludf.DUMMYFUNCTION("""COMPUTED_VALUE"""),"Lillian Su")</f>
        <v>Lillian Su</v>
      </c>
      <c r="D38" s="54" t="str">
        <f>IFERROR(__xludf.DUMMYFUNCTION("""COMPUTED_VALUE"""),"Enoch Omosule")</f>
        <v>Enoch Omosule</v>
      </c>
      <c r="E38" s="54" t="str">
        <f>IFERROR(__xludf.DUMMYFUNCTION("""COMPUTED_VALUE"""),"Krithi Tamarappoo")</f>
        <v>Krithi Tamarappoo</v>
      </c>
      <c r="F38" s="54" t="str">
        <f>IFERROR(__xludf.DUMMYFUNCTION("""COMPUTED_VALUE"""),"")</f>
        <v/>
      </c>
      <c r="G38" s="54" t="str">
        <f>IFERROR(__xludf.DUMMYFUNCTION("""COMPUTED_VALUE"""),"Arif Vempalle")</f>
        <v>Arif Vempalle</v>
      </c>
      <c r="H38" s="54" t="str">
        <f>IFERROR(__xludf.DUMMYFUNCTION("""COMPUTED_VALUE"""),"")</f>
        <v/>
      </c>
      <c r="I38" s="54" t="str">
        <f>IFERROR(__xludf.DUMMYFUNCTION("""COMPUTED_VALUE"""),"Allen Yang")</f>
        <v>Allen Yang</v>
      </c>
      <c r="J38" s="54" t="str">
        <f>IFERROR(__xludf.DUMMYFUNCTION("""COMPUTED_VALUE"""),"Danylo Voloshyn")</f>
        <v>Danylo Voloshyn</v>
      </c>
      <c r="K38" s="54" t="str">
        <f>IFERROR(__xludf.DUMMYFUNCTION("""COMPUTED_VALUE"""),"Ryan Yu")</f>
        <v>Ryan Yu</v>
      </c>
      <c r="L38" s="54" t="str">
        <f>IFERROR(__xludf.DUMMYFUNCTION("""COMPUTED_VALUE"""),"Shravan Yoagentharan")</f>
        <v>Shravan Yoagentharan</v>
      </c>
      <c r="M38" s="54" t="str">
        <f>IFERROR(__xludf.DUMMYFUNCTION("""COMPUTED_VALUE"""),"Ari Rosenthal")</f>
        <v>Ari Rosenthal</v>
      </c>
      <c r="N38" s="54" t="str">
        <f>IFERROR(__xludf.DUMMYFUNCTION("""COMPUTED_VALUE"""),"")</f>
        <v/>
      </c>
      <c r="O38" s="54" t="str">
        <f>IFERROR(__xludf.DUMMYFUNCTION("""COMPUTED_VALUE"""),"Andrew Wang")</f>
        <v>Andrew Wang</v>
      </c>
      <c r="P38" s="54" t="str">
        <f>IFERROR(__xludf.DUMMYFUNCTION("""COMPUTED_VALUE"""),"Hank Schwabacher")</f>
        <v>Hank Schwabacher</v>
      </c>
      <c r="Q38" s="54" t="str">
        <f>IFERROR(__xludf.DUMMYFUNCTION("""COMPUTED_VALUE"""),"")</f>
        <v/>
      </c>
      <c r="R38" s="54" t="str">
        <f>IFERROR(__xludf.DUMMYFUNCTION("""COMPUTED_VALUE"""),"Brendon Himes")</f>
        <v>Brendon Himes</v>
      </c>
      <c r="S38" s="54" t="str">
        <f>IFERROR(__xludf.DUMMYFUNCTION("""COMPUTED_VALUE"""),"Patrick Wilcox")</f>
        <v>Patrick Wilcox</v>
      </c>
      <c r="T38" s="54" t="str">
        <f>IFERROR(__xludf.DUMMYFUNCTION("""COMPUTED_VALUE"""),"Alait Mesfune")</f>
        <v>Alait Mesfune</v>
      </c>
      <c r="U38" s="54" t="str">
        <f>IFERROR(__xludf.DUMMYFUNCTION("""COMPUTED_VALUE"""),"Sadie Jacobs")</f>
        <v>Sadie Jacobs</v>
      </c>
      <c r="V38" s="54" t="str">
        <f>IFERROR(__xludf.DUMMYFUNCTION("""COMPUTED_VALUE"""),"Patrick Shi")</f>
        <v>Patrick Shi</v>
      </c>
      <c r="W38" s="54" t="str">
        <f>IFERROR(__xludf.DUMMYFUNCTION("""COMPUTED_VALUE"""),"Carter Pisocky")</f>
        <v>Carter Pisocky</v>
      </c>
      <c r="X38" s="54" t="str">
        <f>IFERROR(__xludf.DUMMYFUNCTION("""COMPUTED_VALUE"""),"Calix Tran-Luu")</f>
        <v>Calix Tran-Luu</v>
      </c>
      <c r="Y38" s="54" t="str">
        <f>IFERROR(__xludf.DUMMYFUNCTION("""COMPUTED_VALUE"""),"Daniel Yoon")</f>
        <v>Daniel Yoon</v>
      </c>
      <c r="Z38" s="55" t="str">
        <f>IFERROR(__xludf.DUMMYFUNCTION("""COMPUTED_VALUE"""),"Cameron Tomaino")</f>
        <v>Cameron Tomaino</v>
      </c>
      <c r="AA38" s="55" t="str">
        <f>IFERROR(__xludf.DUMMYFUNCTION("""COMPUTED_VALUE"""),"Caleb Zhao")</f>
        <v>Caleb Zhao</v>
      </c>
      <c r="AB38" s="55" t="str">
        <f>IFERROR(__xludf.DUMMYFUNCTION("""COMPUTED_VALUE"""),"Patrick Zhang")</f>
        <v>Patrick Zhang</v>
      </c>
      <c r="AC38" s="55" t="str">
        <f>IFERROR(__xludf.DUMMYFUNCTION("""COMPUTED_VALUE"""),"Joseph Sabol")</f>
        <v>Joseph Sabol</v>
      </c>
      <c r="AD38" s="55" t="str">
        <f>IFERROR(__xludf.DUMMYFUNCTION("""COMPUTED_VALUE"""),"Jim Topping")</f>
        <v>Jim Topping</v>
      </c>
      <c r="AE38" s="55" t="str">
        <f>IFERROR(__xludf.DUMMYFUNCTION("""COMPUTED_VALUE"""),"Arpan Sathiabalan")</f>
        <v>Arpan Sathiabalan</v>
      </c>
      <c r="AF38" s="55" t="str">
        <f>IFERROR(__xludf.DUMMYFUNCTION("""COMPUTED_VALUE"""),"")</f>
        <v/>
      </c>
      <c r="AG38" s="55" t="str">
        <f>IFERROR(__xludf.DUMMYFUNCTION("""COMPUTED_VALUE"""),"Fiona Feingold")</f>
        <v>Fiona Feingold</v>
      </c>
      <c r="AH38" s="55" t="str">
        <f>IFERROR(__xludf.DUMMYFUNCTION("""COMPUTED_VALUE"""),"Marvin Romero")</f>
        <v>Marvin Romero</v>
      </c>
      <c r="AI38" s="55" t="str">
        <f>IFERROR(__xludf.DUMMYFUNCTION("""COMPUTED_VALUE"""),"Emily Wu")</f>
        <v>Emily Wu</v>
      </c>
      <c r="AJ38" s="55" t="str">
        <f>IFERROR(__xludf.DUMMYFUNCTION("""COMPUTED_VALUE"""),"Vincent Tsai")</f>
        <v>Vincent Tsai</v>
      </c>
      <c r="AK38" s="55" t="str">
        <f>IFERROR(__xludf.DUMMYFUNCTION("""COMPUTED_VALUE"""),"Saahil Rao")</f>
        <v>Saahil Rao</v>
      </c>
      <c r="AL38" s="55" t="str">
        <f>IFERROR(__xludf.DUMMYFUNCTION("""COMPUTED_VALUE"""),"Hrishita Mareddy")</f>
        <v>Hrishita Mareddy</v>
      </c>
      <c r="AM38" s="55" t="str">
        <f>IFERROR(__xludf.DUMMYFUNCTION("""COMPUTED_VALUE"""),"Theresa Ryan")</f>
        <v>Theresa Ryan</v>
      </c>
      <c r="AN38" s="55" t="str">
        <f>IFERROR(__xludf.DUMMYFUNCTION("""COMPUTED_VALUE"""),"Ethan Lee")</f>
        <v>Ethan Lee</v>
      </c>
      <c r="AO38" s="55" t="str">
        <f>IFERROR(__xludf.DUMMYFUNCTION("""COMPUTED_VALUE"""),"Mwila Bweupe")</f>
        <v>Mwila Bweupe</v>
      </c>
      <c r="AP38" s="55" t="str">
        <f>IFERROR(__xludf.DUMMYFUNCTION("""COMPUTED_VALUE"""),"")</f>
        <v/>
      </c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</row>
    <row r="39">
      <c r="A39" s="55" t="str">
        <f>IFERROR(__xludf.DUMMYFUNCTION("""COMPUTED_VALUE"""),"")</f>
        <v/>
      </c>
      <c r="B39" s="55" t="str">
        <f>IFERROR(__xludf.DUMMYFUNCTION("""COMPUTED_VALUE"""),"")</f>
        <v/>
      </c>
      <c r="C39" s="55" t="str">
        <f>IFERROR(__xludf.DUMMYFUNCTION("""COMPUTED_VALUE"""),"")</f>
        <v/>
      </c>
      <c r="D39" s="55" t="str">
        <f>IFERROR(__xludf.DUMMYFUNCTION("""COMPUTED_VALUE"""),"")</f>
        <v/>
      </c>
      <c r="E39" s="55" t="str">
        <f>IFERROR(__xludf.DUMMYFUNCTION("""COMPUTED_VALUE"""),"Yenair Yusuf")</f>
        <v>Yenair Yusuf</v>
      </c>
      <c r="F39" s="55" t="str">
        <f>IFERROR(__xludf.DUMMYFUNCTION("""COMPUTED_VALUE"""),"")</f>
        <v/>
      </c>
      <c r="G39" s="55" t="str">
        <f>IFERROR(__xludf.DUMMYFUNCTION("""COMPUTED_VALUE"""),"")</f>
        <v/>
      </c>
      <c r="H39" s="55" t="str">
        <f>IFERROR(__xludf.DUMMYFUNCTION("""COMPUTED_VALUE"""),"")</f>
        <v/>
      </c>
      <c r="I39" s="55" t="str">
        <f>IFERROR(__xludf.DUMMYFUNCTION("""COMPUTED_VALUE"""),"")</f>
        <v/>
      </c>
      <c r="J39" s="55" t="str">
        <f>IFERROR(__xludf.DUMMYFUNCTION("""COMPUTED_VALUE"""),"")</f>
        <v/>
      </c>
      <c r="K39" s="55" t="str">
        <f>IFERROR(__xludf.DUMMYFUNCTION("""COMPUTED_VALUE"""),"")</f>
        <v/>
      </c>
      <c r="L39" s="55" t="str">
        <f>IFERROR(__xludf.DUMMYFUNCTION("""COMPUTED_VALUE"""),"")</f>
        <v/>
      </c>
      <c r="M39" s="55" t="str">
        <f>IFERROR(__xludf.DUMMYFUNCTION("""COMPUTED_VALUE"""),"")</f>
        <v/>
      </c>
      <c r="N39" s="55" t="str">
        <f>IFERROR(__xludf.DUMMYFUNCTION("""COMPUTED_VALUE"""),"")</f>
        <v/>
      </c>
      <c r="O39" s="55" t="str">
        <f>IFERROR(__xludf.DUMMYFUNCTION("""COMPUTED_VALUE"""),"")</f>
        <v/>
      </c>
      <c r="P39" s="55" t="str">
        <f>IFERROR(__xludf.DUMMYFUNCTION("""COMPUTED_VALUE"""),"")</f>
        <v/>
      </c>
      <c r="Q39" s="55" t="str">
        <f>IFERROR(__xludf.DUMMYFUNCTION("""COMPUTED_VALUE"""),"")</f>
        <v/>
      </c>
      <c r="R39" s="55" t="str">
        <f>IFERROR(__xludf.DUMMYFUNCTION("""COMPUTED_VALUE"""),"")</f>
        <v/>
      </c>
      <c r="S39" s="55" t="str">
        <f>IFERROR(__xludf.DUMMYFUNCTION("""COMPUTED_VALUE"""),"")</f>
        <v/>
      </c>
      <c r="T39" s="55" t="str">
        <f>IFERROR(__xludf.DUMMYFUNCTION("""COMPUTED_VALUE"""),"")</f>
        <v/>
      </c>
      <c r="U39" s="55" t="str">
        <f>IFERROR(__xludf.DUMMYFUNCTION("""COMPUTED_VALUE"""),"")</f>
        <v/>
      </c>
      <c r="V39" s="55" t="str">
        <f>IFERROR(__xludf.DUMMYFUNCTION("""COMPUTED_VALUE"""),"")</f>
        <v/>
      </c>
      <c r="W39" s="55" t="str">
        <f>IFERROR(__xludf.DUMMYFUNCTION("""COMPUTED_VALUE"""),"Jacob Schildkraut")</f>
        <v>Jacob Schildkraut</v>
      </c>
      <c r="X39" s="55" t="str">
        <f>IFERROR(__xludf.DUMMYFUNCTION("""COMPUTED_VALUE"""),"")</f>
        <v/>
      </c>
      <c r="Y39" s="55" t="str">
        <f>IFERROR(__xludf.DUMMYFUNCTION("""COMPUTED_VALUE"""),"")</f>
        <v/>
      </c>
      <c r="Z39" s="55" t="str">
        <f>IFERROR(__xludf.DUMMYFUNCTION("""COMPUTED_VALUE"""),"Shelby Woodward")</f>
        <v>Shelby Woodward</v>
      </c>
      <c r="AA39" s="55" t="str">
        <f>IFERROR(__xludf.DUMMYFUNCTION("""COMPUTED_VALUE"""),"")</f>
        <v/>
      </c>
      <c r="AB39" s="55" t="str">
        <f>IFERROR(__xludf.DUMMYFUNCTION("""COMPUTED_VALUE"""),"NuAmen Audema")</f>
        <v>NuAmen Audema</v>
      </c>
      <c r="AC39" s="55" t="str">
        <f>IFERROR(__xludf.DUMMYFUNCTION("""COMPUTED_VALUE"""),"Gabriel Smith")</f>
        <v>Gabriel Smith</v>
      </c>
      <c r="AD39" s="55" t="str">
        <f>IFERROR(__xludf.DUMMYFUNCTION("""COMPUTED_VALUE"""),"Dylan Wyer")</f>
        <v>Dylan Wyer</v>
      </c>
      <c r="AE39" s="55" t="str">
        <f>IFERROR(__xludf.DUMMYFUNCTION("""COMPUTED_VALUE"""),"Tony Vitullo")</f>
        <v>Tony Vitullo</v>
      </c>
      <c r="AF39" s="55" t="str">
        <f>IFERROR(__xludf.DUMMYFUNCTION("""COMPUTED_VALUE"""),"")</f>
        <v/>
      </c>
      <c r="AG39" s="55" t="str">
        <f>IFERROR(__xludf.DUMMYFUNCTION("""COMPUTED_VALUE"""),"")</f>
        <v/>
      </c>
      <c r="AH39" s="55" t="str">
        <f>IFERROR(__xludf.DUMMYFUNCTION("""COMPUTED_VALUE"""),"Sara Klemow")</f>
        <v>Sara Klemow</v>
      </c>
      <c r="AI39" s="55" t="str">
        <f>IFERROR(__xludf.DUMMYFUNCTION("""COMPUTED_VALUE"""),"")</f>
        <v/>
      </c>
      <c r="AJ39" s="55" t="str">
        <f>IFERROR(__xludf.DUMMYFUNCTION("""COMPUTED_VALUE"""),"")</f>
        <v/>
      </c>
      <c r="AK39" s="55" t="str">
        <f>IFERROR(__xludf.DUMMYFUNCTION("""COMPUTED_VALUE"""),"")</f>
        <v/>
      </c>
      <c r="AL39" s="55" t="str">
        <f>IFERROR(__xludf.DUMMYFUNCTION("""COMPUTED_VALUE"""),"")</f>
        <v/>
      </c>
      <c r="AM39" s="55" t="str">
        <f>IFERROR(__xludf.DUMMYFUNCTION("""COMPUTED_VALUE"""),"")</f>
        <v/>
      </c>
      <c r="AN39" s="55" t="str">
        <f>IFERROR(__xludf.DUMMYFUNCTION("""COMPUTED_VALUE"""),"Cole Leffler")</f>
        <v>Cole Leffler</v>
      </c>
      <c r="AO39" s="55" t="str">
        <f>IFERROR(__xludf.DUMMYFUNCTION("""COMPUTED_VALUE"""),"")</f>
        <v/>
      </c>
      <c r="AP39" s="55" t="str">
        <f>IFERROR(__xludf.DUMMYFUNCTION("""COMPUTED_VALUE"""),"")</f>
        <v/>
      </c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55"/>
      <c r="CD39" s="55"/>
    </row>
    <row r="40">
      <c r="A40" s="55" t="str">
        <f>IFERROR(__xludf.DUMMYFUNCTION("""COMPUTED_VALUE"""),"")</f>
        <v/>
      </c>
      <c r="B40" s="55" t="str">
        <f>IFERROR(__xludf.DUMMYFUNCTION("""COMPUTED_VALUE"""),"")</f>
        <v/>
      </c>
      <c r="C40" s="55" t="str">
        <f>IFERROR(__xludf.DUMMYFUNCTION("""COMPUTED_VALUE"""),"")</f>
        <v/>
      </c>
      <c r="D40" s="55" t="str">
        <f>IFERROR(__xludf.DUMMYFUNCTION("""COMPUTED_VALUE"""),"")</f>
        <v/>
      </c>
      <c r="E40" s="55" t="str">
        <f>IFERROR(__xludf.DUMMYFUNCTION("""COMPUTED_VALUE"""),"")</f>
        <v/>
      </c>
      <c r="F40" s="55" t="str">
        <f>IFERROR(__xludf.DUMMYFUNCTION("""COMPUTED_VALUE"""),"")</f>
        <v/>
      </c>
      <c r="G40" s="55" t="str">
        <f>IFERROR(__xludf.DUMMYFUNCTION("""COMPUTED_VALUE"""),"")</f>
        <v/>
      </c>
      <c r="H40" s="55" t="str">
        <f>IFERROR(__xludf.DUMMYFUNCTION("""COMPUTED_VALUE"""),"")</f>
        <v/>
      </c>
      <c r="I40" s="55" t="str">
        <f>IFERROR(__xludf.DUMMYFUNCTION("""COMPUTED_VALUE"""),"")</f>
        <v/>
      </c>
      <c r="J40" s="55" t="str">
        <f>IFERROR(__xludf.DUMMYFUNCTION("""COMPUTED_VALUE"""),"")</f>
        <v/>
      </c>
      <c r="K40" s="55" t="str">
        <f>IFERROR(__xludf.DUMMYFUNCTION("""COMPUTED_VALUE"""),"")</f>
        <v/>
      </c>
      <c r="L40" s="55" t="str">
        <f>IFERROR(__xludf.DUMMYFUNCTION("""COMPUTED_VALUE"""),"")</f>
        <v/>
      </c>
      <c r="M40" s="55" t="str">
        <f>IFERROR(__xludf.DUMMYFUNCTION("""COMPUTED_VALUE"""),"")</f>
        <v/>
      </c>
      <c r="N40" s="55" t="str">
        <f>IFERROR(__xludf.DUMMYFUNCTION("""COMPUTED_VALUE"""),"")</f>
        <v/>
      </c>
      <c r="O40" s="55" t="str">
        <f>IFERROR(__xludf.DUMMYFUNCTION("""COMPUTED_VALUE"""),"")</f>
        <v/>
      </c>
      <c r="P40" s="55" t="str">
        <f>IFERROR(__xludf.DUMMYFUNCTION("""COMPUTED_VALUE"""),"")</f>
        <v/>
      </c>
      <c r="Q40" s="55" t="str">
        <f>IFERROR(__xludf.DUMMYFUNCTION("""COMPUTED_VALUE"""),"")</f>
        <v/>
      </c>
      <c r="R40" s="55" t="str">
        <f>IFERROR(__xludf.DUMMYFUNCTION("""COMPUTED_VALUE"""),"")</f>
        <v/>
      </c>
      <c r="S40" s="55" t="str">
        <f>IFERROR(__xludf.DUMMYFUNCTION("""COMPUTED_VALUE"""),"")</f>
        <v/>
      </c>
      <c r="T40" s="55" t="str">
        <f>IFERROR(__xludf.DUMMYFUNCTION("""COMPUTED_VALUE"""),"")</f>
        <v/>
      </c>
      <c r="U40" s="55" t="str">
        <f>IFERROR(__xludf.DUMMYFUNCTION("""COMPUTED_VALUE"""),"")</f>
        <v/>
      </c>
      <c r="V40" s="55" t="str">
        <f>IFERROR(__xludf.DUMMYFUNCTION("""COMPUTED_VALUE"""),"")</f>
        <v/>
      </c>
      <c r="W40" s="55" t="str">
        <f>IFERROR(__xludf.DUMMYFUNCTION("""COMPUTED_VALUE"""),"")</f>
        <v/>
      </c>
      <c r="X40" s="55" t="str">
        <f>IFERROR(__xludf.DUMMYFUNCTION("""COMPUTED_VALUE"""),"")</f>
        <v/>
      </c>
      <c r="Y40" s="55" t="str">
        <f>IFERROR(__xludf.DUMMYFUNCTION("""COMPUTED_VALUE"""),"")</f>
        <v/>
      </c>
      <c r="Z40" s="55" t="str">
        <f>IFERROR(__xludf.DUMMYFUNCTION("""COMPUTED_VALUE"""),"")</f>
        <v/>
      </c>
      <c r="AA40" s="55" t="str">
        <f>IFERROR(__xludf.DUMMYFUNCTION("""COMPUTED_VALUE"""),"")</f>
        <v/>
      </c>
      <c r="AB40" s="55" t="str">
        <f>IFERROR(__xludf.DUMMYFUNCTION("""COMPUTED_VALUE"""),"")</f>
        <v/>
      </c>
      <c r="AC40" s="55" t="str">
        <f>IFERROR(__xludf.DUMMYFUNCTION("""COMPUTED_VALUE"""),"Jenna Stanley")</f>
        <v>Jenna Stanley</v>
      </c>
      <c r="AD40" s="55" t="str">
        <f>IFERROR(__xludf.DUMMYFUNCTION("""COMPUTED_VALUE"""),"")</f>
        <v/>
      </c>
      <c r="AE40" s="55" t="str">
        <f>IFERROR(__xludf.DUMMYFUNCTION("""COMPUTED_VALUE"""),"")</f>
        <v/>
      </c>
      <c r="AF40" s="55" t="str">
        <f>IFERROR(__xludf.DUMMYFUNCTION("""COMPUTED_VALUE"""),"")</f>
        <v/>
      </c>
      <c r="AG40" s="55" t="str">
        <f>IFERROR(__xludf.DUMMYFUNCTION("""COMPUTED_VALUE"""),"")</f>
        <v/>
      </c>
      <c r="AH40" s="55" t="str">
        <f>IFERROR(__xludf.DUMMYFUNCTION("""COMPUTED_VALUE"""),"")</f>
        <v/>
      </c>
      <c r="AI40" s="55" t="str">
        <f>IFERROR(__xludf.DUMMYFUNCTION("""COMPUTED_VALUE"""),"")</f>
        <v/>
      </c>
      <c r="AJ40" s="55" t="str">
        <f>IFERROR(__xludf.DUMMYFUNCTION("""COMPUTED_VALUE"""),"")</f>
        <v/>
      </c>
      <c r="AK40" s="55" t="str">
        <f>IFERROR(__xludf.DUMMYFUNCTION("""COMPUTED_VALUE"""),"")</f>
        <v/>
      </c>
      <c r="AL40" s="55" t="str">
        <f>IFERROR(__xludf.DUMMYFUNCTION("""COMPUTED_VALUE"""),"")</f>
        <v/>
      </c>
      <c r="AM40" s="55" t="str">
        <f>IFERROR(__xludf.DUMMYFUNCTION("""COMPUTED_VALUE"""),"")</f>
        <v/>
      </c>
      <c r="AN40" s="55" t="str">
        <f>IFERROR(__xludf.DUMMYFUNCTION("""COMPUTED_VALUE"""),"Markus Smith")</f>
        <v>Markus Smith</v>
      </c>
      <c r="AO40" s="55" t="str">
        <f>IFERROR(__xludf.DUMMYFUNCTION("""COMPUTED_VALUE"""),"")</f>
        <v/>
      </c>
      <c r="AP40" s="55" t="str">
        <f>IFERROR(__xludf.DUMMYFUNCTION("""COMPUTED_VALUE"""),"")</f>
        <v/>
      </c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</row>
    <row r="41">
      <c r="A41" s="55" t="str">
        <f>IFERROR(__xludf.DUMMYFUNCTION("""COMPUTED_VALUE"""),"")</f>
        <v/>
      </c>
      <c r="B41" s="55" t="str">
        <f>IFERROR(__xludf.DUMMYFUNCTION("""COMPUTED_VALUE"""),"")</f>
        <v/>
      </c>
      <c r="C41" s="55" t="str">
        <f>IFERROR(__xludf.DUMMYFUNCTION("""COMPUTED_VALUE"""),"")</f>
        <v/>
      </c>
      <c r="D41" s="55" t="str">
        <f>IFERROR(__xludf.DUMMYFUNCTION("""COMPUTED_VALUE"""),"")</f>
        <v/>
      </c>
      <c r="E41" s="55" t="str">
        <f>IFERROR(__xludf.DUMMYFUNCTION("""COMPUTED_VALUE"""),"")</f>
        <v/>
      </c>
      <c r="F41" s="55" t="str">
        <f>IFERROR(__xludf.DUMMYFUNCTION("""COMPUTED_VALUE"""),"")</f>
        <v/>
      </c>
      <c r="G41" s="55" t="str">
        <f>IFERROR(__xludf.DUMMYFUNCTION("""COMPUTED_VALUE"""),"")</f>
        <v/>
      </c>
      <c r="H41" s="55" t="str">
        <f>IFERROR(__xludf.DUMMYFUNCTION("""COMPUTED_VALUE"""),"")</f>
        <v/>
      </c>
      <c r="I41" s="55" t="str">
        <f>IFERROR(__xludf.DUMMYFUNCTION("""COMPUTED_VALUE"""),"")</f>
        <v/>
      </c>
      <c r="J41" s="55" t="str">
        <f>IFERROR(__xludf.DUMMYFUNCTION("""COMPUTED_VALUE"""),"")</f>
        <v/>
      </c>
      <c r="K41" s="55" t="str">
        <f>IFERROR(__xludf.DUMMYFUNCTION("""COMPUTED_VALUE"""),"")</f>
        <v/>
      </c>
      <c r="L41" s="55" t="str">
        <f>IFERROR(__xludf.DUMMYFUNCTION("""COMPUTED_VALUE"""),"")</f>
        <v/>
      </c>
      <c r="M41" s="55" t="str">
        <f>IFERROR(__xludf.DUMMYFUNCTION("""COMPUTED_VALUE"""),"")</f>
        <v/>
      </c>
      <c r="N41" s="55" t="str">
        <f>IFERROR(__xludf.DUMMYFUNCTION("""COMPUTED_VALUE"""),"")</f>
        <v/>
      </c>
      <c r="O41" s="55" t="str">
        <f>IFERROR(__xludf.DUMMYFUNCTION("""COMPUTED_VALUE"""),"")</f>
        <v/>
      </c>
      <c r="P41" s="55" t="str">
        <f>IFERROR(__xludf.DUMMYFUNCTION("""COMPUTED_VALUE"""),"")</f>
        <v/>
      </c>
      <c r="Q41" s="55" t="str">
        <f>IFERROR(__xludf.DUMMYFUNCTION("""COMPUTED_VALUE"""),"")</f>
        <v/>
      </c>
      <c r="R41" s="55" t="str">
        <f>IFERROR(__xludf.DUMMYFUNCTION("""COMPUTED_VALUE"""),"")</f>
        <v/>
      </c>
      <c r="S41" s="55" t="str">
        <f>IFERROR(__xludf.DUMMYFUNCTION("""COMPUTED_VALUE"""),"")</f>
        <v/>
      </c>
      <c r="T41" s="55" t="str">
        <f>IFERROR(__xludf.DUMMYFUNCTION("""COMPUTED_VALUE"""),"")</f>
        <v/>
      </c>
      <c r="U41" s="55" t="str">
        <f>IFERROR(__xludf.DUMMYFUNCTION("""COMPUTED_VALUE"""),"")</f>
        <v/>
      </c>
      <c r="V41" s="55" t="str">
        <f>IFERROR(__xludf.DUMMYFUNCTION("""COMPUTED_VALUE"""),"")</f>
        <v/>
      </c>
      <c r="W41" s="55" t="str">
        <f>IFERROR(__xludf.DUMMYFUNCTION("""COMPUTED_VALUE"""),"")</f>
        <v/>
      </c>
      <c r="X41" s="55" t="str">
        <f>IFERROR(__xludf.DUMMYFUNCTION("""COMPUTED_VALUE"""),"")</f>
        <v/>
      </c>
      <c r="Y41" s="55" t="str">
        <f>IFERROR(__xludf.DUMMYFUNCTION("""COMPUTED_VALUE"""),"")</f>
        <v/>
      </c>
      <c r="Z41" s="55" t="str">
        <f>IFERROR(__xludf.DUMMYFUNCTION("""COMPUTED_VALUE"""),"")</f>
        <v/>
      </c>
      <c r="AA41" s="55" t="str">
        <f>IFERROR(__xludf.DUMMYFUNCTION("""COMPUTED_VALUE"""),"")</f>
        <v/>
      </c>
      <c r="AB41" s="55" t="str">
        <f>IFERROR(__xludf.DUMMYFUNCTION("""COMPUTED_VALUE"""),"")</f>
        <v/>
      </c>
      <c r="AC41" s="55" t="str">
        <f>IFERROR(__xludf.DUMMYFUNCTION("""COMPUTED_VALUE"""),"")</f>
        <v/>
      </c>
      <c r="AD41" s="55" t="str">
        <f>IFERROR(__xludf.DUMMYFUNCTION("""COMPUTED_VALUE"""),"")</f>
        <v/>
      </c>
      <c r="AE41" s="55" t="str">
        <f>IFERROR(__xludf.DUMMYFUNCTION("""COMPUTED_VALUE"""),"")</f>
        <v/>
      </c>
      <c r="AF41" s="55" t="str">
        <f>IFERROR(__xludf.DUMMYFUNCTION("""COMPUTED_VALUE"""),"")</f>
        <v/>
      </c>
      <c r="AG41" s="55" t="str">
        <f>IFERROR(__xludf.DUMMYFUNCTION("""COMPUTED_VALUE"""),"")</f>
        <v/>
      </c>
      <c r="AH41" s="55" t="str">
        <f>IFERROR(__xludf.DUMMYFUNCTION("""COMPUTED_VALUE"""),"")</f>
        <v/>
      </c>
      <c r="AI41" s="55" t="str">
        <f>IFERROR(__xludf.DUMMYFUNCTION("""COMPUTED_VALUE"""),"")</f>
        <v/>
      </c>
      <c r="AJ41" s="55" t="str">
        <f>IFERROR(__xludf.DUMMYFUNCTION("""COMPUTED_VALUE"""),"")</f>
        <v/>
      </c>
      <c r="AK41" s="55" t="str">
        <f>IFERROR(__xludf.DUMMYFUNCTION("""COMPUTED_VALUE"""),"")</f>
        <v/>
      </c>
      <c r="AL41" s="55" t="str">
        <f>IFERROR(__xludf.DUMMYFUNCTION("""COMPUTED_VALUE"""),"")</f>
        <v/>
      </c>
      <c r="AM41" s="55" t="str">
        <f>IFERROR(__xludf.DUMMYFUNCTION("""COMPUTED_VALUE"""),"")</f>
        <v/>
      </c>
      <c r="AN41" s="55" t="str">
        <f>IFERROR(__xludf.DUMMYFUNCTION("""COMPUTED_VALUE"""),"")</f>
        <v/>
      </c>
      <c r="AO41" s="55" t="str">
        <f>IFERROR(__xludf.DUMMYFUNCTION("""COMPUTED_VALUE"""),"")</f>
        <v/>
      </c>
      <c r="AP41" s="55" t="str">
        <f>IFERROR(__xludf.DUMMYFUNCTION("""COMPUTED_VALUE"""),"")</f>
        <v/>
      </c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5"/>
      <c r="CC41" s="55"/>
      <c r="CD41" s="55"/>
    </row>
    <row r="42">
      <c r="A42" s="55" t="str">
        <f>IFERROR(__xludf.DUMMYFUNCTION("""COMPUTED_VALUE"""),"")</f>
        <v/>
      </c>
      <c r="B42" s="55" t="str">
        <f>IFERROR(__xludf.DUMMYFUNCTION("""COMPUTED_VALUE"""),"")</f>
        <v/>
      </c>
      <c r="C42" s="55" t="str">
        <f>IFERROR(__xludf.DUMMYFUNCTION("""COMPUTED_VALUE"""),"")</f>
        <v/>
      </c>
      <c r="D42" s="55" t="str">
        <f>IFERROR(__xludf.DUMMYFUNCTION("""COMPUTED_VALUE"""),"")</f>
        <v/>
      </c>
      <c r="E42" s="55" t="str">
        <f>IFERROR(__xludf.DUMMYFUNCTION("""COMPUTED_VALUE"""),"")</f>
        <v/>
      </c>
      <c r="F42" s="55" t="str">
        <f>IFERROR(__xludf.DUMMYFUNCTION("""COMPUTED_VALUE"""),"")</f>
        <v/>
      </c>
      <c r="G42" s="55" t="str">
        <f>IFERROR(__xludf.DUMMYFUNCTION("""COMPUTED_VALUE"""),"")</f>
        <v/>
      </c>
      <c r="H42" s="55" t="str">
        <f>IFERROR(__xludf.DUMMYFUNCTION("""COMPUTED_VALUE"""),"")</f>
        <v/>
      </c>
      <c r="I42" s="55" t="str">
        <f>IFERROR(__xludf.DUMMYFUNCTION("""COMPUTED_VALUE"""),"")</f>
        <v/>
      </c>
      <c r="J42" s="55" t="str">
        <f>IFERROR(__xludf.DUMMYFUNCTION("""COMPUTED_VALUE"""),"")</f>
        <v/>
      </c>
      <c r="K42" s="55" t="str">
        <f>IFERROR(__xludf.DUMMYFUNCTION("""COMPUTED_VALUE"""),"")</f>
        <v/>
      </c>
      <c r="L42" s="55" t="str">
        <f>IFERROR(__xludf.DUMMYFUNCTION("""COMPUTED_VALUE"""),"")</f>
        <v/>
      </c>
      <c r="M42" s="55" t="str">
        <f>IFERROR(__xludf.DUMMYFUNCTION("""COMPUTED_VALUE"""),"")</f>
        <v/>
      </c>
      <c r="N42" s="55" t="str">
        <f>IFERROR(__xludf.DUMMYFUNCTION("""COMPUTED_VALUE"""),"")</f>
        <v/>
      </c>
      <c r="O42" s="55" t="str">
        <f>IFERROR(__xludf.DUMMYFUNCTION("""COMPUTED_VALUE"""),"")</f>
        <v/>
      </c>
      <c r="P42" s="55" t="str">
        <f>IFERROR(__xludf.DUMMYFUNCTION("""COMPUTED_VALUE"""),"")</f>
        <v/>
      </c>
      <c r="Q42" s="55" t="str">
        <f>IFERROR(__xludf.DUMMYFUNCTION("""COMPUTED_VALUE"""),"")</f>
        <v/>
      </c>
      <c r="R42" s="55" t="str">
        <f>IFERROR(__xludf.DUMMYFUNCTION("""COMPUTED_VALUE"""),"")</f>
        <v/>
      </c>
      <c r="S42" s="55" t="str">
        <f>IFERROR(__xludf.DUMMYFUNCTION("""COMPUTED_VALUE"""),"")</f>
        <v/>
      </c>
      <c r="T42" s="55" t="str">
        <f>IFERROR(__xludf.DUMMYFUNCTION("""COMPUTED_VALUE"""),"")</f>
        <v/>
      </c>
      <c r="U42" s="55" t="str">
        <f>IFERROR(__xludf.DUMMYFUNCTION("""COMPUTED_VALUE"""),"")</f>
        <v/>
      </c>
      <c r="V42" s="55" t="str">
        <f>IFERROR(__xludf.DUMMYFUNCTION("""COMPUTED_VALUE"""),"")</f>
        <v/>
      </c>
      <c r="W42" s="55" t="str">
        <f>IFERROR(__xludf.DUMMYFUNCTION("""COMPUTED_VALUE"""),"")</f>
        <v/>
      </c>
      <c r="X42" s="55" t="str">
        <f>IFERROR(__xludf.DUMMYFUNCTION("""COMPUTED_VALUE"""),"")</f>
        <v/>
      </c>
      <c r="Y42" s="55" t="str">
        <f>IFERROR(__xludf.DUMMYFUNCTION("""COMPUTED_VALUE"""),"")</f>
        <v/>
      </c>
      <c r="Z42" s="55" t="str">
        <f>IFERROR(__xludf.DUMMYFUNCTION("""COMPUTED_VALUE"""),"")</f>
        <v/>
      </c>
      <c r="AA42" s="55" t="str">
        <f>IFERROR(__xludf.DUMMYFUNCTION("""COMPUTED_VALUE"""),"")</f>
        <v/>
      </c>
      <c r="AB42" s="55" t="str">
        <f>IFERROR(__xludf.DUMMYFUNCTION("""COMPUTED_VALUE"""),"")</f>
        <v/>
      </c>
      <c r="AC42" s="55" t="str">
        <f>IFERROR(__xludf.DUMMYFUNCTION("""COMPUTED_VALUE"""),"")</f>
        <v/>
      </c>
      <c r="AD42" s="55" t="str">
        <f>IFERROR(__xludf.DUMMYFUNCTION("""COMPUTED_VALUE"""),"")</f>
        <v/>
      </c>
      <c r="AE42" s="55" t="str">
        <f>IFERROR(__xludf.DUMMYFUNCTION("""COMPUTED_VALUE"""),"")</f>
        <v/>
      </c>
      <c r="AF42" s="55" t="str">
        <f>IFERROR(__xludf.DUMMYFUNCTION("""COMPUTED_VALUE"""),"")</f>
        <v/>
      </c>
      <c r="AG42" s="55" t="str">
        <f>IFERROR(__xludf.DUMMYFUNCTION("""COMPUTED_VALUE"""),"")</f>
        <v/>
      </c>
      <c r="AH42" s="55" t="str">
        <f>IFERROR(__xludf.DUMMYFUNCTION("""COMPUTED_VALUE"""),"")</f>
        <v/>
      </c>
      <c r="AI42" s="55" t="str">
        <f>IFERROR(__xludf.DUMMYFUNCTION("""COMPUTED_VALUE"""),"")</f>
        <v/>
      </c>
      <c r="AJ42" s="55" t="str">
        <f>IFERROR(__xludf.DUMMYFUNCTION("""COMPUTED_VALUE"""),"")</f>
        <v/>
      </c>
      <c r="AK42" s="55" t="str">
        <f>IFERROR(__xludf.DUMMYFUNCTION("""COMPUTED_VALUE"""),"")</f>
        <v/>
      </c>
      <c r="AL42" s="55" t="str">
        <f>IFERROR(__xludf.DUMMYFUNCTION("""COMPUTED_VALUE"""),"")</f>
        <v/>
      </c>
      <c r="AM42" s="55" t="str">
        <f>IFERROR(__xludf.DUMMYFUNCTION("""COMPUTED_VALUE"""),"")</f>
        <v/>
      </c>
      <c r="AN42" s="55" t="str">
        <f>IFERROR(__xludf.DUMMYFUNCTION("""COMPUTED_VALUE"""),"")</f>
        <v/>
      </c>
      <c r="AO42" s="55" t="str">
        <f>IFERROR(__xludf.DUMMYFUNCTION("""COMPUTED_VALUE"""),"")</f>
        <v/>
      </c>
      <c r="AP42" s="55" t="str">
        <f>IFERROR(__xludf.DUMMYFUNCTION("""COMPUTED_VALUE"""),"")</f>
        <v/>
      </c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</row>
    <row r="43">
      <c r="A43" s="55" t="str">
        <f>IFERROR(__xludf.DUMMYFUNCTION("""COMPUTED_VALUE"""),"")</f>
        <v/>
      </c>
      <c r="B43" s="55" t="str">
        <f>IFERROR(__xludf.DUMMYFUNCTION("""COMPUTED_VALUE"""),"")</f>
        <v/>
      </c>
      <c r="C43" s="55" t="str">
        <f>IFERROR(__xludf.DUMMYFUNCTION("""COMPUTED_VALUE"""),"")</f>
        <v/>
      </c>
      <c r="D43" s="55" t="str">
        <f>IFERROR(__xludf.DUMMYFUNCTION("""COMPUTED_VALUE"""),"")</f>
        <v/>
      </c>
      <c r="E43" s="55" t="str">
        <f>IFERROR(__xludf.DUMMYFUNCTION("""COMPUTED_VALUE"""),"")</f>
        <v/>
      </c>
      <c r="F43" s="55" t="str">
        <f>IFERROR(__xludf.DUMMYFUNCTION("""COMPUTED_VALUE"""),"")</f>
        <v/>
      </c>
      <c r="G43" s="55" t="str">
        <f>IFERROR(__xludf.DUMMYFUNCTION("""COMPUTED_VALUE"""),"")</f>
        <v/>
      </c>
      <c r="H43" s="55" t="str">
        <f>IFERROR(__xludf.DUMMYFUNCTION("""COMPUTED_VALUE"""),"")</f>
        <v/>
      </c>
      <c r="I43" s="55" t="str">
        <f>IFERROR(__xludf.DUMMYFUNCTION("""COMPUTED_VALUE"""),"")</f>
        <v/>
      </c>
      <c r="J43" s="55" t="str">
        <f>IFERROR(__xludf.DUMMYFUNCTION("""COMPUTED_VALUE"""),"")</f>
        <v/>
      </c>
      <c r="K43" s="55" t="str">
        <f>IFERROR(__xludf.DUMMYFUNCTION("""COMPUTED_VALUE"""),"")</f>
        <v/>
      </c>
      <c r="L43" s="55" t="str">
        <f>IFERROR(__xludf.DUMMYFUNCTION("""COMPUTED_VALUE"""),"")</f>
        <v/>
      </c>
      <c r="M43" s="55" t="str">
        <f>IFERROR(__xludf.DUMMYFUNCTION("""COMPUTED_VALUE"""),"")</f>
        <v/>
      </c>
      <c r="N43" s="55" t="str">
        <f>IFERROR(__xludf.DUMMYFUNCTION("""COMPUTED_VALUE"""),"")</f>
        <v/>
      </c>
      <c r="O43" s="55" t="str">
        <f>IFERROR(__xludf.DUMMYFUNCTION("""COMPUTED_VALUE"""),"")</f>
        <v/>
      </c>
      <c r="P43" s="55" t="str">
        <f>IFERROR(__xludf.DUMMYFUNCTION("""COMPUTED_VALUE"""),"")</f>
        <v/>
      </c>
      <c r="Q43" s="55" t="str">
        <f>IFERROR(__xludf.DUMMYFUNCTION("""COMPUTED_VALUE"""),"")</f>
        <v/>
      </c>
      <c r="R43" s="55" t="str">
        <f>IFERROR(__xludf.DUMMYFUNCTION("""COMPUTED_VALUE"""),"")</f>
        <v/>
      </c>
      <c r="S43" s="55" t="str">
        <f>IFERROR(__xludf.DUMMYFUNCTION("""COMPUTED_VALUE"""),"")</f>
        <v/>
      </c>
      <c r="T43" s="55" t="str">
        <f>IFERROR(__xludf.DUMMYFUNCTION("""COMPUTED_VALUE"""),"")</f>
        <v/>
      </c>
      <c r="U43" s="55" t="str">
        <f>IFERROR(__xludf.DUMMYFUNCTION("""COMPUTED_VALUE"""),"")</f>
        <v/>
      </c>
      <c r="V43" s="55" t="str">
        <f>IFERROR(__xludf.DUMMYFUNCTION("""COMPUTED_VALUE"""),"")</f>
        <v/>
      </c>
      <c r="W43" s="55" t="str">
        <f>IFERROR(__xludf.DUMMYFUNCTION("""COMPUTED_VALUE"""),"")</f>
        <v/>
      </c>
      <c r="X43" s="55" t="str">
        <f>IFERROR(__xludf.DUMMYFUNCTION("""COMPUTED_VALUE"""),"")</f>
        <v/>
      </c>
      <c r="Y43" s="55" t="str">
        <f>IFERROR(__xludf.DUMMYFUNCTION("""COMPUTED_VALUE"""),"")</f>
        <v/>
      </c>
      <c r="Z43" s="55" t="str">
        <f>IFERROR(__xludf.DUMMYFUNCTION("""COMPUTED_VALUE"""),"")</f>
        <v/>
      </c>
      <c r="AA43" s="55" t="str">
        <f>IFERROR(__xludf.DUMMYFUNCTION("""COMPUTED_VALUE"""),"")</f>
        <v/>
      </c>
      <c r="AB43" s="55" t="str">
        <f>IFERROR(__xludf.DUMMYFUNCTION("""COMPUTED_VALUE"""),"")</f>
        <v/>
      </c>
      <c r="AC43" s="55" t="str">
        <f>IFERROR(__xludf.DUMMYFUNCTION("""COMPUTED_VALUE"""),"")</f>
        <v/>
      </c>
      <c r="AD43" s="55" t="str">
        <f>IFERROR(__xludf.DUMMYFUNCTION("""COMPUTED_VALUE"""),"")</f>
        <v/>
      </c>
      <c r="AE43" s="55" t="str">
        <f>IFERROR(__xludf.DUMMYFUNCTION("""COMPUTED_VALUE"""),"")</f>
        <v/>
      </c>
      <c r="AF43" s="55" t="str">
        <f>IFERROR(__xludf.DUMMYFUNCTION("""COMPUTED_VALUE"""),"")</f>
        <v/>
      </c>
      <c r="AG43" s="55" t="str">
        <f>IFERROR(__xludf.DUMMYFUNCTION("""COMPUTED_VALUE"""),"")</f>
        <v/>
      </c>
      <c r="AH43" s="55" t="str">
        <f>IFERROR(__xludf.DUMMYFUNCTION("""COMPUTED_VALUE"""),"")</f>
        <v/>
      </c>
      <c r="AI43" s="55" t="str">
        <f>IFERROR(__xludf.DUMMYFUNCTION("""COMPUTED_VALUE"""),"")</f>
        <v/>
      </c>
      <c r="AJ43" s="55" t="str">
        <f>IFERROR(__xludf.DUMMYFUNCTION("""COMPUTED_VALUE"""),"")</f>
        <v/>
      </c>
      <c r="AK43" s="55" t="str">
        <f>IFERROR(__xludf.DUMMYFUNCTION("""COMPUTED_VALUE"""),"")</f>
        <v/>
      </c>
      <c r="AL43" s="55" t="str">
        <f>IFERROR(__xludf.DUMMYFUNCTION("""COMPUTED_VALUE"""),"")</f>
        <v/>
      </c>
      <c r="AM43" s="55" t="str">
        <f>IFERROR(__xludf.DUMMYFUNCTION("""COMPUTED_VALUE"""),"")</f>
        <v/>
      </c>
      <c r="AN43" s="55" t="str">
        <f>IFERROR(__xludf.DUMMYFUNCTION("""COMPUTED_VALUE"""),"")</f>
        <v/>
      </c>
      <c r="AO43" s="55" t="str">
        <f>IFERROR(__xludf.DUMMYFUNCTION("""COMPUTED_VALUE"""),"")</f>
        <v/>
      </c>
      <c r="AP43" s="55" t="str">
        <f>IFERROR(__xludf.DUMMYFUNCTION("""COMPUTED_VALUE"""),"")</f>
        <v/>
      </c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</row>
    <row r="44">
      <c r="A44" s="55" t="str">
        <f>IFERROR(__xludf.DUMMYFUNCTION("""COMPUTED_VALUE"""),"")</f>
        <v/>
      </c>
      <c r="B44" s="55" t="str">
        <f>IFERROR(__xludf.DUMMYFUNCTION("""COMPUTED_VALUE"""),"")</f>
        <v/>
      </c>
      <c r="C44" s="55" t="str">
        <f>IFERROR(__xludf.DUMMYFUNCTION("""COMPUTED_VALUE"""),"")</f>
        <v/>
      </c>
      <c r="D44" s="55" t="str">
        <f>IFERROR(__xludf.DUMMYFUNCTION("""COMPUTED_VALUE"""),"")</f>
        <v/>
      </c>
      <c r="E44" s="55" t="str">
        <f>IFERROR(__xludf.DUMMYFUNCTION("""COMPUTED_VALUE"""),"")</f>
        <v/>
      </c>
      <c r="F44" s="55" t="str">
        <f>IFERROR(__xludf.DUMMYFUNCTION("""COMPUTED_VALUE"""),"")</f>
        <v/>
      </c>
      <c r="G44" s="55" t="str">
        <f>IFERROR(__xludf.DUMMYFUNCTION("""COMPUTED_VALUE"""),"")</f>
        <v/>
      </c>
      <c r="H44" s="55" t="str">
        <f>IFERROR(__xludf.DUMMYFUNCTION("""COMPUTED_VALUE"""),"")</f>
        <v/>
      </c>
      <c r="I44" s="55" t="str">
        <f>IFERROR(__xludf.DUMMYFUNCTION("""COMPUTED_VALUE"""),"")</f>
        <v/>
      </c>
      <c r="J44" s="55" t="str">
        <f>IFERROR(__xludf.DUMMYFUNCTION("""COMPUTED_VALUE"""),"")</f>
        <v/>
      </c>
      <c r="K44" s="55" t="str">
        <f>IFERROR(__xludf.DUMMYFUNCTION("""COMPUTED_VALUE"""),"")</f>
        <v/>
      </c>
      <c r="L44" s="55" t="str">
        <f>IFERROR(__xludf.DUMMYFUNCTION("""COMPUTED_VALUE"""),"")</f>
        <v/>
      </c>
      <c r="M44" s="55" t="str">
        <f>IFERROR(__xludf.DUMMYFUNCTION("""COMPUTED_VALUE"""),"")</f>
        <v/>
      </c>
      <c r="N44" s="55" t="str">
        <f>IFERROR(__xludf.DUMMYFUNCTION("""COMPUTED_VALUE"""),"")</f>
        <v/>
      </c>
      <c r="O44" s="55" t="str">
        <f>IFERROR(__xludf.DUMMYFUNCTION("""COMPUTED_VALUE"""),"")</f>
        <v/>
      </c>
      <c r="P44" s="55" t="str">
        <f>IFERROR(__xludf.DUMMYFUNCTION("""COMPUTED_VALUE"""),"")</f>
        <v/>
      </c>
      <c r="Q44" s="55" t="str">
        <f>IFERROR(__xludf.DUMMYFUNCTION("""COMPUTED_VALUE"""),"")</f>
        <v/>
      </c>
      <c r="R44" s="55" t="str">
        <f>IFERROR(__xludf.DUMMYFUNCTION("""COMPUTED_VALUE"""),"")</f>
        <v/>
      </c>
      <c r="S44" s="55" t="str">
        <f>IFERROR(__xludf.DUMMYFUNCTION("""COMPUTED_VALUE"""),"")</f>
        <v/>
      </c>
      <c r="T44" s="55" t="str">
        <f>IFERROR(__xludf.DUMMYFUNCTION("""COMPUTED_VALUE"""),"")</f>
        <v/>
      </c>
      <c r="U44" s="55" t="str">
        <f>IFERROR(__xludf.DUMMYFUNCTION("""COMPUTED_VALUE"""),"")</f>
        <v/>
      </c>
      <c r="V44" s="55" t="str">
        <f>IFERROR(__xludf.DUMMYFUNCTION("""COMPUTED_VALUE"""),"")</f>
        <v/>
      </c>
      <c r="W44" s="55" t="str">
        <f>IFERROR(__xludf.DUMMYFUNCTION("""COMPUTED_VALUE"""),"")</f>
        <v/>
      </c>
      <c r="X44" s="55" t="str">
        <f>IFERROR(__xludf.DUMMYFUNCTION("""COMPUTED_VALUE"""),"")</f>
        <v/>
      </c>
      <c r="Y44" s="55" t="str">
        <f>IFERROR(__xludf.DUMMYFUNCTION("""COMPUTED_VALUE"""),"")</f>
        <v/>
      </c>
      <c r="Z44" s="55" t="str">
        <f>IFERROR(__xludf.DUMMYFUNCTION("""COMPUTED_VALUE"""),"")</f>
        <v/>
      </c>
      <c r="AA44" s="55" t="str">
        <f>IFERROR(__xludf.DUMMYFUNCTION("""COMPUTED_VALUE"""),"")</f>
        <v/>
      </c>
      <c r="AB44" s="55" t="str">
        <f>IFERROR(__xludf.DUMMYFUNCTION("""COMPUTED_VALUE"""),"")</f>
        <v/>
      </c>
      <c r="AC44" s="55" t="str">
        <f>IFERROR(__xludf.DUMMYFUNCTION("""COMPUTED_VALUE"""),"")</f>
        <v/>
      </c>
      <c r="AD44" s="55" t="str">
        <f>IFERROR(__xludf.DUMMYFUNCTION("""COMPUTED_VALUE"""),"")</f>
        <v/>
      </c>
      <c r="AE44" s="55" t="str">
        <f>IFERROR(__xludf.DUMMYFUNCTION("""COMPUTED_VALUE"""),"")</f>
        <v/>
      </c>
      <c r="AF44" s="55" t="str">
        <f>IFERROR(__xludf.DUMMYFUNCTION("""COMPUTED_VALUE"""),"")</f>
        <v/>
      </c>
      <c r="AG44" s="55" t="str">
        <f>IFERROR(__xludf.DUMMYFUNCTION("""COMPUTED_VALUE"""),"")</f>
        <v/>
      </c>
      <c r="AH44" s="55" t="str">
        <f>IFERROR(__xludf.DUMMYFUNCTION("""COMPUTED_VALUE"""),"")</f>
        <v/>
      </c>
      <c r="AI44" s="55" t="str">
        <f>IFERROR(__xludf.DUMMYFUNCTION("""COMPUTED_VALUE"""),"")</f>
        <v/>
      </c>
      <c r="AJ44" s="55" t="str">
        <f>IFERROR(__xludf.DUMMYFUNCTION("""COMPUTED_VALUE"""),"")</f>
        <v/>
      </c>
      <c r="AK44" s="55" t="str">
        <f>IFERROR(__xludf.DUMMYFUNCTION("""COMPUTED_VALUE"""),"")</f>
        <v/>
      </c>
      <c r="AL44" s="55" t="str">
        <f>IFERROR(__xludf.DUMMYFUNCTION("""COMPUTED_VALUE"""),"")</f>
        <v/>
      </c>
      <c r="AM44" s="55" t="str">
        <f>IFERROR(__xludf.DUMMYFUNCTION("""COMPUTED_VALUE"""),"")</f>
        <v/>
      </c>
      <c r="AN44" s="55" t="str">
        <f>IFERROR(__xludf.DUMMYFUNCTION("""COMPUTED_VALUE"""),"")</f>
        <v/>
      </c>
      <c r="AO44" s="55" t="str">
        <f>IFERROR(__xludf.DUMMYFUNCTION("""COMPUTED_VALUE"""),"")</f>
        <v/>
      </c>
      <c r="AP44" s="55" t="str">
        <f>IFERROR(__xludf.DUMMYFUNCTION("""COMPUTED_VALUE"""),"")</f>
        <v/>
      </c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</row>
    <row r="45">
      <c r="A45" s="55" t="str">
        <f>IFERROR(__xludf.DUMMYFUNCTION("""COMPUTED_VALUE"""),"")</f>
        <v/>
      </c>
      <c r="B45" s="55" t="str">
        <f>IFERROR(__xludf.DUMMYFUNCTION("""COMPUTED_VALUE"""),"")</f>
        <v/>
      </c>
      <c r="C45" s="55" t="str">
        <f>IFERROR(__xludf.DUMMYFUNCTION("""COMPUTED_VALUE"""),"")</f>
        <v/>
      </c>
      <c r="D45" s="55" t="str">
        <f>IFERROR(__xludf.DUMMYFUNCTION("""COMPUTED_VALUE"""),"")</f>
        <v/>
      </c>
      <c r="E45" s="55" t="str">
        <f>IFERROR(__xludf.DUMMYFUNCTION("""COMPUTED_VALUE"""),"")</f>
        <v/>
      </c>
      <c r="F45" s="55" t="str">
        <f>IFERROR(__xludf.DUMMYFUNCTION("""COMPUTED_VALUE"""),"")</f>
        <v/>
      </c>
      <c r="G45" s="55" t="str">
        <f>IFERROR(__xludf.DUMMYFUNCTION("""COMPUTED_VALUE"""),"")</f>
        <v/>
      </c>
      <c r="H45" s="55" t="str">
        <f>IFERROR(__xludf.DUMMYFUNCTION("""COMPUTED_VALUE"""),"")</f>
        <v/>
      </c>
      <c r="I45" s="55" t="str">
        <f>IFERROR(__xludf.DUMMYFUNCTION("""COMPUTED_VALUE"""),"")</f>
        <v/>
      </c>
      <c r="J45" s="55" t="str">
        <f>IFERROR(__xludf.DUMMYFUNCTION("""COMPUTED_VALUE"""),"")</f>
        <v/>
      </c>
      <c r="K45" s="55" t="str">
        <f>IFERROR(__xludf.DUMMYFUNCTION("""COMPUTED_VALUE"""),"")</f>
        <v/>
      </c>
      <c r="L45" s="55" t="str">
        <f>IFERROR(__xludf.DUMMYFUNCTION("""COMPUTED_VALUE"""),"")</f>
        <v/>
      </c>
      <c r="M45" s="55" t="str">
        <f>IFERROR(__xludf.DUMMYFUNCTION("""COMPUTED_VALUE"""),"")</f>
        <v/>
      </c>
      <c r="N45" s="55" t="str">
        <f>IFERROR(__xludf.DUMMYFUNCTION("""COMPUTED_VALUE"""),"")</f>
        <v/>
      </c>
      <c r="O45" s="55" t="str">
        <f>IFERROR(__xludf.DUMMYFUNCTION("""COMPUTED_VALUE"""),"")</f>
        <v/>
      </c>
      <c r="P45" s="55" t="str">
        <f>IFERROR(__xludf.DUMMYFUNCTION("""COMPUTED_VALUE"""),"")</f>
        <v/>
      </c>
      <c r="Q45" s="55" t="str">
        <f>IFERROR(__xludf.DUMMYFUNCTION("""COMPUTED_VALUE"""),"")</f>
        <v/>
      </c>
      <c r="R45" s="55" t="str">
        <f>IFERROR(__xludf.DUMMYFUNCTION("""COMPUTED_VALUE"""),"")</f>
        <v/>
      </c>
      <c r="S45" s="55" t="str">
        <f>IFERROR(__xludf.DUMMYFUNCTION("""COMPUTED_VALUE"""),"")</f>
        <v/>
      </c>
      <c r="T45" s="55" t="str">
        <f>IFERROR(__xludf.DUMMYFUNCTION("""COMPUTED_VALUE"""),"")</f>
        <v/>
      </c>
      <c r="U45" s="55" t="str">
        <f>IFERROR(__xludf.DUMMYFUNCTION("""COMPUTED_VALUE"""),"")</f>
        <v/>
      </c>
      <c r="V45" s="55" t="str">
        <f>IFERROR(__xludf.DUMMYFUNCTION("""COMPUTED_VALUE"""),"")</f>
        <v/>
      </c>
      <c r="W45" s="55" t="str">
        <f>IFERROR(__xludf.DUMMYFUNCTION("""COMPUTED_VALUE"""),"")</f>
        <v/>
      </c>
      <c r="X45" s="55" t="str">
        <f>IFERROR(__xludf.DUMMYFUNCTION("""COMPUTED_VALUE"""),"")</f>
        <v/>
      </c>
      <c r="Y45" s="55" t="str">
        <f>IFERROR(__xludf.DUMMYFUNCTION("""COMPUTED_VALUE"""),"")</f>
        <v/>
      </c>
      <c r="Z45" s="55" t="str">
        <f>IFERROR(__xludf.DUMMYFUNCTION("""COMPUTED_VALUE"""),"")</f>
        <v/>
      </c>
      <c r="AA45" s="55" t="str">
        <f>IFERROR(__xludf.DUMMYFUNCTION("""COMPUTED_VALUE"""),"")</f>
        <v/>
      </c>
      <c r="AB45" s="55" t="str">
        <f>IFERROR(__xludf.DUMMYFUNCTION("""COMPUTED_VALUE"""),"")</f>
        <v/>
      </c>
      <c r="AC45" s="55" t="str">
        <f>IFERROR(__xludf.DUMMYFUNCTION("""COMPUTED_VALUE"""),"")</f>
        <v/>
      </c>
      <c r="AD45" s="55" t="str">
        <f>IFERROR(__xludf.DUMMYFUNCTION("""COMPUTED_VALUE"""),"")</f>
        <v/>
      </c>
      <c r="AE45" s="55" t="str">
        <f>IFERROR(__xludf.DUMMYFUNCTION("""COMPUTED_VALUE"""),"")</f>
        <v/>
      </c>
      <c r="AF45" s="55" t="str">
        <f>IFERROR(__xludf.DUMMYFUNCTION("""COMPUTED_VALUE"""),"")</f>
        <v/>
      </c>
      <c r="AG45" s="55" t="str">
        <f>IFERROR(__xludf.DUMMYFUNCTION("""COMPUTED_VALUE"""),"")</f>
        <v/>
      </c>
      <c r="AH45" s="55" t="str">
        <f>IFERROR(__xludf.DUMMYFUNCTION("""COMPUTED_VALUE"""),"")</f>
        <v/>
      </c>
      <c r="AI45" s="55" t="str">
        <f>IFERROR(__xludf.DUMMYFUNCTION("""COMPUTED_VALUE"""),"")</f>
        <v/>
      </c>
      <c r="AJ45" s="55" t="str">
        <f>IFERROR(__xludf.DUMMYFUNCTION("""COMPUTED_VALUE"""),"")</f>
        <v/>
      </c>
      <c r="AK45" s="55" t="str">
        <f>IFERROR(__xludf.DUMMYFUNCTION("""COMPUTED_VALUE"""),"")</f>
        <v/>
      </c>
      <c r="AL45" s="55" t="str">
        <f>IFERROR(__xludf.DUMMYFUNCTION("""COMPUTED_VALUE"""),"")</f>
        <v/>
      </c>
      <c r="AM45" s="55" t="str">
        <f>IFERROR(__xludf.DUMMYFUNCTION("""COMPUTED_VALUE"""),"")</f>
        <v/>
      </c>
      <c r="AN45" s="55" t="str">
        <f>IFERROR(__xludf.DUMMYFUNCTION("""COMPUTED_VALUE"""),"")</f>
        <v/>
      </c>
      <c r="AO45" s="55" t="str">
        <f>IFERROR(__xludf.DUMMYFUNCTION("""COMPUTED_VALUE"""),"")</f>
        <v/>
      </c>
      <c r="AP45" s="55" t="str">
        <f>IFERROR(__xludf.DUMMYFUNCTION("""COMPUTED_VALUE"""),"")</f>
        <v/>
      </c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</row>
    <row r="46">
      <c r="A46" s="55" t="str">
        <f>IFERROR(__xludf.DUMMYFUNCTION("""COMPUTED_VALUE"""),"")</f>
        <v/>
      </c>
      <c r="B46" s="55" t="str">
        <f>IFERROR(__xludf.DUMMYFUNCTION("""COMPUTED_VALUE"""),"")</f>
        <v/>
      </c>
      <c r="C46" s="55" t="str">
        <f>IFERROR(__xludf.DUMMYFUNCTION("""COMPUTED_VALUE"""),"")</f>
        <v/>
      </c>
      <c r="D46" s="55" t="str">
        <f>IFERROR(__xludf.DUMMYFUNCTION("""COMPUTED_VALUE"""),"")</f>
        <v/>
      </c>
      <c r="E46" s="55" t="str">
        <f>IFERROR(__xludf.DUMMYFUNCTION("""COMPUTED_VALUE"""),"")</f>
        <v/>
      </c>
      <c r="F46" s="55" t="str">
        <f>IFERROR(__xludf.DUMMYFUNCTION("""COMPUTED_VALUE"""),"")</f>
        <v/>
      </c>
      <c r="G46" s="55" t="str">
        <f>IFERROR(__xludf.DUMMYFUNCTION("""COMPUTED_VALUE"""),"")</f>
        <v/>
      </c>
      <c r="H46" s="55" t="str">
        <f>IFERROR(__xludf.DUMMYFUNCTION("""COMPUTED_VALUE"""),"")</f>
        <v/>
      </c>
      <c r="I46" s="55" t="str">
        <f>IFERROR(__xludf.DUMMYFUNCTION("""COMPUTED_VALUE"""),"")</f>
        <v/>
      </c>
      <c r="J46" s="55" t="str">
        <f>IFERROR(__xludf.DUMMYFUNCTION("""COMPUTED_VALUE"""),"")</f>
        <v/>
      </c>
      <c r="K46" s="55" t="str">
        <f>IFERROR(__xludf.DUMMYFUNCTION("""COMPUTED_VALUE"""),"")</f>
        <v/>
      </c>
      <c r="L46" s="55" t="str">
        <f>IFERROR(__xludf.DUMMYFUNCTION("""COMPUTED_VALUE"""),"")</f>
        <v/>
      </c>
      <c r="M46" s="55" t="str">
        <f>IFERROR(__xludf.DUMMYFUNCTION("""COMPUTED_VALUE"""),"")</f>
        <v/>
      </c>
      <c r="N46" s="55" t="str">
        <f>IFERROR(__xludf.DUMMYFUNCTION("""COMPUTED_VALUE"""),"")</f>
        <v/>
      </c>
      <c r="O46" s="55" t="str">
        <f>IFERROR(__xludf.DUMMYFUNCTION("""COMPUTED_VALUE"""),"")</f>
        <v/>
      </c>
      <c r="P46" s="55" t="str">
        <f>IFERROR(__xludf.DUMMYFUNCTION("""COMPUTED_VALUE"""),"")</f>
        <v/>
      </c>
      <c r="Q46" s="55" t="str">
        <f>IFERROR(__xludf.DUMMYFUNCTION("""COMPUTED_VALUE"""),"")</f>
        <v/>
      </c>
      <c r="R46" s="55" t="str">
        <f>IFERROR(__xludf.DUMMYFUNCTION("""COMPUTED_VALUE"""),"")</f>
        <v/>
      </c>
      <c r="S46" s="55" t="str">
        <f>IFERROR(__xludf.DUMMYFUNCTION("""COMPUTED_VALUE"""),"")</f>
        <v/>
      </c>
      <c r="T46" s="55" t="str">
        <f>IFERROR(__xludf.DUMMYFUNCTION("""COMPUTED_VALUE"""),"")</f>
        <v/>
      </c>
      <c r="U46" s="55" t="str">
        <f>IFERROR(__xludf.DUMMYFUNCTION("""COMPUTED_VALUE"""),"")</f>
        <v/>
      </c>
      <c r="V46" s="55" t="str">
        <f>IFERROR(__xludf.DUMMYFUNCTION("""COMPUTED_VALUE"""),"")</f>
        <v/>
      </c>
      <c r="W46" s="55" t="str">
        <f>IFERROR(__xludf.DUMMYFUNCTION("""COMPUTED_VALUE"""),"")</f>
        <v/>
      </c>
      <c r="X46" s="55" t="str">
        <f>IFERROR(__xludf.DUMMYFUNCTION("""COMPUTED_VALUE"""),"")</f>
        <v/>
      </c>
      <c r="Y46" s="55" t="str">
        <f>IFERROR(__xludf.DUMMYFUNCTION("""COMPUTED_VALUE"""),"")</f>
        <v/>
      </c>
      <c r="Z46" s="55" t="str">
        <f>IFERROR(__xludf.DUMMYFUNCTION("""COMPUTED_VALUE"""),"")</f>
        <v/>
      </c>
      <c r="AA46" s="55" t="str">
        <f>IFERROR(__xludf.DUMMYFUNCTION("""COMPUTED_VALUE"""),"")</f>
        <v/>
      </c>
      <c r="AB46" s="55" t="str">
        <f>IFERROR(__xludf.DUMMYFUNCTION("""COMPUTED_VALUE"""),"")</f>
        <v/>
      </c>
      <c r="AC46" s="55" t="str">
        <f>IFERROR(__xludf.DUMMYFUNCTION("""COMPUTED_VALUE"""),"")</f>
        <v/>
      </c>
      <c r="AD46" s="55" t="str">
        <f>IFERROR(__xludf.DUMMYFUNCTION("""COMPUTED_VALUE"""),"")</f>
        <v/>
      </c>
      <c r="AE46" s="55" t="str">
        <f>IFERROR(__xludf.DUMMYFUNCTION("""COMPUTED_VALUE"""),"")</f>
        <v/>
      </c>
      <c r="AF46" s="55" t="str">
        <f>IFERROR(__xludf.DUMMYFUNCTION("""COMPUTED_VALUE"""),"")</f>
        <v/>
      </c>
      <c r="AG46" s="55" t="str">
        <f>IFERROR(__xludf.DUMMYFUNCTION("""COMPUTED_VALUE"""),"")</f>
        <v/>
      </c>
      <c r="AH46" s="55" t="str">
        <f>IFERROR(__xludf.DUMMYFUNCTION("""COMPUTED_VALUE"""),"")</f>
        <v/>
      </c>
      <c r="AI46" s="55" t="str">
        <f>IFERROR(__xludf.DUMMYFUNCTION("""COMPUTED_VALUE"""),"")</f>
        <v/>
      </c>
      <c r="AJ46" s="55" t="str">
        <f>IFERROR(__xludf.DUMMYFUNCTION("""COMPUTED_VALUE"""),"")</f>
        <v/>
      </c>
      <c r="AK46" s="55" t="str">
        <f>IFERROR(__xludf.DUMMYFUNCTION("""COMPUTED_VALUE"""),"")</f>
        <v/>
      </c>
      <c r="AL46" s="55" t="str">
        <f>IFERROR(__xludf.DUMMYFUNCTION("""COMPUTED_VALUE"""),"")</f>
        <v/>
      </c>
      <c r="AM46" s="55" t="str">
        <f>IFERROR(__xludf.DUMMYFUNCTION("""COMPUTED_VALUE"""),"")</f>
        <v/>
      </c>
      <c r="AN46" s="55" t="str">
        <f>IFERROR(__xludf.DUMMYFUNCTION("""COMPUTED_VALUE"""),"")</f>
        <v/>
      </c>
      <c r="AO46" s="55" t="str">
        <f>IFERROR(__xludf.DUMMYFUNCTION("""COMPUTED_VALUE"""),"")</f>
        <v/>
      </c>
      <c r="AP46" s="55" t="str">
        <f>IFERROR(__xludf.DUMMYFUNCTION("""COMPUTED_VALUE"""),"")</f>
        <v/>
      </c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</row>
    <row r="47">
      <c r="A47" s="55" t="str">
        <f>IFERROR(__xludf.DUMMYFUNCTION("""COMPUTED_VALUE"""),"")</f>
        <v/>
      </c>
      <c r="B47" s="55" t="str">
        <f>IFERROR(__xludf.DUMMYFUNCTION("""COMPUTED_VALUE"""),"")</f>
        <v/>
      </c>
      <c r="C47" s="55" t="str">
        <f>IFERROR(__xludf.DUMMYFUNCTION("""COMPUTED_VALUE"""),"")</f>
        <v/>
      </c>
      <c r="D47" s="55" t="str">
        <f>IFERROR(__xludf.DUMMYFUNCTION("""COMPUTED_VALUE"""),"")</f>
        <v/>
      </c>
      <c r="E47" s="55" t="str">
        <f>IFERROR(__xludf.DUMMYFUNCTION("""COMPUTED_VALUE"""),"")</f>
        <v/>
      </c>
      <c r="F47" s="55" t="str">
        <f>IFERROR(__xludf.DUMMYFUNCTION("""COMPUTED_VALUE"""),"")</f>
        <v/>
      </c>
      <c r="G47" s="55" t="str">
        <f>IFERROR(__xludf.DUMMYFUNCTION("""COMPUTED_VALUE"""),"")</f>
        <v/>
      </c>
      <c r="H47" s="55" t="str">
        <f>IFERROR(__xludf.DUMMYFUNCTION("""COMPUTED_VALUE"""),"")</f>
        <v/>
      </c>
      <c r="I47" s="55" t="str">
        <f>IFERROR(__xludf.DUMMYFUNCTION("""COMPUTED_VALUE"""),"")</f>
        <v/>
      </c>
      <c r="J47" s="55" t="str">
        <f>IFERROR(__xludf.DUMMYFUNCTION("""COMPUTED_VALUE"""),"")</f>
        <v/>
      </c>
      <c r="K47" s="55" t="str">
        <f>IFERROR(__xludf.DUMMYFUNCTION("""COMPUTED_VALUE"""),"")</f>
        <v/>
      </c>
      <c r="L47" s="55" t="str">
        <f>IFERROR(__xludf.DUMMYFUNCTION("""COMPUTED_VALUE"""),"")</f>
        <v/>
      </c>
      <c r="M47" s="55" t="str">
        <f>IFERROR(__xludf.DUMMYFUNCTION("""COMPUTED_VALUE"""),"")</f>
        <v/>
      </c>
      <c r="N47" s="55" t="str">
        <f>IFERROR(__xludf.DUMMYFUNCTION("""COMPUTED_VALUE"""),"")</f>
        <v/>
      </c>
      <c r="O47" s="55" t="str">
        <f>IFERROR(__xludf.DUMMYFUNCTION("""COMPUTED_VALUE"""),"")</f>
        <v/>
      </c>
      <c r="P47" s="55" t="str">
        <f>IFERROR(__xludf.DUMMYFUNCTION("""COMPUTED_VALUE"""),"")</f>
        <v/>
      </c>
      <c r="Q47" s="55" t="str">
        <f>IFERROR(__xludf.DUMMYFUNCTION("""COMPUTED_VALUE"""),"")</f>
        <v/>
      </c>
      <c r="R47" s="55" t="str">
        <f>IFERROR(__xludf.DUMMYFUNCTION("""COMPUTED_VALUE"""),"")</f>
        <v/>
      </c>
      <c r="S47" s="55" t="str">
        <f>IFERROR(__xludf.DUMMYFUNCTION("""COMPUTED_VALUE"""),"")</f>
        <v/>
      </c>
      <c r="T47" s="55" t="str">
        <f>IFERROR(__xludf.DUMMYFUNCTION("""COMPUTED_VALUE"""),"")</f>
        <v/>
      </c>
      <c r="U47" s="55" t="str">
        <f>IFERROR(__xludf.DUMMYFUNCTION("""COMPUTED_VALUE"""),"")</f>
        <v/>
      </c>
      <c r="V47" s="55" t="str">
        <f>IFERROR(__xludf.DUMMYFUNCTION("""COMPUTED_VALUE"""),"")</f>
        <v/>
      </c>
      <c r="W47" s="55" t="str">
        <f>IFERROR(__xludf.DUMMYFUNCTION("""COMPUTED_VALUE"""),"")</f>
        <v/>
      </c>
      <c r="X47" s="55" t="str">
        <f>IFERROR(__xludf.DUMMYFUNCTION("""COMPUTED_VALUE"""),"")</f>
        <v/>
      </c>
      <c r="Y47" s="55" t="str">
        <f>IFERROR(__xludf.DUMMYFUNCTION("""COMPUTED_VALUE"""),"")</f>
        <v/>
      </c>
      <c r="Z47" s="55" t="str">
        <f>IFERROR(__xludf.DUMMYFUNCTION("""COMPUTED_VALUE"""),"")</f>
        <v/>
      </c>
      <c r="AA47" s="55" t="str">
        <f>IFERROR(__xludf.DUMMYFUNCTION("""COMPUTED_VALUE"""),"")</f>
        <v/>
      </c>
      <c r="AB47" s="55" t="str">
        <f>IFERROR(__xludf.DUMMYFUNCTION("""COMPUTED_VALUE"""),"")</f>
        <v/>
      </c>
      <c r="AC47" s="55" t="str">
        <f>IFERROR(__xludf.DUMMYFUNCTION("""COMPUTED_VALUE"""),"")</f>
        <v/>
      </c>
      <c r="AD47" s="55" t="str">
        <f>IFERROR(__xludf.DUMMYFUNCTION("""COMPUTED_VALUE"""),"")</f>
        <v/>
      </c>
      <c r="AE47" s="55" t="str">
        <f>IFERROR(__xludf.DUMMYFUNCTION("""COMPUTED_VALUE"""),"")</f>
        <v/>
      </c>
      <c r="AF47" s="55" t="str">
        <f>IFERROR(__xludf.DUMMYFUNCTION("""COMPUTED_VALUE"""),"")</f>
        <v/>
      </c>
      <c r="AG47" s="55" t="str">
        <f>IFERROR(__xludf.DUMMYFUNCTION("""COMPUTED_VALUE"""),"")</f>
        <v/>
      </c>
      <c r="AH47" s="55" t="str">
        <f>IFERROR(__xludf.DUMMYFUNCTION("""COMPUTED_VALUE"""),"")</f>
        <v/>
      </c>
      <c r="AI47" s="55" t="str">
        <f>IFERROR(__xludf.DUMMYFUNCTION("""COMPUTED_VALUE"""),"")</f>
        <v/>
      </c>
      <c r="AJ47" s="55" t="str">
        <f>IFERROR(__xludf.DUMMYFUNCTION("""COMPUTED_VALUE"""),"")</f>
        <v/>
      </c>
      <c r="AK47" s="55" t="str">
        <f>IFERROR(__xludf.DUMMYFUNCTION("""COMPUTED_VALUE"""),"")</f>
        <v/>
      </c>
      <c r="AL47" s="55" t="str">
        <f>IFERROR(__xludf.DUMMYFUNCTION("""COMPUTED_VALUE"""),"")</f>
        <v/>
      </c>
      <c r="AM47" s="55" t="str">
        <f>IFERROR(__xludf.DUMMYFUNCTION("""COMPUTED_VALUE"""),"")</f>
        <v/>
      </c>
      <c r="AN47" s="55" t="str">
        <f>IFERROR(__xludf.DUMMYFUNCTION("""COMPUTED_VALUE"""),"")</f>
        <v/>
      </c>
      <c r="AO47" s="55" t="str">
        <f>IFERROR(__xludf.DUMMYFUNCTION("""COMPUTED_VALUE"""),"")</f>
        <v/>
      </c>
      <c r="AP47" s="55" t="str">
        <f>IFERROR(__xludf.DUMMYFUNCTION("""COMPUTED_VALUE"""),"")</f>
        <v/>
      </c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</row>
    <row r="48">
      <c r="A48" s="55" t="str">
        <f>IFERROR(__xludf.DUMMYFUNCTION("""COMPUTED_VALUE"""),"")</f>
        <v/>
      </c>
      <c r="B48" s="55" t="str">
        <f>IFERROR(__xludf.DUMMYFUNCTION("""COMPUTED_VALUE"""),"")</f>
        <v/>
      </c>
      <c r="C48" s="55" t="str">
        <f>IFERROR(__xludf.DUMMYFUNCTION("""COMPUTED_VALUE"""),"")</f>
        <v/>
      </c>
      <c r="D48" s="55" t="str">
        <f>IFERROR(__xludf.DUMMYFUNCTION("""COMPUTED_VALUE"""),"")</f>
        <v/>
      </c>
      <c r="E48" s="55" t="str">
        <f>IFERROR(__xludf.DUMMYFUNCTION("""COMPUTED_VALUE"""),"")</f>
        <v/>
      </c>
      <c r="F48" s="55" t="str">
        <f>IFERROR(__xludf.DUMMYFUNCTION("""COMPUTED_VALUE"""),"")</f>
        <v/>
      </c>
      <c r="G48" s="55" t="str">
        <f>IFERROR(__xludf.DUMMYFUNCTION("""COMPUTED_VALUE"""),"")</f>
        <v/>
      </c>
      <c r="H48" s="55" t="str">
        <f>IFERROR(__xludf.DUMMYFUNCTION("""COMPUTED_VALUE"""),"")</f>
        <v/>
      </c>
      <c r="I48" s="55" t="str">
        <f>IFERROR(__xludf.DUMMYFUNCTION("""COMPUTED_VALUE"""),"")</f>
        <v/>
      </c>
      <c r="J48" s="55" t="str">
        <f>IFERROR(__xludf.DUMMYFUNCTION("""COMPUTED_VALUE"""),"")</f>
        <v/>
      </c>
      <c r="K48" s="55" t="str">
        <f>IFERROR(__xludf.DUMMYFUNCTION("""COMPUTED_VALUE"""),"")</f>
        <v/>
      </c>
      <c r="L48" s="55" t="str">
        <f>IFERROR(__xludf.DUMMYFUNCTION("""COMPUTED_VALUE"""),"")</f>
        <v/>
      </c>
      <c r="M48" s="55" t="str">
        <f>IFERROR(__xludf.DUMMYFUNCTION("""COMPUTED_VALUE"""),"")</f>
        <v/>
      </c>
      <c r="N48" s="55" t="str">
        <f>IFERROR(__xludf.DUMMYFUNCTION("""COMPUTED_VALUE"""),"")</f>
        <v/>
      </c>
      <c r="O48" s="55" t="str">
        <f>IFERROR(__xludf.DUMMYFUNCTION("""COMPUTED_VALUE"""),"")</f>
        <v/>
      </c>
      <c r="P48" s="55" t="str">
        <f>IFERROR(__xludf.DUMMYFUNCTION("""COMPUTED_VALUE"""),"")</f>
        <v/>
      </c>
      <c r="Q48" s="55" t="str">
        <f>IFERROR(__xludf.DUMMYFUNCTION("""COMPUTED_VALUE"""),"")</f>
        <v/>
      </c>
      <c r="R48" s="55" t="str">
        <f>IFERROR(__xludf.DUMMYFUNCTION("""COMPUTED_VALUE"""),"")</f>
        <v/>
      </c>
      <c r="S48" s="55" t="str">
        <f>IFERROR(__xludf.DUMMYFUNCTION("""COMPUTED_VALUE"""),"")</f>
        <v/>
      </c>
      <c r="T48" s="55" t="str">
        <f>IFERROR(__xludf.DUMMYFUNCTION("""COMPUTED_VALUE"""),"")</f>
        <v/>
      </c>
      <c r="U48" s="55" t="str">
        <f>IFERROR(__xludf.DUMMYFUNCTION("""COMPUTED_VALUE"""),"")</f>
        <v/>
      </c>
      <c r="V48" s="55" t="str">
        <f>IFERROR(__xludf.DUMMYFUNCTION("""COMPUTED_VALUE"""),"")</f>
        <v/>
      </c>
      <c r="W48" s="55" t="str">
        <f>IFERROR(__xludf.DUMMYFUNCTION("""COMPUTED_VALUE"""),"")</f>
        <v/>
      </c>
      <c r="X48" s="55" t="str">
        <f>IFERROR(__xludf.DUMMYFUNCTION("""COMPUTED_VALUE"""),"")</f>
        <v/>
      </c>
      <c r="Y48" s="55" t="str">
        <f>IFERROR(__xludf.DUMMYFUNCTION("""COMPUTED_VALUE"""),"")</f>
        <v/>
      </c>
      <c r="Z48" s="55" t="str">
        <f>IFERROR(__xludf.DUMMYFUNCTION("""COMPUTED_VALUE"""),"")</f>
        <v/>
      </c>
      <c r="AA48" s="55" t="str">
        <f>IFERROR(__xludf.DUMMYFUNCTION("""COMPUTED_VALUE"""),"")</f>
        <v/>
      </c>
      <c r="AB48" s="55" t="str">
        <f>IFERROR(__xludf.DUMMYFUNCTION("""COMPUTED_VALUE"""),"")</f>
        <v/>
      </c>
      <c r="AC48" s="55" t="str">
        <f>IFERROR(__xludf.DUMMYFUNCTION("""COMPUTED_VALUE"""),"")</f>
        <v/>
      </c>
      <c r="AD48" s="55" t="str">
        <f>IFERROR(__xludf.DUMMYFUNCTION("""COMPUTED_VALUE"""),"")</f>
        <v/>
      </c>
      <c r="AE48" s="55" t="str">
        <f>IFERROR(__xludf.DUMMYFUNCTION("""COMPUTED_VALUE"""),"")</f>
        <v/>
      </c>
      <c r="AF48" s="55" t="str">
        <f>IFERROR(__xludf.DUMMYFUNCTION("""COMPUTED_VALUE"""),"")</f>
        <v/>
      </c>
      <c r="AG48" s="55" t="str">
        <f>IFERROR(__xludf.DUMMYFUNCTION("""COMPUTED_VALUE"""),"")</f>
        <v/>
      </c>
      <c r="AH48" s="55" t="str">
        <f>IFERROR(__xludf.DUMMYFUNCTION("""COMPUTED_VALUE"""),"")</f>
        <v/>
      </c>
      <c r="AI48" s="55" t="str">
        <f>IFERROR(__xludf.DUMMYFUNCTION("""COMPUTED_VALUE"""),"")</f>
        <v/>
      </c>
      <c r="AJ48" s="55" t="str">
        <f>IFERROR(__xludf.DUMMYFUNCTION("""COMPUTED_VALUE"""),"")</f>
        <v/>
      </c>
      <c r="AK48" s="55" t="str">
        <f>IFERROR(__xludf.DUMMYFUNCTION("""COMPUTED_VALUE"""),"")</f>
        <v/>
      </c>
      <c r="AL48" s="55" t="str">
        <f>IFERROR(__xludf.DUMMYFUNCTION("""COMPUTED_VALUE"""),"")</f>
        <v/>
      </c>
      <c r="AM48" s="55" t="str">
        <f>IFERROR(__xludf.DUMMYFUNCTION("""COMPUTED_VALUE"""),"")</f>
        <v/>
      </c>
      <c r="AN48" s="55" t="str">
        <f>IFERROR(__xludf.DUMMYFUNCTION("""COMPUTED_VALUE"""),"")</f>
        <v/>
      </c>
      <c r="AO48" s="55" t="str">
        <f>IFERROR(__xludf.DUMMYFUNCTION("""COMPUTED_VALUE"""),"")</f>
        <v/>
      </c>
      <c r="AP48" s="55" t="str">
        <f>IFERROR(__xludf.DUMMYFUNCTION("""COMPUTED_VALUE"""),"")</f>
        <v/>
      </c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</row>
    <row r="49">
      <c r="A49" s="55" t="str">
        <f>IFERROR(__xludf.DUMMYFUNCTION("""COMPUTED_VALUE"""),"")</f>
        <v/>
      </c>
      <c r="B49" s="55" t="str">
        <f>IFERROR(__xludf.DUMMYFUNCTION("""COMPUTED_VALUE"""),"")</f>
        <v/>
      </c>
      <c r="C49" s="55" t="str">
        <f>IFERROR(__xludf.DUMMYFUNCTION("""COMPUTED_VALUE"""),"")</f>
        <v/>
      </c>
      <c r="D49" s="55" t="str">
        <f>IFERROR(__xludf.DUMMYFUNCTION("""COMPUTED_VALUE"""),"")</f>
        <v/>
      </c>
      <c r="E49" s="55" t="str">
        <f>IFERROR(__xludf.DUMMYFUNCTION("""COMPUTED_VALUE"""),"")</f>
        <v/>
      </c>
      <c r="F49" s="55" t="str">
        <f>IFERROR(__xludf.DUMMYFUNCTION("""COMPUTED_VALUE"""),"")</f>
        <v/>
      </c>
      <c r="G49" s="55" t="str">
        <f>IFERROR(__xludf.DUMMYFUNCTION("""COMPUTED_VALUE"""),"")</f>
        <v/>
      </c>
      <c r="H49" s="55" t="str">
        <f>IFERROR(__xludf.DUMMYFUNCTION("""COMPUTED_VALUE"""),"")</f>
        <v/>
      </c>
      <c r="I49" s="55" t="str">
        <f>IFERROR(__xludf.DUMMYFUNCTION("""COMPUTED_VALUE"""),"")</f>
        <v/>
      </c>
      <c r="J49" s="55" t="str">
        <f>IFERROR(__xludf.DUMMYFUNCTION("""COMPUTED_VALUE"""),"")</f>
        <v/>
      </c>
      <c r="K49" s="55" t="str">
        <f>IFERROR(__xludf.DUMMYFUNCTION("""COMPUTED_VALUE"""),"")</f>
        <v/>
      </c>
      <c r="L49" s="55" t="str">
        <f>IFERROR(__xludf.DUMMYFUNCTION("""COMPUTED_VALUE"""),"")</f>
        <v/>
      </c>
      <c r="M49" s="55" t="str">
        <f>IFERROR(__xludf.DUMMYFUNCTION("""COMPUTED_VALUE"""),"")</f>
        <v/>
      </c>
      <c r="N49" s="55" t="str">
        <f>IFERROR(__xludf.DUMMYFUNCTION("""COMPUTED_VALUE"""),"")</f>
        <v/>
      </c>
      <c r="O49" s="55" t="str">
        <f>IFERROR(__xludf.DUMMYFUNCTION("""COMPUTED_VALUE"""),"")</f>
        <v/>
      </c>
      <c r="P49" s="55" t="str">
        <f>IFERROR(__xludf.DUMMYFUNCTION("""COMPUTED_VALUE"""),"")</f>
        <v/>
      </c>
      <c r="Q49" s="55" t="str">
        <f>IFERROR(__xludf.DUMMYFUNCTION("""COMPUTED_VALUE"""),"")</f>
        <v/>
      </c>
      <c r="R49" s="55" t="str">
        <f>IFERROR(__xludf.DUMMYFUNCTION("""COMPUTED_VALUE"""),"")</f>
        <v/>
      </c>
      <c r="S49" s="55" t="str">
        <f>IFERROR(__xludf.DUMMYFUNCTION("""COMPUTED_VALUE"""),"")</f>
        <v/>
      </c>
      <c r="T49" s="55" t="str">
        <f>IFERROR(__xludf.DUMMYFUNCTION("""COMPUTED_VALUE"""),"")</f>
        <v/>
      </c>
      <c r="U49" s="55" t="str">
        <f>IFERROR(__xludf.DUMMYFUNCTION("""COMPUTED_VALUE"""),"")</f>
        <v/>
      </c>
      <c r="V49" s="55" t="str">
        <f>IFERROR(__xludf.DUMMYFUNCTION("""COMPUTED_VALUE"""),"")</f>
        <v/>
      </c>
      <c r="W49" s="55" t="str">
        <f>IFERROR(__xludf.DUMMYFUNCTION("""COMPUTED_VALUE"""),"")</f>
        <v/>
      </c>
      <c r="X49" s="55" t="str">
        <f>IFERROR(__xludf.DUMMYFUNCTION("""COMPUTED_VALUE"""),"")</f>
        <v/>
      </c>
      <c r="Y49" s="55" t="str">
        <f>IFERROR(__xludf.DUMMYFUNCTION("""COMPUTED_VALUE"""),"")</f>
        <v/>
      </c>
      <c r="Z49" s="55" t="str">
        <f>IFERROR(__xludf.DUMMYFUNCTION("""COMPUTED_VALUE"""),"")</f>
        <v/>
      </c>
      <c r="AA49" s="55" t="str">
        <f>IFERROR(__xludf.DUMMYFUNCTION("""COMPUTED_VALUE"""),"")</f>
        <v/>
      </c>
      <c r="AB49" s="55" t="str">
        <f>IFERROR(__xludf.DUMMYFUNCTION("""COMPUTED_VALUE"""),"")</f>
        <v/>
      </c>
      <c r="AC49" s="55" t="str">
        <f>IFERROR(__xludf.DUMMYFUNCTION("""COMPUTED_VALUE"""),"")</f>
        <v/>
      </c>
      <c r="AD49" s="55" t="str">
        <f>IFERROR(__xludf.DUMMYFUNCTION("""COMPUTED_VALUE"""),"")</f>
        <v/>
      </c>
      <c r="AE49" s="55" t="str">
        <f>IFERROR(__xludf.DUMMYFUNCTION("""COMPUTED_VALUE"""),"")</f>
        <v/>
      </c>
      <c r="AF49" s="55" t="str">
        <f>IFERROR(__xludf.DUMMYFUNCTION("""COMPUTED_VALUE"""),"")</f>
        <v/>
      </c>
      <c r="AG49" s="55" t="str">
        <f>IFERROR(__xludf.DUMMYFUNCTION("""COMPUTED_VALUE"""),"")</f>
        <v/>
      </c>
      <c r="AH49" s="55" t="str">
        <f>IFERROR(__xludf.DUMMYFUNCTION("""COMPUTED_VALUE"""),"")</f>
        <v/>
      </c>
      <c r="AI49" s="55" t="str">
        <f>IFERROR(__xludf.DUMMYFUNCTION("""COMPUTED_VALUE"""),"")</f>
        <v/>
      </c>
      <c r="AJ49" s="55" t="str">
        <f>IFERROR(__xludf.DUMMYFUNCTION("""COMPUTED_VALUE"""),"")</f>
        <v/>
      </c>
      <c r="AK49" s="55" t="str">
        <f>IFERROR(__xludf.DUMMYFUNCTION("""COMPUTED_VALUE"""),"")</f>
        <v/>
      </c>
      <c r="AL49" s="55" t="str">
        <f>IFERROR(__xludf.DUMMYFUNCTION("""COMPUTED_VALUE"""),"")</f>
        <v/>
      </c>
      <c r="AM49" s="55" t="str">
        <f>IFERROR(__xludf.DUMMYFUNCTION("""COMPUTED_VALUE"""),"")</f>
        <v/>
      </c>
      <c r="AN49" s="55" t="str">
        <f>IFERROR(__xludf.DUMMYFUNCTION("""COMPUTED_VALUE"""),"")</f>
        <v/>
      </c>
      <c r="AO49" s="55" t="str">
        <f>IFERROR(__xludf.DUMMYFUNCTION("""COMPUTED_VALUE"""),"")</f>
        <v/>
      </c>
      <c r="AP49" s="55" t="str">
        <f>IFERROR(__xludf.DUMMYFUNCTION("""COMPUTED_VALUE"""),"")</f>
        <v/>
      </c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  <c r="CD49" s="55"/>
    </row>
    <row r="50">
      <c r="A50" s="55" t="str">
        <f>IFERROR(__xludf.DUMMYFUNCTION("""COMPUTED_VALUE"""),"")</f>
        <v/>
      </c>
      <c r="B50" s="55" t="str">
        <f>IFERROR(__xludf.DUMMYFUNCTION("""COMPUTED_VALUE"""),"")</f>
        <v/>
      </c>
      <c r="C50" s="55" t="str">
        <f>IFERROR(__xludf.DUMMYFUNCTION("""COMPUTED_VALUE"""),"")</f>
        <v/>
      </c>
      <c r="D50" s="55" t="str">
        <f>IFERROR(__xludf.DUMMYFUNCTION("""COMPUTED_VALUE"""),"")</f>
        <v/>
      </c>
      <c r="E50" s="55" t="str">
        <f>IFERROR(__xludf.DUMMYFUNCTION("""COMPUTED_VALUE"""),"")</f>
        <v/>
      </c>
      <c r="F50" s="55" t="str">
        <f>IFERROR(__xludf.DUMMYFUNCTION("""COMPUTED_VALUE"""),"")</f>
        <v/>
      </c>
      <c r="G50" s="55" t="str">
        <f>IFERROR(__xludf.DUMMYFUNCTION("""COMPUTED_VALUE"""),"")</f>
        <v/>
      </c>
      <c r="H50" s="55" t="str">
        <f>IFERROR(__xludf.DUMMYFUNCTION("""COMPUTED_VALUE"""),"")</f>
        <v/>
      </c>
      <c r="I50" s="55" t="str">
        <f>IFERROR(__xludf.DUMMYFUNCTION("""COMPUTED_VALUE"""),"")</f>
        <v/>
      </c>
      <c r="J50" s="55" t="str">
        <f>IFERROR(__xludf.DUMMYFUNCTION("""COMPUTED_VALUE"""),"")</f>
        <v/>
      </c>
      <c r="K50" s="55" t="str">
        <f>IFERROR(__xludf.DUMMYFUNCTION("""COMPUTED_VALUE"""),"")</f>
        <v/>
      </c>
      <c r="L50" s="55" t="str">
        <f>IFERROR(__xludf.DUMMYFUNCTION("""COMPUTED_VALUE"""),"")</f>
        <v/>
      </c>
      <c r="M50" s="55" t="str">
        <f>IFERROR(__xludf.DUMMYFUNCTION("""COMPUTED_VALUE"""),"")</f>
        <v/>
      </c>
      <c r="N50" s="55" t="str">
        <f>IFERROR(__xludf.DUMMYFUNCTION("""COMPUTED_VALUE"""),"")</f>
        <v/>
      </c>
      <c r="O50" s="55" t="str">
        <f>IFERROR(__xludf.DUMMYFUNCTION("""COMPUTED_VALUE"""),"")</f>
        <v/>
      </c>
      <c r="P50" s="55" t="str">
        <f>IFERROR(__xludf.DUMMYFUNCTION("""COMPUTED_VALUE"""),"")</f>
        <v/>
      </c>
      <c r="Q50" s="55" t="str">
        <f>IFERROR(__xludf.DUMMYFUNCTION("""COMPUTED_VALUE"""),"")</f>
        <v/>
      </c>
      <c r="R50" s="55" t="str">
        <f>IFERROR(__xludf.DUMMYFUNCTION("""COMPUTED_VALUE"""),"")</f>
        <v/>
      </c>
      <c r="S50" s="55" t="str">
        <f>IFERROR(__xludf.DUMMYFUNCTION("""COMPUTED_VALUE"""),"")</f>
        <v/>
      </c>
      <c r="T50" s="55" t="str">
        <f>IFERROR(__xludf.DUMMYFUNCTION("""COMPUTED_VALUE"""),"")</f>
        <v/>
      </c>
      <c r="U50" s="55" t="str">
        <f>IFERROR(__xludf.DUMMYFUNCTION("""COMPUTED_VALUE"""),"")</f>
        <v/>
      </c>
      <c r="V50" s="55" t="str">
        <f>IFERROR(__xludf.DUMMYFUNCTION("""COMPUTED_VALUE"""),"")</f>
        <v/>
      </c>
      <c r="W50" s="55" t="str">
        <f>IFERROR(__xludf.DUMMYFUNCTION("""COMPUTED_VALUE"""),"")</f>
        <v/>
      </c>
      <c r="X50" s="55" t="str">
        <f>IFERROR(__xludf.DUMMYFUNCTION("""COMPUTED_VALUE"""),"")</f>
        <v/>
      </c>
      <c r="Y50" s="55" t="str">
        <f>IFERROR(__xludf.DUMMYFUNCTION("""COMPUTED_VALUE"""),"")</f>
        <v/>
      </c>
      <c r="Z50" s="55" t="str">
        <f>IFERROR(__xludf.DUMMYFUNCTION("""COMPUTED_VALUE"""),"")</f>
        <v/>
      </c>
      <c r="AA50" s="55" t="str">
        <f>IFERROR(__xludf.DUMMYFUNCTION("""COMPUTED_VALUE"""),"")</f>
        <v/>
      </c>
      <c r="AB50" s="55" t="str">
        <f>IFERROR(__xludf.DUMMYFUNCTION("""COMPUTED_VALUE"""),"")</f>
        <v/>
      </c>
      <c r="AC50" s="55" t="str">
        <f>IFERROR(__xludf.DUMMYFUNCTION("""COMPUTED_VALUE"""),"")</f>
        <v/>
      </c>
      <c r="AD50" s="55" t="str">
        <f>IFERROR(__xludf.DUMMYFUNCTION("""COMPUTED_VALUE"""),"")</f>
        <v/>
      </c>
      <c r="AE50" s="55" t="str">
        <f>IFERROR(__xludf.DUMMYFUNCTION("""COMPUTED_VALUE"""),"")</f>
        <v/>
      </c>
      <c r="AF50" s="55" t="str">
        <f>IFERROR(__xludf.DUMMYFUNCTION("""COMPUTED_VALUE"""),"")</f>
        <v/>
      </c>
      <c r="AG50" s="55" t="str">
        <f>IFERROR(__xludf.DUMMYFUNCTION("""COMPUTED_VALUE"""),"")</f>
        <v/>
      </c>
      <c r="AH50" s="55" t="str">
        <f>IFERROR(__xludf.DUMMYFUNCTION("""COMPUTED_VALUE"""),"")</f>
        <v/>
      </c>
      <c r="AI50" s="55" t="str">
        <f>IFERROR(__xludf.DUMMYFUNCTION("""COMPUTED_VALUE"""),"")</f>
        <v/>
      </c>
      <c r="AJ50" s="55" t="str">
        <f>IFERROR(__xludf.DUMMYFUNCTION("""COMPUTED_VALUE"""),"")</f>
        <v/>
      </c>
      <c r="AK50" s="55" t="str">
        <f>IFERROR(__xludf.DUMMYFUNCTION("""COMPUTED_VALUE"""),"")</f>
        <v/>
      </c>
      <c r="AL50" s="55" t="str">
        <f>IFERROR(__xludf.DUMMYFUNCTION("""COMPUTED_VALUE"""),"")</f>
        <v/>
      </c>
      <c r="AM50" s="55" t="str">
        <f>IFERROR(__xludf.DUMMYFUNCTION("""COMPUTED_VALUE"""),"")</f>
        <v/>
      </c>
      <c r="AN50" s="55" t="str">
        <f>IFERROR(__xludf.DUMMYFUNCTION("""COMPUTED_VALUE"""),"")</f>
        <v/>
      </c>
      <c r="AO50" s="55" t="str">
        <f>IFERROR(__xludf.DUMMYFUNCTION("""COMPUTED_VALUE"""),"")</f>
        <v/>
      </c>
      <c r="AP50" s="55" t="str">
        <f>IFERROR(__xludf.DUMMYFUNCTION("""COMPUTED_VALUE"""),"")</f>
        <v/>
      </c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</row>
    <row r="51">
      <c r="A51" s="55" t="str">
        <f>IFERROR(__xludf.DUMMYFUNCTION("""COMPUTED_VALUE"""),"")</f>
        <v/>
      </c>
      <c r="B51" s="55" t="str">
        <f>IFERROR(__xludf.DUMMYFUNCTION("""COMPUTED_VALUE"""),"")</f>
        <v/>
      </c>
      <c r="C51" s="55" t="str">
        <f>IFERROR(__xludf.DUMMYFUNCTION("""COMPUTED_VALUE"""),"")</f>
        <v/>
      </c>
      <c r="D51" s="55" t="str">
        <f>IFERROR(__xludf.DUMMYFUNCTION("""COMPUTED_VALUE"""),"")</f>
        <v/>
      </c>
      <c r="E51" s="55" t="str">
        <f>IFERROR(__xludf.DUMMYFUNCTION("""COMPUTED_VALUE"""),"")</f>
        <v/>
      </c>
      <c r="F51" s="55" t="str">
        <f>IFERROR(__xludf.DUMMYFUNCTION("""COMPUTED_VALUE"""),"")</f>
        <v/>
      </c>
      <c r="G51" s="55" t="str">
        <f>IFERROR(__xludf.DUMMYFUNCTION("""COMPUTED_VALUE"""),"")</f>
        <v/>
      </c>
      <c r="H51" s="55" t="str">
        <f>IFERROR(__xludf.DUMMYFUNCTION("""COMPUTED_VALUE"""),"")</f>
        <v/>
      </c>
      <c r="I51" s="55" t="str">
        <f>IFERROR(__xludf.DUMMYFUNCTION("""COMPUTED_VALUE"""),"")</f>
        <v/>
      </c>
      <c r="J51" s="55" t="str">
        <f>IFERROR(__xludf.DUMMYFUNCTION("""COMPUTED_VALUE"""),"")</f>
        <v/>
      </c>
      <c r="K51" s="55" t="str">
        <f>IFERROR(__xludf.DUMMYFUNCTION("""COMPUTED_VALUE"""),"")</f>
        <v/>
      </c>
      <c r="L51" s="55" t="str">
        <f>IFERROR(__xludf.DUMMYFUNCTION("""COMPUTED_VALUE"""),"")</f>
        <v/>
      </c>
      <c r="M51" s="55" t="str">
        <f>IFERROR(__xludf.DUMMYFUNCTION("""COMPUTED_VALUE"""),"")</f>
        <v/>
      </c>
      <c r="N51" s="55" t="str">
        <f>IFERROR(__xludf.DUMMYFUNCTION("""COMPUTED_VALUE"""),"")</f>
        <v/>
      </c>
      <c r="O51" s="55" t="str">
        <f>IFERROR(__xludf.DUMMYFUNCTION("""COMPUTED_VALUE"""),"")</f>
        <v/>
      </c>
      <c r="P51" s="55" t="str">
        <f>IFERROR(__xludf.DUMMYFUNCTION("""COMPUTED_VALUE"""),"")</f>
        <v/>
      </c>
      <c r="Q51" s="55" t="str">
        <f>IFERROR(__xludf.DUMMYFUNCTION("""COMPUTED_VALUE"""),"")</f>
        <v/>
      </c>
      <c r="R51" s="55" t="str">
        <f>IFERROR(__xludf.DUMMYFUNCTION("""COMPUTED_VALUE"""),"")</f>
        <v/>
      </c>
      <c r="S51" s="55" t="str">
        <f>IFERROR(__xludf.DUMMYFUNCTION("""COMPUTED_VALUE"""),"")</f>
        <v/>
      </c>
      <c r="T51" s="55" t="str">
        <f>IFERROR(__xludf.DUMMYFUNCTION("""COMPUTED_VALUE"""),"")</f>
        <v/>
      </c>
      <c r="U51" s="55" t="str">
        <f>IFERROR(__xludf.DUMMYFUNCTION("""COMPUTED_VALUE"""),"")</f>
        <v/>
      </c>
      <c r="V51" s="55" t="str">
        <f>IFERROR(__xludf.DUMMYFUNCTION("""COMPUTED_VALUE"""),"")</f>
        <v/>
      </c>
      <c r="W51" s="55" t="str">
        <f>IFERROR(__xludf.DUMMYFUNCTION("""COMPUTED_VALUE"""),"")</f>
        <v/>
      </c>
      <c r="X51" s="55" t="str">
        <f>IFERROR(__xludf.DUMMYFUNCTION("""COMPUTED_VALUE"""),"")</f>
        <v/>
      </c>
      <c r="Y51" s="55" t="str">
        <f>IFERROR(__xludf.DUMMYFUNCTION("""COMPUTED_VALUE"""),"")</f>
        <v/>
      </c>
      <c r="Z51" s="55" t="str">
        <f>IFERROR(__xludf.DUMMYFUNCTION("""COMPUTED_VALUE"""),"")</f>
        <v/>
      </c>
      <c r="AA51" s="55" t="str">
        <f>IFERROR(__xludf.DUMMYFUNCTION("""COMPUTED_VALUE"""),"")</f>
        <v/>
      </c>
      <c r="AB51" s="55" t="str">
        <f>IFERROR(__xludf.DUMMYFUNCTION("""COMPUTED_VALUE"""),"")</f>
        <v/>
      </c>
      <c r="AC51" s="55" t="str">
        <f>IFERROR(__xludf.DUMMYFUNCTION("""COMPUTED_VALUE"""),"")</f>
        <v/>
      </c>
      <c r="AD51" s="55" t="str">
        <f>IFERROR(__xludf.DUMMYFUNCTION("""COMPUTED_VALUE"""),"")</f>
        <v/>
      </c>
      <c r="AE51" s="55" t="str">
        <f>IFERROR(__xludf.DUMMYFUNCTION("""COMPUTED_VALUE"""),"")</f>
        <v/>
      </c>
      <c r="AF51" s="55" t="str">
        <f>IFERROR(__xludf.DUMMYFUNCTION("""COMPUTED_VALUE"""),"")</f>
        <v/>
      </c>
      <c r="AG51" s="55" t="str">
        <f>IFERROR(__xludf.DUMMYFUNCTION("""COMPUTED_VALUE"""),"")</f>
        <v/>
      </c>
      <c r="AH51" s="55" t="str">
        <f>IFERROR(__xludf.DUMMYFUNCTION("""COMPUTED_VALUE"""),"")</f>
        <v/>
      </c>
      <c r="AI51" s="55" t="str">
        <f>IFERROR(__xludf.DUMMYFUNCTION("""COMPUTED_VALUE"""),"")</f>
        <v/>
      </c>
      <c r="AJ51" s="55" t="str">
        <f>IFERROR(__xludf.DUMMYFUNCTION("""COMPUTED_VALUE"""),"")</f>
        <v/>
      </c>
      <c r="AK51" s="55" t="str">
        <f>IFERROR(__xludf.DUMMYFUNCTION("""COMPUTED_VALUE"""),"")</f>
        <v/>
      </c>
      <c r="AL51" s="55" t="str">
        <f>IFERROR(__xludf.DUMMYFUNCTION("""COMPUTED_VALUE"""),"")</f>
        <v/>
      </c>
      <c r="AM51" s="55" t="str">
        <f>IFERROR(__xludf.DUMMYFUNCTION("""COMPUTED_VALUE"""),"")</f>
        <v/>
      </c>
      <c r="AN51" s="55" t="str">
        <f>IFERROR(__xludf.DUMMYFUNCTION("""COMPUTED_VALUE"""),"")</f>
        <v/>
      </c>
      <c r="AO51" s="55" t="str">
        <f>IFERROR(__xludf.DUMMYFUNCTION("""COMPUTED_VALUE"""),"")</f>
        <v/>
      </c>
      <c r="AP51" s="55" t="str">
        <f>IFERROR(__xludf.DUMMYFUNCTION("""COMPUTED_VALUE"""),"")</f>
        <v/>
      </c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55"/>
      <c r="CC51" s="55"/>
      <c r="CD51" s="55"/>
    </row>
    <row r="52">
      <c r="A52" s="55" t="str">
        <f>IFERROR(__xludf.DUMMYFUNCTION("""COMPUTED_VALUE"""),"")</f>
        <v/>
      </c>
      <c r="B52" s="55" t="str">
        <f>IFERROR(__xludf.DUMMYFUNCTION("""COMPUTED_VALUE"""),"")</f>
        <v/>
      </c>
      <c r="C52" s="55" t="str">
        <f>IFERROR(__xludf.DUMMYFUNCTION("""COMPUTED_VALUE"""),"")</f>
        <v/>
      </c>
      <c r="D52" s="55" t="str">
        <f>IFERROR(__xludf.DUMMYFUNCTION("""COMPUTED_VALUE"""),"")</f>
        <v/>
      </c>
      <c r="E52" s="55" t="str">
        <f>IFERROR(__xludf.DUMMYFUNCTION("""COMPUTED_VALUE"""),"")</f>
        <v/>
      </c>
      <c r="F52" s="55" t="str">
        <f>IFERROR(__xludf.DUMMYFUNCTION("""COMPUTED_VALUE"""),"")</f>
        <v/>
      </c>
      <c r="G52" s="55" t="str">
        <f>IFERROR(__xludf.DUMMYFUNCTION("""COMPUTED_VALUE"""),"")</f>
        <v/>
      </c>
      <c r="H52" s="55" t="str">
        <f>IFERROR(__xludf.DUMMYFUNCTION("""COMPUTED_VALUE"""),"")</f>
        <v/>
      </c>
      <c r="I52" s="55" t="str">
        <f>IFERROR(__xludf.DUMMYFUNCTION("""COMPUTED_VALUE"""),"")</f>
        <v/>
      </c>
      <c r="J52" s="55" t="str">
        <f>IFERROR(__xludf.DUMMYFUNCTION("""COMPUTED_VALUE"""),"")</f>
        <v/>
      </c>
      <c r="K52" s="55" t="str">
        <f>IFERROR(__xludf.DUMMYFUNCTION("""COMPUTED_VALUE"""),"")</f>
        <v/>
      </c>
      <c r="L52" s="55" t="str">
        <f>IFERROR(__xludf.DUMMYFUNCTION("""COMPUTED_VALUE"""),"")</f>
        <v/>
      </c>
      <c r="M52" s="55" t="str">
        <f>IFERROR(__xludf.DUMMYFUNCTION("""COMPUTED_VALUE"""),"")</f>
        <v/>
      </c>
      <c r="N52" s="55" t="str">
        <f>IFERROR(__xludf.DUMMYFUNCTION("""COMPUTED_VALUE"""),"")</f>
        <v/>
      </c>
      <c r="O52" s="55" t="str">
        <f>IFERROR(__xludf.DUMMYFUNCTION("""COMPUTED_VALUE"""),"")</f>
        <v/>
      </c>
      <c r="P52" s="55" t="str">
        <f>IFERROR(__xludf.DUMMYFUNCTION("""COMPUTED_VALUE"""),"")</f>
        <v/>
      </c>
      <c r="Q52" s="55" t="str">
        <f>IFERROR(__xludf.DUMMYFUNCTION("""COMPUTED_VALUE"""),"")</f>
        <v/>
      </c>
      <c r="R52" s="55" t="str">
        <f>IFERROR(__xludf.DUMMYFUNCTION("""COMPUTED_VALUE"""),"")</f>
        <v/>
      </c>
      <c r="S52" s="55" t="str">
        <f>IFERROR(__xludf.DUMMYFUNCTION("""COMPUTED_VALUE"""),"")</f>
        <v/>
      </c>
      <c r="T52" s="55" t="str">
        <f>IFERROR(__xludf.DUMMYFUNCTION("""COMPUTED_VALUE"""),"")</f>
        <v/>
      </c>
      <c r="U52" s="55" t="str">
        <f>IFERROR(__xludf.DUMMYFUNCTION("""COMPUTED_VALUE"""),"")</f>
        <v/>
      </c>
      <c r="V52" s="55" t="str">
        <f>IFERROR(__xludf.DUMMYFUNCTION("""COMPUTED_VALUE"""),"")</f>
        <v/>
      </c>
      <c r="W52" s="55" t="str">
        <f>IFERROR(__xludf.DUMMYFUNCTION("""COMPUTED_VALUE"""),"")</f>
        <v/>
      </c>
      <c r="X52" s="55" t="str">
        <f>IFERROR(__xludf.DUMMYFUNCTION("""COMPUTED_VALUE"""),"")</f>
        <v/>
      </c>
      <c r="Y52" s="55" t="str">
        <f>IFERROR(__xludf.DUMMYFUNCTION("""COMPUTED_VALUE"""),"")</f>
        <v/>
      </c>
      <c r="Z52" s="55" t="str">
        <f>IFERROR(__xludf.DUMMYFUNCTION("""COMPUTED_VALUE"""),"")</f>
        <v/>
      </c>
      <c r="AA52" s="55" t="str">
        <f>IFERROR(__xludf.DUMMYFUNCTION("""COMPUTED_VALUE"""),"")</f>
        <v/>
      </c>
      <c r="AB52" s="55" t="str">
        <f>IFERROR(__xludf.DUMMYFUNCTION("""COMPUTED_VALUE"""),"")</f>
        <v/>
      </c>
      <c r="AC52" s="55" t="str">
        <f>IFERROR(__xludf.DUMMYFUNCTION("""COMPUTED_VALUE"""),"")</f>
        <v/>
      </c>
      <c r="AD52" s="55" t="str">
        <f>IFERROR(__xludf.DUMMYFUNCTION("""COMPUTED_VALUE"""),"")</f>
        <v/>
      </c>
      <c r="AE52" s="55" t="str">
        <f>IFERROR(__xludf.DUMMYFUNCTION("""COMPUTED_VALUE"""),"")</f>
        <v/>
      </c>
      <c r="AF52" s="55" t="str">
        <f>IFERROR(__xludf.DUMMYFUNCTION("""COMPUTED_VALUE"""),"")</f>
        <v/>
      </c>
      <c r="AG52" s="55" t="str">
        <f>IFERROR(__xludf.DUMMYFUNCTION("""COMPUTED_VALUE"""),"")</f>
        <v/>
      </c>
      <c r="AH52" s="55" t="str">
        <f>IFERROR(__xludf.DUMMYFUNCTION("""COMPUTED_VALUE"""),"")</f>
        <v/>
      </c>
      <c r="AI52" s="55" t="str">
        <f>IFERROR(__xludf.DUMMYFUNCTION("""COMPUTED_VALUE"""),"")</f>
        <v/>
      </c>
      <c r="AJ52" s="55" t="str">
        <f>IFERROR(__xludf.DUMMYFUNCTION("""COMPUTED_VALUE"""),"")</f>
        <v/>
      </c>
      <c r="AK52" s="55" t="str">
        <f>IFERROR(__xludf.DUMMYFUNCTION("""COMPUTED_VALUE"""),"")</f>
        <v/>
      </c>
      <c r="AL52" s="55" t="str">
        <f>IFERROR(__xludf.DUMMYFUNCTION("""COMPUTED_VALUE"""),"")</f>
        <v/>
      </c>
      <c r="AM52" s="55" t="str">
        <f>IFERROR(__xludf.DUMMYFUNCTION("""COMPUTED_VALUE"""),"")</f>
        <v/>
      </c>
      <c r="AN52" s="55" t="str">
        <f>IFERROR(__xludf.DUMMYFUNCTION("""COMPUTED_VALUE"""),"")</f>
        <v/>
      </c>
      <c r="AO52" s="55" t="str">
        <f>IFERROR(__xludf.DUMMYFUNCTION("""COMPUTED_VALUE"""),"")</f>
        <v/>
      </c>
      <c r="AP52" s="55" t="str">
        <f>IFERROR(__xludf.DUMMYFUNCTION("""COMPUTED_VALUE"""),"")</f>
        <v/>
      </c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</row>
    <row r="53">
      <c r="A53" s="55" t="str">
        <f>IFERROR(__xludf.DUMMYFUNCTION("""COMPUTED_VALUE"""),"")</f>
        <v/>
      </c>
      <c r="B53" s="55" t="str">
        <f>IFERROR(__xludf.DUMMYFUNCTION("""COMPUTED_VALUE"""),"")</f>
        <v/>
      </c>
      <c r="C53" s="55" t="str">
        <f>IFERROR(__xludf.DUMMYFUNCTION("""COMPUTED_VALUE"""),"")</f>
        <v/>
      </c>
      <c r="D53" s="55" t="str">
        <f>IFERROR(__xludf.DUMMYFUNCTION("""COMPUTED_VALUE"""),"")</f>
        <v/>
      </c>
      <c r="E53" s="55" t="str">
        <f>IFERROR(__xludf.DUMMYFUNCTION("""COMPUTED_VALUE"""),"")</f>
        <v/>
      </c>
      <c r="F53" s="55" t="str">
        <f>IFERROR(__xludf.DUMMYFUNCTION("""COMPUTED_VALUE"""),"")</f>
        <v/>
      </c>
      <c r="G53" s="55" t="str">
        <f>IFERROR(__xludf.DUMMYFUNCTION("""COMPUTED_VALUE"""),"")</f>
        <v/>
      </c>
      <c r="H53" s="55" t="str">
        <f>IFERROR(__xludf.DUMMYFUNCTION("""COMPUTED_VALUE"""),"")</f>
        <v/>
      </c>
      <c r="I53" s="55" t="str">
        <f>IFERROR(__xludf.DUMMYFUNCTION("""COMPUTED_VALUE"""),"")</f>
        <v/>
      </c>
      <c r="J53" s="55" t="str">
        <f>IFERROR(__xludf.DUMMYFUNCTION("""COMPUTED_VALUE"""),"")</f>
        <v/>
      </c>
      <c r="K53" s="55" t="str">
        <f>IFERROR(__xludf.DUMMYFUNCTION("""COMPUTED_VALUE"""),"")</f>
        <v/>
      </c>
      <c r="L53" s="55" t="str">
        <f>IFERROR(__xludf.DUMMYFUNCTION("""COMPUTED_VALUE"""),"")</f>
        <v/>
      </c>
      <c r="M53" s="55" t="str">
        <f>IFERROR(__xludf.DUMMYFUNCTION("""COMPUTED_VALUE"""),"")</f>
        <v/>
      </c>
      <c r="N53" s="55" t="str">
        <f>IFERROR(__xludf.DUMMYFUNCTION("""COMPUTED_VALUE"""),"")</f>
        <v/>
      </c>
      <c r="O53" s="55" t="str">
        <f>IFERROR(__xludf.DUMMYFUNCTION("""COMPUTED_VALUE"""),"")</f>
        <v/>
      </c>
      <c r="P53" s="55" t="str">
        <f>IFERROR(__xludf.DUMMYFUNCTION("""COMPUTED_VALUE"""),"")</f>
        <v/>
      </c>
      <c r="Q53" s="55" t="str">
        <f>IFERROR(__xludf.DUMMYFUNCTION("""COMPUTED_VALUE"""),"")</f>
        <v/>
      </c>
      <c r="R53" s="55" t="str">
        <f>IFERROR(__xludf.DUMMYFUNCTION("""COMPUTED_VALUE"""),"")</f>
        <v/>
      </c>
      <c r="S53" s="55" t="str">
        <f>IFERROR(__xludf.DUMMYFUNCTION("""COMPUTED_VALUE"""),"")</f>
        <v/>
      </c>
      <c r="T53" s="55" t="str">
        <f>IFERROR(__xludf.DUMMYFUNCTION("""COMPUTED_VALUE"""),"")</f>
        <v/>
      </c>
      <c r="U53" s="55" t="str">
        <f>IFERROR(__xludf.DUMMYFUNCTION("""COMPUTED_VALUE"""),"")</f>
        <v/>
      </c>
      <c r="V53" s="55" t="str">
        <f>IFERROR(__xludf.DUMMYFUNCTION("""COMPUTED_VALUE"""),"")</f>
        <v/>
      </c>
      <c r="W53" s="55" t="str">
        <f>IFERROR(__xludf.DUMMYFUNCTION("""COMPUTED_VALUE"""),"")</f>
        <v/>
      </c>
      <c r="X53" s="55" t="str">
        <f>IFERROR(__xludf.DUMMYFUNCTION("""COMPUTED_VALUE"""),"")</f>
        <v/>
      </c>
      <c r="Y53" s="55" t="str">
        <f>IFERROR(__xludf.DUMMYFUNCTION("""COMPUTED_VALUE"""),"")</f>
        <v/>
      </c>
      <c r="Z53" s="55" t="str">
        <f>IFERROR(__xludf.DUMMYFUNCTION("""COMPUTED_VALUE"""),"")</f>
        <v/>
      </c>
      <c r="AA53" s="55" t="str">
        <f>IFERROR(__xludf.DUMMYFUNCTION("""COMPUTED_VALUE"""),"")</f>
        <v/>
      </c>
      <c r="AB53" s="55" t="str">
        <f>IFERROR(__xludf.DUMMYFUNCTION("""COMPUTED_VALUE"""),"")</f>
        <v/>
      </c>
      <c r="AC53" s="55" t="str">
        <f>IFERROR(__xludf.DUMMYFUNCTION("""COMPUTED_VALUE"""),"")</f>
        <v/>
      </c>
      <c r="AD53" s="55" t="str">
        <f>IFERROR(__xludf.DUMMYFUNCTION("""COMPUTED_VALUE"""),"")</f>
        <v/>
      </c>
      <c r="AE53" s="55" t="str">
        <f>IFERROR(__xludf.DUMMYFUNCTION("""COMPUTED_VALUE"""),"")</f>
        <v/>
      </c>
      <c r="AF53" s="55" t="str">
        <f>IFERROR(__xludf.DUMMYFUNCTION("""COMPUTED_VALUE"""),"")</f>
        <v/>
      </c>
      <c r="AG53" s="55" t="str">
        <f>IFERROR(__xludf.DUMMYFUNCTION("""COMPUTED_VALUE"""),"")</f>
        <v/>
      </c>
      <c r="AH53" s="55" t="str">
        <f>IFERROR(__xludf.DUMMYFUNCTION("""COMPUTED_VALUE"""),"")</f>
        <v/>
      </c>
      <c r="AI53" s="55" t="str">
        <f>IFERROR(__xludf.DUMMYFUNCTION("""COMPUTED_VALUE"""),"")</f>
        <v/>
      </c>
      <c r="AJ53" s="55" t="str">
        <f>IFERROR(__xludf.DUMMYFUNCTION("""COMPUTED_VALUE"""),"")</f>
        <v/>
      </c>
      <c r="AK53" s="55" t="str">
        <f>IFERROR(__xludf.DUMMYFUNCTION("""COMPUTED_VALUE"""),"")</f>
        <v/>
      </c>
      <c r="AL53" s="55" t="str">
        <f>IFERROR(__xludf.DUMMYFUNCTION("""COMPUTED_VALUE"""),"")</f>
        <v/>
      </c>
      <c r="AM53" s="55" t="str">
        <f>IFERROR(__xludf.DUMMYFUNCTION("""COMPUTED_VALUE"""),"")</f>
        <v/>
      </c>
      <c r="AN53" s="55" t="str">
        <f>IFERROR(__xludf.DUMMYFUNCTION("""COMPUTED_VALUE"""),"")</f>
        <v/>
      </c>
      <c r="AO53" s="55" t="str">
        <f>IFERROR(__xludf.DUMMYFUNCTION("""COMPUTED_VALUE"""),"")</f>
        <v/>
      </c>
      <c r="AP53" s="55" t="str">
        <f>IFERROR(__xludf.DUMMYFUNCTION("""COMPUTED_VALUE"""),"")</f>
        <v/>
      </c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55"/>
      <c r="CC53" s="55"/>
      <c r="CD53" s="55"/>
    </row>
    <row r="54">
      <c r="A54" s="55" t="str">
        <f>IFERROR(__xludf.DUMMYFUNCTION("""COMPUTED_VALUE"""),"")</f>
        <v/>
      </c>
      <c r="B54" s="55" t="str">
        <f>IFERROR(__xludf.DUMMYFUNCTION("""COMPUTED_VALUE"""),"")</f>
        <v/>
      </c>
      <c r="C54" s="55" t="str">
        <f>IFERROR(__xludf.DUMMYFUNCTION("""COMPUTED_VALUE"""),"")</f>
        <v/>
      </c>
      <c r="D54" s="55" t="str">
        <f>IFERROR(__xludf.DUMMYFUNCTION("""COMPUTED_VALUE"""),"")</f>
        <v/>
      </c>
      <c r="E54" s="55" t="str">
        <f>IFERROR(__xludf.DUMMYFUNCTION("""COMPUTED_VALUE"""),"")</f>
        <v/>
      </c>
      <c r="F54" s="55" t="str">
        <f>IFERROR(__xludf.DUMMYFUNCTION("""COMPUTED_VALUE"""),"")</f>
        <v/>
      </c>
      <c r="G54" s="55" t="str">
        <f>IFERROR(__xludf.DUMMYFUNCTION("""COMPUTED_VALUE"""),"")</f>
        <v/>
      </c>
      <c r="H54" s="55" t="str">
        <f>IFERROR(__xludf.DUMMYFUNCTION("""COMPUTED_VALUE"""),"")</f>
        <v/>
      </c>
      <c r="I54" s="55" t="str">
        <f>IFERROR(__xludf.DUMMYFUNCTION("""COMPUTED_VALUE"""),"")</f>
        <v/>
      </c>
      <c r="J54" s="55" t="str">
        <f>IFERROR(__xludf.DUMMYFUNCTION("""COMPUTED_VALUE"""),"")</f>
        <v/>
      </c>
      <c r="K54" s="55" t="str">
        <f>IFERROR(__xludf.DUMMYFUNCTION("""COMPUTED_VALUE"""),"")</f>
        <v/>
      </c>
      <c r="L54" s="55" t="str">
        <f>IFERROR(__xludf.DUMMYFUNCTION("""COMPUTED_VALUE"""),"")</f>
        <v/>
      </c>
      <c r="M54" s="55" t="str">
        <f>IFERROR(__xludf.DUMMYFUNCTION("""COMPUTED_VALUE"""),"")</f>
        <v/>
      </c>
      <c r="N54" s="55" t="str">
        <f>IFERROR(__xludf.DUMMYFUNCTION("""COMPUTED_VALUE"""),"")</f>
        <v/>
      </c>
      <c r="O54" s="55" t="str">
        <f>IFERROR(__xludf.DUMMYFUNCTION("""COMPUTED_VALUE"""),"")</f>
        <v/>
      </c>
      <c r="P54" s="55" t="str">
        <f>IFERROR(__xludf.DUMMYFUNCTION("""COMPUTED_VALUE"""),"")</f>
        <v/>
      </c>
      <c r="Q54" s="55" t="str">
        <f>IFERROR(__xludf.DUMMYFUNCTION("""COMPUTED_VALUE"""),"")</f>
        <v/>
      </c>
      <c r="R54" s="55" t="str">
        <f>IFERROR(__xludf.DUMMYFUNCTION("""COMPUTED_VALUE"""),"")</f>
        <v/>
      </c>
      <c r="S54" s="55" t="str">
        <f>IFERROR(__xludf.DUMMYFUNCTION("""COMPUTED_VALUE"""),"")</f>
        <v/>
      </c>
      <c r="T54" s="55" t="str">
        <f>IFERROR(__xludf.DUMMYFUNCTION("""COMPUTED_VALUE"""),"")</f>
        <v/>
      </c>
      <c r="U54" s="55" t="str">
        <f>IFERROR(__xludf.DUMMYFUNCTION("""COMPUTED_VALUE"""),"")</f>
        <v/>
      </c>
      <c r="V54" s="55" t="str">
        <f>IFERROR(__xludf.DUMMYFUNCTION("""COMPUTED_VALUE"""),"")</f>
        <v/>
      </c>
      <c r="W54" s="55" t="str">
        <f>IFERROR(__xludf.DUMMYFUNCTION("""COMPUTED_VALUE"""),"")</f>
        <v/>
      </c>
      <c r="X54" s="55" t="str">
        <f>IFERROR(__xludf.DUMMYFUNCTION("""COMPUTED_VALUE"""),"")</f>
        <v/>
      </c>
      <c r="Y54" s="55" t="str">
        <f>IFERROR(__xludf.DUMMYFUNCTION("""COMPUTED_VALUE"""),"")</f>
        <v/>
      </c>
      <c r="Z54" s="55" t="str">
        <f>IFERROR(__xludf.DUMMYFUNCTION("""COMPUTED_VALUE"""),"")</f>
        <v/>
      </c>
      <c r="AA54" s="55" t="str">
        <f>IFERROR(__xludf.DUMMYFUNCTION("""COMPUTED_VALUE"""),"")</f>
        <v/>
      </c>
      <c r="AB54" s="55" t="str">
        <f>IFERROR(__xludf.DUMMYFUNCTION("""COMPUTED_VALUE"""),"")</f>
        <v/>
      </c>
      <c r="AC54" s="55" t="str">
        <f>IFERROR(__xludf.DUMMYFUNCTION("""COMPUTED_VALUE"""),"")</f>
        <v/>
      </c>
      <c r="AD54" s="55" t="str">
        <f>IFERROR(__xludf.DUMMYFUNCTION("""COMPUTED_VALUE"""),"")</f>
        <v/>
      </c>
      <c r="AE54" s="55" t="str">
        <f>IFERROR(__xludf.DUMMYFUNCTION("""COMPUTED_VALUE"""),"")</f>
        <v/>
      </c>
      <c r="AF54" s="55" t="str">
        <f>IFERROR(__xludf.DUMMYFUNCTION("""COMPUTED_VALUE"""),"")</f>
        <v/>
      </c>
      <c r="AG54" s="55" t="str">
        <f>IFERROR(__xludf.DUMMYFUNCTION("""COMPUTED_VALUE"""),"")</f>
        <v/>
      </c>
      <c r="AH54" s="55" t="str">
        <f>IFERROR(__xludf.DUMMYFUNCTION("""COMPUTED_VALUE"""),"")</f>
        <v/>
      </c>
      <c r="AI54" s="55" t="str">
        <f>IFERROR(__xludf.DUMMYFUNCTION("""COMPUTED_VALUE"""),"")</f>
        <v/>
      </c>
      <c r="AJ54" s="55" t="str">
        <f>IFERROR(__xludf.DUMMYFUNCTION("""COMPUTED_VALUE"""),"")</f>
        <v/>
      </c>
      <c r="AK54" s="55" t="str">
        <f>IFERROR(__xludf.DUMMYFUNCTION("""COMPUTED_VALUE"""),"")</f>
        <v/>
      </c>
      <c r="AL54" s="55" t="str">
        <f>IFERROR(__xludf.DUMMYFUNCTION("""COMPUTED_VALUE"""),"")</f>
        <v/>
      </c>
      <c r="AM54" s="55" t="str">
        <f>IFERROR(__xludf.DUMMYFUNCTION("""COMPUTED_VALUE"""),"")</f>
        <v/>
      </c>
      <c r="AN54" s="55" t="str">
        <f>IFERROR(__xludf.DUMMYFUNCTION("""COMPUTED_VALUE"""),"")</f>
        <v/>
      </c>
      <c r="AO54" s="55" t="str">
        <f>IFERROR(__xludf.DUMMYFUNCTION("""COMPUTED_VALUE"""),"")</f>
        <v/>
      </c>
      <c r="AP54" s="55" t="str">
        <f>IFERROR(__xludf.DUMMYFUNCTION("""COMPUTED_VALUE"""),"")</f>
        <v/>
      </c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  <c r="BW54" s="55"/>
      <c r="BX54" s="55"/>
      <c r="BY54" s="55"/>
      <c r="BZ54" s="55"/>
      <c r="CA54" s="55"/>
      <c r="CB54" s="55"/>
      <c r="CC54" s="55"/>
      <c r="CD54" s="55"/>
    </row>
    <row r="55">
      <c r="A55" s="4" t="str">
        <f>IFERROR(__xludf.DUMMYFUNCTION("""COMPUTED_VALUE"""),"")</f>
        <v/>
      </c>
      <c r="B55" s="4" t="str">
        <f>IFERROR(__xludf.DUMMYFUNCTION("""COMPUTED_VALUE"""),"")</f>
        <v/>
      </c>
      <c r="C55" s="4" t="str">
        <f>IFERROR(__xludf.DUMMYFUNCTION("""COMPUTED_VALUE"""),"")</f>
        <v/>
      </c>
      <c r="D55" s="4" t="str">
        <f>IFERROR(__xludf.DUMMYFUNCTION("""COMPUTED_VALUE"""),"")</f>
        <v/>
      </c>
      <c r="E55" s="4" t="str">
        <f>IFERROR(__xludf.DUMMYFUNCTION("""COMPUTED_VALUE"""),"")</f>
        <v/>
      </c>
      <c r="F55" s="4" t="str">
        <f>IFERROR(__xludf.DUMMYFUNCTION("""COMPUTED_VALUE"""),"")</f>
        <v/>
      </c>
      <c r="G55" s="4" t="str">
        <f>IFERROR(__xludf.DUMMYFUNCTION("""COMPUTED_VALUE"""),"")</f>
        <v/>
      </c>
      <c r="H55" s="4" t="str">
        <f>IFERROR(__xludf.DUMMYFUNCTION("""COMPUTED_VALUE"""),"")</f>
        <v/>
      </c>
      <c r="I55" s="4" t="str">
        <f>IFERROR(__xludf.DUMMYFUNCTION("""COMPUTED_VALUE"""),"")</f>
        <v/>
      </c>
      <c r="J55" s="4" t="str">
        <f>IFERROR(__xludf.DUMMYFUNCTION("""COMPUTED_VALUE"""),"")</f>
        <v/>
      </c>
      <c r="K55" s="4" t="str">
        <f>IFERROR(__xludf.DUMMYFUNCTION("""COMPUTED_VALUE"""),"")</f>
        <v/>
      </c>
      <c r="L55" s="4" t="str">
        <f>IFERROR(__xludf.DUMMYFUNCTION("""COMPUTED_VALUE"""),"")</f>
        <v/>
      </c>
      <c r="M55" s="4" t="str">
        <f>IFERROR(__xludf.DUMMYFUNCTION("""COMPUTED_VALUE"""),"")</f>
        <v/>
      </c>
      <c r="N55" s="4" t="str">
        <f>IFERROR(__xludf.DUMMYFUNCTION("""COMPUTED_VALUE"""),"")</f>
        <v/>
      </c>
      <c r="O55" s="4" t="str">
        <f>IFERROR(__xludf.DUMMYFUNCTION("""COMPUTED_VALUE"""),"")</f>
        <v/>
      </c>
      <c r="P55" s="4" t="str">
        <f>IFERROR(__xludf.DUMMYFUNCTION("""COMPUTED_VALUE"""),"")</f>
        <v/>
      </c>
      <c r="Q55" s="4" t="str">
        <f>IFERROR(__xludf.DUMMYFUNCTION("""COMPUTED_VALUE"""),"")</f>
        <v/>
      </c>
      <c r="R55" s="4" t="str">
        <f>IFERROR(__xludf.DUMMYFUNCTION("""COMPUTED_VALUE"""),"")</f>
        <v/>
      </c>
      <c r="S55" s="4" t="str">
        <f>IFERROR(__xludf.DUMMYFUNCTION("""COMPUTED_VALUE"""),"")</f>
        <v/>
      </c>
      <c r="T55" s="4" t="str">
        <f>IFERROR(__xludf.DUMMYFUNCTION("""COMPUTED_VALUE"""),"")</f>
        <v/>
      </c>
      <c r="U55" s="4" t="str">
        <f>IFERROR(__xludf.DUMMYFUNCTION("""COMPUTED_VALUE"""),"")</f>
        <v/>
      </c>
      <c r="V55" s="4" t="str">
        <f>IFERROR(__xludf.DUMMYFUNCTION("""COMPUTED_VALUE"""),"")</f>
        <v/>
      </c>
      <c r="W55" s="4" t="str">
        <f>IFERROR(__xludf.DUMMYFUNCTION("""COMPUTED_VALUE"""),"")</f>
        <v/>
      </c>
      <c r="X55" s="4" t="str">
        <f>IFERROR(__xludf.DUMMYFUNCTION("""COMPUTED_VALUE"""),"")</f>
        <v/>
      </c>
      <c r="Y55" s="4" t="str">
        <f>IFERROR(__xludf.DUMMYFUNCTION("""COMPUTED_VALUE"""),"")</f>
        <v/>
      </c>
      <c r="Z55" s="4" t="str">
        <f>IFERROR(__xludf.DUMMYFUNCTION("""COMPUTED_VALUE"""),"")</f>
        <v/>
      </c>
      <c r="AA55" s="4" t="str">
        <f>IFERROR(__xludf.DUMMYFUNCTION("""COMPUTED_VALUE"""),"")</f>
        <v/>
      </c>
      <c r="AB55" s="4" t="str">
        <f>IFERROR(__xludf.DUMMYFUNCTION("""COMPUTED_VALUE"""),"")</f>
        <v/>
      </c>
      <c r="AC55" s="4" t="str">
        <f>IFERROR(__xludf.DUMMYFUNCTION("""COMPUTED_VALUE"""),"")</f>
        <v/>
      </c>
      <c r="AD55" s="4" t="str">
        <f>IFERROR(__xludf.DUMMYFUNCTION("""COMPUTED_VALUE"""),"")</f>
        <v/>
      </c>
      <c r="AE55" s="4" t="str">
        <f>IFERROR(__xludf.DUMMYFUNCTION("""COMPUTED_VALUE"""),"")</f>
        <v/>
      </c>
      <c r="AF55" s="4" t="str">
        <f>IFERROR(__xludf.DUMMYFUNCTION("""COMPUTED_VALUE"""),"")</f>
        <v/>
      </c>
      <c r="AG55" s="4" t="str">
        <f>IFERROR(__xludf.DUMMYFUNCTION("""COMPUTED_VALUE"""),"")</f>
        <v/>
      </c>
      <c r="AH55" s="4" t="str">
        <f>IFERROR(__xludf.DUMMYFUNCTION("""COMPUTED_VALUE"""),"")</f>
        <v/>
      </c>
      <c r="AI55" s="4" t="str">
        <f>IFERROR(__xludf.DUMMYFUNCTION("""COMPUTED_VALUE"""),"")</f>
        <v/>
      </c>
      <c r="AJ55" s="4" t="str">
        <f>IFERROR(__xludf.DUMMYFUNCTION("""COMPUTED_VALUE"""),"")</f>
        <v/>
      </c>
      <c r="AK55" s="4" t="str">
        <f>IFERROR(__xludf.DUMMYFUNCTION("""COMPUTED_VALUE"""),"")</f>
        <v/>
      </c>
      <c r="AL55" s="4" t="str">
        <f>IFERROR(__xludf.DUMMYFUNCTION("""COMPUTED_VALUE"""),"")</f>
        <v/>
      </c>
      <c r="AM55" s="4" t="str">
        <f>IFERROR(__xludf.DUMMYFUNCTION("""COMPUTED_VALUE"""),"")</f>
        <v/>
      </c>
      <c r="AN55" s="4" t="str">
        <f>IFERROR(__xludf.DUMMYFUNCTION("""COMPUTED_VALUE"""),"")</f>
        <v/>
      </c>
      <c r="AO55" s="4" t="str">
        <f>IFERROR(__xludf.DUMMYFUNCTION("""COMPUTED_VALUE"""),"")</f>
        <v/>
      </c>
      <c r="AP55" s="4" t="str">
        <f>IFERROR(__xludf.DUMMYFUNCTION("""COMPUTED_VALUE"""),"")</f>
        <v/>
      </c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</row>
    <row r="56">
      <c r="A56" s="4" t="str">
        <f>IFERROR(__xludf.DUMMYFUNCTION("""COMPUTED_VALUE"""),"")</f>
        <v/>
      </c>
      <c r="B56" s="4" t="str">
        <f>IFERROR(__xludf.DUMMYFUNCTION("""COMPUTED_VALUE"""),"")</f>
        <v/>
      </c>
      <c r="C56" s="4" t="str">
        <f>IFERROR(__xludf.DUMMYFUNCTION("""COMPUTED_VALUE"""),"")</f>
        <v/>
      </c>
      <c r="D56" s="4" t="str">
        <f>IFERROR(__xludf.DUMMYFUNCTION("""COMPUTED_VALUE"""),"")</f>
        <v/>
      </c>
      <c r="E56" s="4" t="str">
        <f>IFERROR(__xludf.DUMMYFUNCTION("""COMPUTED_VALUE"""),"")</f>
        <v/>
      </c>
      <c r="F56" s="4" t="str">
        <f>IFERROR(__xludf.DUMMYFUNCTION("""COMPUTED_VALUE"""),"")</f>
        <v/>
      </c>
      <c r="G56" s="4" t="str">
        <f>IFERROR(__xludf.DUMMYFUNCTION("""COMPUTED_VALUE"""),"")</f>
        <v/>
      </c>
      <c r="H56" s="4" t="str">
        <f>IFERROR(__xludf.DUMMYFUNCTION("""COMPUTED_VALUE"""),"")</f>
        <v/>
      </c>
      <c r="I56" s="4" t="str">
        <f>IFERROR(__xludf.DUMMYFUNCTION("""COMPUTED_VALUE"""),"")</f>
        <v/>
      </c>
      <c r="J56" s="4" t="str">
        <f>IFERROR(__xludf.DUMMYFUNCTION("""COMPUTED_VALUE"""),"")</f>
        <v/>
      </c>
      <c r="K56" s="4" t="str">
        <f>IFERROR(__xludf.DUMMYFUNCTION("""COMPUTED_VALUE"""),"")</f>
        <v/>
      </c>
      <c r="L56" s="4" t="str">
        <f>IFERROR(__xludf.DUMMYFUNCTION("""COMPUTED_VALUE"""),"")</f>
        <v/>
      </c>
      <c r="M56" s="4" t="str">
        <f>IFERROR(__xludf.DUMMYFUNCTION("""COMPUTED_VALUE"""),"")</f>
        <v/>
      </c>
      <c r="N56" s="4" t="str">
        <f>IFERROR(__xludf.DUMMYFUNCTION("""COMPUTED_VALUE"""),"")</f>
        <v/>
      </c>
      <c r="O56" s="4" t="str">
        <f>IFERROR(__xludf.DUMMYFUNCTION("""COMPUTED_VALUE"""),"")</f>
        <v/>
      </c>
      <c r="P56" s="4" t="str">
        <f>IFERROR(__xludf.DUMMYFUNCTION("""COMPUTED_VALUE"""),"")</f>
        <v/>
      </c>
      <c r="Q56" s="4" t="str">
        <f>IFERROR(__xludf.DUMMYFUNCTION("""COMPUTED_VALUE"""),"")</f>
        <v/>
      </c>
      <c r="R56" s="4" t="str">
        <f>IFERROR(__xludf.DUMMYFUNCTION("""COMPUTED_VALUE"""),"")</f>
        <v/>
      </c>
      <c r="S56" s="4" t="str">
        <f>IFERROR(__xludf.DUMMYFUNCTION("""COMPUTED_VALUE"""),"")</f>
        <v/>
      </c>
      <c r="T56" s="4" t="str">
        <f>IFERROR(__xludf.DUMMYFUNCTION("""COMPUTED_VALUE"""),"")</f>
        <v/>
      </c>
      <c r="U56" s="4" t="str">
        <f>IFERROR(__xludf.DUMMYFUNCTION("""COMPUTED_VALUE"""),"")</f>
        <v/>
      </c>
      <c r="V56" s="4" t="str">
        <f>IFERROR(__xludf.DUMMYFUNCTION("""COMPUTED_VALUE"""),"")</f>
        <v/>
      </c>
      <c r="W56" s="4" t="str">
        <f>IFERROR(__xludf.DUMMYFUNCTION("""COMPUTED_VALUE"""),"")</f>
        <v/>
      </c>
      <c r="X56" s="4" t="str">
        <f>IFERROR(__xludf.DUMMYFUNCTION("""COMPUTED_VALUE"""),"")</f>
        <v/>
      </c>
      <c r="Y56" s="4" t="str">
        <f>IFERROR(__xludf.DUMMYFUNCTION("""COMPUTED_VALUE"""),"")</f>
        <v/>
      </c>
      <c r="Z56" s="4" t="str">
        <f>IFERROR(__xludf.DUMMYFUNCTION("""COMPUTED_VALUE"""),"")</f>
        <v/>
      </c>
      <c r="AA56" s="4" t="str">
        <f>IFERROR(__xludf.DUMMYFUNCTION("""COMPUTED_VALUE"""),"")</f>
        <v/>
      </c>
      <c r="AB56" s="4" t="str">
        <f>IFERROR(__xludf.DUMMYFUNCTION("""COMPUTED_VALUE"""),"")</f>
        <v/>
      </c>
      <c r="AC56" s="4" t="str">
        <f>IFERROR(__xludf.DUMMYFUNCTION("""COMPUTED_VALUE"""),"")</f>
        <v/>
      </c>
      <c r="AD56" s="4" t="str">
        <f>IFERROR(__xludf.DUMMYFUNCTION("""COMPUTED_VALUE"""),"")</f>
        <v/>
      </c>
      <c r="AE56" s="4" t="str">
        <f>IFERROR(__xludf.DUMMYFUNCTION("""COMPUTED_VALUE"""),"")</f>
        <v/>
      </c>
      <c r="AF56" s="4" t="str">
        <f>IFERROR(__xludf.DUMMYFUNCTION("""COMPUTED_VALUE"""),"")</f>
        <v/>
      </c>
      <c r="AG56" s="4" t="str">
        <f>IFERROR(__xludf.DUMMYFUNCTION("""COMPUTED_VALUE"""),"")</f>
        <v/>
      </c>
      <c r="AH56" s="4" t="str">
        <f>IFERROR(__xludf.DUMMYFUNCTION("""COMPUTED_VALUE"""),"")</f>
        <v/>
      </c>
      <c r="AI56" s="4" t="str">
        <f>IFERROR(__xludf.DUMMYFUNCTION("""COMPUTED_VALUE"""),"")</f>
        <v/>
      </c>
      <c r="AJ56" s="4" t="str">
        <f>IFERROR(__xludf.DUMMYFUNCTION("""COMPUTED_VALUE"""),"")</f>
        <v/>
      </c>
      <c r="AK56" s="4" t="str">
        <f>IFERROR(__xludf.DUMMYFUNCTION("""COMPUTED_VALUE"""),"")</f>
        <v/>
      </c>
      <c r="AL56" s="4" t="str">
        <f>IFERROR(__xludf.DUMMYFUNCTION("""COMPUTED_VALUE"""),"")</f>
        <v/>
      </c>
      <c r="AM56" s="4" t="str">
        <f>IFERROR(__xludf.DUMMYFUNCTION("""COMPUTED_VALUE"""),"")</f>
        <v/>
      </c>
      <c r="AN56" s="4" t="str">
        <f>IFERROR(__xludf.DUMMYFUNCTION("""COMPUTED_VALUE"""),"")</f>
        <v/>
      </c>
      <c r="AO56" s="4" t="str">
        <f>IFERROR(__xludf.DUMMYFUNCTION("""COMPUTED_VALUE"""),"")</f>
        <v/>
      </c>
      <c r="AP56" s="4" t="str">
        <f>IFERROR(__xludf.DUMMYFUNCTION("""COMPUTED_VALUE"""),"")</f>
        <v/>
      </c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</row>
    <row r="57">
      <c r="A57" s="4" t="str">
        <f>IFERROR(__xludf.DUMMYFUNCTION("""COMPUTED_VALUE"""),"")</f>
        <v/>
      </c>
      <c r="B57" s="4" t="str">
        <f>IFERROR(__xludf.DUMMYFUNCTION("""COMPUTED_VALUE"""),"")</f>
        <v/>
      </c>
      <c r="C57" s="4" t="str">
        <f>IFERROR(__xludf.DUMMYFUNCTION("""COMPUTED_VALUE"""),"")</f>
        <v/>
      </c>
      <c r="D57" s="4" t="str">
        <f>IFERROR(__xludf.DUMMYFUNCTION("""COMPUTED_VALUE"""),"")</f>
        <v/>
      </c>
      <c r="E57" s="4" t="str">
        <f>IFERROR(__xludf.DUMMYFUNCTION("""COMPUTED_VALUE"""),"")</f>
        <v/>
      </c>
      <c r="F57" s="4" t="str">
        <f>IFERROR(__xludf.DUMMYFUNCTION("""COMPUTED_VALUE"""),"")</f>
        <v/>
      </c>
      <c r="G57" s="4" t="str">
        <f>IFERROR(__xludf.DUMMYFUNCTION("""COMPUTED_VALUE"""),"")</f>
        <v/>
      </c>
      <c r="H57" s="4" t="str">
        <f>IFERROR(__xludf.DUMMYFUNCTION("""COMPUTED_VALUE"""),"")</f>
        <v/>
      </c>
      <c r="I57" s="4" t="str">
        <f>IFERROR(__xludf.DUMMYFUNCTION("""COMPUTED_VALUE"""),"")</f>
        <v/>
      </c>
      <c r="J57" s="4" t="str">
        <f>IFERROR(__xludf.DUMMYFUNCTION("""COMPUTED_VALUE"""),"")</f>
        <v/>
      </c>
      <c r="K57" s="4" t="str">
        <f>IFERROR(__xludf.DUMMYFUNCTION("""COMPUTED_VALUE"""),"")</f>
        <v/>
      </c>
      <c r="L57" s="4" t="str">
        <f>IFERROR(__xludf.DUMMYFUNCTION("""COMPUTED_VALUE"""),"")</f>
        <v/>
      </c>
      <c r="M57" s="4" t="str">
        <f>IFERROR(__xludf.DUMMYFUNCTION("""COMPUTED_VALUE"""),"")</f>
        <v/>
      </c>
      <c r="N57" s="4" t="str">
        <f>IFERROR(__xludf.DUMMYFUNCTION("""COMPUTED_VALUE"""),"")</f>
        <v/>
      </c>
      <c r="O57" s="4" t="str">
        <f>IFERROR(__xludf.DUMMYFUNCTION("""COMPUTED_VALUE"""),"")</f>
        <v/>
      </c>
      <c r="P57" s="4" t="str">
        <f>IFERROR(__xludf.DUMMYFUNCTION("""COMPUTED_VALUE"""),"")</f>
        <v/>
      </c>
      <c r="Q57" s="4" t="str">
        <f>IFERROR(__xludf.DUMMYFUNCTION("""COMPUTED_VALUE"""),"")</f>
        <v/>
      </c>
      <c r="R57" s="4" t="str">
        <f>IFERROR(__xludf.DUMMYFUNCTION("""COMPUTED_VALUE"""),"")</f>
        <v/>
      </c>
      <c r="S57" s="4" t="str">
        <f>IFERROR(__xludf.DUMMYFUNCTION("""COMPUTED_VALUE"""),"")</f>
        <v/>
      </c>
      <c r="T57" s="4" t="str">
        <f>IFERROR(__xludf.DUMMYFUNCTION("""COMPUTED_VALUE"""),"")</f>
        <v/>
      </c>
      <c r="U57" s="4" t="str">
        <f>IFERROR(__xludf.DUMMYFUNCTION("""COMPUTED_VALUE"""),"")</f>
        <v/>
      </c>
      <c r="V57" s="4" t="str">
        <f>IFERROR(__xludf.DUMMYFUNCTION("""COMPUTED_VALUE"""),"")</f>
        <v/>
      </c>
      <c r="W57" s="4" t="str">
        <f>IFERROR(__xludf.DUMMYFUNCTION("""COMPUTED_VALUE"""),"")</f>
        <v/>
      </c>
      <c r="X57" s="4" t="str">
        <f>IFERROR(__xludf.DUMMYFUNCTION("""COMPUTED_VALUE"""),"")</f>
        <v/>
      </c>
      <c r="Y57" s="4" t="str">
        <f>IFERROR(__xludf.DUMMYFUNCTION("""COMPUTED_VALUE"""),"")</f>
        <v/>
      </c>
      <c r="Z57" s="4" t="str">
        <f>IFERROR(__xludf.DUMMYFUNCTION("""COMPUTED_VALUE"""),"")</f>
        <v/>
      </c>
      <c r="AA57" s="4" t="str">
        <f>IFERROR(__xludf.DUMMYFUNCTION("""COMPUTED_VALUE"""),"")</f>
        <v/>
      </c>
      <c r="AB57" s="4" t="str">
        <f>IFERROR(__xludf.DUMMYFUNCTION("""COMPUTED_VALUE"""),"")</f>
        <v/>
      </c>
      <c r="AC57" s="4" t="str">
        <f>IFERROR(__xludf.DUMMYFUNCTION("""COMPUTED_VALUE"""),"")</f>
        <v/>
      </c>
      <c r="AD57" s="4" t="str">
        <f>IFERROR(__xludf.DUMMYFUNCTION("""COMPUTED_VALUE"""),"")</f>
        <v/>
      </c>
      <c r="AE57" s="4" t="str">
        <f>IFERROR(__xludf.DUMMYFUNCTION("""COMPUTED_VALUE"""),"")</f>
        <v/>
      </c>
      <c r="AF57" s="4" t="str">
        <f>IFERROR(__xludf.DUMMYFUNCTION("""COMPUTED_VALUE"""),"")</f>
        <v/>
      </c>
      <c r="AG57" s="4" t="str">
        <f>IFERROR(__xludf.DUMMYFUNCTION("""COMPUTED_VALUE"""),"")</f>
        <v/>
      </c>
      <c r="AH57" s="4" t="str">
        <f>IFERROR(__xludf.DUMMYFUNCTION("""COMPUTED_VALUE"""),"")</f>
        <v/>
      </c>
      <c r="AI57" s="4" t="str">
        <f>IFERROR(__xludf.DUMMYFUNCTION("""COMPUTED_VALUE"""),"")</f>
        <v/>
      </c>
      <c r="AJ57" s="4" t="str">
        <f>IFERROR(__xludf.DUMMYFUNCTION("""COMPUTED_VALUE"""),"")</f>
        <v/>
      </c>
      <c r="AK57" s="4" t="str">
        <f>IFERROR(__xludf.DUMMYFUNCTION("""COMPUTED_VALUE"""),"")</f>
        <v/>
      </c>
      <c r="AL57" s="4" t="str">
        <f>IFERROR(__xludf.DUMMYFUNCTION("""COMPUTED_VALUE"""),"")</f>
        <v/>
      </c>
      <c r="AM57" s="4" t="str">
        <f>IFERROR(__xludf.DUMMYFUNCTION("""COMPUTED_VALUE"""),"")</f>
        <v/>
      </c>
      <c r="AN57" s="4" t="str">
        <f>IFERROR(__xludf.DUMMYFUNCTION("""COMPUTED_VALUE"""),"")</f>
        <v/>
      </c>
      <c r="AO57" s="4" t="str">
        <f>IFERROR(__xludf.DUMMYFUNCTION("""COMPUTED_VALUE"""),"")</f>
        <v/>
      </c>
      <c r="AP57" s="4" t="str">
        <f>IFERROR(__xludf.DUMMYFUNCTION("""COMPUTED_VALUE"""),"")</f>
        <v/>
      </c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</row>
    <row r="58">
      <c r="A58" s="4" t="str">
        <f>IFERROR(__xludf.DUMMYFUNCTION("""COMPUTED_VALUE"""),"")</f>
        <v/>
      </c>
      <c r="B58" s="4" t="str">
        <f>IFERROR(__xludf.DUMMYFUNCTION("""COMPUTED_VALUE"""),"")</f>
        <v/>
      </c>
      <c r="C58" s="4" t="str">
        <f>IFERROR(__xludf.DUMMYFUNCTION("""COMPUTED_VALUE"""),"")</f>
        <v/>
      </c>
      <c r="D58" s="4" t="str">
        <f>IFERROR(__xludf.DUMMYFUNCTION("""COMPUTED_VALUE"""),"")</f>
        <v/>
      </c>
      <c r="E58" s="4" t="str">
        <f>IFERROR(__xludf.DUMMYFUNCTION("""COMPUTED_VALUE"""),"")</f>
        <v/>
      </c>
      <c r="F58" s="4" t="str">
        <f>IFERROR(__xludf.DUMMYFUNCTION("""COMPUTED_VALUE"""),"")</f>
        <v/>
      </c>
      <c r="G58" s="4" t="str">
        <f>IFERROR(__xludf.DUMMYFUNCTION("""COMPUTED_VALUE"""),"")</f>
        <v/>
      </c>
      <c r="H58" s="4" t="str">
        <f>IFERROR(__xludf.DUMMYFUNCTION("""COMPUTED_VALUE"""),"")</f>
        <v/>
      </c>
      <c r="I58" s="4" t="str">
        <f>IFERROR(__xludf.DUMMYFUNCTION("""COMPUTED_VALUE"""),"")</f>
        <v/>
      </c>
      <c r="J58" s="4" t="str">
        <f>IFERROR(__xludf.DUMMYFUNCTION("""COMPUTED_VALUE"""),"")</f>
        <v/>
      </c>
      <c r="K58" s="4" t="str">
        <f>IFERROR(__xludf.DUMMYFUNCTION("""COMPUTED_VALUE"""),"")</f>
        <v/>
      </c>
      <c r="L58" s="4" t="str">
        <f>IFERROR(__xludf.DUMMYFUNCTION("""COMPUTED_VALUE"""),"")</f>
        <v/>
      </c>
      <c r="M58" s="4" t="str">
        <f>IFERROR(__xludf.DUMMYFUNCTION("""COMPUTED_VALUE"""),"")</f>
        <v/>
      </c>
      <c r="N58" s="4" t="str">
        <f>IFERROR(__xludf.DUMMYFUNCTION("""COMPUTED_VALUE"""),"")</f>
        <v/>
      </c>
      <c r="O58" s="4" t="str">
        <f>IFERROR(__xludf.DUMMYFUNCTION("""COMPUTED_VALUE"""),"")</f>
        <v/>
      </c>
      <c r="P58" s="4" t="str">
        <f>IFERROR(__xludf.DUMMYFUNCTION("""COMPUTED_VALUE"""),"")</f>
        <v/>
      </c>
      <c r="Q58" s="4" t="str">
        <f>IFERROR(__xludf.DUMMYFUNCTION("""COMPUTED_VALUE"""),"")</f>
        <v/>
      </c>
      <c r="R58" s="4" t="str">
        <f>IFERROR(__xludf.DUMMYFUNCTION("""COMPUTED_VALUE"""),"")</f>
        <v/>
      </c>
      <c r="S58" s="4" t="str">
        <f>IFERROR(__xludf.DUMMYFUNCTION("""COMPUTED_VALUE"""),"")</f>
        <v/>
      </c>
      <c r="T58" s="4" t="str">
        <f>IFERROR(__xludf.DUMMYFUNCTION("""COMPUTED_VALUE"""),"")</f>
        <v/>
      </c>
      <c r="U58" s="4" t="str">
        <f>IFERROR(__xludf.DUMMYFUNCTION("""COMPUTED_VALUE"""),"")</f>
        <v/>
      </c>
      <c r="V58" s="4" t="str">
        <f>IFERROR(__xludf.DUMMYFUNCTION("""COMPUTED_VALUE"""),"")</f>
        <v/>
      </c>
      <c r="W58" s="4" t="str">
        <f>IFERROR(__xludf.DUMMYFUNCTION("""COMPUTED_VALUE"""),"")</f>
        <v/>
      </c>
      <c r="X58" s="4" t="str">
        <f>IFERROR(__xludf.DUMMYFUNCTION("""COMPUTED_VALUE"""),"")</f>
        <v/>
      </c>
      <c r="Y58" s="4" t="str">
        <f>IFERROR(__xludf.DUMMYFUNCTION("""COMPUTED_VALUE"""),"")</f>
        <v/>
      </c>
      <c r="Z58" s="4" t="str">
        <f>IFERROR(__xludf.DUMMYFUNCTION("""COMPUTED_VALUE"""),"")</f>
        <v/>
      </c>
      <c r="AA58" s="4" t="str">
        <f>IFERROR(__xludf.DUMMYFUNCTION("""COMPUTED_VALUE"""),"")</f>
        <v/>
      </c>
      <c r="AB58" s="4" t="str">
        <f>IFERROR(__xludf.DUMMYFUNCTION("""COMPUTED_VALUE"""),"")</f>
        <v/>
      </c>
      <c r="AC58" s="4" t="str">
        <f>IFERROR(__xludf.DUMMYFUNCTION("""COMPUTED_VALUE"""),"")</f>
        <v/>
      </c>
      <c r="AD58" s="4" t="str">
        <f>IFERROR(__xludf.DUMMYFUNCTION("""COMPUTED_VALUE"""),"")</f>
        <v/>
      </c>
      <c r="AE58" s="4" t="str">
        <f>IFERROR(__xludf.DUMMYFUNCTION("""COMPUTED_VALUE"""),"")</f>
        <v/>
      </c>
      <c r="AF58" s="4" t="str">
        <f>IFERROR(__xludf.DUMMYFUNCTION("""COMPUTED_VALUE"""),"")</f>
        <v/>
      </c>
      <c r="AG58" s="4" t="str">
        <f>IFERROR(__xludf.DUMMYFUNCTION("""COMPUTED_VALUE"""),"")</f>
        <v/>
      </c>
      <c r="AH58" s="4" t="str">
        <f>IFERROR(__xludf.DUMMYFUNCTION("""COMPUTED_VALUE"""),"")</f>
        <v/>
      </c>
      <c r="AI58" s="4" t="str">
        <f>IFERROR(__xludf.DUMMYFUNCTION("""COMPUTED_VALUE"""),"")</f>
        <v/>
      </c>
      <c r="AJ58" s="4" t="str">
        <f>IFERROR(__xludf.DUMMYFUNCTION("""COMPUTED_VALUE"""),"")</f>
        <v/>
      </c>
      <c r="AK58" s="4" t="str">
        <f>IFERROR(__xludf.DUMMYFUNCTION("""COMPUTED_VALUE"""),"")</f>
        <v/>
      </c>
      <c r="AL58" s="4" t="str">
        <f>IFERROR(__xludf.DUMMYFUNCTION("""COMPUTED_VALUE"""),"")</f>
        <v/>
      </c>
      <c r="AM58" s="4" t="str">
        <f>IFERROR(__xludf.DUMMYFUNCTION("""COMPUTED_VALUE"""),"")</f>
        <v/>
      </c>
      <c r="AN58" s="4" t="str">
        <f>IFERROR(__xludf.DUMMYFUNCTION("""COMPUTED_VALUE"""),"")</f>
        <v/>
      </c>
      <c r="AO58" s="4" t="str">
        <f>IFERROR(__xludf.DUMMYFUNCTION("""COMPUTED_VALUE"""),"")</f>
        <v/>
      </c>
      <c r="AP58" s="4" t="str">
        <f>IFERROR(__xludf.DUMMYFUNCTION("""COMPUTED_VALUE"""),"")</f>
        <v/>
      </c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</row>
    <row r="59">
      <c r="A59" s="4" t="str">
        <f>IFERROR(__xludf.DUMMYFUNCTION("""COMPUTED_VALUE"""),"")</f>
        <v/>
      </c>
      <c r="B59" s="4" t="str">
        <f>IFERROR(__xludf.DUMMYFUNCTION("""COMPUTED_VALUE"""),"")</f>
        <v/>
      </c>
      <c r="C59" s="4" t="str">
        <f>IFERROR(__xludf.DUMMYFUNCTION("""COMPUTED_VALUE"""),"")</f>
        <v/>
      </c>
      <c r="D59" s="4" t="str">
        <f>IFERROR(__xludf.DUMMYFUNCTION("""COMPUTED_VALUE"""),"")</f>
        <v/>
      </c>
      <c r="E59" s="4" t="str">
        <f>IFERROR(__xludf.DUMMYFUNCTION("""COMPUTED_VALUE"""),"")</f>
        <v/>
      </c>
      <c r="F59" s="4" t="str">
        <f>IFERROR(__xludf.DUMMYFUNCTION("""COMPUTED_VALUE"""),"")</f>
        <v/>
      </c>
      <c r="G59" s="4" t="str">
        <f>IFERROR(__xludf.DUMMYFUNCTION("""COMPUTED_VALUE"""),"")</f>
        <v/>
      </c>
      <c r="H59" s="4" t="str">
        <f>IFERROR(__xludf.DUMMYFUNCTION("""COMPUTED_VALUE"""),"")</f>
        <v/>
      </c>
      <c r="I59" s="4" t="str">
        <f>IFERROR(__xludf.DUMMYFUNCTION("""COMPUTED_VALUE"""),"")</f>
        <v/>
      </c>
      <c r="J59" s="4" t="str">
        <f>IFERROR(__xludf.DUMMYFUNCTION("""COMPUTED_VALUE"""),"")</f>
        <v/>
      </c>
      <c r="K59" s="4" t="str">
        <f>IFERROR(__xludf.DUMMYFUNCTION("""COMPUTED_VALUE"""),"")</f>
        <v/>
      </c>
      <c r="L59" s="4" t="str">
        <f>IFERROR(__xludf.DUMMYFUNCTION("""COMPUTED_VALUE"""),"")</f>
        <v/>
      </c>
      <c r="M59" s="4" t="str">
        <f>IFERROR(__xludf.DUMMYFUNCTION("""COMPUTED_VALUE"""),"")</f>
        <v/>
      </c>
      <c r="N59" s="4" t="str">
        <f>IFERROR(__xludf.DUMMYFUNCTION("""COMPUTED_VALUE"""),"")</f>
        <v/>
      </c>
      <c r="O59" s="4" t="str">
        <f>IFERROR(__xludf.DUMMYFUNCTION("""COMPUTED_VALUE"""),"")</f>
        <v/>
      </c>
      <c r="P59" s="4" t="str">
        <f>IFERROR(__xludf.DUMMYFUNCTION("""COMPUTED_VALUE"""),"")</f>
        <v/>
      </c>
      <c r="Q59" s="4" t="str">
        <f>IFERROR(__xludf.DUMMYFUNCTION("""COMPUTED_VALUE"""),"")</f>
        <v/>
      </c>
      <c r="R59" s="4" t="str">
        <f>IFERROR(__xludf.DUMMYFUNCTION("""COMPUTED_VALUE"""),"")</f>
        <v/>
      </c>
      <c r="S59" s="4" t="str">
        <f>IFERROR(__xludf.DUMMYFUNCTION("""COMPUTED_VALUE"""),"")</f>
        <v/>
      </c>
      <c r="T59" s="4" t="str">
        <f>IFERROR(__xludf.DUMMYFUNCTION("""COMPUTED_VALUE"""),"")</f>
        <v/>
      </c>
      <c r="U59" s="4" t="str">
        <f>IFERROR(__xludf.DUMMYFUNCTION("""COMPUTED_VALUE"""),"")</f>
        <v/>
      </c>
      <c r="V59" s="4" t="str">
        <f>IFERROR(__xludf.DUMMYFUNCTION("""COMPUTED_VALUE"""),"")</f>
        <v/>
      </c>
      <c r="W59" s="4" t="str">
        <f>IFERROR(__xludf.DUMMYFUNCTION("""COMPUTED_VALUE"""),"")</f>
        <v/>
      </c>
      <c r="X59" s="4" t="str">
        <f>IFERROR(__xludf.DUMMYFUNCTION("""COMPUTED_VALUE"""),"")</f>
        <v/>
      </c>
      <c r="Y59" s="4" t="str">
        <f>IFERROR(__xludf.DUMMYFUNCTION("""COMPUTED_VALUE"""),"")</f>
        <v/>
      </c>
      <c r="Z59" s="4" t="str">
        <f>IFERROR(__xludf.DUMMYFUNCTION("""COMPUTED_VALUE"""),"")</f>
        <v/>
      </c>
      <c r="AA59" s="4" t="str">
        <f>IFERROR(__xludf.DUMMYFUNCTION("""COMPUTED_VALUE"""),"")</f>
        <v/>
      </c>
      <c r="AB59" s="4" t="str">
        <f>IFERROR(__xludf.DUMMYFUNCTION("""COMPUTED_VALUE"""),"")</f>
        <v/>
      </c>
      <c r="AC59" s="4" t="str">
        <f>IFERROR(__xludf.DUMMYFUNCTION("""COMPUTED_VALUE"""),"")</f>
        <v/>
      </c>
      <c r="AD59" s="4" t="str">
        <f>IFERROR(__xludf.DUMMYFUNCTION("""COMPUTED_VALUE"""),"")</f>
        <v/>
      </c>
      <c r="AE59" s="4" t="str">
        <f>IFERROR(__xludf.DUMMYFUNCTION("""COMPUTED_VALUE"""),"")</f>
        <v/>
      </c>
      <c r="AF59" s="4" t="str">
        <f>IFERROR(__xludf.DUMMYFUNCTION("""COMPUTED_VALUE"""),"")</f>
        <v/>
      </c>
      <c r="AG59" s="4" t="str">
        <f>IFERROR(__xludf.DUMMYFUNCTION("""COMPUTED_VALUE"""),"")</f>
        <v/>
      </c>
      <c r="AH59" s="4" t="str">
        <f>IFERROR(__xludf.DUMMYFUNCTION("""COMPUTED_VALUE"""),"")</f>
        <v/>
      </c>
      <c r="AI59" s="4" t="str">
        <f>IFERROR(__xludf.DUMMYFUNCTION("""COMPUTED_VALUE"""),"")</f>
        <v/>
      </c>
      <c r="AJ59" s="4" t="str">
        <f>IFERROR(__xludf.DUMMYFUNCTION("""COMPUTED_VALUE"""),"")</f>
        <v/>
      </c>
      <c r="AK59" s="4" t="str">
        <f>IFERROR(__xludf.DUMMYFUNCTION("""COMPUTED_VALUE"""),"")</f>
        <v/>
      </c>
      <c r="AL59" s="4" t="str">
        <f>IFERROR(__xludf.DUMMYFUNCTION("""COMPUTED_VALUE"""),"")</f>
        <v/>
      </c>
      <c r="AM59" s="4" t="str">
        <f>IFERROR(__xludf.DUMMYFUNCTION("""COMPUTED_VALUE"""),"")</f>
        <v/>
      </c>
      <c r="AN59" s="4" t="str">
        <f>IFERROR(__xludf.DUMMYFUNCTION("""COMPUTED_VALUE"""),"")</f>
        <v/>
      </c>
      <c r="AO59" s="4" t="str">
        <f>IFERROR(__xludf.DUMMYFUNCTION("""COMPUTED_VALUE"""),"")</f>
        <v/>
      </c>
      <c r="AP59" s="4" t="str">
        <f>IFERROR(__xludf.DUMMYFUNCTION("""COMPUTED_VALUE"""),"")</f>
        <v/>
      </c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</row>
    <row r="60">
      <c r="A60" s="4" t="str">
        <f>IFERROR(__xludf.DUMMYFUNCTION("""COMPUTED_VALUE"""),"")</f>
        <v/>
      </c>
      <c r="B60" s="4" t="str">
        <f>IFERROR(__xludf.DUMMYFUNCTION("""COMPUTED_VALUE"""),"")</f>
        <v/>
      </c>
      <c r="C60" s="4" t="str">
        <f>IFERROR(__xludf.DUMMYFUNCTION("""COMPUTED_VALUE"""),"")</f>
        <v/>
      </c>
      <c r="D60" s="4" t="str">
        <f>IFERROR(__xludf.DUMMYFUNCTION("""COMPUTED_VALUE"""),"")</f>
        <v/>
      </c>
      <c r="E60" s="4" t="str">
        <f>IFERROR(__xludf.DUMMYFUNCTION("""COMPUTED_VALUE"""),"")</f>
        <v/>
      </c>
      <c r="F60" s="4" t="str">
        <f>IFERROR(__xludf.DUMMYFUNCTION("""COMPUTED_VALUE"""),"")</f>
        <v/>
      </c>
      <c r="G60" s="4" t="str">
        <f>IFERROR(__xludf.DUMMYFUNCTION("""COMPUTED_VALUE"""),"")</f>
        <v/>
      </c>
      <c r="H60" s="4" t="str">
        <f>IFERROR(__xludf.DUMMYFUNCTION("""COMPUTED_VALUE"""),"")</f>
        <v/>
      </c>
      <c r="I60" s="4" t="str">
        <f>IFERROR(__xludf.DUMMYFUNCTION("""COMPUTED_VALUE"""),"")</f>
        <v/>
      </c>
      <c r="J60" s="4" t="str">
        <f>IFERROR(__xludf.DUMMYFUNCTION("""COMPUTED_VALUE"""),"")</f>
        <v/>
      </c>
      <c r="K60" s="4" t="str">
        <f>IFERROR(__xludf.DUMMYFUNCTION("""COMPUTED_VALUE"""),"")</f>
        <v/>
      </c>
      <c r="L60" s="4" t="str">
        <f>IFERROR(__xludf.DUMMYFUNCTION("""COMPUTED_VALUE"""),"")</f>
        <v/>
      </c>
      <c r="M60" s="4" t="str">
        <f>IFERROR(__xludf.DUMMYFUNCTION("""COMPUTED_VALUE"""),"")</f>
        <v/>
      </c>
      <c r="N60" s="4" t="str">
        <f>IFERROR(__xludf.DUMMYFUNCTION("""COMPUTED_VALUE"""),"")</f>
        <v/>
      </c>
      <c r="O60" s="4" t="str">
        <f>IFERROR(__xludf.DUMMYFUNCTION("""COMPUTED_VALUE"""),"")</f>
        <v/>
      </c>
      <c r="P60" s="4" t="str">
        <f>IFERROR(__xludf.DUMMYFUNCTION("""COMPUTED_VALUE"""),"")</f>
        <v/>
      </c>
      <c r="Q60" s="4" t="str">
        <f>IFERROR(__xludf.DUMMYFUNCTION("""COMPUTED_VALUE"""),"")</f>
        <v/>
      </c>
      <c r="R60" s="4" t="str">
        <f>IFERROR(__xludf.DUMMYFUNCTION("""COMPUTED_VALUE"""),"")</f>
        <v/>
      </c>
      <c r="S60" s="4" t="str">
        <f>IFERROR(__xludf.DUMMYFUNCTION("""COMPUTED_VALUE"""),"")</f>
        <v/>
      </c>
      <c r="T60" s="4" t="str">
        <f>IFERROR(__xludf.DUMMYFUNCTION("""COMPUTED_VALUE"""),"")</f>
        <v/>
      </c>
      <c r="U60" s="4" t="str">
        <f>IFERROR(__xludf.DUMMYFUNCTION("""COMPUTED_VALUE"""),"")</f>
        <v/>
      </c>
      <c r="V60" s="4" t="str">
        <f>IFERROR(__xludf.DUMMYFUNCTION("""COMPUTED_VALUE"""),"")</f>
        <v/>
      </c>
      <c r="W60" s="4" t="str">
        <f>IFERROR(__xludf.DUMMYFUNCTION("""COMPUTED_VALUE"""),"")</f>
        <v/>
      </c>
      <c r="X60" s="4" t="str">
        <f>IFERROR(__xludf.DUMMYFUNCTION("""COMPUTED_VALUE"""),"")</f>
        <v/>
      </c>
      <c r="Y60" s="4" t="str">
        <f>IFERROR(__xludf.DUMMYFUNCTION("""COMPUTED_VALUE"""),"")</f>
        <v/>
      </c>
      <c r="Z60" s="4" t="str">
        <f>IFERROR(__xludf.DUMMYFUNCTION("""COMPUTED_VALUE"""),"")</f>
        <v/>
      </c>
      <c r="AA60" s="4" t="str">
        <f>IFERROR(__xludf.DUMMYFUNCTION("""COMPUTED_VALUE"""),"")</f>
        <v/>
      </c>
      <c r="AB60" s="4" t="str">
        <f>IFERROR(__xludf.DUMMYFUNCTION("""COMPUTED_VALUE"""),"")</f>
        <v/>
      </c>
      <c r="AC60" s="4" t="str">
        <f>IFERROR(__xludf.DUMMYFUNCTION("""COMPUTED_VALUE"""),"")</f>
        <v/>
      </c>
      <c r="AD60" s="4" t="str">
        <f>IFERROR(__xludf.DUMMYFUNCTION("""COMPUTED_VALUE"""),"")</f>
        <v/>
      </c>
      <c r="AE60" s="4" t="str">
        <f>IFERROR(__xludf.DUMMYFUNCTION("""COMPUTED_VALUE"""),"")</f>
        <v/>
      </c>
      <c r="AF60" s="4" t="str">
        <f>IFERROR(__xludf.DUMMYFUNCTION("""COMPUTED_VALUE"""),"")</f>
        <v/>
      </c>
      <c r="AG60" s="4" t="str">
        <f>IFERROR(__xludf.DUMMYFUNCTION("""COMPUTED_VALUE"""),"")</f>
        <v/>
      </c>
      <c r="AH60" s="4" t="str">
        <f>IFERROR(__xludf.DUMMYFUNCTION("""COMPUTED_VALUE"""),"")</f>
        <v/>
      </c>
      <c r="AI60" s="4" t="str">
        <f>IFERROR(__xludf.DUMMYFUNCTION("""COMPUTED_VALUE"""),"")</f>
        <v/>
      </c>
      <c r="AJ60" s="4" t="str">
        <f>IFERROR(__xludf.DUMMYFUNCTION("""COMPUTED_VALUE"""),"")</f>
        <v/>
      </c>
      <c r="AK60" s="4" t="str">
        <f>IFERROR(__xludf.DUMMYFUNCTION("""COMPUTED_VALUE"""),"")</f>
        <v/>
      </c>
      <c r="AL60" s="4" t="str">
        <f>IFERROR(__xludf.DUMMYFUNCTION("""COMPUTED_VALUE"""),"")</f>
        <v/>
      </c>
      <c r="AM60" s="4" t="str">
        <f>IFERROR(__xludf.DUMMYFUNCTION("""COMPUTED_VALUE"""),"")</f>
        <v/>
      </c>
      <c r="AN60" s="4" t="str">
        <f>IFERROR(__xludf.DUMMYFUNCTION("""COMPUTED_VALUE"""),"")</f>
        <v/>
      </c>
      <c r="AO60" s="4" t="str">
        <f>IFERROR(__xludf.DUMMYFUNCTION("""COMPUTED_VALUE"""),"")</f>
        <v/>
      </c>
      <c r="AP60" s="4" t="str">
        <f>IFERROR(__xludf.DUMMYFUNCTION("""COMPUTED_VALUE"""),"")</f>
        <v/>
      </c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</row>
    <row r="61">
      <c r="A61" s="4" t="str">
        <f>IFERROR(__xludf.DUMMYFUNCTION("""COMPUTED_VALUE"""),"")</f>
        <v/>
      </c>
      <c r="B61" s="4" t="str">
        <f>IFERROR(__xludf.DUMMYFUNCTION("""COMPUTED_VALUE"""),"")</f>
        <v/>
      </c>
      <c r="C61" s="4" t="str">
        <f>IFERROR(__xludf.DUMMYFUNCTION("""COMPUTED_VALUE"""),"")</f>
        <v/>
      </c>
      <c r="D61" s="4" t="str">
        <f>IFERROR(__xludf.DUMMYFUNCTION("""COMPUTED_VALUE"""),"")</f>
        <v/>
      </c>
      <c r="E61" s="4" t="str">
        <f>IFERROR(__xludf.DUMMYFUNCTION("""COMPUTED_VALUE"""),"")</f>
        <v/>
      </c>
      <c r="F61" s="4" t="str">
        <f>IFERROR(__xludf.DUMMYFUNCTION("""COMPUTED_VALUE"""),"")</f>
        <v/>
      </c>
      <c r="G61" s="4" t="str">
        <f>IFERROR(__xludf.DUMMYFUNCTION("""COMPUTED_VALUE"""),"")</f>
        <v/>
      </c>
      <c r="H61" s="4" t="str">
        <f>IFERROR(__xludf.DUMMYFUNCTION("""COMPUTED_VALUE"""),"")</f>
        <v/>
      </c>
      <c r="I61" s="4" t="str">
        <f>IFERROR(__xludf.DUMMYFUNCTION("""COMPUTED_VALUE"""),"")</f>
        <v/>
      </c>
      <c r="J61" s="4" t="str">
        <f>IFERROR(__xludf.DUMMYFUNCTION("""COMPUTED_VALUE"""),"")</f>
        <v/>
      </c>
      <c r="K61" s="4" t="str">
        <f>IFERROR(__xludf.DUMMYFUNCTION("""COMPUTED_VALUE"""),"")</f>
        <v/>
      </c>
      <c r="L61" s="4" t="str">
        <f>IFERROR(__xludf.DUMMYFUNCTION("""COMPUTED_VALUE"""),"")</f>
        <v/>
      </c>
      <c r="M61" s="4" t="str">
        <f>IFERROR(__xludf.DUMMYFUNCTION("""COMPUTED_VALUE"""),"")</f>
        <v/>
      </c>
      <c r="N61" s="4" t="str">
        <f>IFERROR(__xludf.DUMMYFUNCTION("""COMPUTED_VALUE"""),"")</f>
        <v/>
      </c>
      <c r="O61" s="4" t="str">
        <f>IFERROR(__xludf.DUMMYFUNCTION("""COMPUTED_VALUE"""),"")</f>
        <v/>
      </c>
      <c r="P61" s="4" t="str">
        <f>IFERROR(__xludf.DUMMYFUNCTION("""COMPUTED_VALUE"""),"")</f>
        <v/>
      </c>
      <c r="Q61" s="4" t="str">
        <f>IFERROR(__xludf.DUMMYFUNCTION("""COMPUTED_VALUE"""),"")</f>
        <v/>
      </c>
      <c r="R61" s="4" t="str">
        <f>IFERROR(__xludf.DUMMYFUNCTION("""COMPUTED_VALUE"""),"")</f>
        <v/>
      </c>
      <c r="S61" s="4" t="str">
        <f>IFERROR(__xludf.DUMMYFUNCTION("""COMPUTED_VALUE"""),"")</f>
        <v/>
      </c>
      <c r="T61" s="4" t="str">
        <f>IFERROR(__xludf.DUMMYFUNCTION("""COMPUTED_VALUE"""),"")</f>
        <v/>
      </c>
      <c r="U61" s="4" t="str">
        <f>IFERROR(__xludf.DUMMYFUNCTION("""COMPUTED_VALUE"""),"")</f>
        <v/>
      </c>
      <c r="V61" s="4" t="str">
        <f>IFERROR(__xludf.DUMMYFUNCTION("""COMPUTED_VALUE"""),"")</f>
        <v/>
      </c>
      <c r="W61" s="4" t="str">
        <f>IFERROR(__xludf.DUMMYFUNCTION("""COMPUTED_VALUE"""),"")</f>
        <v/>
      </c>
      <c r="X61" s="4" t="str">
        <f>IFERROR(__xludf.DUMMYFUNCTION("""COMPUTED_VALUE"""),"")</f>
        <v/>
      </c>
      <c r="Y61" s="4" t="str">
        <f>IFERROR(__xludf.DUMMYFUNCTION("""COMPUTED_VALUE"""),"")</f>
        <v/>
      </c>
      <c r="Z61" s="4" t="str">
        <f>IFERROR(__xludf.DUMMYFUNCTION("""COMPUTED_VALUE"""),"")</f>
        <v/>
      </c>
      <c r="AA61" s="4" t="str">
        <f>IFERROR(__xludf.DUMMYFUNCTION("""COMPUTED_VALUE"""),"")</f>
        <v/>
      </c>
      <c r="AB61" s="4" t="str">
        <f>IFERROR(__xludf.DUMMYFUNCTION("""COMPUTED_VALUE"""),"")</f>
        <v/>
      </c>
      <c r="AC61" s="4" t="str">
        <f>IFERROR(__xludf.DUMMYFUNCTION("""COMPUTED_VALUE"""),"")</f>
        <v/>
      </c>
      <c r="AD61" s="4" t="str">
        <f>IFERROR(__xludf.DUMMYFUNCTION("""COMPUTED_VALUE"""),"")</f>
        <v/>
      </c>
      <c r="AE61" s="4" t="str">
        <f>IFERROR(__xludf.DUMMYFUNCTION("""COMPUTED_VALUE"""),"")</f>
        <v/>
      </c>
      <c r="AF61" s="4" t="str">
        <f>IFERROR(__xludf.DUMMYFUNCTION("""COMPUTED_VALUE"""),"")</f>
        <v/>
      </c>
      <c r="AG61" s="4" t="str">
        <f>IFERROR(__xludf.DUMMYFUNCTION("""COMPUTED_VALUE"""),"")</f>
        <v/>
      </c>
      <c r="AH61" s="4" t="str">
        <f>IFERROR(__xludf.DUMMYFUNCTION("""COMPUTED_VALUE"""),"")</f>
        <v/>
      </c>
      <c r="AI61" s="4" t="str">
        <f>IFERROR(__xludf.DUMMYFUNCTION("""COMPUTED_VALUE"""),"")</f>
        <v/>
      </c>
      <c r="AJ61" s="4" t="str">
        <f>IFERROR(__xludf.DUMMYFUNCTION("""COMPUTED_VALUE"""),"")</f>
        <v/>
      </c>
      <c r="AK61" s="4" t="str">
        <f>IFERROR(__xludf.DUMMYFUNCTION("""COMPUTED_VALUE"""),"")</f>
        <v/>
      </c>
      <c r="AL61" s="4" t="str">
        <f>IFERROR(__xludf.DUMMYFUNCTION("""COMPUTED_VALUE"""),"")</f>
        <v/>
      </c>
      <c r="AM61" s="4" t="str">
        <f>IFERROR(__xludf.DUMMYFUNCTION("""COMPUTED_VALUE"""),"")</f>
        <v/>
      </c>
      <c r="AN61" s="4" t="str">
        <f>IFERROR(__xludf.DUMMYFUNCTION("""COMPUTED_VALUE"""),"")</f>
        <v/>
      </c>
      <c r="AO61" s="4" t="str">
        <f>IFERROR(__xludf.DUMMYFUNCTION("""COMPUTED_VALUE"""),"")</f>
        <v/>
      </c>
      <c r="AP61" s="4" t="str">
        <f>IFERROR(__xludf.DUMMYFUNCTION("""COMPUTED_VALUE"""),"")</f>
        <v/>
      </c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</row>
    <row r="62">
      <c r="A62" s="4" t="str">
        <f>IFERROR(__xludf.DUMMYFUNCTION("""COMPUTED_VALUE"""),"")</f>
        <v/>
      </c>
      <c r="B62" s="4" t="str">
        <f>IFERROR(__xludf.DUMMYFUNCTION("""COMPUTED_VALUE"""),"")</f>
        <v/>
      </c>
      <c r="C62" s="4" t="str">
        <f>IFERROR(__xludf.DUMMYFUNCTION("""COMPUTED_VALUE"""),"")</f>
        <v/>
      </c>
      <c r="D62" s="4" t="str">
        <f>IFERROR(__xludf.DUMMYFUNCTION("""COMPUTED_VALUE"""),"")</f>
        <v/>
      </c>
      <c r="E62" s="4" t="str">
        <f>IFERROR(__xludf.DUMMYFUNCTION("""COMPUTED_VALUE"""),"")</f>
        <v/>
      </c>
      <c r="F62" s="4" t="str">
        <f>IFERROR(__xludf.DUMMYFUNCTION("""COMPUTED_VALUE"""),"")</f>
        <v/>
      </c>
      <c r="G62" s="4" t="str">
        <f>IFERROR(__xludf.DUMMYFUNCTION("""COMPUTED_VALUE"""),"")</f>
        <v/>
      </c>
      <c r="H62" s="4" t="str">
        <f>IFERROR(__xludf.DUMMYFUNCTION("""COMPUTED_VALUE"""),"")</f>
        <v/>
      </c>
      <c r="I62" s="4" t="str">
        <f>IFERROR(__xludf.DUMMYFUNCTION("""COMPUTED_VALUE"""),"")</f>
        <v/>
      </c>
      <c r="J62" s="4" t="str">
        <f>IFERROR(__xludf.DUMMYFUNCTION("""COMPUTED_VALUE"""),"")</f>
        <v/>
      </c>
      <c r="K62" s="4" t="str">
        <f>IFERROR(__xludf.DUMMYFUNCTION("""COMPUTED_VALUE"""),"")</f>
        <v/>
      </c>
      <c r="L62" s="4" t="str">
        <f>IFERROR(__xludf.DUMMYFUNCTION("""COMPUTED_VALUE"""),"")</f>
        <v/>
      </c>
      <c r="M62" s="4" t="str">
        <f>IFERROR(__xludf.DUMMYFUNCTION("""COMPUTED_VALUE"""),"")</f>
        <v/>
      </c>
      <c r="N62" s="4" t="str">
        <f>IFERROR(__xludf.DUMMYFUNCTION("""COMPUTED_VALUE"""),"")</f>
        <v/>
      </c>
      <c r="O62" s="4" t="str">
        <f>IFERROR(__xludf.DUMMYFUNCTION("""COMPUTED_VALUE"""),"")</f>
        <v/>
      </c>
      <c r="P62" s="4" t="str">
        <f>IFERROR(__xludf.DUMMYFUNCTION("""COMPUTED_VALUE"""),"")</f>
        <v/>
      </c>
      <c r="Q62" s="4" t="str">
        <f>IFERROR(__xludf.DUMMYFUNCTION("""COMPUTED_VALUE"""),"")</f>
        <v/>
      </c>
      <c r="R62" s="4" t="str">
        <f>IFERROR(__xludf.DUMMYFUNCTION("""COMPUTED_VALUE"""),"")</f>
        <v/>
      </c>
      <c r="S62" s="4" t="str">
        <f>IFERROR(__xludf.DUMMYFUNCTION("""COMPUTED_VALUE"""),"")</f>
        <v/>
      </c>
      <c r="T62" s="4" t="str">
        <f>IFERROR(__xludf.DUMMYFUNCTION("""COMPUTED_VALUE"""),"")</f>
        <v/>
      </c>
      <c r="U62" s="4" t="str">
        <f>IFERROR(__xludf.DUMMYFUNCTION("""COMPUTED_VALUE"""),"")</f>
        <v/>
      </c>
      <c r="V62" s="4" t="str">
        <f>IFERROR(__xludf.DUMMYFUNCTION("""COMPUTED_VALUE"""),"")</f>
        <v/>
      </c>
      <c r="W62" s="4" t="str">
        <f>IFERROR(__xludf.DUMMYFUNCTION("""COMPUTED_VALUE"""),"")</f>
        <v/>
      </c>
      <c r="X62" s="4" t="str">
        <f>IFERROR(__xludf.DUMMYFUNCTION("""COMPUTED_VALUE"""),"")</f>
        <v/>
      </c>
      <c r="Y62" s="4" t="str">
        <f>IFERROR(__xludf.DUMMYFUNCTION("""COMPUTED_VALUE"""),"")</f>
        <v/>
      </c>
      <c r="Z62" s="4" t="str">
        <f>IFERROR(__xludf.DUMMYFUNCTION("""COMPUTED_VALUE"""),"")</f>
        <v/>
      </c>
      <c r="AA62" s="4" t="str">
        <f>IFERROR(__xludf.DUMMYFUNCTION("""COMPUTED_VALUE"""),"")</f>
        <v/>
      </c>
      <c r="AB62" s="4" t="str">
        <f>IFERROR(__xludf.DUMMYFUNCTION("""COMPUTED_VALUE"""),"")</f>
        <v/>
      </c>
      <c r="AC62" s="4" t="str">
        <f>IFERROR(__xludf.DUMMYFUNCTION("""COMPUTED_VALUE"""),"")</f>
        <v/>
      </c>
      <c r="AD62" s="4" t="str">
        <f>IFERROR(__xludf.DUMMYFUNCTION("""COMPUTED_VALUE"""),"")</f>
        <v/>
      </c>
      <c r="AE62" s="4" t="str">
        <f>IFERROR(__xludf.DUMMYFUNCTION("""COMPUTED_VALUE"""),"")</f>
        <v/>
      </c>
      <c r="AF62" s="4" t="str">
        <f>IFERROR(__xludf.DUMMYFUNCTION("""COMPUTED_VALUE"""),"")</f>
        <v/>
      </c>
      <c r="AG62" s="4" t="str">
        <f>IFERROR(__xludf.DUMMYFUNCTION("""COMPUTED_VALUE"""),"")</f>
        <v/>
      </c>
      <c r="AH62" s="4" t="str">
        <f>IFERROR(__xludf.DUMMYFUNCTION("""COMPUTED_VALUE"""),"")</f>
        <v/>
      </c>
      <c r="AI62" s="4" t="str">
        <f>IFERROR(__xludf.DUMMYFUNCTION("""COMPUTED_VALUE"""),"")</f>
        <v/>
      </c>
      <c r="AJ62" s="4" t="str">
        <f>IFERROR(__xludf.DUMMYFUNCTION("""COMPUTED_VALUE"""),"")</f>
        <v/>
      </c>
      <c r="AK62" s="4" t="str">
        <f>IFERROR(__xludf.DUMMYFUNCTION("""COMPUTED_VALUE"""),"")</f>
        <v/>
      </c>
      <c r="AL62" s="4" t="str">
        <f>IFERROR(__xludf.DUMMYFUNCTION("""COMPUTED_VALUE"""),"")</f>
        <v/>
      </c>
      <c r="AM62" s="4" t="str">
        <f>IFERROR(__xludf.DUMMYFUNCTION("""COMPUTED_VALUE"""),"")</f>
        <v/>
      </c>
      <c r="AN62" s="4" t="str">
        <f>IFERROR(__xludf.DUMMYFUNCTION("""COMPUTED_VALUE"""),"")</f>
        <v/>
      </c>
      <c r="AO62" s="4" t="str">
        <f>IFERROR(__xludf.DUMMYFUNCTION("""COMPUTED_VALUE"""),"")</f>
        <v/>
      </c>
      <c r="AP62" s="4" t="str">
        <f>IFERROR(__xludf.DUMMYFUNCTION("""COMPUTED_VALUE"""),"")</f>
        <v/>
      </c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</row>
    <row r="63">
      <c r="A63" s="4" t="str">
        <f>IFERROR(__xludf.DUMMYFUNCTION("""COMPUTED_VALUE"""),"")</f>
        <v/>
      </c>
      <c r="B63" s="4" t="str">
        <f>IFERROR(__xludf.DUMMYFUNCTION("""COMPUTED_VALUE"""),"")</f>
        <v/>
      </c>
      <c r="C63" s="4" t="str">
        <f>IFERROR(__xludf.DUMMYFUNCTION("""COMPUTED_VALUE"""),"")</f>
        <v/>
      </c>
      <c r="D63" s="4" t="str">
        <f>IFERROR(__xludf.DUMMYFUNCTION("""COMPUTED_VALUE"""),"")</f>
        <v/>
      </c>
      <c r="E63" s="4" t="str">
        <f>IFERROR(__xludf.DUMMYFUNCTION("""COMPUTED_VALUE"""),"")</f>
        <v/>
      </c>
      <c r="F63" s="4" t="str">
        <f>IFERROR(__xludf.DUMMYFUNCTION("""COMPUTED_VALUE"""),"")</f>
        <v/>
      </c>
      <c r="G63" s="4" t="str">
        <f>IFERROR(__xludf.DUMMYFUNCTION("""COMPUTED_VALUE"""),"")</f>
        <v/>
      </c>
      <c r="H63" s="4" t="str">
        <f>IFERROR(__xludf.DUMMYFUNCTION("""COMPUTED_VALUE"""),"")</f>
        <v/>
      </c>
      <c r="I63" s="4" t="str">
        <f>IFERROR(__xludf.DUMMYFUNCTION("""COMPUTED_VALUE"""),"")</f>
        <v/>
      </c>
      <c r="J63" s="4" t="str">
        <f>IFERROR(__xludf.DUMMYFUNCTION("""COMPUTED_VALUE"""),"")</f>
        <v/>
      </c>
      <c r="K63" s="4" t="str">
        <f>IFERROR(__xludf.DUMMYFUNCTION("""COMPUTED_VALUE"""),"")</f>
        <v/>
      </c>
      <c r="L63" s="4" t="str">
        <f>IFERROR(__xludf.DUMMYFUNCTION("""COMPUTED_VALUE"""),"")</f>
        <v/>
      </c>
      <c r="M63" s="4" t="str">
        <f>IFERROR(__xludf.DUMMYFUNCTION("""COMPUTED_VALUE"""),"")</f>
        <v/>
      </c>
      <c r="N63" s="4" t="str">
        <f>IFERROR(__xludf.DUMMYFUNCTION("""COMPUTED_VALUE"""),"")</f>
        <v/>
      </c>
      <c r="O63" s="4" t="str">
        <f>IFERROR(__xludf.DUMMYFUNCTION("""COMPUTED_VALUE"""),"")</f>
        <v/>
      </c>
      <c r="P63" s="4" t="str">
        <f>IFERROR(__xludf.DUMMYFUNCTION("""COMPUTED_VALUE"""),"")</f>
        <v/>
      </c>
      <c r="Q63" s="4" t="str">
        <f>IFERROR(__xludf.DUMMYFUNCTION("""COMPUTED_VALUE"""),"")</f>
        <v/>
      </c>
      <c r="R63" s="4" t="str">
        <f>IFERROR(__xludf.DUMMYFUNCTION("""COMPUTED_VALUE"""),"")</f>
        <v/>
      </c>
      <c r="S63" s="4" t="str">
        <f>IFERROR(__xludf.DUMMYFUNCTION("""COMPUTED_VALUE"""),"")</f>
        <v/>
      </c>
      <c r="T63" s="4" t="str">
        <f>IFERROR(__xludf.DUMMYFUNCTION("""COMPUTED_VALUE"""),"")</f>
        <v/>
      </c>
      <c r="U63" s="4" t="str">
        <f>IFERROR(__xludf.DUMMYFUNCTION("""COMPUTED_VALUE"""),"")</f>
        <v/>
      </c>
      <c r="V63" s="4" t="str">
        <f>IFERROR(__xludf.DUMMYFUNCTION("""COMPUTED_VALUE"""),"")</f>
        <v/>
      </c>
      <c r="W63" s="4" t="str">
        <f>IFERROR(__xludf.DUMMYFUNCTION("""COMPUTED_VALUE"""),"")</f>
        <v/>
      </c>
      <c r="X63" s="4" t="str">
        <f>IFERROR(__xludf.DUMMYFUNCTION("""COMPUTED_VALUE"""),"")</f>
        <v/>
      </c>
      <c r="Y63" s="4" t="str">
        <f>IFERROR(__xludf.DUMMYFUNCTION("""COMPUTED_VALUE"""),"")</f>
        <v/>
      </c>
      <c r="Z63" s="4" t="str">
        <f>IFERROR(__xludf.DUMMYFUNCTION("""COMPUTED_VALUE"""),"")</f>
        <v/>
      </c>
      <c r="AA63" s="4" t="str">
        <f>IFERROR(__xludf.DUMMYFUNCTION("""COMPUTED_VALUE"""),"")</f>
        <v/>
      </c>
      <c r="AB63" s="4" t="str">
        <f>IFERROR(__xludf.DUMMYFUNCTION("""COMPUTED_VALUE"""),"")</f>
        <v/>
      </c>
      <c r="AC63" s="4" t="str">
        <f>IFERROR(__xludf.DUMMYFUNCTION("""COMPUTED_VALUE"""),"")</f>
        <v/>
      </c>
      <c r="AD63" s="4" t="str">
        <f>IFERROR(__xludf.DUMMYFUNCTION("""COMPUTED_VALUE"""),"")</f>
        <v/>
      </c>
      <c r="AE63" s="4" t="str">
        <f>IFERROR(__xludf.DUMMYFUNCTION("""COMPUTED_VALUE"""),"")</f>
        <v/>
      </c>
      <c r="AF63" s="4" t="str">
        <f>IFERROR(__xludf.DUMMYFUNCTION("""COMPUTED_VALUE"""),"")</f>
        <v/>
      </c>
      <c r="AG63" s="4" t="str">
        <f>IFERROR(__xludf.DUMMYFUNCTION("""COMPUTED_VALUE"""),"")</f>
        <v/>
      </c>
      <c r="AH63" s="4" t="str">
        <f>IFERROR(__xludf.DUMMYFUNCTION("""COMPUTED_VALUE"""),"")</f>
        <v/>
      </c>
      <c r="AI63" s="4" t="str">
        <f>IFERROR(__xludf.DUMMYFUNCTION("""COMPUTED_VALUE"""),"")</f>
        <v/>
      </c>
      <c r="AJ63" s="4" t="str">
        <f>IFERROR(__xludf.DUMMYFUNCTION("""COMPUTED_VALUE"""),"")</f>
        <v/>
      </c>
      <c r="AK63" s="4" t="str">
        <f>IFERROR(__xludf.DUMMYFUNCTION("""COMPUTED_VALUE"""),"")</f>
        <v/>
      </c>
      <c r="AL63" s="4" t="str">
        <f>IFERROR(__xludf.DUMMYFUNCTION("""COMPUTED_VALUE"""),"")</f>
        <v/>
      </c>
      <c r="AM63" s="4" t="str">
        <f>IFERROR(__xludf.DUMMYFUNCTION("""COMPUTED_VALUE"""),"")</f>
        <v/>
      </c>
      <c r="AN63" s="4" t="str">
        <f>IFERROR(__xludf.DUMMYFUNCTION("""COMPUTED_VALUE"""),"")</f>
        <v/>
      </c>
      <c r="AO63" s="4" t="str">
        <f>IFERROR(__xludf.DUMMYFUNCTION("""COMPUTED_VALUE"""),"")</f>
        <v/>
      </c>
      <c r="AP63" s="4" t="str">
        <f>IFERROR(__xludf.DUMMYFUNCTION("""COMPUTED_VALUE"""),"")</f>
        <v/>
      </c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</row>
    <row r="64">
      <c r="A64" s="4" t="str">
        <f>IFERROR(__xludf.DUMMYFUNCTION("""COMPUTED_VALUE"""),"")</f>
        <v/>
      </c>
      <c r="B64" s="4" t="str">
        <f>IFERROR(__xludf.DUMMYFUNCTION("""COMPUTED_VALUE"""),"")</f>
        <v/>
      </c>
      <c r="C64" s="4" t="str">
        <f>IFERROR(__xludf.DUMMYFUNCTION("""COMPUTED_VALUE"""),"")</f>
        <v/>
      </c>
      <c r="D64" s="4" t="str">
        <f>IFERROR(__xludf.DUMMYFUNCTION("""COMPUTED_VALUE"""),"")</f>
        <v/>
      </c>
      <c r="E64" s="4" t="str">
        <f>IFERROR(__xludf.DUMMYFUNCTION("""COMPUTED_VALUE"""),"")</f>
        <v/>
      </c>
      <c r="F64" s="4" t="str">
        <f>IFERROR(__xludf.DUMMYFUNCTION("""COMPUTED_VALUE"""),"")</f>
        <v/>
      </c>
      <c r="G64" s="4" t="str">
        <f>IFERROR(__xludf.DUMMYFUNCTION("""COMPUTED_VALUE"""),"")</f>
        <v/>
      </c>
      <c r="H64" s="4" t="str">
        <f>IFERROR(__xludf.DUMMYFUNCTION("""COMPUTED_VALUE"""),"")</f>
        <v/>
      </c>
      <c r="I64" s="4" t="str">
        <f>IFERROR(__xludf.DUMMYFUNCTION("""COMPUTED_VALUE"""),"")</f>
        <v/>
      </c>
      <c r="J64" s="4" t="str">
        <f>IFERROR(__xludf.DUMMYFUNCTION("""COMPUTED_VALUE"""),"")</f>
        <v/>
      </c>
      <c r="K64" s="4" t="str">
        <f>IFERROR(__xludf.DUMMYFUNCTION("""COMPUTED_VALUE"""),"")</f>
        <v/>
      </c>
      <c r="L64" s="4" t="str">
        <f>IFERROR(__xludf.DUMMYFUNCTION("""COMPUTED_VALUE"""),"")</f>
        <v/>
      </c>
      <c r="M64" s="4" t="str">
        <f>IFERROR(__xludf.DUMMYFUNCTION("""COMPUTED_VALUE"""),"")</f>
        <v/>
      </c>
      <c r="N64" s="4" t="str">
        <f>IFERROR(__xludf.DUMMYFUNCTION("""COMPUTED_VALUE"""),"")</f>
        <v/>
      </c>
      <c r="O64" s="4" t="str">
        <f>IFERROR(__xludf.DUMMYFUNCTION("""COMPUTED_VALUE"""),"")</f>
        <v/>
      </c>
      <c r="P64" s="4" t="str">
        <f>IFERROR(__xludf.DUMMYFUNCTION("""COMPUTED_VALUE"""),"")</f>
        <v/>
      </c>
      <c r="Q64" s="4" t="str">
        <f>IFERROR(__xludf.DUMMYFUNCTION("""COMPUTED_VALUE"""),"")</f>
        <v/>
      </c>
      <c r="R64" s="4" t="str">
        <f>IFERROR(__xludf.DUMMYFUNCTION("""COMPUTED_VALUE"""),"")</f>
        <v/>
      </c>
      <c r="S64" s="4" t="str">
        <f>IFERROR(__xludf.DUMMYFUNCTION("""COMPUTED_VALUE"""),"")</f>
        <v/>
      </c>
      <c r="T64" s="4" t="str">
        <f>IFERROR(__xludf.DUMMYFUNCTION("""COMPUTED_VALUE"""),"")</f>
        <v/>
      </c>
      <c r="U64" s="4" t="str">
        <f>IFERROR(__xludf.DUMMYFUNCTION("""COMPUTED_VALUE"""),"")</f>
        <v/>
      </c>
      <c r="V64" s="4" t="str">
        <f>IFERROR(__xludf.DUMMYFUNCTION("""COMPUTED_VALUE"""),"")</f>
        <v/>
      </c>
      <c r="W64" s="4" t="str">
        <f>IFERROR(__xludf.DUMMYFUNCTION("""COMPUTED_VALUE"""),"")</f>
        <v/>
      </c>
      <c r="X64" s="4" t="str">
        <f>IFERROR(__xludf.DUMMYFUNCTION("""COMPUTED_VALUE"""),"")</f>
        <v/>
      </c>
      <c r="Y64" s="4" t="str">
        <f>IFERROR(__xludf.DUMMYFUNCTION("""COMPUTED_VALUE"""),"")</f>
        <v/>
      </c>
      <c r="Z64" s="4" t="str">
        <f>IFERROR(__xludf.DUMMYFUNCTION("""COMPUTED_VALUE"""),"")</f>
        <v/>
      </c>
      <c r="AA64" s="4" t="str">
        <f>IFERROR(__xludf.DUMMYFUNCTION("""COMPUTED_VALUE"""),"")</f>
        <v/>
      </c>
      <c r="AB64" s="4" t="str">
        <f>IFERROR(__xludf.DUMMYFUNCTION("""COMPUTED_VALUE"""),"")</f>
        <v/>
      </c>
      <c r="AC64" s="4" t="str">
        <f>IFERROR(__xludf.DUMMYFUNCTION("""COMPUTED_VALUE"""),"")</f>
        <v/>
      </c>
      <c r="AD64" s="4" t="str">
        <f>IFERROR(__xludf.DUMMYFUNCTION("""COMPUTED_VALUE"""),"")</f>
        <v/>
      </c>
      <c r="AE64" s="4" t="str">
        <f>IFERROR(__xludf.DUMMYFUNCTION("""COMPUTED_VALUE"""),"")</f>
        <v/>
      </c>
      <c r="AF64" s="4" t="str">
        <f>IFERROR(__xludf.DUMMYFUNCTION("""COMPUTED_VALUE"""),"")</f>
        <v/>
      </c>
      <c r="AG64" s="4" t="str">
        <f>IFERROR(__xludf.DUMMYFUNCTION("""COMPUTED_VALUE"""),"")</f>
        <v/>
      </c>
      <c r="AH64" s="4" t="str">
        <f>IFERROR(__xludf.DUMMYFUNCTION("""COMPUTED_VALUE"""),"")</f>
        <v/>
      </c>
      <c r="AI64" s="4" t="str">
        <f>IFERROR(__xludf.DUMMYFUNCTION("""COMPUTED_VALUE"""),"")</f>
        <v/>
      </c>
      <c r="AJ64" s="4" t="str">
        <f>IFERROR(__xludf.DUMMYFUNCTION("""COMPUTED_VALUE"""),"")</f>
        <v/>
      </c>
      <c r="AK64" s="4" t="str">
        <f>IFERROR(__xludf.DUMMYFUNCTION("""COMPUTED_VALUE"""),"")</f>
        <v/>
      </c>
      <c r="AL64" s="4" t="str">
        <f>IFERROR(__xludf.DUMMYFUNCTION("""COMPUTED_VALUE"""),"")</f>
        <v/>
      </c>
      <c r="AM64" s="4" t="str">
        <f>IFERROR(__xludf.DUMMYFUNCTION("""COMPUTED_VALUE"""),"")</f>
        <v/>
      </c>
      <c r="AN64" s="4" t="str">
        <f>IFERROR(__xludf.DUMMYFUNCTION("""COMPUTED_VALUE"""),"")</f>
        <v/>
      </c>
      <c r="AO64" s="4" t="str">
        <f>IFERROR(__xludf.DUMMYFUNCTION("""COMPUTED_VALUE"""),"")</f>
        <v/>
      </c>
      <c r="AP64" s="4" t="str">
        <f>IFERROR(__xludf.DUMMYFUNCTION("""COMPUTED_VALUE"""),"")</f>
        <v/>
      </c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</row>
    <row r="65">
      <c r="A65" s="4" t="str">
        <f>IFERROR(__xludf.DUMMYFUNCTION("""COMPUTED_VALUE"""),"")</f>
        <v/>
      </c>
      <c r="B65" s="4" t="str">
        <f>IFERROR(__xludf.DUMMYFUNCTION("""COMPUTED_VALUE"""),"")</f>
        <v/>
      </c>
      <c r="C65" s="4" t="str">
        <f>IFERROR(__xludf.DUMMYFUNCTION("""COMPUTED_VALUE"""),"")</f>
        <v/>
      </c>
      <c r="D65" s="4" t="str">
        <f>IFERROR(__xludf.DUMMYFUNCTION("""COMPUTED_VALUE"""),"")</f>
        <v/>
      </c>
      <c r="E65" s="4" t="str">
        <f>IFERROR(__xludf.DUMMYFUNCTION("""COMPUTED_VALUE"""),"")</f>
        <v/>
      </c>
      <c r="F65" s="4" t="str">
        <f>IFERROR(__xludf.DUMMYFUNCTION("""COMPUTED_VALUE"""),"")</f>
        <v/>
      </c>
      <c r="G65" s="4" t="str">
        <f>IFERROR(__xludf.DUMMYFUNCTION("""COMPUTED_VALUE"""),"")</f>
        <v/>
      </c>
      <c r="H65" s="4" t="str">
        <f>IFERROR(__xludf.DUMMYFUNCTION("""COMPUTED_VALUE"""),"")</f>
        <v/>
      </c>
      <c r="I65" s="4" t="str">
        <f>IFERROR(__xludf.DUMMYFUNCTION("""COMPUTED_VALUE"""),"")</f>
        <v/>
      </c>
      <c r="J65" s="4" t="str">
        <f>IFERROR(__xludf.DUMMYFUNCTION("""COMPUTED_VALUE"""),"")</f>
        <v/>
      </c>
      <c r="K65" s="4" t="str">
        <f>IFERROR(__xludf.DUMMYFUNCTION("""COMPUTED_VALUE"""),"")</f>
        <v/>
      </c>
      <c r="L65" s="4" t="str">
        <f>IFERROR(__xludf.DUMMYFUNCTION("""COMPUTED_VALUE"""),"")</f>
        <v/>
      </c>
      <c r="M65" s="4" t="str">
        <f>IFERROR(__xludf.DUMMYFUNCTION("""COMPUTED_VALUE"""),"")</f>
        <v/>
      </c>
      <c r="N65" s="4" t="str">
        <f>IFERROR(__xludf.DUMMYFUNCTION("""COMPUTED_VALUE"""),"")</f>
        <v/>
      </c>
      <c r="O65" s="4" t="str">
        <f>IFERROR(__xludf.DUMMYFUNCTION("""COMPUTED_VALUE"""),"")</f>
        <v/>
      </c>
      <c r="P65" s="4" t="str">
        <f>IFERROR(__xludf.DUMMYFUNCTION("""COMPUTED_VALUE"""),"")</f>
        <v/>
      </c>
      <c r="Q65" s="4" t="str">
        <f>IFERROR(__xludf.DUMMYFUNCTION("""COMPUTED_VALUE"""),"")</f>
        <v/>
      </c>
      <c r="R65" s="4" t="str">
        <f>IFERROR(__xludf.DUMMYFUNCTION("""COMPUTED_VALUE"""),"")</f>
        <v/>
      </c>
      <c r="S65" s="4" t="str">
        <f>IFERROR(__xludf.DUMMYFUNCTION("""COMPUTED_VALUE"""),"")</f>
        <v/>
      </c>
      <c r="T65" s="4" t="str">
        <f>IFERROR(__xludf.DUMMYFUNCTION("""COMPUTED_VALUE"""),"")</f>
        <v/>
      </c>
      <c r="U65" s="4" t="str">
        <f>IFERROR(__xludf.DUMMYFUNCTION("""COMPUTED_VALUE"""),"")</f>
        <v/>
      </c>
      <c r="V65" s="4" t="str">
        <f>IFERROR(__xludf.DUMMYFUNCTION("""COMPUTED_VALUE"""),"")</f>
        <v/>
      </c>
      <c r="W65" s="4" t="str">
        <f>IFERROR(__xludf.DUMMYFUNCTION("""COMPUTED_VALUE"""),"")</f>
        <v/>
      </c>
      <c r="X65" s="4" t="str">
        <f>IFERROR(__xludf.DUMMYFUNCTION("""COMPUTED_VALUE"""),"")</f>
        <v/>
      </c>
      <c r="Y65" s="4" t="str">
        <f>IFERROR(__xludf.DUMMYFUNCTION("""COMPUTED_VALUE"""),"")</f>
        <v/>
      </c>
      <c r="Z65" s="4" t="str">
        <f>IFERROR(__xludf.DUMMYFUNCTION("""COMPUTED_VALUE"""),"")</f>
        <v/>
      </c>
      <c r="AA65" s="4" t="str">
        <f>IFERROR(__xludf.DUMMYFUNCTION("""COMPUTED_VALUE"""),"")</f>
        <v/>
      </c>
      <c r="AB65" s="4" t="str">
        <f>IFERROR(__xludf.DUMMYFUNCTION("""COMPUTED_VALUE"""),"")</f>
        <v/>
      </c>
      <c r="AC65" s="4" t="str">
        <f>IFERROR(__xludf.DUMMYFUNCTION("""COMPUTED_VALUE"""),"")</f>
        <v/>
      </c>
      <c r="AD65" s="4" t="str">
        <f>IFERROR(__xludf.DUMMYFUNCTION("""COMPUTED_VALUE"""),"")</f>
        <v/>
      </c>
      <c r="AE65" s="4" t="str">
        <f>IFERROR(__xludf.DUMMYFUNCTION("""COMPUTED_VALUE"""),"")</f>
        <v/>
      </c>
      <c r="AF65" s="4" t="str">
        <f>IFERROR(__xludf.DUMMYFUNCTION("""COMPUTED_VALUE"""),"")</f>
        <v/>
      </c>
      <c r="AG65" s="4" t="str">
        <f>IFERROR(__xludf.DUMMYFUNCTION("""COMPUTED_VALUE"""),"")</f>
        <v/>
      </c>
      <c r="AH65" s="4" t="str">
        <f>IFERROR(__xludf.DUMMYFUNCTION("""COMPUTED_VALUE"""),"")</f>
        <v/>
      </c>
      <c r="AI65" s="4" t="str">
        <f>IFERROR(__xludf.DUMMYFUNCTION("""COMPUTED_VALUE"""),"")</f>
        <v/>
      </c>
      <c r="AJ65" s="4" t="str">
        <f>IFERROR(__xludf.DUMMYFUNCTION("""COMPUTED_VALUE"""),"")</f>
        <v/>
      </c>
      <c r="AK65" s="4" t="str">
        <f>IFERROR(__xludf.DUMMYFUNCTION("""COMPUTED_VALUE"""),"")</f>
        <v/>
      </c>
      <c r="AL65" s="4" t="str">
        <f>IFERROR(__xludf.DUMMYFUNCTION("""COMPUTED_VALUE"""),"")</f>
        <v/>
      </c>
      <c r="AM65" s="4" t="str">
        <f>IFERROR(__xludf.DUMMYFUNCTION("""COMPUTED_VALUE"""),"")</f>
        <v/>
      </c>
      <c r="AN65" s="4" t="str">
        <f>IFERROR(__xludf.DUMMYFUNCTION("""COMPUTED_VALUE"""),"")</f>
        <v/>
      </c>
      <c r="AO65" s="4" t="str">
        <f>IFERROR(__xludf.DUMMYFUNCTION("""COMPUTED_VALUE"""),"")</f>
        <v/>
      </c>
      <c r="AP65" s="4" t="str">
        <f>IFERROR(__xludf.DUMMYFUNCTION("""COMPUTED_VALUE"""),"")</f>
        <v/>
      </c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</row>
    <row r="66">
      <c r="A66" s="4" t="str">
        <f>IFERROR(__xludf.DUMMYFUNCTION("""COMPUTED_VALUE"""),"")</f>
        <v/>
      </c>
      <c r="B66" s="4" t="str">
        <f>IFERROR(__xludf.DUMMYFUNCTION("""COMPUTED_VALUE"""),"")</f>
        <v/>
      </c>
      <c r="C66" s="4" t="str">
        <f>IFERROR(__xludf.DUMMYFUNCTION("""COMPUTED_VALUE"""),"")</f>
        <v/>
      </c>
      <c r="D66" s="4" t="str">
        <f>IFERROR(__xludf.DUMMYFUNCTION("""COMPUTED_VALUE"""),"")</f>
        <v/>
      </c>
      <c r="E66" s="4" t="str">
        <f>IFERROR(__xludf.DUMMYFUNCTION("""COMPUTED_VALUE"""),"")</f>
        <v/>
      </c>
      <c r="F66" s="4" t="str">
        <f>IFERROR(__xludf.DUMMYFUNCTION("""COMPUTED_VALUE"""),"")</f>
        <v/>
      </c>
      <c r="G66" s="4" t="str">
        <f>IFERROR(__xludf.DUMMYFUNCTION("""COMPUTED_VALUE"""),"")</f>
        <v/>
      </c>
      <c r="H66" s="4" t="str">
        <f>IFERROR(__xludf.DUMMYFUNCTION("""COMPUTED_VALUE"""),"")</f>
        <v/>
      </c>
      <c r="I66" s="4" t="str">
        <f>IFERROR(__xludf.DUMMYFUNCTION("""COMPUTED_VALUE"""),"")</f>
        <v/>
      </c>
      <c r="J66" s="4" t="str">
        <f>IFERROR(__xludf.DUMMYFUNCTION("""COMPUTED_VALUE"""),"")</f>
        <v/>
      </c>
      <c r="K66" s="4" t="str">
        <f>IFERROR(__xludf.DUMMYFUNCTION("""COMPUTED_VALUE"""),"")</f>
        <v/>
      </c>
      <c r="L66" s="4" t="str">
        <f>IFERROR(__xludf.DUMMYFUNCTION("""COMPUTED_VALUE"""),"")</f>
        <v/>
      </c>
      <c r="M66" s="4" t="str">
        <f>IFERROR(__xludf.DUMMYFUNCTION("""COMPUTED_VALUE"""),"")</f>
        <v/>
      </c>
      <c r="N66" s="4" t="str">
        <f>IFERROR(__xludf.DUMMYFUNCTION("""COMPUTED_VALUE"""),"")</f>
        <v/>
      </c>
      <c r="O66" s="4" t="str">
        <f>IFERROR(__xludf.DUMMYFUNCTION("""COMPUTED_VALUE"""),"")</f>
        <v/>
      </c>
      <c r="P66" s="4" t="str">
        <f>IFERROR(__xludf.DUMMYFUNCTION("""COMPUTED_VALUE"""),"")</f>
        <v/>
      </c>
      <c r="Q66" s="4" t="str">
        <f>IFERROR(__xludf.DUMMYFUNCTION("""COMPUTED_VALUE"""),"")</f>
        <v/>
      </c>
      <c r="R66" s="4" t="str">
        <f>IFERROR(__xludf.DUMMYFUNCTION("""COMPUTED_VALUE"""),"")</f>
        <v/>
      </c>
      <c r="S66" s="4" t="str">
        <f>IFERROR(__xludf.DUMMYFUNCTION("""COMPUTED_VALUE"""),"")</f>
        <v/>
      </c>
      <c r="T66" s="4" t="str">
        <f>IFERROR(__xludf.DUMMYFUNCTION("""COMPUTED_VALUE"""),"")</f>
        <v/>
      </c>
      <c r="U66" s="4" t="str">
        <f>IFERROR(__xludf.DUMMYFUNCTION("""COMPUTED_VALUE"""),"")</f>
        <v/>
      </c>
      <c r="V66" s="4" t="str">
        <f>IFERROR(__xludf.DUMMYFUNCTION("""COMPUTED_VALUE"""),"")</f>
        <v/>
      </c>
      <c r="W66" s="4" t="str">
        <f>IFERROR(__xludf.DUMMYFUNCTION("""COMPUTED_VALUE"""),"")</f>
        <v/>
      </c>
      <c r="X66" s="4" t="str">
        <f>IFERROR(__xludf.DUMMYFUNCTION("""COMPUTED_VALUE"""),"")</f>
        <v/>
      </c>
      <c r="Y66" s="4" t="str">
        <f>IFERROR(__xludf.DUMMYFUNCTION("""COMPUTED_VALUE"""),"")</f>
        <v/>
      </c>
      <c r="Z66" s="4" t="str">
        <f>IFERROR(__xludf.DUMMYFUNCTION("""COMPUTED_VALUE"""),"")</f>
        <v/>
      </c>
      <c r="AA66" s="4" t="str">
        <f>IFERROR(__xludf.DUMMYFUNCTION("""COMPUTED_VALUE"""),"")</f>
        <v/>
      </c>
      <c r="AB66" s="4" t="str">
        <f>IFERROR(__xludf.DUMMYFUNCTION("""COMPUTED_VALUE"""),"")</f>
        <v/>
      </c>
      <c r="AC66" s="4" t="str">
        <f>IFERROR(__xludf.DUMMYFUNCTION("""COMPUTED_VALUE"""),"")</f>
        <v/>
      </c>
      <c r="AD66" s="4" t="str">
        <f>IFERROR(__xludf.DUMMYFUNCTION("""COMPUTED_VALUE"""),"")</f>
        <v/>
      </c>
      <c r="AE66" s="4" t="str">
        <f>IFERROR(__xludf.DUMMYFUNCTION("""COMPUTED_VALUE"""),"")</f>
        <v/>
      </c>
      <c r="AF66" s="4" t="str">
        <f>IFERROR(__xludf.DUMMYFUNCTION("""COMPUTED_VALUE"""),"")</f>
        <v/>
      </c>
      <c r="AG66" s="4" t="str">
        <f>IFERROR(__xludf.DUMMYFUNCTION("""COMPUTED_VALUE"""),"")</f>
        <v/>
      </c>
      <c r="AH66" s="4" t="str">
        <f>IFERROR(__xludf.DUMMYFUNCTION("""COMPUTED_VALUE"""),"")</f>
        <v/>
      </c>
      <c r="AI66" s="4" t="str">
        <f>IFERROR(__xludf.DUMMYFUNCTION("""COMPUTED_VALUE"""),"")</f>
        <v/>
      </c>
      <c r="AJ66" s="4" t="str">
        <f>IFERROR(__xludf.DUMMYFUNCTION("""COMPUTED_VALUE"""),"")</f>
        <v/>
      </c>
      <c r="AK66" s="4" t="str">
        <f>IFERROR(__xludf.DUMMYFUNCTION("""COMPUTED_VALUE"""),"")</f>
        <v/>
      </c>
      <c r="AL66" s="4" t="str">
        <f>IFERROR(__xludf.DUMMYFUNCTION("""COMPUTED_VALUE"""),"")</f>
        <v/>
      </c>
      <c r="AM66" s="4" t="str">
        <f>IFERROR(__xludf.DUMMYFUNCTION("""COMPUTED_VALUE"""),"")</f>
        <v/>
      </c>
      <c r="AN66" s="4" t="str">
        <f>IFERROR(__xludf.DUMMYFUNCTION("""COMPUTED_VALUE"""),"")</f>
        <v/>
      </c>
      <c r="AO66" s="4" t="str">
        <f>IFERROR(__xludf.DUMMYFUNCTION("""COMPUTED_VALUE"""),"")</f>
        <v/>
      </c>
      <c r="AP66" s="4" t="str">
        <f>IFERROR(__xludf.DUMMYFUNCTION("""COMPUTED_VALUE"""),"")</f>
        <v/>
      </c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</row>
    <row r="67">
      <c r="A67" s="4" t="str">
        <f>IFERROR(__xludf.DUMMYFUNCTION("""COMPUTED_VALUE"""),"")</f>
        <v/>
      </c>
      <c r="B67" s="4" t="str">
        <f>IFERROR(__xludf.DUMMYFUNCTION("""COMPUTED_VALUE"""),"")</f>
        <v/>
      </c>
      <c r="C67" s="4" t="str">
        <f>IFERROR(__xludf.DUMMYFUNCTION("""COMPUTED_VALUE"""),"")</f>
        <v/>
      </c>
      <c r="D67" s="4" t="str">
        <f>IFERROR(__xludf.DUMMYFUNCTION("""COMPUTED_VALUE"""),"")</f>
        <v/>
      </c>
      <c r="E67" s="4" t="str">
        <f>IFERROR(__xludf.DUMMYFUNCTION("""COMPUTED_VALUE"""),"")</f>
        <v/>
      </c>
      <c r="F67" s="4" t="str">
        <f>IFERROR(__xludf.DUMMYFUNCTION("""COMPUTED_VALUE"""),"")</f>
        <v/>
      </c>
      <c r="G67" s="4" t="str">
        <f>IFERROR(__xludf.DUMMYFUNCTION("""COMPUTED_VALUE"""),"")</f>
        <v/>
      </c>
      <c r="H67" s="4" t="str">
        <f>IFERROR(__xludf.DUMMYFUNCTION("""COMPUTED_VALUE"""),"")</f>
        <v/>
      </c>
      <c r="I67" s="4" t="str">
        <f>IFERROR(__xludf.DUMMYFUNCTION("""COMPUTED_VALUE"""),"")</f>
        <v/>
      </c>
      <c r="J67" s="4" t="str">
        <f>IFERROR(__xludf.DUMMYFUNCTION("""COMPUTED_VALUE"""),"")</f>
        <v/>
      </c>
      <c r="K67" s="4" t="str">
        <f>IFERROR(__xludf.DUMMYFUNCTION("""COMPUTED_VALUE"""),"")</f>
        <v/>
      </c>
      <c r="L67" s="4" t="str">
        <f>IFERROR(__xludf.DUMMYFUNCTION("""COMPUTED_VALUE"""),"")</f>
        <v/>
      </c>
      <c r="M67" s="4" t="str">
        <f>IFERROR(__xludf.DUMMYFUNCTION("""COMPUTED_VALUE"""),"")</f>
        <v/>
      </c>
      <c r="N67" s="4" t="str">
        <f>IFERROR(__xludf.DUMMYFUNCTION("""COMPUTED_VALUE"""),"")</f>
        <v/>
      </c>
      <c r="O67" s="4" t="str">
        <f>IFERROR(__xludf.DUMMYFUNCTION("""COMPUTED_VALUE"""),"")</f>
        <v/>
      </c>
      <c r="P67" s="4" t="str">
        <f>IFERROR(__xludf.DUMMYFUNCTION("""COMPUTED_VALUE"""),"")</f>
        <v/>
      </c>
      <c r="Q67" s="4" t="str">
        <f>IFERROR(__xludf.DUMMYFUNCTION("""COMPUTED_VALUE"""),"")</f>
        <v/>
      </c>
      <c r="R67" s="4" t="str">
        <f>IFERROR(__xludf.DUMMYFUNCTION("""COMPUTED_VALUE"""),"")</f>
        <v/>
      </c>
      <c r="S67" s="4" t="str">
        <f>IFERROR(__xludf.DUMMYFUNCTION("""COMPUTED_VALUE"""),"")</f>
        <v/>
      </c>
      <c r="T67" s="4" t="str">
        <f>IFERROR(__xludf.DUMMYFUNCTION("""COMPUTED_VALUE"""),"")</f>
        <v/>
      </c>
      <c r="U67" s="4" t="str">
        <f>IFERROR(__xludf.DUMMYFUNCTION("""COMPUTED_VALUE"""),"")</f>
        <v/>
      </c>
      <c r="V67" s="4" t="str">
        <f>IFERROR(__xludf.DUMMYFUNCTION("""COMPUTED_VALUE"""),"")</f>
        <v/>
      </c>
      <c r="W67" s="4" t="str">
        <f>IFERROR(__xludf.DUMMYFUNCTION("""COMPUTED_VALUE"""),"")</f>
        <v/>
      </c>
      <c r="X67" s="4" t="str">
        <f>IFERROR(__xludf.DUMMYFUNCTION("""COMPUTED_VALUE"""),"")</f>
        <v/>
      </c>
      <c r="Y67" s="4" t="str">
        <f>IFERROR(__xludf.DUMMYFUNCTION("""COMPUTED_VALUE"""),"")</f>
        <v/>
      </c>
      <c r="Z67" s="4" t="str">
        <f>IFERROR(__xludf.DUMMYFUNCTION("""COMPUTED_VALUE"""),"")</f>
        <v/>
      </c>
      <c r="AA67" s="4" t="str">
        <f>IFERROR(__xludf.DUMMYFUNCTION("""COMPUTED_VALUE"""),"")</f>
        <v/>
      </c>
      <c r="AB67" s="4" t="str">
        <f>IFERROR(__xludf.DUMMYFUNCTION("""COMPUTED_VALUE"""),"")</f>
        <v/>
      </c>
      <c r="AC67" s="4" t="str">
        <f>IFERROR(__xludf.DUMMYFUNCTION("""COMPUTED_VALUE"""),"")</f>
        <v/>
      </c>
      <c r="AD67" s="4" t="str">
        <f>IFERROR(__xludf.DUMMYFUNCTION("""COMPUTED_VALUE"""),"")</f>
        <v/>
      </c>
      <c r="AE67" s="4" t="str">
        <f>IFERROR(__xludf.DUMMYFUNCTION("""COMPUTED_VALUE"""),"")</f>
        <v/>
      </c>
      <c r="AF67" s="4" t="str">
        <f>IFERROR(__xludf.DUMMYFUNCTION("""COMPUTED_VALUE"""),"")</f>
        <v/>
      </c>
      <c r="AG67" s="4" t="str">
        <f>IFERROR(__xludf.DUMMYFUNCTION("""COMPUTED_VALUE"""),"")</f>
        <v/>
      </c>
      <c r="AH67" s="4" t="str">
        <f>IFERROR(__xludf.DUMMYFUNCTION("""COMPUTED_VALUE"""),"")</f>
        <v/>
      </c>
      <c r="AI67" s="4" t="str">
        <f>IFERROR(__xludf.DUMMYFUNCTION("""COMPUTED_VALUE"""),"")</f>
        <v/>
      </c>
      <c r="AJ67" s="4" t="str">
        <f>IFERROR(__xludf.DUMMYFUNCTION("""COMPUTED_VALUE"""),"")</f>
        <v/>
      </c>
      <c r="AK67" s="4" t="str">
        <f>IFERROR(__xludf.DUMMYFUNCTION("""COMPUTED_VALUE"""),"")</f>
        <v/>
      </c>
      <c r="AL67" s="4" t="str">
        <f>IFERROR(__xludf.DUMMYFUNCTION("""COMPUTED_VALUE"""),"")</f>
        <v/>
      </c>
      <c r="AM67" s="4" t="str">
        <f>IFERROR(__xludf.DUMMYFUNCTION("""COMPUTED_VALUE"""),"")</f>
        <v/>
      </c>
      <c r="AN67" s="4" t="str">
        <f>IFERROR(__xludf.DUMMYFUNCTION("""COMPUTED_VALUE"""),"")</f>
        <v/>
      </c>
      <c r="AO67" s="4" t="str">
        <f>IFERROR(__xludf.DUMMYFUNCTION("""COMPUTED_VALUE"""),"")</f>
        <v/>
      </c>
      <c r="AP67" s="4" t="str">
        <f>IFERROR(__xludf.DUMMYFUNCTION("""COMPUTED_VALUE"""),"")</f>
        <v/>
      </c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</row>
    <row r="68">
      <c r="A68" s="4" t="str">
        <f>IFERROR(__xludf.DUMMYFUNCTION("""COMPUTED_VALUE"""),"")</f>
        <v/>
      </c>
      <c r="B68" s="4" t="str">
        <f>IFERROR(__xludf.DUMMYFUNCTION("""COMPUTED_VALUE"""),"")</f>
        <v/>
      </c>
      <c r="C68" s="4" t="str">
        <f>IFERROR(__xludf.DUMMYFUNCTION("""COMPUTED_VALUE"""),"")</f>
        <v/>
      </c>
      <c r="D68" s="4" t="str">
        <f>IFERROR(__xludf.DUMMYFUNCTION("""COMPUTED_VALUE"""),"")</f>
        <v/>
      </c>
      <c r="E68" s="4" t="str">
        <f>IFERROR(__xludf.DUMMYFUNCTION("""COMPUTED_VALUE"""),"")</f>
        <v/>
      </c>
      <c r="F68" s="4" t="str">
        <f>IFERROR(__xludf.DUMMYFUNCTION("""COMPUTED_VALUE"""),"")</f>
        <v/>
      </c>
      <c r="G68" s="4" t="str">
        <f>IFERROR(__xludf.DUMMYFUNCTION("""COMPUTED_VALUE"""),"")</f>
        <v/>
      </c>
      <c r="H68" s="4" t="str">
        <f>IFERROR(__xludf.DUMMYFUNCTION("""COMPUTED_VALUE"""),"")</f>
        <v/>
      </c>
      <c r="I68" s="4" t="str">
        <f>IFERROR(__xludf.DUMMYFUNCTION("""COMPUTED_VALUE"""),"")</f>
        <v/>
      </c>
      <c r="J68" s="4" t="str">
        <f>IFERROR(__xludf.DUMMYFUNCTION("""COMPUTED_VALUE"""),"")</f>
        <v/>
      </c>
      <c r="K68" s="4" t="str">
        <f>IFERROR(__xludf.DUMMYFUNCTION("""COMPUTED_VALUE"""),"")</f>
        <v/>
      </c>
      <c r="L68" s="4" t="str">
        <f>IFERROR(__xludf.DUMMYFUNCTION("""COMPUTED_VALUE"""),"")</f>
        <v/>
      </c>
      <c r="M68" s="4" t="str">
        <f>IFERROR(__xludf.DUMMYFUNCTION("""COMPUTED_VALUE"""),"")</f>
        <v/>
      </c>
      <c r="N68" s="4" t="str">
        <f>IFERROR(__xludf.DUMMYFUNCTION("""COMPUTED_VALUE"""),"")</f>
        <v/>
      </c>
      <c r="O68" s="4" t="str">
        <f>IFERROR(__xludf.DUMMYFUNCTION("""COMPUTED_VALUE"""),"")</f>
        <v/>
      </c>
      <c r="P68" s="4" t="str">
        <f>IFERROR(__xludf.DUMMYFUNCTION("""COMPUTED_VALUE"""),"")</f>
        <v/>
      </c>
      <c r="Q68" s="4" t="str">
        <f>IFERROR(__xludf.DUMMYFUNCTION("""COMPUTED_VALUE"""),"")</f>
        <v/>
      </c>
      <c r="R68" s="4" t="str">
        <f>IFERROR(__xludf.DUMMYFUNCTION("""COMPUTED_VALUE"""),"")</f>
        <v/>
      </c>
      <c r="S68" s="4" t="str">
        <f>IFERROR(__xludf.DUMMYFUNCTION("""COMPUTED_VALUE"""),"")</f>
        <v/>
      </c>
      <c r="T68" s="4" t="str">
        <f>IFERROR(__xludf.DUMMYFUNCTION("""COMPUTED_VALUE"""),"")</f>
        <v/>
      </c>
      <c r="U68" s="4" t="str">
        <f>IFERROR(__xludf.DUMMYFUNCTION("""COMPUTED_VALUE"""),"")</f>
        <v/>
      </c>
      <c r="V68" s="4" t="str">
        <f>IFERROR(__xludf.DUMMYFUNCTION("""COMPUTED_VALUE"""),"")</f>
        <v/>
      </c>
      <c r="W68" s="4" t="str">
        <f>IFERROR(__xludf.DUMMYFUNCTION("""COMPUTED_VALUE"""),"")</f>
        <v/>
      </c>
      <c r="X68" s="4" t="str">
        <f>IFERROR(__xludf.DUMMYFUNCTION("""COMPUTED_VALUE"""),"")</f>
        <v/>
      </c>
      <c r="Y68" s="4" t="str">
        <f>IFERROR(__xludf.DUMMYFUNCTION("""COMPUTED_VALUE"""),"")</f>
        <v/>
      </c>
      <c r="Z68" s="4" t="str">
        <f>IFERROR(__xludf.DUMMYFUNCTION("""COMPUTED_VALUE"""),"")</f>
        <v/>
      </c>
      <c r="AA68" s="4" t="str">
        <f>IFERROR(__xludf.DUMMYFUNCTION("""COMPUTED_VALUE"""),"")</f>
        <v/>
      </c>
      <c r="AB68" s="4" t="str">
        <f>IFERROR(__xludf.DUMMYFUNCTION("""COMPUTED_VALUE"""),"")</f>
        <v/>
      </c>
      <c r="AC68" s="4" t="str">
        <f>IFERROR(__xludf.DUMMYFUNCTION("""COMPUTED_VALUE"""),"")</f>
        <v/>
      </c>
      <c r="AD68" s="4" t="str">
        <f>IFERROR(__xludf.DUMMYFUNCTION("""COMPUTED_VALUE"""),"")</f>
        <v/>
      </c>
      <c r="AE68" s="4" t="str">
        <f>IFERROR(__xludf.DUMMYFUNCTION("""COMPUTED_VALUE"""),"")</f>
        <v/>
      </c>
      <c r="AF68" s="4" t="str">
        <f>IFERROR(__xludf.DUMMYFUNCTION("""COMPUTED_VALUE"""),"")</f>
        <v/>
      </c>
      <c r="AG68" s="4" t="str">
        <f>IFERROR(__xludf.DUMMYFUNCTION("""COMPUTED_VALUE"""),"")</f>
        <v/>
      </c>
      <c r="AH68" s="4" t="str">
        <f>IFERROR(__xludf.DUMMYFUNCTION("""COMPUTED_VALUE"""),"")</f>
        <v/>
      </c>
      <c r="AI68" s="4" t="str">
        <f>IFERROR(__xludf.DUMMYFUNCTION("""COMPUTED_VALUE"""),"")</f>
        <v/>
      </c>
      <c r="AJ68" s="4" t="str">
        <f>IFERROR(__xludf.DUMMYFUNCTION("""COMPUTED_VALUE"""),"")</f>
        <v/>
      </c>
      <c r="AK68" s="4" t="str">
        <f>IFERROR(__xludf.DUMMYFUNCTION("""COMPUTED_VALUE"""),"")</f>
        <v/>
      </c>
      <c r="AL68" s="4" t="str">
        <f>IFERROR(__xludf.DUMMYFUNCTION("""COMPUTED_VALUE"""),"")</f>
        <v/>
      </c>
      <c r="AM68" s="4" t="str">
        <f>IFERROR(__xludf.DUMMYFUNCTION("""COMPUTED_VALUE"""),"")</f>
        <v/>
      </c>
      <c r="AN68" s="4" t="str">
        <f>IFERROR(__xludf.DUMMYFUNCTION("""COMPUTED_VALUE"""),"")</f>
        <v/>
      </c>
      <c r="AO68" s="4" t="str">
        <f>IFERROR(__xludf.DUMMYFUNCTION("""COMPUTED_VALUE"""),"")</f>
        <v/>
      </c>
      <c r="AP68" s="4" t="str">
        <f>IFERROR(__xludf.DUMMYFUNCTION("""COMPUTED_VALUE"""),"")</f>
        <v/>
      </c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</row>
    <row r="69">
      <c r="A69" s="4" t="str">
        <f>IFERROR(__xludf.DUMMYFUNCTION("""COMPUTED_VALUE"""),"")</f>
        <v/>
      </c>
      <c r="B69" s="4" t="str">
        <f>IFERROR(__xludf.DUMMYFUNCTION("""COMPUTED_VALUE"""),"")</f>
        <v/>
      </c>
      <c r="C69" s="4" t="str">
        <f>IFERROR(__xludf.DUMMYFUNCTION("""COMPUTED_VALUE"""),"")</f>
        <v/>
      </c>
      <c r="D69" s="4" t="str">
        <f>IFERROR(__xludf.DUMMYFUNCTION("""COMPUTED_VALUE"""),"")</f>
        <v/>
      </c>
      <c r="E69" s="4" t="str">
        <f>IFERROR(__xludf.DUMMYFUNCTION("""COMPUTED_VALUE"""),"")</f>
        <v/>
      </c>
      <c r="F69" s="4" t="str">
        <f>IFERROR(__xludf.DUMMYFUNCTION("""COMPUTED_VALUE"""),"")</f>
        <v/>
      </c>
      <c r="G69" s="4" t="str">
        <f>IFERROR(__xludf.DUMMYFUNCTION("""COMPUTED_VALUE"""),"")</f>
        <v/>
      </c>
      <c r="H69" s="4" t="str">
        <f>IFERROR(__xludf.DUMMYFUNCTION("""COMPUTED_VALUE"""),"")</f>
        <v/>
      </c>
      <c r="I69" s="4" t="str">
        <f>IFERROR(__xludf.DUMMYFUNCTION("""COMPUTED_VALUE"""),"")</f>
        <v/>
      </c>
      <c r="J69" s="4" t="str">
        <f>IFERROR(__xludf.DUMMYFUNCTION("""COMPUTED_VALUE"""),"")</f>
        <v/>
      </c>
      <c r="K69" s="4" t="str">
        <f>IFERROR(__xludf.DUMMYFUNCTION("""COMPUTED_VALUE"""),"")</f>
        <v/>
      </c>
      <c r="L69" s="4" t="str">
        <f>IFERROR(__xludf.DUMMYFUNCTION("""COMPUTED_VALUE"""),"")</f>
        <v/>
      </c>
      <c r="M69" s="4" t="str">
        <f>IFERROR(__xludf.DUMMYFUNCTION("""COMPUTED_VALUE"""),"")</f>
        <v/>
      </c>
      <c r="N69" s="4" t="str">
        <f>IFERROR(__xludf.DUMMYFUNCTION("""COMPUTED_VALUE"""),"")</f>
        <v/>
      </c>
      <c r="O69" s="4" t="str">
        <f>IFERROR(__xludf.DUMMYFUNCTION("""COMPUTED_VALUE"""),"")</f>
        <v/>
      </c>
      <c r="P69" s="4" t="str">
        <f>IFERROR(__xludf.DUMMYFUNCTION("""COMPUTED_VALUE"""),"")</f>
        <v/>
      </c>
      <c r="Q69" s="4" t="str">
        <f>IFERROR(__xludf.DUMMYFUNCTION("""COMPUTED_VALUE"""),"")</f>
        <v/>
      </c>
      <c r="R69" s="4" t="str">
        <f>IFERROR(__xludf.DUMMYFUNCTION("""COMPUTED_VALUE"""),"")</f>
        <v/>
      </c>
      <c r="S69" s="4" t="str">
        <f>IFERROR(__xludf.DUMMYFUNCTION("""COMPUTED_VALUE"""),"")</f>
        <v/>
      </c>
      <c r="T69" s="4" t="str">
        <f>IFERROR(__xludf.DUMMYFUNCTION("""COMPUTED_VALUE"""),"")</f>
        <v/>
      </c>
      <c r="U69" s="4" t="str">
        <f>IFERROR(__xludf.DUMMYFUNCTION("""COMPUTED_VALUE"""),"")</f>
        <v/>
      </c>
      <c r="V69" s="4" t="str">
        <f>IFERROR(__xludf.DUMMYFUNCTION("""COMPUTED_VALUE"""),"")</f>
        <v/>
      </c>
      <c r="W69" s="4" t="str">
        <f>IFERROR(__xludf.DUMMYFUNCTION("""COMPUTED_VALUE"""),"")</f>
        <v/>
      </c>
      <c r="X69" s="4" t="str">
        <f>IFERROR(__xludf.DUMMYFUNCTION("""COMPUTED_VALUE"""),"")</f>
        <v/>
      </c>
      <c r="Y69" s="4" t="str">
        <f>IFERROR(__xludf.DUMMYFUNCTION("""COMPUTED_VALUE"""),"")</f>
        <v/>
      </c>
      <c r="Z69" s="4" t="str">
        <f>IFERROR(__xludf.DUMMYFUNCTION("""COMPUTED_VALUE"""),"")</f>
        <v/>
      </c>
      <c r="AA69" s="4" t="str">
        <f>IFERROR(__xludf.DUMMYFUNCTION("""COMPUTED_VALUE"""),"")</f>
        <v/>
      </c>
      <c r="AB69" s="4" t="str">
        <f>IFERROR(__xludf.DUMMYFUNCTION("""COMPUTED_VALUE"""),"")</f>
        <v/>
      </c>
      <c r="AC69" s="4" t="str">
        <f>IFERROR(__xludf.DUMMYFUNCTION("""COMPUTED_VALUE"""),"")</f>
        <v/>
      </c>
      <c r="AD69" s="4" t="str">
        <f>IFERROR(__xludf.DUMMYFUNCTION("""COMPUTED_VALUE"""),"")</f>
        <v/>
      </c>
      <c r="AE69" s="4" t="str">
        <f>IFERROR(__xludf.DUMMYFUNCTION("""COMPUTED_VALUE"""),"")</f>
        <v/>
      </c>
      <c r="AF69" s="4" t="str">
        <f>IFERROR(__xludf.DUMMYFUNCTION("""COMPUTED_VALUE"""),"")</f>
        <v/>
      </c>
      <c r="AG69" s="4" t="str">
        <f>IFERROR(__xludf.DUMMYFUNCTION("""COMPUTED_VALUE"""),"")</f>
        <v/>
      </c>
      <c r="AH69" s="4" t="str">
        <f>IFERROR(__xludf.DUMMYFUNCTION("""COMPUTED_VALUE"""),"")</f>
        <v/>
      </c>
      <c r="AI69" s="4" t="str">
        <f>IFERROR(__xludf.DUMMYFUNCTION("""COMPUTED_VALUE"""),"")</f>
        <v/>
      </c>
      <c r="AJ69" s="4" t="str">
        <f>IFERROR(__xludf.DUMMYFUNCTION("""COMPUTED_VALUE"""),"")</f>
        <v/>
      </c>
      <c r="AK69" s="4" t="str">
        <f>IFERROR(__xludf.DUMMYFUNCTION("""COMPUTED_VALUE"""),"")</f>
        <v/>
      </c>
      <c r="AL69" s="4" t="str">
        <f>IFERROR(__xludf.DUMMYFUNCTION("""COMPUTED_VALUE"""),"")</f>
        <v/>
      </c>
      <c r="AM69" s="4" t="str">
        <f>IFERROR(__xludf.DUMMYFUNCTION("""COMPUTED_VALUE"""),"")</f>
        <v/>
      </c>
      <c r="AN69" s="4" t="str">
        <f>IFERROR(__xludf.DUMMYFUNCTION("""COMPUTED_VALUE"""),"")</f>
        <v/>
      </c>
      <c r="AO69" s="4" t="str">
        <f>IFERROR(__xludf.DUMMYFUNCTION("""COMPUTED_VALUE"""),"")</f>
        <v/>
      </c>
      <c r="AP69" s="4" t="str">
        <f>IFERROR(__xludf.DUMMYFUNCTION("""COMPUTED_VALUE"""),"")</f>
        <v/>
      </c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</row>
    <row r="70">
      <c r="A70" s="4" t="str">
        <f>IFERROR(__xludf.DUMMYFUNCTION("""COMPUTED_VALUE"""),"")</f>
        <v/>
      </c>
      <c r="B70" s="4" t="str">
        <f>IFERROR(__xludf.DUMMYFUNCTION("""COMPUTED_VALUE"""),"")</f>
        <v/>
      </c>
      <c r="C70" s="4" t="str">
        <f>IFERROR(__xludf.DUMMYFUNCTION("""COMPUTED_VALUE"""),"")</f>
        <v/>
      </c>
      <c r="D70" s="4" t="str">
        <f>IFERROR(__xludf.DUMMYFUNCTION("""COMPUTED_VALUE"""),"")</f>
        <v/>
      </c>
      <c r="E70" s="4" t="str">
        <f>IFERROR(__xludf.DUMMYFUNCTION("""COMPUTED_VALUE"""),"")</f>
        <v/>
      </c>
      <c r="F70" s="4" t="str">
        <f>IFERROR(__xludf.DUMMYFUNCTION("""COMPUTED_VALUE"""),"")</f>
        <v/>
      </c>
      <c r="G70" s="4" t="str">
        <f>IFERROR(__xludf.DUMMYFUNCTION("""COMPUTED_VALUE"""),"")</f>
        <v/>
      </c>
      <c r="H70" s="4" t="str">
        <f>IFERROR(__xludf.DUMMYFUNCTION("""COMPUTED_VALUE"""),"")</f>
        <v/>
      </c>
      <c r="I70" s="4" t="str">
        <f>IFERROR(__xludf.DUMMYFUNCTION("""COMPUTED_VALUE"""),"")</f>
        <v/>
      </c>
      <c r="J70" s="4" t="str">
        <f>IFERROR(__xludf.DUMMYFUNCTION("""COMPUTED_VALUE"""),"")</f>
        <v/>
      </c>
      <c r="K70" s="4" t="str">
        <f>IFERROR(__xludf.DUMMYFUNCTION("""COMPUTED_VALUE"""),"")</f>
        <v/>
      </c>
      <c r="L70" s="4" t="str">
        <f>IFERROR(__xludf.DUMMYFUNCTION("""COMPUTED_VALUE"""),"")</f>
        <v/>
      </c>
      <c r="M70" s="4" t="str">
        <f>IFERROR(__xludf.DUMMYFUNCTION("""COMPUTED_VALUE"""),"")</f>
        <v/>
      </c>
      <c r="N70" s="4" t="str">
        <f>IFERROR(__xludf.DUMMYFUNCTION("""COMPUTED_VALUE"""),"")</f>
        <v/>
      </c>
      <c r="O70" s="4" t="str">
        <f>IFERROR(__xludf.DUMMYFUNCTION("""COMPUTED_VALUE"""),"")</f>
        <v/>
      </c>
      <c r="P70" s="4" t="str">
        <f>IFERROR(__xludf.DUMMYFUNCTION("""COMPUTED_VALUE"""),"")</f>
        <v/>
      </c>
      <c r="Q70" s="4" t="str">
        <f>IFERROR(__xludf.DUMMYFUNCTION("""COMPUTED_VALUE"""),"")</f>
        <v/>
      </c>
      <c r="R70" s="4" t="str">
        <f>IFERROR(__xludf.DUMMYFUNCTION("""COMPUTED_VALUE"""),"")</f>
        <v/>
      </c>
      <c r="S70" s="4" t="str">
        <f>IFERROR(__xludf.DUMMYFUNCTION("""COMPUTED_VALUE"""),"")</f>
        <v/>
      </c>
      <c r="T70" s="4" t="str">
        <f>IFERROR(__xludf.DUMMYFUNCTION("""COMPUTED_VALUE"""),"")</f>
        <v/>
      </c>
      <c r="U70" s="4" t="str">
        <f>IFERROR(__xludf.DUMMYFUNCTION("""COMPUTED_VALUE"""),"")</f>
        <v/>
      </c>
      <c r="V70" s="4" t="str">
        <f>IFERROR(__xludf.DUMMYFUNCTION("""COMPUTED_VALUE"""),"")</f>
        <v/>
      </c>
      <c r="W70" s="4" t="str">
        <f>IFERROR(__xludf.DUMMYFUNCTION("""COMPUTED_VALUE"""),"")</f>
        <v/>
      </c>
      <c r="X70" s="4" t="str">
        <f>IFERROR(__xludf.DUMMYFUNCTION("""COMPUTED_VALUE"""),"")</f>
        <v/>
      </c>
      <c r="Y70" s="4" t="str">
        <f>IFERROR(__xludf.DUMMYFUNCTION("""COMPUTED_VALUE"""),"")</f>
        <v/>
      </c>
      <c r="Z70" s="4" t="str">
        <f>IFERROR(__xludf.DUMMYFUNCTION("""COMPUTED_VALUE"""),"")</f>
        <v/>
      </c>
      <c r="AA70" s="4" t="str">
        <f>IFERROR(__xludf.DUMMYFUNCTION("""COMPUTED_VALUE"""),"")</f>
        <v/>
      </c>
      <c r="AB70" s="4" t="str">
        <f>IFERROR(__xludf.DUMMYFUNCTION("""COMPUTED_VALUE"""),"")</f>
        <v/>
      </c>
      <c r="AC70" s="4" t="str">
        <f>IFERROR(__xludf.DUMMYFUNCTION("""COMPUTED_VALUE"""),"")</f>
        <v/>
      </c>
      <c r="AD70" s="4" t="str">
        <f>IFERROR(__xludf.DUMMYFUNCTION("""COMPUTED_VALUE"""),"")</f>
        <v/>
      </c>
      <c r="AE70" s="4" t="str">
        <f>IFERROR(__xludf.DUMMYFUNCTION("""COMPUTED_VALUE"""),"")</f>
        <v/>
      </c>
      <c r="AF70" s="4" t="str">
        <f>IFERROR(__xludf.DUMMYFUNCTION("""COMPUTED_VALUE"""),"")</f>
        <v/>
      </c>
      <c r="AG70" s="4" t="str">
        <f>IFERROR(__xludf.DUMMYFUNCTION("""COMPUTED_VALUE"""),"")</f>
        <v/>
      </c>
      <c r="AH70" s="4" t="str">
        <f>IFERROR(__xludf.DUMMYFUNCTION("""COMPUTED_VALUE"""),"")</f>
        <v/>
      </c>
      <c r="AI70" s="4" t="str">
        <f>IFERROR(__xludf.DUMMYFUNCTION("""COMPUTED_VALUE"""),"")</f>
        <v/>
      </c>
      <c r="AJ70" s="4" t="str">
        <f>IFERROR(__xludf.DUMMYFUNCTION("""COMPUTED_VALUE"""),"")</f>
        <v/>
      </c>
      <c r="AK70" s="4" t="str">
        <f>IFERROR(__xludf.DUMMYFUNCTION("""COMPUTED_VALUE"""),"")</f>
        <v/>
      </c>
      <c r="AL70" s="4" t="str">
        <f>IFERROR(__xludf.DUMMYFUNCTION("""COMPUTED_VALUE"""),"")</f>
        <v/>
      </c>
      <c r="AM70" s="4" t="str">
        <f>IFERROR(__xludf.DUMMYFUNCTION("""COMPUTED_VALUE"""),"")</f>
        <v/>
      </c>
      <c r="AN70" s="4" t="str">
        <f>IFERROR(__xludf.DUMMYFUNCTION("""COMPUTED_VALUE"""),"")</f>
        <v/>
      </c>
      <c r="AO70" s="4" t="str">
        <f>IFERROR(__xludf.DUMMYFUNCTION("""COMPUTED_VALUE"""),"")</f>
        <v/>
      </c>
      <c r="AP70" s="4" t="str">
        <f>IFERROR(__xludf.DUMMYFUNCTION("""COMPUTED_VALUE"""),"")</f>
        <v/>
      </c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</row>
    <row r="71">
      <c r="A71" s="4" t="str">
        <f>IFERROR(__xludf.DUMMYFUNCTION("""COMPUTED_VALUE"""),"")</f>
        <v/>
      </c>
      <c r="B71" s="4" t="str">
        <f>IFERROR(__xludf.DUMMYFUNCTION("""COMPUTED_VALUE"""),"")</f>
        <v/>
      </c>
      <c r="C71" s="4" t="str">
        <f>IFERROR(__xludf.DUMMYFUNCTION("""COMPUTED_VALUE"""),"")</f>
        <v/>
      </c>
      <c r="D71" s="4" t="str">
        <f>IFERROR(__xludf.DUMMYFUNCTION("""COMPUTED_VALUE"""),"")</f>
        <v/>
      </c>
      <c r="E71" s="4" t="str">
        <f>IFERROR(__xludf.DUMMYFUNCTION("""COMPUTED_VALUE"""),"")</f>
        <v/>
      </c>
      <c r="F71" s="4" t="str">
        <f>IFERROR(__xludf.DUMMYFUNCTION("""COMPUTED_VALUE"""),"")</f>
        <v/>
      </c>
      <c r="G71" s="4" t="str">
        <f>IFERROR(__xludf.DUMMYFUNCTION("""COMPUTED_VALUE"""),"")</f>
        <v/>
      </c>
      <c r="H71" s="4" t="str">
        <f>IFERROR(__xludf.DUMMYFUNCTION("""COMPUTED_VALUE"""),"")</f>
        <v/>
      </c>
      <c r="I71" s="4" t="str">
        <f>IFERROR(__xludf.DUMMYFUNCTION("""COMPUTED_VALUE"""),"")</f>
        <v/>
      </c>
      <c r="J71" s="4" t="str">
        <f>IFERROR(__xludf.DUMMYFUNCTION("""COMPUTED_VALUE"""),"")</f>
        <v/>
      </c>
      <c r="K71" s="4" t="str">
        <f>IFERROR(__xludf.DUMMYFUNCTION("""COMPUTED_VALUE"""),"")</f>
        <v/>
      </c>
      <c r="L71" s="4" t="str">
        <f>IFERROR(__xludf.DUMMYFUNCTION("""COMPUTED_VALUE"""),"")</f>
        <v/>
      </c>
      <c r="M71" s="4" t="str">
        <f>IFERROR(__xludf.DUMMYFUNCTION("""COMPUTED_VALUE"""),"")</f>
        <v/>
      </c>
      <c r="N71" s="4" t="str">
        <f>IFERROR(__xludf.DUMMYFUNCTION("""COMPUTED_VALUE"""),"")</f>
        <v/>
      </c>
      <c r="O71" s="4" t="str">
        <f>IFERROR(__xludf.DUMMYFUNCTION("""COMPUTED_VALUE"""),"")</f>
        <v/>
      </c>
      <c r="P71" s="4" t="str">
        <f>IFERROR(__xludf.DUMMYFUNCTION("""COMPUTED_VALUE"""),"")</f>
        <v/>
      </c>
      <c r="Q71" s="4" t="str">
        <f>IFERROR(__xludf.DUMMYFUNCTION("""COMPUTED_VALUE"""),"")</f>
        <v/>
      </c>
      <c r="R71" s="4" t="str">
        <f>IFERROR(__xludf.DUMMYFUNCTION("""COMPUTED_VALUE"""),"")</f>
        <v/>
      </c>
      <c r="S71" s="4" t="str">
        <f>IFERROR(__xludf.DUMMYFUNCTION("""COMPUTED_VALUE"""),"")</f>
        <v/>
      </c>
      <c r="T71" s="4" t="str">
        <f>IFERROR(__xludf.DUMMYFUNCTION("""COMPUTED_VALUE"""),"")</f>
        <v/>
      </c>
      <c r="U71" s="4" t="str">
        <f>IFERROR(__xludf.DUMMYFUNCTION("""COMPUTED_VALUE"""),"")</f>
        <v/>
      </c>
      <c r="V71" s="4" t="str">
        <f>IFERROR(__xludf.DUMMYFUNCTION("""COMPUTED_VALUE"""),"")</f>
        <v/>
      </c>
      <c r="W71" s="4" t="str">
        <f>IFERROR(__xludf.DUMMYFUNCTION("""COMPUTED_VALUE"""),"")</f>
        <v/>
      </c>
      <c r="X71" s="4" t="str">
        <f>IFERROR(__xludf.DUMMYFUNCTION("""COMPUTED_VALUE"""),"")</f>
        <v/>
      </c>
      <c r="Y71" s="4" t="str">
        <f>IFERROR(__xludf.DUMMYFUNCTION("""COMPUTED_VALUE"""),"")</f>
        <v/>
      </c>
      <c r="Z71" s="4" t="str">
        <f>IFERROR(__xludf.DUMMYFUNCTION("""COMPUTED_VALUE"""),"")</f>
        <v/>
      </c>
      <c r="AA71" s="4" t="str">
        <f>IFERROR(__xludf.DUMMYFUNCTION("""COMPUTED_VALUE"""),"")</f>
        <v/>
      </c>
      <c r="AB71" s="4" t="str">
        <f>IFERROR(__xludf.DUMMYFUNCTION("""COMPUTED_VALUE"""),"")</f>
        <v/>
      </c>
      <c r="AC71" s="4" t="str">
        <f>IFERROR(__xludf.DUMMYFUNCTION("""COMPUTED_VALUE"""),"")</f>
        <v/>
      </c>
      <c r="AD71" s="4" t="str">
        <f>IFERROR(__xludf.DUMMYFUNCTION("""COMPUTED_VALUE"""),"")</f>
        <v/>
      </c>
      <c r="AE71" s="4" t="str">
        <f>IFERROR(__xludf.DUMMYFUNCTION("""COMPUTED_VALUE"""),"")</f>
        <v/>
      </c>
      <c r="AF71" s="4" t="str">
        <f>IFERROR(__xludf.DUMMYFUNCTION("""COMPUTED_VALUE"""),"")</f>
        <v/>
      </c>
      <c r="AG71" s="4" t="str">
        <f>IFERROR(__xludf.DUMMYFUNCTION("""COMPUTED_VALUE"""),"")</f>
        <v/>
      </c>
      <c r="AH71" s="4" t="str">
        <f>IFERROR(__xludf.DUMMYFUNCTION("""COMPUTED_VALUE"""),"")</f>
        <v/>
      </c>
      <c r="AI71" s="4" t="str">
        <f>IFERROR(__xludf.DUMMYFUNCTION("""COMPUTED_VALUE"""),"")</f>
        <v/>
      </c>
      <c r="AJ71" s="4" t="str">
        <f>IFERROR(__xludf.DUMMYFUNCTION("""COMPUTED_VALUE"""),"")</f>
        <v/>
      </c>
      <c r="AK71" s="4" t="str">
        <f>IFERROR(__xludf.DUMMYFUNCTION("""COMPUTED_VALUE"""),"")</f>
        <v/>
      </c>
      <c r="AL71" s="4" t="str">
        <f>IFERROR(__xludf.DUMMYFUNCTION("""COMPUTED_VALUE"""),"")</f>
        <v/>
      </c>
      <c r="AM71" s="4" t="str">
        <f>IFERROR(__xludf.DUMMYFUNCTION("""COMPUTED_VALUE"""),"")</f>
        <v/>
      </c>
      <c r="AN71" s="4" t="str">
        <f>IFERROR(__xludf.DUMMYFUNCTION("""COMPUTED_VALUE"""),"")</f>
        <v/>
      </c>
      <c r="AO71" s="4" t="str">
        <f>IFERROR(__xludf.DUMMYFUNCTION("""COMPUTED_VALUE"""),"")</f>
        <v/>
      </c>
      <c r="AP71" s="4" t="str">
        <f>IFERROR(__xludf.DUMMYFUNCTION("""COMPUTED_VALUE"""),"")</f>
        <v/>
      </c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</row>
    <row r="72">
      <c r="A72" s="4" t="str">
        <f>IFERROR(__xludf.DUMMYFUNCTION("""COMPUTED_VALUE"""),"")</f>
        <v/>
      </c>
      <c r="B72" s="4" t="str">
        <f>IFERROR(__xludf.DUMMYFUNCTION("""COMPUTED_VALUE"""),"")</f>
        <v/>
      </c>
      <c r="C72" s="4" t="str">
        <f>IFERROR(__xludf.DUMMYFUNCTION("""COMPUTED_VALUE"""),"")</f>
        <v/>
      </c>
      <c r="D72" s="4" t="str">
        <f>IFERROR(__xludf.DUMMYFUNCTION("""COMPUTED_VALUE"""),"")</f>
        <v/>
      </c>
      <c r="E72" s="4" t="str">
        <f>IFERROR(__xludf.DUMMYFUNCTION("""COMPUTED_VALUE"""),"")</f>
        <v/>
      </c>
      <c r="F72" s="4" t="str">
        <f>IFERROR(__xludf.DUMMYFUNCTION("""COMPUTED_VALUE"""),"")</f>
        <v/>
      </c>
      <c r="G72" s="4" t="str">
        <f>IFERROR(__xludf.DUMMYFUNCTION("""COMPUTED_VALUE"""),"")</f>
        <v/>
      </c>
      <c r="H72" s="4" t="str">
        <f>IFERROR(__xludf.DUMMYFUNCTION("""COMPUTED_VALUE"""),"")</f>
        <v/>
      </c>
      <c r="I72" s="4" t="str">
        <f>IFERROR(__xludf.DUMMYFUNCTION("""COMPUTED_VALUE"""),"")</f>
        <v/>
      </c>
      <c r="J72" s="4" t="str">
        <f>IFERROR(__xludf.DUMMYFUNCTION("""COMPUTED_VALUE"""),"")</f>
        <v/>
      </c>
      <c r="K72" s="4" t="str">
        <f>IFERROR(__xludf.DUMMYFUNCTION("""COMPUTED_VALUE"""),"")</f>
        <v/>
      </c>
      <c r="L72" s="4" t="str">
        <f>IFERROR(__xludf.DUMMYFUNCTION("""COMPUTED_VALUE"""),"")</f>
        <v/>
      </c>
      <c r="M72" s="4" t="str">
        <f>IFERROR(__xludf.DUMMYFUNCTION("""COMPUTED_VALUE"""),"")</f>
        <v/>
      </c>
      <c r="N72" s="4" t="str">
        <f>IFERROR(__xludf.DUMMYFUNCTION("""COMPUTED_VALUE"""),"")</f>
        <v/>
      </c>
      <c r="O72" s="4" t="str">
        <f>IFERROR(__xludf.DUMMYFUNCTION("""COMPUTED_VALUE"""),"")</f>
        <v/>
      </c>
      <c r="P72" s="4" t="str">
        <f>IFERROR(__xludf.DUMMYFUNCTION("""COMPUTED_VALUE"""),"")</f>
        <v/>
      </c>
      <c r="Q72" s="4" t="str">
        <f>IFERROR(__xludf.DUMMYFUNCTION("""COMPUTED_VALUE"""),"")</f>
        <v/>
      </c>
      <c r="R72" s="4" t="str">
        <f>IFERROR(__xludf.DUMMYFUNCTION("""COMPUTED_VALUE"""),"")</f>
        <v/>
      </c>
      <c r="S72" s="4" t="str">
        <f>IFERROR(__xludf.DUMMYFUNCTION("""COMPUTED_VALUE"""),"")</f>
        <v/>
      </c>
      <c r="T72" s="4" t="str">
        <f>IFERROR(__xludf.DUMMYFUNCTION("""COMPUTED_VALUE"""),"")</f>
        <v/>
      </c>
      <c r="U72" s="4" t="str">
        <f>IFERROR(__xludf.DUMMYFUNCTION("""COMPUTED_VALUE"""),"")</f>
        <v/>
      </c>
      <c r="V72" s="4" t="str">
        <f>IFERROR(__xludf.DUMMYFUNCTION("""COMPUTED_VALUE"""),"")</f>
        <v/>
      </c>
      <c r="W72" s="4" t="str">
        <f>IFERROR(__xludf.DUMMYFUNCTION("""COMPUTED_VALUE"""),"")</f>
        <v/>
      </c>
      <c r="X72" s="4" t="str">
        <f>IFERROR(__xludf.DUMMYFUNCTION("""COMPUTED_VALUE"""),"")</f>
        <v/>
      </c>
      <c r="Y72" s="4" t="str">
        <f>IFERROR(__xludf.DUMMYFUNCTION("""COMPUTED_VALUE"""),"")</f>
        <v/>
      </c>
      <c r="Z72" s="4" t="str">
        <f>IFERROR(__xludf.DUMMYFUNCTION("""COMPUTED_VALUE"""),"")</f>
        <v/>
      </c>
      <c r="AA72" s="4" t="str">
        <f>IFERROR(__xludf.DUMMYFUNCTION("""COMPUTED_VALUE"""),"")</f>
        <v/>
      </c>
      <c r="AB72" s="4" t="str">
        <f>IFERROR(__xludf.DUMMYFUNCTION("""COMPUTED_VALUE"""),"")</f>
        <v/>
      </c>
      <c r="AC72" s="4" t="str">
        <f>IFERROR(__xludf.DUMMYFUNCTION("""COMPUTED_VALUE"""),"")</f>
        <v/>
      </c>
      <c r="AD72" s="4" t="str">
        <f>IFERROR(__xludf.DUMMYFUNCTION("""COMPUTED_VALUE"""),"")</f>
        <v/>
      </c>
      <c r="AE72" s="4" t="str">
        <f>IFERROR(__xludf.DUMMYFUNCTION("""COMPUTED_VALUE"""),"")</f>
        <v/>
      </c>
      <c r="AF72" s="4" t="str">
        <f>IFERROR(__xludf.DUMMYFUNCTION("""COMPUTED_VALUE"""),"")</f>
        <v/>
      </c>
      <c r="AG72" s="4" t="str">
        <f>IFERROR(__xludf.DUMMYFUNCTION("""COMPUTED_VALUE"""),"")</f>
        <v/>
      </c>
      <c r="AH72" s="4" t="str">
        <f>IFERROR(__xludf.DUMMYFUNCTION("""COMPUTED_VALUE"""),"")</f>
        <v/>
      </c>
      <c r="AI72" s="4" t="str">
        <f>IFERROR(__xludf.DUMMYFUNCTION("""COMPUTED_VALUE"""),"")</f>
        <v/>
      </c>
      <c r="AJ72" s="4" t="str">
        <f>IFERROR(__xludf.DUMMYFUNCTION("""COMPUTED_VALUE"""),"")</f>
        <v/>
      </c>
      <c r="AK72" s="4" t="str">
        <f>IFERROR(__xludf.DUMMYFUNCTION("""COMPUTED_VALUE"""),"")</f>
        <v/>
      </c>
      <c r="AL72" s="4" t="str">
        <f>IFERROR(__xludf.DUMMYFUNCTION("""COMPUTED_VALUE"""),"")</f>
        <v/>
      </c>
      <c r="AM72" s="4" t="str">
        <f>IFERROR(__xludf.DUMMYFUNCTION("""COMPUTED_VALUE"""),"")</f>
        <v/>
      </c>
      <c r="AN72" s="4" t="str">
        <f>IFERROR(__xludf.DUMMYFUNCTION("""COMPUTED_VALUE"""),"")</f>
        <v/>
      </c>
      <c r="AO72" s="4" t="str">
        <f>IFERROR(__xludf.DUMMYFUNCTION("""COMPUTED_VALUE"""),"")</f>
        <v/>
      </c>
      <c r="AP72" s="4" t="str">
        <f>IFERROR(__xludf.DUMMYFUNCTION("""COMPUTED_VALUE"""),"")</f>
        <v/>
      </c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</row>
    <row r="73">
      <c r="A73" s="4" t="str">
        <f>IFERROR(__xludf.DUMMYFUNCTION("""COMPUTED_VALUE"""),"")</f>
        <v/>
      </c>
      <c r="B73" s="4" t="str">
        <f>IFERROR(__xludf.DUMMYFUNCTION("""COMPUTED_VALUE"""),"")</f>
        <v/>
      </c>
      <c r="C73" s="4" t="str">
        <f>IFERROR(__xludf.DUMMYFUNCTION("""COMPUTED_VALUE"""),"")</f>
        <v/>
      </c>
      <c r="D73" s="4" t="str">
        <f>IFERROR(__xludf.DUMMYFUNCTION("""COMPUTED_VALUE"""),"")</f>
        <v/>
      </c>
      <c r="E73" s="4" t="str">
        <f>IFERROR(__xludf.DUMMYFUNCTION("""COMPUTED_VALUE"""),"")</f>
        <v/>
      </c>
      <c r="F73" s="4" t="str">
        <f>IFERROR(__xludf.DUMMYFUNCTION("""COMPUTED_VALUE"""),"")</f>
        <v/>
      </c>
      <c r="G73" s="4" t="str">
        <f>IFERROR(__xludf.DUMMYFUNCTION("""COMPUTED_VALUE"""),"")</f>
        <v/>
      </c>
      <c r="H73" s="4" t="str">
        <f>IFERROR(__xludf.DUMMYFUNCTION("""COMPUTED_VALUE"""),"")</f>
        <v/>
      </c>
      <c r="I73" s="4" t="str">
        <f>IFERROR(__xludf.DUMMYFUNCTION("""COMPUTED_VALUE"""),"")</f>
        <v/>
      </c>
      <c r="J73" s="4" t="str">
        <f>IFERROR(__xludf.DUMMYFUNCTION("""COMPUTED_VALUE"""),"")</f>
        <v/>
      </c>
      <c r="K73" s="4" t="str">
        <f>IFERROR(__xludf.DUMMYFUNCTION("""COMPUTED_VALUE"""),"")</f>
        <v/>
      </c>
      <c r="L73" s="4" t="str">
        <f>IFERROR(__xludf.DUMMYFUNCTION("""COMPUTED_VALUE"""),"")</f>
        <v/>
      </c>
      <c r="M73" s="4" t="str">
        <f>IFERROR(__xludf.DUMMYFUNCTION("""COMPUTED_VALUE"""),"")</f>
        <v/>
      </c>
      <c r="N73" s="4" t="str">
        <f>IFERROR(__xludf.DUMMYFUNCTION("""COMPUTED_VALUE"""),"")</f>
        <v/>
      </c>
      <c r="O73" s="4" t="str">
        <f>IFERROR(__xludf.DUMMYFUNCTION("""COMPUTED_VALUE"""),"")</f>
        <v/>
      </c>
      <c r="P73" s="4" t="str">
        <f>IFERROR(__xludf.DUMMYFUNCTION("""COMPUTED_VALUE"""),"")</f>
        <v/>
      </c>
      <c r="Q73" s="4" t="str">
        <f>IFERROR(__xludf.DUMMYFUNCTION("""COMPUTED_VALUE"""),"")</f>
        <v/>
      </c>
      <c r="R73" s="4" t="str">
        <f>IFERROR(__xludf.DUMMYFUNCTION("""COMPUTED_VALUE"""),"")</f>
        <v/>
      </c>
      <c r="S73" s="4" t="str">
        <f>IFERROR(__xludf.DUMMYFUNCTION("""COMPUTED_VALUE"""),"")</f>
        <v/>
      </c>
      <c r="T73" s="4" t="str">
        <f>IFERROR(__xludf.DUMMYFUNCTION("""COMPUTED_VALUE"""),"")</f>
        <v/>
      </c>
      <c r="U73" s="4" t="str">
        <f>IFERROR(__xludf.DUMMYFUNCTION("""COMPUTED_VALUE"""),"")</f>
        <v/>
      </c>
      <c r="V73" s="4" t="str">
        <f>IFERROR(__xludf.DUMMYFUNCTION("""COMPUTED_VALUE"""),"")</f>
        <v/>
      </c>
      <c r="W73" s="4" t="str">
        <f>IFERROR(__xludf.DUMMYFUNCTION("""COMPUTED_VALUE"""),"")</f>
        <v/>
      </c>
      <c r="X73" s="4" t="str">
        <f>IFERROR(__xludf.DUMMYFUNCTION("""COMPUTED_VALUE"""),"")</f>
        <v/>
      </c>
      <c r="Y73" s="4" t="str">
        <f>IFERROR(__xludf.DUMMYFUNCTION("""COMPUTED_VALUE"""),"")</f>
        <v/>
      </c>
      <c r="Z73" s="4" t="str">
        <f>IFERROR(__xludf.DUMMYFUNCTION("""COMPUTED_VALUE"""),"")</f>
        <v/>
      </c>
      <c r="AA73" s="4" t="str">
        <f>IFERROR(__xludf.DUMMYFUNCTION("""COMPUTED_VALUE"""),"")</f>
        <v/>
      </c>
      <c r="AB73" s="4" t="str">
        <f>IFERROR(__xludf.DUMMYFUNCTION("""COMPUTED_VALUE"""),"")</f>
        <v/>
      </c>
      <c r="AC73" s="4" t="str">
        <f>IFERROR(__xludf.DUMMYFUNCTION("""COMPUTED_VALUE"""),"")</f>
        <v/>
      </c>
      <c r="AD73" s="4" t="str">
        <f>IFERROR(__xludf.DUMMYFUNCTION("""COMPUTED_VALUE"""),"")</f>
        <v/>
      </c>
      <c r="AE73" s="4" t="str">
        <f>IFERROR(__xludf.DUMMYFUNCTION("""COMPUTED_VALUE"""),"")</f>
        <v/>
      </c>
      <c r="AF73" s="4" t="str">
        <f>IFERROR(__xludf.DUMMYFUNCTION("""COMPUTED_VALUE"""),"")</f>
        <v/>
      </c>
      <c r="AG73" s="4" t="str">
        <f>IFERROR(__xludf.DUMMYFUNCTION("""COMPUTED_VALUE"""),"")</f>
        <v/>
      </c>
      <c r="AH73" s="4" t="str">
        <f>IFERROR(__xludf.DUMMYFUNCTION("""COMPUTED_VALUE"""),"")</f>
        <v/>
      </c>
      <c r="AI73" s="4" t="str">
        <f>IFERROR(__xludf.DUMMYFUNCTION("""COMPUTED_VALUE"""),"")</f>
        <v/>
      </c>
      <c r="AJ73" s="4" t="str">
        <f>IFERROR(__xludf.DUMMYFUNCTION("""COMPUTED_VALUE"""),"")</f>
        <v/>
      </c>
      <c r="AK73" s="4" t="str">
        <f>IFERROR(__xludf.DUMMYFUNCTION("""COMPUTED_VALUE"""),"")</f>
        <v/>
      </c>
      <c r="AL73" s="4" t="str">
        <f>IFERROR(__xludf.DUMMYFUNCTION("""COMPUTED_VALUE"""),"")</f>
        <v/>
      </c>
      <c r="AM73" s="4" t="str">
        <f>IFERROR(__xludf.DUMMYFUNCTION("""COMPUTED_VALUE"""),"")</f>
        <v/>
      </c>
      <c r="AN73" s="4" t="str">
        <f>IFERROR(__xludf.DUMMYFUNCTION("""COMPUTED_VALUE"""),"")</f>
        <v/>
      </c>
      <c r="AO73" s="4" t="str">
        <f>IFERROR(__xludf.DUMMYFUNCTION("""COMPUTED_VALUE"""),"")</f>
        <v/>
      </c>
      <c r="AP73" s="4" t="str">
        <f>IFERROR(__xludf.DUMMYFUNCTION("""COMPUTED_VALUE"""),"")</f>
        <v/>
      </c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</row>
    <row r="74">
      <c r="A74" s="4" t="str">
        <f>IFERROR(__xludf.DUMMYFUNCTION("""COMPUTED_VALUE"""),"")</f>
        <v/>
      </c>
      <c r="B74" s="4" t="str">
        <f>IFERROR(__xludf.DUMMYFUNCTION("""COMPUTED_VALUE"""),"")</f>
        <v/>
      </c>
      <c r="C74" s="4" t="str">
        <f>IFERROR(__xludf.DUMMYFUNCTION("""COMPUTED_VALUE"""),"")</f>
        <v/>
      </c>
      <c r="D74" s="4" t="str">
        <f>IFERROR(__xludf.DUMMYFUNCTION("""COMPUTED_VALUE"""),"")</f>
        <v/>
      </c>
      <c r="E74" s="4" t="str">
        <f>IFERROR(__xludf.DUMMYFUNCTION("""COMPUTED_VALUE"""),"")</f>
        <v/>
      </c>
      <c r="F74" s="4" t="str">
        <f>IFERROR(__xludf.DUMMYFUNCTION("""COMPUTED_VALUE"""),"")</f>
        <v/>
      </c>
      <c r="G74" s="4" t="str">
        <f>IFERROR(__xludf.DUMMYFUNCTION("""COMPUTED_VALUE"""),"")</f>
        <v/>
      </c>
      <c r="H74" s="4" t="str">
        <f>IFERROR(__xludf.DUMMYFUNCTION("""COMPUTED_VALUE"""),"")</f>
        <v/>
      </c>
      <c r="I74" s="4" t="str">
        <f>IFERROR(__xludf.DUMMYFUNCTION("""COMPUTED_VALUE"""),"")</f>
        <v/>
      </c>
      <c r="J74" s="4" t="str">
        <f>IFERROR(__xludf.DUMMYFUNCTION("""COMPUTED_VALUE"""),"")</f>
        <v/>
      </c>
      <c r="K74" s="4" t="str">
        <f>IFERROR(__xludf.DUMMYFUNCTION("""COMPUTED_VALUE"""),"")</f>
        <v/>
      </c>
      <c r="L74" s="4" t="str">
        <f>IFERROR(__xludf.DUMMYFUNCTION("""COMPUTED_VALUE"""),"")</f>
        <v/>
      </c>
      <c r="M74" s="4" t="str">
        <f>IFERROR(__xludf.DUMMYFUNCTION("""COMPUTED_VALUE"""),"")</f>
        <v/>
      </c>
      <c r="N74" s="4" t="str">
        <f>IFERROR(__xludf.DUMMYFUNCTION("""COMPUTED_VALUE"""),"")</f>
        <v/>
      </c>
      <c r="O74" s="4" t="str">
        <f>IFERROR(__xludf.DUMMYFUNCTION("""COMPUTED_VALUE"""),"")</f>
        <v/>
      </c>
      <c r="P74" s="4" t="str">
        <f>IFERROR(__xludf.DUMMYFUNCTION("""COMPUTED_VALUE"""),"")</f>
        <v/>
      </c>
      <c r="Q74" s="4" t="str">
        <f>IFERROR(__xludf.DUMMYFUNCTION("""COMPUTED_VALUE"""),"")</f>
        <v/>
      </c>
      <c r="R74" s="4" t="str">
        <f>IFERROR(__xludf.DUMMYFUNCTION("""COMPUTED_VALUE"""),"")</f>
        <v/>
      </c>
      <c r="S74" s="4" t="str">
        <f>IFERROR(__xludf.DUMMYFUNCTION("""COMPUTED_VALUE"""),"")</f>
        <v/>
      </c>
      <c r="T74" s="4" t="str">
        <f>IFERROR(__xludf.DUMMYFUNCTION("""COMPUTED_VALUE"""),"")</f>
        <v/>
      </c>
      <c r="U74" s="4" t="str">
        <f>IFERROR(__xludf.DUMMYFUNCTION("""COMPUTED_VALUE"""),"")</f>
        <v/>
      </c>
      <c r="V74" s="4" t="str">
        <f>IFERROR(__xludf.DUMMYFUNCTION("""COMPUTED_VALUE"""),"")</f>
        <v/>
      </c>
      <c r="W74" s="4" t="str">
        <f>IFERROR(__xludf.DUMMYFUNCTION("""COMPUTED_VALUE"""),"")</f>
        <v/>
      </c>
      <c r="X74" s="4" t="str">
        <f>IFERROR(__xludf.DUMMYFUNCTION("""COMPUTED_VALUE"""),"")</f>
        <v/>
      </c>
      <c r="Y74" s="4" t="str">
        <f>IFERROR(__xludf.DUMMYFUNCTION("""COMPUTED_VALUE"""),"")</f>
        <v/>
      </c>
      <c r="Z74" s="4" t="str">
        <f>IFERROR(__xludf.DUMMYFUNCTION("""COMPUTED_VALUE"""),"")</f>
        <v/>
      </c>
      <c r="AA74" s="4" t="str">
        <f>IFERROR(__xludf.DUMMYFUNCTION("""COMPUTED_VALUE"""),"")</f>
        <v/>
      </c>
      <c r="AB74" s="4" t="str">
        <f>IFERROR(__xludf.DUMMYFUNCTION("""COMPUTED_VALUE"""),"")</f>
        <v/>
      </c>
      <c r="AC74" s="4" t="str">
        <f>IFERROR(__xludf.DUMMYFUNCTION("""COMPUTED_VALUE"""),"")</f>
        <v/>
      </c>
      <c r="AD74" s="4" t="str">
        <f>IFERROR(__xludf.DUMMYFUNCTION("""COMPUTED_VALUE"""),"")</f>
        <v/>
      </c>
      <c r="AE74" s="4" t="str">
        <f>IFERROR(__xludf.DUMMYFUNCTION("""COMPUTED_VALUE"""),"")</f>
        <v/>
      </c>
      <c r="AF74" s="4" t="str">
        <f>IFERROR(__xludf.DUMMYFUNCTION("""COMPUTED_VALUE"""),"")</f>
        <v/>
      </c>
      <c r="AG74" s="4" t="str">
        <f>IFERROR(__xludf.DUMMYFUNCTION("""COMPUTED_VALUE"""),"")</f>
        <v/>
      </c>
      <c r="AH74" s="4" t="str">
        <f>IFERROR(__xludf.DUMMYFUNCTION("""COMPUTED_VALUE"""),"")</f>
        <v/>
      </c>
      <c r="AI74" s="4" t="str">
        <f>IFERROR(__xludf.DUMMYFUNCTION("""COMPUTED_VALUE"""),"")</f>
        <v/>
      </c>
      <c r="AJ74" s="4" t="str">
        <f>IFERROR(__xludf.DUMMYFUNCTION("""COMPUTED_VALUE"""),"")</f>
        <v/>
      </c>
      <c r="AK74" s="4" t="str">
        <f>IFERROR(__xludf.DUMMYFUNCTION("""COMPUTED_VALUE"""),"")</f>
        <v/>
      </c>
      <c r="AL74" s="4" t="str">
        <f>IFERROR(__xludf.DUMMYFUNCTION("""COMPUTED_VALUE"""),"")</f>
        <v/>
      </c>
      <c r="AM74" s="4" t="str">
        <f>IFERROR(__xludf.DUMMYFUNCTION("""COMPUTED_VALUE"""),"")</f>
        <v/>
      </c>
      <c r="AN74" s="4" t="str">
        <f>IFERROR(__xludf.DUMMYFUNCTION("""COMPUTED_VALUE"""),"")</f>
        <v/>
      </c>
      <c r="AO74" s="4" t="str">
        <f>IFERROR(__xludf.DUMMYFUNCTION("""COMPUTED_VALUE"""),"")</f>
        <v/>
      </c>
      <c r="AP74" s="4" t="str">
        <f>IFERROR(__xludf.DUMMYFUNCTION("""COMPUTED_VALUE"""),"")</f>
        <v/>
      </c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</row>
    <row r="75">
      <c r="A75" s="4" t="str">
        <f>IFERROR(__xludf.DUMMYFUNCTION("""COMPUTED_VALUE"""),"")</f>
        <v/>
      </c>
      <c r="B75" s="4" t="str">
        <f>IFERROR(__xludf.DUMMYFUNCTION("""COMPUTED_VALUE"""),"")</f>
        <v/>
      </c>
      <c r="C75" s="4" t="str">
        <f>IFERROR(__xludf.DUMMYFUNCTION("""COMPUTED_VALUE"""),"")</f>
        <v/>
      </c>
      <c r="D75" s="4" t="str">
        <f>IFERROR(__xludf.DUMMYFUNCTION("""COMPUTED_VALUE"""),"")</f>
        <v/>
      </c>
      <c r="E75" s="4" t="str">
        <f>IFERROR(__xludf.DUMMYFUNCTION("""COMPUTED_VALUE"""),"")</f>
        <v/>
      </c>
      <c r="F75" s="4" t="str">
        <f>IFERROR(__xludf.DUMMYFUNCTION("""COMPUTED_VALUE"""),"")</f>
        <v/>
      </c>
      <c r="G75" s="4" t="str">
        <f>IFERROR(__xludf.DUMMYFUNCTION("""COMPUTED_VALUE"""),"")</f>
        <v/>
      </c>
      <c r="H75" s="4" t="str">
        <f>IFERROR(__xludf.DUMMYFUNCTION("""COMPUTED_VALUE"""),"")</f>
        <v/>
      </c>
      <c r="I75" s="4" t="str">
        <f>IFERROR(__xludf.DUMMYFUNCTION("""COMPUTED_VALUE"""),"")</f>
        <v/>
      </c>
      <c r="J75" s="4" t="str">
        <f>IFERROR(__xludf.DUMMYFUNCTION("""COMPUTED_VALUE"""),"")</f>
        <v/>
      </c>
      <c r="K75" s="4" t="str">
        <f>IFERROR(__xludf.DUMMYFUNCTION("""COMPUTED_VALUE"""),"")</f>
        <v/>
      </c>
      <c r="L75" s="4" t="str">
        <f>IFERROR(__xludf.DUMMYFUNCTION("""COMPUTED_VALUE"""),"")</f>
        <v/>
      </c>
      <c r="M75" s="4" t="str">
        <f>IFERROR(__xludf.DUMMYFUNCTION("""COMPUTED_VALUE"""),"")</f>
        <v/>
      </c>
      <c r="N75" s="4" t="str">
        <f>IFERROR(__xludf.DUMMYFUNCTION("""COMPUTED_VALUE"""),"")</f>
        <v/>
      </c>
      <c r="O75" s="4" t="str">
        <f>IFERROR(__xludf.DUMMYFUNCTION("""COMPUTED_VALUE"""),"")</f>
        <v/>
      </c>
      <c r="P75" s="4" t="str">
        <f>IFERROR(__xludf.DUMMYFUNCTION("""COMPUTED_VALUE"""),"")</f>
        <v/>
      </c>
      <c r="Q75" s="4" t="str">
        <f>IFERROR(__xludf.DUMMYFUNCTION("""COMPUTED_VALUE"""),"")</f>
        <v/>
      </c>
      <c r="R75" s="4" t="str">
        <f>IFERROR(__xludf.DUMMYFUNCTION("""COMPUTED_VALUE"""),"")</f>
        <v/>
      </c>
      <c r="S75" s="4" t="str">
        <f>IFERROR(__xludf.DUMMYFUNCTION("""COMPUTED_VALUE"""),"")</f>
        <v/>
      </c>
      <c r="T75" s="4" t="str">
        <f>IFERROR(__xludf.DUMMYFUNCTION("""COMPUTED_VALUE"""),"")</f>
        <v/>
      </c>
      <c r="U75" s="4" t="str">
        <f>IFERROR(__xludf.DUMMYFUNCTION("""COMPUTED_VALUE"""),"")</f>
        <v/>
      </c>
      <c r="V75" s="4" t="str">
        <f>IFERROR(__xludf.DUMMYFUNCTION("""COMPUTED_VALUE"""),"")</f>
        <v/>
      </c>
      <c r="W75" s="4" t="str">
        <f>IFERROR(__xludf.DUMMYFUNCTION("""COMPUTED_VALUE"""),"")</f>
        <v/>
      </c>
      <c r="X75" s="4" t="str">
        <f>IFERROR(__xludf.DUMMYFUNCTION("""COMPUTED_VALUE"""),"")</f>
        <v/>
      </c>
      <c r="Y75" s="4" t="str">
        <f>IFERROR(__xludf.DUMMYFUNCTION("""COMPUTED_VALUE"""),"")</f>
        <v/>
      </c>
      <c r="Z75" s="4" t="str">
        <f>IFERROR(__xludf.DUMMYFUNCTION("""COMPUTED_VALUE"""),"")</f>
        <v/>
      </c>
      <c r="AA75" s="4" t="str">
        <f>IFERROR(__xludf.DUMMYFUNCTION("""COMPUTED_VALUE"""),"")</f>
        <v/>
      </c>
      <c r="AB75" s="4" t="str">
        <f>IFERROR(__xludf.DUMMYFUNCTION("""COMPUTED_VALUE"""),"")</f>
        <v/>
      </c>
      <c r="AC75" s="4" t="str">
        <f>IFERROR(__xludf.DUMMYFUNCTION("""COMPUTED_VALUE"""),"")</f>
        <v/>
      </c>
      <c r="AD75" s="4" t="str">
        <f>IFERROR(__xludf.DUMMYFUNCTION("""COMPUTED_VALUE"""),"")</f>
        <v/>
      </c>
      <c r="AE75" s="4" t="str">
        <f>IFERROR(__xludf.DUMMYFUNCTION("""COMPUTED_VALUE"""),"")</f>
        <v/>
      </c>
      <c r="AF75" s="4" t="str">
        <f>IFERROR(__xludf.DUMMYFUNCTION("""COMPUTED_VALUE"""),"")</f>
        <v/>
      </c>
      <c r="AG75" s="4" t="str">
        <f>IFERROR(__xludf.DUMMYFUNCTION("""COMPUTED_VALUE"""),"")</f>
        <v/>
      </c>
      <c r="AH75" s="4" t="str">
        <f>IFERROR(__xludf.DUMMYFUNCTION("""COMPUTED_VALUE"""),"")</f>
        <v/>
      </c>
      <c r="AI75" s="4" t="str">
        <f>IFERROR(__xludf.DUMMYFUNCTION("""COMPUTED_VALUE"""),"")</f>
        <v/>
      </c>
      <c r="AJ75" s="4" t="str">
        <f>IFERROR(__xludf.DUMMYFUNCTION("""COMPUTED_VALUE"""),"")</f>
        <v/>
      </c>
      <c r="AK75" s="4" t="str">
        <f>IFERROR(__xludf.DUMMYFUNCTION("""COMPUTED_VALUE"""),"")</f>
        <v/>
      </c>
      <c r="AL75" s="4" t="str">
        <f>IFERROR(__xludf.DUMMYFUNCTION("""COMPUTED_VALUE"""),"")</f>
        <v/>
      </c>
      <c r="AM75" s="4" t="str">
        <f>IFERROR(__xludf.DUMMYFUNCTION("""COMPUTED_VALUE"""),"")</f>
        <v/>
      </c>
      <c r="AN75" s="4" t="str">
        <f>IFERROR(__xludf.DUMMYFUNCTION("""COMPUTED_VALUE"""),"")</f>
        <v/>
      </c>
      <c r="AO75" s="4" t="str">
        <f>IFERROR(__xludf.DUMMYFUNCTION("""COMPUTED_VALUE"""),"")</f>
        <v/>
      </c>
      <c r="AP75" s="4" t="str">
        <f>IFERROR(__xludf.DUMMYFUNCTION("""COMPUTED_VALUE"""),"")</f>
        <v/>
      </c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</row>
    <row r="76">
      <c r="A76" s="4" t="str">
        <f>IFERROR(__xludf.DUMMYFUNCTION("""COMPUTED_VALUE"""),"")</f>
        <v/>
      </c>
      <c r="B76" s="4" t="str">
        <f>IFERROR(__xludf.DUMMYFUNCTION("""COMPUTED_VALUE"""),"")</f>
        <v/>
      </c>
      <c r="C76" s="4" t="str">
        <f>IFERROR(__xludf.DUMMYFUNCTION("""COMPUTED_VALUE"""),"")</f>
        <v/>
      </c>
      <c r="D76" s="4" t="str">
        <f>IFERROR(__xludf.DUMMYFUNCTION("""COMPUTED_VALUE"""),"")</f>
        <v/>
      </c>
      <c r="E76" s="4" t="str">
        <f>IFERROR(__xludf.DUMMYFUNCTION("""COMPUTED_VALUE"""),"")</f>
        <v/>
      </c>
      <c r="F76" s="4" t="str">
        <f>IFERROR(__xludf.DUMMYFUNCTION("""COMPUTED_VALUE"""),"")</f>
        <v/>
      </c>
      <c r="G76" s="4" t="str">
        <f>IFERROR(__xludf.DUMMYFUNCTION("""COMPUTED_VALUE"""),"")</f>
        <v/>
      </c>
      <c r="H76" s="4" t="str">
        <f>IFERROR(__xludf.DUMMYFUNCTION("""COMPUTED_VALUE"""),"")</f>
        <v/>
      </c>
      <c r="I76" s="4" t="str">
        <f>IFERROR(__xludf.DUMMYFUNCTION("""COMPUTED_VALUE"""),"")</f>
        <v/>
      </c>
      <c r="J76" s="4" t="str">
        <f>IFERROR(__xludf.DUMMYFUNCTION("""COMPUTED_VALUE"""),"")</f>
        <v/>
      </c>
      <c r="K76" s="4" t="str">
        <f>IFERROR(__xludf.DUMMYFUNCTION("""COMPUTED_VALUE"""),"")</f>
        <v/>
      </c>
      <c r="L76" s="4" t="str">
        <f>IFERROR(__xludf.DUMMYFUNCTION("""COMPUTED_VALUE"""),"")</f>
        <v/>
      </c>
      <c r="M76" s="4" t="str">
        <f>IFERROR(__xludf.DUMMYFUNCTION("""COMPUTED_VALUE"""),"")</f>
        <v/>
      </c>
      <c r="N76" s="4" t="str">
        <f>IFERROR(__xludf.DUMMYFUNCTION("""COMPUTED_VALUE"""),"")</f>
        <v/>
      </c>
      <c r="O76" s="4" t="str">
        <f>IFERROR(__xludf.DUMMYFUNCTION("""COMPUTED_VALUE"""),"")</f>
        <v/>
      </c>
      <c r="P76" s="4" t="str">
        <f>IFERROR(__xludf.DUMMYFUNCTION("""COMPUTED_VALUE"""),"")</f>
        <v/>
      </c>
      <c r="Q76" s="4" t="str">
        <f>IFERROR(__xludf.DUMMYFUNCTION("""COMPUTED_VALUE"""),"")</f>
        <v/>
      </c>
      <c r="R76" s="4" t="str">
        <f>IFERROR(__xludf.DUMMYFUNCTION("""COMPUTED_VALUE"""),"")</f>
        <v/>
      </c>
      <c r="S76" s="4" t="str">
        <f>IFERROR(__xludf.DUMMYFUNCTION("""COMPUTED_VALUE"""),"")</f>
        <v/>
      </c>
      <c r="T76" s="4" t="str">
        <f>IFERROR(__xludf.DUMMYFUNCTION("""COMPUTED_VALUE"""),"")</f>
        <v/>
      </c>
      <c r="U76" s="4" t="str">
        <f>IFERROR(__xludf.DUMMYFUNCTION("""COMPUTED_VALUE"""),"")</f>
        <v/>
      </c>
      <c r="V76" s="4" t="str">
        <f>IFERROR(__xludf.DUMMYFUNCTION("""COMPUTED_VALUE"""),"")</f>
        <v/>
      </c>
      <c r="W76" s="4" t="str">
        <f>IFERROR(__xludf.DUMMYFUNCTION("""COMPUTED_VALUE"""),"")</f>
        <v/>
      </c>
      <c r="X76" s="4" t="str">
        <f>IFERROR(__xludf.DUMMYFUNCTION("""COMPUTED_VALUE"""),"")</f>
        <v/>
      </c>
      <c r="Y76" s="4" t="str">
        <f>IFERROR(__xludf.DUMMYFUNCTION("""COMPUTED_VALUE"""),"")</f>
        <v/>
      </c>
      <c r="Z76" s="4" t="str">
        <f>IFERROR(__xludf.DUMMYFUNCTION("""COMPUTED_VALUE"""),"")</f>
        <v/>
      </c>
      <c r="AA76" s="4" t="str">
        <f>IFERROR(__xludf.DUMMYFUNCTION("""COMPUTED_VALUE"""),"")</f>
        <v/>
      </c>
      <c r="AB76" s="4" t="str">
        <f>IFERROR(__xludf.DUMMYFUNCTION("""COMPUTED_VALUE"""),"")</f>
        <v/>
      </c>
      <c r="AC76" s="4" t="str">
        <f>IFERROR(__xludf.DUMMYFUNCTION("""COMPUTED_VALUE"""),"")</f>
        <v/>
      </c>
      <c r="AD76" s="4" t="str">
        <f>IFERROR(__xludf.DUMMYFUNCTION("""COMPUTED_VALUE"""),"")</f>
        <v/>
      </c>
      <c r="AE76" s="4" t="str">
        <f>IFERROR(__xludf.DUMMYFUNCTION("""COMPUTED_VALUE"""),"")</f>
        <v/>
      </c>
      <c r="AF76" s="4" t="str">
        <f>IFERROR(__xludf.DUMMYFUNCTION("""COMPUTED_VALUE"""),"")</f>
        <v/>
      </c>
      <c r="AG76" s="4" t="str">
        <f>IFERROR(__xludf.DUMMYFUNCTION("""COMPUTED_VALUE"""),"")</f>
        <v/>
      </c>
      <c r="AH76" s="4" t="str">
        <f>IFERROR(__xludf.DUMMYFUNCTION("""COMPUTED_VALUE"""),"")</f>
        <v/>
      </c>
      <c r="AI76" s="4" t="str">
        <f>IFERROR(__xludf.DUMMYFUNCTION("""COMPUTED_VALUE"""),"")</f>
        <v/>
      </c>
      <c r="AJ76" s="4" t="str">
        <f>IFERROR(__xludf.DUMMYFUNCTION("""COMPUTED_VALUE"""),"")</f>
        <v/>
      </c>
      <c r="AK76" s="4" t="str">
        <f>IFERROR(__xludf.DUMMYFUNCTION("""COMPUTED_VALUE"""),"")</f>
        <v/>
      </c>
      <c r="AL76" s="4" t="str">
        <f>IFERROR(__xludf.DUMMYFUNCTION("""COMPUTED_VALUE"""),"")</f>
        <v/>
      </c>
      <c r="AM76" s="4" t="str">
        <f>IFERROR(__xludf.DUMMYFUNCTION("""COMPUTED_VALUE"""),"")</f>
        <v/>
      </c>
      <c r="AN76" s="4" t="str">
        <f>IFERROR(__xludf.DUMMYFUNCTION("""COMPUTED_VALUE"""),"")</f>
        <v/>
      </c>
      <c r="AO76" s="4" t="str">
        <f>IFERROR(__xludf.DUMMYFUNCTION("""COMPUTED_VALUE"""),"")</f>
        <v/>
      </c>
      <c r="AP76" s="4" t="str">
        <f>IFERROR(__xludf.DUMMYFUNCTION("""COMPUTED_VALUE"""),"")</f>
        <v/>
      </c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</row>
    <row r="77">
      <c r="A77" s="4" t="str">
        <f>IFERROR(__xludf.DUMMYFUNCTION("""COMPUTED_VALUE"""),"")</f>
        <v/>
      </c>
      <c r="B77" s="4" t="str">
        <f>IFERROR(__xludf.DUMMYFUNCTION("""COMPUTED_VALUE"""),"")</f>
        <v/>
      </c>
      <c r="C77" s="4" t="str">
        <f>IFERROR(__xludf.DUMMYFUNCTION("""COMPUTED_VALUE"""),"")</f>
        <v/>
      </c>
      <c r="D77" s="4" t="str">
        <f>IFERROR(__xludf.DUMMYFUNCTION("""COMPUTED_VALUE"""),"")</f>
        <v/>
      </c>
      <c r="E77" s="4" t="str">
        <f>IFERROR(__xludf.DUMMYFUNCTION("""COMPUTED_VALUE"""),"")</f>
        <v/>
      </c>
      <c r="F77" s="4" t="str">
        <f>IFERROR(__xludf.DUMMYFUNCTION("""COMPUTED_VALUE"""),"")</f>
        <v/>
      </c>
      <c r="G77" s="4" t="str">
        <f>IFERROR(__xludf.DUMMYFUNCTION("""COMPUTED_VALUE"""),"")</f>
        <v/>
      </c>
      <c r="H77" s="4" t="str">
        <f>IFERROR(__xludf.DUMMYFUNCTION("""COMPUTED_VALUE"""),"")</f>
        <v/>
      </c>
      <c r="I77" s="4" t="str">
        <f>IFERROR(__xludf.DUMMYFUNCTION("""COMPUTED_VALUE"""),"")</f>
        <v/>
      </c>
      <c r="J77" s="4" t="str">
        <f>IFERROR(__xludf.DUMMYFUNCTION("""COMPUTED_VALUE"""),"")</f>
        <v/>
      </c>
      <c r="K77" s="4" t="str">
        <f>IFERROR(__xludf.DUMMYFUNCTION("""COMPUTED_VALUE"""),"")</f>
        <v/>
      </c>
      <c r="L77" s="4" t="str">
        <f>IFERROR(__xludf.DUMMYFUNCTION("""COMPUTED_VALUE"""),"")</f>
        <v/>
      </c>
      <c r="M77" s="4" t="str">
        <f>IFERROR(__xludf.DUMMYFUNCTION("""COMPUTED_VALUE"""),"")</f>
        <v/>
      </c>
      <c r="N77" s="4" t="str">
        <f>IFERROR(__xludf.DUMMYFUNCTION("""COMPUTED_VALUE"""),"")</f>
        <v/>
      </c>
      <c r="O77" s="4" t="str">
        <f>IFERROR(__xludf.DUMMYFUNCTION("""COMPUTED_VALUE"""),"")</f>
        <v/>
      </c>
      <c r="P77" s="4" t="str">
        <f>IFERROR(__xludf.DUMMYFUNCTION("""COMPUTED_VALUE"""),"")</f>
        <v/>
      </c>
      <c r="Q77" s="4" t="str">
        <f>IFERROR(__xludf.DUMMYFUNCTION("""COMPUTED_VALUE"""),"")</f>
        <v/>
      </c>
      <c r="R77" s="4" t="str">
        <f>IFERROR(__xludf.DUMMYFUNCTION("""COMPUTED_VALUE"""),"")</f>
        <v/>
      </c>
      <c r="S77" s="4" t="str">
        <f>IFERROR(__xludf.DUMMYFUNCTION("""COMPUTED_VALUE"""),"")</f>
        <v/>
      </c>
      <c r="T77" s="4" t="str">
        <f>IFERROR(__xludf.DUMMYFUNCTION("""COMPUTED_VALUE"""),"")</f>
        <v/>
      </c>
      <c r="U77" s="4" t="str">
        <f>IFERROR(__xludf.DUMMYFUNCTION("""COMPUTED_VALUE"""),"")</f>
        <v/>
      </c>
      <c r="V77" s="4" t="str">
        <f>IFERROR(__xludf.DUMMYFUNCTION("""COMPUTED_VALUE"""),"")</f>
        <v/>
      </c>
      <c r="W77" s="4" t="str">
        <f>IFERROR(__xludf.DUMMYFUNCTION("""COMPUTED_VALUE"""),"")</f>
        <v/>
      </c>
      <c r="X77" s="4" t="str">
        <f>IFERROR(__xludf.DUMMYFUNCTION("""COMPUTED_VALUE"""),"")</f>
        <v/>
      </c>
      <c r="Y77" s="4" t="str">
        <f>IFERROR(__xludf.DUMMYFUNCTION("""COMPUTED_VALUE"""),"")</f>
        <v/>
      </c>
      <c r="Z77" s="4" t="str">
        <f>IFERROR(__xludf.DUMMYFUNCTION("""COMPUTED_VALUE"""),"")</f>
        <v/>
      </c>
      <c r="AA77" s="4" t="str">
        <f>IFERROR(__xludf.DUMMYFUNCTION("""COMPUTED_VALUE"""),"")</f>
        <v/>
      </c>
      <c r="AB77" s="4" t="str">
        <f>IFERROR(__xludf.DUMMYFUNCTION("""COMPUTED_VALUE"""),"")</f>
        <v/>
      </c>
      <c r="AC77" s="4" t="str">
        <f>IFERROR(__xludf.DUMMYFUNCTION("""COMPUTED_VALUE"""),"")</f>
        <v/>
      </c>
      <c r="AD77" s="4" t="str">
        <f>IFERROR(__xludf.DUMMYFUNCTION("""COMPUTED_VALUE"""),"")</f>
        <v/>
      </c>
      <c r="AE77" s="4" t="str">
        <f>IFERROR(__xludf.DUMMYFUNCTION("""COMPUTED_VALUE"""),"")</f>
        <v/>
      </c>
      <c r="AF77" s="4" t="str">
        <f>IFERROR(__xludf.DUMMYFUNCTION("""COMPUTED_VALUE"""),"")</f>
        <v/>
      </c>
      <c r="AG77" s="4" t="str">
        <f>IFERROR(__xludf.DUMMYFUNCTION("""COMPUTED_VALUE"""),"")</f>
        <v/>
      </c>
      <c r="AH77" s="4" t="str">
        <f>IFERROR(__xludf.DUMMYFUNCTION("""COMPUTED_VALUE"""),"")</f>
        <v/>
      </c>
      <c r="AI77" s="4" t="str">
        <f>IFERROR(__xludf.DUMMYFUNCTION("""COMPUTED_VALUE"""),"")</f>
        <v/>
      </c>
      <c r="AJ77" s="4" t="str">
        <f>IFERROR(__xludf.DUMMYFUNCTION("""COMPUTED_VALUE"""),"")</f>
        <v/>
      </c>
      <c r="AK77" s="4" t="str">
        <f>IFERROR(__xludf.DUMMYFUNCTION("""COMPUTED_VALUE"""),"")</f>
        <v/>
      </c>
      <c r="AL77" s="4" t="str">
        <f>IFERROR(__xludf.DUMMYFUNCTION("""COMPUTED_VALUE"""),"")</f>
        <v/>
      </c>
      <c r="AM77" s="4" t="str">
        <f>IFERROR(__xludf.DUMMYFUNCTION("""COMPUTED_VALUE"""),"")</f>
        <v/>
      </c>
      <c r="AN77" s="4" t="str">
        <f>IFERROR(__xludf.DUMMYFUNCTION("""COMPUTED_VALUE"""),"")</f>
        <v/>
      </c>
      <c r="AO77" s="4" t="str">
        <f>IFERROR(__xludf.DUMMYFUNCTION("""COMPUTED_VALUE"""),"")</f>
        <v/>
      </c>
      <c r="AP77" s="4" t="str">
        <f>IFERROR(__xludf.DUMMYFUNCTION("""COMPUTED_VALUE"""),"")</f>
        <v/>
      </c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</row>
    <row r="78">
      <c r="A78" s="4" t="str">
        <f>IFERROR(__xludf.DUMMYFUNCTION("""COMPUTED_VALUE"""),"")</f>
        <v/>
      </c>
      <c r="B78" s="4" t="str">
        <f>IFERROR(__xludf.DUMMYFUNCTION("""COMPUTED_VALUE"""),"")</f>
        <v/>
      </c>
      <c r="C78" s="4" t="str">
        <f>IFERROR(__xludf.DUMMYFUNCTION("""COMPUTED_VALUE"""),"")</f>
        <v/>
      </c>
      <c r="D78" s="4" t="str">
        <f>IFERROR(__xludf.DUMMYFUNCTION("""COMPUTED_VALUE"""),"")</f>
        <v/>
      </c>
      <c r="E78" s="4" t="str">
        <f>IFERROR(__xludf.DUMMYFUNCTION("""COMPUTED_VALUE"""),"")</f>
        <v/>
      </c>
      <c r="F78" s="4" t="str">
        <f>IFERROR(__xludf.DUMMYFUNCTION("""COMPUTED_VALUE"""),"")</f>
        <v/>
      </c>
      <c r="G78" s="4" t="str">
        <f>IFERROR(__xludf.DUMMYFUNCTION("""COMPUTED_VALUE"""),"")</f>
        <v/>
      </c>
      <c r="H78" s="4" t="str">
        <f>IFERROR(__xludf.DUMMYFUNCTION("""COMPUTED_VALUE"""),"")</f>
        <v/>
      </c>
      <c r="I78" s="4" t="str">
        <f>IFERROR(__xludf.DUMMYFUNCTION("""COMPUTED_VALUE"""),"")</f>
        <v/>
      </c>
      <c r="J78" s="4" t="str">
        <f>IFERROR(__xludf.DUMMYFUNCTION("""COMPUTED_VALUE"""),"")</f>
        <v/>
      </c>
      <c r="K78" s="4" t="str">
        <f>IFERROR(__xludf.DUMMYFUNCTION("""COMPUTED_VALUE"""),"")</f>
        <v/>
      </c>
      <c r="L78" s="4" t="str">
        <f>IFERROR(__xludf.DUMMYFUNCTION("""COMPUTED_VALUE"""),"")</f>
        <v/>
      </c>
      <c r="M78" s="4" t="str">
        <f>IFERROR(__xludf.DUMMYFUNCTION("""COMPUTED_VALUE"""),"")</f>
        <v/>
      </c>
      <c r="N78" s="4" t="str">
        <f>IFERROR(__xludf.DUMMYFUNCTION("""COMPUTED_VALUE"""),"")</f>
        <v/>
      </c>
      <c r="O78" s="4" t="str">
        <f>IFERROR(__xludf.DUMMYFUNCTION("""COMPUTED_VALUE"""),"")</f>
        <v/>
      </c>
      <c r="P78" s="4" t="str">
        <f>IFERROR(__xludf.DUMMYFUNCTION("""COMPUTED_VALUE"""),"")</f>
        <v/>
      </c>
      <c r="Q78" s="4" t="str">
        <f>IFERROR(__xludf.DUMMYFUNCTION("""COMPUTED_VALUE"""),"")</f>
        <v/>
      </c>
      <c r="R78" s="4" t="str">
        <f>IFERROR(__xludf.DUMMYFUNCTION("""COMPUTED_VALUE"""),"")</f>
        <v/>
      </c>
      <c r="S78" s="4" t="str">
        <f>IFERROR(__xludf.DUMMYFUNCTION("""COMPUTED_VALUE"""),"")</f>
        <v/>
      </c>
      <c r="T78" s="4" t="str">
        <f>IFERROR(__xludf.DUMMYFUNCTION("""COMPUTED_VALUE"""),"")</f>
        <v/>
      </c>
      <c r="U78" s="4" t="str">
        <f>IFERROR(__xludf.DUMMYFUNCTION("""COMPUTED_VALUE"""),"")</f>
        <v/>
      </c>
      <c r="V78" s="4" t="str">
        <f>IFERROR(__xludf.DUMMYFUNCTION("""COMPUTED_VALUE"""),"")</f>
        <v/>
      </c>
      <c r="W78" s="4" t="str">
        <f>IFERROR(__xludf.DUMMYFUNCTION("""COMPUTED_VALUE"""),"")</f>
        <v/>
      </c>
      <c r="X78" s="4" t="str">
        <f>IFERROR(__xludf.DUMMYFUNCTION("""COMPUTED_VALUE"""),"")</f>
        <v/>
      </c>
      <c r="Y78" s="4" t="str">
        <f>IFERROR(__xludf.DUMMYFUNCTION("""COMPUTED_VALUE"""),"")</f>
        <v/>
      </c>
      <c r="Z78" s="4" t="str">
        <f>IFERROR(__xludf.DUMMYFUNCTION("""COMPUTED_VALUE"""),"")</f>
        <v/>
      </c>
      <c r="AA78" s="4" t="str">
        <f>IFERROR(__xludf.DUMMYFUNCTION("""COMPUTED_VALUE"""),"")</f>
        <v/>
      </c>
      <c r="AB78" s="4" t="str">
        <f>IFERROR(__xludf.DUMMYFUNCTION("""COMPUTED_VALUE"""),"")</f>
        <v/>
      </c>
      <c r="AC78" s="4" t="str">
        <f>IFERROR(__xludf.DUMMYFUNCTION("""COMPUTED_VALUE"""),"")</f>
        <v/>
      </c>
      <c r="AD78" s="4" t="str">
        <f>IFERROR(__xludf.DUMMYFUNCTION("""COMPUTED_VALUE"""),"")</f>
        <v/>
      </c>
      <c r="AE78" s="4" t="str">
        <f>IFERROR(__xludf.DUMMYFUNCTION("""COMPUTED_VALUE"""),"")</f>
        <v/>
      </c>
      <c r="AF78" s="4" t="str">
        <f>IFERROR(__xludf.DUMMYFUNCTION("""COMPUTED_VALUE"""),"")</f>
        <v/>
      </c>
      <c r="AG78" s="4" t="str">
        <f>IFERROR(__xludf.DUMMYFUNCTION("""COMPUTED_VALUE"""),"")</f>
        <v/>
      </c>
      <c r="AH78" s="4" t="str">
        <f>IFERROR(__xludf.DUMMYFUNCTION("""COMPUTED_VALUE"""),"")</f>
        <v/>
      </c>
      <c r="AI78" s="4" t="str">
        <f>IFERROR(__xludf.DUMMYFUNCTION("""COMPUTED_VALUE"""),"")</f>
        <v/>
      </c>
      <c r="AJ78" s="4" t="str">
        <f>IFERROR(__xludf.DUMMYFUNCTION("""COMPUTED_VALUE"""),"")</f>
        <v/>
      </c>
      <c r="AK78" s="4" t="str">
        <f>IFERROR(__xludf.DUMMYFUNCTION("""COMPUTED_VALUE"""),"")</f>
        <v/>
      </c>
      <c r="AL78" s="4" t="str">
        <f>IFERROR(__xludf.DUMMYFUNCTION("""COMPUTED_VALUE"""),"")</f>
        <v/>
      </c>
      <c r="AM78" s="4" t="str">
        <f>IFERROR(__xludf.DUMMYFUNCTION("""COMPUTED_VALUE"""),"")</f>
        <v/>
      </c>
      <c r="AN78" s="4" t="str">
        <f>IFERROR(__xludf.DUMMYFUNCTION("""COMPUTED_VALUE"""),"")</f>
        <v/>
      </c>
      <c r="AO78" s="4" t="str">
        <f>IFERROR(__xludf.DUMMYFUNCTION("""COMPUTED_VALUE"""),"")</f>
        <v/>
      </c>
      <c r="AP78" s="4" t="str">
        <f>IFERROR(__xludf.DUMMYFUNCTION("""COMPUTED_VALUE"""),"")</f>
        <v/>
      </c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</row>
    <row r="79">
      <c r="A79" s="4" t="str">
        <f>IFERROR(__xludf.DUMMYFUNCTION("""COMPUTED_VALUE"""),"")</f>
        <v/>
      </c>
      <c r="B79" s="4" t="str">
        <f>IFERROR(__xludf.DUMMYFUNCTION("""COMPUTED_VALUE"""),"")</f>
        <v/>
      </c>
      <c r="C79" s="4" t="str">
        <f>IFERROR(__xludf.DUMMYFUNCTION("""COMPUTED_VALUE"""),"")</f>
        <v/>
      </c>
      <c r="D79" s="4" t="str">
        <f>IFERROR(__xludf.DUMMYFUNCTION("""COMPUTED_VALUE"""),"")</f>
        <v/>
      </c>
      <c r="E79" s="4" t="str">
        <f>IFERROR(__xludf.DUMMYFUNCTION("""COMPUTED_VALUE"""),"")</f>
        <v/>
      </c>
      <c r="F79" s="4" t="str">
        <f>IFERROR(__xludf.DUMMYFUNCTION("""COMPUTED_VALUE"""),"")</f>
        <v/>
      </c>
      <c r="G79" s="4" t="str">
        <f>IFERROR(__xludf.DUMMYFUNCTION("""COMPUTED_VALUE"""),"")</f>
        <v/>
      </c>
      <c r="H79" s="4" t="str">
        <f>IFERROR(__xludf.DUMMYFUNCTION("""COMPUTED_VALUE"""),"")</f>
        <v/>
      </c>
      <c r="I79" s="4" t="str">
        <f>IFERROR(__xludf.DUMMYFUNCTION("""COMPUTED_VALUE"""),"")</f>
        <v/>
      </c>
      <c r="J79" s="4" t="str">
        <f>IFERROR(__xludf.DUMMYFUNCTION("""COMPUTED_VALUE"""),"")</f>
        <v/>
      </c>
      <c r="K79" s="4" t="str">
        <f>IFERROR(__xludf.DUMMYFUNCTION("""COMPUTED_VALUE"""),"")</f>
        <v/>
      </c>
      <c r="L79" s="4" t="str">
        <f>IFERROR(__xludf.DUMMYFUNCTION("""COMPUTED_VALUE"""),"")</f>
        <v/>
      </c>
      <c r="M79" s="4" t="str">
        <f>IFERROR(__xludf.DUMMYFUNCTION("""COMPUTED_VALUE"""),"")</f>
        <v/>
      </c>
      <c r="N79" s="4" t="str">
        <f>IFERROR(__xludf.DUMMYFUNCTION("""COMPUTED_VALUE"""),"")</f>
        <v/>
      </c>
      <c r="O79" s="4" t="str">
        <f>IFERROR(__xludf.DUMMYFUNCTION("""COMPUTED_VALUE"""),"")</f>
        <v/>
      </c>
      <c r="P79" s="4" t="str">
        <f>IFERROR(__xludf.DUMMYFUNCTION("""COMPUTED_VALUE"""),"")</f>
        <v/>
      </c>
      <c r="Q79" s="4" t="str">
        <f>IFERROR(__xludf.DUMMYFUNCTION("""COMPUTED_VALUE"""),"")</f>
        <v/>
      </c>
      <c r="R79" s="4" t="str">
        <f>IFERROR(__xludf.DUMMYFUNCTION("""COMPUTED_VALUE"""),"")</f>
        <v/>
      </c>
      <c r="S79" s="4" t="str">
        <f>IFERROR(__xludf.DUMMYFUNCTION("""COMPUTED_VALUE"""),"")</f>
        <v/>
      </c>
      <c r="T79" s="4" t="str">
        <f>IFERROR(__xludf.DUMMYFUNCTION("""COMPUTED_VALUE"""),"")</f>
        <v/>
      </c>
      <c r="U79" s="4" t="str">
        <f>IFERROR(__xludf.DUMMYFUNCTION("""COMPUTED_VALUE"""),"")</f>
        <v/>
      </c>
      <c r="V79" s="4" t="str">
        <f>IFERROR(__xludf.DUMMYFUNCTION("""COMPUTED_VALUE"""),"")</f>
        <v/>
      </c>
      <c r="W79" s="4" t="str">
        <f>IFERROR(__xludf.DUMMYFUNCTION("""COMPUTED_VALUE"""),"")</f>
        <v/>
      </c>
      <c r="X79" s="4" t="str">
        <f>IFERROR(__xludf.DUMMYFUNCTION("""COMPUTED_VALUE"""),"")</f>
        <v/>
      </c>
      <c r="Y79" s="4" t="str">
        <f>IFERROR(__xludf.DUMMYFUNCTION("""COMPUTED_VALUE"""),"")</f>
        <v/>
      </c>
      <c r="Z79" s="4" t="str">
        <f>IFERROR(__xludf.DUMMYFUNCTION("""COMPUTED_VALUE"""),"")</f>
        <v/>
      </c>
      <c r="AA79" s="4" t="str">
        <f>IFERROR(__xludf.DUMMYFUNCTION("""COMPUTED_VALUE"""),"")</f>
        <v/>
      </c>
      <c r="AB79" s="4" t="str">
        <f>IFERROR(__xludf.DUMMYFUNCTION("""COMPUTED_VALUE"""),"")</f>
        <v/>
      </c>
      <c r="AC79" s="4" t="str">
        <f>IFERROR(__xludf.DUMMYFUNCTION("""COMPUTED_VALUE"""),"")</f>
        <v/>
      </c>
      <c r="AD79" s="4" t="str">
        <f>IFERROR(__xludf.DUMMYFUNCTION("""COMPUTED_VALUE"""),"")</f>
        <v/>
      </c>
      <c r="AE79" s="4" t="str">
        <f>IFERROR(__xludf.DUMMYFUNCTION("""COMPUTED_VALUE"""),"")</f>
        <v/>
      </c>
      <c r="AF79" s="4" t="str">
        <f>IFERROR(__xludf.DUMMYFUNCTION("""COMPUTED_VALUE"""),"")</f>
        <v/>
      </c>
      <c r="AG79" s="4" t="str">
        <f>IFERROR(__xludf.DUMMYFUNCTION("""COMPUTED_VALUE"""),"")</f>
        <v/>
      </c>
      <c r="AH79" s="4" t="str">
        <f>IFERROR(__xludf.DUMMYFUNCTION("""COMPUTED_VALUE"""),"")</f>
        <v/>
      </c>
      <c r="AI79" s="4" t="str">
        <f>IFERROR(__xludf.DUMMYFUNCTION("""COMPUTED_VALUE"""),"")</f>
        <v/>
      </c>
      <c r="AJ79" s="4" t="str">
        <f>IFERROR(__xludf.DUMMYFUNCTION("""COMPUTED_VALUE"""),"")</f>
        <v/>
      </c>
      <c r="AK79" s="4" t="str">
        <f>IFERROR(__xludf.DUMMYFUNCTION("""COMPUTED_VALUE"""),"")</f>
        <v/>
      </c>
      <c r="AL79" s="4" t="str">
        <f>IFERROR(__xludf.DUMMYFUNCTION("""COMPUTED_VALUE"""),"")</f>
        <v/>
      </c>
      <c r="AM79" s="4" t="str">
        <f>IFERROR(__xludf.DUMMYFUNCTION("""COMPUTED_VALUE"""),"")</f>
        <v/>
      </c>
      <c r="AN79" s="4" t="str">
        <f>IFERROR(__xludf.DUMMYFUNCTION("""COMPUTED_VALUE"""),"")</f>
        <v/>
      </c>
      <c r="AO79" s="4" t="str">
        <f>IFERROR(__xludf.DUMMYFUNCTION("""COMPUTED_VALUE"""),"")</f>
        <v/>
      </c>
      <c r="AP79" s="4" t="str">
        <f>IFERROR(__xludf.DUMMYFUNCTION("""COMPUTED_VALUE"""),"")</f>
        <v/>
      </c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</row>
    <row r="80">
      <c r="A80" s="4" t="str">
        <f>IFERROR(__xludf.DUMMYFUNCTION("""COMPUTED_VALUE"""),"")</f>
        <v/>
      </c>
      <c r="B80" s="4" t="str">
        <f>IFERROR(__xludf.DUMMYFUNCTION("""COMPUTED_VALUE"""),"")</f>
        <v/>
      </c>
      <c r="C80" s="4" t="str">
        <f>IFERROR(__xludf.DUMMYFUNCTION("""COMPUTED_VALUE"""),"")</f>
        <v/>
      </c>
      <c r="D80" s="4" t="str">
        <f>IFERROR(__xludf.DUMMYFUNCTION("""COMPUTED_VALUE"""),"")</f>
        <v/>
      </c>
      <c r="E80" s="4" t="str">
        <f>IFERROR(__xludf.DUMMYFUNCTION("""COMPUTED_VALUE"""),"")</f>
        <v/>
      </c>
      <c r="F80" s="4" t="str">
        <f>IFERROR(__xludf.DUMMYFUNCTION("""COMPUTED_VALUE"""),"")</f>
        <v/>
      </c>
      <c r="G80" s="4" t="str">
        <f>IFERROR(__xludf.DUMMYFUNCTION("""COMPUTED_VALUE"""),"")</f>
        <v/>
      </c>
      <c r="H80" s="4" t="str">
        <f>IFERROR(__xludf.DUMMYFUNCTION("""COMPUTED_VALUE"""),"")</f>
        <v/>
      </c>
      <c r="I80" s="4" t="str">
        <f>IFERROR(__xludf.DUMMYFUNCTION("""COMPUTED_VALUE"""),"")</f>
        <v/>
      </c>
      <c r="J80" s="4" t="str">
        <f>IFERROR(__xludf.DUMMYFUNCTION("""COMPUTED_VALUE"""),"")</f>
        <v/>
      </c>
      <c r="K80" s="4" t="str">
        <f>IFERROR(__xludf.DUMMYFUNCTION("""COMPUTED_VALUE"""),"")</f>
        <v/>
      </c>
      <c r="L80" s="4" t="str">
        <f>IFERROR(__xludf.DUMMYFUNCTION("""COMPUTED_VALUE"""),"")</f>
        <v/>
      </c>
      <c r="M80" s="4" t="str">
        <f>IFERROR(__xludf.DUMMYFUNCTION("""COMPUTED_VALUE"""),"")</f>
        <v/>
      </c>
      <c r="N80" s="4" t="str">
        <f>IFERROR(__xludf.DUMMYFUNCTION("""COMPUTED_VALUE"""),"")</f>
        <v/>
      </c>
      <c r="O80" s="4" t="str">
        <f>IFERROR(__xludf.DUMMYFUNCTION("""COMPUTED_VALUE"""),"")</f>
        <v/>
      </c>
      <c r="P80" s="4" t="str">
        <f>IFERROR(__xludf.DUMMYFUNCTION("""COMPUTED_VALUE"""),"")</f>
        <v/>
      </c>
      <c r="Q80" s="4" t="str">
        <f>IFERROR(__xludf.DUMMYFUNCTION("""COMPUTED_VALUE"""),"")</f>
        <v/>
      </c>
      <c r="R80" s="4" t="str">
        <f>IFERROR(__xludf.DUMMYFUNCTION("""COMPUTED_VALUE"""),"")</f>
        <v/>
      </c>
      <c r="S80" s="4" t="str">
        <f>IFERROR(__xludf.DUMMYFUNCTION("""COMPUTED_VALUE"""),"")</f>
        <v/>
      </c>
      <c r="T80" s="4" t="str">
        <f>IFERROR(__xludf.DUMMYFUNCTION("""COMPUTED_VALUE"""),"")</f>
        <v/>
      </c>
      <c r="U80" s="4" t="str">
        <f>IFERROR(__xludf.DUMMYFUNCTION("""COMPUTED_VALUE"""),"")</f>
        <v/>
      </c>
      <c r="V80" s="4" t="str">
        <f>IFERROR(__xludf.DUMMYFUNCTION("""COMPUTED_VALUE"""),"")</f>
        <v/>
      </c>
      <c r="W80" s="4" t="str">
        <f>IFERROR(__xludf.DUMMYFUNCTION("""COMPUTED_VALUE"""),"")</f>
        <v/>
      </c>
      <c r="X80" s="4" t="str">
        <f>IFERROR(__xludf.DUMMYFUNCTION("""COMPUTED_VALUE"""),"")</f>
        <v/>
      </c>
      <c r="Y80" s="4" t="str">
        <f>IFERROR(__xludf.DUMMYFUNCTION("""COMPUTED_VALUE"""),"")</f>
        <v/>
      </c>
      <c r="Z80" s="4" t="str">
        <f>IFERROR(__xludf.DUMMYFUNCTION("""COMPUTED_VALUE"""),"")</f>
        <v/>
      </c>
      <c r="AA80" s="4" t="str">
        <f>IFERROR(__xludf.DUMMYFUNCTION("""COMPUTED_VALUE"""),"")</f>
        <v/>
      </c>
      <c r="AB80" s="4" t="str">
        <f>IFERROR(__xludf.DUMMYFUNCTION("""COMPUTED_VALUE"""),"")</f>
        <v/>
      </c>
      <c r="AC80" s="4" t="str">
        <f>IFERROR(__xludf.DUMMYFUNCTION("""COMPUTED_VALUE"""),"")</f>
        <v/>
      </c>
      <c r="AD80" s="4" t="str">
        <f>IFERROR(__xludf.DUMMYFUNCTION("""COMPUTED_VALUE"""),"")</f>
        <v/>
      </c>
      <c r="AE80" s="4" t="str">
        <f>IFERROR(__xludf.DUMMYFUNCTION("""COMPUTED_VALUE"""),"")</f>
        <v/>
      </c>
      <c r="AF80" s="4" t="str">
        <f>IFERROR(__xludf.DUMMYFUNCTION("""COMPUTED_VALUE"""),"")</f>
        <v/>
      </c>
      <c r="AG80" s="4" t="str">
        <f>IFERROR(__xludf.DUMMYFUNCTION("""COMPUTED_VALUE"""),"")</f>
        <v/>
      </c>
      <c r="AH80" s="4" t="str">
        <f>IFERROR(__xludf.DUMMYFUNCTION("""COMPUTED_VALUE"""),"")</f>
        <v/>
      </c>
      <c r="AI80" s="4" t="str">
        <f>IFERROR(__xludf.DUMMYFUNCTION("""COMPUTED_VALUE"""),"")</f>
        <v/>
      </c>
      <c r="AJ80" s="4" t="str">
        <f>IFERROR(__xludf.DUMMYFUNCTION("""COMPUTED_VALUE"""),"")</f>
        <v/>
      </c>
      <c r="AK80" s="4" t="str">
        <f>IFERROR(__xludf.DUMMYFUNCTION("""COMPUTED_VALUE"""),"")</f>
        <v/>
      </c>
      <c r="AL80" s="4" t="str">
        <f>IFERROR(__xludf.DUMMYFUNCTION("""COMPUTED_VALUE"""),"")</f>
        <v/>
      </c>
      <c r="AM80" s="4" t="str">
        <f>IFERROR(__xludf.DUMMYFUNCTION("""COMPUTED_VALUE"""),"")</f>
        <v/>
      </c>
      <c r="AN80" s="4" t="str">
        <f>IFERROR(__xludf.DUMMYFUNCTION("""COMPUTED_VALUE"""),"")</f>
        <v/>
      </c>
      <c r="AO80" s="4" t="str">
        <f>IFERROR(__xludf.DUMMYFUNCTION("""COMPUTED_VALUE"""),"")</f>
        <v/>
      </c>
      <c r="AP80" s="4" t="str">
        <f>IFERROR(__xludf.DUMMYFUNCTION("""COMPUTED_VALUE"""),"")</f>
        <v/>
      </c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</row>
    <row r="81">
      <c r="A81" s="4" t="str">
        <f>IFERROR(__xludf.DUMMYFUNCTION("""COMPUTED_VALUE"""),"")</f>
        <v/>
      </c>
      <c r="B81" s="4" t="str">
        <f>IFERROR(__xludf.DUMMYFUNCTION("""COMPUTED_VALUE"""),"")</f>
        <v/>
      </c>
      <c r="C81" s="4" t="str">
        <f>IFERROR(__xludf.DUMMYFUNCTION("""COMPUTED_VALUE"""),"")</f>
        <v/>
      </c>
      <c r="D81" s="4" t="str">
        <f>IFERROR(__xludf.DUMMYFUNCTION("""COMPUTED_VALUE"""),"")</f>
        <v/>
      </c>
      <c r="E81" s="4" t="str">
        <f>IFERROR(__xludf.DUMMYFUNCTION("""COMPUTED_VALUE"""),"")</f>
        <v/>
      </c>
      <c r="F81" s="4" t="str">
        <f>IFERROR(__xludf.DUMMYFUNCTION("""COMPUTED_VALUE"""),"")</f>
        <v/>
      </c>
      <c r="G81" s="4" t="str">
        <f>IFERROR(__xludf.DUMMYFUNCTION("""COMPUTED_VALUE"""),"")</f>
        <v/>
      </c>
      <c r="H81" s="4" t="str">
        <f>IFERROR(__xludf.DUMMYFUNCTION("""COMPUTED_VALUE"""),"")</f>
        <v/>
      </c>
      <c r="I81" s="4" t="str">
        <f>IFERROR(__xludf.DUMMYFUNCTION("""COMPUTED_VALUE"""),"")</f>
        <v/>
      </c>
      <c r="J81" s="4" t="str">
        <f>IFERROR(__xludf.DUMMYFUNCTION("""COMPUTED_VALUE"""),"")</f>
        <v/>
      </c>
      <c r="K81" s="4" t="str">
        <f>IFERROR(__xludf.DUMMYFUNCTION("""COMPUTED_VALUE"""),"")</f>
        <v/>
      </c>
      <c r="L81" s="4" t="str">
        <f>IFERROR(__xludf.DUMMYFUNCTION("""COMPUTED_VALUE"""),"")</f>
        <v/>
      </c>
      <c r="M81" s="4" t="str">
        <f>IFERROR(__xludf.DUMMYFUNCTION("""COMPUTED_VALUE"""),"")</f>
        <v/>
      </c>
      <c r="N81" s="4" t="str">
        <f>IFERROR(__xludf.DUMMYFUNCTION("""COMPUTED_VALUE"""),"")</f>
        <v/>
      </c>
      <c r="O81" s="4" t="str">
        <f>IFERROR(__xludf.DUMMYFUNCTION("""COMPUTED_VALUE"""),"")</f>
        <v/>
      </c>
      <c r="P81" s="4" t="str">
        <f>IFERROR(__xludf.DUMMYFUNCTION("""COMPUTED_VALUE"""),"")</f>
        <v/>
      </c>
      <c r="Q81" s="4" t="str">
        <f>IFERROR(__xludf.DUMMYFUNCTION("""COMPUTED_VALUE"""),"")</f>
        <v/>
      </c>
      <c r="R81" s="4" t="str">
        <f>IFERROR(__xludf.DUMMYFUNCTION("""COMPUTED_VALUE"""),"")</f>
        <v/>
      </c>
      <c r="S81" s="4" t="str">
        <f>IFERROR(__xludf.DUMMYFUNCTION("""COMPUTED_VALUE"""),"")</f>
        <v/>
      </c>
      <c r="T81" s="4" t="str">
        <f>IFERROR(__xludf.DUMMYFUNCTION("""COMPUTED_VALUE"""),"")</f>
        <v/>
      </c>
      <c r="U81" s="4" t="str">
        <f>IFERROR(__xludf.DUMMYFUNCTION("""COMPUTED_VALUE"""),"")</f>
        <v/>
      </c>
      <c r="V81" s="4" t="str">
        <f>IFERROR(__xludf.DUMMYFUNCTION("""COMPUTED_VALUE"""),"")</f>
        <v/>
      </c>
      <c r="W81" s="4" t="str">
        <f>IFERROR(__xludf.DUMMYFUNCTION("""COMPUTED_VALUE"""),"")</f>
        <v/>
      </c>
      <c r="X81" s="4" t="str">
        <f>IFERROR(__xludf.DUMMYFUNCTION("""COMPUTED_VALUE"""),"")</f>
        <v/>
      </c>
      <c r="Y81" s="4" t="str">
        <f>IFERROR(__xludf.DUMMYFUNCTION("""COMPUTED_VALUE"""),"")</f>
        <v/>
      </c>
      <c r="Z81" s="4" t="str">
        <f>IFERROR(__xludf.DUMMYFUNCTION("""COMPUTED_VALUE"""),"")</f>
        <v/>
      </c>
      <c r="AA81" s="4" t="str">
        <f>IFERROR(__xludf.DUMMYFUNCTION("""COMPUTED_VALUE"""),"")</f>
        <v/>
      </c>
      <c r="AB81" s="4" t="str">
        <f>IFERROR(__xludf.DUMMYFUNCTION("""COMPUTED_VALUE"""),"")</f>
        <v/>
      </c>
      <c r="AC81" s="4" t="str">
        <f>IFERROR(__xludf.DUMMYFUNCTION("""COMPUTED_VALUE"""),"")</f>
        <v/>
      </c>
      <c r="AD81" s="4" t="str">
        <f>IFERROR(__xludf.DUMMYFUNCTION("""COMPUTED_VALUE"""),"")</f>
        <v/>
      </c>
      <c r="AE81" s="4" t="str">
        <f>IFERROR(__xludf.DUMMYFUNCTION("""COMPUTED_VALUE"""),"")</f>
        <v/>
      </c>
      <c r="AF81" s="4" t="str">
        <f>IFERROR(__xludf.DUMMYFUNCTION("""COMPUTED_VALUE"""),"")</f>
        <v/>
      </c>
      <c r="AG81" s="4" t="str">
        <f>IFERROR(__xludf.DUMMYFUNCTION("""COMPUTED_VALUE"""),"")</f>
        <v/>
      </c>
      <c r="AH81" s="4" t="str">
        <f>IFERROR(__xludf.DUMMYFUNCTION("""COMPUTED_VALUE"""),"")</f>
        <v/>
      </c>
      <c r="AI81" s="4" t="str">
        <f>IFERROR(__xludf.DUMMYFUNCTION("""COMPUTED_VALUE"""),"")</f>
        <v/>
      </c>
      <c r="AJ81" s="4" t="str">
        <f>IFERROR(__xludf.DUMMYFUNCTION("""COMPUTED_VALUE"""),"")</f>
        <v/>
      </c>
      <c r="AK81" s="4" t="str">
        <f>IFERROR(__xludf.DUMMYFUNCTION("""COMPUTED_VALUE"""),"")</f>
        <v/>
      </c>
      <c r="AL81" s="4" t="str">
        <f>IFERROR(__xludf.DUMMYFUNCTION("""COMPUTED_VALUE"""),"")</f>
        <v/>
      </c>
      <c r="AM81" s="4" t="str">
        <f>IFERROR(__xludf.DUMMYFUNCTION("""COMPUTED_VALUE"""),"")</f>
        <v/>
      </c>
      <c r="AN81" s="4" t="str">
        <f>IFERROR(__xludf.DUMMYFUNCTION("""COMPUTED_VALUE"""),"")</f>
        <v/>
      </c>
      <c r="AO81" s="4" t="str">
        <f>IFERROR(__xludf.DUMMYFUNCTION("""COMPUTED_VALUE"""),"")</f>
        <v/>
      </c>
      <c r="AP81" s="4" t="str">
        <f>IFERROR(__xludf.DUMMYFUNCTION("""COMPUTED_VALUE"""),"")</f>
        <v/>
      </c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</row>
    <row r="82">
      <c r="A82" s="4" t="str">
        <f>IFERROR(__xludf.DUMMYFUNCTION("""COMPUTED_VALUE"""),"")</f>
        <v/>
      </c>
      <c r="B82" s="4" t="str">
        <f>IFERROR(__xludf.DUMMYFUNCTION("""COMPUTED_VALUE"""),"")</f>
        <v/>
      </c>
      <c r="C82" s="4" t="str">
        <f>IFERROR(__xludf.DUMMYFUNCTION("""COMPUTED_VALUE"""),"")</f>
        <v/>
      </c>
      <c r="D82" s="4" t="str">
        <f>IFERROR(__xludf.DUMMYFUNCTION("""COMPUTED_VALUE"""),"")</f>
        <v/>
      </c>
      <c r="E82" s="4" t="str">
        <f>IFERROR(__xludf.DUMMYFUNCTION("""COMPUTED_VALUE"""),"")</f>
        <v/>
      </c>
      <c r="F82" s="4" t="str">
        <f>IFERROR(__xludf.DUMMYFUNCTION("""COMPUTED_VALUE"""),"")</f>
        <v/>
      </c>
      <c r="G82" s="4" t="str">
        <f>IFERROR(__xludf.DUMMYFUNCTION("""COMPUTED_VALUE"""),"")</f>
        <v/>
      </c>
      <c r="H82" s="4" t="str">
        <f>IFERROR(__xludf.DUMMYFUNCTION("""COMPUTED_VALUE"""),"")</f>
        <v/>
      </c>
      <c r="I82" s="4" t="str">
        <f>IFERROR(__xludf.DUMMYFUNCTION("""COMPUTED_VALUE"""),"")</f>
        <v/>
      </c>
      <c r="J82" s="4" t="str">
        <f>IFERROR(__xludf.DUMMYFUNCTION("""COMPUTED_VALUE"""),"")</f>
        <v/>
      </c>
      <c r="K82" s="4" t="str">
        <f>IFERROR(__xludf.DUMMYFUNCTION("""COMPUTED_VALUE"""),"")</f>
        <v/>
      </c>
      <c r="L82" s="4" t="str">
        <f>IFERROR(__xludf.DUMMYFUNCTION("""COMPUTED_VALUE"""),"")</f>
        <v/>
      </c>
      <c r="M82" s="4" t="str">
        <f>IFERROR(__xludf.DUMMYFUNCTION("""COMPUTED_VALUE"""),"")</f>
        <v/>
      </c>
      <c r="N82" s="4" t="str">
        <f>IFERROR(__xludf.DUMMYFUNCTION("""COMPUTED_VALUE"""),"")</f>
        <v/>
      </c>
      <c r="O82" s="4" t="str">
        <f>IFERROR(__xludf.DUMMYFUNCTION("""COMPUTED_VALUE"""),"")</f>
        <v/>
      </c>
      <c r="P82" s="4" t="str">
        <f>IFERROR(__xludf.DUMMYFUNCTION("""COMPUTED_VALUE"""),"")</f>
        <v/>
      </c>
      <c r="Q82" s="4" t="str">
        <f>IFERROR(__xludf.DUMMYFUNCTION("""COMPUTED_VALUE"""),"")</f>
        <v/>
      </c>
      <c r="R82" s="4" t="str">
        <f>IFERROR(__xludf.DUMMYFUNCTION("""COMPUTED_VALUE"""),"")</f>
        <v/>
      </c>
      <c r="S82" s="4" t="str">
        <f>IFERROR(__xludf.DUMMYFUNCTION("""COMPUTED_VALUE"""),"")</f>
        <v/>
      </c>
      <c r="T82" s="4" t="str">
        <f>IFERROR(__xludf.DUMMYFUNCTION("""COMPUTED_VALUE"""),"")</f>
        <v/>
      </c>
      <c r="U82" s="4" t="str">
        <f>IFERROR(__xludf.DUMMYFUNCTION("""COMPUTED_VALUE"""),"")</f>
        <v/>
      </c>
      <c r="V82" s="4" t="str">
        <f>IFERROR(__xludf.DUMMYFUNCTION("""COMPUTED_VALUE"""),"")</f>
        <v/>
      </c>
      <c r="W82" s="4" t="str">
        <f>IFERROR(__xludf.DUMMYFUNCTION("""COMPUTED_VALUE"""),"")</f>
        <v/>
      </c>
      <c r="X82" s="4" t="str">
        <f>IFERROR(__xludf.DUMMYFUNCTION("""COMPUTED_VALUE"""),"")</f>
        <v/>
      </c>
      <c r="Y82" s="4" t="str">
        <f>IFERROR(__xludf.DUMMYFUNCTION("""COMPUTED_VALUE"""),"")</f>
        <v/>
      </c>
      <c r="Z82" s="4" t="str">
        <f>IFERROR(__xludf.DUMMYFUNCTION("""COMPUTED_VALUE"""),"")</f>
        <v/>
      </c>
      <c r="AA82" s="4" t="str">
        <f>IFERROR(__xludf.DUMMYFUNCTION("""COMPUTED_VALUE"""),"")</f>
        <v/>
      </c>
      <c r="AB82" s="4" t="str">
        <f>IFERROR(__xludf.DUMMYFUNCTION("""COMPUTED_VALUE"""),"")</f>
        <v/>
      </c>
      <c r="AC82" s="4" t="str">
        <f>IFERROR(__xludf.DUMMYFUNCTION("""COMPUTED_VALUE"""),"")</f>
        <v/>
      </c>
      <c r="AD82" s="4" t="str">
        <f>IFERROR(__xludf.DUMMYFUNCTION("""COMPUTED_VALUE"""),"")</f>
        <v/>
      </c>
      <c r="AE82" s="4" t="str">
        <f>IFERROR(__xludf.DUMMYFUNCTION("""COMPUTED_VALUE"""),"")</f>
        <v/>
      </c>
      <c r="AF82" s="4" t="str">
        <f>IFERROR(__xludf.DUMMYFUNCTION("""COMPUTED_VALUE"""),"")</f>
        <v/>
      </c>
      <c r="AG82" s="4" t="str">
        <f>IFERROR(__xludf.DUMMYFUNCTION("""COMPUTED_VALUE"""),"")</f>
        <v/>
      </c>
      <c r="AH82" s="4" t="str">
        <f>IFERROR(__xludf.DUMMYFUNCTION("""COMPUTED_VALUE"""),"")</f>
        <v/>
      </c>
      <c r="AI82" s="4" t="str">
        <f>IFERROR(__xludf.DUMMYFUNCTION("""COMPUTED_VALUE"""),"")</f>
        <v/>
      </c>
      <c r="AJ82" s="4" t="str">
        <f>IFERROR(__xludf.DUMMYFUNCTION("""COMPUTED_VALUE"""),"")</f>
        <v/>
      </c>
      <c r="AK82" s="4" t="str">
        <f>IFERROR(__xludf.DUMMYFUNCTION("""COMPUTED_VALUE"""),"")</f>
        <v/>
      </c>
      <c r="AL82" s="4" t="str">
        <f>IFERROR(__xludf.DUMMYFUNCTION("""COMPUTED_VALUE"""),"")</f>
        <v/>
      </c>
      <c r="AM82" s="4" t="str">
        <f>IFERROR(__xludf.DUMMYFUNCTION("""COMPUTED_VALUE"""),"")</f>
        <v/>
      </c>
      <c r="AN82" s="4" t="str">
        <f>IFERROR(__xludf.DUMMYFUNCTION("""COMPUTED_VALUE"""),"")</f>
        <v/>
      </c>
      <c r="AO82" s="4" t="str">
        <f>IFERROR(__xludf.DUMMYFUNCTION("""COMPUTED_VALUE"""),"")</f>
        <v/>
      </c>
      <c r="AP82" s="4" t="str">
        <f>IFERROR(__xludf.DUMMYFUNCTION("""COMPUTED_VALUE"""),"")</f>
        <v/>
      </c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</row>
    <row r="83">
      <c r="A83" s="4" t="str">
        <f>IFERROR(__xludf.DUMMYFUNCTION("""COMPUTED_VALUE"""),"")</f>
        <v/>
      </c>
      <c r="B83" s="4" t="str">
        <f>IFERROR(__xludf.DUMMYFUNCTION("""COMPUTED_VALUE"""),"")</f>
        <v/>
      </c>
      <c r="C83" s="4" t="str">
        <f>IFERROR(__xludf.DUMMYFUNCTION("""COMPUTED_VALUE"""),"")</f>
        <v/>
      </c>
      <c r="D83" s="4" t="str">
        <f>IFERROR(__xludf.DUMMYFUNCTION("""COMPUTED_VALUE"""),"")</f>
        <v/>
      </c>
      <c r="E83" s="4" t="str">
        <f>IFERROR(__xludf.DUMMYFUNCTION("""COMPUTED_VALUE"""),"")</f>
        <v/>
      </c>
      <c r="F83" s="4" t="str">
        <f>IFERROR(__xludf.DUMMYFUNCTION("""COMPUTED_VALUE"""),"")</f>
        <v/>
      </c>
      <c r="G83" s="4" t="str">
        <f>IFERROR(__xludf.DUMMYFUNCTION("""COMPUTED_VALUE"""),"")</f>
        <v/>
      </c>
      <c r="H83" s="4" t="str">
        <f>IFERROR(__xludf.DUMMYFUNCTION("""COMPUTED_VALUE"""),"")</f>
        <v/>
      </c>
      <c r="I83" s="4" t="str">
        <f>IFERROR(__xludf.DUMMYFUNCTION("""COMPUTED_VALUE"""),"")</f>
        <v/>
      </c>
      <c r="J83" s="4" t="str">
        <f>IFERROR(__xludf.DUMMYFUNCTION("""COMPUTED_VALUE"""),"")</f>
        <v/>
      </c>
      <c r="K83" s="4" t="str">
        <f>IFERROR(__xludf.DUMMYFUNCTION("""COMPUTED_VALUE"""),"")</f>
        <v/>
      </c>
      <c r="L83" s="4" t="str">
        <f>IFERROR(__xludf.DUMMYFUNCTION("""COMPUTED_VALUE"""),"")</f>
        <v/>
      </c>
      <c r="M83" s="4" t="str">
        <f>IFERROR(__xludf.DUMMYFUNCTION("""COMPUTED_VALUE"""),"")</f>
        <v/>
      </c>
      <c r="N83" s="4" t="str">
        <f>IFERROR(__xludf.DUMMYFUNCTION("""COMPUTED_VALUE"""),"")</f>
        <v/>
      </c>
      <c r="O83" s="4" t="str">
        <f>IFERROR(__xludf.DUMMYFUNCTION("""COMPUTED_VALUE"""),"")</f>
        <v/>
      </c>
      <c r="P83" s="4" t="str">
        <f>IFERROR(__xludf.DUMMYFUNCTION("""COMPUTED_VALUE"""),"")</f>
        <v/>
      </c>
      <c r="Q83" s="4" t="str">
        <f>IFERROR(__xludf.DUMMYFUNCTION("""COMPUTED_VALUE"""),"")</f>
        <v/>
      </c>
      <c r="R83" s="4" t="str">
        <f>IFERROR(__xludf.DUMMYFUNCTION("""COMPUTED_VALUE"""),"")</f>
        <v/>
      </c>
      <c r="S83" s="4" t="str">
        <f>IFERROR(__xludf.DUMMYFUNCTION("""COMPUTED_VALUE"""),"")</f>
        <v/>
      </c>
      <c r="T83" s="4" t="str">
        <f>IFERROR(__xludf.DUMMYFUNCTION("""COMPUTED_VALUE"""),"")</f>
        <v/>
      </c>
      <c r="U83" s="4" t="str">
        <f>IFERROR(__xludf.DUMMYFUNCTION("""COMPUTED_VALUE"""),"")</f>
        <v/>
      </c>
      <c r="V83" s="4" t="str">
        <f>IFERROR(__xludf.DUMMYFUNCTION("""COMPUTED_VALUE"""),"")</f>
        <v/>
      </c>
      <c r="W83" s="4" t="str">
        <f>IFERROR(__xludf.DUMMYFUNCTION("""COMPUTED_VALUE"""),"")</f>
        <v/>
      </c>
      <c r="X83" s="4" t="str">
        <f>IFERROR(__xludf.DUMMYFUNCTION("""COMPUTED_VALUE"""),"")</f>
        <v/>
      </c>
      <c r="Y83" s="4" t="str">
        <f>IFERROR(__xludf.DUMMYFUNCTION("""COMPUTED_VALUE"""),"")</f>
        <v/>
      </c>
      <c r="Z83" s="4" t="str">
        <f>IFERROR(__xludf.DUMMYFUNCTION("""COMPUTED_VALUE"""),"")</f>
        <v/>
      </c>
      <c r="AA83" s="4" t="str">
        <f>IFERROR(__xludf.DUMMYFUNCTION("""COMPUTED_VALUE"""),"")</f>
        <v/>
      </c>
      <c r="AB83" s="4" t="str">
        <f>IFERROR(__xludf.DUMMYFUNCTION("""COMPUTED_VALUE"""),"")</f>
        <v/>
      </c>
      <c r="AC83" s="4" t="str">
        <f>IFERROR(__xludf.DUMMYFUNCTION("""COMPUTED_VALUE"""),"")</f>
        <v/>
      </c>
      <c r="AD83" s="4" t="str">
        <f>IFERROR(__xludf.DUMMYFUNCTION("""COMPUTED_VALUE"""),"")</f>
        <v/>
      </c>
      <c r="AE83" s="4" t="str">
        <f>IFERROR(__xludf.DUMMYFUNCTION("""COMPUTED_VALUE"""),"")</f>
        <v/>
      </c>
      <c r="AF83" s="4" t="str">
        <f>IFERROR(__xludf.DUMMYFUNCTION("""COMPUTED_VALUE"""),"")</f>
        <v/>
      </c>
      <c r="AG83" s="4" t="str">
        <f>IFERROR(__xludf.DUMMYFUNCTION("""COMPUTED_VALUE"""),"")</f>
        <v/>
      </c>
      <c r="AH83" s="4" t="str">
        <f>IFERROR(__xludf.DUMMYFUNCTION("""COMPUTED_VALUE"""),"")</f>
        <v/>
      </c>
      <c r="AI83" s="4" t="str">
        <f>IFERROR(__xludf.DUMMYFUNCTION("""COMPUTED_VALUE"""),"")</f>
        <v/>
      </c>
      <c r="AJ83" s="4" t="str">
        <f>IFERROR(__xludf.DUMMYFUNCTION("""COMPUTED_VALUE"""),"")</f>
        <v/>
      </c>
      <c r="AK83" s="4" t="str">
        <f>IFERROR(__xludf.DUMMYFUNCTION("""COMPUTED_VALUE"""),"")</f>
        <v/>
      </c>
      <c r="AL83" s="4" t="str">
        <f>IFERROR(__xludf.DUMMYFUNCTION("""COMPUTED_VALUE"""),"")</f>
        <v/>
      </c>
      <c r="AM83" s="4" t="str">
        <f>IFERROR(__xludf.DUMMYFUNCTION("""COMPUTED_VALUE"""),"")</f>
        <v/>
      </c>
      <c r="AN83" s="4" t="str">
        <f>IFERROR(__xludf.DUMMYFUNCTION("""COMPUTED_VALUE"""),"")</f>
        <v/>
      </c>
      <c r="AO83" s="4" t="str">
        <f>IFERROR(__xludf.DUMMYFUNCTION("""COMPUTED_VALUE"""),"")</f>
        <v/>
      </c>
      <c r="AP83" s="4" t="str">
        <f>IFERROR(__xludf.DUMMYFUNCTION("""COMPUTED_VALUE"""),"")</f>
        <v/>
      </c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</row>
    <row r="84">
      <c r="A84" s="4" t="str">
        <f>IFERROR(__xludf.DUMMYFUNCTION("""COMPUTED_VALUE"""),"")</f>
        <v/>
      </c>
      <c r="B84" s="4" t="str">
        <f>IFERROR(__xludf.DUMMYFUNCTION("""COMPUTED_VALUE"""),"")</f>
        <v/>
      </c>
      <c r="C84" s="4" t="str">
        <f>IFERROR(__xludf.DUMMYFUNCTION("""COMPUTED_VALUE"""),"")</f>
        <v/>
      </c>
      <c r="D84" s="4" t="str">
        <f>IFERROR(__xludf.DUMMYFUNCTION("""COMPUTED_VALUE"""),"")</f>
        <v/>
      </c>
      <c r="E84" s="4" t="str">
        <f>IFERROR(__xludf.DUMMYFUNCTION("""COMPUTED_VALUE"""),"")</f>
        <v/>
      </c>
      <c r="F84" s="4" t="str">
        <f>IFERROR(__xludf.DUMMYFUNCTION("""COMPUTED_VALUE"""),"")</f>
        <v/>
      </c>
      <c r="G84" s="4" t="str">
        <f>IFERROR(__xludf.DUMMYFUNCTION("""COMPUTED_VALUE"""),"")</f>
        <v/>
      </c>
      <c r="H84" s="4" t="str">
        <f>IFERROR(__xludf.DUMMYFUNCTION("""COMPUTED_VALUE"""),"")</f>
        <v/>
      </c>
      <c r="I84" s="4" t="str">
        <f>IFERROR(__xludf.DUMMYFUNCTION("""COMPUTED_VALUE"""),"")</f>
        <v/>
      </c>
      <c r="J84" s="4" t="str">
        <f>IFERROR(__xludf.DUMMYFUNCTION("""COMPUTED_VALUE"""),"")</f>
        <v/>
      </c>
      <c r="K84" s="4" t="str">
        <f>IFERROR(__xludf.DUMMYFUNCTION("""COMPUTED_VALUE"""),"")</f>
        <v/>
      </c>
      <c r="L84" s="4" t="str">
        <f>IFERROR(__xludf.DUMMYFUNCTION("""COMPUTED_VALUE"""),"")</f>
        <v/>
      </c>
      <c r="M84" s="4" t="str">
        <f>IFERROR(__xludf.DUMMYFUNCTION("""COMPUTED_VALUE"""),"")</f>
        <v/>
      </c>
      <c r="N84" s="4" t="str">
        <f>IFERROR(__xludf.DUMMYFUNCTION("""COMPUTED_VALUE"""),"")</f>
        <v/>
      </c>
      <c r="O84" s="4" t="str">
        <f>IFERROR(__xludf.DUMMYFUNCTION("""COMPUTED_VALUE"""),"")</f>
        <v/>
      </c>
      <c r="P84" s="4" t="str">
        <f>IFERROR(__xludf.DUMMYFUNCTION("""COMPUTED_VALUE"""),"")</f>
        <v/>
      </c>
      <c r="Q84" s="4" t="str">
        <f>IFERROR(__xludf.DUMMYFUNCTION("""COMPUTED_VALUE"""),"")</f>
        <v/>
      </c>
      <c r="R84" s="4" t="str">
        <f>IFERROR(__xludf.DUMMYFUNCTION("""COMPUTED_VALUE"""),"")</f>
        <v/>
      </c>
      <c r="S84" s="4" t="str">
        <f>IFERROR(__xludf.DUMMYFUNCTION("""COMPUTED_VALUE"""),"")</f>
        <v/>
      </c>
      <c r="T84" s="4" t="str">
        <f>IFERROR(__xludf.DUMMYFUNCTION("""COMPUTED_VALUE"""),"")</f>
        <v/>
      </c>
      <c r="U84" s="4" t="str">
        <f>IFERROR(__xludf.DUMMYFUNCTION("""COMPUTED_VALUE"""),"")</f>
        <v/>
      </c>
      <c r="V84" s="4" t="str">
        <f>IFERROR(__xludf.DUMMYFUNCTION("""COMPUTED_VALUE"""),"")</f>
        <v/>
      </c>
      <c r="W84" s="4" t="str">
        <f>IFERROR(__xludf.DUMMYFUNCTION("""COMPUTED_VALUE"""),"")</f>
        <v/>
      </c>
      <c r="X84" s="4" t="str">
        <f>IFERROR(__xludf.DUMMYFUNCTION("""COMPUTED_VALUE"""),"")</f>
        <v/>
      </c>
      <c r="Y84" s="4" t="str">
        <f>IFERROR(__xludf.DUMMYFUNCTION("""COMPUTED_VALUE"""),"")</f>
        <v/>
      </c>
      <c r="Z84" s="4" t="str">
        <f>IFERROR(__xludf.DUMMYFUNCTION("""COMPUTED_VALUE"""),"")</f>
        <v/>
      </c>
      <c r="AA84" s="4" t="str">
        <f>IFERROR(__xludf.DUMMYFUNCTION("""COMPUTED_VALUE"""),"")</f>
        <v/>
      </c>
      <c r="AB84" s="4" t="str">
        <f>IFERROR(__xludf.DUMMYFUNCTION("""COMPUTED_VALUE"""),"")</f>
        <v/>
      </c>
      <c r="AC84" s="4" t="str">
        <f>IFERROR(__xludf.DUMMYFUNCTION("""COMPUTED_VALUE"""),"")</f>
        <v/>
      </c>
      <c r="AD84" s="4" t="str">
        <f>IFERROR(__xludf.DUMMYFUNCTION("""COMPUTED_VALUE"""),"")</f>
        <v/>
      </c>
      <c r="AE84" s="4" t="str">
        <f>IFERROR(__xludf.DUMMYFUNCTION("""COMPUTED_VALUE"""),"")</f>
        <v/>
      </c>
      <c r="AF84" s="4" t="str">
        <f>IFERROR(__xludf.DUMMYFUNCTION("""COMPUTED_VALUE"""),"")</f>
        <v/>
      </c>
      <c r="AG84" s="4" t="str">
        <f>IFERROR(__xludf.DUMMYFUNCTION("""COMPUTED_VALUE"""),"")</f>
        <v/>
      </c>
      <c r="AH84" s="4" t="str">
        <f>IFERROR(__xludf.DUMMYFUNCTION("""COMPUTED_VALUE"""),"")</f>
        <v/>
      </c>
      <c r="AI84" s="4" t="str">
        <f>IFERROR(__xludf.DUMMYFUNCTION("""COMPUTED_VALUE"""),"")</f>
        <v/>
      </c>
      <c r="AJ84" s="4" t="str">
        <f>IFERROR(__xludf.DUMMYFUNCTION("""COMPUTED_VALUE"""),"")</f>
        <v/>
      </c>
      <c r="AK84" s="4" t="str">
        <f>IFERROR(__xludf.DUMMYFUNCTION("""COMPUTED_VALUE"""),"")</f>
        <v/>
      </c>
      <c r="AL84" s="4" t="str">
        <f>IFERROR(__xludf.DUMMYFUNCTION("""COMPUTED_VALUE"""),"")</f>
        <v/>
      </c>
      <c r="AM84" s="4" t="str">
        <f>IFERROR(__xludf.DUMMYFUNCTION("""COMPUTED_VALUE"""),"")</f>
        <v/>
      </c>
      <c r="AN84" s="4" t="str">
        <f>IFERROR(__xludf.DUMMYFUNCTION("""COMPUTED_VALUE"""),"")</f>
        <v/>
      </c>
      <c r="AO84" s="4" t="str">
        <f>IFERROR(__xludf.DUMMYFUNCTION("""COMPUTED_VALUE"""),"")</f>
        <v/>
      </c>
      <c r="AP84" s="4" t="str">
        <f>IFERROR(__xludf.DUMMYFUNCTION("""COMPUTED_VALUE"""),"")</f>
        <v/>
      </c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</row>
    <row r="85">
      <c r="A85" s="4" t="str">
        <f>IFERROR(__xludf.DUMMYFUNCTION("""COMPUTED_VALUE"""),"")</f>
        <v/>
      </c>
      <c r="B85" s="4" t="str">
        <f>IFERROR(__xludf.DUMMYFUNCTION("""COMPUTED_VALUE"""),"")</f>
        <v/>
      </c>
      <c r="C85" s="4" t="str">
        <f>IFERROR(__xludf.DUMMYFUNCTION("""COMPUTED_VALUE"""),"")</f>
        <v/>
      </c>
      <c r="D85" s="4" t="str">
        <f>IFERROR(__xludf.DUMMYFUNCTION("""COMPUTED_VALUE"""),"")</f>
        <v/>
      </c>
      <c r="E85" s="4" t="str">
        <f>IFERROR(__xludf.DUMMYFUNCTION("""COMPUTED_VALUE"""),"")</f>
        <v/>
      </c>
      <c r="F85" s="4" t="str">
        <f>IFERROR(__xludf.DUMMYFUNCTION("""COMPUTED_VALUE"""),"")</f>
        <v/>
      </c>
      <c r="G85" s="4" t="str">
        <f>IFERROR(__xludf.DUMMYFUNCTION("""COMPUTED_VALUE"""),"")</f>
        <v/>
      </c>
      <c r="H85" s="4" t="str">
        <f>IFERROR(__xludf.DUMMYFUNCTION("""COMPUTED_VALUE"""),"")</f>
        <v/>
      </c>
      <c r="I85" s="4" t="str">
        <f>IFERROR(__xludf.DUMMYFUNCTION("""COMPUTED_VALUE"""),"")</f>
        <v/>
      </c>
      <c r="J85" s="4" t="str">
        <f>IFERROR(__xludf.DUMMYFUNCTION("""COMPUTED_VALUE"""),"")</f>
        <v/>
      </c>
      <c r="K85" s="4" t="str">
        <f>IFERROR(__xludf.DUMMYFUNCTION("""COMPUTED_VALUE"""),"")</f>
        <v/>
      </c>
      <c r="L85" s="4" t="str">
        <f>IFERROR(__xludf.DUMMYFUNCTION("""COMPUTED_VALUE"""),"")</f>
        <v/>
      </c>
      <c r="M85" s="4" t="str">
        <f>IFERROR(__xludf.DUMMYFUNCTION("""COMPUTED_VALUE"""),"")</f>
        <v/>
      </c>
      <c r="N85" s="4" t="str">
        <f>IFERROR(__xludf.DUMMYFUNCTION("""COMPUTED_VALUE"""),"")</f>
        <v/>
      </c>
      <c r="O85" s="4" t="str">
        <f>IFERROR(__xludf.DUMMYFUNCTION("""COMPUTED_VALUE"""),"")</f>
        <v/>
      </c>
      <c r="P85" s="4" t="str">
        <f>IFERROR(__xludf.DUMMYFUNCTION("""COMPUTED_VALUE"""),"")</f>
        <v/>
      </c>
      <c r="Q85" s="4" t="str">
        <f>IFERROR(__xludf.DUMMYFUNCTION("""COMPUTED_VALUE"""),"")</f>
        <v/>
      </c>
      <c r="R85" s="4" t="str">
        <f>IFERROR(__xludf.DUMMYFUNCTION("""COMPUTED_VALUE"""),"")</f>
        <v/>
      </c>
      <c r="S85" s="4" t="str">
        <f>IFERROR(__xludf.DUMMYFUNCTION("""COMPUTED_VALUE"""),"")</f>
        <v/>
      </c>
      <c r="T85" s="4" t="str">
        <f>IFERROR(__xludf.DUMMYFUNCTION("""COMPUTED_VALUE"""),"")</f>
        <v/>
      </c>
      <c r="U85" s="4" t="str">
        <f>IFERROR(__xludf.DUMMYFUNCTION("""COMPUTED_VALUE"""),"")</f>
        <v/>
      </c>
      <c r="V85" s="4" t="str">
        <f>IFERROR(__xludf.DUMMYFUNCTION("""COMPUTED_VALUE"""),"")</f>
        <v/>
      </c>
      <c r="W85" s="4" t="str">
        <f>IFERROR(__xludf.DUMMYFUNCTION("""COMPUTED_VALUE"""),"")</f>
        <v/>
      </c>
      <c r="X85" s="4" t="str">
        <f>IFERROR(__xludf.DUMMYFUNCTION("""COMPUTED_VALUE"""),"")</f>
        <v/>
      </c>
      <c r="Y85" s="4" t="str">
        <f>IFERROR(__xludf.DUMMYFUNCTION("""COMPUTED_VALUE"""),"")</f>
        <v/>
      </c>
      <c r="Z85" s="4" t="str">
        <f>IFERROR(__xludf.DUMMYFUNCTION("""COMPUTED_VALUE"""),"")</f>
        <v/>
      </c>
      <c r="AA85" s="4" t="str">
        <f>IFERROR(__xludf.DUMMYFUNCTION("""COMPUTED_VALUE"""),"")</f>
        <v/>
      </c>
      <c r="AB85" s="4" t="str">
        <f>IFERROR(__xludf.DUMMYFUNCTION("""COMPUTED_VALUE"""),"")</f>
        <v/>
      </c>
      <c r="AC85" s="4" t="str">
        <f>IFERROR(__xludf.DUMMYFUNCTION("""COMPUTED_VALUE"""),"")</f>
        <v/>
      </c>
      <c r="AD85" s="4" t="str">
        <f>IFERROR(__xludf.DUMMYFUNCTION("""COMPUTED_VALUE"""),"")</f>
        <v/>
      </c>
      <c r="AE85" s="4" t="str">
        <f>IFERROR(__xludf.DUMMYFUNCTION("""COMPUTED_VALUE"""),"")</f>
        <v/>
      </c>
      <c r="AF85" s="4" t="str">
        <f>IFERROR(__xludf.DUMMYFUNCTION("""COMPUTED_VALUE"""),"")</f>
        <v/>
      </c>
      <c r="AG85" s="4" t="str">
        <f>IFERROR(__xludf.DUMMYFUNCTION("""COMPUTED_VALUE"""),"")</f>
        <v/>
      </c>
      <c r="AH85" s="4" t="str">
        <f>IFERROR(__xludf.DUMMYFUNCTION("""COMPUTED_VALUE"""),"")</f>
        <v/>
      </c>
      <c r="AI85" s="4" t="str">
        <f>IFERROR(__xludf.DUMMYFUNCTION("""COMPUTED_VALUE"""),"")</f>
        <v/>
      </c>
      <c r="AJ85" s="4" t="str">
        <f>IFERROR(__xludf.DUMMYFUNCTION("""COMPUTED_VALUE"""),"")</f>
        <v/>
      </c>
      <c r="AK85" s="4" t="str">
        <f>IFERROR(__xludf.DUMMYFUNCTION("""COMPUTED_VALUE"""),"")</f>
        <v/>
      </c>
      <c r="AL85" s="4" t="str">
        <f>IFERROR(__xludf.DUMMYFUNCTION("""COMPUTED_VALUE"""),"")</f>
        <v/>
      </c>
      <c r="AM85" s="4" t="str">
        <f>IFERROR(__xludf.DUMMYFUNCTION("""COMPUTED_VALUE"""),"")</f>
        <v/>
      </c>
      <c r="AN85" s="4" t="str">
        <f>IFERROR(__xludf.DUMMYFUNCTION("""COMPUTED_VALUE"""),"")</f>
        <v/>
      </c>
      <c r="AO85" s="4" t="str">
        <f>IFERROR(__xludf.DUMMYFUNCTION("""COMPUTED_VALUE"""),"")</f>
        <v/>
      </c>
      <c r="AP85" s="4" t="str">
        <f>IFERROR(__xludf.DUMMYFUNCTION("""COMPUTED_VALUE"""),"")</f>
        <v/>
      </c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</row>
    <row r="86">
      <c r="A86" s="4" t="str">
        <f>IFERROR(__xludf.DUMMYFUNCTION("""COMPUTED_VALUE"""),"")</f>
        <v/>
      </c>
      <c r="B86" s="4" t="str">
        <f>IFERROR(__xludf.DUMMYFUNCTION("""COMPUTED_VALUE"""),"")</f>
        <v/>
      </c>
      <c r="C86" s="4" t="str">
        <f>IFERROR(__xludf.DUMMYFUNCTION("""COMPUTED_VALUE"""),"")</f>
        <v/>
      </c>
      <c r="D86" s="4" t="str">
        <f>IFERROR(__xludf.DUMMYFUNCTION("""COMPUTED_VALUE"""),"")</f>
        <v/>
      </c>
      <c r="E86" s="4" t="str">
        <f>IFERROR(__xludf.DUMMYFUNCTION("""COMPUTED_VALUE"""),"")</f>
        <v/>
      </c>
      <c r="F86" s="4" t="str">
        <f>IFERROR(__xludf.DUMMYFUNCTION("""COMPUTED_VALUE"""),"")</f>
        <v/>
      </c>
      <c r="G86" s="4" t="str">
        <f>IFERROR(__xludf.DUMMYFUNCTION("""COMPUTED_VALUE"""),"")</f>
        <v/>
      </c>
      <c r="H86" s="4" t="str">
        <f>IFERROR(__xludf.DUMMYFUNCTION("""COMPUTED_VALUE"""),"")</f>
        <v/>
      </c>
      <c r="I86" s="4" t="str">
        <f>IFERROR(__xludf.DUMMYFUNCTION("""COMPUTED_VALUE"""),"")</f>
        <v/>
      </c>
      <c r="J86" s="4" t="str">
        <f>IFERROR(__xludf.DUMMYFUNCTION("""COMPUTED_VALUE"""),"")</f>
        <v/>
      </c>
      <c r="K86" s="4" t="str">
        <f>IFERROR(__xludf.DUMMYFUNCTION("""COMPUTED_VALUE"""),"")</f>
        <v/>
      </c>
      <c r="L86" s="4" t="str">
        <f>IFERROR(__xludf.DUMMYFUNCTION("""COMPUTED_VALUE"""),"")</f>
        <v/>
      </c>
      <c r="M86" s="4" t="str">
        <f>IFERROR(__xludf.DUMMYFUNCTION("""COMPUTED_VALUE"""),"")</f>
        <v/>
      </c>
      <c r="N86" s="4" t="str">
        <f>IFERROR(__xludf.DUMMYFUNCTION("""COMPUTED_VALUE"""),"")</f>
        <v/>
      </c>
      <c r="O86" s="4" t="str">
        <f>IFERROR(__xludf.DUMMYFUNCTION("""COMPUTED_VALUE"""),"")</f>
        <v/>
      </c>
      <c r="P86" s="4" t="str">
        <f>IFERROR(__xludf.DUMMYFUNCTION("""COMPUTED_VALUE"""),"")</f>
        <v/>
      </c>
      <c r="Q86" s="4" t="str">
        <f>IFERROR(__xludf.DUMMYFUNCTION("""COMPUTED_VALUE"""),"")</f>
        <v/>
      </c>
      <c r="R86" s="4" t="str">
        <f>IFERROR(__xludf.DUMMYFUNCTION("""COMPUTED_VALUE"""),"")</f>
        <v/>
      </c>
      <c r="S86" s="4" t="str">
        <f>IFERROR(__xludf.DUMMYFUNCTION("""COMPUTED_VALUE"""),"")</f>
        <v/>
      </c>
      <c r="T86" s="4" t="str">
        <f>IFERROR(__xludf.DUMMYFUNCTION("""COMPUTED_VALUE"""),"")</f>
        <v/>
      </c>
      <c r="U86" s="4" t="str">
        <f>IFERROR(__xludf.DUMMYFUNCTION("""COMPUTED_VALUE"""),"")</f>
        <v/>
      </c>
      <c r="V86" s="4" t="str">
        <f>IFERROR(__xludf.DUMMYFUNCTION("""COMPUTED_VALUE"""),"")</f>
        <v/>
      </c>
      <c r="W86" s="4" t="str">
        <f>IFERROR(__xludf.DUMMYFUNCTION("""COMPUTED_VALUE"""),"")</f>
        <v/>
      </c>
      <c r="X86" s="4" t="str">
        <f>IFERROR(__xludf.DUMMYFUNCTION("""COMPUTED_VALUE"""),"")</f>
        <v/>
      </c>
      <c r="Y86" s="4" t="str">
        <f>IFERROR(__xludf.DUMMYFUNCTION("""COMPUTED_VALUE"""),"")</f>
        <v/>
      </c>
      <c r="Z86" s="4" t="str">
        <f>IFERROR(__xludf.DUMMYFUNCTION("""COMPUTED_VALUE"""),"")</f>
        <v/>
      </c>
      <c r="AA86" s="4" t="str">
        <f>IFERROR(__xludf.DUMMYFUNCTION("""COMPUTED_VALUE"""),"")</f>
        <v/>
      </c>
      <c r="AB86" s="4" t="str">
        <f>IFERROR(__xludf.DUMMYFUNCTION("""COMPUTED_VALUE"""),"")</f>
        <v/>
      </c>
      <c r="AC86" s="4" t="str">
        <f>IFERROR(__xludf.DUMMYFUNCTION("""COMPUTED_VALUE"""),"")</f>
        <v/>
      </c>
      <c r="AD86" s="4" t="str">
        <f>IFERROR(__xludf.DUMMYFUNCTION("""COMPUTED_VALUE"""),"")</f>
        <v/>
      </c>
      <c r="AE86" s="4" t="str">
        <f>IFERROR(__xludf.DUMMYFUNCTION("""COMPUTED_VALUE"""),"")</f>
        <v/>
      </c>
      <c r="AF86" s="4" t="str">
        <f>IFERROR(__xludf.DUMMYFUNCTION("""COMPUTED_VALUE"""),"")</f>
        <v/>
      </c>
      <c r="AG86" s="4" t="str">
        <f>IFERROR(__xludf.DUMMYFUNCTION("""COMPUTED_VALUE"""),"")</f>
        <v/>
      </c>
      <c r="AH86" s="4" t="str">
        <f>IFERROR(__xludf.DUMMYFUNCTION("""COMPUTED_VALUE"""),"")</f>
        <v/>
      </c>
      <c r="AI86" s="4" t="str">
        <f>IFERROR(__xludf.DUMMYFUNCTION("""COMPUTED_VALUE"""),"")</f>
        <v/>
      </c>
      <c r="AJ86" s="4" t="str">
        <f>IFERROR(__xludf.DUMMYFUNCTION("""COMPUTED_VALUE"""),"")</f>
        <v/>
      </c>
      <c r="AK86" s="4" t="str">
        <f>IFERROR(__xludf.DUMMYFUNCTION("""COMPUTED_VALUE"""),"")</f>
        <v/>
      </c>
      <c r="AL86" s="4" t="str">
        <f>IFERROR(__xludf.DUMMYFUNCTION("""COMPUTED_VALUE"""),"")</f>
        <v/>
      </c>
      <c r="AM86" s="4" t="str">
        <f>IFERROR(__xludf.DUMMYFUNCTION("""COMPUTED_VALUE"""),"")</f>
        <v/>
      </c>
      <c r="AN86" s="4" t="str">
        <f>IFERROR(__xludf.DUMMYFUNCTION("""COMPUTED_VALUE"""),"")</f>
        <v/>
      </c>
      <c r="AO86" s="4" t="str">
        <f>IFERROR(__xludf.DUMMYFUNCTION("""COMPUTED_VALUE"""),"")</f>
        <v/>
      </c>
      <c r="AP86" s="4" t="str">
        <f>IFERROR(__xludf.DUMMYFUNCTION("""COMPUTED_VALUE"""),"")</f>
        <v/>
      </c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</row>
    <row r="87">
      <c r="A87" s="4" t="str">
        <f>IFERROR(__xludf.DUMMYFUNCTION("""COMPUTED_VALUE"""),"")</f>
        <v/>
      </c>
      <c r="B87" s="4" t="str">
        <f>IFERROR(__xludf.DUMMYFUNCTION("""COMPUTED_VALUE"""),"")</f>
        <v/>
      </c>
      <c r="C87" s="4" t="str">
        <f>IFERROR(__xludf.DUMMYFUNCTION("""COMPUTED_VALUE"""),"")</f>
        <v/>
      </c>
      <c r="D87" s="4" t="str">
        <f>IFERROR(__xludf.DUMMYFUNCTION("""COMPUTED_VALUE"""),"")</f>
        <v/>
      </c>
      <c r="E87" s="4" t="str">
        <f>IFERROR(__xludf.DUMMYFUNCTION("""COMPUTED_VALUE"""),"")</f>
        <v/>
      </c>
      <c r="F87" s="4" t="str">
        <f>IFERROR(__xludf.DUMMYFUNCTION("""COMPUTED_VALUE"""),"")</f>
        <v/>
      </c>
      <c r="G87" s="4" t="str">
        <f>IFERROR(__xludf.DUMMYFUNCTION("""COMPUTED_VALUE"""),"")</f>
        <v/>
      </c>
      <c r="H87" s="4" t="str">
        <f>IFERROR(__xludf.DUMMYFUNCTION("""COMPUTED_VALUE"""),"")</f>
        <v/>
      </c>
      <c r="I87" s="4" t="str">
        <f>IFERROR(__xludf.DUMMYFUNCTION("""COMPUTED_VALUE"""),"")</f>
        <v/>
      </c>
      <c r="J87" s="4" t="str">
        <f>IFERROR(__xludf.DUMMYFUNCTION("""COMPUTED_VALUE"""),"")</f>
        <v/>
      </c>
      <c r="K87" s="4" t="str">
        <f>IFERROR(__xludf.DUMMYFUNCTION("""COMPUTED_VALUE"""),"")</f>
        <v/>
      </c>
      <c r="L87" s="4" t="str">
        <f>IFERROR(__xludf.DUMMYFUNCTION("""COMPUTED_VALUE"""),"")</f>
        <v/>
      </c>
      <c r="M87" s="4" t="str">
        <f>IFERROR(__xludf.DUMMYFUNCTION("""COMPUTED_VALUE"""),"")</f>
        <v/>
      </c>
      <c r="N87" s="4" t="str">
        <f>IFERROR(__xludf.DUMMYFUNCTION("""COMPUTED_VALUE"""),"")</f>
        <v/>
      </c>
      <c r="O87" s="4" t="str">
        <f>IFERROR(__xludf.DUMMYFUNCTION("""COMPUTED_VALUE"""),"")</f>
        <v/>
      </c>
      <c r="P87" s="4" t="str">
        <f>IFERROR(__xludf.DUMMYFUNCTION("""COMPUTED_VALUE"""),"")</f>
        <v/>
      </c>
      <c r="Q87" s="4" t="str">
        <f>IFERROR(__xludf.DUMMYFUNCTION("""COMPUTED_VALUE"""),"")</f>
        <v/>
      </c>
      <c r="R87" s="4" t="str">
        <f>IFERROR(__xludf.DUMMYFUNCTION("""COMPUTED_VALUE"""),"")</f>
        <v/>
      </c>
      <c r="S87" s="4" t="str">
        <f>IFERROR(__xludf.DUMMYFUNCTION("""COMPUTED_VALUE"""),"")</f>
        <v/>
      </c>
      <c r="T87" s="4" t="str">
        <f>IFERROR(__xludf.DUMMYFUNCTION("""COMPUTED_VALUE"""),"")</f>
        <v/>
      </c>
      <c r="U87" s="4" t="str">
        <f>IFERROR(__xludf.DUMMYFUNCTION("""COMPUTED_VALUE"""),"")</f>
        <v/>
      </c>
      <c r="V87" s="4" t="str">
        <f>IFERROR(__xludf.DUMMYFUNCTION("""COMPUTED_VALUE"""),"")</f>
        <v/>
      </c>
      <c r="W87" s="4" t="str">
        <f>IFERROR(__xludf.DUMMYFUNCTION("""COMPUTED_VALUE"""),"")</f>
        <v/>
      </c>
      <c r="X87" s="4" t="str">
        <f>IFERROR(__xludf.DUMMYFUNCTION("""COMPUTED_VALUE"""),"")</f>
        <v/>
      </c>
      <c r="Y87" s="4" t="str">
        <f>IFERROR(__xludf.DUMMYFUNCTION("""COMPUTED_VALUE"""),"")</f>
        <v/>
      </c>
      <c r="Z87" s="4" t="str">
        <f>IFERROR(__xludf.DUMMYFUNCTION("""COMPUTED_VALUE"""),"")</f>
        <v/>
      </c>
      <c r="AA87" s="4" t="str">
        <f>IFERROR(__xludf.DUMMYFUNCTION("""COMPUTED_VALUE"""),"")</f>
        <v/>
      </c>
      <c r="AB87" s="4" t="str">
        <f>IFERROR(__xludf.DUMMYFUNCTION("""COMPUTED_VALUE"""),"")</f>
        <v/>
      </c>
      <c r="AC87" s="4" t="str">
        <f>IFERROR(__xludf.DUMMYFUNCTION("""COMPUTED_VALUE"""),"")</f>
        <v/>
      </c>
      <c r="AD87" s="4" t="str">
        <f>IFERROR(__xludf.DUMMYFUNCTION("""COMPUTED_VALUE"""),"")</f>
        <v/>
      </c>
      <c r="AE87" s="4" t="str">
        <f>IFERROR(__xludf.DUMMYFUNCTION("""COMPUTED_VALUE"""),"")</f>
        <v/>
      </c>
      <c r="AF87" s="4" t="str">
        <f>IFERROR(__xludf.DUMMYFUNCTION("""COMPUTED_VALUE"""),"")</f>
        <v/>
      </c>
      <c r="AG87" s="4" t="str">
        <f>IFERROR(__xludf.DUMMYFUNCTION("""COMPUTED_VALUE"""),"")</f>
        <v/>
      </c>
      <c r="AH87" s="4" t="str">
        <f>IFERROR(__xludf.DUMMYFUNCTION("""COMPUTED_VALUE"""),"")</f>
        <v/>
      </c>
      <c r="AI87" s="4" t="str">
        <f>IFERROR(__xludf.DUMMYFUNCTION("""COMPUTED_VALUE"""),"")</f>
        <v/>
      </c>
      <c r="AJ87" s="4" t="str">
        <f>IFERROR(__xludf.DUMMYFUNCTION("""COMPUTED_VALUE"""),"")</f>
        <v/>
      </c>
      <c r="AK87" s="4" t="str">
        <f>IFERROR(__xludf.DUMMYFUNCTION("""COMPUTED_VALUE"""),"")</f>
        <v/>
      </c>
      <c r="AL87" s="4" t="str">
        <f>IFERROR(__xludf.DUMMYFUNCTION("""COMPUTED_VALUE"""),"")</f>
        <v/>
      </c>
      <c r="AM87" s="4" t="str">
        <f>IFERROR(__xludf.DUMMYFUNCTION("""COMPUTED_VALUE"""),"")</f>
        <v/>
      </c>
      <c r="AN87" s="4" t="str">
        <f>IFERROR(__xludf.DUMMYFUNCTION("""COMPUTED_VALUE"""),"")</f>
        <v/>
      </c>
      <c r="AO87" s="4" t="str">
        <f>IFERROR(__xludf.DUMMYFUNCTION("""COMPUTED_VALUE"""),"")</f>
        <v/>
      </c>
      <c r="AP87" s="4" t="str">
        <f>IFERROR(__xludf.DUMMYFUNCTION("""COMPUTED_VALUE"""),"")</f>
        <v/>
      </c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</row>
    <row r="88">
      <c r="A88" s="4" t="str">
        <f>IFERROR(__xludf.DUMMYFUNCTION("""COMPUTED_VALUE"""),"")</f>
        <v/>
      </c>
      <c r="B88" s="4" t="str">
        <f>IFERROR(__xludf.DUMMYFUNCTION("""COMPUTED_VALUE"""),"")</f>
        <v/>
      </c>
      <c r="C88" s="4" t="str">
        <f>IFERROR(__xludf.DUMMYFUNCTION("""COMPUTED_VALUE"""),"")</f>
        <v/>
      </c>
      <c r="D88" s="4" t="str">
        <f>IFERROR(__xludf.DUMMYFUNCTION("""COMPUTED_VALUE"""),"")</f>
        <v/>
      </c>
      <c r="E88" s="4" t="str">
        <f>IFERROR(__xludf.DUMMYFUNCTION("""COMPUTED_VALUE"""),"")</f>
        <v/>
      </c>
      <c r="F88" s="4" t="str">
        <f>IFERROR(__xludf.DUMMYFUNCTION("""COMPUTED_VALUE"""),"")</f>
        <v/>
      </c>
      <c r="G88" s="4" t="str">
        <f>IFERROR(__xludf.DUMMYFUNCTION("""COMPUTED_VALUE"""),"")</f>
        <v/>
      </c>
      <c r="H88" s="4" t="str">
        <f>IFERROR(__xludf.DUMMYFUNCTION("""COMPUTED_VALUE"""),"")</f>
        <v/>
      </c>
      <c r="I88" s="4" t="str">
        <f>IFERROR(__xludf.DUMMYFUNCTION("""COMPUTED_VALUE"""),"")</f>
        <v/>
      </c>
      <c r="J88" s="4" t="str">
        <f>IFERROR(__xludf.DUMMYFUNCTION("""COMPUTED_VALUE"""),"")</f>
        <v/>
      </c>
      <c r="K88" s="4" t="str">
        <f>IFERROR(__xludf.DUMMYFUNCTION("""COMPUTED_VALUE"""),"")</f>
        <v/>
      </c>
      <c r="L88" s="4" t="str">
        <f>IFERROR(__xludf.DUMMYFUNCTION("""COMPUTED_VALUE"""),"")</f>
        <v/>
      </c>
      <c r="M88" s="4" t="str">
        <f>IFERROR(__xludf.DUMMYFUNCTION("""COMPUTED_VALUE"""),"")</f>
        <v/>
      </c>
      <c r="N88" s="4" t="str">
        <f>IFERROR(__xludf.DUMMYFUNCTION("""COMPUTED_VALUE"""),"")</f>
        <v/>
      </c>
      <c r="O88" s="4" t="str">
        <f>IFERROR(__xludf.DUMMYFUNCTION("""COMPUTED_VALUE"""),"")</f>
        <v/>
      </c>
      <c r="P88" s="4" t="str">
        <f>IFERROR(__xludf.DUMMYFUNCTION("""COMPUTED_VALUE"""),"")</f>
        <v/>
      </c>
      <c r="Q88" s="4" t="str">
        <f>IFERROR(__xludf.DUMMYFUNCTION("""COMPUTED_VALUE"""),"")</f>
        <v/>
      </c>
      <c r="R88" s="4" t="str">
        <f>IFERROR(__xludf.DUMMYFUNCTION("""COMPUTED_VALUE"""),"")</f>
        <v/>
      </c>
      <c r="S88" s="4" t="str">
        <f>IFERROR(__xludf.DUMMYFUNCTION("""COMPUTED_VALUE"""),"")</f>
        <v/>
      </c>
      <c r="T88" s="4" t="str">
        <f>IFERROR(__xludf.DUMMYFUNCTION("""COMPUTED_VALUE"""),"")</f>
        <v/>
      </c>
      <c r="U88" s="4" t="str">
        <f>IFERROR(__xludf.DUMMYFUNCTION("""COMPUTED_VALUE"""),"")</f>
        <v/>
      </c>
      <c r="V88" s="4" t="str">
        <f>IFERROR(__xludf.DUMMYFUNCTION("""COMPUTED_VALUE"""),"")</f>
        <v/>
      </c>
      <c r="W88" s="4" t="str">
        <f>IFERROR(__xludf.DUMMYFUNCTION("""COMPUTED_VALUE"""),"")</f>
        <v/>
      </c>
      <c r="X88" s="4" t="str">
        <f>IFERROR(__xludf.DUMMYFUNCTION("""COMPUTED_VALUE"""),"")</f>
        <v/>
      </c>
      <c r="Y88" s="4" t="str">
        <f>IFERROR(__xludf.DUMMYFUNCTION("""COMPUTED_VALUE"""),"")</f>
        <v/>
      </c>
      <c r="Z88" s="4" t="str">
        <f>IFERROR(__xludf.DUMMYFUNCTION("""COMPUTED_VALUE"""),"")</f>
        <v/>
      </c>
      <c r="AA88" s="4" t="str">
        <f>IFERROR(__xludf.DUMMYFUNCTION("""COMPUTED_VALUE"""),"")</f>
        <v/>
      </c>
      <c r="AB88" s="4" t="str">
        <f>IFERROR(__xludf.DUMMYFUNCTION("""COMPUTED_VALUE"""),"")</f>
        <v/>
      </c>
      <c r="AC88" s="4" t="str">
        <f>IFERROR(__xludf.DUMMYFUNCTION("""COMPUTED_VALUE"""),"")</f>
        <v/>
      </c>
      <c r="AD88" s="4" t="str">
        <f>IFERROR(__xludf.DUMMYFUNCTION("""COMPUTED_VALUE"""),"")</f>
        <v/>
      </c>
      <c r="AE88" s="4" t="str">
        <f>IFERROR(__xludf.DUMMYFUNCTION("""COMPUTED_VALUE"""),"")</f>
        <v/>
      </c>
      <c r="AF88" s="4" t="str">
        <f>IFERROR(__xludf.DUMMYFUNCTION("""COMPUTED_VALUE"""),"")</f>
        <v/>
      </c>
      <c r="AG88" s="4" t="str">
        <f>IFERROR(__xludf.DUMMYFUNCTION("""COMPUTED_VALUE"""),"")</f>
        <v/>
      </c>
      <c r="AH88" s="4" t="str">
        <f>IFERROR(__xludf.DUMMYFUNCTION("""COMPUTED_VALUE"""),"")</f>
        <v/>
      </c>
      <c r="AI88" s="4" t="str">
        <f>IFERROR(__xludf.DUMMYFUNCTION("""COMPUTED_VALUE"""),"")</f>
        <v/>
      </c>
      <c r="AJ88" s="4" t="str">
        <f>IFERROR(__xludf.DUMMYFUNCTION("""COMPUTED_VALUE"""),"")</f>
        <v/>
      </c>
      <c r="AK88" s="4" t="str">
        <f>IFERROR(__xludf.DUMMYFUNCTION("""COMPUTED_VALUE"""),"")</f>
        <v/>
      </c>
      <c r="AL88" s="4" t="str">
        <f>IFERROR(__xludf.DUMMYFUNCTION("""COMPUTED_VALUE"""),"")</f>
        <v/>
      </c>
      <c r="AM88" s="4" t="str">
        <f>IFERROR(__xludf.DUMMYFUNCTION("""COMPUTED_VALUE"""),"")</f>
        <v/>
      </c>
      <c r="AN88" s="4" t="str">
        <f>IFERROR(__xludf.DUMMYFUNCTION("""COMPUTED_VALUE"""),"")</f>
        <v/>
      </c>
      <c r="AO88" s="4" t="str">
        <f>IFERROR(__xludf.DUMMYFUNCTION("""COMPUTED_VALUE"""),"")</f>
        <v/>
      </c>
      <c r="AP88" s="4" t="str">
        <f>IFERROR(__xludf.DUMMYFUNCTION("""COMPUTED_VALUE"""),"")</f>
        <v/>
      </c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</row>
    <row r="89">
      <c r="A89" s="4" t="str">
        <f>IFERROR(__xludf.DUMMYFUNCTION("""COMPUTED_VALUE"""),"")</f>
        <v/>
      </c>
      <c r="B89" s="4" t="str">
        <f>IFERROR(__xludf.DUMMYFUNCTION("""COMPUTED_VALUE"""),"")</f>
        <v/>
      </c>
      <c r="C89" s="4" t="str">
        <f>IFERROR(__xludf.DUMMYFUNCTION("""COMPUTED_VALUE"""),"")</f>
        <v/>
      </c>
      <c r="D89" s="4" t="str">
        <f>IFERROR(__xludf.DUMMYFUNCTION("""COMPUTED_VALUE"""),"")</f>
        <v/>
      </c>
      <c r="E89" s="4" t="str">
        <f>IFERROR(__xludf.DUMMYFUNCTION("""COMPUTED_VALUE"""),"")</f>
        <v/>
      </c>
      <c r="F89" s="4" t="str">
        <f>IFERROR(__xludf.DUMMYFUNCTION("""COMPUTED_VALUE"""),"")</f>
        <v/>
      </c>
      <c r="G89" s="4" t="str">
        <f>IFERROR(__xludf.DUMMYFUNCTION("""COMPUTED_VALUE"""),"")</f>
        <v/>
      </c>
      <c r="H89" s="4" t="str">
        <f>IFERROR(__xludf.DUMMYFUNCTION("""COMPUTED_VALUE"""),"")</f>
        <v/>
      </c>
      <c r="I89" s="4" t="str">
        <f>IFERROR(__xludf.DUMMYFUNCTION("""COMPUTED_VALUE"""),"")</f>
        <v/>
      </c>
      <c r="J89" s="4" t="str">
        <f>IFERROR(__xludf.DUMMYFUNCTION("""COMPUTED_VALUE"""),"")</f>
        <v/>
      </c>
      <c r="K89" s="4" t="str">
        <f>IFERROR(__xludf.DUMMYFUNCTION("""COMPUTED_VALUE"""),"")</f>
        <v/>
      </c>
      <c r="L89" s="4" t="str">
        <f>IFERROR(__xludf.DUMMYFUNCTION("""COMPUTED_VALUE"""),"")</f>
        <v/>
      </c>
      <c r="M89" s="4" t="str">
        <f>IFERROR(__xludf.DUMMYFUNCTION("""COMPUTED_VALUE"""),"")</f>
        <v/>
      </c>
      <c r="N89" s="4" t="str">
        <f>IFERROR(__xludf.DUMMYFUNCTION("""COMPUTED_VALUE"""),"")</f>
        <v/>
      </c>
      <c r="O89" s="4" t="str">
        <f>IFERROR(__xludf.DUMMYFUNCTION("""COMPUTED_VALUE"""),"")</f>
        <v/>
      </c>
      <c r="P89" s="4" t="str">
        <f>IFERROR(__xludf.DUMMYFUNCTION("""COMPUTED_VALUE"""),"")</f>
        <v/>
      </c>
      <c r="Q89" s="4" t="str">
        <f>IFERROR(__xludf.DUMMYFUNCTION("""COMPUTED_VALUE"""),"")</f>
        <v/>
      </c>
      <c r="R89" s="4" t="str">
        <f>IFERROR(__xludf.DUMMYFUNCTION("""COMPUTED_VALUE"""),"")</f>
        <v/>
      </c>
      <c r="S89" s="4" t="str">
        <f>IFERROR(__xludf.DUMMYFUNCTION("""COMPUTED_VALUE"""),"")</f>
        <v/>
      </c>
      <c r="T89" s="4" t="str">
        <f>IFERROR(__xludf.DUMMYFUNCTION("""COMPUTED_VALUE"""),"")</f>
        <v/>
      </c>
      <c r="U89" s="4" t="str">
        <f>IFERROR(__xludf.DUMMYFUNCTION("""COMPUTED_VALUE"""),"")</f>
        <v/>
      </c>
      <c r="V89" s="4" t="str">
        <f>IFERROR(__xludf.DUMMYFUNCTION("""COMPUTED_VALUE"""),"")</f>
        <v/>
      </c>
      <c r="W89" s="4" t="str">
        <f>IFERROR(__xludf.DUMMYFUNCTION("""COMPUTED_VALUE"""),"")</f>
        <v/>
      </c>
      <c r="X89" s="4" t="str">
        <f>IFERROR(__xludf.DUMMYFUNCTION("""COMPUTED_VALUE"""),"")</f>
        <v/>
      </c>
      <c r="Y89" s="4" t="str">
        <f>IFERROR(__xludf.DUMMYFUNCTION("""COMPUTED_VALUE"""),"")</f>
        <v/>
      </c>
      <c r="Z89" s="4" t="str">
        <f>IFERROR(__xludf.DUMMYFUNCTION("""COMPUTED_VALUE"""),"")</f>
        <v/>
      </c>
      <c r="AA89" s="4" t="str">
        <f>IFERROR(__xludf.DUMMYFUNCTION("""COMPUTED_VALUE"""),"")</f>
        <v/>
      </c>
      <c r="AB89" s="4" t="str">
        <f>IFERROR(__xludf.DUMMYFUNCTION("""COMPUTED_VALUE"""),"")</f>
        <v/>
      </c>
      <c r="AC89" s="4" t="str">
        <f>IFERROR(__xludf.DUMMYFUNCTION("""COMPUTED_VALUE"""),"")</f>
        <v/>
      </c>
      <c r="AD89" s="4" t="str">
        <f>IFERROR(__xludf.DUMMYFUNCTION("""COMPUTED_VALUE"""),"")</f>
        <v/>
      </c>
      <c r="AE89" s="4" t="str">
        <f>IFERROR(__xludf.DUMMYFUNCTION("""COMPUTED_VALUE"""),"")</f>
        <v/>
      </c>
      <c r="AF89" s="4" t="str">
        <f>IFERROR(__xludf.DUMMYFUNCTION("""COMPUTED_VALUE"""),"")</f>
        <v/>
      </c>
      <c r="AG89" s="4" t="str">
        <f>IFERROR(__xludf.DUMMYFUNCTION("""COMPUTED_VALUE"""),"")</f>
        <v/>
      </c>
      <c r="AH89" s="4" t="str">
        <f>IFERROR(__xludf.DUMMYFUNCTION("""COMPUTED_VALUE"""),"")</f>
        <v/>
      </c>
      <c r="AI89" s="4" t="str">
        <f>IFERROR(__xludf.DUMMYFUNCTION("""COMPUTED_VALUE"""),"")</f>
        <v/>
      </c>
      <c r="AJ89" s="4" t="str">
        <f>IFERROR(__xludf.DUMMYFUNCTION("""COMPUTED_VALUE"""),"")</f>
        <v/>
      </c>
      <c r="AK89" s="4" t="str">
        <f>IFERROR(__xludf.DUMMYFUNCTION("""COMPUTED_VALUE"""),"")</f>
        <v/>
      </c>
      <c r="AL89" s="4" t="str">
        <f>IFERROR(__xludf.DUMMYFUNCTION("""COMPUTED_VALUE"""),"")</f>
        <v/>
      </c>
      <c r="AM89" s="4" t="str">
        <f>IFERROR(__xludf.DUMMYFUNCTION("""COMPUTED_VALUE"""),"")</f>
        <v/>
      </c>
      <c r="AN89" s="4" t="str">
        <f>IFERROR(__xludf.DUMMYFUNCTION("""COMPUTED_VALUE"""),"")</f>
        <v/>
      </c>
      <c r="AO89" s="4" t="str">
        <f>IFERROR(__xludf.DUMMYFUNCTION("""COMPUTED_VALUE"""),"")</f>
        <v/>
      </c>
      <c r="AP89" s="4" t="str">
        <f>IFERROR(__xludf.DUMMYFUNCTION("""COMPUTED_VALUE"""),"")</f>
        <v/>
      </c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</row>
    <row r="90">
      <c r="A90" s="4" t="str">
        <f>IFERROR(__xludf.DUMMYFUNCTION("""COMPUTED_VALUE"""),"")</f>
        <v/>
      </c>
      <c r="B90" s="4" t="str">
        <f>IFERROR(__xludf.DUMMYFUNCTION("""COMPUTED_VALUE"""),"")</f>
        <v/>
      </c>
      <c r="C90" s="4" t="str">
        <f>IFERROR(__xludf.DUMMYFUNCTION("""COMPUTED_VALUE"""),"")</f>
        <v/>
      </c>
      <c r="D90" s="4" t="str">
        <f>IFERROR(__xludf.DUMMYFUNCTION("""COMPUTED_VALUE"""),"")</f>
        <v/>
      </c>
      <c r="E90" s="4" t="str">
        <f>IFERROR(__xludf.DUMMYFUNCTION("""COMPUTED_VALUE"""),"")</f>
        <v/>
      </c>
      <c r="F90" s="4" t="str">
        <f>IFERROR(__xludf.DUMMYFUNCTION("""COMPUTED_VALUE"""),"")</f>
        <v/>
      </c>
      <c r="G90" s="4" t="str">
        <f>IFERROR(__xludf.DUMMYFUNCTION("""COMPUTED_VALUE"""),"")</f>
        <v/>
      </c>
      <c r="H90" s="4" t="str">
        <f>IFERROR(__xludf.DUMMYFUNCTION("""COMPUTED_VALUE"""),"")</f>
        <v/>
      </c>
      <c r="I90" s="4" t="str">
        <f>IFERROR(__xludf.DUMMYFUNCTION("""COMPUTED_VALUE"""),"")</f>
        <v/>
      </c>
      <c r="J90" s="4" t="str">
        <f>IFERROR(__xludf.DUMMYFUNCTION("""COMPUTED_VALUE"""),"")</f>
        <v/>
      </c>
      <c r="K90" s="4" t="str">
        <f>IFERROR(__xludf.DUMMYFUNCTION("""COMPUTED_VALUE"""),"")</f>
        <v/>
      </c>
      <c r="L90" s="4" t="str">
        <f>IFERROR(__xludf.DUMMYFUNCTION("""COMPUTED_VALUE"""),"")</f>
        <v/>
      </c>
      <c r="M90" s="4" t="str">
        <f>IFERROR(__xludf.DUMMYFUNCTION("""COMPUTED_VALUE"""),"")</f>
        <v/>
      </c>
      <c r="N90" s="4" t="str">
        <f>IFERROR(__xludf.DUMMYFUNCTION("""COMPUTED_VALUE"""),"")</f>
        <v/>
      </c>
      <c r="O90" s="4" t="str">
        <f>IFERROR(__xludf.DUMMYFUNCTION("""COMPUTED_VALUE"""),"")</f>
        <v/>
      </c>
      <c r="P90" s="4" t="str">
        <f>IFERROR(__xludf.DUMMYFUNCTION("""COMPUTED_VALUE"""),"")</f>
        <v/>
      </c>
      <c r="Q90" s="4" t="str">
        <f>IFERROR(__xludf.DUMMYFUNCTION("""COMPUTED_VALUE"""),"")</f>
        <v/>
      </c>
      <c r="R90" s="4" t="str">
        <f>IFERROR(__xludf.DUMMYFUNCTION("""COMPUTED_VALUE"""),"")</f>
        <v/>
      </c>
      <c r="S90" s="4" t="str">
        <f>IFERROR(__xludf.DUMMYFUNCTION("""COMPUTED_VALUE"""),"")</f>
        <v/>
      </c>
      <c r="T90" s="4" t="str">
        <f>IFERROR(__xludf.DUMMYFUNCTION("""COMPUTED_VALUE"""),"")</f>
        <v/>
      </c>
      <c r="U90" s="4" t="str">
        <f>IFERROR(__xludf.DUMMYFUNCTION("""COMPUTED_VALUE"""),"")</f>
        <v/>
      </c>
      <c r="V90" s="4" t="str">
        <f>IFERROR(__xludf.DUMMYFUNCTION("""COMPUTED_VALUE"""),"")</f>
        <v/>
      </c>
      <c r="W90" s="4" t="str">
        <f>IFERROR(__xludf.DUMMYFUNCTION("""COMPUTED_VALUE"""),"")</f>
        <v/>
      </c>
      <c r="X90" s="4" t="str">
        <f>IFERROR(__xludf.DUMMYFUNCTION("""COMPUTED_VALUE"""),"")</f>
        <v/>
      </c>
      <c r="Y90" s="4" t="str">
        <f>IFERROR(__xludf.DUMMYFUNCTION("""COMPUTED_VALUE"""),"")</f>
        <v/>
      </c>
      <c r="Z90" s="4" t="str">
        <f>IFERROR(__xludf.DUMMYFUNCTION("""COMPUTED_VALUE"""),"")</f>
        <v/>
      </c>
      <c r="AA90" s="4" t="str">
        <f>IFERROR(__xludf.DUMMYFUNCTION("""COMPUTED_VALUE"""),"")</f>
        <v/>
      </c>
      <c r="AB90" s="4" t="str">
        <f>IFERROR(__xludf.DUMMYFUNCTION("""COMPUTED_VALUE"""),"")</f>
        <v/>
      </c>
      <c r="AC90" s="4" t="str">
        <f>IFERROR(__xludf.DUMMYFUNCTION("""COMPUTED_VALUE"""),"")</f>
        <v/>
      </c>
      <c r="AD90" s="4" t="str">
        <f>IFERROR(__xludf.DUMMYFUNCTION("""COMPUTED_VALUE"""),"")</f>
        <v/>
      </c>
      <c r="AE90" s="4" t="str">
        <f>IFERROR(__xludf.DUMMYFUNCTION("""COMPUTED_VALUE"""),"")</f>
        <v/>
      </c>
      <c r="AF90" s="4" t="str">
        <f>IFERROR(__xludf.DUMMYFUNCTION("""COMPUTED_VALUE"""),"")</f>
        <v/>
      </c>
      <c r="AG90" s="4" t="str">
        <f>IFERROR(__xludf.DUMMYFUNCTION("""COMPUTED_VALUE"""),"")</f>
        <v/>
      </c>
      <c r="AH90" s="4" t="str">
        <f>IFERROR(__xludf.DUMMYFUNCTION("""COMPUTED_VALUE"""),"")</f>
        <v/>
      </c>
      <c r="AI90" s="4" t="str">
        <f>IFERROR(__xludf.DUMMYFUNCTION("""COMPUTED_VALUE"""),"")</f>
        <v/>
      </c>
      <c r="AJ90" s="4" t="str">
        <f>IFERROR(__xludf.DUMMYFUNCTION("""COMPUTED_VALUE"""),"")</f>
        <v/>
      </c>
      <c r="AK90" s="4" t="str">
        <f>IFERROR(__xludf.DUMMYFUNCTION("""COMPUTED_VALUE"""),"")</f>
        <v/>
      </c>
      <c r="AL90" s="4" t="str">
        <f>IFERROR(__xludf.DUMMYFUNCTION("""COMPUTED_VALUE"""),"")</f>
        <v/>
      </c>
      <c r="AM90" s="4" t="str">
        <f>IFERROR(__xludf.DUMMYFUNCTION("""COMPUTED_VALUE"""),"")</f>
        <v/>
      </c>
      <c r="AN90" s="4" t="str">
        <f>IFERROR(__xludf.DUMMYFUNCTION("""COMPUTED_VALUE"""),"")</f>
        <v/>
      </c>
      <c r="AO90" s="4" t="str">
        <f>IFERROR(__xludf.DUMMYFUNCTION("""COMPUTED_VALUE"""),"")</f>
        <v/>
      </c>
      <c r="AP90" s="4" t="str">
        <f>IFERROR(__xludf.DUMMYFUNCTION("""COMPUTED_VALUE"""),"")</f>
        <v/>
      </c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</row>
    <row r="91">
      <c r="A91" s="4" t="str">
        <f>IFERROR(__xludf.DUMMYFUNCTION("""COMPUTED_VALUE"""),"")</f>
        <v/>
      </c>
      <c r="B91" s="4" t="str">
        <f>IFERROR(__xludf.DUMMYFUNCTION("""COMPUTED_VALUE"""),"")</f>
        <v/>
      </c>
      <c r="C91" s="4" t="str">
        <f>IFERROR(__xludf.DUMMYFUNCTION("""COMPUTED_VALUE"""),"")</f>
        <v/>
      </c>
      <c r="D91" s="4" t="str">
        <f>IFERROR(__xludf.DUMMYFUNCTION("""COMPUTED_VALUE"""),"")</f>
        <v/>
      </c>
      <c r="E91" s="4" t="str">
        <f>IFERROR(__xludf.DUMMYFUNCTION("""COMPUTED_VALUE"""),"")</f>
        <v/>
      </c>
      <c r="F91" s="4" t="str">
        <f>IFERROR(__xludf.DUMMYFUNCTION("""COMPUTED_VALUE"""),"")</f>
        <v/>
      </c>
      <c r="G91" s="4" t="str">
        <f>IFERROR(__xludf.DUMMYFUNCTION("""COMPUTED_VALUE"""),"")</f>
        <v/>
      </c>
      <c r="H91" s="4" t="str">
        <f>IFERROR(__xludf.DUMMYFUNCTION("""COMPUTED_VALUE"""),"")</f>
        <v/>
      </c>
      <c r="I91" s="4" t="str">
        <f>IFERROR(__xludf.DUMMYFUNCTION("""COMPUTED_VALUE"""),"")</f>
        <v/>
      </c>
      <c r="J91" s="4" t="str">
        <f>IFERROR(__xludf.DUMMYFUNCTION("""COMPUTED_VALUE"""),"")</f>
        <v/>
      </c>
      <c r="K91" s="4" t="str">
        <f>IFERROR(__xludf.DUMMYFUNCTION("""COMPUTED_VALUE"""),"")</f>
        <v/>
      </c>
      <c r="L91" s="4" t="str">
        <f>IFERROR(__xludf.DUMMYFUNCTION("""COMPUTED_VALUE"""),"")</f>
        <v/>
      </c>
      <c r="M91" s="4" t="str">
        <f>IFERROR(__xludf.DUMMYFUNCTION("""COMPUTED_VALUE"""),"")</f>
        <v/>
      </c>
      <c r="N91" s="4" t="str">
        <f>IFERROR(__xludf.DUMMYFUNCTION("""COMPUTED_VALUE"""),"")</f>
        <v/>
      </c>
      <c r="O91" s="4" t="str">
        <f>IFERROR(__xludf.DUMMYFUNCTION("""COMPUTED_VALUE"""),"")</f>
        <v/>
      </c>
      <c r="P91" s="4" t="str">
        <f>IFERROR(__xludf.DUMMYFUNCTION("""COMPUTED_VALUE"""),"")</f>
        <v/>
      </c>
      <c r="Q91" s="4" t="str">
        <f>IFERROR(__xludf.DUMMYFUNCTION("""COMPUTED_VALUE"""),"")</f>
        <v/>
      </c>
      <c r="R91" s="4" t="str">
        <f>IFERROR(__xludf.DUMMYFUNCTION("""COMPUTED_VALUE"""),"")</f>
        <v/>
      </c>
      <c r="S91" s="4" t="str">
        <f>IFERROR(__xludf.DUMMYFUNCTION("""COMPUTED_VALUE"""),"")</f>
        <v/>
      </c>
      <c r="T91" s="4" t="str">
        <f>IFERROR(__xludf.DUMMYFUNCTION("""COMPUTED_VALUE"""),"")</f>
        <v/>
      </c>
      <c r="U91" s="4" t="str">
        <f>IFERROR(__xludf.DUMMYFUNCTION("""COMPUTED_VALUE"""),"")</f>
        <v/>
      </c>
      <c r="V91" s="4" t="str">
        <f>IFERROR(__xludf.DUMMYFUNCTION("""COMPUTED_VALUE"""),"")</f>
        <v/>
      </c>
      <c r="W91" s="4" t="str">
        <f>IFERROR(__xludf.DUMMYFUNCTION("""COMPUTED_VALUE"""),"")</f>
        <v/>
      </c>
      <c r="X91" s="4" t="str">
        <f>IFERROR(__xludf.DUMMYFUNCTION("""COMPUTED_VALUE"""),"")</f>
        <v/>
      </c>
      <c r="Y91" s="4" t="str">
        <f>IFERROR(__xludf.DUMMYFUNCTION("""COMPUTED_VALUE"""),"")</f>
        <v/>
      </c>
      <c r="Z91" s="4" t="str">
        <f>IFERROR(__xludf.DUMMYFUNCTION("""COMPUTED_VALUE"""),"")</f>
        <v/>
      </c>
      <c r="AA91" s="4" t="str">
        <f>IFERROR(__xludf.DUMMYFUNCTION("""COMPUTED_VALUE"""),"")</f>
        <v/>
      </c>
      <c r="AB91" s="4" t="str">
        <f>IFERROR(__xludf.DUMMYFUNCTION("""COMPUTED_VALUE"""),"")</f>
        <v/>
      </c>
      <c r="AC91" s="4" t="str">
        <f>IFERROR(__xludf.DUMMYFUNCTION("""COMPUTED_VALUE"""),"")</f>
        <v/>
      </c>
      <c r="AD91" s="4" t="str">
        <f>IFERROR(__xludf.DUMMYFUNCTION("""COMPUTED_VALUE"""),"")</f>
        <v/>
      </c>
      <c r="AE91" s="4" t="str">
        <f>IFERROR(__xludf.DUMMYFUNCTION("""COMPUTED_VALUE"""),"")</f>
        <v/>
      </c>
      <c r="AF91" s="4" t="str">
        <f>IFERROR(__xludf.DUMMYFUNCTION("""COMPUTED_VALUE"""),"")</f>
        <v/>
      </c>
      <c r="AG91" s="4" t="str">
        <f>IFERROR(__xludf.DUMMYFUNCTION("""COMPUTED_VALUE"""),"")</f>
        <v/>
      </c>
      <c r="AH91" s="4" t="str">
        <f>IFERROR(__xludf.DUMMYFUNCTION("""COMPUTED_VALUE"""),"")</f>
        <v/>
      </c>
      <c r="AI91" s="4" t="str">
        <f>IFERROR(__xludf.DUMMYFUNCTION("""COMPUTED_VALUE"""),"")</f>
        <v/>
      </c>
      <c r="AJ91" s="4" t="str">
        <f>IFERROR(__xludf.DUMMYFUNCTION("""COMPUTED_VALUE"""),"")</f>
        <v/>
      </c>
      <c r="AK91" s="4" t="str">
        <f>IFERROR(__xludf.DUMMYFUNCTION("""COMPUTED_VALUE"""),"")</f>
        <v/>
      </c>
      <c r="AL91" s="4" t="str">
        <f>IFERROR(__xludf.DUMMYFUNCTION("""COMPUTED_VALUE"""),"")</f>
        <v/>
      </c>
      <c r="AM91" s="4" t="str">
        <f>IFERROR(__xludf.DUMMYFUNCTION("""COMPUTED_VALUE"""),"")</f>
        <v/>
      </c>
      <c r="AN91" s="4" t="str">
        <f>IFERROR(__xludf.DUMMYFUNCTION("""COMPUTED_VALUE"""),"")</f>
        <v/>
      </c>
      <c r="AO91" s="4" t="str">
        <f>IFERROR(__xludf.DUMMYFUNCTION("""COMPUTED_VALUE"""),"")</f>
        <v/>
      </c>
      <c r="AP91" s="4" t="str">
        <f>IFERROR(__xludf.DUMMYFUNCTION("""COMPUTED_VALUE"""),"")</f>
        <v/>
      </c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</row>
    <row r="92">
      <c r="A92" s="4" t="str">
        <f>IFERROR(__xludf.DUMMYFUNCTION("""COMPUTED_VALUE"""),"")</f>
        <v/>
      </c>
      <c r="B92" s="4" t="str">
        <f>IFERROR(__xludf.DUMMYFUNCTION("""COMPUTED_VALUE"""),"")</f>
        <v/>
      </c>
      <c r="C92" s="4" t="str">
        <f>IFERROR(__xludf.DUMMYFUNCTION("""COMPUTED_VALUE"""),"")</f>
        <v/>
      </c>
      <c r="D92" s="4" t="str">
        <f>IFERROR(__xludf.DUMMYFUNCTION("""COMPUTED_VALUE"""),"")</f>
        <v/>
      </c>
      <c r="E92" s="4" t="str">
        <f>IFERROR(__xludf.DUMMYFUNCTION("""COMPUTED_VALUE"""),"")</f>
        <v/>
      </c>
      <c r="F92" s="4" t="str">
        <f>IFERROR(__xludf.DUMMYFUNCTION("""COMPUTED_VALUE"""),"")</f>
        <v/>
      </c>
      <c r="G92" s="4" t="str">
        <f>IFERROR(__xludf.DUMMYFUNCTION("""COMPUTED_VALUE"""),"")</f>
        <v/>
      </c>
      <c r="H92" s="4" t="str">
        <f>IFERROR(__xludf.DUMMYFUNCTION("""COMPUTED_VALUE"""),"")</f>
        <v/>
      </c>
      <c r="I92" s="4" t="str">
        <f>IFERROR(__xludf.DUMMYFUNCTION("""COMPUTED_VALUE"""),"")</f>
        <v/>
      </c>
      <c r="J92" s="4" t="str">
        <f>IFERROR(__xludf.DUMMYFUNCTION("""COMPUTED_VALUE"""),"")</f>
        <v/>
      </c>
      <c r="K92" s="4" t="str">
        <f>IFERROR(__xludf.DUMMYFUNCTION("""COMPUTED_VALUE"""),"")</f>
        <v/>
      </c>
      <c r="L92" s="4" t="str">
        <f>IFERROR(__xludf.DUMMYFUNCTION("""COMPUTED_VALUE"""),"")</f>
        <v/>
      </c>
      <c r="M92" s="4" t="str">
        <f>IFERROR(__xludf.DUMMYFUNCTION("""COMPUTED_VALUE"""),"")</f>
        <v/>
      </c>
      <c r="N92" s="4" t="str">
        <f>IFERROR(__xludf.DUMMYFUNCTION("""COMPUTED_VALUE"""),"")</f>
        <v/>
      </c>
      <c r="O92" s="4" t="str">
        <f>IFERROR(__xludf.DUMMYFUNCTION("""COMPUTED_VALUE"""),"")</f>
        <v/>
      </c>
      <c r="P92" s="4" t="str">
        <f>IFERROR(__xludf.DUMMYFUNCTION("""COMPUTED_VALUE"""),"")</f>
        <v/>
      </c>
      <c r="Q92" s="4" t="str">
        <f>IFERROR(__xludf.DUMMYFUNCTION("""COMPUTED_VALUE"""),"")</f>
        <v/>
      </c>
      <c r="R92" s="4" t="str">
        <f>IFERROR(__xludf.DUMMYFUNCTION("""COMPUTED_VALUE"""),"")</f>
        <v/>
      </c>
      <c r="S92" s="4" t="str">
        <f>IFERROR(__xludf.DUMMYFUNCTION("""COMPUTED_VALUE"""),"")</f>
        <v/>
      </c>
      <c r="T92" s="4" t="str">
        <f>IFERROR(__xludf.DUMMYFUNCTION("""COMPUTED_VALUE"""),"")</f>
        <v/>
      </c>
      <c r="U92" s="4" t="str">
        <f>IFERROR(__xludf.DUMMYFUNCTION("""COMPUTED_VALUE"""),"")</f>
        <v/>
      </c>
      <c r="V92" s="4" t="str">
        <f>IFERROR(__xludf.DUMMYFUNCTION("""COMPUTED_VALUE"""),"")</f>
        <v/>
      </c>
      <c r="W92" s="4" t="str">
        <f>IFERROR(__xludf.DUMMYFUNCTION("""COMPUTED_VALUE"""),"")</f>
        <v/>
      </c>
      <c r="X92" s="4" t="str">
        <f>IFERROR(__xludf.DUMMYFUNCTION("""COMPUTED_VALUE"""),"")</f>
        <v/>
      </c>
      <c r="Y92" s="4" t="str">
        <f>IFERROR(__xludf.DUMMYFUNCTION("""COMPUTED_VALUE"""),"")</f>
        <v/>
      </c>
      <c r="Z92" s="4" t="str">
        <f>IFERROR(__xludf.DUMMYFUNCTION("""COMPUTED_VALUE"""),"")</f>
        <v/>
      </c>
      <c r="AA92" s="4" t="str">
        <f>IFERROR(__xludf.DUMMYFUNCTION("""COMPUTED_VALUE"""),"")</f>
        <v/>
      </c>
      <c r="AB92" s="4" t="str">
        <f>IFERROR(__xludf.DUMMYFUNCTION("""COMPUTED_VALUE"""),"")</f>
        <v/>
      </c>
      <c r="AC92" s="4" t="str">
        <f>IFERROR(__xludf.DUMMYFUNCTION("""COMPUTED_VALUE"""),"")</f>
        <v/>
      </c>
      <c r="AD92" s="4" t="str">
        <f>IFERROR(__xludf.DUMMYFUNCTION("""COMPUTED_VALUE"""),"")</f>
        <v/>
      </c>
      <c r="AE92" s="4" t="str">
        <f>IFERROR(__xludf.DUMMYFUNCTION("""COMPUTED_VALUE"""),"")</f>
        <v/>
      </c>
      <c r="AF92" s="4" t="str">
        <f>IFERROR(__xludf.DUMMYFUNCTION("""COMPUTED_VALUE"""),"")</f>
        <v/>
      </c>
      <c r="AG92" s="4" t="str">
        <f>IFERROR(__xludf.DUMMYFUNCTION("""COMPUTED_VALUE"""),"")</f>
        <v/>
      </c>
      <c r="AH92" s="4" t="str">
        <f>IFERROR(__xludf.DUMMYFUNCTION("""COMPUTED_VALUE"""),"")</f>
        <v/>
      </c>
      <c r="AI92" s="4" t="str">
        <f>IFERROR(__xludf.DUMMYFUNCTION("""COMPUTED_VALUE"""),"")</f>
        <v/>
      </c>
      <c r="AJ92" s="4" t="str">
        <f>IFERROR(__xludf.DUMMYFUNCTION("""COMPUTED_VALUE"""),"")</f>
        <v/>
      </c>
      <c r="AK92" s="4" t="str">
        <f>IFERROR(__xludf.DUMMYFUNCTION("""COMPUTED_VALUE"""),"")</f>
        <v/>
      </c>
      <c r="AL92" s="4" t="str">
        <f>IFERROR(__xludf.DUMMYFUNCTION("""COMPUTED_VALUE"""),"")</f>
        <v/>
      </c>
      <c r="AM92" s="4" t="str">
        <f>IFERROR(__xludf.DUMMYFUNCTION("""COMPUTED_VALUE"""),"")</f>
        <v/>
      </c>
      <c r="AN92" s="4" t="str">
        <f>IFERROR(__xludf.DUMMYFUNCTION("""COMPUTED_VALUE"""),"")</f>
        <v/>
      </c>
      <c r="AO92" s="4" t="str">
        <f>IFERROR(__xludf.DUMMYFUNCTION("""COMPUTED_VALUE"""),"")</f>
        <v/>
      </c>
      <c r="AP92" s="4" t="str">
        <f>IFERROR(__xludf.DUMMYFUNCTION("""COMPUTED_VALUE"""),"")</f>
        <v/>
      </c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</row>
    <row r="93">
      <c r="A93" s="4" t="str">
        <f>IFERROR(__xludf.DUMMYFUNCTION("""COMPUTED_VALUE"""),"")</f>
        <v/>
      </c>
      <c r="B93" s="4" t="str">
        <f>IFERROR(__xludf.DUMMYFUNCTION("""COMPUTED_VALUE"""),"")</f>
        <v/>
      </c>
      <c r="C93" s="4" t="str">
        <f>IFERROR(__xludf.DUMMYFUNCTION("""COMPUTED_VALUE"""),"")</f>
        <v/>
      </c>
      <c r="D93" s="4" t="str">
        <f>IFERROR(__xludf.DUMMYFUNCTION("""COMPUTED_VALUE"""),"")</f>
        <v/>
      </c>
      <c r="E93" s="4" t="str">
        <f>IFERROR(__xludf.DUMMYFUNCTION("""COMPUTED_VALUE"""),"")</f>
        <v/>
      </c>
      <c r="F93" s="4" t="str">
        <f>IFERROR(__xludf.DUMMYFUNCTION("""COMPUTED_VALUE"""),"")</f>
        <v/>
      </c>
      <c r="G93" s="4" t="str">
        <f>IFERROR(__xludf.DUMMYFUNCTION("""COMPUTED_VALUE"""),"")</f>
        <v/>
      </c>
      <c r="H93" s="4" t="str">
        <f>IFERROR(__xludf.DUMMYFUNCTION("""COMPUTED_VALUE"""),"")</f>
        <v/>
      </c>
      <c r="I93" s="4" t="str">
        <f>IFERROR(__xludf.DUMMYFUNCTION("""COMPUTED_VALUE"""),"")</f>
        <v/>
      </c>
      <c r="J93" s="4" t="str">
        <f>IFERROR(__xludf.DUMMYFUNCTION("""COMPUTED_VALUE"""),"")</f>
        <v/>
      </c>
      <c r="K93" s="4" t="str">
        <f>IFERROR(__xludf.DUMMYFUNCTION("""COMPUTED_VALUE"""),"")</f>
        <v/>
      </c>
      <c r="L93" s="4" t="str">
        <f>IFERROR(__xludf.DUMMYFUNCTION("""COMPUTED_VALUE"""),"")</f>
        <v/>
      </c>
      <c r="M93" s="4" t="str">
        <f>IFERROR(__xludf.DUMMYFUNCTION("""COMPUTED_VALUE"""),"")</f>
        <v/>
      </c>
      <c r="N93" s="4" t="str">
        <f>IFERROR(__xludf.DUMMYFUNCTION("""COMPUTED_VALUE"""),"")</f>
        <v/>
      </c>
      <c r="O93" s="4" t="str">
        <f>IFERROR(__xludf.DUMMYFUNCTION("""COMPUTED_VALUE"""),"")</f>
        <v/>
      </c>
      <c r="P93" s="4" t="str">
        <f>IFERROR(__xludf.DUMMYFUNCTION("""COMPUTED_VALUE"""),"")</f>
        <v/>
      </c>
      <c r="Q93" s="4" t="str">
        <f>IFERROR(__xludf.DUMMYFUNCTION("""COMPUTED_VALUE"""),"")</f>
        <v/>
      </c>
      <c r="R93" s="4" t="str">
        <f>IFERROR(__xludf.DUMMYFUNCTION("""COMPUTED_VALUE"""),"")</f>
        <v/>
      </c>
      <c r="S93" s="4" t="str">
        <f>IFERROR(__xludf.DUMMYFUNCTION("""COMPUTED_VALUE"""),"")</f>
        <v/>
      </c>
      <c r="T93" s="4" t="str">
        <f>IFERROR(__xludf.DUMMYFUNCTION("""COMPUTED_VALUE"""),"")</f>
        <v/>
      </c>
      <c r="U93" s="4" t="str">
        <f>IFERROR(__xludf.DUMMYFUNCTION("""COMPUTED_VALUE"""),"")</f>
        <v/>
      </c>
      <c r="V93" s="4" t="str">
        <f>IFERROR(__xludf.DUMMYFUNCTION("""COMPUTED_VALUE"""),"")</f>
        <v/>
      </c>
      <c r="W93" s="4" t="str">
        <f>IFERROR(__xludf.DUMMYFUNCTION("""COMPUTED_VALUE"""),"")</f>
        <v/>
      </c>
      <c r="X93" s="4" t="str">
        <f>IFERROR(__xludf.DUMMYFUNCTION("""COMPUTED_VALUE"""),"")</f>
        <v/>
      </c>
      <c r="Y93" s="4" t="str">
        <f>IFERROR(__xludf.DUMMYFUNCTION("""COMPUTED_VALUE"""),"")</f>
        <v/>
      </c>
      <c r="Z93" s="4" t="str">
        <f>IFERROR(__xludf.DUMMYFUNCTION("""COMPUTED_VALUE"""),"")</f>
        <v/>
      </c>
      <c r="AA93" s="4" t="str">
        <f>IFERROR(__xludf.DUMMYFUNCTION("""COMPUTED_VALUE"""),"")</f>
        <v/>
      </c>
      <c r="AB93" s="4" t="str">
        <f>IFERROR(__xludf.DUMMYFUNCTION("""COMPUTED_VALUE"""),"")</f>
        <v/>
      </c>
      <c r="AC93" s="4" t="str">
        <f>IFERROR(__xludf.DUMMYFUNCTION("""COMPUTED_VALUE"""),"")</f>
        <v/>
      </c>
      <c r="AD93" s="4" t="str">
        <f>IFERROR(__xludf.DUMMYFUNCTION("""COMPUTED_VALUE"""),"")</f>
        <v/>
      </c>
      <c r="AE93" s="4" t="str">
        <f>IFERROR(__xludf.DUMMYFUNCTION("""COMPUTED_VALUE"""),"")</f>
        <v/>
      </c>
      <c r="AF93" s="4" t="str">
        <f>IFERROR(__xludf.DUMMYFUNCTION("""COMPUTED_VALUE"""),"")</f>
        <v/>
      </c>
      <c r="AG93" s="4" t="str">
        <f>IFERROR(__xludf.DUMMYFUNCTION("""COMPUTED_VALUE"""),"")</f>
        <v/>
      </c>
      <c r="AH93" s="4" t="str">
        <f>IFERROR(__xludf.DUMMYFUNCTION("""COMPUTED_VALUE"""),"")</f>
        <v/>
      </c>
      <c r="AI93" s="4" t="str">
        <f>IFERROR(__xludf.DUMMYFUNCTION("""COMPUTED_VALUE"""),"")</f>
        <v/>
      </c>
      <c r="AJ93" s="4" t="str">
        <f>IFERROR(__xludf.DUMMYFUNCTION("""COMPUTED_VALUE"""),"")</f>
        <v/>
      </c>
      <c r="AK93" s="4" t="str">
        <f>IFERROR(__xludf.DUMMYFUNCTION("""COMPUTED_VALUE"""),"")</f>
        <v/>
      </c>
      <c r="AL93" s="4" t="str">
        <f>IFERROR(__xludf.DUMMYFUNCTION("""COMPUTED_VALUE"""),"")</f>
        <v/>
      </c>
      <c r="AM93" s="4" t="str">
        <f>IFERROR(__xludf.DUMMYFUNCTION("""COMPUTED_VALUE"""),"")</f>
        <v/>
      </c>
      <c r="AN93" s="4" t="str">
        <f>IFERROR(__xludf.DUMMYFUNCTION("""COMPUTED_VALUE"""),"")</f>
        <v/>
      </c>
      <c r="AO93" s="4" t="str">
        <f>IFERROR(__xludf.DUMMYFUNCTION("""COMPUTED_VALUE"""),"")</f>
        <v/>
      </c>
      <c r="AP93" s="4" t="str">
        <f>IFERROR(__xludf.DUMMYFUNCTION("""COMPUTED_VALUE"""),"")</f>
        <v/>
      </c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</row>
    <row r="94">
      <c r="A94" s="4" t="str">
        <f>IFERROR(__xludf.DUMMYFUNCTION("""COMPUTED_VALUE"""),"")</f>
        <v/>
      </c>
      <c r="B94" s="4" t="str">
        <f>IFERROR(__xludf.DUMMYFUNCTION("""COMPUTED_VALUE"""),"")</f>
        <v/>
      </c>
      <c r="C94" s="4" t="str">
        <f>IFERROR(__xludf.DUMMYFUNCTION("""COMPUTED_VALUE"""),"")</f>
        <v/>
      </c>
      <c r="D94" s="4" t="str">
        <f>IFERROR(__xludf.DUMMYFUNCTION("""COMPUTED_VALUE"""),"")</f>
        <v/>
      </c>
      <c r="E94" s="4" t="str">
        <f>IFERROR(__xludf.DUMMYFUNCTION("""COMPUTED_VALUE"""),"")</f>
        <v/>
      </c>
      <c r="F94" s="4" t="str">
        <f>IFERROR(__xludf.DUMMYFUNCTION("""COMPUTED_VALUE"""),"")</f>
        <v/>
      </c>
      <c r="G94" s="4" t="str">
        <f>IFERROR(__xludf.DUMMYFUNCTION("""COMPUTED_VALUE"""),"")</f>
        <v/>
      </c>
      <c r="H94" s="4" t="str">
        <f>IFERROR(__xludf.DUMMYFUNCTION("""COMPUTED_VALUE"""),"")</f>
        <v/>
      </c>
      <c r="I94" s="4" t="str">
        <f>IFERROR(__xludf.DUMMYFUNCTION("""COMPUTED_VALUE"""),"")</f>
        <v/>
      </c>
      <c r="J94" s="4" t="str">
        <f>IFERROR(__xludf.DUMMYFUNCTION("""COMPUTED_VALUE"""),"")</f>
        <v/>
      </c>
      <c r="K94" s="4" t="str">
        <f>IFERROR(__xludf.DUMMYFUNCTION("""COMPUTED_VALUE"""),"")</f>
        <v/>
      </c>
      <c r="L94" s="4" t="str">
        <f>IFERROR(__xludf.DUMMYFUNCTION("""COMPUTED_VALUE"""),"")</f>
        <v/>
      </c>
      <c r="M94" s="4" t="str">
        <f>IFERROR(__xludf.DUMMYFUNCTION("""COMPUTED_VALUE"""),"")</f>
        <v/>
      </c>
      <c r="N94" s="4" t="str">
        <f>IFERROR(__xludf.DUMMYFUNCTION("""COMPUTED_VALUE"""),"")</f>
        <v/>
      </c>
      <c r="O94" s="4" t="str">
        <f>IFERROR(__xludf.DUMMYFUNCTION("""COMPUTED_VALUE"""),"")</f>
        <v/>
      </c>
      <c r="P94" s="4" t="str">
        <f>IFERROR(__xludf.DUMMYFUNCTION("""COMPUTED_VALUE"""),"")</f>
        <v/>
      </c>
      <c r="Q94" s="4" t="str">
        <f>IFERROR(__xludf.DUMMYFUNCTION("""COMPUTED_VALUE"""),"")</f>
        <v/>
      </c>
      <c r="R94" s="4" t="str">
        <f>IFERROR(__xludf.DUMMYFUNCTION("""COMPUTED_VALUE"""),"")</f>
        <v/>
      </c>
      <c r="S94" s="4" t="str">
        <f>IFERROR(__xludf.DUMMYFUNCTION("""COMPUTED_VALUE"""),"")</f>
        <v/>
      </c>
      <c r="T94" s="4" t="str">
        <f>IFERROR(__xludf.DUMMYFUNCTION("""COMPUTED_VALUE"""),"")</f>
        <v/>
      </c>
      <c r="U94" s="4" t="str">
        <f>IFERROR(__xludf.DUMMYFUNCTION("""COMPUTED_VALUE"""),"")</f>
        <v/>
      </c>
      <c r="V94" s="4" t="str">
        <f>IFERROR(__xludf.DUMMYFUNCTION("""COMPUTED_VALUE"""),"")</f>
        <v/>
      </c>
      <c r="W94" s="4" t="str">
        <f>IFERROR(__xludf.DUMMYFUNCTION("""COMPUTED_VALUE"""),"")</f>
        <v/>
      </c>
      <c r="X94" s="4" t="str">
        <f>IFERROR(__xludf.DUMMYFUNCTION("""COMPUTED_VALUE"""),"")</f>
        <v/>
      </c>
      <c r="Y94" s="4" t="str">
        <f>IFERROR(__xludf.DUMMYFUNCTION("""COMPUTED_VALUE"""),"")</f>
        <v/>
      </c>
      <c r="Z94" s="4" t="str">
        <f>IFERROR(__xludf.DUMMYFUNCTION("""COMPUTED_VALUE"""),"")</f>
        <v/>
      </c>
      <c r="AA94" s="4" t="str">
        <f>IFERROR(__xludf.DUMMYFUNCTION("""COMPUTED_VALUE"""),"")</f>
        <v/>
      </c>
      <c r="AB94" s="4" t="str">
        <f>IFERROR(__xludf.DUMMYFUNCTION("""COMPUTED_VALUE"""),"")</f>
        <v/>
      </c>
      <c r="AC94" s="4" t="str">
        <f>IFERROR(__xludf.DUMMYFUNCTION("""COMPUTED_VALUE"""),"")</f>
        <v/>
      </c>
      <c r="AD94" s="4" t="str">
        <f>IFERROR(__xludf.DUMMYFUNCTION("""COMPUTED_VALUE"""),"")</f>
        <v/>
      </c>
      <c r="AE94" s="4" t="str">
        <f>IFERROR(__xludf.DUMMYFUNCTION("""COMPUTED_VALUE"""),"")</f>
        <v/>
      </c>
      <c r="AF94" s="4" t="str">
        <f>IFERROR(__xludf.DUMMYFUNCTION("""COMPUTED_VALUE"""),"")</f>
        <v/>
      </c>
      <c r="AG94" s="4" t="str">
        <f>IFERROR(__xludf.DUMMYFUNCTION("""COMPUTED_VALUE"""),"")</f>
        <v/>
      </c>
      <c r="AH94" s="4" t="str">
        <f>IFERROR(__xludf.DUMMYFUNCTION("""COMPUTED_VALUE"""),"")</f>
        <v/>
      </c>
      <c r="AI94" s="4" t="str">
        <f>IFERROR(__xludf.DUMMYFUNCTION("""COMPUTED_VALUE"""),"")</f>
        <v/>
      </c>
      <c r="AJ94" s="4" t="str">
        <f>IFERROR(__xludf.DUMMYFUNCTION("""COMPUTED_VALUE"""),"")</f>
        <v/>
      </c>
      <c r="AK94" s="4" t="str">
        <f>IFERROR(__xludf.DUMMYFUNCTION("""COMPUTED_VALUE"""),"")</f>
        <v/>
      </c>
      <c r="AL94" s="4" t="str">
        <f>IFERROR(__xludf.DUMMYFUNCTION("""COMPUTED_VALUE"""),"")</f>
        <v/>
      </c>
      <c r="AM94" s="4" t="str">
        <f>IFERROR(__xludf.DUMMYFUNCTION("""COMPUTED_VALUE"""),"")</f>
        <v/>
      </c>
      <c r="AN94" s="4" t="str">
        <f>IFERROR(__xludf.DUMMYFUNCTION("""COMPUTED_VALUE"""),"")</f>
        <v/>
      </c>
      <c r="AO94" s="4" t="str">
        <f>IFERROR(__xludf.DUMMYFUNCTION("""COMPUTED_VALUE"""),"")</f>
        <v/>
      </c>
      <c r="AP94" s="4" t="str">
        <f>IFERROR(__xludf.DUMMYFUNCTION("""COMPUTED_VALUE"""),"")</f>
        <v/>
      </c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</row>
    <row r="95">
      <c r="A95" s="4" t="str">
        <f>IFERROR(__xludf.DUMMYFUNCTION("""COMPUTED_VALUE"""),"")</f>
        <v/>
      </c>
      <c r="B95" s="4" t="str">
        <f>IFERROR(__xludf.DUMMYFUNCTION("""COMPUTED_VALUE"""),"")</f>
        <v/>
      </c>
      <c r="C95" s="4" t="str">
        <f>IFERROR(__xludf.DUMMYFUNCTION("""COMPUTED_VALUE"""),"")</f>
        <v/>
      </c>
      <c r="D95" s="4" t="str">
        <f>IFERROR(__xludf.DUMMYFUNCTION("""COMPUTED_VALUE"""),"")</f>
        <v/>
      </c>
      <c r="E95" s="4" t="str">
        <f>IFERROR(__xludf.DUMMYFUNCTION("""COMPUTED_VALUE"""),"")</f>
        <v/>
      </c>
      <c r="F95" s="4" t="str">
        <f>IFERROR(__xludf.DUMMYFUNCTION("""COMPUTED_VALUE"""),"")</f>
        <v/>
      </c>
      <c r="G95" s="4" t="str">
        <f>IFERROR(__xludf.DUMMYFUNCTION("""COMPUTED_VALUE"""),"")</f>
        <v/>
      </c>
      <c r="H95" s="4" t="str">
        <f>IFERROR(__xludf.DUMMYFUNCTION("""COMPUTED_VALUE"""),"")</f>
        <v/>
      </c>
      <c r="I95" s="4" t="str">
        <f>IFERROR(__xludf.DUMMYFUNCTION("""COMPUTED_VALUE"""),"")</f>
        <v/>
      </c>
      <c r="J95" s="4" t="str">
        <f>IFERROR(__xludf.DUMMYFUNCTION("""COMPUTED_VALUE"""),"")</f>
        <v/>
      </c>
      <c r="K95" s="4" t="str">
        <f>IFERROR(__xludf.DUMMYFUNCTION("""COMPUTED_VALUE"""),"")</f>
        <v/>
      </c>
      <c r="L95" s="4" t="str">
        <f>IFERROR(__xludf.DUMMYFUNCTION("""COMPUTED_VALUE"""),"")</f>
        <v/>
      </c>
      <c r="M95" s="4" t="str">
        <f>IFERROR(__xludf.DUMMYFUNCTION("""COMPUTED_VALUE"""),"")</f>
        <v/>
      </c>
      <c r="N95" s="4" t="str">
        <f>IFERROR(__xludf.DUMMYFUNCTION("""COMPUTED_VALUE"""),"")</f>
        <v/>
      </c>
      <c r="O95" s="4" t="str">
        <f>IFERROR(__xludf.DUMMYFUNCTION("""COMPUTED_VALUE"""),"")</f>
        <v/>
      </c>
      <c r="P95" s="4" t="str">
        <f>IFERROR(__xludf.DUMMYFUNCTION("""COMPUTED_VALUE"""),"")</f>
        <v/>
      </c>
      <c r="Q95" s="4" t="str">
        <f>IFERROR(__xludf.DUMMYFUNCTION("""COMPUTED_VALUE"""),"")</f>
        <v/>
      </c>
      <c r="R95" s="4" t="str">
        <f>IFERROR(__xludf.DUMMYFUNCTION("""COMPUTED_VALUE"""),"")</f>
        <v/>
      </c>
      <c r="S95" s="4" t="str">
        <f>IFERROR(__xludf.DUMMYFUNCTION("""COMPUTED_VALUE"""),"")</f>
        <v/>
      </c>
      <c r="T95" s="4" t="str">
        <f>IFERROR(__xludf.DUMMYFUNCTION("""COMPUTED_VALUE"""),"")</f>
        <v/>
      </c>
      <c r="U95" s="4" t="str">
        <f>IFERROR(__xludf.DUMMYFUNCTION("""COMPUTED_VALUE"""),"")</f>
        <v/>
      </c>
      <c r="V95" s="4" t="str">
        <f>IFERROR(__xludf.DUMMYFUNCTION("""COMPUTED_VALUE"""),"")</f>
        <v/>
      </c>
      <c r="W95" s="4" t="str">
        <f>IFERROR(__xludf.DUMMYFUNCTION("""COMPUTED_VALUE"""),"")</f>
        <v/>
      </c>
      <c r="X95" s="4" t="str">
        <f>IFERROR(__xludf.DUMMYFUNCTION("""COMPUTED_VALUE"""),"")</f>
        <v/>
      </c>
      <c r="Y95" s="4" t="str">
        <f>IFERROR(__xludf.DUMMYFUNCTION("""COMPUTED_VALUE"""),"")</f>
        <v/>
      </c>
      <c r="Z95" s="4" t="str">
        <f>IFERROR(__xludf.DUMMYFUNCTION("""COMPUTED_VALUE"""),"")</f>
        <v/>
      </c>
      <c r="AA95" s="4" t="str">
        <f>IFERROR(__xludf.DUMMYFUNCTION("""COMPUTED_VALUE"""),"")</f>
        <v/>
      </c>
      <c r="AB95" s="4" t="str">
        <f>IFERROR(__xludf.DUMMYFUNCTION("""COMPUTED_VALUE"""),"")</f>
        <v/>
      </c>
      <c r="AC95" s="4" t="str">
        <f>IFERROR(__xludf.DUMMYFUNCTION("""COMPUTED_VALUE"""),"")</f>
        <v/>
      </c>
      <c r="AD95" s="4" t="str">
        <f>IFERROR(__xludf.DUMMYFUNCTION("""COMPUTED_VALUE"""),"")</f>
        <v/>
      </c>
      <c r="AE95" s="4" t="str">
        <f>IFERROR(__xludf.DUMMYFUNCTION("""COMPUTED_VALUE"""),"")</f>
        <v/>
      </c>
      <c r="AF95" s="4" t="str">
        <f>IFERROR(__xludf.DUMMYFUNCTION("""COMPUTED_VALUE"""),"")</f>
        <v/>
      </c>
      <c r="AG95" s="4" t="str">
        <f>IFERROR(__xludf.DUMMYFUNCTION("""COMPUTED_VALUE"""),"")</f>
        <v/>
      </c>
      <c r="AH95" s="4" t="str">
        <f>IFERROR(__xludf.DUMMYFUNCTION("""COMPUTED_VALUE"""),"")</f>
        <v/>
      </c>
      <c r="AI95" s="4" t="str">
        <f>IFERROR(__xludf.DUMMYFUNCTION("""COMPUTED_VALUE"""),"")</f>
        <v/>
      </c>
      <c r="AJ95" s="4" t="str">
        <f>IFERROR(__xludf.DUMMYFUNCTION("""COMPUTED_VALUE"""),"")</f>
        <v/>
      </c>
      <c r="AK95" s="4" t="str">
        <f>IFERROR(__xludf.DUMMYFUNCTION("""COMPUTED_VALUE"""),"")</f>
        <v/>
      </c>
      <c r="AL95" s="4" t="str">
        <f>IFERROR(__xludf.DUMMYFUNCTION("""COMPUTED_VALUE"""),"")</f>
        <v/>
      </c>
      <c r="AM95" s="4" t="str">
        <f>IFERROR(__xludf.DUMMYFUNCTION("""COMPUTED_VALUE"""),"")</f>
        <v/>
      </c>
      <c r="AN95" s="4" t="str">
        <f>IFERROR(__xludf.DUMMYFUNCTION("""COMPUTED_VALUE"""),"")</f>
        <v/>
      </c>
      <c r="AO95" s="4" t="str">
        <f>IFERROR(__xludf.DUMMYFUNCTION("""COMPUTED_VALUE"""),"")</f>
        <v/>
      </c>
      <c r="AP95" s="4" t="str">
        <f>IFERROR(__xludf.DUMMYFUNCTION("""COMPUTED_VALUE"""),"")</f>
        <v/>
      </c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</row>
    <row r="96">
      <c r="A96" s="4" t="str">
        <f>IFERROR(__xludf.DUMMYFUNCTION("""COMPUTED_VALUE"""),"")</f>
        <v/>
      </c>
      <c r="B96" s="4" t="str">
        <f>IFERROR(__xludf.DUMMYFUNCTION("""COMPUTED_VALUE"""),"")</f>
        <v/>
      </c>
      <c r="C96" s="4" t="str">
        <f>IFERROR(__xludf.DUMMYFUNCTION("""COMPUTED_VALUE"""),"")</f>
        <v/>
      </c>
      <c r="D96" s="4" t="str">
        <f>IFERROR(__xludf.DUMMYFUNCTION("""COMPUTED_VALUE"""),"")</f>
        <v/>
      </c>
      <c r="E96" s="4" t="str">
        <f>IFERROR(__xludf.DUMMYFUNCTION("""COMPUTED_VALUE"""),"")</f>
        <v/>
      </c>
      <c r="F96" s="4" t="str">
        <f>IFERROR(__xludf.DUMMYFUNCTION("""COMPUTED_VALUE"""),"")</f>
        <v/>
      </c>
      <c r="G96" s="4" t="str">
        <f>IFERROR(__xludf.DUMMYFUNCTION("""COMPUTED_VALUE"""),"")</f>
        <v/>
      </c>
      <c r="H96" s="4" t="str">
        <f>IFERROR(__xludf.DUMMYFUNCTION("""COMPUTED_VALUE"""),"")</f>
        <v/>
      </c>
      <c r="I96" s="4" t="str">
        <f>IFERROR(__xludf.DUMMYFUNCTION("""COMPUTED_VALUE"""),"")</f>
        <v/>
      </c>
      <c r="J96" s="4" t="str">
        <f>IFERROR(__xludf.DUMMYFUNCTION("""COMPUTED_VALUE"""),"")</f>
        <v/>
      </c>
      <c r="K96" s="4" t="str">
        <f>IFERROR(__xludf.DUMMYFUNCTION("""COMPUTED_VALUE"""),"")</f>
        <v/>
      </c>
      <c r="L96" s="4" t="str">
        <f>IFERROR(__xludf.DUMMYFUNCTION("""COMPUTED_VALUE"""),"")</f>
        <v/>
      </c>
      <c r="M96" s="4" t="str">
        <f>IFERROR(__xludf.DUMMYFUNCTION("""COMPUTED_VALUE"""),"")</f>
        <v/>
      </c>
      <c r="N96" s="4" t="str">
        <f>IFERROR(__xludf.DUMMYFUNCTION("""COMPUTED_VALUE"""),"")</f>
        <v/>
      </c>
      <c r="O96" s="4" t="str">
        <f>IFERROR(__xludf.DUMMYFUNCTION("""COMPUTED_VALUE"""),"")</f>
        <v/>
      </c>
      <c r="P96" s="4" t="str">
        <f>IFERROR(__xludf.DUMMYFUNCTION("""COMPUTED_VALUE"""),"")</f>
        <v/>
      </c>
      <c r="Q96" s="4" t="str">
        <f>IFERROR(__xludf.DUMMYFUNCTION("""COMPUTED_VALUE"""),"")</f>
        <v/>
      </c>
      <c r="R96" s="4" t="str">
        <f>IFERROR(__xludf.DUMMYFUNCTION("""COMPUTED_VALUE"""),"")</f>
        <v/>
      </c>
      <c r="S96" s="4" t="str">
        <f>IFERROR(__xludf.DUMMYFUNCTION("""COMPUTED_VALUE"""),"")</f>
        <v/>
      </c>
      <c r="T96" s="4" t="str">
        <f>IFERROR(__xludf.DUMMYFUNCTION("""COMPUTED_VALUE"""),"")</f>
        <v/>
      </c>
      <c r="U96" s="4" t="str">
        <f>IFERROR(__xludf.DUMMYFUNCTION("""COMPUTED_VALUE"""),"")</f>
        <v/>
      </c>
      <c r="V96" s="4" t="str">
        <f>IFERROR(__xludf.DUMMYFUNCTION("""COMPUTED_VALUE"""),"")</f>
        <v/>
      </c>
      <c r="W96" s="4" t="str">
        <f>IFERROR(__xludf.DUMMYFUNCTION("""COMPUTED_VALUE"""),"")</f>
        <v/>
      </c>
      <c r="X96" s="4" t="str">
        <f>IFERROR(__xludf.DUMMYFUNCTION("""COMPUTED_VALUE"""),"")</f>
        <v/>
      </c>
      <c r="Y96" s="4" t="str">
        <f>IFERROR(__xludf.DUMMYFUNCTION("""COMPUTED_VALUE"""),"")</f>
        <v/>
      </c>
      <c r="Z96" s="4" t="str">
        <f>IFERROR(__xludf.DUMMYFUNCTION("""COMPUTED_VALUE"""),"")</f>
        <v/>
      </c>
      <c r="AA96" s="4" t="str">
        <f>IFERROR(__xludf.DUMMYFUNCTION("""COMPUTED_VALUE"""),"")</f>
        <v/>
      </c>
      <c r="AB96" s="4" t="str">
        <f>IFERROR(__xludf.DUMMYFUNCTION("""COMPUTED_VALUE"""),"")</f>
        <v/>
      </c>
      <c r="AC96" s="4" t="str">
        <f>IFERROR(__xludf.DUMMYFUNCTION("""COMPUTED_VALUE"""),"")</f>
        <v/>
      </c>
      <c r="AD96" s="4" t="str">
        <f>IFERROR(__xludf.DUMMYFUNCTION("""COMPUTED_VALUE"""),"")</f>
        <v/>
      </c>
      <c r="AE96" s="4" t="str">
        <f>IFERROR(__xludf.DUMMYFUNCTION("""COMPUTED_VALUE"""),"")</f>
        <v/>
      </c>
      <c r="AF96" s="4" t="str">
        <f>IFERROR(__xludf.DUMMYFUNCTION("""COMPUTED_VALUE"""),"")</f>
        <v/>
      </c>
      <c r="AG96" s="4" t="str">
        <f>IFERROR(__xludf.DUMMYFUNCTION("""COMPUTED_VALUE"""),"")</f>
        <v/>
      </c>
      <c r="AH96" s="4" t="str">
        <f>IFERROR(__xludf.DUMMYFUNCTION("""COMPUTED_VALUE"""),"")</f>
        <v/>
      </c>
      <c r="AI96" s="4" t="str">
        <f>IFERROR(__xludf.DUMMYFUNCTION("""COMPUTED_VALUE"""),"")</f>
        <v/>
      </c>
      <c r="AJ96" s="4" t="str">
        <f>IFERROR(__xludf.DUMMYFUNCTION("""COMPUTED_VALUE"""),"")</f>
        <v/>
      </c>
      <c r="AK96" s="4" t="str">
        <f>IFERROR(__xludf.DUMMYFUNCTION("""COMPUTED_VALUE"""),"")</f>
        <v/>
      </c>
      <c r="AL96" s="4" t="str">
        <f>IFERROR(__xludf.DUMMYFUNCTION("""COMPUTED_VALUE"""),"")</f>
        <v/>
      </c>
      <c r="AM96" s="4" t="str">
        <f>IFERROR(__xludf.DUMMYFUNCTION("""COMPUTED_VALUE"""),"")</f>
        <v/>
      </c>
      <c r="AN96" s="4" t="str">
        <f>IFERROR(__xludf.DUMMYFUNCTION("""COMPUTED_VALUE"""),"")</f>
        <v/>
      </c>
      <c r="AO96" s="4" t="str">
        <f>IFERROR(__xludf.DUMMYFUNCTION("""COMPUTED_VALUE"""),"")</f>
        <v/>
      </c>
      <c r="AP96" s="4" t="str">
        <f>IFERROR(__xludf.DUMMYFUNCTION("""COMPUTED_VALUE"""),"")</f>
        <v/>
      </c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</row>
    <row r="97">
      <c r="A97" s="4" t="str">
        <f>IFERROR(__xludf.DUMMYFUNCTION("""COMPUTED_VALUE"""),"")</f>
        <v/>
      </c>
      <c r="B97" s="4" t="str">
        <f>IFERROR(__xludf.DUMMYFUNCTION("""COMPUTED_VALUE"""),"")</f>
        <v/>
      </c>
      <c r="C97" s="4" t="str">
        <f>IFERROR(__xludf.DUMMYFUNCTION("""COMPUTED_VALUE"""),"")</f>
        <v/>
      </c>
      <c r="D97" s="4" t="str">
        <f>IFERROR(__xludf.DUMMYFUNCTION("""COMPUTED_VALUE"""),"")</f>
        <v/>
      </c>
      <c r="E97" s="4" t="str">
        <f>IFERROR(__xludf.DUMMYFUNCTION("""COMPUTED_VALUE"""),"")</f>
        <v/>
      </c>
      <c r="F97" s="4" t="str">
        <f>IFERROR(__xludf.DUMMYFUNCTION("""COMPUTED_VALUE"""),"")</f>
        <v/>
      </c>
      <c r="G97" s="4" t="str">
        <f>IFERROR(__xludf.DUMMYFUNCTION("""COMPUTED_VALUE"""),"")</f>
        <v/>
      </c>
      <c r="H97" s="4" t="str">
        <f>IFERROR(__xludf.DUMMYFUNCTION("""COMPUTED_VALUE"""),"")</f>
        <v/>
      </c>
      <c r="I97" s="4" t="str">
        <f>IFERROR(__xludf.DUMMYFUNCTION("""COMPUTED_VALUE"""),"")</f>
        <v/>
      </c>
      <c r="J97" s="4" t="str">
        <f>IFERROR(__xludf.DUMMYFUNCTION("""COMPUTED_VALUE"""),"")</f>
        <v/>
      </c>
      <c r="K97" s="4" t="str">
        <f>IFERROR(__xludf.DUMMYFUNCTION("""COMPUTED_VALUE"""),"")</f>
        <v/>
      </c>
      <c r="L97" s="4" t="str">
        <f>IFERROR(__xludf.DUMMYFUNCTION("""COMPUTED_VALUE"""),"")</f>
        <v/>
      </c>
      <c r="M97" s="4" t="str">
        <f>IFERROR(__xludf.DUMMYFUNCTION("""COMPUTED_VALUE"""),"")</f>
        <v/>
      </c>
      <c r="N97" s="4" t="str">
        <f>IFERROR(__xludf.DUMMYFUNCTION("""COMPUTED_VALUE"""),"")</f>
        <v/>
      </c>
      <c r="O97" s="4" t="str">
        <f>IFERROR(__xludf.DUMMYFUNCTION("""COMPUTED_VALUE"""),"")</f>
        <v/>
      </c>
      <c r="P97" s="4" t="str">
        <f>IFERROR(__xludf.DUMMYFUNCTION("""COMPUTED_VALUE"""),"")</f>
        <v/>
      </c>
      <c r="Q97" s="4" t="str">
        <f>IFERROR(__xludf.DUMMYFUNCTION("""COMPUTED_VALUE"""),"")</f>
        <v/>
      </c>
      <c r="R97" s="4" t="str">
        <f>IFERROR(__xludf.DUMMYFUNCTION("""COMPUTED_VALUE"""),"")</f>
        <v/>
      </c>
      <c r="S97" s="4" t="str">
        <f>IFERROR(__xludf.DUMMYFUNCTION("""COMPUTED_VALUE"""),"")</f>
        <v/>
      </c>
      <c r="T97" s="4" t="str">
        <f>IFERROR(__xludf.DUMMYFUNCTION("""COMPUTED_VALUE"""),"")</f>
        <v/>
      </c>
      <c r="U97" s="4" t="str">
        <f>IFERROR(__xludf.DUMMYFUNCTION("""COMPUTED_VALUE"""),"")</f>
        <v/>
      </c>
      <c r="V97" s="4" t="str">
        <f>IFERROR(__xludf.DUMMYFUNCTION("""COMPUTED_VALUE"""),"")</f>
        <v/>
      </c>
      <c r="W97" s="4" t="str">
        <f>IFERROR(__xludf.DUMMYFUNCTION("""COMPUTED_VALUE"""),"")</f>
        <v/>
      </c>
      <c r="X97" s="4" t="str">
        <f>IFERROR(__xludf.DUMMYFUNCTION("""COMPUTED_VALUE"""),"")</f>
        <v/>
      </c>
      <c r="Y97" s="4" t="str">
        <f>IFERROR(__xludf.DUMMYFUNCTION("""COMPUTED_VALUE"""),"")</f>
        <v/>
      </c>
      <c r="Z97" s="4" t="str">
        <f>IFERROR(__xludf.DUMMYFUNCTION("""COMPUTED_VALUE"""),"")</f>
        <v/>
      </c>
      <c r="AA97" s="4" t="str">
        <f>IFERROR(__xludf.DUMMYFUNCTION("""COMPUTED_VALUE"""),"")</f>
        <v/>
      </c>
      <c r="AB97" s="4" t="str">
        <f>IFERROR(__xludf.DUMMYFUNCTION("""COMPUTED_VALUE"""),"")</f>
        <v/>
      </c>
      <c r="AC97" s="4" t="str">
        <f>IFERROR(__xludf.DUMMYFUNCTION("""COMPUTED_VALUE"""),"")</f>
        <v/>
      </c>
      <c r="AD97" s="4" t="str">
        <f>IFERROR(__xludf.DUMMYFUNCTION("""COMPUTED_VALUE"""),"")</f>
        <v/>
      </c>
      <c r="AE97" s="4" t="str">
        <f>IFERROR(__xludf.DUMMYFUNCTION("""COMPUTED_VALUE"""),"")</f>
        <v/>
      </c>
      <c r="AF97" s="4" t="str">
        <f>IFERROR(__xludf.DUMMYFUNCTION("""COMPUTED_VALUE"""),"")</f>
        <v/>
      </c>
      <c r="AG97" s="4" t="str">
        <f>IFERROR(__xludf.DUMMYFUNCTION("""COMPUTED_VALUE"""),"")</f>
        <v/>
      </c>
      <c r="AH97" s="4" t="str">
        <f>IFERROR(__xludf.DUMMYFUNCTION("""COMPUTED_VALUE"""),"")</f>
        <v/>
      </c>
      <c r="AI97" s="4" t="str">
        <f>IFERROR(__xludf.DUMMYFUNCTION("""COMPUTED_VALUE"""),"")</f>
        <v/>
      </c>
      <c r="AJ97" s="4" t="str">
        <f>IFERROR(__xludf.DUMMYFUNCTION("""COMPUTED_VALUE"""),"")</f>
        <v/>
      </c>
      <c r="AK97" s="4" t="str">
        <f>IFERROR(__xludf.DUMMYFUNCTION("""COMPUTED_VALUE"""),"")</f>
        <v/>
      </c>
      <c r="AL97" s="4" t="str">
        <f>IFERROR(__xludf.DUMMYFUNCTION("""COMPUTED_VALUE"""),"")</f>
        <v/>
      </c>
      <c r="AM97" s="4" t="str">
        <f>IFERROR(__xludf.DUMMYFUNCTION("""COMPUTED_VALUE"""),"")</f>
        <v/>
      </c>
      <c r="AN97" s="4" t="str">
        <f>IFERROR(__xludf.DUMMYFUNCTION("""COMPUTED_VALUE"""),"")</f>
        <v/>
      </c>
      <c r="AO97" s="4" t="str">
        <f>IFERROR(__xludf.DUMMYFUNCTION("""COMPUTED_VALUE"""),"")</f>
        <v/>
      </c>
      <c r="AP97" s="4" t="str">
        <f>IFERROR(__xludf.DUMMYFUNCTION("""COMPUTED_VALUE"""),"")</f>
        <v/>
      </c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</row>
    <row r="98">
      <c r="A98" s="4" t="str">
        <f>IFERROR(__xludf.DUMMYFUNCTION("""COMPUTED_VALUE"""),"")</f>
        <v/>
      </c>
      <c r="B98" s="4" t="str">
        <f>IFERROR(__xludf.DUMMYFUNCTION("""COMPUTED_VALUE"""),"")</f>
        <v/>
      </c>
      <c r="C98" s="4" t="str">
        <f>IFERROR(__xludf.DUMMYFUNCTION("""COMPUTED_VALUE"""),"")</f>
        <v/>
      </c>
      <c r="D98" s="4" t="str">
        <f>IFERROR(__xludf.DUMMYFUNCTION("""COMPUTED_VALUE"""),"")</f>
        <v/>
      </c>
      <c r="E98" s="4" t="str">
        <f>IFERROR(__xludf.DUMMYFUNCTION("""COMPUTED_VALUE"""),"")</f>
        <v/>
      </c>
      <c r="F98" s="4" t="str">
        <f>IFERROR(__xludf.DUMMYFUNCTION("""COMPUTED_VALUE"""),"")</f>
        <v/>
      </c>
      <c r="G98" s="4" t="str">
        <f>IFERROR(__xludf.DUMMYFUNCTION("""COMPUTED_VALUE"""),"")</f>
        <v/>
      </c>
      <c r="H98" s="4" t="str">
        <f>IFERROR(__xludf.DUMMYFUNCTION("""COMPUTED_VALUE"""),"")</f>
        <v/>
      </c>
      <c r="I98" s="4" t="str">
        <f>IFERROR(__xludf.DUMMYFUNCTION("""COMPUTED_VALUE"""),"")</f>
        <v/>
      </c>
      <c r="J98" s="4" t="str">
        <f>IFERROR(__xludf.DUMMYFUNCTION("""COMPUTED_VALUE"""),"")</f>
        <v/>
      </c>
      <c r="K98" s="4" t="str">
        <f>IFERROR(__xludf.DUMMYFUNCTION("""COMPUTED_VALUE"""),"")</f>
        <v/>
      </c>
      <c r="L98" s="4" t="str">
        <f>IFERROR(__xludf.DUMMYFUNCTION("""COMPUTED_VALUE"""),"")</f>
        <v/>
      </c>
      <c r="M98" s="4" t="str">
        <f>IFERROR(__xludf.DUMMYFUNCTION("""COMPUTED_VALUE"""),"")</f>
        <v/>
      </c>
      <c r="N98" s="4" t="str">
        <f>IFERROR(__xludf.DUMMYFUNCTION("""COMPUTED_VALUE"""),"")</f>
        <v/>
      </c>
      <c r="O98" s="4" t="str">
        <f>IFERROR(__xludf.DUMMYFUNCTION("""COMPUTED_VALUE"""),"")</f>
        <v/>
      </c>
      <c r="P98" s="4" t="str">
        <f>IFERROR(__xludf.DUMMYFUNCTION("""COMPUTED_VALUE"""),"")</f>
        <v/>
      </c>
      <c r="Q98" s="4" t="str">
        <f>IFERROR(__xludf.DUMMYFUNCTION("""COMPUTED_VALUE"""),"")</f>
        <v/>
      </c>
      <c r="R98" s="4" t="str">
        <f>IFERROR(__xludf.DUMMYFUNCTION("""COMPUTED_VALUE"""),"")</f>
        <v/>
      </c>
      <c r="S98" s="4" t="str">
        <f>IFERROR(__xludf.DUMMYFUNCTION("""COMPUTED_VALUE"""),"")</f>
        <v/>
      </c>
      <c r="T98" s="4" t="str">
        <f>IFERROR(__xludf.DUMMYFUNCTION("""COMPUTED_VALUE"""),"")</f>
        <v/>
      </c>
      <c r="U98" s="4" t="str">
        <f>IFERROR(__xludf.DUMMYFUNCTION("""COMPUTED_VALUE"""),"")</f>
        <v/>
      </c>
      <c r="V98" s="4" t="str">
        <f>IFERROR(__xludf.DUMMYFUNCTION("""COMPUTED_VALUE"""),"")</f>
        <v/>
      </c>
      <c r="W98" s="4" t="str">
        <f>IFERROR(__xludf.DUMMYFUNCTION("""COMPUTED_VALUE"""),"")</f>
        <v/>
      </c>
      <c r="X98" s="4" t="str">
        <f>IFERROR(__xludf.DUMMYFUNCTION("""COMPUTED_VALUE"""),"")</f>
        <v/>
      </c>
      <c r="Y98" s="4" t="str">
        <f>IFERROR(__xludf.DUMMYFUNCTION("""COMPUTED_VALUE"""),"")</f>
        <v/>
      </c>
      <c r="Z98" s="4" t="str">
        <f>IFERROR(__xludf.DUMMYFUNCTION("""COMPUTED_VALUE"""),"")</f>
        <v/>
      </c>
      <c r="AA98" s="4" t="str">
        <f>IFERROR(__xludf.DUMMYFUNCTION("""COMPUTED_VALUE"""),"")</f>
        <v/>
      </c>
      <c r="AB98" s="4" t="str">
        <f>IFERROR(__xludf.DUMMYFUNCTION("""COMPUTED_VALUE"""),"")</f>
        <v/>
      </c>
      <c r="AC98" s="4" t="str">
        <f>IFERROR(__xludf.DUMMYFUNCTION("""COMPUTED_VALUE"""),"")</f>
        <v/>
      </c>
      <c r="AD98" s="4" t="str">
        <f>IFERROR(__xludf.DUMMYFUNCTION("""COMPUTED_VALUE"""),"")</f>
        <v/>
      </c>
      <c r="AE98" s="4" t="str">
        <f>IFERROR(__xludf.DUMMYFUNCTION("""COMPUTED_VALUE"""),"")</f>
        <v/>
      </c>
      <c r="AF98" s="4" t="str">
        <f>IFERROR(__xludf.DUMMYFUNCTION("""COMPUTED_VALUE"""),"")</f>
        <v/>
      </c>
      <c r="AG98" s="4" t="str">
        <f>IFERROR(__xludf.DUMMYFUNCTION("""COMPUTED_VALUE"""),"")</f>
        <v/>
      </c>
      <c r="AH98" s="4" t="str">
        <f>IFERROR(__xludf.DUMMYFUNCTION("""COMPUTED_VALUE"""),"")</f>
        <v/>
      </c>
      <c r="AI98" s="4" t="str">
        <f>IFERROR(__xludf.DUMMYFUNCTION("""COMPUTED_VALUE"""),"")</f>
        <v/>
      </c>
      <c r="AJ98" s="4" t="str">
        <f>IFERROR(__xludf.DUMMYFUNCTION("""COMPUTED_VALUE"""),"")</f>
        <v/>
      </c>
      <c r="AK98" s="4" t="str">
        <f>IFERROR(__xludf.DUMMYFUNCTION("""COMPUTED_VALUE"""),"")</f>
        <v/>
      </c>
      <c r="AL98" s="4" t="str">
        <f>IFERROR(__xludf.DUMMYFUNCTION("""COMPUTED_VALUE"""),"")</f>
        <v/>
      </c>
      <c r="AM98" s="4" t="str">
        <f>IFERROR(__xludf.DUMMYFUNCTION("""COMPUTED_VALUE"""),"")</f>
        <v/>
      </c>
      <c r="AN98" s="4" t="str">
        <f>IFERROR(__xludf.DUMMYFUNCTION("""COMPUTED_VALUE"""),"")</f>
        <v/>
      </c>
      <c r="AO98" s="4" t="str">
        <f>IFERROR(__xludf.DUMMYFUNCTION("""COMPUTED_VALUE"""),"")</f>
        <v/>
      </c>
      <c r="AP98" s="4" t="str">
        <f>IFERROR(__xludf.DUMMYFUNCTION("""COMPUTED_VALUE"""),"")</f>
        <v/>
      </c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</row>
    <row r="99">
      <c r="A99" s="4" t="str">
        <f>IFERROR(__xludf.DUMMYFUNCTION("""COMPUTED_VALUE"""),"")</f>
        <v/>
      </c>
      <c r="B99" s="4" t="str">
        <f>IFERROR(__xludf.DUMMYFUNCTION("""COMPUTED_VALUE"""),"")</f>
        <v/>
      </c>
      <c r="C99" s="4" t="str">
        <f>IFERROR(__xludf.DUMMYFUNCTION("""COMPUTED_VALUE"""),"")</f>
        <v/>
      </c>
      <c r="D99" s="4" t="str">
        <f>IFERROR(__xludf.DUMMYFUNCTION("""COMPUTED_VALUE"""),"")</f>
        <v/>
      </c>
      <c r="E99" s="4" t="str">
        <f>IFERROR(__xludf.DUMMYFUNCTION("""COMPUTED_VALUE"""),"")</f>
        <v/>
      </c>
      <c r="F99" s="4" t="str">
        <f>IFERROR(__xludf.DUMMYFUNCTION("""COMPUTED_VALUE"""),"")</f>
        <v/>
      </c>
      <c r="G99" s="4" t="str">
        <f>IFERROR(__xludf.DUMMYFUNCTION("""COMPUTED_VALUE"""),"")</f>
        <v/>
      </c>
      <c r="H99" s="4" t="str">
        <f>IFERROR(__xludf.DUMMYFUNCTION("""COMPUTED_VALUE"""),"")</f>
        <v/>
      </c>
      <c r="I99" s="4" t="str">
        <f>IFERROR(__xludf.DUMMYFUNCTION("""COMPUTED_VALUE"""),"")</f>
        <v/>
      </c>
      <c r="J99" s="4" t="str">
        <f>IFERROR(__xludf.DUMMYFUNCTION("""COMPUTED_VALUE"""),"")</f>
        <v/>
      </c>
      <c r="K99" s="4" t="str">
        <f>IFERROR(__xludf.DUMMYFUNCTION("""COMPUTED_VALUE"""),"")</f>
        <v/>
      </c>
      <c r="L99" s="4" t="str">
        <f>IFERROR(__xludf.DUMMYFUNCTION("""COMPUTED_VALUE"""),"")</f>
        <v/>
      </c>
      <c r="M99" s="4" t="str">
        <f>IFERROR(__xludf.DUMMYFUNCTION("""COMPUTED_VALUE"""),"")</f>
        <v/>
      </c>
      <c r="N99" s="4" t="str">
        <f>IFERROR(__xludf.DUMMYFUNCTION("""COMPUTED_VALUE"""),"")</f>
        <v/>
      </c>
      <c r="O99" s="4" t="str">
        <f>IFERROR(__xludf.DUMMYFUNCTION("""COMPUTED_VALUE"""),"")</f>
        <v/>
      </c>
      <c r="P99" s="4" t="str">
        <f>IFERROR(__xludf.DUMMYFUNCTION("""COMPUTED_VALUE"""),"")</f>
        <v/>
      </c>
      <c r="Q99" s="4" t="str">
        <f>IFERROR(__xludf.DUMMYFUNCTION("""COMPUTED_VALUE"""),"")</f>
        <v/>
      </c>
      <c r="R99" s="4" t="str">
        <f>IFERROR(__xludf.DUMMYFUNCTION("""COMPUTED_VALUE"""),"")</f>
        <v/>
      </c>
      <c r="S99" s="4" t="str">
        <f>IFERROR(__xludf.DUMMYFUNCTION("""COMPUTED_VALUE"""),"")</f>
        <v/>
      </c>
      <c r="T99" s="4" t="str">
        <f>IFERROR(__xludf.DUMMYFUNCTION("""COMPUTED_VALUE"""),"")</f>
        <v/>
      </c>
      <c r="U99" s="4" t="str">
        <f>IFERROR(__xludf.DUMMYFUNCTION("""COMPUTED_VALUE"""),"")</f>
        <v/>
      </c>
      <c r="V99" s="4" t="str">
        <f>IFERROR(__xludf.DUMMYFUNCTION("""COMPUTED_VALUE"""),"")</f>
        <v/>
      </c>
      <c r="W99" s="4" t="str">
        <f>IFERROR(__xludf.DUMMYFUNCTION("""COMPUTED_VALUE"""),"")</f>
        <v/>
      </c>
      <c r="X99" s="4" t="str">
        <f>IFERROR(__xludf.DUMMYFUNCTION("""COMPUTED_VALUE"""),"")</f>
        <v/>
      </c>
      <c r="Y99" s="4" t="str">
        <f>IFERROR(__xludf.DUMMYFUNCTION("""COMPUTED_VALUE"""),"")</f>
        <v/>
      </c>
      <c r="Z99" s="4" t="str">
        <f>IFERROR(__xludf.DUMMYFUNCTION("""COMPUTED_VALUE"""),"")</f>
        <v/>
      </c>
      <c r="AA99" s="4" t="str">
        <f>IFERROR(__xludf.DUMMYFUNCTION("""COMPUTED_VALUE"""),"")</f>
        <v/>
      </c>
      <c r="AB99" s="4" t="str">
        <f>IFERROR(__xludf.DUMMYFUNCTION("""COMPUTED_VALUE"""),"")</f>
        <v/>
      </c>
      <c r="AC99" s="4" t="str">
        <f>IFERROR(__xludf.DUMMYFUNCTION("""COMPUTED_VALUE"""),"")</f>
        <v/>
      </c>
      <c r="AD99" s="4" t="str">
        <f>IFERROR(__xludf.DUMMYFUNCTION("""COMPUTED_VALUE"""),"")</f>
        <v/>
      </c>
      <c r="AE99" s="4" t="str">
        <f>IFERROR(__xludf.DUMMYFUNCTION("""COMPUTED_VALUE"""),"")</f>
        <v/>
      </c>
      <c r="AF99" s="4" t="str">
        <f>IFERROR(__xludf.DUMMYFUNCTION("""COMPUTED_VALUE"""),"")</f>
        <v/>
      </c>
      <c r="AG99" s="4" t="str">
        <f>IFERROR(__xludf.DUMMYFUNCTION("""COMPUTED_VALUE"""),"")</f>
        <v/>
      </c>
      <c r="AH99" s="4" t="str">
        <f>IFERROR(__xludf.DUMMYFUNCTION("""COMPUTED_VALUE"""),"")</f>
        <v/>
      </c>
      <c r="AI99" s="4" t="str">
        <f>IFERROR(__xludf.DUMMYFUNCTION("""COMPUTED_VALUE"""),"")</f>
        <v/>
      </c>
      <c r="AJ99" s="4" t="str">
        <f>IFERROR(__xludf.DUMMYFUNCTION("""COMPUTED_VALUE"""),"")</f>
        <v/>
      </c>
      <c r="AK99" s="4" t="str">
        <f>IFERROR(__xludf.DUMMYFUNCTION("""COMPUTED_VALUE"""),"")</f>
        <v/>
      </c>
      <c r="AL99" s="4" t="str">
        <f>IFERROR(__xludf.DUMMYFUNCTION("""COMPUTED_VALUE"""),"")</f>
        <v/>
      </c>
      <c r="AM99" s="4" t="str">
        <f>IFERROR(__xludf.DUMMYFUNCTION("""COMPUTED_VALUE"""),"")</f>
        <v/>
      </c>
      <c r="AN99" s="4" t="str">
        <f>IFERROR(__xludf.DUMMYFUNCTION("""COMPUTED_VALUE"""),"")</f>
        <v/>
      </c>
      <c r="AO99" s="4" t="str">
        <f>IFERROR(__xludf.DUMMYFUNCTION("""COMPUTED_VALUE"""),"")</f>
        <v/>
      </c>
      <c r="AP99" s="4" t="str">
        <f>IFERROR(__xludf.DUMMYFUNCTION("""COMPUTED_VALUE"""),"")</f>
        <v/>
      </c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</row>
    <row r="100">
      <c r="A100" s="4" t="str">
        <f>IFERROR(__xludf.DUMMYFUNCTION("""COMPUTED_VALUE"""),"")</f>
        <v/>
      </c>
      <c r="B100" s="4" t="str">
        <f>IFERROR(__xludf.DUMMYFUNCTION("""COMPUTED_VALUE"""),"")</f>
        <v/>
      </c>
      <c r="C100" s="4" t="str">
        <f>IFERROR(__xludf.DUMMYFUNCTION("""COMPUTED_VALUE"""),"")</f>
        <v/>
      </c>
      <c r="D100" s="4" t="str">
        <f>IFERROR(__xludf.DUMMYFUNCTION("""COMPUTED_VALUE"""),"")</f>
        <v/>
      </c>
      <c r="E100" s="4" t="str">
        <f>IFERROR(__xludf.DUMMYFUNCTION("""COMPUTED_VALUE"""),"")</f>
        <v/>
      </c>
      <c r="F100" s="4" t="str">
        <f>IFERROR(__xludf.DUMMYFUNCTION("""COMPUTED_VALUE"""),"")</f>
        <v/>
      </c>
      <c r="G100" s="4" t="str">
        <f>IFERROR(__xludf.DUMMYFUNCTION("""COMPUTED_VALUE"""),"")</f>
        <v/>
      </c>
      <c r="H100" s="4" t="str">
        <f>IFERROR(__xludf.DUMMYFUNCTION("""COMPUTED_VALUE"""),"")</f>
        <v/>
      </c>
      <c r="I100" s="4" t="str">
        <f>IFERROR(__xludf.DUMMYFUNCTION("""COMPUTED_VALUE"""),"")</f>
        <v/>
      </c>
      <c r="J100" s="4" t="str">
        <f>IFERROR(__xludf.DUMMYFUNCTION("""COMPUTED_VALUE"""),"")</f>
        <v/>
      </c>
      <c r="K100" s="4" t="str">
        <f>IFERROR(__xludf.DUMMYFUNCTION("""COMPUTED_VALUE"""),"")</f>
        <v/>
      </c>
      <c r="L100" s="4" t="str">
        <f>IFERROR(__xludf.DUMMYFUNCTION("""COMPUTED_VALUE"""),"")</f>
        <v/>
      </c>
      <c r="M100" s="4" t="str">
        <f>IFERROR(__xludf.DUMMYFUNCTION("""COMPUTED_VALUE"""),"")</f>
        <v/>
      </c>
      <c r="N100" s="4" t="str">
        <f>IFERROR(__xludf.DUMMYFUNCTION("""COMPUTED_VALUE"""),"")</f>
        <v/>
      </c>
      <c r="O100" s="4" t="str">
        <f>IFERROR(__xludf.DUMMYFUNCTION("""COMPUTED_VALUE"""),"")</f>
        <v/>
      </c>
      <c r="P100" s="4" t="str">
        <f>IFERROR(__xludf.DUMMYFUNCTION("""COMPUTED_VALUE"""),"")</f>
        <v/>
      </c>
      <c r="Q100" s="4" t="str">
        <f>IFERROR(__xludf.DUMMYFUNCTION("""COMPUTED_VALUE"""),"")</f>
        <v/>
      </c>
      <c r="R100" s="4" t="str">
        <f>IFERROR(__xludf.DUMMYFUNCTION("""COMPUTED_VALUE"""),"")</f>
        <v/>
      </c>
      <c r="S100" s="4" t="str">
        <f>IFERROR(__xludf.DUMMYFUNCTION("""COMPUTED_VALUE"""),"")</f>
        <v/>
      </c>
      <c r="T100" s="4" t="str">
        <f>IFERROR(__xludf.DUMMYFUNCTION("""COMPUTED_VALUE"""),"")</f>
        <v/>
      </c>
      <c r="U100" s="4" t="str">
        <f>IFERROR(__xludf.DUMMYFUNCTION("""COMPUTED_VALUE"""),"")</f>
        <v/>
      </c>
      <c r="V100" s="4" t="str">
        <f>IFERROR(__xludf.DUMMYFUNCTION("""COMPUTED_VALUE"""),"")</f>
        <v/>
      </c>
      <c r="W100" s="4" t="str">
        <f>IFERROR(__xludf.DUMMYFUNCTION("""COMPUTED_VALUE"""),"")</f>
        <v/>
      </c>
      <c r="X100" s="4" t="str">
        <f>IFERROR(__xludf.DUMMYFUNCTION("""COMPUTED_VALUE"""),"")</f>
        <v/>
      </c>
      <c r="Y100" s="4" t="str">
        <f>IFERROR(__xludf.DUMMYFUNCTION("""COMPUTED_VALUE"""),"")</f>
        <v/>
      </c>
      <c r="Z100" s="4" t="str">
        <f>IFERROR(__xludf.DUMMYFUNCTION("""COMPUTED_VALUE"""),"")</f>
        <v/>
      </c>
      <c r="AA100" s="4" t="str">
        <f>IFERROR(__xludf.DUMMYFUNCTION("""COMPUTED_VALUE"""),"")</f>
        <v/>
      </c>
      <c r="AB100" s="4" t="str">
        <f>IFERROR(__xludf.DUMMYFUNCTION("""COMPUTED_VALUE"""),"")</f>
        <v/>
      </c>
      <c r="AC100" s="4" t="str">
        <f>IFERROR(__xludf.DUMMYFUNCTION("""COMPUTED_VALUE"""),"")</f>
        <v/>
      </c>
      <c r="AD100" s="4" t="str">
        <f>IFERROR(__xludf.DUMMYFUNCTION("""COMPUTED_VALUE"""),"")</f>
        <v/>
      </c>
      <c r="AE100" s="4" t="str">
        <f>IFERROR(__xludf.DUMMYFUNCTION("""COMPUTED_VALUE"""),"")</f>
        <v/>
      </c>
      <c r="AF100" s="4" t="str">
        <f>IFERROR(__xludf.DUMMYFUNCTION("""COMPUTED_VALUE"""),"")</f>
        <v/>
      </c>
      <c r="AG100" s="4" t="str">
        <f>IFERROR(__xludf.DUMMYFUNCTION("""COMPUTED_VALUE"""),"")</f>
        <v/>
      </c>
      <c r="AH100" s="4" t="str">
        <f>IFERROR(__xludf.DUMMYFUNCTION("""COMPUTED_VALUE"""),"")</f>
        <v/>
      </c>
      <c r="AI100" s="4" t="str">
        <f>IFERROR(__xludf.DUMMYFUNCTION("""COMPUTED_VALUE"""),"")</f>
        <v/>
      </c>
      <c r="AJ100" s="4" t="str">
        <f>IFERROR(__xludf.DUMMYFUNCTION("""COMPUTED_VALUE"""),"")</f>
        <v/>
      </c>
      <c r="AK100" s="4" t="str">
        <f>IFERROR(__xludf.DUMMYFUNCTION("""COMPUTED_VALUE"""),"")</f>
        <v/>
      </c>
      <c r="AL100" s="4" t="str">
        <f>IFERROR(__xludf.DUMMYFUNCTION("""COMPUTED_VALUE"""),"")</f>
        <v/>
      </c>
      <c r="AM100" s="4" t="str">
        <f>IFERROR(__xludf.DUMMYFUNCTION("""COMPUTED_VALUE"""),"")</f>
        <v/>
      </c>
      <c r="AN100" s="4" t="str">
        <f>IFERROR(__xludf.DUMMYFUNCTION("""COMPUTED_VALUE"""),"")</f>
        <v/>
      </c>
      <c r="AO100" s="4" t="str">
        <f>IFERROR(__xludf.DUMMYFUNCTION("""COMPUTED_VALUE"""),"")</f>
        <v/>
      </c>
      <c r="AP100" s="4" t="str">
        <f>IFERROR(__xludf.DUMMYFUNCTION("""COMPUTED_VALUE"""),"")</f>
        <v/>
      </c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</row>
    <row r="101">
      <c r="A101" s="4" t="str">
        <f>IFERROR(__xludf.DUMMYFUNCTION("""COMPUTED_VALUE"""),"")</f>
        <v/>
      </c>
      <c r="B101" s="4" t="str">
        <f>IFERROR(__xludf.DUMMYFUNCTION("""COMPUTED_VALUE"""),"")</f>
        <v/>
      </c>
      <c r="C101" s="4" t="str">
        <f>IFERROR(__xludf.DUMMYFUNCTION("""COMPUTED_VALUE"""),"")</f>
        <v/>
      </c>
      <c r="D101" s="4" t="str">
        <f>IFERROR(__xludf.DUMMYFUNCTION("""COMPUTED_VALUE"""),"")</f>
        <v/>
      </c>
      <c r="E101" s="4" t="str">
        <f>IFERROR(__xludf.DUMMYFUNCTION("""COMPUTED_VALUE"""),"")</f>
        <v/>
      </c>
      <c r="F101" s="4" t="str">
        <f>IFERROR(__xludf.DUMMYFUNCTION("""COMPUTED_VALUE"""),"")</f>
        <v/>
      </c>
      <c r="G101" s="4" t="str">
        <f>IFERROR(__xludf.DUMMYFUNCTION("""COMPUTED_VALUE"""),"")</f>
        <v/>
      </c>
      <c r="H101" s="4" t="str">
        <f>IFERROR(__xludf.DUMMYFUNCTION("""COMPUTED_VALUE"""),"")</f>
        <v/>
      </c>
      <c r="I101" s="4" t="str">
        <f>IFERROR(__xludf.DUMMYFUNCTION("""COMPUTED_VALUE"""),"")</f>
        <v/>
      </c>
      <c r="J101" s="4" t="str">
        <f>IFERROR(__xludf.DUMMYFUNCTION("""COMPUTED_VALUE"""),"")</f>
        <v/>
      </c>
      <c r="K101" s="4" t="str">
        <f>IFERROR(__xludf.DUMMYFUNCTION("""COMPUTED_VALUE"""),"")</f>
        <v/>
      </c>
      <c r="L101" s="4" t="str">
        <f>IFERROR(__xludf.DUMMYFUNCTION("""COMPUTED_VALUE"""),"")</f>
        <v/>
      </c>
      <c r="M101" s="4" t="str">
        <f>IFERROR(__xludf.DUMMYFUNCTION("""COMPUTED_VALUE"""),"")</f>
        <v/>
      </c>
      <c r="N101" s="4" t="str">
        <f>IFERROR(__xludf.DUMMYFUNCTION("""COMPUTED_VALUE"""),"")</f>
        <v/>
      </c>
      <c r="O101" s="4" t="str">
        <f>IFERROR(__xludf.DUMMYFUNCTION("""COMPUTED_VALUE"""),"")</f>
        <v/>
      </c>
      <c r="P101" s="4" t="str">
        <f>IFERROR(__xludf.DUMMYFUNCTION("""COMPUTED_VALUE"""),"")</f>
        <v/>
      </c>
      <c r="Q101" s="4" t="str">
        <f>IFERROR(__xludf.DUMMYFUNCTION("""COMPUTED_VALUE"""),"")</f>
        <v/>
      </c>
      <c r="R101" s="4" t="str">
        <f>IFERROR(__xludf.DUMMYFUNCTION("""COMPUTED_VALUE"""),"")</f>
        <v/>
      </c>
      <c r="S101" s="4" t="str">
        <f>IFERROR(__xludf.DUMMYFUNCTION("""COMPUTED_VALUE"""),"")</f>
        <v/>
      </c>
      <c r="T101" s="4" t="str">
        <f>IFERROR(__xludf.DUMMYFUNCTION("""COMPUTED_VALUE"""),"")</f>
        <v/>
      </c>
      <c r="U101" s="4" t="str">
        <f>IFERROR(__xludf.DUMMYFUNCTION("""COMPUTED_VALUE"""),"")</f>
        <v/>
      </c>
      <c r="V101" s="4" t="str">
        <f>IFERROR(__xludf.DUMMYFUNCTION("""COMPUTED_VALUE"""),"")</f>
        <v/>
      </c>
      <c r="W101" s="4" t="str">
        <f>IFERROR(__xludf.DUMMYFUNCTION("""COMPUTED_VALUE"""),"")</f>
        <v/>
      </c>
      <c r="X101" s="4" t="str">
        <f>IFERROR(__xludf.DUMMYFUNCTION("""COMPUTED_VALUE"""),"")</f>
        <v/>
      </c>
      <c r="Y101" s="4" t="str">
        <f>IFERROR(__xludf.DUMMYFUNCTION("""COMPUTED_VALUE"""),"")</f>
        <v/>
      </c>
      <c r="Z101" s="4" t="str">
        <f>IFERROR(__xludf.DUMMYFUNCTION("""COMPUTED_VALUE"""),"")</f>
        <v/>
      </c>
      <c r="AA101" s="4" t="str">
        <f>IFERROR(__xludf.DUMMYFUNCTION("""COMPUTED_VALUE"""),"")</f>
        <v/>
      </c>
      <c r="AB101" s="4" t="str">
        <f>IFERROR(__xludf.DUMMYFUNCTION("""COMPUTED_VALUE"""),"")</f>
        <v/>
      </c>
      <c r="AC101" s="4" t="str">
        <f>IFERROR(__xludf.DUMMYFUNCTION("""COMPUTED_VALUE"""),"")</f>
        <v/>
      </c>
      <c r="AD101" s="4" t="str">
        <f>IFERROR(__xludf.DUMMYFUNCTION("""COMPUTED_VALUE"""),"")</f>
        <v/>
      </c>
      <c r="AE101" s="4" t="str">
        <f>IFERROR(__xludf.DUMMYFUNCTION("""COMPUTED_VALUE"""),"")</f>
        <v/>
      </c>
      <c r="AF101" s="4" t="str">
        <f>IFERROR(__xludf.DUMMYFUNCTION("""COMPUTED_VALUE"""),"")</f>
        <v/>
      </c>
      <c r="AG101" s="4" t="str">
        <f>IFERROR(__xludf.DUMMYFUNCTION("""COMPUTED_VALUE"""),"")</f>
        <v/>
      </c>
      <c r="AH101" s="4" t="str">
        <f>IFERROR(__xludf.DUMMYFUNCTION("""COMPUTED_VALUE"""),"")</f>
        <v/>
      </c>
      <c r="AI101" s="4" t="str">
        <f>IFERROR(__xludf.DUMMYFUNCTION("""COMPUTED_VALUE"""),"")</f>
        <v/>
      </c>
      <c r="AJ101" s="4" t="str">
        <f>IFERROR(__xludf.DUMMYFUNCTION("""COMPUTED_VALUE"""),"")</f>
        <v/>
      </c>
      <c r="AK101" s="4" t="str">
        <f>IFERROR(__xludf.DUMMYFUNCTION("""COMPUTED_VALUE"""),"")</f>
        <v/>
      </c>
      <c r="AL101" s="4" t="str">
        <f>IFERROR(__xludf.DUMMYFUNCTION("""COMPUTED_VALUE"""),"")</f>
        <v/>
      </c>
      <c r="AM101" s="4" t="str">
        <f>IFERROR(__xludf.DUMMYFUNCTION("""COMPUTED_VALUE"""),"")</f>
        <v/>
      </c>
      <c r="AN101" s="4" t="str">
        <f>IFERROR(__xludf.DUMMYFUNCTION("""COMPUTED_VALUE"""),"")</f>
        <v/>
      </c>
      <c r="AO101" s="4" t="str">
        <f>IFERROR(__xludf.DUMMYFUNCTION("""COMPUTED_VALUE"""),"")</f>
        <v/>
      </c>
      <c r="AP101" s="4" t="str">
        <f>IFERROR(__xludf.DUMMYFUNCTION("""COMPUTED_VALUE"""),"")</f>
        <v/>
      </c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</row>
    <row r="102">
      <c r="A102" s="4" t="str">
        <f>IFERROR(__xludf.DUMMYFUNCTION("""COMPUTED_VALUE"""),"")</f>
        <v/>
      </c>
      <c r="B102" s="4" t="str">
        <f>IFERROR(__xludf.DUMMYFUNCTION("""COMPUTED_VALUE"""),"")</f>
        <v/>
      </c>
      <c r="C102" s="4" t="str">
        <f>IFERROR(__xludf.DUMMYFUNCTION("""COMPUTED_VALUE"""),"")</f>
        <v/>
      </c>
      <c r="D102" s="4" t="str">
        <f>IFERROR(__xludf.DUMMYFUNCTION("""COMPUTED_VALUE"""),"")</f>
        <v/>
      </c>
      <c r="E102" s="4" t="str">
        <f>IFERROR(__xludf.DUMMYFUNCTION("""COMPUTED_VALUE"""),"")</f>
        <v/>
      </c>
      <c r="F102" s="4" t="str">
        <f>IFERROR(__xludf.DUMMYFUNCTION("""COMPUTED_VALUE"""),"")</f>
        <v/>
      </c>
      <c r="G102" s="4" t="str">
        <f>IFERROR(__xludf.DUMMYFUNCTION("""COMPUTED_VALUE"""),"")</f>
        <v/>
      </c>
      <c r="H102" s="4" t="str">
        <f>IFERROR(__xludf.DUMMYFUNCTION("""COMPUTED_VALUE"""),"")</f>
        <v/>
      </c>
      <c r="I102" s="4" t="str">
        <f>IFERROR(__xludf.DUMMYFUNCTION("""COMPUTED_VALUE"""),"")</f>
        <v/>
      </c>
      <c r="J102" s="4" t="str">
        <f>IFERROR(__xludf.DUMMYFUNCTION("""COMPUTED_VALUE"""),"")</f>
        <v/>
      </c>
      <c r="K102" s="4" t="str">
        <f>IFERROR(__xludf.DUMMYFUNCTION("""COMPUTED_VALUE"""),"")</f>
        <v/>
      </c>
      <c r="L102" s="4" t="str">
        <f>IFERROR(__xludf.DUMMYFUNCTION("""COMPUTED_VALUE"""),"")</f>
        <v/>
      </c>
      <c r="M102" s="4" t="str">
        <f>IFERROR(__xludf.DUMMYFUNCTION("""COMPUTED_VALUE"""),"")</f>
        <v/>
      </c>
      <c r="N102" s="4" t="str">
        <f>IFERROR(__xludf.DUMMYFUNCTION("""COMPUTED_VALUE"""),"")</f>
        <v/>
      </c>
      <c r="O102" s="4" t="str">
        <f>IFERROR(__xludf.DUMMYFUNCTION("""COMPUTED_VALUE"""),"")</f>
        <v/>
      </c>
      <c r="P102" s="4" t="str">
        <f>IFERROR(__xludf.DUMMYFUNCTION("""COMPUTED_VALUE"""),"")</f>
        <v/>
      </c>
      <c r="Q102" s="4" t="str">
        <f>IFERROR(__xludf.DUMMYFUNCTION("""COMPUTED_VALUE"""),"")</f>
        <v/>
      </c>
      <c r="R102" s="4" t="str">
        <f>IFERROR(__xludf.DUMMYFUNCTION("""COMPUTED_VALUE"""),"")</f>
        <v/>
      </c>
      <c r="S102" s="4" t="str">
        <f>IFERROR(__xludf.DUMMYFUNCTION("""COMPUTED_VALUE"""),"")</f>
        <v/>
      </c>
      <c r="T102" s="4" t="str">
        <f>IFERROR(__xludf.DUMMYFUNCTION("""COMPUTED_VALUE"""),"")</f>
        <v/>
      </c>
      <c r="U102" s="4" t="str">
        <f>IFERROR(__xludf.DUMMYFUNCTION("""COMPUTED_VALUE"""),"")</f>
        <v/>
      </c>
      <c r="V102" s="4" t="str">
        <f>IFERROR(__xludf.DUMMYFUNCTION("""COMPUTED_VALUE"""),"")</f>
        <v/>
      </c>
      <c r="W102" s="4" t="str">
        <f>IFERROR(__xludf.DUMMYFUNCTION("""COMPUTED_VALUE"""),"")</f>
        <v/>
      </c>
      <c r="X102" s="4" t="str">
        <f>IFERROR(__xludf.DUMMYFUNCTION("""COMPUTED_VALUE"""),"")</f>
        <v/>
      </c>
      <c r="Y102" s="4" t="str">
        <f>IFERROR(__xludf.DUMMYFUNCTION("""COMPUTED_VALUE"""),"")</f>
        <v/>
      </c>
      <c r="Z102" s="4" t="str">
        <f>IFERROR(__xludf.DUMMYFUNCTION("""COMPUTED_VALUE"""),"")</f>
        <v/>
      </c>
      <c r="AA102" s="4" t="str">
        <f>IFERROR(__xludf.DUMMYFUNCTION("""COMPUTED_VALUE"""),"")</f>
        <v/>
      </c>
      <c r="AB102" s="4" t="str">
        <f>IFERROR(__xludf.DUMMYFUNCTION("""COMPUTED_VALUE"""),"")</f>
        <v/>
      </c>
      <c r="AC102" s="4" t="str">
        <f>IFERROR(__xludf.DUMMYFUNCTION("""COMPUTED_VALUE"""),"")</f>
        <v/>
      </c>
      <c r="AD102" s="4" t="str">
        <f>IFERROR(__xludf.DUMMYFUNCTION("""COMPUTED_VALUE"""),"")</f>
        <v/>
      </c>
      <c r="AE102" s="4" t="str">
        <f>IFERROR(__xludf.DUMMYFUNCTION("""COMPUTED_VALUE"""),"")</f>
        <v/>
      </c>
      <c r="AF102" s="4" t="str">
        <f>IFERROR(__xludf.DUMMYFUNCTION("""COMPUTED_VALUE"""),"")</f>
        <v/>
      </c>
      <c r="AG102" s="4" t="str">
        <f>IFERROR(__xludf.DUMMYFUNCTION("""COMPUTED_VALUE"""),"")</f>
        <v/>
      </c>
      <c r="AH102" s="4" t="str">
        <f>IFERROR(__xludf.DUMMYFUNCTION("""COMPUTED_VALUE"""),"")</f>
        <v/>
      </c>
      <c r="AI102" s="4" t="str">
        <f>IFERROR(__xludf.DUMMYFUNCTION("""COMPUTED_VALUE"""),"")</f>
        <v/>
      </c>
      <c r="AJ102" s="4" t="str">
        <f>IFERROR(__xludf.DUMMYFUNCTION("""COMPUTED_VALUE"""),"")</f>
        <v/>
      </c>
      <c r="AK102" s="4" t="str">
        <f>IFERROR(__xludf.DUMMYFUNCTION("""COMPUTED_VALUE"""),"")</f>
        <v/>
      </c>
      <c r="AL102" s="4" t="str">
        <f>IFERROR(__xludf.DUMMYFUNCTION("""COMPUTED_VALUE"""),"")</f>
        <v/>
      </c>
      <c r="AM102" s="4" t="str">
        <f>IFERROR(__xludf.DUMMYFUNCTION("""COMPUTED_VALUE"""),"")</f>
        <v/>
      </c>
      <c r="AN102" s="4" t="str">
        <f>IFERROR(__xludf.DUMMYFUNCTION("""COMPUTED_VALUE"""),"")</f>
        <v/>
      </c>
      <c r="AO102" s="4" t="str">
        <f>IFERROR(__xludf.DUMMYFUNCTION("""COMPUTED_VALUE"""),"")</f>
        <v/>
      </c>
      <c r="AP102" s="4" t="str">
        <f>IFERROR(__xludf.DUMMYFUNCTION("""COMPUTED_VALUE"""),"")</f>
        <v/>
      </c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</row>
    <row r="103">
      <c r="A103" s="4" t="str">
        <f>IFERROR(__xludf.DUMMYFUNCTION("""COMPUTED_VALUE"""),"")</f>
        <v/>
      </c>
      <c r="B103" s="4" t="str">
        <f>IFERROR(__xludf.DUMMYFUNCTION("""COMPUTED_VALUE"""),"")</f>
        <v/>
      </c>
      <c r="C103" s="4" t="str">
        <f>IFERROR(__xludf.DUMMYFUNCTION("""COMPUTED_VALUE"""),"")</f>
        <v/>
      </c>
      <c r="D103" s="4" t="str">
        <f>IFERROR(__xludf.DUMMYFUNCTION("""COMPUTED_VALUE"""),"")</f>
        <v/>
      </c>
      <c r="E103" s="4" t="str">
        <f>IFERROR(__xludf.DUMMYFUNCTION("""COMPUTED_VALUE"""),"")</f>
        <v/>
      </c>
      <c r="F103" s="4" t="str">
        <f>IFERROR(__xludf.DUMMYFUNCTION("""COMPUTED_VALUE"""),"")</f>
        <v/>
      </c>
      <c r="G103" s="4" t="str">
        <f>IFERROR(__xludf.DUMMYFUNCTION("""COMPUTED_VALUE"""),"")</f>
        <v/>
      </c>
      <c r="H103" s="4" t="str">
        <f>IFERROR(__xludf.DUMMYFUNCTION("""COMPUTED_VALUE"""),"")</f>
        <v/>
      </c>
      <c r="I103" s="4" t="str">
        <f>IFERROR(__xludf.DUMMYFUNCTION("""COMPUTED_VALUE"""),"")</f>
        <v/>
      </c>
      <c r="J103" s="4" t="str">
        <f>IFERROR(__xludf.DUMMYFUNCTION("""COMPUTED_VALUE"""),"")</f>
        <v/>
      </c>
      <c r="K103" s="4" t="str">
        <f>IFERROR(__xludf.DUMMYFUNCTION("""COMPUTED_VALUE"""),"")</f>
        <v/>
      </c>
      <c r="L103" s="4" t="str">
        <f>IFERROR(__xludf.DUMMYFUNCTION("""COMPUTED_VALUE"""),"")</f>
        <v/>
      </c>
      <c r="M103" s="4" t="str">
        <f>IFERROR(__xludf.DUMMYFUNCTION("""COMPUTED_VALUE"""),"")</f>
        <v/>
      </c>
      <c r="N103" s="4" t="str">
        <f>IFERROR(__xludf.DUMMYFUNCTION("""COMPUTED_VALUE"""),"")</f>
        <v/>
      </c>
      <c r="O103" s="4" t="str">
        <f>IFERROR(__xludf.DUMMYFUNCTION("""COMPUTED_VALUE"""),"")</f>
        <v/>
      </c>
      <c r="P103" s="4" t="str">
        <f>IFERROR(__xludf.DUMMYFUNCTION("""COMPUTED_VALUE"""),"")</f>
        <v/>
      </c>
      <c r="Q103" s="4" t="str">
        <f>IFERROR(__xludf.DUMMYFUNCTION("""COMPUTED_VALUE"""),"")</f>
        <v/>
      </c>
      <c r="R103" s="4" t="str">
        <f>IFERROR(__xludf.DUMMYFUNCTION("""COMPUTED_VALUE"""),"")</f>
        <v/>
      </c>
      <c r="S103" s="4" t="str">
        <f>IFERROR(__xludf.DUMMYFUNCTION("""COMPUTED_VALUE"""),"")</f>
        <v/>
      </c>
      <c r="T103" s="4" t="str">
        <f>IFERROR(__xludf.DUMMYFUNCTION("""COMPUTED_VALUE"""),"")</f>
        <v/>
      </c>
      <c r="U103" s="4" t="str">
        <f>IFERROR(__xludf.DUMMYFUNCTION("""COMPUTED_VALUE"""),"")</f>
        <v/>
      </c>
      <c r="V103" s="4" t="str">
        <f>IFERROR(__xludf.DUMMYFUNCTION("""COMPUTED_VALUE"""),"")</f>
        <v/>
      </c>
      <c r="W103" s="4" t="str">
        <f>IFERROR(__xludf.DUMMYFUNCTION("""COMPUTED_VALUE"""),"")</f>
        <v/>
      </c>
      <c r="X103" s="4" t="str">
        <f>IFERROR(__xludf.DUMMYFUNCTION("""COMPUTED_VALUE"""),"")</f>
        <v/>
      </c>
      <c r="Y103" s="4" t="str">
        <f>IFERROR(__xludf.DUMMYFUNCTION("""COMPUTED_VALUE"""),"")</f>
        <v/>
      </c>
      <c r="Z103" s="4" t="str">
        <f>IFERROR(__xludf.DUMMYFUNCTION("""COMPUTED_VALUE"""),"")</f>
        <v/>
      </c>
      <c r="AA103" s="4" t="str">
        <f>IFERROR(__xludf.DUMMYFUNCTION("""COMPUTED_VALUE"""),"")</f>
        <v/>
      </c>
      <c r="AB103" s="4" t="str">
        <f>IFERROR(__xludf.DUMMYFUNCTION("""COMPUTED_VALUE"""),"")</f>
        <v/>
      </c>
      <c r="AC103" s="4" t="str">
        <f>IFERROR(__xludf.DUMMYFUNCTION("""COMPUTED_VALUE"""),"")</f>
        <v/>
      </c>
      <c r="AD103" s="4" t="str">
        <f>IFERROR(__xludf.DUMMYFUNCTION("""COMPUTED_VALUE"""),"")</f>
        <v/>
      </c>
      <c r="AE103" s="4" t="str">
        <f>IFERROR(__xludf.DUMMYFUNCTION("""COMPUTED_VALUE"""),"")</f>
        <v/>
      </c>
      <c r="AF103" s="4" t="str">
        <f>IFERROR(__xludf.DUMMYFUNCTION("""COMPUTED_VALUE"""),"")</f>
        <v/>
      </c>
      <c r="AG103" s="4" t="str">
        <f>IFERROR(__xludf.DUMMYFUNCTION("""COMPUTED_VALUE"""),"")</f>
        <v/>
      </c>
      <c r="AH103" s="4" t="str">
        <f>IFERROR(__xludf.DUMMYFUNCTION("""COMPUTED_VALUE"""),"")</f>
        <v/>
      </c>
      <c r="AI103" s="4" t="str">
        <f>IFERROR(__xludf.DUMMYFUNCTION("""COMPUTED_VALUE"""),"")</f>
        <v/>
      </c>
      <c r="AJ103" s="4" t="str">
        <f>IFERROR(__xludf.DUMMYFUNCTION("""COMPUTED_VALUE"""),"")</f>
        <v/>
      </c>
      <c r="AK103" s="4" t="str">
        <f>IFERROR(__xludf.DUMMYFUNCTION("""COMPUTED_VALUE"""),"")</f>
        <v/>
      </c>
      <c r="AL103" s="4" t="str">
        <f>IFERROR(__xludf.DUMMYFUNCTION("""COMPUTED_VALUE"""),"")</f>
        <v/>
      </c>
      <c r="AM103" s="4" t="str">
        <f>IFERROR(__xludf.DUMMYFUNCTION("""COMPUTED_VALUE"""),"")</f>
        <v/>
      </c>
      <c r="AN103" s="4" t="str">
        <f>IFERROR(__xludf.DUMMYFUNCTION("""COMPUTED_VALUE"""),"")</f>
        <v/>
      </c>
      <c r="AO103" s="4" t="str">
        <f>IFERROR(__xludf.DUMMYFUNCTION("""COMPUTED_VALUE"""),"")</f>
        <v/>
      </c>
      <c r="AP103" s="4" t="str">
        <f>IFERROR(__xludf.DUMMYFUNCTION("""COMPUTED_VALUE"""),"")</f>
        <v/>
      </c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</row>
    <row r="104">
      <c r="A104" s="4" t="str">
        <f>IFERROR(__xludf.DUMMYFUNCTION("""COMPUTED_VALUE"""),"")</f>
        <v/>
      </c>
      <c r="B104" s="4" t="str">
        <f>IFERROR(__xludf.DUMMYFUNCTION("""COMPUTED_VALUE"""),"")</f>
        <v/>
      </c>
      <c r="C104" s="4" t="str">
        <f>IFERROR(__xludf.DUMMYFUNCTION("""COMPUTED_VALUE"""),"")</f>
        <v/>
      </c>
      <c r="D104" s="4" t="str">
        <f>IFERROR(__xludf.DUMMYFUNCTION("""COMPUTED_VALUE"""),"")</f>
        <v/>
      </c>
      <c r="E104" s="4" t="str">
        <f>IFERROR(__xludf.DUMMYFUNCTION("""COMPUTED_VALUE"""),"")</f>
        <v/>
      </c>
      <c r="F104" s="4" t="str">
        <f>IFERROR(__xludf.DUMMYFUNCTION("""COMPUTED_VALUE"""),"")</f>
        <v/>
      </c>
      <c r="G104" s="4" t="str">
        <f>IFERROR(__xludf.DUMMYFUNCTION("""COMPUTED_VALUE"""),"")</f>
        <v/>
      </c>
      <c r="H104" s="4" t="str">
        <f>IFERROR(__xludf.DUMMYFUNCTION("""COMPUTED_VALUE"""),"")</f>
        <v/>
      </c>
      <c r="I104" s="4" t="str">
        <f>IFERROR(__xludf.DUMMYFUNCTION("""COMPUTED_VALUE"""),"")</f>
        <v/>
      </c>
      <c r="J104" s="4" t="str">
        <f>IFERROR(__xludf.DUMMYFUNCTION("""COMPUTED_VALUE"""),"")</f>
        <v/>
      </c>
      <c r="K104" s="4" t="str">
        <f>IFERROR(__xludf.DUMMYFUNCTION("""COMPUTED_VALUE"""),"")</f>
        <v/>
      </c>
      <c r="L104" s="4" t="str">
        <f>IFERROR(__xludf.DUMMYFUNCTION("""COMPUTED_VALUE"""),"")</f>
        <v/>
      </c>
      <c r="M104" s="4" t="str">
        <f>IFERROR(__xludf.DUMMYFUNCTION("""COMPUTED_VALUE"""),"")</f>
        <v/>
      </c>
      <c r="N104" s="4" t="str">
        <f>IFERROR(__xludf.DUMMYFUNCTION("""COMPUTED_VALUE"""),"")</f>
        <v/>
      </c>
      <c r="O104" s="4" t="str">
        <f>IFERROR(__xludf.DUMMYFUNCTION("""COMPUTED_VALUE"""),"")</f>
        <v/>
      </c>
      <c r="P104" s="4" t="str">
        <f>IFERROR(__xludf.DUMMYFUNCTION("""COMPUTED_VALUE"""),"")</f>
        <v/>
      </c>
      <c r="Q104" s="4" t="str">
        <f>IFERROR(__xludf.DUMMYFUNCTION("""COMPUTED_VALUE"""),"")</f>
        <v/>
      </c>
      <c r="R104" s="4" t="str">
        <f>IFERROR(__xludf.DUMMYFUNCTION("""COMPUTED_VALUE"""),"")</f>
        <v/>
      </c>
      <c r="S104" s="4" t="str">
        <f>IFERROR(__xludf.DUMMYFUNCTION("""COMPUTED_VALUE"""),"")</f>
        <v/>
      </c>
      <c r="T104" s="4" t="str">
        <f>IFERROR(__xludf.DUMMYFUNCTION("""COMPUTED_VALUE"""),"")</f>
        <v/>
      </c>
      <c r="U104" s="4" t="str">
        <f>IFERROR(__xludf.DUMMYFUNCTION("""COMPUTED_VALUE"""),"")</f>
        <v/>
      </c>
      <c r="V104" s="4" t="str">
        <f>IFERROR(__xludf.DUMMYFUNCTION("""COMPUTED_VALUE"""),"")</f>
        <v/>
      </c>
      <c r="W104" s="4" t="str">
        <f>IFERROR(__xludf.DUMMYFUNCTION("""COMPUTED_VALUE"""),"")</f>
        <v/>
      </c>
      <c r="X104" s="4" t="str">
        <f>IFERROR(__xludf.DUMMYFUNCTION("""COMPUTED_VALUE"""),"")</f>
        <v/>
      </c>
      <c r="Y104" s="4" t="str">
        <f>IFERROR(__xludf.DUMMYFUNCTION("""COMPUTED_VALUE"""),"")</f>
        <v/>
      </c>
      <c r="Z104" s="4" t="str">
        <f>IFERROR(__xludf.DUMMYFUNCTION("""COMPUTED_VALUE"""),"")</f>
        <v/>
      </c>
      <c r="AA104" s="4" t="str">
        <f>IFERROR(__xludf.DUMMYFUNCTION("""COMPUTED_VALUE"""),"")</f>
        <v/>
      </c>
      <c r="AB104" s="4" t="str">
        <f>IFERROR(__xludf.DUMMYFUNCTION("""COMPUTED_VALUE"""),"")</f>
        <v/>
      </c>
      <c r="AC104" s="4" t="str">
        <f>IFERROR(__xludf.DUMMYFUNCTION("""COMPUTED_VALUE"""),"")</f>
        <v/>
      </c>
      <c r="AD104" s="4" t="str">
        <f>IFERROR(__xludf.DUMMYFUNCTION("""COMPUTED_VALUE"""),"")</f>
        <v/>
      </c>
      <c r="AE104" s="4" t="str">
        <f>IFERROR(__xludf.DUMMYFUNCTION("""COMPUTED_VALUE"""),"")</f>
        <v/>
      </c>
      <c r="AF104" s="4" t="str">
        <f>IFERROR(__xludf.DUMMYFUNCTION("""COMPUTED_VALUE"""),"")</f>
        <v/>
      </c>
      <c r="AG104" s="4" t="str">
        <f>IFERROR(__xludf.DUMMYFUNCTION("""COMPUTED_VALUE"""),"")</f>
        <v/>
      </c>
      <c r="AH104" s="4" t="str">
        <f>IFERROR(__xludf.DUMMYFUNCTION("""COMPUTED_VALUE"""),"")</f>
        <v/>
      </c>
      <c r="AI104" s="4" t="str">
        <f>IFERROR(__xludf.DUMMYFUNCTION("""COMPUTED_VALUE"""),"")</f>
        <v/>
      </c>
      <c r="AJ104" s="4" t="str">
        <f>IFERROR(__xludf.DUMMYFUNCTION("""COMPUTED_VALUE"""),"")</f>
        <v/>
      </c>
      <c r="AK104" s="4" t="str">
        <f>IFERROR(__xludf.DUMMYFUNCTION("""COMPUTED_VALUE"""),"")</f>
        <v/>
      </c>
      <c r="AL104" s="4" t="str">
        <f>IFERROR(__xludf.DUMMYFUNCTION("""COMPUTED_VALUE"""),"")</f>
        <v/>
      </c>
      <c r="AM104" s="4" t="str">
        <f>IFERROR(__xludf.DUMMYFUNCTION("""COMPUTED_VALUE"""),"")</f>
        <v/>
      </c>
      <c r="AN104" s="4" t="str">
        <f>IFERROR(__xludf.DUMMYFUNCTION("""COMPUTED_VALUE"""),"")</f>
        <v/>
      </c>
      <c r="AO104" s="4" t="str">
        <f>IFERROR(__xludf.DUMMYFUNCTION("""COMPUTED_VALUE"""),"")</f>
        <v/>
      </c>
      <c r="AP104" s="4" t="str">
        <f>IFERROR(__xludf.DUMMYFUNCTION("""COMPUTED_VALUE"""),"")</f>
        <v/>
      </c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</row>
    <row r="105">
      <c r="A105" s="4" t="str">
        <f>IFERROR(__xludf.DUMMYFUNCTION("""COMPUTED_VALUE"""),"")</f>
        <v/>
      </c>
      <c r="B105" s="4" t="str">
        <f>IFERROR(__xludf.DUMMYFUNCTION("""COMPUTED_VALUE"""),"")</f>
        <v/>
      </c>
      <c r="C105" s="4" t="str">
        <f>IFERROR(__xludf.DUMMYFUNCTION("""COMPUTED_VALUE"""),"")</f>
        <v/>
      </c>
      <c r="D105" s="4" t="str">
        <f>IFERROR(__xludf.DUMMYFUNCTION("""COMPUTED_VALUE"""),"")</f>
        <v/>
      </c>
      <c r="E105" s="4" t="str">
        <f>IFERROR(__xludf.DUMMYFUNCTION("""COMPUTED_VALUE"""),"")</f>
        <v/>
      </c>
      <c r="F105" s="4" t="str">
        <f>IFERROR(__xludf.DUMMYFUNCTION("""COMPUTED_VALUE"""),"")</f>
        <v/>
      </c>
      <c r="G105" s="4" t="str">
        <f>IFERROR(__xludf.DUMMYFUNCTION("""COMPUTED_VALUE"""),"")</f>
        <v/>
      </c>
      <c r="H105" s="4" t="str">
        <f>IFERROR(__xludf.DUMMYFUNCTION("""COMPUTED_VALUE"""),"")</f>
        <v/>
      </c>
      <c r="I105" s="4" t="str">
        <f>IFERROR(__xludf.DUMMYFUNCTION("""COMPUTED_VALUE"""),"")</f>
        <v/>
      </c>
      <c r="J105" s="4" t="str">
        <f>IFERROR(__xludf.DUMMYFUNCTION("""COMPUTED_VALUE"""),"")</f>
        <v/>
      </c>
      <c r="K105" s="4" t="str">
        <f>IFERROR(__xludf.DUMMYFUNCTION("""COMPUTED_VALUE"""),"")</f>
        <v/>
      </c>
      <c r="L105" s="4" t="str">
        <f>IFERROR(__xludf.DUMMYFUNCTION("""COMPUTED_VALUE"""),"")</f>
        <v/>
      </c>
      <c r="M105" s="4" t="str">
        <f>IFERROR(__xludf.DUMMYFUNCTION("""COMPUTED_VALUE"""),"")</f>
        <v/>
      </c>
      <c r="N105" s="4" t="str">
        <f>IFERROR(__xludf.DUMMYFUNCTION("""COMPUTED_VALUE"""),"")</f>
        <v/>
      </c>
      <c r="O105" s="4" t="str">
        <f>IFERROR(__xludf.DUMMYFUNCTION("""COMPUTED_VALUE"""),"")</f>
        <v/>
      </c>
      <c r="P105" s="4" t="str">
        <f>IFERROR(__xludf.DUMMYFUNCTION("""COMPUTED_VALUE"""),"")</f>
        <v/>
      </c>
      <c r="Q105" s="4" t="str">
        <f>IFERROR(__xludf.DUMMYFUNCTION("""COMPUTED_VALUE"""),"")</f>
        <v/>
      </c>
      <c r="R105" s="4" t="str">
        <f>IFERROR(__xludf.DUMMYFUNCTION("""COMPUTED_VALUE"""),"")</f>
        <v/>
      </c>
      <c r="S105" s="4" t="str">
        <f>IFERROR(__xludf.DUMMYFUNCTION("""COMPUTED_VALUE"""),"")</f>
        <v/>
      </c>
      <c r="T105" s="4" t="str">
        <f>IFERROR(__xludf.DUMMYFUNCTION("""COMPUTED_VALUE"""),"")</f>
        <v/>
      </c>
      <c r="U105" s="4" t="str">
        <f>IFERROR(__xludf.DUMMYFUNCTION("""COMPUTED_VALUE"""),"")</f>
        <v/>
      </c>
      <c r="V105" s="4" t="str">
        <f>IFERROR(__xludf.DUMMYFUNCTION("""COMPUTED_VALUE"""),"")</f>
        <v/>
      </c>
      <c r="W105" s="4" t="str">
        <f>IFERROR(__xludf.DUMMYFUNCTION("""COMPUTED_VALUE"""),"")</f>
        <v/>
      </c>
      <c r="X105" s="4" t="str">
        <f>IFERROR(__xludf.DUMMYFUNCTION("""COMPUTED_VALUE"""),"")</f>
        <v/>
      </c>
      <c r="Y105" s="4" t="str">
        <f>IFERROR(__xludf.DUMMYFUNCTION("""COMPUTED_VALUE"""),"")</f>
        <v/>
      </c>
      <c r="Z105" s="4" t="str">
        <f>IFERROR(__xludf.DUMMYFUNCTION("""COMPUTED_VALUE"""),"")</f>
        <v/>
      </c>
      <c r="AA105" s="4" t="str">
        <f>IFERROR(__xludf.DUMMYFUNCTION("""COMPUTED_VALUE"""),"")</f>
        <v/>
      </c>
      <c r="AB105" s="4" t="str">
        <f>IFERROR(__xludf.DUMMYFUNCTION("""COMPUTED_VALUE"""),"")</f>
        <v/>
      </c>
      <c r="AC105" s="4" t="str">
        <f>IFERROR(__xludf.DUMMYFUNCTION("""COMPUTED_VALUE"""),"")</f>
        <v/>
      </c>
      <c r="AD105" s="4" t="str">
        <f>IFERROR(__xludf.DUMMYFUNCTION("""COMPUTED_VALUE"""),"")</f>
        <v/>
      </c>
      <c r="AE105" s="4" t="str">
        <f>IFERROR(__xludf.DUMMYFUNCTION("""COMPUTED_VALUE"""),"")</f>
        <v/>
      </c>
      <c r="AF105" s="4" t="str">
        <f>IFERROR(__xludf.DUMMYFUNCTION("""COMPUTED_VALUE"""),"")</f>
        <v/>
      </c>
      <c r="AG105" s="4" t="str">
        <f>IFERROR(__xludf.DUMMYFUNCTION("""COMPUTED_VALUE"""),"")</f>
        <v/>
      </c>
      <c r="AH105" s="4" t="str">
        <f>IFERROR(__xludf.DUMMYFUNCTION("""COMPUTED_VALUE"""),"")</f>
        <v/>
      </c>
      <c r="AI105" s="4" t="str">
        <f>IFERROR(__xludf.DUMMYFUNCTION("""COMPUTED_VALUE"""),"")</f>
        <v/>
      </c>
      <c r="AJ105" s="4" t="str">
        <f>IFERROR(__xludf.DUMMYFUNCTION("""COMPUTED_VALUE"""),"")</f>
        <v/>
      </c>
      <c r="AK105" s="4" t="str">
        <f>IFERROR(__xludf.DUMMYFUNCTION("""COMPUTED_VALUE"""),"")</f>
        <v/>
      </c>
      <c r="AL105" s="4" t="str">
        <f>IFERROR(__xludf.DUMMYFUNCTION("""COMPUTED_VALUE"""),"")</f>
        <v/>
      </c>
      <c r="AM105" s="4" t="str">
        <f>IFERROR(__xludf.DUMMYFUNCTION("""COMPUTED_VALUE"""),"")</f>
        <v/>
      </c>
      <c r="AN105" s="4" t="str">
        <f>IFERROR(__xludf.DUMMYFUNCTION("""COMPUTED_VALUE"""),"")</f>
        <v/>
      </c>
      <c r="AO105" s="4" t="str">
        <f>IFERROR(__xludf.DUMMYFUNCTION("""COMPUTED_VALUE"""),"")</f>
        <v/>
      </c>
      <c r="AP105" s="4" t="str">
        <f>IFERROR(__xludf.DUMMYFUNCTION("""COMPUTED_VALUE"""),"")</f>
        <v/>
      </c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</row>
    <row r="106">
      <c r="A106" s="4" t="str">
        <f>IFERROR(__xludf.DUMMYFUNCTION("""COMPUTED_VALUE"""),"")</f>
        <v/>
      </c>
      <c r="B106" s="4" t="str">
        <f>IFERROR(__xludf.DUMMYFUNCTION("""COMPUTED_VALUE"""),"")</f>
        <v/>
      </c>
      <c r="C106" s="4" t="str">
        <f>IFERROR(__xludf.DUMMYFUNCTION("""COMPUTED_VALUE"""),"")</f>
        <v/>
      </c>
      <c r="D106" s="4" t="str">
        <f>IFERROR(__xludf.DUMMYFUNCTION("""COMPUTED_VALUE"""),"")</f>
        <v/>
      </c>
      <c r="E106" s="4" t="str">
        <f>IFERROR(__xludf.DUMMYFUNCTION("""COMPUTED_VALUE"""),"")</f>
        <v/>
      </c>
      <c r="F106" s="4" t="str">
        <f>IFERROR(__xludf.DUMMYFUNCTION("""COMPUTED_VALUE"""),"")</f>
        <v/>
      </c>
      <c r="G106" s="4" t="str">
        <f>IFERROR(__xludf.DUMMYFUNCTION("""COMPUTED_VALUE"""),"")</f>
        <v/>
      </c>
      <c r="H106" s="4" t="str">
        <f>IFERROR(__xludf.DUMMYFUNCTION("""COMPUTED_VALUE"""),"")</f>
        <v/>
      </c>
      <c r="I106" s="4" t="str">
        <f>IFERROR(__xludf.DUMMYFUNCTION("""COMPUTED_VALUE"""),"")</f>
        <v/>
      </c>
      <c r="J106" s="4" t="str">
        <f>IFERROR(__xludf.DUMMYFUNCTION("""COMPUTED_VALUE"""),"")</f>
        <v/>
      </c>
      <c r="K106" s="4" t="str">
        <f>IFERROR(__xludf.DUMMYFUNCTION("""COMPUTED_VALUE"""),"")</f>
        <v/>
      </c>
      <c r="L106" s="4" t="str">
        <f>IFERROR(__xludf.DUMMYFUNCTION("""COMPUTED_VALUE"""),"")</f>
        <v/>
      </c>
      <c r="M106" s="4" t="str">
        <f>IFERROR(__xludf.DUMMYFUNCTION("""COMPUTED_VALUE"""),"")</f>
        <v/>
      </c>
      <c r="N106" s="4" t="str">
        <f>IFERROR(__xludf.DUMMYFUNCTION("""COMPUTED_VALUE"""),"")</f>
        <v/>
      </c>
      <c r="O106" s="4" t="str">
        <f>IFERROR(__xludf.DUMMYFUNCTION("""COMPUTED_VALUE"""),"")</f>
        <v/>
      </c>
      <c r="P106" s="4" t="str">
        <f>IFERROR(__xludf.DUMMYFUNCTION("""COMPUTED_VALUE"""),"")</f>
        <v/>
      </c>
      <c r="Q106" s="4" t="str">
        <f>IFERROR(__xludf.DUMMYFUNCTION("""COMPUTED_VALUE"""),"")</f>
        <v/>
      </c>
      <c r="R106" s="4" t="str">
        <f>IFERROR(__xludf.DUMMYFUNCTION("""COMPUTED_VALUE"""),"")</f>
        <v/>
      </c>
      <c r="S106" s="4" t="str">
        <f>IFERROR(__xludf.DUMMYFUNCTION("""COMPUTED_VALUE"""),"")</f>
        <v/>
      </c>
      <c r="T106" s="4" t="str">
        <f>IFERROR(__xludf.DUMMYFUNCTION("""COMPUTED_VALUE"""),"")</f>
        <v/>
      </c>
      <c r="U106" s="4" t="str">
        <f>IFERROR(__xludf.DUMMYFUNCTION("""COMPUTED_VALUE"""),"")</f>
        <v/>
      </c>
      <c r="V106" s="4" t="str">
        <f>IFERROR(__xludf.DUMMYFUNCTION("""COMPUTED_VALUE"""),"")</f>
        <v/>
      </c>
      <c r="W106" s="4" t="str">
        <f>IFERROR(__xludf.DUMMYFUNCTION("""COMPUTED_VALUE"""),"")</f>
        <v/>
      </c>
      <c r="X106" s="4" t="str">
        <f>IFERROR(__xludf.DUMMYFUNCTION("""COMPUTED_VALUE"""),"")</f>
        <v/>
      </c>
      <c r="Y106" s="4" t="str">
        <f>IFERROR(__xludf.DUMMYFUNCTION("""COMPUTED_VALUE"""),"")</f>
        <v/>
      </c>
      <c r="Z106" s="4" t="str">
        <f>IFERROR(__xludf.DUMMYFUNCTION("""COMPUTED_VALUE"""),"")</f>
        <v/>
      </c>
      <c r="AA106" s="4" t="str">
        <f>IFERROR(__xludf.DUMMYFUNCTION("""COMPUTED_VALUE"""),"")</f>
        <v/>
      </c>
      <c r="AB106" s="4" t="str">
        <f>IFERROR(__xludf.DUMMYFUNCTION("""COMPUTED_VALUE"""),"")</f>
        <v/>
      </c>
      <c r="AC106" s="4" t="str">
        <f>IFERROR(__xludf.DUMMYFUNCTION("""COMPUTED_VALUE"""),"")</f>
        <v/>
      </c>
      <c r="AD106" s="4" t="str">
        <f>IFERROR(__xludf.DUMMYFUNCTION("""COMPUTED_VALUE"""),"")</f>
        <v/>
      </c>
      <c r="AE106" s="4" t="str">
        <f>IFERROR(__xludf.DUMMYFUNCTION("""COMPUTED_VALUE"""),"")</f>
        <v/>
      </c>
      <c r="AF106" s="4" t="str">
        <f>IFERROR(__xludf.DUMMYFUNCTION("""COMPUTED_VALUE"""),"")</f>
        <v/>
      </c>
      <c r="AG106" s="4" t="str">
        <f>IFERROR(__xludf.DUMMYFUNCTION("""COMPUTED_VALUE"""),"")</f>
        <v/>
      </c>
      <c r="AH106" s="4" t="str">
        <f>IFERROR(__xludf.DUMMYFUNCTION("""COMPUTED_VALUE"""),"")</f>
        <v/>
      </c>
      <c r="AI106" s="4" t="str">
        <f>IFERROR(__xludf.DUMMYFUNCTION("""COMPUTED_VALUE"""),"")</f>
        <v/>
      </c>
      <c r="AJ106" s="4" t="str">
        <f>IFERROR(__xludf.DUMMYFUNCTION("""COMPUTED_VALUE"""),"")</f>
        <v/>
      </c>
      <c r="AK106" s="4" t="str">
        <f>IFERROR(__xludf.DUMMYFUNCTION("""COMPUTED_VALUE"""),"")</f>
        <v/>
      </c>
      <c r="AL106" s="4" t="str">
        <f>IFERROR(__xludf.DUMMYFUNCTION("""COMPUTED_VALUE"""),"")</f>
        <v/>
      </c>
      <c r="AM106" s="4" t="str">
        <f>IFERROR(__xludf.DUMMYFUNCTION("""COMPUTED_VALUE"""),"")</f>
        <v/>
      </c>
      <c r="AN106" s="4" t="str">
        <f>IFERROR(__xludf.DUMMYFUNCTION("""COMPUTED_VALUE"""),"")</f>
        <v/>
      </c>
      <c r="AO106" s="4" t="str">
        <f>IFERROR(__xludf.DUMMYFUNCTION("""COMPUTED_VALUE"""),"")</f>
        <v/>
      </c>
      <c r="AP106" s="4" t="str">
        <f>IFERROR(__xludf.DUMMYFUNCTION("""COMPUTED_VALUE"""),"")</f>
        <v/>
      </c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</row>
    <row r="107">
      <c r="A107" s="4" t="str">
        <f>IFERROR(__xludf.DUMMYFUNCTION("""COMPUTED_VALUE"""),"")</f>
        <v/>
      </c>
      <c r="B107" s="4" t="str">
        <f>IFERROR(__xludf.DUMMYFUNCTION("""COMPUTED_VALUE"""),"")</f>
        <v/>
      </c>
      <c r="C107" s="4" t="str">
        <f>IFERROR(__xludf.DUMMYFUNCTION("""COMPUTED_VALUE"""),"")</f>
        <v/>
      </c>
      <c r="D107" s="4" t="str">
        <f>IFERROR(__xludf.DUMMYFUNCTION("""COMPUTED_VALUE"""),"")</f>
        <v/>
      </c>
      <c r="E107" s="4" t="str">
        <f>IFERROR(__xludf.DUMMYFUNCTION("""COMPUTED_VALUE"""),"")</f>
        <v/>
      </c>
      <c r="F107" s="4" t="str">
        <f>IFERROR(__xludf.DUMMYFUNCTION("""COMPUTED_VALUE"""),"")</f>
        <v/>
      </c>
      <c r="G107" s="4" t="str">
        <f>IFERROR(__xludf.DUMMYFUNCTION("""COMPUTED_VALUE"""),"")</f>
        <v/>
      </c>
      <c r="H107" s="4" t="str">
        <f>IFERROR(__xludf.DUMMYFUNCTION("""COMPUTED_VALUE"""),"")</f>
        <v/>
      </c>
      <c r="I107" s="4" t="str">
        <f>IFERROR(__xludf.DUMMYFUNCTION("""COMPUTED_VALUE"""),"")</f>
        <v/>
      </c>
      <c r="J107" s="4" t="str">
        <f>IFERROR(__xludf.DUMMYFUNCTION("""COMPUTED_VALUE"""),"")</f>
        <v/>
      </c>
      <c r="K107" s="4" t="str">
        <f>IFERROR(__xludf.DUMMYFUNCTION("""COMPUTED_VALUE"""),"")</f>
        <v/>
      </c>
      <c r="L107" s="4" t="str">
        <f>IFERROR(__xludf.DUMMYFUNCTION("""COMPUTED_VALUE"""),"")</f>
        <v/>
      </c>
      <c r="M107" s="4" t="str">
        <f>IFERROR(__xludf.DUMMYFUNCTION("""COMPUTED_VALUE"""),"")</f>
        <v/>
      </c>
      <c r="N107" s="4" t="str">
        <f>IFERROR(__xludf.DUMMYFUNCTION("""COMPUTED_VALUE"""),"")</f>
        <v/>
      </c>
      <c r="O107" s="4" t="str">
        <f>IFERROR(__xludf.DUMMYFUNCTION("""COMPUTED_VALUE"""),"")</f>
        <v/>
      </c>
      <c r="P107" s="4" t="str">
        <f>IFERROR(__xludf.DUMMYFUNCTION("""COMPUTED_VALUE"""),"")</f>
        <v/>
      </c>
      <c r="Q107" s="4" t="str">
        <f>IFERROR(__xludf.DUMMYFUNCTION("""COMPUTED_VALUE"""),"")</f>
        <v/>
      </c>
      <c r="R107" s="4" t="str">
        <f>IFERROR(__xludf.DUMMYFUNCTION("""COMPUTED_VALUE"""),"")</f>
        <v/>
      </c>
      <c r="S107" s="4" t="str">
        <f>IFERROR(__xludf.DUMMYFUNCTION("""COMPUTED_VALUE"""),"")</f>
        <v/>
      </c>
      <c r="T107" s="4" t="str">
        <f>IFERROR(__xludf.DUMMYFUNCTION("""COMPUTED_VALUE"""),"")</f>
        <v/>
      </c>
      <c r="U107" s="4" t="str">
        <f>IFERROR(__xludf.DUMMYFUNCTION("""COMPUTED_VALUE"""),"")</f>
        <v/>
      </c>
      <c r="V107" s="4" t="str">
        <f>IFERROR(__xludf.DUMMYFUNCTION("""COMPUTED_VALUE"""),"")</f>
        <v/>
      </c>
      <c r="W107" s="4" t="str">
        <f>IFERROR(__xludf.DUMMYFUNCTION("""COMPUTED_VALUE"""),"")</f>
        <v/>
      </c>
      <c r="X107" s="4" t="str">
        <f>IFERROR(__xludf.DUMMYFUNCTION("""COMPUTED_VALUE"""),"")</f>
        <v/>
      </c>
      <c r="Y107" s="4" t="str">
        <f>IFERROR(__xludf.DUMMYFUNCTION("""COMPUTED_VALUE"""),"")</f>
        <v/>
      </c>
      <c r="Z107" s="4" t="str">
        <f>IFERROR(__xludf.DUMMYFUNCTION("""COMPUTED_VALUE"""),"")</f>
        <v/>
      </c>
      <c r="AA107" s="4" t="str">
        <f>IFERROR(__xludf.DUMMYFUNCTION("""COMPUTED_VALUE"""),"")</f>
        <v/>
      </c>
      <c r="AB107" s="4" t="str">
        <f>IFERROR(__xludf.DUMMYFUNCTION("""COMPUTED_VALUE"""),"")</f>
        <v/>
      </c>
      <c r="AC107" s="4" t="str">
        <f>IFERROR(__xludf.DUMMYFUNCTION("""COMPUTED_VALUE"""),"")</f>
        <v/>
      </c>
      <c r="AD107" s="4" t="str">
        <f>IFERROR(__xludf.DUMMYFUNCTION("""COMPUTED_VALUE"""),"")</f>
        <v/>
      </c>
      <c r="AE107" s="4" t="str">
        <f>IFERROR(__xludf.DUMMYFUNCTION("""COMPUTED_VALUE"""),"")</f>
        <v/>
      </c>
      <c r="AF107" s="4" t="str">
        <f>IFERROR(__xludf.DUMMYFUNCTION("""COMPUTED_VALUE"""),"")</f>
        <v/>
      </c>
      <c r="AG107" s="4" t="str">
        <f>IFERROR(__xludf.DUMMYFUNCTION("""COMPUTED_VALUE"""),"")</f>
        <v/>
      </c>
      <c r="AH107" s="4" t="str">
        <f>IFERROR(__xludf.DUMMYFUNCTION("""COMPUTED_VALUE"""),"")</f>
        <v/>
      </c>
      <c r="AI107" s="4" t="str">
        <f>IFERROR(__xludf.DUMMYFUNCTION("""COMPUTED_VALUE"""),"")</f>
        <v/>
      </c>
      <c r="AJ107" s="4" t="str">
        <f>IFERROR(__xludf.DUMMYFUNCTION("""COMPUTED_VALUE"""),"")</f>
        <v/>
      </c>
      <c r="AK107" s="4" t="str">
        <f>IFERROR(__xludf.DUMMYFUNCTION("""COMPUTED_VALUE"""),"")</f>
        <v/>
      </c>
      <c r="AL107" s="4" t="str">
        <f>IFERROR(__xludf.DUMMYFUNCTION("""COMPUTED_VALUE"""),"")</f>
        <v/>
      </c>
      <c r="AM107" s="4" t="str">
        <f>IFERROR(__xludf.DUMMYFUNCTION("""COMPUTED_VALUE"""),"")</f>
        <v/>
      </c>
      <c r="AN107" s="4" t="str">
        <f>IFERROR(__xludf.DUMMYFUNCTION("""COMPUTED_VALUE"""),"")</f>
        <v/>
      </c>
      <c r="AO107" s="4" t="str">
        <f>IFERROR(__xludf.DUMMYFUNCTION("""COMPUTED_VALUE"""),"")</f>
        <v/>
      </c>
      <c r="AP107" s="4" t="str">
        <f>IFERROR(__xludf.DUMMYFUNCTION("""COMPUTED_VALUE"""),"")</f>
        <v/>
      </c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</row>
    <row r="108">
      <c r="A108" s="4" t="str">
        <f>IFERROR(__xludf.DUMMYFUNCTION("""COMPUTED_VALUE"""),"")</f>
        <v/>
      </c>
      <c r="B108" s="4" t="str">
        <f>IFERROR(__xludf.DUMMYFUNCTION("""COMPUTED_VALUE"""),"")</f>
        <v/>
      </c>
      <c r="C108" s="4" t="str">
        <f>IFERROR(__xludf.DUMMYFUNCTION("""COMPUTED_VALUE"""),"")</f>
        <v/>
      </c>
      <c r="D108" s="4" t="str">
        <f>IFERROR(__xludf.DUMMYFUNCTION("""COMPUTED_VALUE"""),"")</f>
        <v/>
      </c>
      <c r="E108" s="4" t="str">
        <f>IFERROR(__xludf.DUMMYFUNCTION("""COMPUTED_VALUE"""),"")</f>
        <v/>
      </c>
      <c r="F108" s="4" t="str">
        <f>IFERROR(__xludf.DUMMYFUNCTION("""COMPUTED_VALUE"""),"")</f>
        <v/>
      </c>
      <c r="G108" s="4" t="str">
        <f>IFERROR(__xludf.DUMMYFUNCTION("""COMPUTED_VALUE"""),"")</f>
        <v/>
      </c>
      <c r="H108" s="4" t="str">
        <f>IFERROR(__xludf.DUMMYFUNCTION("""COMPUTED_VALUE"""),"")</f>
        <v/>
      </c>
      <c r="I108" s="4" t="str">
        <f>IFERROR(__xludf.DUMMYFUNCTION("""COMPUTED_VALUE"""),"")</f>
        <v/>
      </c>
      <c r="J108" s="4" t="str">
        <f>IFERROR(__xludf.DUMMYFUNCTION("""COMPUTED_VALUE"""),"")</f>
        <v/>
      </c>
      <c r="K108" s="4" t="str">
        <f>IFERROR(__xludf.DUMMYFUNCTION("""COMPUTED_VALUE"""),"")</f>
        <v/>
      </c>
      <c r="L108" s="4" t="str">
        <f>IFERROR(__xludf.DUMMYFUNCTION("""COMPUTED_VALUE"""),"")</f>
        <v/>
      </c>
      <c r="M108" s="4" t="str">
        <f>IFERROR(__xludf.DUMMYFUNCTION("""COMPUTED_VALUE"""),"")</f>
        <v/>
      </c>
      <c r="N108" s="4" t="str">
        <f>IFERROR(__xludf.DUMMYFUNCTION("""COMPUTED_VALUE"""),"")</f>
        <v/>
      </c>
      <c r="O108" s="4" t="str">
        <f>IFERROR(__xludf.DUMMYFUNCTION("""COMPUTED_VALUE"""),"")</f>
        <v/>
      </c>
      <c r="P108" s="4" t="str">
        <f>IFERROR(__xludf.DUMMYFUNCTION("""COMPUTED_VALUE"""),"")</f>
        <v/>
      </c>
      <c r="Q108" s="4" t="str">
        <f>IFERROR(__xludf.DUMMYFUNCTION("""COMPUTED_VALUE"""),"")</f>
        <v/>
      </c>
      <c r="R108" s="4" t="str">
        <f>IFERROR(__xludf.DUMMYFUNCTION("""COMPUTED_VALUE"""),"")</f>
        <v/>
      </c>
      <c r="S108" s="4" t="str">
        <f>IFERROR(__xludf.DUMMYFUNCTION("""COMPUTED_VALUE"""),"")</f>
        <v/>
      </c>
      <c r="T108" s="4" t="str">
        <f>IFERROR(__xludf.DUMMYFUNCTION("""COMPUTED_VALUE"""),"")</f>
        <v/>
      </c>
      <c r="U108" s="4" t="str">
        <f>IFERROR(__xludf.DUMMYFUNCTION("""COMPUTED_VALUE"""),"")</f>
        <v/>
      </c>
      <c r="V108" s="4" t="str">
        <f>IFERROR(__xludf.DUMMYFUNCTION("""COMPUTED_VALUE"""),"")</f>
        <v/>
      </c>
      <c r="W108" s="4" t="str">
        <f>IFERROR(__xludf.DUMMYFUNCTION("""COMPUTED_VALUE"""),"")</f>
        <v/>
      </c>
      <c r="X108" s="4" t="str">
        <f>IFERROR(__xludf.DUMMYFUNCTION("""COMPUTED_VALUE"""),"")</f>
        <v/>
      </c>
      <c r="Y108" s="4" t="str">
        <f>IFERROR(__xludf.DUMMYFUNCTION("""COMPUTED_VALUE"""),"")</f>
        <v/>
      </c>
      <c r="Z108" s="4" t="str">
        <f>IFERROR(__xludf.DUMMYFUNCTION("""COMPUTED_VALUE"""),"")</f>
        <v/>
      </c>
      <c r="AA108" s="4" t="str">
        <f>IFERROR(__xludf.DUMMYFUNCTION("""COMPUTED_VALUE"""),"")</f>
        <v/>
      </c>
      <c r="AB108" s="4" t="str">
        <f>IFERROR(__xludf.DUMMYFUNCTION("""COMPUTED_VALUE"""),"")</f>
        <v/>
      </c>
      <c r="AC108" s="4" t="str">
        <f>IFERROR(__xludf.DUMMYFUNCTION("""COMPUTED_VALUE"""),"")</f>
        <v/>
      </c>
      <c r="AD108" s="4" t="str">
        <f>IFERROR(__xludf.DUMMYFUNCTION("""COMPUTED_VALUE"""),"")</f>
        <v/>
      </c>
      <c r="AE108" s="4" t="str">
        <f>IFERROR(__xludf.DUMMYFUNCTION("""COMPUTED_VALUE"""),"")</f>
        <v/>
      </c>
      <c r="AF108" s="4" t="str">
        <f>IFERROR(__xludf.DUMMYFUNCTION("""COMPUTED_VALUE"""),"")</f>
        <v/>
      </c>
      <c r="AG108" s="4" t="str">
        <f>IFERROR(__xludf.DUMMYFUNCTION("""COMPUTED_VALUE"""),"")</f>
        <v/>
      </c>
      <c r="AH108" s="4" t="str">
        <f>IFERROR(__xludf.DUMMYFUNCTION("""COMPUTED_VALUE"""),"")</f>
        <v/>
      </c>
      <c r="AI108" s="4" t="str">
        <f>IFERROR(__xludf.DUMMYFUNCTION("""COMPUTED_VALUE"""),"")</f>
        <v/>
      </c>
      <c r="AJ108" s="4" t="str">
        <f>IFERROR(__xludf.DUMMYFUNCTION("""COMPUTED_VALUE"""),"")</f>
        <v/>
      </c>
      <c r="AK108" s="4" t="str">
        <f>IFERROR(__xludf.DUMMYFUNCTION("""COMPUTED_VALUE"""),"")</f>
        <v/>
      </c>
      <c r="AL108" s="4" t="str">
        <f>IFERROR(__xludf.DUMMYFUNCTION("""COMPUTED_VALUE"""),"")</f>
        <v/>
      </c>
      <c r="AM108" s="4" t="str">
        <f>IFERROR(__xludf.DUMMYFUNCTION("""COMPUTED_VALUE"""),"")</f>
        <v/>
      </c>
      <c r="AN108" s="4" t="str">
        <f>IFERROR(__xludf.DUMMYFUNCTION("""COMPUTED_VALUE"""),"")</f>
        <v/>
      </c>
      <c r="AO108" s="4" t="str">
        <f>IFERROR(__xludf.DUMMYFUNCTION("""COMPUTED_VALUE"""),"")</f>
        <v/>
      </c>
      <c r="AP108" s="4" t="str">
        <f>IFERROR(__xludf.DUMMYFUNCTION("""COMPUTED_VALUE"""),"")</f>
        <v/>
      </c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</row>
    <row r="109">
      <c r="A109" s="4" t="str">
        <f>IFERROR(__xludf.DUMMYFUNCTION("""COMPUTED_VALUE"""),"")</f>
        <v/>
      </c>
      <c r="B109" s="4" t="str">
        <f>IFERROR(__xludf.DUMMYFUNCTION("""COMPUTED_VALUE"""),"")</f>
        <v/>
      </c>
      <c r="C109" s="4" t="str">
        <f>IFERROR(__xludf.DUMMYFUNCTION("""COMPUTED_VALUE"""),"")</f>
        <v/>
      </c>
      <c r="D109" s="4" t="str">
        <f>IFERROR(__xludf.DUMMYFUNCTION("""COMPUTED_VALUE"""),"")</f>
        <v/>
      </c>
      <c r="E109" s="4" t="str">
        <f>IFERROR(__xludf.DUMMYFUNCTION("""COMPUTED_VALUE"""),"")</f>
        <v/>
      </c>
      <c r="F109" s="4" t="str">
        <f>IFERROR(__xludf.DUMMYFUNCTION("""COMPUTED_VALUE"""),"")</f>
        <v/>
      </c>
      <c r="G109" s="4" t="str">
        <f>IFERROR(__xludf.DUMMYFUNCTION("""COMPUTED_VALUE"""),"")</f>
        <v/>
      </c>
      <c r="H109" s="4" t="str">
        <f>IFERROR(__xludf.DUMMYFUNCTION("""COMPUTED_VALUE"""),"")</f>
        <v/>
      </c>
      <c r="I109" s="4" t="str">
        <f>IFERROR(__xludf.DUMMYFUNCTION("""COMPUTED_VALUE"""),"")</f>
        <v/>
      </c>
      <c r="J109" s="4" t="str">
        <f>IFERROR(__xludf.DUMMYFUNCTION("""COMPUTED_VALUE"""),"")</f>
        <v/>
      </c>
      <c r="K109" s="4" t="str">
        <f>IFERROR(__xludf.DUMMYFUNCTION("""COMPUTED_VALUE"""),"")</f>
        <v/>
      </c>
      <c r="L109" s="4" t="str">
        <f>IFERROR(__xludf.DUMMYFUNCTION("""COMPUTED_VALUE"""),"")</f>
        <v/>
      </c>
      <c r="M109" s="4" t="str">
        <f>IFERROR(__xludf.DUMMYFUNCTION("""COMPUTED_VALUE"""),"")</f>
        <v/>
      </c>
      <c r="N109" s="4" t="str">
        <f>IFERROR(__xludf.DUMMYFUNCTION("""COMPUTED_VALUE"""),"")</f>
        <v/>
      </c>
      <c r="O109" s="4" t="str">
        <f>IFERROR(__xludf.DUMMYFUNCTION("""COMPUTED_VALUE"""),"")</f>
        <v/>
      </c>
      <c r="P109" s="4" t="str">
        <f>IFERROR(__xludf.DUMMYFUNCTION("""COMPUTED_VALUE"""),"")</f>
        <v/>
      </c>
      <c r="Q109" s="4" t="str">
        <f>IFERROR(__xludf.DUMMYFUNCTION("""COMPUTED_VALUE"""),"")</f>
        <v/>
      </c>
      <c r="R109" s="4" t="str">
        <f>IFERROR(__xludf.DUMMYFUNCTION("""COMPUTED_VALUE"""),"")</f>
        <v/>
      </c>
      <c r="S109" s="4" t="str">
        <f>IFERROR(__xludf.DUMMYFUNCTION("""COMPUTED_VALUE"""),"")</f>
        <v/>
      </c>
      <c r="T109" s="4" t="str">
        <f>IFERROR(__xludf.DUMMYFUNCTION("""COMPUTED_VALUE"""),"")</f>
        <v/>
      </c>
      <c r="U109" s="4" t="str">
        <f>IFERROR(__xludf.DUMMYFUNCTION("""COMPUTED_VALUE"""),"")</f>
        <v/>
      </c>
      <c r="V109" s="4" t="str">
        <f>IFERROR(__xludf.DUMMYFUNCTION("""COMPUTED_VALUE"""),"")</f>
        <v/>
      </c>
      <c r="W109" s="4" t="str">
        <f>IFERROR(__xludf.DUMMYFUNCTION("""COMPUTED_VALUE"""),"")</f>
        <v/>
      </c>
      <c r="X109" s="4" t="str">
        <f>IFERROR(__xludf.DUMMYFUNCTION("""COMPUTED_VALUE"""),"")</f>
        <v/>
      </c>
      <c r="Y109" s="4" t="str">
        <f>IFERROR(__xludf.DUMMYFUNCTION("""COMPUTED_VALUE"""),"")</f>
        <v/>
      </c>
      <c r="Z109" s="4" t="str">
        <f>IFERROR(__xludf.DUMMYFUNCTION("""COMPUTED_VALUE"""),"")</f>
        <v/>
      </c>
      <c r="AA109" s="4" t="str">
        <f>IFERROR(__xludf.DUMMYFUNCTION("""COMPUTED_VALUE"""),"")</f>
        <v/>
      </c>
      <c r="AB109" s="4" t="str">
        <f>IFERROR(__xludf.DUMMYFUNCTION("""COMPUTED_VALUE"""),"")</f>
        <v/>
      </c>
      <c r="AC109" s="4" t="str">
        <f>IFERROR(__xludf.DUMMYFUNCTION("""COMPUTED_VALUE"""),"")</f>
        <v/>
      </c>
      <c r="AD109" s="4" t="str">
        <f>IFERROR(__xludf.DUMMYFUNCTION("""COMPUTED_VALUE"""),"")</f>
        <v/>
      </c>
      <c r="AE109" s="4" t="str">
        <f>IFERROR(__xludf.DUMMYFUNCTION("""COMPUTED_VALUE"""),"")</f>
        <v/>
      </c>
      <c r="AF109" s="4" t="str">
        <f>IFERROR(__xludf.DUMMYFUNCTION("""COMPUTED_VALUE"""),"")</f>
        <v/>
      </c>
      <c r="AG109" s="4" t="str">
        <f>IFERROR(__xludf.DUMMYFUNCTION("""COMPUTED_VALUE"""),"")</f>
        <v/>
      </c>
      <c r="AH109" s="4" t="str">
        <f>IFERROR(__xludf.DUMMYFUNCTION("""COMPUTED_VALUE"""),"")</f>
        <v/>
      </c>
      <c r="AI109" s="4" t="str">
        <f>IFERROR(__xludf.DUMMYFUNCTION("""COMPUTED_VALUE"""),"")</f>
        <v/>
      </c>
      <c r="AJ109" s="4" t="str">
        <f>IFERROR(__xludf.DUMMYFUNCTION("""COMPUTED_VALUE"""),"")</f>
        <v/>
      </c>
      <c r="AK109" s="4" t="str">
        <f>IFERROR(__xludf.DUMMYFUNCTION("""COMPUTED_VALUE"""),"")</f>
        <v/>
      </c>
      <c r="AL109" s="4" t="str">
        <f>IFERROR(__xludf.DUMMYFUNCTION("""COMPUTED_VALUE"""),"")</f>
        <v/>
      </c>
      <c r="AM109" s="4" t="str">
        <f>IFERROR(__xludf.DUMMYFUNCTION("""COMPUTED_VALUE"""),"")</f>
        <v/>
      </c>
      <c r="AN109" s="4" t="str">
        <f>IFERROR(__xludf.DUMMYFUNCTION("""COMPUTED_VALUE"""),"")</f>
        <v/>
      </c>
      <c r="AO109" s="4" t="str">
        <f>IFERROR(__xludf.DUMMYFUNCTION("""COMPUTED_VALUE"""),"")</f>
        <v/>
      </c>
      <c r="AP109" s="4" t="str">
        <f>IFERROR(__xludf.DUMMYFUNCTION("""COMPUTED_VALUE"""),"")</f>
        <v/>
      </c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</row>
    <row r="110">
      <c r="A110" s="4" t="str">
        <f>IFERROR(__xludf.DUMMYFUNCTION("""COMPUTED_VALUE"""),"")</f>
        <v/>
      </c>
      <c r="B110" s="4" t="str">
        <f>IFERROR(__xludf.DUMMYFUNCTION("""COMPUTED_VALUE"""),"")</f>
        <v/>
      </c>
      <c r="C110" s="4" t="str">
        <f>IFERROR(__xludf.DUMMYFUNCTION("""COMPUTED_VALUE"""),"")</f>
        <v/>
      </c>
      <c r="D110" s="4" t="str">
        <f>IFERROR(__xludf.DUMMYFUNCTION("""COMPUTED_VALUE"""),"")</f>
        <v/>
      </c>
      <c r="E110" s="4" t="str">
        <f>IFERROR(__xludf.DUMMYFUNCTION("""COMPUTED_VALUE"""),"")</f>
        <v/>
      </c>
      <c r="F110" s="4" t="str">
        <f>IFERROR(__xludf.DUMMYFUNCTION("""COMPUTED_VALUE"""),"")</f>
        <v/>
      </c>
      <c r="G110" s="4" t="str">
        <f>IFERROR(__xludf.DUMMYFUNCTION("""COMPUTED_VALUE"""),"")</f>
        <v/>
      </c>
      <c r="H110" s="4" t="str">
        <f>IFERROR(__xludf.DUMMYFUNCTION("""COMPUTED_VALUE"""),"")</f>
        <v/>
      </c>
      <c r="I110" s="4" t="str">
        <f>IFERROR(__xludf.DUMMYFUNCTION("""COMPUTED_VALUE"""),"")</f>
        <v/>
      </c>
      <c r="J110" s="4" t="str">
        <f>IFERROR(__xludf.DUMMYFUNCTION("""COMPUTED_VALUE"""),"")</f>
        <v/>
      </c>
      <c r="K110" s="4" t="str">
        <f>IFERROR(__xludf.DUMMYFUNCTION("""COMPUTED_VALUE"""),"")</f>
        <v/>
      </c>
      <c r="L110" s="4" t="str">
        <f>IFERROR(__xludf.DUMMYFUNCTION("""COMPUTED_VALUE"""),"")</f>
        <v/>
      </c>
      <c r="M110" s="4" t="str">
        <f>IFERROR(__xludf.DUMMYFUNCTION("""COMPUTED_VALUE"""),"")</f>
        <v/>
      </c>
      <c r="N110" s="4" t="str">
        <f>IFERROR(__xludf.DUMMYFUNCTION("""COMPUTED_VALUE"""),"")</f>
        <v/>
      </c>
      <c r="O110" s="4" t="str">
        <f>IFERROR(__xludf.DUMMYFUNCTION("""COMPUTED_VALUE"""),"")</f>
        <v/>
      </c>
      <c r="P110" s="4" t="str">
        <f>IFERROR(__xludf.DUMMYFUNCTION("""COMPUTED_VALUE"""),"")</f>
        <v/>
      </c>
      <c r="Q110" s="4" t="str">
        <f>IFERROR(__xludf.DUMMYFUNCTION("""COMPUTED_VALUE"""),"")</f>
        <v/>
      </c>
      <c r="R110" s="4" t="str">
        <f>IFERROR(__xludf.DUMMYFUNCTION("""COMPUTED_VALUE"""),"")</f>
        <v/>
      </c>
      <c r="S110" s="4" t="str">
        <f>IFERROR(__xludf.DUMMYFUNCTION("""COMPUTED_VALUE"""),"")</f>
        <v/>
      </c>
      <c r="T110" s="4" t="str">
        <f>IFERROR(__xludf.DUMMYFUNCTION("""COMPUTED_VALUE"""),"")</f>
        <v/>
      </c>
      <c r="U110" s="4" t="str">
        <f>IFERROR(__xludf.DUMMYFUNCTION("""COMPUTED_VALUE"""),"")</f>
        <v/>
      </c>
      <c r="V110" s="4" t="str">
        <f>IFERROR(__xludf.DUMMYFUNCTION("""COMPUTED_VALUE"""),"")</f>
        <v/>
      </c>
      <c r="W110" s="4" t="str">
        <f>IFERROR(__xludf.DUMMYFUNCTION("""COMPUTED_VALUE"""),"")</f>
        <v/>
      </c>
      <c r="X110" s="4" t="str">
        <f>IFERROR(__xludf.DUMMYFUNCTION("""COMPUTED_VALUE"""),"")</f>
        <v/>
      </c>
      <c r="Y110" s="4" t="str">
        <f>IFERROR(__xludf.DUMMYFUNCTION("""COMPUTED_VALUE"""),"")</f>
        <v/>
      </c>
      <c r="Z110" s="4" t="str">
        <f>IFERROR(__xludf.DUMMYFUNCTION("""COMPUTED_VALUE"""),"")</f>
        <v/>
      </c>
      <c r="AA110" s="4" t="str">
        <f>IFERROR(__xludf.DUMMYFUNCTION("""COMPUTED_VALUE"""),"")</f>
        <v/>
      </c>
      <c r="AB110" s="4" t="str">
        <f>IFERROR(__xludf.DUMMYFUNCTION("""COMPUTED_VALUE"""),"")</f>
        <v/>
      </c>
      <c r="AC110" s="4" t="str">
        <f>IFERROR(__xludf.DUMMYFUNCTION("""COMPUTED_VALUE"""),"")</f>
        <v/>
      </c>
      <c r="AD110" s="4" t="str">
        <f>IFERROR(__xludf.DUMMYFUNCTION("""COMPUTED_VALUE"""),"")</f>
        <v/>
      </c>
      <c r="AE110" s="4" t="str">
        <f>IFERROR(__xludf.DUMMYFUNCTION("""COMPUTED_VALUE"""),"")</f>
        <v/>
      </c>
      <c r="AF110" s="4" t="str">
        <f>IFERROR(__xludf.DUMMYFUNCTION("""COMPUTED_VALUE"""),"")</f>
        <v/>
      </c>
      <c r="AG110" s="4" t="str">
        <f>IFERROR(__xludf.DUMMYFUNCTION("""COMPUTED_VALUE"""),"")</f>
        <v/>
      </c>
      <c r="AH110" s="4" t="str">
        <f>IFERROR(__xludf.DUMMYFUNCTION("""COMPUTED_VALUE"""),"")</f>
        <v/>
      </c>
      <c r="AI110" s="4" t="str">
        <f>IFERROR(__xludf.DUMMYFUNCTION("""COMPUTED_VALUE"""),"")</f>
        <v/>
      </c>
      <c r="AJ110" s="4" t="str">
        <f>IFERROR(__xludf.DUMMYFUNCTION("""COMPUTED_VALUE"""),"")</f>
        <v/>
      </c>
      <c r="AK110" s="4" t="str">
        <f>IFERROR(__xludf.DUMMYFUNCTION("""COMPUTED_VALUE"""),"")</f>
        <v/>
      </c>
      <c r="AL110" s="4" t="str">
        <f>IFERROR(__xludf.DUMMYFUNCTION("""COMPUTED_VALUE"""),"")</f>
        <v/>
      </c>
      <c r="AM110" s="4" t="str">
        <f>IFERROR(__xludf.DUMMYFUNCTION("""COMPUTED_VALUE"""),"")</f>
        <v/>
      </c>
      <c r="AN110" s="4" t="str">
        <f>IFERROR(__xludf.DUMMYFUNCTION("""COMPUTED_VALUE"""),"")</f>
        <v/>
      </c>
      <c r="AO110" s="4" t="str">
        <f>IFERROR(__xludf.DUMMYFUNCTION("""COMPUTED_VALUE"""),"")</f>
        <v/>
      </c>
      <c r="AP110" s="4" t="str">
        <f>IFERROR(__xludf.DUMMYFUNCTION("""COMPUTED_VALUE"""),"")</f>
        <v/>
      </c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</row>
    <row r="111">
      <c r="A111" s="4" t="str">
        <f>IFERROR(__xludf.DUMMYFUNCTION("""COMPUTED_VALUE"""),"")</f>
        <v/>
      </c>
      <c r="B111" s="4" t="str">
        <f>IFERROR(__xludf.DUMMYFUNCTION("""COMPUTED_VALUE"""),"")</f>
        <v/>
      </c>
      <c r="C111" s="4" t="str">
        <f>IFERROR(__xludf.DUMMYFUNCTION("""COMPUTED_VALUE"""),"")</f>
        <v/>
      </c>
      <c r="D111" s="4" t="str">
        <f>IFERROR(__xludf.DUMMYFUNCTION("""COMPUTED_VALUE"""),"")</f>
        <v/>
      </c>
      <c r="E111" s="4" t="str">
        <f>IFERROR(__xludf.DUMMYFUNCTION("""COMPUTED_VALUE"""),"")</f>
        <v/>
      </c>
      <c r="F111" s="4" t="str">
        <f>IFERROR(__xludf.DUMMYFUNCTION("""COMPUTED_VALUE"""),"")</f>
        <v/>
      </c>
      <c r="G111" s="4" t="str">
        <f>IFERROR(__xludf.DUMMYFUNCTION("""COMPUTED_VALUE"""),"")</f>
        <v/>
      </c>
      <c r="H111" s="4" t="str">
        <f>IFERROR(__xludf.DUMMYFUNCTION("""COMPUTED_VALUE"""),"")</f>
        <v/>
      </c>
      <c r="I111" s="4" t="str">
        <f>IFERROR(__xludf.DUMMYFUNCTION("""COMPUTED_VALUE"""),"")</f>
        <v/>
      </c>
      <c r="J111" s="4" t="str">
        <f>IFERROR(__xludf.DUMMYFUNCTION("""COMPUTED_VALUE"""),"")</f>
        <v/>
      </c>
      <c r="K111" s="4" t="str">
        <f>IFERROR(__xludf.DUMMYFUNCTION("""COMPUTED_VALUE"""),"")</f>
        <v/>
      </c>
      <c r="L111" s="4" t="str">
        <f>IFERROR(__xludf.DUMMYFUNCTION("""COMPUTED_VALUE"""),"")</f>
        <v/>
      </c>
      <c r="M111" s="4" t="str">
        <f>IFERROR(__xludf.DUMMYFUNCTION("""COMPUTED_VALUE"""),"")</f>
        <v/>
      </c>
      <c r="N111" s="4" t="str">
        <f>IFERROR(__xludf.DUMMYFUNCTION("""COMPUTED_VALUE"""),"")</f>
        <v/>
      </c>
      <c r="O111" s="4" t="str">
        <f>IFERROR(__xludf.DUMMYFUNCTION("""COMPUTED_VALUE"""),"")</f>
        <v/>
      </c>
      <c r="P111" s="4" t="str">
        <f>IFERROR(__xludf.DUMMYFUNCTION("""COMPUTED_VALUE"""),"")</f>
        <v/>
      </c>
      <c r="Q111" s="4" t="str">
        <f>IFERROR(__xludf.DUMMYFUNCTION("""COMPUTED_VALUE"""),"")</f>
        <v/>
      </c>
      <c r="R111" s="4" t="str">
        <f>IFERROR(__xludf.DUMMYFUNCTION("""COMPUTED_VALUE"""),"")</f>
        <v/>
      </c>
      <c r="S111" s="4" t="str">
        <f>IFERROR(__xludf.DUMMYFUNCTION("""COMPUTED_VALUE"""),"")</f>
        <v/>
      </c>
      <c r="T111" s="4" t="str">
        <f>IFERROR(__xludf.DUMMYFUNCTION("""COMPUTED_VALUE"""),"")</f>
        <v/>
      </c>
      <c r="U111" s="4" t="str">
        <f>IFERROR(__xludf.DUMMYFUNCTION("""COMPUTED_VALUE"""),"")</f>
        <v/>
      </c>
      <c r="V111" s="4" t="str">
        <f>IFERROR(__xludf.DUMMYFUNCTION("""COMPUTED_VALUE"""),"")</f>
        <v/>
      </c>
      <c r="W111" s="4" t="str">
        <f>IFERROR(__xludf.DUMMYFUNCTION("""COMPUTED_VALUE"""),"")</f>
        <v/>
      </c>
      <c r="X111" s="4" t="str">
        <f>IFERROR(__xludf.DUMMYFUNCTION("""COMPUTED_VALUE"""),"")</f>
        <v/>
      </c>
      <c r="Y111" s="4" t="str">
        <f>IFERROR(__xludf.DUMMYFUNCTION("""COMPUTED_VALUE"""),"")</f>
        <v/>
      </c>
      <c r="Z111" s="4" t="str">
        <f>IFERROR(__xludf.DUMMYFUNCTION("""COMPUTED_VALUE"""),"")</f>
        <v/>
      </c>
      <c r="AA111" s="4" t="str">
        <f>IFERROR(__xludf.DUMMYFUNCTION("""COMPUTED_VALUE"""),"")</f>
        <v/>
      </c>
      <c r="AB111" s="4" t="str">
        <f>IFERROR(__xludf.DUMMYFUNCTION("""COMPUTED_VALUE"""),"")</f>
        <v/>
      </c>
      <c r="AC111" s="4" t="str">
        <f>IFERROR(__xludf.DUMMYFUNCTION("""COMPUTED_VALUE"""),"")</f>
        <v/>
      </c>
      <c r="AD111" s="4" t="str">
        <f>IFERROR(__xludf.DUMMYFUNCTION("""COMPUTED_VALUE"""),"")</f>
        <v/>
      </c>
      <c r="AE111" s="4" t="str">
        <f>IFERROR(__xludf.DUMMYFUNCTION("""COMPUTED_VALUE"""),"")</f>
        <v/>
      </c>
      <c r="AF111" s="4" t="str">
        <f>IFERROR(__xludf.DUMMYFUNCTION("""COMPUTED_VALUE"""),"")</f>
        <v/>
      </c>
      <c r="AG111" s="4" t="str">
        <f>IFERROR(__xludf.DUMMYFUNCTION("""COMPUTED_VALUE"""),"")</f>
        <v/>
      </c>
      <c r="AH111" s="4" t="str">
        <f>IFERROR(__xludf.DUMMYFUNCTION("""COMPUTED_VALUE"""),"")</f>
        <v/>
      </c>
      <c r="AI111" s="4" t="str">
        <f>IFERROR(__xludf.DUMMYFUNCTION("""COMPUTED_VALUE"""),"")</f>
        <v/>
      </c>
      <c r="AJ111" s="4" t="str">
        <f>IFERROR(__xludf.DUMMYFUNCTION("""COMPUTED_VALUE"""),"")</f>
        <v/>
      </c>
      <c r="AK111" s="4" t="str">
        <f>IFERROR(__xludf.DUMMYFUNCTION("""COMPUTED_VALUE"""),"")</f>
        <v/>
      </c>
      <c r="AL111" s="4" t="str">
        <f>IFERROR(__xludf.DUMMYFUNCTION("""COMPUTED_VALUE"""),"")</f>
        <v/>
      </c>
      <c r="AM111" s="4" t="str">
        <f>IFERROR(__xludf.DUMMYFUNCTION("""COMPUTED_VALUE"""),"")</f>
        <v/>
      </c>
      <c r="AN111" s="4" t="str">
        <f>IFERROR(__xludf.DUMMYFUNCTION("""COMPUTED_VALUE"""),"")</f>
        <v/>
      </c>
      <c r="AO111" s="4" t="str">
        <f>IFERROR(__xludf.DUMMYFUNCTION("""COMPUTED_VALUE"""),"")</f>
        <v/>
      </c>
      <c r="AP111" s="4" t="str">
        <f>IFERROR(__xludf.DUMMYFUNCTION("""COMPUTED_VALUE"""),"")</f>
        <v/>
      </c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</row>
    <row r="112">
      <c r="A112" s="4" t="str">
        <f>IFERROR(__xludf.DUMMYFUNCTION("""COMPUTED_VALUE"""),"")</f>
        <v/>
      </c>
      <c r="B112" s="4" t="str">
        <f>IFERROR(__xludf.DUMMYFUNCTION("""COMPUTED_VALUE"""),"")</f>
        <v/>
      </c>
      <c r="C112" s="4" t="str">
        <f>IFERROR(__xludf.DUMMYFUNCTION("""COMPUTED_VALUE"""),"")</f>
        <v/>
      </c>
      <c r="D112" s="4" t="str">
        <f>IFERROR(__xludf.DUMMYFUNCTION("""COMPUTED_VALUE"""),"")</f>
        <v/>
      </c>
      <c r="E112" s="4" t="str">
        <f>IFERROR(__xludf.DUMMYFUNCTION("""COMPUTED_VALUE"""),"")</f>
        <v/>
      </c>
      <c r="F112" s="4" t="str">
        <f>IFERROR(__xludf.DUMMYFUNCTION("""COMPUTED_VALUE"""),"")</f>
        <v/>
      </c>
      <c r="G112" s="4" t="str">
        <f>IFERROR(__xludf.DUMMYFUNCTION("""COMPUTED_VALUE"""),"")</f>
        <v/>
      </c>
      <c r="H112" s="4" t="str">
        <f>IFERROR(__xludf.DUMMYFUNCTION("""COMPUTED_VALUE"""),"")</f>
        <v/>
      </c>
      <c r="I112" s="4" t="str">
        <f>IFERROR(__xludf.DUMMYFUNCTION("""COMPUTED_VALUE"""),"")</f>
        <v/>
      </c>
      <c r="J112" s="4" t="str">
        <f>IFERROR(__xludf.DUMMYFUNCTION("""COMPUTED_VALUE"""),"")</f>
        <v/>
      </c>
      <c r="K112" s="4" t="str">
        <f>IFERROR(__xludf.DUMMYFUNCTION("""COMPUTED_VALUE"""),"")</f>
        <v/>
      </c>
      <c r="L112" s="4" t="str">
        <f>IFERROR(__xludf.DUMMYFUNCTION("""COMPUTED_VALUE"""),"")</f>
        <v/>
      </c>
      <c r="M112" s="4" t="str">
        <f>IFERROR(__xludf.DUMMYFUNCTION("""COMPUTED_VALUE"""),"")</f>
        <v/>
      </c>
      <c r="N112" s="4" t="str">
        <f>IFERROR(__xludf.DUMMYFUNCTION("""COMPUTED_VALUE"""),"")</f>
        <v/>
      </c>
      <c r="O112" s="4" t="str">
        <f>IFERROR(__xludf.DUMMYFUNCTION("""COMPUTED_VALUE"""),"")</f>
        <v/>
      </c>
      <c r="P112" s="4" t="str">
        <f>IFERROR(__xludf.DUMMYFUNCTION("""COMPUTED_VALUE"""),"")</f>
        <v/>
      </c>
      <c r="Q112" s="4" t="str">
        <f>IFERROR(__xludf.DUMMYFUNCTION("""COMPUTED_VALUE"""),"")</f>
        <v/>
      </c>
      <c r="R112" s="4" t="str">
        <f>IFERROR(__xludf.DUMMYFUNCTION("""COMPUTED_VALUE"""),"")</f>
        <v/>
      </c>
      <c r="S112" s="4" t="str">
        <f>IFERROR(__xludf.DUMMYFUNCTION("""COMPUTED_VALUE"""),"")</f>
        <v/>
      </c>
      <c r="T112" s="4" t="str">
        <f>IFERROR(__xludf.DUMMYFUNCTION("""COMPUTED_VALUE"""),"")</f>
        <v/>
      </c>
      <c r="U112" s="4" t="str">
        <f>IFERROR(__xludf.DUMMYFUNCTION("""COMPUTED_VALUE"""),"")</f>
        <v/>
      </c>
      <c r="V112" s="4" t="str">
        <f>IFERROR(__xludf.DUMMYFUNCTION("""COMPUTED_VALUE"""),"")</f>
        <v/>
      </c>
      <c r="W112" s="4" t="str">
        <f>IFERROR(__xludf.DUMMYFUNCTION("""COMPUTED_VALUE"""),"")</f>
        <v/>
      </c>
      <c r="X112" s="4" t="str">
        <f>IFERROR(__xludf.DUMMYFUNCTION("""COMPUTED_VALUE"""),"")</f>
        <v/>
      </c>
      <c r="Y112" s="4" t="str">
        <f>IFERROR(__xludf.DUMMYFUNCTION("""COMPUTED_VALUE"""),"")</f>
        <v/>
      </c>
      <c r="Z112" s="4" t="str">
        <f>IFERROR(__xludf.DUMMYFUNCTION("""COMPUTED_VALUE"""),"")</f>
        <v/>
      </c>
      <c r="AA112" s="4" t="str">
        <f>IFERROR(__xludf.DUMMYFUNCTION("""COMPUTED_VALUE"""),"")</f>
        <v/>
      </c>
      <c r="AB112" s="4" t="str">
        <f>IFERROR(__xludf.DUMMYFUNCTION("""COMPUTED_VALUE"""),"")</f>
        <v/>
      </c>
      <c r="AC112" s="4" t="str">
        <f>IFERROR(__xludf.DUMMYFUNCTION("""COMPUTED_VALUE"""),"")</f>
        <v/>
      </c>
      <c r="AD112" s="4" t="str">
        <f>IFERROR(__xludf.DUMMYFUNCTION("""COMPUTED_VALUE"""),"")</f>
        <v/>
      </c>
      <c r="AE112" s="4" t="str">
        <f>IFERROR(__xludf.DUMMYFUNCTION("""COMPUTED_VALUE"""),"")</f>
        <v/>
      </c>
      <c r="AF112" s="4" t="str">
        <f>IFERROR(__xludf.DUMMYFUNCTION("""COMPUTED_VALUE"""),"")</f>
        <v/>
      </c>
      <c r="AG112" s="4" t="str">
        <f>IFERROR(__xludf.DUMMYFUNCTION("""COMPUTED_VALUE"""),"")</f>
        <v/>
      </c>
      <c r="AH112" s="4" t="str">
        <f>IFERROR(__xludf.DUMMYFUNCTION("""COMPUTED_VALUE"""),"")</f>
        <v/>
      </c>
      <c r="AI112" s="4" t="str">
        <f>IFERROR(__xludf.DUMMYFUNCTION("""COMPUTED_VALUE"""),"")</f>
        <v/>
      </c>
      <c r="AJ112" s="4" t="str">
        <f>IFERROR(__xludf.DUMMYFUNCTION("""COMPUTED_VALUE"""),"")</f>
        <v/>
      </c>
      <c r="AK112" s="4" t="str">
        <f>IFERROR(__xludf.DUMMYFUNCTION("""COMPUTED_VALUE"""),"")</f>
        <v/>
      </c>
      <c r="AL112" s="4" t="str">
        <f>IFERROR(__xludf.DUMMYFUNCTION("""COMPUTED_VALUE"""),"")</f>
        <v/>
      </c>
      <c r="AM112" s="4" t="str">
        <f>IFERROR(__xludf.DUMMYFUNCTION("""COMPUTED_VALUE"""),"")</f>
        <v/>
      </c>
      <c r="AN112" s="4" t="str">
        <f>IFERROR(__xludf.DUMMYFUNCTION("""COMPUTED_VALUE"""),"")</f>
        <v/>
      </c>
      <c r="AO112" s="4" t="str">
        <f>IFERROR(__xludf.DUMMYFUNCTION("""COMPUTED_VALUE"""),"")</f>
        <v/>
      </c>
      <c r="AP112" s="4" t="str">
        <f>IFERROR(__xludf.DUMMYFUNCTION("""COMPUTED_VALUE"""),"")</f>
        <v/>
      </c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</row>
    <row r="113">
      <c r="A113" s="4" t="str">
        <f>IFERROR(__xludf.DUMMYFUNCTION("""COMPUTED_VALUE"""),"")</f>
        <v/>
      </c>
      <c r="B113" s="4" t="str">
        <f>IFERROR(__xludf.DUMMYFUNCTION("""COMPUTED_VALUE"""),"")</f>
        <v/>
      </c>
      <c r="C113" s="4" t="str">
        <f>IFERROR(__xludf.DUMMYFUNCTION("""COMPUTED_VALUE"""),"")</f>
        <v/>
      </c>
      <c r="D113" s="4" t="str">
        <f>IFERROR(__xludf.DUMMYFUNCTION("""COMPUTED_VALUE"""),"")</f>
        <v/>
      </c>
      <c r="E113" s="4" t="str">
        <f>IFERROR(__xludf.DUMMYFUNCTION("""COMPUTED_VALUE"""),"")</f>
        <v/>
      </c>
      <c r="F113" s="4" t="str">
        <f>IFERROR(__xludf.DUMMYFUNCTION("""COMPUTED_VALUE"""),"")</f>
        <v/>
      </c>
      <c r="G113" s="4" t="str">
        <f>IFERROR(__xludf.DUMMYFUNCTION("""COMPUTED_VALUE"""),"")</f>
        <v/>
      </c>
      <c r="H113" s="4" t="str">
        <f>IFERROR(__xludf.DUMMYFUNCTION("""COMPUTED_VALUE"""),"")</f>
        <v/>
      </c>
      <c r="I113" s="4" t="str">
        <f>IFERROR(__xludf.DUMMYFUNCTION("""COMPUTED_VALUE"""),"")</f>
        <v/>
      </c>
      <c r="J113" s="4" t="str">
        <f>IFERROR(__xludf.DUMMYFUNCTION("""COMPUTED_VALUE"""),"")</f>
        <v/>
      </c>
      <c r="K113" s="4" t="str">
        <f>IFERROR(__xludf.DUMMYFUNCTION("""COMPUTED_VALUE"""),"")</f>
        <v/>
      </c>
      <c r="L113" s="4" t="str">
        <f>IFERROR(__xludf.DUMMYFUNCTION("""COMPUTED_VALUE"""),"")</f>
        <v/>
      </c>
      <c r="M113" s="4" t="str">
        <f>IFERROR(__xludf.DUMMYFUNCTION("""COMPUTED_VALUE"""),"")</f>
        <v/>
      </c>
      <c r="N113" s="4" t="str">
        <f>IFERROR(__xludf.DUMMYFUNCTION("""COMPUTED_VALUE"""),"")</f>
        <v/>
      </c>
      <c r="O113" s="4" t="str">
        <f>IFERROR(__xludf.DUMMYFUNCTION("""COMPUTED_VALUE"""),"")</f>
        <v/>
      </c>
      <c r="P113" s="4" t="str">
        <f>IFERROR(__xludf.DUMMYFUNCTION("""COMPUTED_VALUE"""),"")</f>
        <v/>
      </c>
      <c r="Q113" s="4" t="str">
        <f>IFERROR(__xludf.DUMMYFUNCTION("""COMPUTED_VALUE"""),"")</f>
        <v/>
      </c>
      <c r="R113" s="4" t="str">
        <f>IFERROR(__xludf.DUMMYFUNCTION("""COMPUTED_VALUE"""),"")</f>
        <v/>
      </c>
      <c r="S113" s="4" t="str">
        <f>IFERROR(__xludf.DUMMYFUNCTION("""COMPUTED_VALUE"""),"")</f>
        <v/>
      </c>
      <c r="T113" s="4" t="str">
        <f>IFERROR(__xludf.DUMMYFUNCTION("""COMPUTED_VALUE"""),"")</f>
        <v/>
      </c>
      <c r="U113" s="4" t="str">
        <f>IFERROR(__xludf.DUMMYFUNCTION("""COMPUTED_VALUE"""),"")</f>
        <v/>
      </c>
      <c r="V113" s="4" t="str">
        <f>IFERROR(__xludf.DUMMYFUNCTION("""COMPUTED_VALUE"""),"")</f>
        <v/>
      </c>
      <c r="W113" s="4" t="str">
        <f>IFERROR(__xludf.DUMMYFUNCTION("""COMPUTED_VALUE"""),"")</f>
        <v/>
      </c>
      <c r="X113" s="4" t="str">
        <f>IFERROR(__xludf.DUMMYFUNCTION("""COMPUTED_VALUE"""),"")</f>
        <v/>
      </c>
      <c r="Y113" s="4" t="str">
        <f>IFERROR(__xludf.DUMMYFUNCTION("""COMPUTED_VALUE"""),"")</f>
        <v/>
      </c>
      <c r="Z113" s="4" t="str">
        <f>IFERROR(__xludf.DUMMYFUNCTION("""COMPUTED_VALUE"""),"")</f>
        <v/>
      </c>
      <c r="AA113" s="4" t="str">
        <f>IFERROR(__xludf.DUMMYFUNCTION("""COMPUTED_VALUE"""),"")</f>
        <v/>
      </c>
      <c r="AB113" s="4" t="str">
        <f>IFERROR(__xludf.DUMMYFUNCTION("""COMPUTED_VALUE"""),"")</f>
        <v/>
      </c>
      <c r="AC113" s="4" t="str">
        <f>IFERROR(__xludf.DUMMYFUNCTION("""COMPUTED_VALUE"""),"")</f>
        <v/>
      </c>
      <c r="AD113" s="4" t="str">
        <f>IFERROR(__xludf.DUMMYFUNCTION("""COMPUTED_VALUE"""),"")</f>
        <v/>
      </c>
      <c r="AE113" s="4" t="str">
        <f>IFERROR(__xludf.DUMMYFUNCTION("""COMPUTED_VALUE"""),"")</f>
        <v/>
      </c>
      <c r="AF113" s="4" t="str">
        <f>IFERROR(__xludf.DUMMYFUNCTION("""COMPUTED_VALUE"""),"")</f>
        <v/>
      </c>
      <c r="AG113" s="4" t="str">
        <f>IFERROR(__xludf.DUMMYFUNCTION("""COMPUTED_VALUE"""),"")</f>
        <v/>
      </c>
      <c r="AH113" s="4" t="str">
        <f>IFERROR(__xludf.DUMMYFUNCTION("""COMPUTED_VALUE"""),"")</f>
        <v/>
      </c>
      <c r="AI113" s="4" t="str">
        <f>IFERROR(__xludf.DUMMYFUNCTION("""COMPUTED_VALUE"""),"")</f>
        <v/>
      </c>
      <c r="AJ113" s="4" t="str">
        <f>IFERROR(__xludf.DUMMYFUNCTION("""COMPUTED_VALUE"""),"")</f>
        <v/>
      </c>
      <c r="AK113" s="4" t="str">
        <f>IFERROR(__xludf.DUMMYFUNCTION("""COMPUTED_VALUE"""),"")</f>
        <v/>
      </c>
      <c r="AL113" s="4" t="str">
        <f>IFERROR(__xludf.DUMMYFUNCTION("""COMPUTED_VALUE"""),"")</f>
        <v/>
      </c>
      <c r="AM113" s="4" t="str">
        <f>IFERROR(__xludf.DUMMYFUNCTION("""COMPUTED_VALUE"""),"")</f>
        <v/>
      </c>
      <c r="AN113" s="4" t="str">
        <f>IFERROR(__xludf.DUMMYFUNCTION("""COMPUTED_VALUE"""),"")</f>
        <v/>
      </c>
      <c r="AO113" s="4" t="str">
        <f>IFERROR(__xludf.DUMMYFUNCTION("""COMPUTED_VALUE"""),"")</f>
        <v/>
      </c>
      <c r="AP113" s="4" t="str">
        <f>IFERROR(__xludf.DUMMYFUNCTION("""COMPUTED_VALUE"""),"")</f>
        <v/>
      </c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</row>
    <row r="114">
      <c r="A114" s="4" t="str">
        <f>IFERROR(__xludf.DUMMYFUNCTION("""COMPUTED_VALUE"""),"")</f>
        <v/>
      </c>
      <c r="B114" s="4" t="str">
        <f>IFERROR(__xludf.DUMMYFUNCTION("""COMPUTED_VALUE"""),"")</f>
        <v/>
      </c>
      <c r="C114" s="4" t="str">
        <f>IFERROR(__xludf.DUMMYFUNCTION("""COMPUTED_VALUE"""),"")</f>
        <v/>
      </c>
      <c r="D114" s="4" t="str">
        <f>IFERROR(__xludf.DUMMYFUNCTION("""COMPUTED_VALUE"""),"")</f>
        <v/>
      </c>
      <c r="E114" s="4" t="str">
        <f>IFERROR(__xludf.DUMMYFUNCTION("""COMPUTED_VALUE"""),"")</f>
        <v/>
      </c>
      <c r="F114" s="4" t="str">
        <f>IFERROR(__xludf.DUMMYFUNCTION("""COMPUTED_VALUE"""),"")</f>
        <v/>
      </c>
      <c r="G114" s="4" t="str">
        <f>IFERROR(__xludf.DUMMYFUNCTION("""COMPUTED_VALUE"""),"")</f>
        <v/>
      </c>
      <c r="H114" s="4" t="str">
        <f>IFERROR(__xludf.DUMMYFUNCTION("""COMPUTED_VALUE"""),"")</f>
        <v/>
      </c>
      <c r="I114" s="4" t="str">
        <f>IFERROR(__xludf.DUMMYFUNCTION("""COMPUTED_VALUE"""),"")</f>
        <v/>
      </c>
      <c r="J114" s="4" t="str">
        <f>IFERROR(__xludf.DUMMYFUNCTION("""COMPUTED_VALUE"""),"")</f>
        <v/>
      </c>
      <c r="K114" s="4" t="str">
        <f>IFERROR(__xludf.DUMMYFUNCTION("""COMPUTED_VALUE"""),"")</f>
        <v/>
      </c>
      <c r="L114" s="4" t="str">
        <f>IFERROR(__xludf.DUMMYFUNCTION("""COMPUTED_VALUE"""),"")</f>
        <v/>
      </c>
      <c r="M114" s="4" t="str">
        <f>IFERROR(__xludf.DUMMYFUNCTION("""COMPUTED_VALUE"""),"")</f>
        <v/>
      </c>
      <c r="N114" s="4" t="str">
        <f>IFERROR(__xludf.DUMMYFUNCTION("""COMPUTED_VALUE"""),"")</f>
        <v/>
      </c>
      <c r="O114" s="4" t="str">
        <f>IFERROR(__xludf.DUMMYFUNCTION("""COMPUTED_VALUE"""),"")</f>
        <v/>
      </c>
      <c r="P114" s="4" t="str">
        <f>IFERROR(__xludf.DUMMYFUNCTION("""COMPUTED_VALUE"""),"")</f>
        <v/>
      </c>
      <c r="Q114" s="4" t="str">
        <f>IFERROR(__xludf.DUMMYFUNCTION("""COMPUTED_VALUE"""),"")</f>
        <v/>
      </c>
      <c r="R114" s="4" t="str">
        <f>IFERROR(__xludf.DUMMYFUNCTION("""COMPUTED_VALUE"""),"")</f>
        <v/>
      </c>
      <c r="S114" s="4" t="str">
        <f>IFERROR(__xludf.DUMMYFUNCTION("""COMPUTED_VALUE"""),"")</f>
        <v/>
      </c>
      <c r="T114" s="4" t="str">
        <f>IFERROR(__xludf.DUMMYFUNCTION("""COMPUTED_VALUE"""),"")</f>
        <v/>
      </c>
      <c r="U114" s="4" t="str">
        <f>IFERROR(__xludf.DUMMYFUNCTION("""COMPUTED_VALUE"""),"")</f>
        <v/>
      </c>
      <c r="V114" s="4" t="str">
        <f>IFERROR(__xludf.DUMMYFUNCTION("""COMPUTED_VALUE"""),"")</f>
        <v/>
      </c>
      <c r="W114" s="4" t="str">
        <f>IFERROR(__xludf.DUMMYFUNCTION("""COMPUTED_VALUE"""),"")</f>
        <v/>
      </c>
      <c r="X114" s="4" t="str">
        <f>IFERROR(__xludf.DUMMYFUNCTION("""COMPUTED_VALUE"""),"")</f>
        <v/>
      </c>
      <c r="Y114" s="4" t="str">
        <f>IFERROR(__xludf.DUMMYFUNCTION("""COMPUTED_VALUE"""),"")</f>
        <v/>
      </c>
      <c r="Z114" s="4" t="str">
        <f>IFERROR(__xludf.DUMMYFUNCTION("""COMPUTED_VALUE"""),"")</f>
        <v/>
      </c>
      <c r="AA114" s="4" t="str">
        <f>IFERROR(__xludf.DUMMYFUNCTION("""COMPUTED_VALUE"""),"")</f>
        <v/>
      </c>
      <c r="AB114" s="4" t="str">
        <f>IFERROR(__xludf.DUMMYFUNCTION("""COMPUTED_VALUE"""),"")</f>
        <v/>
      </c>
      <c r="AC114" s="4" t="str">
        <f>IFERROR(__xludf.DUMMYFUNCTION("""COMPUTED_VALUE"""),"")</f>
        <v/>
      </c>
      <c r="AD114" s="4" t="str">
        <f>IFERROR(__xludf.DUMMYFUNCTION("""COMPUTED_VALUE"""),"")</f>
        <v/>
      </c>
      <c r="AE114" s="4" t="str">
        <f>IFERROR(__xludf.DUMMYFUNCTION("""COMPUTED_VALUE"""),"")</f>
        <v/>
      </c>
      <c r="AF114" s="4" t="str">
        <f>IFERROR(__xludf.DUMMYFUNCTION("""COMPUTED_VALUE"""),"")</f>
        <v/>
      </c>
      <c r="AG114" s="4" t="str">
        <f>IFERROR(__xludf.DUMMYFUNCTION("""COMPUTED_VALUE"""),"")</f>
        <v/>
      </c>
      <c r="AH114" s="4" t="str">
        <f>IFERROR(__xludf.DUMMYFUNCTION("""COMPUTED_VALUE"""),"")</f>
        <v/>
      </c>
      <c r="AI114" s="4" t="str">
        <f>IFERROR(__xludf.DUMMYFUNCTION("""COMPUTED_VALUE"""),"")</f>
        <v/>
      </c>
      <c r="AJ114" s="4" t="str">
        <f>IFERROR(__xludf.DUMMYFUNCTION("""COMPUTED_VALUE"""),"")</f>
        <v/>
      </c>
      <c r="AK114" s="4" t="str">
        <f>IFERROR(__xludf.DUMMYFUNCTION("""COMPUTED_VALUE"""),"")</f>
        <v/>
      </c>
      <c r="AL114" s="4" t="str">
        <f>IFERROR(__xludf.DUMMYFUNCTION("""COMPUTED_VALUE"""),"")</f>
        <v/>
      </c>
      <c r="AM114" s="4" t="str">
        <f>IFERROR(__xludf.DUMMYFUNCTION("""COMPUTED_VALUE"""),"")</f>
        <v/>
      </c>
      <c r="AN114" s="4" t="str">
        <f>IFERROR(__xludf.DUMMYFUNCTION("""COMPUTED_VALUE"""),"")</f>
        <v/>
      </c>
      <c r="AO114" s="4" t="str">
        <f>IFERROR(__xludf.DUMMYFUNCTION("""COMPUTED_VALUE"""),"")</f>
        <v/>
      </c>
      <c r="AP114" s="4" t="str">
        <f>IFERROR(__xludf.DUMMYFUNCTION("""COMPUTED_VALUE"""),"")</f>
        <v/>
      </c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</row>
    <row r="115">
      <c r="A115" s="4" t="str">
        <f>IFERROR(__xludf.DUMMYFUNCTION("""COMPUTED_VALUE"""),"")</f>
        <v/>
      </c>
      <c r="B115" s="4" t="str">
        <f>IFERROR(__xludf.DUMMYFUNCTION("""COMPUTED_VALUE"""),"")</f>
        <v/>
      </c>
      <c r="C115" s="4" t="str">
        <f>IFERROR(__xludf.DUMMYFUNCTION("""COMPUTED_VALUE"""),"")</f>
        <v/>
      </c>
      <c r="D115" s="4" t="str">
        <f>IFERROR(__xludf.DUMMYFUNCTION("""COMPUTED_VALUE"""),"")</f>
        <v/>
      </c>
      <c r="E115" s="4" t="str">
        <f>IFERROR(__xludf.DUMMYFUNCTION("""COMPUTED_VALUE"""),"")</f>
        <v/>
      </c>
      <c r="F115" s="4" t="str">
        <f>IFERROR(__xludf.DUMMYFUNCTION("""COMPUTED_VALUE"""),"")</f>
        <v/>
      </c>
      <c r="G115" s="4" t="str">
        <f>IFERROR(__xludf.DUMMYFUNCTION("""COMPUTED_VALUE"""),"")</f>
        <v/>
      </c>
      <c r="H115" s="4" t="str">
        <f>IFERROR(__xludf.DUMMYFUNCTION("""COMPUTED_VALUE"""),"")</f>
        <v/>
      </c>
      <c r="I115" s="4" t="str">
        <f>IFERROR(__xludf.DUMMYFUNCTION("""COMPUTED_VALUE"""),"")</f>
        <v/>
      </c>
      <c r="J115" s="4" t="str">
        <f>IFERROR(__xludf.DUMMYFUNCTION("""COMPUTED_VALUE"""),"")</f>
        <v/>
      </c>
      <c r="K115" s="4" t="str">
        <f>IFERROR(__xludf.DUMMYFUNCTION("""COMPUTED_VALUE"""),"")</f>
        <v/>
      </c>
      <c r="L115" s="4" t="str">
        <f>IFERROR(__xludf.DUMMYFUNCTION("""COMPUTED_VALUE"""),"")</f>
        <v/>
      </c>
      <c r="M115" s="4" t="str">
        <f>IFERROR(__xludf.DUMMYFUNCTION("""COMPUTED_VALUE"""),"")</f>
        <v/>
      </c>
      <c r="N115" s="4" t="str">
        <f>IFERROR(__xludf.DUMMYFUNCTION("""COMPUTED_VALUE"""),"")</f>
        <v/>
      </c>
      <c r="O115" s="4" t="str">
        <f>IFERROR(__xludf.DUMMYFUNCTION("""COMPUTED_VALUE"""),"")</f>
        <v/>
      </c>
      <c r="P115" s="4" t="str">
        <f>IFERROR(__xludf.DUMMYFUNCTION("""COMPUTED_VALUE"""),"")</f>
        <v/>
      </c>
      <c r="Q115" s="4" t="str">
        <f>IFERROR(__xludf.DUMMYFUNCTION("""COMPUTED_VALUE"""),"")</f>
        <v/>
      </c>
      <c r="R115" s="4" t="str">
        <f>IFERROR(__xludf.DUMMYFUNCTION("""COMPUTED_VALUE"""),"")</f>
        <v/>
      </c>
      <c r="S115" s="4" t="str">
        <f>IFERROR(__xludf.DUMMYFUNCTION("""COMPUTED_VALUE"""),"")</f>
        <v/>
      </c>
      <c r="T115" s="4" t="str">
        <f>IFERROR(__xludf.DUMMYFUNCTION("""COMPUTED_VALUE"""),"")</f>
        <v/>
      </c>
      <c r="U115" s="4" t="str">
        <f>IFERROR(__xludf.DUMMYFUNCTION("""COMPUTED_VALUE"""),"")</f>
        <v/>
      </c>
      <c r="V115" s="4" t="str">
        <f>IFERROR(__xludf.DUMMYFUNCTION("""COMPUTED_VALUE"""),"")</f>
        <v/>
      </c>
      <c r="W115" s="4" t="str">
        <f>IFERROR(__xludf.DUMMYFUNCTION("""COMPUTED_VALUE"""),"")</f>
        <v/>
      </c>
      <c r="X115" s="4" t="str">
        <f>IFERROR(__xludf.DUMMYFUNCTION("""COMPUTED_VALUE"""),"")</f>
        <v/>
      </c>
      <c r="Y115" s="4" t="str">
        <f>IFERROR(__xludf.DUMMYFUNCTION("""COMPUTED_VALUE"""),"")</f>
        <v/>
      </c>
      <c r="Z115" s="4" t="str">
        <f>IFERROR(__xludf.DUMMYFUNCTION("""COMPUTED_VALUE"""),"")</f>
        <v/>
      </c>
      <c r="AA115" s="4" t="str">
        <f>IFERROR(__xludf.DUMMYFUNCTION("""COMPUTED_VALUE"""),"")</f>
        <v/>
      </c>
      <c r="AB115" s="4" t="str">
        <f>IFERROR(__xludf.DUMMYFUNCTION("""COMPUTED_VALUE"""),"")</f>
        <v/>
      </c>
      <c r="AC115" s="4" t="str">
        <f>IFERROR(__xludf.DUMMYFUNCTION("""COMPUTED_VALUE"""),"")</f>
        <v/>
      </c>
      <c r="AD115" s="4" t="str">
        <f>IFERROR(__xludf.DUMMYFUNCTION("""COMPUTED_VALUE"""),"")</f>
        <v/>
      </c>
      <c r="AE115" s="4" t="str">
        <f>IFERROR(__xludf.DUMMYFUNCTION("""COMPUTED_VALUE"""),"")</f>
        <v/>
      </c>
      <c r="AF115" s="4" t="str">
        <f>IFERROR(__xludf.DUMMYFUNCTION("""COMPUTED_VALUE"""),"")</f>
        <v/>
      </c>
      <c r="AG115" s="4" t="str">
        <f>IFERROR(__xludf.DUMMYFUNCTION("""COMPUTED_VALUE"""),"")</f>
        <v/>
      </c>
      <c r="AH115" s="4" t="str">
        <f>IFERROR(__xludf.DUMMYFUNCTION("""COMPUTED_VALUE"""),"")</f>
        <v/>
      </c>
      <c r="AI115" s="4" t="str">
        <f>IFERROR(__xludf.DUMMYFUNCTION("""COMPUTED_VALUE"""),"")</f>
        <v/>
      </c>
      <c r="AJ115" s="4" t="str">
        <f>IFERROR(__xludf.DUMMYFUNCTION("""COMPUTED_VALUE"""),"")</f>
        <v/>
      </c>
      <c r="AK115" s="4" t="str">
        <f>IFERROR(__xludf.DUMMYFUNCTION("""COMPUTED_VALUE"""),"")</f>
        <v/>
      </c>
      <c r="AL115" s="4" t="str">
        <f>IFERROR(__xludf.DUMMYFUNCTION("""COMPUTED_VALUE"""),"")</f>
        <v/>
      </c>
      <c r="AM115" s="4" t="str">
        <f>IFERROR(__xludf.DUMMYFUNCTION("""COMPUTED_VALUE"""),"")</f>
        <v/>
      </c>
      <c r="AN115" s="4" t="str">
        <f>IFERROR(__xludf.DUMMYFUNCTION("""COMPUTED_VALUE"""),"")</f>
        <v/>
      </c>
      <c r="AO115" s="4" t="str">
        <f>IFERROR(__xludf.DUMMYFUNCTION("""COMPUTED_VALUE"""),"")</f>
        <v/>
      </c>
      <c r="AP115" s="4" t="str">
        <f>IFERROR(__xludf.DUMMYFUNCTION("""COMPUTED_VALUE"""),"")</f>
        <v/>
      </c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</row>
    <row r="116">
      <c r="A116" s="4" t="str">
        <f>IFERROR(__xludf.DUMMYFUNCTION("""COMPUTED_VALUE"""),"")</f>
        <v/>
      </c>
      <c r="B116" s="4" t="str">
        <f>IFERROR(__xludf.DUMMYFUNCTION("""COMPUTED_VALUE"""),"")</f>
        <v/>
      </c>
      <c r="C116" s="4" t="str">
        <f>IFERROR(__xludf.DUMMYFUNCTION("""COMPUTED_VALUE"""),"")</f>
        <v/>
      </c>
      <c r="D116" s="4" t="str">
        <f>IFERROR(__xludf.DUMMYFUNCTION("""COMPUTED_VALUE"""),"")</f>
        <v/>
      </c>
      <c r="E116" s="4" t="str">
        <f>IFERROR(__xludf.DUMMYFUNCTION("""COMPUTED_VALUE"""),"")</f>
        <v/>
      </c>
      <c r="F116" s="4" t="str">
        <f>IFERROR(__xludf.DUMMYFUNCTION("""COMPUTED_VALUE"""),"")</f>
        <v/>
      </c>
      <c r="G116" s="4" t="str">
        <f>IFERROR(__xludf.DUMMYFUNCTION("""COMPUTED_VALUE"""),"")</f>
        <v/>
      </c>
      <c r="H116" s="4" t="str">
        <f>IFERROR(__xludf.DUMMYFUNCTION("""COMPUTED_VALUE"""),"")</f>
        <v/>
      </c>
      <c r="I116" s="4" t="str">
        <f>IFERROR(__xludf.DUMMYFUNCTION("""COMPUTED_VALUE"""),"")</f>
        <v/>
      </c>
      <c r="J116" s="4" t="str">
        <f>IFERROR(__xludf.DUMMYFUNCTION("""COMPUTED_VALUE"""),"")</f>
        <v/>
      </c>
      <c r="K116" s="4" t="str">
        <f>IFERROR(__xludf.DUMMYFUNCTION("""COMPUTED_VALUE"""),"")</f>
        <v/>
      </c>
      <c r="L116" s="4" t="str">
        <f>IFERROR(__xludf.DUMMYFUNCTION("""COMPUTED_VALUE"""),"")</f>
        <v/>
      </c>
      <c r="M116" s="4" t="str">
        <f>IFERROR(__xludf.DUMMYFUNCTION("""COMPUTED_VALUE"""),"")</f>
        <v/>
      </c>
      <c r="N116" s="4" t="str">
        <f>IFERROR(__xludf.DUMMYFUNCTION("""COMPUTED_VALUE"""),"")</f>
        <v/>
      </c>
      <c r="O116" s="4" t="str">
        <f>IFERROR(__xludf.DUMMYFUNCTION("""COMPUTED_VALUE"""),"")</f>
        <v/>
      </c>
      <c r="P116" s="4" t="str">
        <f>IFERROR(__xludf.DUMMYFUNCTION("""COMPUTED_VALUE"""),"")</f>
        <v/>
      </c>
      <c r="Q116" s="4" t="str">
        <f>IFERROR(__xludf.DUMMYFUNCTION("""COMPUTED_VALUE"""),"")</f>
        <v/>
      </c>
      <c r="R116" s="4" t="str">
        <f>IFERROR(__xludf.DUMMYFUNCTION("""COMPUTED_VALUE"""),"")</f>
        <v/>
      </c>
      <c r="S116" s="4" t="str">
        <f>IFERROR(__xludf.DUMMYFUNCTION("""COMPUTED_VALUE"""),"")</f>
        <v/>
      </c>
      <c r="T116" s="4" t="str">
        <f>IFERROR(__xludf.DUMMYFUNCTION("""COMPUTED_VALUE"""),"")</f>
        <v/>
      </c>
      <c r="U116" s="4" t="str">
        <f>IFERROR(__xludf.DUMMYFUNCTION("""COMPUTED_VALUE"""),"")</f>
        <v/>
      </c>
      <c r="V116" s="4" t="str">
        <f>IFERROR(__xludf.DUMMYFUNCTION("""COMPUTED_VALUE"""),"")</f>
        <v/>
      </c>
      <c r="W116" s="4" t="str">
        <f>IFERROR(__xludf.DUMMYFUNCTION("""COMPUTED_VALUE"""),"")</f>
        <v/>
      </c>
      <c r="X116" s="4" t="str">
        <f>IFERROR(__xludf.DUMMYFUNCTION("""COMPUTED_VALUE"""),"")</f>
        <v/>
      </c>
      <c r="Y116" s="4" t="str">
        <f>IFERROR(__xludf.DUMMYFUNCTION("""COMPUTED_VALUE"""),"")</f>
        <v/>
      </c>
      <c r="Z116" s="4" t="str">
        <f>IFERROR(__xludf.DUMMYFUNCTION("""COMPUTED_VALUE"""),"")</f>
        <v/>
      </c>
      <c r="AA116" s="4" t="str">
        <f>IFERROR(__xludf.DUMMYFUNCTION("""COMPUTED_VALUE"""),"")</f>
        <v/>
      </c>
      <c r="AB116" s="4" t="str">
        <f>IFERROR(__xludf.DUMMYFUNCTION("""COMPUTED_VALUE"""),"")</f>
        <v/>
      </c>
      <c r="AC116" s="4" t="str">
        <f>IFERROR(__xludf.DUMMYFUNCTION("""COMPUTED_VALUE"""),"")</f>
        <v/>
      </c>
      <c r="AD116" s="4" t="str">
        <f>IFERROR(__xludf.DUMMYFUNCTION("""COMPUTED_VALUE"""),"")</f>
        <v/>
      </c>
      <c r="AE116" s="4" t="str">
        <f>IFERROR(__xludf.DUMMYFUNCTION("""COMPUTED_VALUE"""),"")</f>
        <v/>
      </c>
      <c r="AF116" s="4" t="str">
        <f>IFERROR(__xludf.DUMMYFUNCTION("""COMPUTED_VALUE"""),"")</f>
        <v/>
      </c>
      <c r="AG116" s="4" t="str">
        <f>IFERROR(__xludf.DUMMYFUNCTION("""COMPUTED_VALUE"""),"")</f>
        <v/>
      </c>
      <c r="AH116" s="4" t="str">
        <f>IFERROR(__xludf.DUMMYFUNCTION("""COMPUTED_VALUE"""),"")</f>
        <v/>
      </c>
      <c r="AI116" s="4" t="str">
        <f>IFERROR(__xludf.DUMMYFUNCTION("""COMPUTED_VALUE"""),"")</f>
        <v/>
      </c>
      <c r="AJ116" s="4" t="str">
        <f>IFERROR(__xludf.DUMMYFUNCTION("""COMPUTED_VALUE"""),"")</f>
        <v/>
      </c>
      <c r="AK116" s="4" t="str">
        <f>IFERROR(__xludf.DUMMYFUNCTION("""COMPUTED_VALUE"""),"")</f>
        <v/>
      </c>
      <c r="AL116" s="4" t="str">
        <f>IFERROR(__xludf.DUMMYFUNCTION("""COMPUTED_VALUE"""),"")</f>
        <v/>
      </c>
      <c r="AM116" s="4" t="str">
        <f>IFERROR(__xludf.DUMMYFUNCTION("""COMPUTED_VALUE"""),"")</f>
        <v/>
      </c>
      <c r="AN116" s="4" t="str">
        <f>IFERROR(__xludf.DUMMYFUNCTION("""COMPUTED_VALUE"""),"")</f>
        <v/>
      </c>
      <c r="AO116" s="4" t="str">
        <f>IFERROR(__xludf.DUMMYFUNCTION("""COMPUTED_VALUE"""),"")</f>
        <v/>
      </c>
      <c r="AP116" s="4" t="str">
        <f>IFERROR(__xludf.DUMMYFUNCTION("""COMPUTED_VALUE"""),"")</f>
        <v/>
      </c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</row>
    <row r="117">
      <c r="A117" s="4" t="str">
        <f>IFERROR(__xludf.DUMMYFUNCTION("""COMPUTED_VALUE"""),"")</f>
        <v/>
      </c>
      <c r="B117" s="4" t="str">
        <f>IFERROR(__xludf.DUMMYFUNCTION("""COMPUTED_VALUE"""),"")</f>
        <v/>
      </c>
      <c r="C117" s="4" t="str">
        <f>IFERROR(__xludf.DUMMYFUNCTION("""COMPUTED_VALUE"""),"")</f>
        <v/>
      </c>
      <c r="D117" s="4" t="str">
        <f>IFERROR(__xludf.DUMMYFUNCTION("""COMPUTED_VALUE"""),"")</f>
        <v/>
      </c>
      <c r="E117" s="4" t="str">
        <f>IFERROR(__xludf.DUMMYFUNCTION("""COMPUTED_VALUE"""),"")</f>
        <v/>
      </c>
      <c r="F117" s="4" t="str">
        <f>IFERROR(__xludf.DUMMYFUNCTION("""COMPUTED_VALUE"""),"")</f>
        <v/>
      </c>
      <c r="G117" s="4" t="str">
        <f>IFERROR(__xludf.DUMMYFUNCTION("""COMPUTED_VALUE"""),"")</f>
        <v/>
      </c>
      <c r="H117" s="4" t="str">
        <f>IFERROR(__xludf.DUMMYFUNCTION("""COMPUTED_VALUE"""),"")</f>
        <v/>
      </c>
      <c r="I117" s="4" t="str">
        <f>IFERROR(__xludf.DUMMYFUNCTION("""COMPUTED_VALUE"""),"")</f>
        <v/>
      </c>
      <c r="J117" s="4" t="str">
        <f>IFERROR(__xludf.DUMMYFUNCTION("""COMPUTED_VALUE"""),"")</f>
        <v/>
      </c>
      <c r="K117" s="4" t="str">
        <f>IFERROR(__xludf.DUMMYFUNCTION("""COMPUTED_VALUE"""),"")</f>
        <v/>
      </c>
      <c r="L117" s="4" t="str">
        <f>IFERROR(__xludf.DUMMYFUNCTION("""COMPUTED_VALUE"""),"")</f>
        <v/>
      </c>
      <c r="M117" s="4" t="str">
        <f>IFERROR(__xludf.DUMMYFUNCTION("""COMPUTED_VALUE"""),"")</f>
        <v/>
      </c>
      <c r="N117" s="4" t="str">
        <f>IFERROR(__xludf.DUMMYFUNCTION("""COMPUTED_VALUE"""),"")</f>
        <v/>
      </c>
      <c r="O117" s="4" t="str">
        <f>IFERROR(__xludf.DUMMYFUNCTION("""COMPUTED_VALUE"""),"")</f>
        <v/>
      </c>
      <c r="P117" s="4" t="str">
        <f>IFERROR(__xludf.DUMMYFUNCTION("""COMPUTED_VALUE"""),"")</f>
        <v/>
      </c>
      <c r="Q117" s="4" t="str">
        <f>IFERROR(__xludf.DUMMYFUNCTION("""COMPUTED_VALUE"""),"")</f>
        <v/>
      </c>
      <c r="R117" s="4" t="str">
        <f>IFERROR(__xludf.DUMMYFUNCTION("""COMPUTED_VALUE"""),"")</f>
        <v/>
      </c>
      <c r="S117" s="4" t="str">
        <f>IFERROR(__xludf.DUMMYFUNCTION("""COMPUTED_VALUE"""),"")</f>
        <v/>
      </c>
      <c r="T117" s="4" t="str">
        <f>IFERROR(__xludf.DUMMYFUNCTION("""COMPUTED_VALUE"""),"")</f>
        <v/>
      </c>
      <c r="U117" s="4" t="str">
        <f>IFERROR(__xludf.DUMMYFUNCTION("""COMPUTED_VALUE"""),"")</f>
        <v/>
      </c>
      <c r="V117" s="4" t="str">
        <f>IFERROR(__xludf.DUMMYFUNCTION("""COMPUTED_VALUE"""),"")</f>
        <v/>
      </c>
      <c r="W117" s="4" t="str">
        <f>IFERROR(__xludf.DUMMYFUNCTION("""COMPUTED_VALUE"""),"")</f>
        <v/>
      </c>
      <c r="X117" s="4" t="str">
        <f>IFERROR(__xludf.DUMMYFUNCTION("""COMPUTED_VALUE"""),"")</f>
        <v/>
      </c>
      <c r="Y117" s="4" t="str">
        <f>IFERROR(__xludf.DUMMYFUNCTION("""COMPUTED_VALUE"""),"")</f>
        <v/>
      </c>
      <c r="Z117" s="4" t="str">
        <f>IFERROR(__xludf.DUMMYFUNCTION("""COMPUTED_VALUE"""),"")</f>
        <v/>
      </c>
      <c r="AA117" s="4" t="str">
        <f>IFERROR(__xludf.DUMMYFUNCTION("""COMPUTED_VALUE"""),"")</f>
        <v/>
      </c>
      <c r="AB117" s="4" t="str">
        <f>IFERROR(__xludf.DUMMYFUNCTION("""COMPUTED_VALUE"""),"")</f>
        <v/>
      </c>
      <c r="AC117" s="4" t="str">
        <f>IFERROR(__xludf.DUMMYFUNCTION("""COMPUTED_VALUE"""),"")</f>
        <v/>
      </c>
      <c r="AD117" s="4" t="str">
        <f>IFERROR(__xludf.DUMMYFUNCTION("""COMPUTED_VALUE"""),"")</f>
        <v/>
      </c>
      <c r="AE117" s="4" t="str">
        <f>IFERROR(__xludf.DUMMYFUNCTION("""COMPUTED_VALUE"""),"")</f>
        <v/>
      </c>
      <c r="AF117" s="4" t="str">
        <f>IFERROR(__xludf.DUMMYFUNCTION("""COMPUTED_VALUE"""),"")</f>
        <v/>
      </c>
      <c r="AG117" s="4" t="str">
        <f>IFERROR(__xludf.DUMMYFUNCTION("""COMPUTED_VALUE"""),"")</f>
        <v/>
      </c>
      <c r="AH117" s="4" t="str">
        <f>IFERROR(__xludf.DUMMYFUNCTION("""COMPUTED_VALUE"""),"")</f>
        <v/>
      </c>
      <c r="AI117" s="4" t="str">
        <f>IFERROR(__xludf.DUMMYFUNCTION("""COMPUTED_VALUE"""),"")</f>
        <v/>
      </c>
      <c r="AJ117" s="4" t="str">
        <f>IFERROR(__xludf.DUMMYFUNCTION("""COMPUTED_VALUE"""),"")</f>
        <v/>
      </c>
      <c r="AK117" s="4" t="str">
        <f>IFERROR(__xludf.DUMMYFUNCTION("""COMPUTED_VALUE"""),"")</f>
        <v/>
      </c>
      <c r="AL117" s="4" t="str">
        <f>IFERROR(__xludf.DUMMYFUNCTION("""COMPUTED_VALUE"""),"")</f>
        <v/>
      </c>
      <c r="AM117" s="4" t="str">
        <f>IFERROR(__xludf.DUMMYFUNCTION("""COMPUTED_VALUE"""),"")</f>
        <v/>
      </c>
      <c r="AN117" s="4" t="str">
        <f>IFERROR(__xludf.DUMMYFUNCTION("""COMPUTED_VALUE"""),"")</f>
        <v/>
      </c>
      <c r="AO117" s="4" t="str">
        <f>IFERROR(__xludf.DUMMYFUNCTION("""COMPUTED_VALUE"""),"")</f>
        <v/>
      </c>
      <c r="AP117" s="4" t="str">
        <f>IFERROR(__xludf.DUMMYFUNCTION("""COMPUTED_VALUE"""),"")</f>
        <v/>
      </c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</row>
    <row r="118">
      <c r="A118" s="4" t="str">
        <f>IFERROR(__xludf.DUMMYFUNCTION("""COMPUTED_VALUE"""),"")</f>
        <v/>
      </c>
      <c r="B118" s="4" t="str">
        <f>IFERROR(__xludf.DUMMYFUNCTION("""COMPUTED_VALUE"""),"")</f>
        <v/>
      </c>
      <c r="C118" s="4" t="str">
        <f>IFERROR(__xludf.DUMMYFUNCTION("""COMPUTED_VALUE"""),"")</f>
        <v/>
      </c>
      <c r="D118" s="4" t="str">
        <f>IFERROR(__xludf.DUMMYFUNCTION("""COMPUTED_VALUE"""),"")</f>
        <v/>
      </c>
      <c r="E118" s="4" t="str">
        <f>IFERROR(__xludf.DUMMYFUNCTION("""COMPUTED_VALUE"""),"")</f>
        <v/>
      </c>
      <c r="F118" s="4" t="str">
        <f>IFERROR(__xludf.DUMMYFUNCTION("""COMPUTED_VALUE"""),"")</f>
        <v/>
      </c>
      <c r="G118" s="4" t="str">
        <f>IFERROR(__xludf.DUMMYFUNCTION("""COMPUTED_VALUE"""),"")</f>
        <v/>
      </c>
      <c r="H118" s="4" t="str">
        <f>IFERROR(__xludf.DUMMYFUNCTION("""COMPUTED_VALUE"""),"")</f>
        <v/>
      </c>
      <c r="I118" s="4" t="str">
        <f>IFERROR(__xludf.DUMMYFUNCTION("""COMPUTED_VALUE"""),"")</f>
        <v/>
      </c>
      <c r="J118" s="4" t="str">
        <f>IFERROR(__xludf.DUMMYFUNCTION("""COMPUTED_VALUE"""),"")</f>
        <v/>
      </c>
      <c r="K118" s="4" t="str">
        <f>IFERROR(__xludf.DUMMYFUNCTION("""COMPUTED_VALUE"""),"")</f>
        <v/>
      </c>
      <c r="L118" s="4" t="str">
        <f>IFERROR(__xludf.DUMMYFUNCTION("""COMPUTED_VALUE"""),"")</f>
        <v/>
      </c>
      <c r="M118" s="4" t="str">
        <f>IFERROR(__xludf.DUMMYFUNCTION("""COMPUTED_VALUE"""),"")</f>
        <v/>
      </c>
      <c r="N118" s="4" t="str">
        <f>IFERROR(__xludf.DUMMYFUNCTION("""COMPUTED_VALUE"""),"")</f>
        <v/>
      </c>
      <c r="O118" s="4" t="str">
        <f>IFERROR(__xludf.DUMMYFUNCTION("""COMPUTED_VALUE"""),"")</f>
        <v/>
      </c>
      <c r="P118" s="4" t="str">
        <f>IFERROR(__xludf.DUMMYFUNCTION("""COMPUTED_VALUE"""),"")</f>
        <v/>
      </c>
      <c r="Q118" s="4" t="str">
        <f>IFERROR(__xludf.DUMMYFUNCTION("""COMPUTED_VALUE"""),"")</f>
        <v/>
      </c>
      <c r="R118" s="4" t="str">
        <f>IFERROR(__xludf.DUMMYFUNCTION("""COMPUTED_VALUE"""),"")</f>
        <v/>
      </c>
      <c r="S118" s="4" t="str">
        <f>IFERROR(__xludf.DUMMYFUNCTION("""COMPUTED_VALUE"""),"")</f>
        <v/>
      </c>
      <c r="T118" s="4" t="str">
        <f>IFERROR(__xludf.DUMMYFUNCTION("""COMPUTED_VALUE"""),"")</f>
        <v/>
      </c>
      <c r="U118" s="4" t="str">
        <f>IFERROR(__xludf.DUMMYFUNCTION("""COMPUTED_VALUE"""),"")</f>
        <v/>
      </c>
      <c r="V118" s="4" t="str">
        <f>IFERROR(__xludf.DUMMYFUNCTION("""COMPUTED_VALUE"""),"")</f>
        <v/>
      </c>
      <c r="W118" s="4" t="str">
        <f>IFERROR(__xludf.DUMMYFUNCTION("""COMPUTED_VALUE"""),"")</f>
        <v/>
      </c>
      <c r="X118" s="4" t="str">
        <f>IFERROR(__xludf.DUMMYFUNCTION("""COMPUTED_VALUE"""),"")</f>
        <v/>
      </c>
      <c r="Y118" s="4" t="str">
        <f>IFERROR(__xludf.DUMMYFUNCTION("""COMPUTED_VALUE"""),"")</f>
        <v/>
      </c>
      <c r="Z118" s="4" t="str">
        <f>IFERROR(__xludf.DUMMYFUNCTION("""COMPUTED_VALUE"""),"")</f>
        <v/>
      </c>
      <c r="AA118" s="4" t="str">
        <f>IFERROR(__xludf.DUMMYFUNCTION("""COMPUTED_VALUE"""),"")</f>
        <v/>
      </c>
      <c r="AB118" s="4" t="str">
        <f>IFERROR(__xludf.DUMMYFUNCTION("""COMPUTED_VALUE"""),"")</f>
        <v/>
      </c>
      <c r="AC118" s="4" t="str">
        <f>IFERROR(__xludf.DUMMYFUNCTION("""COMPUTED_VALUE"""),"")</f>
        <v/>
      </c>
      <c r="AD118" s="4" t="str">
        <f>IFERROR(__xludf.DUMMYFUNCTION("""COMPUTED_VALUE"""),"")</f>
        <v/>
      </c>
      <c r="AE118" s="4" t="str">
        <f>IFERROR(__xludf.DUMMYFUNCTION("""COMPUTED_VALUE"""),"")</f>
        <v/>
      </c>
      <c r="AF118" s="4" t="str">
        <f>IFERROR(__xludf.DUMMYFUNCTION("""COMPUTED_VALUE"""),"")</f>
        <v/>
      </c>
      <c r="AG118" s="4" t="str">
        <f>IFERROR(__xludf.DUMMYFUNCTION("""COMPUTED_VALUE"""),"")</f>
        <v/>
      </c>
      <c r="AH118" s="4" t="str">
        <f>IFERROR(__xludf.DUMMYFUNCTION("""COMPUTED_VALUE"""),"")</f>
        <v/>
      </c>
      <c r="AI118" s="4" t="str">
        <f>IFERROR(__xludf.DUMMYFUNCTION("""COMPUTED_VALUE"""),"")</f>
        <v/>
      </c>
      <c r="AJ118" s="4" t="str">
        <f>IFERROR(__xludf.DUMMYFUNCTION("""COMPUTED_VALUE"""),"")</f>
        <v/>
      </c>
      <c r="AK118" s="4" t="str">
        <f>IFERROR(__xludf.DUMMYFUNCTION("""COMPUTED_VALUE"""),"")</f>
        <v/>
      </c>
      <c r="AL118" s="4" t="str">
        <f>IFERROR(__xludf.DUMMYFUNCTION("""COMPUTED_VALUE"""),"")</f>
        <v/>
      </c>
      <c r="AM118" s="4" t="str">
        <f>IFERROR(__xludf.DUMMYFUNCTION("""COMPUTED_VALUE"""),"")</f>
        <v/>
      </c>
      <c r="AN118" s="4" t="str">
        <f>IFERROR(__xludf.DUMMYFUNCTION("""COMPUTED_VALUE"""),"")</f>
        <v/>
      </c>
      <c r="AO118" s="4" t="str">
        <f>IFERROR(__xludf.DUMMYFUNCTION("""COMPUTED_VALUE"""),"")</f>
        <v/>
      </c>
      <c r="AP118" s="4" t="str">
        <f>IFERROR(__xludf.DUMMYFUNCTION("""COMPUTED_VALUE"""),"")</f>
        <v/>
      </c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</row>
    <row r="119">
      <c r="A119" s="4" t="str">
        <f>IFERROR(__xludf.DUMMYFUNCTION("""COMPUTED_VALUE"""),"")</f>
        <v/>
      </c>
      <c r="B119" s="4" t="str">
        <f>IFERROR(__xludf.DUMMYFUNCTION("""COMPUTED_VALUE"""),"")</f>
        <v/>
      </c>
      <c r="C119" s="4" t="str">
        <f>IFERROR(__xludf.DUMMYFUNCTION("""COMPUTED_VALUE"""),"")</f>
        <v/>
      </c>
      <c r="D119" s="4" t="str">
        <f>IFERROR(__xludf.DUMMYFUNCTION("""COMPUTED_VALUE"""),"")</f>
        <v/>
      </c>
      <c r="E119" s="4" t="str">
        <f>IFERROR(__xludf.DUMMYFUNCTION("""COMPUTED_VALUE"""),"")</f>
        <v/>
      </c>
      <c r="F119" s="4" t="str">
        <f>IFERROR(__xludf.DUMMYFUNCTION("""COMPUTED_VALUE"""),"")</f>
        <v/>
      </c>
      <c r="G119" s="4" t="str">
        <f>IFERROR(__xludf.DUMMYFUNCTION("""COMPUTED_VALUE"""),"")</f>
        <v/>
      </c>
      <c r="H119" s="4" t="str">
        <f>IFERROR(__xludf.DUMMYFUNCTION("""COMPUTED_VALUE"""),"")</f>
        <v/>
      </c>
      <c r="I119" s="4" t="str">
        <f>IFERROR(__xludf.DUMMYFUNCTION("""COMPUTED_VALUE"""),"")</f>
        <v/>
      </c>
      <c r="J119" s="4" t="str">
        <f>IFERROR(__xludf.DUMMYFUNCTION("""COMPUTED_VALUE"""),"")</f>
        <v/>
      </c>
      <c r="K119" s="4" t="str">
        <f>IFERROR(__xludf.DUMMYFUNCTION("""COMPUTED_VALUE"""),"")</f>
        <v/>
      </c>
      <c r="L119" s="4" t="str">
        <f>IFERROR(__xludf.DUMMYFUNCTION("""COMPUTED_VALUE"""),"")</f>
        <v/>
      </c>
      <c r="M119" s="4" t="str">
        <f>IFERROR(__xludf.DUMMYFUNCTION("""COMPUTED_VALUE"""),"")</f>
        <v/>
      </c>
      <c r="N119" s="4" t="str">
        <f>IFERROR(__xludf.DUMMYFUNCTION("""COMPUTED_VALUE"""),"")</f>
        <v/>
      </c>
      <c r="O119" s="4" t="str">
        <f>IFERROR(__xludf.DUMMYFUNCTION("""COMPUTED_VALUE"""),"")</f>
        <v/>
      </c>
      <c r="P119" s="4" t="str">
        <f>IFERROR(__xludf.DUMMYFUNCTION("""COMPUTED_VALUE"""),"")</f>
        <v/>
      </c>
      <c r="Q119" s="4" t="str">
        <f>IFERROR(__xludf.DUMMYFUNCTION("""COMPUTED_VALUE"""),"")</f>
        <v/>
      </c>
      <c r="R119" s="4" t="str">
        <f>IFERROR(__xludf.DUMMYFUNCTION("""COMPUTED_VALUE"""),"")</f>
        <v/>
      </c>
      <c r="S119" s="4" t="str">
        <f>IFERROR(__xludf.DUMMYFUNCTION("""COMPUTED_VALUE"""),"")</f>
        <v/>
      </c>
      <c r="T119" s="4" t="str">
        <f>IFERROR(__xludf.DUMMYFUNCTION("""COMPUTED_VALUE"""),"")</f>
        <v/>
      </c>
      <c r="U119" s="4" t="str">
        <f>IFERROR(__xludf.DUMMYFUNCTION("""COMPUTED_VALUE"""),"")</f>
        <v/>
      </c>
      <c r="V119" s="4" t="str">
        <f>IFERROR(__xludf.DUMMYFUNCTION("""COMPUTED_VALUE"""),"")</f>
        <v/>
      </c>
      <c r="W119" s="4" t="str">
        <f>IFERROR(__xludf.DUMMYFUNCTION("""COMPUTED_VALUE"""),"")</f>
        <v/>
      </c>
      <c r="X119" s="4" t="str">
        <f>IFERROR(__xludf.DUMMYFUNCTION("""COMPUTED_VALUE"""),"")</f>
        <v/>
      </c>
      <c r="Y119" s="4" t="str">
        <f>IFERROR(__xludf.DUMMYFUNCTION("""COMPUTED_VALUE"""),"")</f>
        <v/>
      </c>
      <c r="Z119" s="4" t="str">
        <f>IFERROR(__xludf.DUMMYFUNCTION("""COMPUTED_VALUE"""),"")</f>
        <v/>
      </c>
      <c r="AA119" s="4" t="str">
        <f>IFERROR(__xludf.DUMMYFUNCTION("""COMPUTED_VALUE"""),"")</f>
        <v/>
      </c>
      <c r="AB119" s="4" t="str">
        <f>IFERROR(__xludf.DUMMYFUNCTION("""COMPUTED_VALUE"""),"")</f>
        <v/>
      </c>
      <c r="AC119" s="4" t="str">
        <f>IFERROR(__xludf.DUMMYFUNCTION("""COMPUTED_VALUE"""),"")</f>
        <v/>
      </c>
      <c r="AD119" s="4" t="str">
        <f>IFERROR(__xludf.DUMMYFUNCTION("""COMPUTED_VALUE"""),"")</f>
        <v/>
      </c>
      <c r="AE119" s="4" t="str">
        <f>IFERROR(__xludf.DUMMYFUNCTION("""COMPUTED_VALUE"""),"")</f>
        <v/>
      </c>
      <c r="AF119" s="4" t="str">
        <f>IFERROR(__xludf.DUMMYFUNCTION("""COMPUTED_VALUE"""),"")</f>
        <v/>
      </c>
      <c r="AG119" s="4" t="str">
        <f>IFERROR(__xludf.DUMMYFUNCTION("""COMPUTED_VALUE"""),"")</f>
        <v/>
      </c>
      <c r="AH119" s="4" t="str">
        <f>IFERROR(__xludf.DUMMYFUNCTION("""COMPUTED_VALUE"""),"")</f>
        <v/>
      </c>
      <c r="AI119" s="4" t="str">
        <f>IFERROR(__xludf.DUMMYFUNCTION("""COMPUTED_VALUE"""),"")</f>
        <v/>
      </c>
      <c r="AJ119" s="4" t="str">
        <f>IFERROR(__xludf.DUMMYFUNCTION("""COMPUTED_VALUE"""),"")</f>
        <v/>
      </c>
      <c r="AK119" s="4" t="str">
        <f>IFERROR(__xludf.DUMMYFUNCTION("""COMPUTED_VALUE"""),"")</f>
        <v/>
      </c>
      <c r="AL119" s="4" t="str">
        <f>IFERROR(__xludf.DUMMYFUNCTION("""COMPUTED_VALUE"""),"")</f>
        <v/>
      </c>
      <c r="AM119" s="4" t="str">
        <f>IFERROR(__xludf.DUMMYFUNCTION("""COMPUTED_VALUE"""),"")</f>
        <v/>
      </c>
      <c r="AN119" s="4" t="str">
        <f>IFERROR(__xludf.DUMMYFUNCTION("""COMPUTED_VALUE"""),"")</f>
        <v/>
      </c>
      <c r="AO119" s="4" t="str">
        <f>IFERROR(__xludf.DUMMYFUNCTION("""COMPUTED_VALUE"""),"")</f>
        <v/>
      </c>
      <c r="AP119" s="4" t="str">
        <f>IFERROR(__xludf.DUMMYFUNCTION("""COMPUTED_VALUE"""),"")</f>
        <v/>
      </c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</row>
    <row r="120">
      <c r="A120" s="4" t="str">
        <f>IFERROR(__xludf.DUMMYFUNCTION("""COMPUTED_VALUE"""),"")</f>
        <v/>
      </c>
      <c r="B120" s="4" t="str">
        <f>IFERROR(__xludf.DUMMYFUNCTION("""COMPUTED_VALUE"""),"")</f>
        <v/>
      </c>
      <c r="C120" s="4" t="str">
        <f>IFERROR(__xludf.DUMMYFUNCTION("""COMPUTED_VALUE"""),"")</f>
        <v/>
      </c>
      <c r="D120" s="4" t="str">
        <f>IFERROR(__xludf.DUMMYFUNCTION("""COMPUTED_VALUE"""),"")</f>
        <v/>
      </c>
      <c r="E120" s="4" t="str">
        <f>IFERROR(__xludf.DUMMYFUNCTION("""COMPUTED_VALUE"""),"")</f>
        <v/>
      </c>
      <c r="F120" s="4" t="str">
        <f>IFERROR(__xludf.DUMMYFUNCTION("""COMPUTED_VALUE"""),"")</f>
        <v/>
      </c>
      <c r="G120" s="4" t="str">
        <f>IFERROR(__xludf.DUMMYFUNCTION("""COMPUTED_VALUE"""),"")</f>
        <v/>
      </c>
      <c r="H120" s="4" t="str">
        <f>IFERROR(__xludf.DUMMYFUNCTION("""COMPUTED_VALUE"""),"")</f>
        <v/>
      </c>
      <c r="I120" s="4" t="str">
        <f>IFERROR(__xludf.DUMMYFUNCTION("""COMPUTED_VALUE"""),"")</f>
        <v/>
      </c>
      <c r="J120" s="4" t="str">
        <f>IFERROR(__xludf.DUMMYFUNCTION("""COMPUTED_VALUE"""),"")</f>
        <v/>
      </c>
      <c r="K120" s="4" t="str">
        <f>IFERROR(__xludf.DUMMYFUNCTION("""COMPUTED_VALUE"""),"")</f>
        <v/>
      </c>
      <c r="L120" s="4" t="str">
        <f>IFERROR(__xludf.DUMMYFUNCTION("""COMPUTED_VALUE"""),"")</f>
        <v/>
      </c>
      <c r="M120" s="4" t="str">
        <f>IFERROR(__xludf.DUMMYFUNCTION("""COMPUTED_VALUE"""),"")</f>
        <v/>
      </c>
      <c r="N120" s="4" t="str">
        <f>IFERROR(__xludf.DUMMYFUNCTION("""COMPUTED_VALUE"""),"")</f>
        <v/>
      </c>
      <c r="O120" s="4" t="str">
        <f>IFERROR(__xludf.DUMMYFUNCTION("""COMPUTED_VALUE"""),"")</f>
        <v/>
      </c>
      <c r="P120" s="4" t="str">
        <f>IFERROR(__xludf.DUMMYFUNCTION("""COMPUTED_VALUE"""),"")</f>
        <v/>
      </c>
      <c r="Q120" s="4" t="str">
        <f>IFERROR(__xludf.DUMMYFUNCTION("""COMPUTED_VALUE"""),"")</f>
        <v/>
      </c>
      <c r="R120" s="4" t="str">
        <f>IFERROR(__xludf.DUMMYFUNCTION("""COMPUTED_VALUE"""),"")</f>
        <v/>
      </c>
      <c r="S120" s="4" t="str">
        <f>IFERROR(__xludf.DUMMYFUNCTION("""COMPUTED_VALUE"""),"")</f>
        <v/>
      </c>
      <c r="T120" s="4" t="str">
        <f>IFERROR(__xludf.DUMMYFUNCTION("""COMPUTED_VALUE"""),"")</f>
        <v/>
      </c>
      <c r="U120" s="4" t="str">
        <f>IFERROR(__xludf.DUMMYFUNCTION("""COMPUTED_VALUE"""),"")</f>
        <v/>
      </c>
      <c r="V120" s="4" t="str">
        <f>IFERROR(__xludf.DUMMYFUNCTION("""COMPUTED_VALUE"""),"")</f>
        <v/>
      </c>
      <c r="W120" s="4" t="str">
        <f>IFERROR(__xludf.DUMMYFUNCTION("""COMPUTED_VALUE"""),"")</f>
        <v/>
      </c>
      <c r="X120" s="4" t="str">
        <f>IFERROR(__xludf.DUMMYFUNCTION("""COMPUTED_VALUE"""),"")</f>
        <v/>
      </c>
      <c r="Y120" s="4" t="str">
        <f>IFERROR(__xludf.DUMMYFUNCTION("""COMPUTED_VALUE"""),"")</f>
        <v/>
      </c>
      <c r="Z120" s="4" t="str">
        <f>IFERROR(__xludf.DUMMYFUNCTION("""COMPUTED_VALUE"""),"")</f>
        <v/>
      </c>
      <c r="AA120" s="4" t="str">
        <f>IFERROR(__xludf.DUMMYFUNCTION("""COMPUTED_VALUE"""),"")</f>
        <v/>
      </c>
      <c r="AB120" s="4" t="str">
        <f>IFERROR(__xludf.DUMMYFUNCTION("""COMPUTED_VALUE"""),"")</f>
        <v/>
      </c>
      <c r="AC120" s="4" t="str">
        <f>IFERROR(__xludf.DUMMYFUNCTION("""COMPUTED_VALUE"""),"")</f>
        <v/>
      </c>
      <c r="AD120" s="4" t="str">
        <f>IFERROR(__xludf.DUMMYFUNCTION("""COMPUTED_VALUE"""),"")</f>
        <v/>
      </c>
      <c r="AE120" s="4" t="str">
        <f>IFERROR(__xludf.DUMMYFUNCTION("""COMPUTED_VALUE"""),"")</f>
        <v/>
      </c>
      <c r="AF120" s="4" t="str">
        <f>IFERROR(__xludf.DUMMYFUNCTION("""COMPUTED_VALUE"""),"")</f>
        <v/>
      </c>
      <c r="AG120" s="4" t="str">
        <f>IFERROR(__xludf.DUMMYFUNCTION("""COMPUTED_VALUE"""),"")</f>
        <v/>
      </c>
      <c r="AH120" s="4" t="str">
        <f>IFERROR(__xludf.DUMMYFUNCTION("""COMPUTED_VALUE"""),"")</f>
        <v/>
      </c>
      <c r="AI120" s="4" t="str">
        <f>IFERROR(__xludf.DUMMYFUNCTION("""COMPUTED_VALUE"""),"")</f>
        <v/>
      </c>
      <c r="AJ120" s="4" t="str">
        <f>IFERROR(__xludf.DUMMYFUNCTION("""COMPUTED_VALUE"""),"")</f>
        <v/>
      </c>
      <c r="AK120" s="4" t="str">
        <f>IFERROR(__xludf.DUMMYFUNCTION("""COMPUTED_VALUE"""),"")</f>
        <v/>
      </c>
      <c r="AL120" s="4" t="str">
        <f>IFERROR(__xludf.DUMMYFUNCTION("""COMPUTED_VALUE"""),"")</f>
        <v/>
      </c>
      <c r="AM120" s="4" t="str">
        <f>IFERROR(__xludf.DUMMYFUNCTION("""COMPUTED_VALUE"""),"")</f>
        <v/>
      </c>
      <c r="AN120" s="4" t="str">
        <f>IFERROR(__xludf.DUMMYFUNCTION("""COMPUTED_VALUE"""),"")</f>
        <v/>
      </c>
      <c r="AO120" s="4" t="str">
        <f>IFERROR(__xludf.DUMMYFUNCTION("""COMPUTED_VALUE"""),"")</f>
        <v/>
      </c>
      <c r="AP120" s="4" t="str">
        <f>IFERROR(__xludf.DUMMYFUNCTION("""COMPUTED_VALUE"""),"")</f>
        <v/>
      </c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</row>
    <row r="121">
      <c r="A121" s="4" t="str">
        <f>IFERROR(__xludf.DUMMYFUNCTION("""COMPUTED_VALUE"""),"")</f>
        <v/>
      </c>
      <c r="B121" s="4" t="str">
        <f>IFERROR(__xludf.DUMMYFUNCTION("""COMPUTED_VALUE"""),"")</f>
        <v/>
      </c>
      <c r="C121" s="4" t="str">
        <f>IFERROR(__xludf.DUMMYFUNCTION("""COMPUTED_VALUE"""),"")</f>
        <v/>
      </c>
      <c r="D121" s="4" t="str">
        <f>IFERROR(__xludf.DUMMYFUNCTION("""COMPUTED_VALUE"""),"")</f>
        <v/>
      </c>
      <c r="E121" s="4" t="str">
        <f>IFERROR(__xludf.DUMMYFUNCTION("""COMPUTED_VALUE"""),"")</f>
        <v/>
      </c>
      <c r="F121" s="4" t="str">
        <f>IFERROR(__xludf.DUMMYFUNCTION("""COMPUTED_VALUE"""),"")</f>
        <v/>
      </c>
      <c r="G121" s="4" t="str">
        <f>IFERROR(__xludf.DUMMYFUNCTION("""COMPUTED_VALUE"""),"")</f>
        <v/>
      </c>
      <c r="H121" s="4" t="str">
        <f>IFERROR(__xludf.DUMMYFUNCTION("""COMPUTED_VALUE"""),"")</f>
        <v/>
      </c>
      <c r="I121" s="4" t="str">
        <f>IFERROR(__xludf.DUMMYFUNCTION("""COMPUTED_VALUE"""),"")</f>
        <v/>
      </c>
      <c r="J121" s="4" t="str">
        <f>IFERROR(__xludf.DUMMYFUNCTION("""COMPUTED_VALUE"""),"")</f>
        <v/>
      </c>
      <c r="K121" s="4" t="str">
        <f>IFERROR(__xludf.DUMMYFUNCTION("""COMPUTED_VALUE"""),"")</f>
        <v/>
      </c>
      <c r="L121" s="4" t="str">
        <f>IFERROR(__xludf.DUMMYFUNCTION("""COMPUTED_VALUE"""),"")</f>
        <v/>
      </c>
      <c r="M121" s="4" t="str">
        <f>IFERROR(__xludf.DUMMYFUNCTION("""COMPUTED_VALUE"""),"")</f>
        <v/>
      </c>
      <c r="N121" s="4" t="str">
        <f>IFERROR(__xludf.DUMMYFUNCTION("""COMPUTED_VALUE"""),"")</f>
        <v/>
      </c>
      <c r="O121" s="4" t="str">
        <f>IFERROR(__xludf.DUMMYFUNCTION("""COMPUTED_VALUE"""),"")</f>
        <v/>
      </c>
      <c r="P121" s="4" t="str">
        <f>IFERROR(__xludf.DUMMYFUNCTION("""COMPUTED_VALUE"""),"")</f>
        <v/>
      </c>
      <c r="Q121" s="4" t="str">
        <f>IFERROR(__xludf.DUMMYFUNCTION("""COMPUTED_VALUE"""),"")</f>
        <v/>
      </c>
      <c r="R121" s="4" t="str">
        <f>IFERROR(__xludf.DUMMYFUNCTION("""COMPUTED_VALUE"""),"")</f>
        <v/>
      </c>
      <c r="S121" s="4" t="str">
        <f>IFERROR(__xludf.DUMMYFUNCTION("""COMPUTED_VALUE"""),"")</f>
        <v/>
      </c>
      <c r="T121" s="4" t="str">
        <f>IFERROR(__xludf.DUMMYFUNCTION("""COMPUTED_VALUE"""),"")</f>
        <v/>
      </c>
      <c r="U121" s="4" t="str">
        <f>IFERROR(__xludf.DUMMYFUNCTION("""COMPUTED_VALUE"""),"")</f>
        <v/>
      </c>
      <c r="V121" s="4" t="str">
        <f>IFERROR(__xludf.DUMMYFUNCTION("""COMPUTED_VALUE"""),"")</f>
        <v/>
      </c>
      <c r="W121" s="4" t="str">
        <f>IFERROR(__xludf.DUMMYFUNCTION("""COMPUTED_VALUE"""),"")</f>
        <v/>
      </c>
      <c r="X121" s="4" t="str">
        <f>IFERROR(__xludf.DUMMYFUNCTION("""COMPUTED_VALUE"""),"")</f>
        <v/>
      </c>
      <c r="Y121" s="4" t="str">
        <f>IFERROR(__xludf.DUMMYFUNCTION("""COMPUTED_VALUE"""),"")</f>
        <v/>
      </c>
      <c r="Z121" s="4" t="str">
        <f>IFERROR(__xludf.DUMMYFUNCTION("""COMPUTED_VALUE"""),"")</f>
        <v/>
      </c>
      <c r="AA121" s="4" t="str">
        <f>IFERROR(__xludf.DUMMYFUNCTION("""COMPUTED_VALUE"""),"")</f>
        <v/>
      </c>
      <c r="AB121" s="4" t="str">
        <f>IFERROR(__xludf.DUMMYFUNCTION("""COMPUTED_VALUE"""),"")</f>
        <v/>
      </c>
      <c r="AC121" s="4" t="str">
        <f>IFERROR(__xludf.DUMMYFUNCTION("""COMPUTED_VALUE"""),"")</f>
        <v/>
      </c>
      <c r="AD121" s="4" t="str">
        <f>IFERROR(__xludf.DUMMYFUNCTION("""COMPUTED_VALUE"""),"")</f>
        <v/>
      </c>
      <c r="AE121" s="4" t="str">
        <f>IFERROR(__xludf.DUMMYFUNCTION("""COMPUTED_VALUE"""),"")</f>
        <v/>
      </c>
      <c r="AF121" s="4" t="str">
        <f>IFERROR(__xludf.DUMMYFUNCTION("""COMPUTED_VALUE"""),"")</f>
        <v/>
      </c>
      <c r="AG121" s="4" t="str">
        <f>IFERROR(__xludf.DUMMYFUNCTION("""COMPUTED_VALUE"""),"")</f>
        <v/>
      </c>
      <c r="AH121" s="4" t="str">
        <f>IFERROR(__xludf.DUMMYFUNCTION("""COMPUTED_VALUE"""),"")</f>
        <v/>
      </c>
      <c r="AI121" s="4" t="str">
        <f>IFERROR(__xludf.DUMMYFUNCTION("""COMPUTED_VALUE"""),"")</f>
        <v/>
      </c>
      <c r="AJ121" s="4" t="str">
        <f>IFERROR(__xludf.DUMMYFUNCTION("""COMPUTED_VALUE"""),"")</f>
        <v/>
      </c>
      <c r="AK121" s="4" t="str">
        <f>IFERROR(__xludf.DUMMYFUNCTION("""COMPUTED_VALUE"""),"")</f>
        <v/>
      </c>
      <c r="AL121" s="4" t="str">
        <f>IFERROR(__xludf.DUMMYFUNCTION("""COMPUTED_VALUE"""),"")</f>
        <v/>
      </c>
      <c r="AM121" s="4" t="str">
        <f>IFERROR(__xludf.DUMMYFUNCTION("""COMPUTED_VALUE"""),"")</f>
        <v/>
      </c>
      <c r="AN121" s="4" t="str">
        <f>IFERROR(__xludf.DUMMYFUNCTION("""COMPUTED_VALUE"""),"")</f>
        <v/>
      </c>
      <c r="AO121" s="4" t="str">
        <f>IFERROR(__xludf.DUMMYFUNCTION("""COMPUTED_VALUE"""),"")</f>
        <v/>
      </c>
      <c r="AP121" s="4" t="str">
        <f>IFERROR(__xludf.DUMMYFUNCTION("""COMPUTED_VALUE"""),"")</f>
        <v/>
      </c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</row>
    <row r="122">
      <c r="A122" s="4" t="str">
        <f>IFERROR(__xludf.DUMMYFUNCTION("""COMPUTED_VALUE"""),"")</f>
        <v/>
      </c>
      <c r="B122" s="4" t="str">
        <f>IFERROR(__xludf.DUMMYFUNCTION("""COMPUTED_VALUE"""),"")</f>
        <v/>
      </c>
      <c r="C122" s="4" t="str">
        <f>IFERROR(__xludf.DUMMYFUNCTION("""COMPUTED_VALUE"""),"")</f>
        <v/>
      </c>
      <c r="D122" s="4" t="str">
        <f>IFERROR(__xludf.DUMMYFUNCTION("""COMPUTED_VALUE"""),"")</f>
        <v/>
      </c>
      <c r="E122" s="4" t="str">
        <f>IFERROR(__xludf.DUMMYFUNCTION("""COMPUTED_VALUE"""),"")</f>
        <v/>
      </c>
      <c r="F122" s="4" t="str">
        <f>IFERROR(__xludf.DUMMYFUNCTION("""COMPUTED_VALUE"""),"")</f>
        <v/>
      </c>
      <c r="G122" s="4" t="str">
        <f>IFERROR(__xludf.DUMMYFUNCTION("""COMPUTED_VALUE"""),"")</f>
        <v/>
      </c>
      <c r="H122" s="4" t="str">
        <f>IFERROR(__xludf.DUMMYFUNCTION("""COMPUTED_VALUE"""),"")</f>
        <v/>
      </c>
      <c r="I122" s="4" t="str">
        <f>IFERROR(__xludf.DUMMYFUNCTION("""COMPUTED_VALUE"""),"")</f>
        <v/>
      </c>
      <c r="J122" s="4" t="str">
        <f>IFERROR(__xludf.DUMMYFUNCTION("""COMPUTED_VALUE"""),"")</f>
        <v/>
      </c>
      <c r="K122" s="4" t="str">
        <f>IFERROR(__xludf.DUMMYFUNCTION("""COMPUTED_VALUE"""),"")</f>
        <v/>
      </c>
      <c r="L122" s="4" t="str">
        <f>IFERROR(__xludf.DUMMYFUNCTION("""COMPUTED_VALUE"""),"")</f>
        <v/>
      </c>
      <c r="M122" s="4" t="str">
        <f>IFERROR(__xludf.DUMMYFUNCTION("""COMPUTED_VALUE"""),"")</f>
        <v/>
      </c>
      <c r="N122" s="4" t="str">
        <f>IFERROR(__xludf.DUMMYFUNCTION("""COMPUTED_VALUE"""),"")</f>
        <v/>
      </c>
      <c r="O122" s="4" t="str">
        <f>IFERROR(__xludf.DUMMYFUNCTION("""COMPUTED_VALUE"""),"")</f>
        <v/>
      </c>
      <c r="P122" s="4" t="str">
        <f>IFERROR(__xludf.DUMMYFUNCTION("""COMPUTED_VALUE"""),"")</f>
        <v/>
      </c>
      <c r="Q122" s="4" t="str">
        <f>IFERROR(__xludf.DUMMYFUNCTION("""COMPUTED_VALUE"""),"")</f>
        <v/>
      </c>
      <c r="R122" s="4" t="str">
        <f>IFERROR(__xludf.DUMMYFUNCTION("""COMPUTED_VALUE"""),"")</f>
        <v/>
      </c>
      <c r="S122" s="4" t="str">
        <f>IFERROR(__xludf.DUMMYFUNCTION("""COMPUTED_VALUE"""),"")</f>
        <v/>
      </c>
      <c r="T122" s="4" t="str">
        <f>IFERROR(__xludf.DUMMYFUNCTION("""COMPUTED_VALUE"""),"")</f>
        <v/>
      </c>
      <c r="U122" s="4" t="str">
        <f>IFERROR(__xludf.DUMMYFUNCTION("""COMPUTED_VALUE"""),"")</f>
        <v/>
      </c>
      <c r="V122" s="4" t="str">
        <f>IFERROR(__xludf.DUMMYFUNCTION("""COMPUTED_VALUE"""),"")</f>
        <v/>
      </c>
      <c r="W122" s="4" t="str">
        <f>IFERROR(__xludf.DUMMYFUNCTION("""COMPUTED_VALUE"""),"")</f>
        <v/>
      </c>
      <c r="X122" s="4" t="str">
        <f>IFERROR(__xludf.DUMMYFUNCTION("""COMPUTED_VALUE"""),"")</f>
        <v/>
      </c>
      <c r="Y122" s="4" t="str">
        <f>IFERROR(__xludf.DUMMYFUNCTION("""COMPUTED_VALUE"""),"")</f>
        <v/>
      </c>
      <c r="Z122" s="4" t="str">
        <f>IFERROR(__xludf.DUMMYFUNCTION("""COMPUTED_VALUE"""),"")</f>
        <v/>
      </c>
      <c r="AA122" s="4" t="str">
        <f>IFERROR(__xludf.DUMMYFUNCTION("""COMPUTED_VALUE"""),"")</f>
        <v/>
      </c>
      <c r="AB122" s="4" t="str">
        <f>IFERROR(__xludf.DUMMYFUNCTION("""COMPUTED_VALUE"""),"")</f>
        <v/>
      </c>
      <c r="AC122" s="4" t="str">
        <f>IFERROR(__xludf.DUMMYFUNCTION("""COMPUTED_VALUE"""),"")</f>
        <v/>
      </c>
      <c r="AD122" s="4" t="str">
        <f>IFERROR(__xludf.DUMMYFUNCTION("""COMPUTED_VALUE"""),"")</f>
        <v/>
      </c>
      <c r="AE122" s="4" t="str">
        <f>IFERROR(__xludf.DUMMYFUNCTION("""COMPUTED_VALUE"""),"")</f>
        <v/>
      </c>
      <c r="AF122" s="4" t="str">
        <f>IFERROR(__xludf.DUMMYFUNCTION("""COMPUTED_VALUE"""),"")</f>
        <v/>
      </c>
      <c r="AG122" s="4" t="str">
        <f>IFERROR(__xludf.DUMMYFUNCTION("""COMPUTED_VALUE"""),"")</f>
        <v/>
      </c>
      <c r="AH122" s="4" t="str">
        <f>IFERROR(__xludf.DUMMYFUNCTION("""COMPUTED_VALUE"""),"")</f>
        <v/>
      </c>
      <c r="AI122" s="4" t="str">
        <f>IFERROR(__xludf.DUMMYFUNCTION("""COMPUTED_VALUE"""),"")</f>
        <v/>
      </c>
      <c r="AJ122" s="4" t="str">
        <f>IFERROR(__xludf.DUMMYFUNCTION("""COMPUTED_VALUE"""),"")</f>
        <v/>
      </c>
      <c r="AK122" s="4" t="str">
        <f>IFERROR(__xludf.DUMMYFUNCTION("""COMPUTED_VALUE"""),"")</f>
        <v/>
      </c>
      <c r="AL122" s="4" t="str">
        <f>IFERROR(__xludf.DUMMYFUNCTION("""COMPUTED_VALUE"""),"")</f>
        <v/>
      </c>
      <c r="AM122" s="4" t="str">
        <f>IFERROR(__xludf.DUMMYFUNCTION("""COMPUTED_VALUE"""),"")</f>
        <v/>
      </c>
      <c r="AN122" s="4" t="str">
        <f>IFERROR(__xludf.DUMMYFUNCTION("""COMPUTED_VALUE"""),"")</f>
        <v/>
      </c>
      <c r="AO122" s="4" t="str">
        <f>IFERROR(__xludf.DUMMYFUNCTION("""COMPUTED_VALUE"""),"")</f>
        <v/>
      </c>
      <c r="AP122" s="4" t="str">
        <f>IFERROR(__xludf.DUMMYFUNCTION("""COMPUTED_VALUE"""),"")</f>
        <v/>
      </c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</row>
    <row r="123">
      <c r="A123" s="4" t="str">
        <f>IFERROR(__xludf.DUMMYFUNCTION("""COMPUTED_VALUE"""),"")</f>
        <v/>
      </c>
      <c r="B123" s="4" t="str">
        <f>IFERROR(__xludf.DUMMYFUNCTION("""COMPUTED_VALUE"""),"")</f>
        <v/>
      </c>
      <c r="C123" s="4" t="str">
        <f>IFERROR(__xludf.DUMMYFUNCTION("""COMPUTED_VALUE"""),"")</f>
        <v/>
      </c>
      <c r="D123" s="4" t="str">
        <f>IFERROR(__xludf.DUMMYFUNCTION("""COMPUTED_VALUE"""),"")</f>
        <v/>
      </c>
      <c r="E123" s="4" t="str">
        <f>IFERROR(__xludf.DUMMYFUNCTION("""COMPUTED_VALUE"""),"")</f>
        <v/>
      </c>
      <c r="F123" s="4" t="str">
        <f>IFERROR(__xludf.DUMMYFUNCTION("""COMPUTED_VALUE"""),"")</f>
        <v/>
      </c>
      <c r="G123" s="4" t="str">
        <f>IFERROR(__xludf.DUMMYFUNCTION("""COMPUTED_VALUE"""),"")</f>
        <v/>
      </c>
      <c r="H123" s="4" t="str">
        <f>IFERROR(__xludf.DUMMYFUNCTION("""COMPUTED_VALUE"""),"")</f>
        <v/>
      </c>
      <c r="I123" s="4" t="str">
        <f>IFERROR(__xludf.DUMMYFUNCTION("""COMPUTED_VALUE"""),"")</f>
        <v/>
      </c>
      <c r="J123" s="4" t="str">
        <f>IFERROR(__xludf.DUMMYFUNCTION("""COMPUTED_VALUE"""),"")</f>
        <v/>
      </c>
      <c r="K123" s="4" t="str">
        <f>IFERROR(__xludf.DUMMYFUNCTION("""COMPUTED_VALUE"""),"")</f>
        <v/>
      </c>
      <c r="L123" s="4" t="str">
        <f>IFERROR(__xludf.DUMMYFUNCTION("""COMPUTED_VALUE"""),"")</f>
        <v/>
      </c>
      <c r="M123" s="4" t="str">
        <f>IFERROR(__xludf.DUMMYFUNCTION("""COMPUTED_VALUE"""),"")</f>
        <v/>
      </c>
      <c r="N123" s="4" t="str">
        <f>IFERROR(__xludf.DUMMYFUNCTION("""COMPUTED_VALUE"""),"")</f>
        <v/>
      </c>
      <c r="O123" s="4" t="str">
        <f>IFERROR(__xludf.DUMMYFUNCTION("""COMPUTED_VALUE"""),"")</f>
        <v/>
      </c>
      <c r="P123" s="4" t="str">
        <f>IFERROR(__xludf.DUMMYFUNCTION("""COMPUTED_VALUE"""),"")</f>
        <v/>
      </c>
      <c r="Q123" s="4" t="str">
        <f>IFERROR(__xludf.DUMMYFUNCTION("""COMPUTED_VALUE"""),"")</f>
        <v/>
      </c>
      <c r="R123" s="4" t="str">
        <f>IFERROR(__xludf.DUMMYFUNCTION("""COMPUTED_VALUE"""),"")</f>
        <v/>
      </c>
      <c r="S123" s="4" t="str">
        <f>IFERROR(__xludf.DUMMYFUNCTION("""COMPUTED_VALUE"""),"")</f>
        <v/>
      </c>
      <c r="T123" s="4" t="str">
        <f>IFERROR(__xludf.DUMMYFUNCTION("""COMPUTED_VALUE"""),"")</f>
        <v/>
      </c>
      <c r="U123" s="4" t="str">
        <f>IFERROR(__xludf.DUMMYFUNCTION("""COMPUTED_VALUE"""),"")</f>
        <v/>
      </c>
      <c r="V123" s="4" t="str">
        <f>IFERROR(__xludf.DUMMYFUNCTION("""COMPUTED_VALUE"""),"")</f>
        <v/>
      </c>
      <c r="W123" s="4" t="str">
        <f>IFERROR(__xludf.DUMMYFUNCTION("""COMPUTED_VALUE"""),"")</f>
        <v/>
      </c>
      <c r="X123" s="4" t="str">
        <f>IFERROR(__xludf.DUMMYFUNCTION("""COMPUTED_VALUE"""),"")</f>
        <v/>
      </c>
      <c r="Y123" s="4" t="str">
        <f>IFERROR(__xludf.DUMMYFUNCTION("""COMPUTED_VALUE"""),"")</f>
        <v/>
      </c>
      <c r="Z123" s="4" t="str">
        <f>IFERROR(__xludf.DUMMYFUNCTION("""COMPUTED_VALUE"""),"")</f>
        <v/>
      </c>
      <c r="AA123" s="4" t="str">
        <f>IFERROR(__xludf.DUMMYFUNCTION("""COMPUTED_VALUE"""),"")</f>
        <v/>
      </c>
      <c r="AB123" s="4" t="str">
        <f>IFERROR(__xludf.DUMMYFUNCTION("""COMPUTED_VALUE"""),"")</f>
        <v/>
      </c>
      <c r="AC123" s="4" t="str">
        <f>IFERROR(__xludf.DUMMYFUNCTION("""COMPUTED_VALUE"""),"")</f>
        <v/>
      </c>
      <c r="AD123" s="4" t="str">
        <f>IFERROR(__xludf.DUMMYFUNCTION("""COMPUTED_VALUE"""),"")</f>
        <v/>
      </c>
      <c r="AE123" s="4" t="str">
        <f>IFERROR(__xludf.DUMMYFUNCTION("""COMPUTED_VALUE"""),"")</f>
        <v/>
      </c>
      <c r="AF123" s="4" t="str">
        <f>IFERROR(__xludf.DUMMYFUNCTION("""COMPUTED_VALUE"""),"")</f>
        <v/>
      </c>
      <c r="AG123" s="4" t="str">
        <f>IFERROR(__xludf.DUMMYFUNCTION("""COMPUTED_VALUE"""),"")</f>
        <v/>
      </c>
      <c r="AH123" s="4" t="str">
        <f>IFERROR(__xludf.DUMMYFUNCTION("""COMPUTED_VALUE"""),"")</f>
        <v/>
      </c>
      <c r="AI123" s="4" t="str">
        <f>IFERROR(__xludf.DUMMYFUNCTION("""COMPUTED_VALUE"""),"")</f>
        <v/>
      </c>
      <c r="AJ123" s="4" t="str">
        <f>IFERROR(__xludf.DUMMYFUNCTION("""COMPUTED_VALUE"""),"")</f>
        <v/>
      </c>
      <c r="AK123" s="4" t="str">
        <f>IFERROR(__xludf.DUMMYFUNCTION("""COMPUTED_VALUE"""),"")</f>
        <v/>
      </c>
      <c r="AL123" s="4" t="str">
        <f>IFERROR(__xludf.DUMMYFUNCTION("""COMPUTED_VALUE"""),"")</f>
        <v/>
      </c>
      <c r="AM123" s="4" t="str">
        <f>IFERROR(__xludf.DUMMYFUNCTION("""COMPUTED_VALUE"""),"")</f>
        <v/>
      </c>
      <c r="AN123" s="4" t="str">
        <f>IFERROR(__xludf.DUMMYFUNCTION("""COMPUTED_VALUE"""),"")</f>
        <v/>
      </c>
      <c r="AO123" s="4" t="str">
        <f>IFERROR(__xludf.DUMMYFUNCTION("""COMPUTED_VALUE"""),"")</f>
        <v/>
      </c>
      <c r="AP123" s="4" t="str">
        <f>IFERROR(__xludf.DUMMYFUNCTION("""COMPUTED_VALUE"""),"")</f>
        <v/>
      </c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</row>
    <row r="124">
      <c r="A124" s="4" t="str">
        <f>IFERROR(__xludf.DUMMYFUNCTION("""COMPUTED_VALUE"""),"")</f>
        <v/>
      </c>
      <c r="B124" s="4" t="str">
        <f>IFERROR(__xludf.DUMMYFUNCTION("""COMPUTED_VALUE"""),"")</f>
        <v/>
      </c>
      <c r="C124" s="4" t="str">
        <f>IFERROR(__xludf.DUMMYFUNCTION("""COMPUTED_VALUE"""),"")</f>
        <v/>
      </c>
      <c r="D124" s="4" t="str">
        <f>IFERROR(__xludf.DUMMYFUNCTION("""COMPUTED_VALUE"""),"")</f>
        <v/>
      </c>
      <c r="E124" s="4" t="str">
        <f>IFERROR(__xludf.DUMMYFUNCTION("""COMPUTED_VALUE"""),"")</f>
        <v/>
      </c>
      <c r="F124" s="4" t="str">
        <f>IFERROR(__xludf.DUMMYFUNCTION("""COMPUTED_VALUE"""),"")</f>
        <v/>
      </c>
      <c r="G124" s="4" t="str">
        <f>IFERROR(__xludf.DUMMYFUNCTION("""COMPUTED_VALUE"""),"")</f>
        <v/>
      </c>
      <c r="H124" s="4" t="str">
        <f>IFERROR(__xludf.DUMMYFUNCTION("""COMPUTED_VALUE"""),"")</f>
        <v/>
      </c>
      <c r="I124" s="4" t="str">
        <f>IFERROR(__xludf.DUMMYFUNCTION("""COMPUTED_VALUE"""),"")</f>
        <v/>
      </c>
      <c r="J124" s="4" t="str">
        <f>IFERROR(__xludf.DUMMYFUNCTION("""COMPUTED_VALUE"""),"")</f>
        <v/>
      </c>
      <c r="K124" s="4" t="str">
        <f>IFERROR(__xludf.DUMMYFUNCTION("""COMPUTED_VALUE"""),"")</f>
        <v/>
      </c>
      <c r="L124" s="4" t="str">
        <f>IFERROR(__xludf.DUMMYFUNCTION("""COMPUTED_VALUE"""),"")</f>
        <v/>
      </c>
      <c r="M124" s="4" t="str">
        <f>IFERROR(__xludf.DUMMYFUNCTION("""COMPUTED_VALUE"""),"")</f>
        <v/>
      </c>
      <c r="N124" s="4" t="str">
        <f>IFERROR(__xludf.DUMMYFUNCTION("""COMPUTED_VALUE"""),"")</f>
        <v/>
      </c>
      <c r="O124" s="4" t="str">
        <f>IFERROR(__xludf.DUMMYFUNCTION("""COMPUTED_VALUE"""),"")</f>
        <v/>
      </c>
      <c r="P124" s="4" t="str">
        <f>IFERROR(__xludf.DUMMYFUNCTION("""COMPUTED_VALUE"""),"")</f>
        <v/>
      </c>
      <c r="Q124" s="4" t="str">
        <f>IFERROR(__xludf.DUMMYFUNCTION("""COMPUTED_VALUE"""),"")</f>
        <v/>
      </c>
      <c r="R124" s="4" t="str">
        <f>IFERROR(__xludf.DUMMYFUNCTION("""COMPUTED_VALUE"""),"")</f>
        <v/>
      </c>
      <c r="S124" s="4" t="str">
        <f>IFERROR(__xludf.DUMMYFUNCTION("""COMPUTED_VALUE"""),"")</f>
        <v/>
      </c>
      <c r="T124" s="4" t="str">
        <f>IFERROR(__xludf.DUMMYFUNCTION("""COMPUTED_VALUE"""),"")</f>
        <v/>
      </c>
      <c r="U124" s="4" t="str">
        <f>IFERROR(__xludf.DUMMYFUNCTION("""COMPUTED_VALUE"""),"")</f>
        <v/>
      </c>
      <c r="V124" s="4" t="str">
        <f>IFERROR(__xludf.DUMMYFUNCTION("""COMPUTED_VALUE"""),"")</f>
        <v/>
      </c>
      <c r="W124" s="4" t="str">
        <f>IFERROR(__xludf.DUMMYFUNCTION("""COMPUTED_VALUE"""),"")</f>
        <v/>
      </c>
      <c r="X124" s="4" t="str">
        <f>IFERROR(__xludf.DUMMYFUNCTION("""COMPUTED_VALUE"""),"")</f>
        <v/>
      </c>
      <c r="Y124" s="4" t="str">
        <f>IFERROR(__xludf.DUMMYFUNCTION("""COMPUTED_VALUE"""),"")</f>
        <v/>
      </c>
      <c r="Z124" s="4" t="str">
        <f>IFERROR(__xludf.DUMMYFUNCTION("""COMPUTED_VALUE"""),"")</f>
        <v/>
      </c>
      <c r="AA124" s="4" t="str">
        <f>IFERROR(__xludf.DUMMYFUNCTION("""COMPUTED_VALUE"""),"")</f>
        <v/>
      </c>
      <c r="AB124" s="4" t="str">
        <f>IFERROR(__xludf.DUMMYFUNCTION("""COMPUTED_VALUE"""),"")</f>
        <v/>
      </c>
      <c r="AC124" s="4" t="str">
        <f>IFERROR(__xludf.DUMMYFUNCTION("""COMPUTED_VALUE"""),"")</f>
        <v/>
      </c>
      <c r="AD124" s="4" t="str">
        <f>IFERROR(__xludf.DUMMYFUNCTION("""COMPUTED_VALUE"""),"")</f>
        <v/>
      </c>
      <c r="AE124" s="4" t="str">
        <f>IFERROR(__xludf.DUMMYFUNCTION("""COMPUTED_VALUE"""),"")</f>
        <v/>
      </c>
      <c r="AF124" s="4" t="str">
        <f>IFERROR(__xludf.DUMMYFUNCTION("""COMPUTED_VALUE"""),"")</f>
        <v/>
      </c>
      <c r="AG124" s="4" t="str">
        <f>IFERROR(__xludf.DUMMYFUNCTION("""COMPUTED_VALUE"""),"")</f>
        <v/>
      </c>
      <c r="AH124" s="4" t="str">
        <f>IFERROR(__xludf.DUMMYFUNCTION("""COMPUTED_VALUE"""),"")</f>
        <v/>
      </c>
      <c r="AI124" s="4" t="str">
        <f>IFERROR(__xludf.DUMMYFUNCTION("""COMPUTED_VALUE"""),"")</f>
        <v/>
      </c>
      <c r="AJ124" s="4" t="str">
        <f>IFERROR(__xludf.DUMMYFUNCTION("""COMPUTED_VALUE"""),"")</f>
        <v/>
      </c>
      <c r="AK124" s="4" t="str">
        <f>IFERROR(__xludf.DUMMYFUNCTION("""COMPUTED_VALUE"""),"")</f>
        <v/>
      </c>
      <c r="AL124" s="4" t="str">
        <f>IFERROR(__xludf.DUMMYFUNCTION("""COMPUTED_VALUE"""),"")</f>
        <v/>
      </c>
      <c r="AM124" s="4" t="str">
        <f>IFERROR(__xludf.DUMMYFUNCTION("""COMPUTED_VALUE"""),"")</f>
        <v/>
      </c>
      <c r="AN124" s="4" t="str">
        <f>IFERROR(__xludf.DUMMYFUNCTION("""COMPUTED_VALUE"""),"")</f>
        <v/>
      </c>
      <c r="AO124" s="4" t="str">
        <f>IFERROR(__xludf.DUMMYFUNCTION("""COMPUTED_VALUE"""),"")</f>
        <v/>
      </c>
      <c r="AP124" s="4" t="str">
        <f>IFERROR(__xludf.DUMMYFUNCTION("""COMPUTED_VALUE"""),"")</f>
        <v/>
      </c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</row>
    <row r="125">
      <c r="A125" s="4" t="str">
        <f>IFERROR(__xludf.DUMMYFUNCTION("""COMPUTED_VALUE"""),"")</f>
        <v/>
      </c>
      <c r="B125" s="4" t="str">
        <f>IFERROR(__xludf.DUMMYFUNCTION("""COMPUTED_VALUE"""),"")</f>
        <v/>
      </c>
      <c r="C125" s="4" t="str">
        <f>IFERROR(__xludf.DUMMYFUNCTION("""COMPUTED_VALUE"""),"")</f>
        <v/>
      </c>
      <c r="D125" s="4" t="str">
        <f>IFERROR(__xludf.DUMMYFUNCTION("""COMPUTED_VALUE"""),"")</f>
        <v/>
      </c>
      <c r="E125" s="4" t="str">
        <f>IFERROR(__xludf.DUMMYFUNCTION("""COMPUTED_VALUE"""),"")</f>
        <v/>
      </c>
      <c r="F125" s="4" t="str">
        <f>IFERROR(__xludf.DUMMYFUNCTION("""COMPUTED_VALUE"""),"")</f>
        <v/>
      </c>
      <c r="G125" s="4" t="str">
        <f>IFERROR(__xludf.DUMMYFUNCTION("""COMPUTED_VALUE"""),"")</f>
        <v/>
      </c>
      <c r="H125" s="4" t="str">
        <f>IFERROR(__xludf.DUMMYFUNCTION("""COMPUTED_VALUE"""),"")</f>
        <v/>
      </c>
      <c r="I125" s="4" t="str">
        <f>IFERROR(__xludf.DUMMYFUNCTION("""COMPUTED_VALUE"""),"")</f>
        <v/>
      </c>
      <c r="J125" s="4" t="str">
        <f>IFERROR(__xludf.DUMMYFUNCTION("""COMPUTED_VALUE"""),"")</f>
        <v/>
      </c>
      <c r="K125" s="4" t="str">
        <f>IFERROR(__xludf.DUMMYFUNCTION("""COMPUTED_VALUE"""),"")</f>
        <v/>
      </c>
      <c r="L125" s="4" t="str">
        <f>IFERROR(__xludf.DUMMYFUNCTION("""COMPUTED_VALUE"""),"")</f>
        <v/>
      </c>
      <c r="M125" s="4" t="str">
        <f>IFERROR(__xludf.DUMMYFUNCTION("""COMPUTED_VALUE"""),"")</f>
        <v/>
      </c>
      <c r="N125" s="4" t="str">
        <f>IFERROR(__xludf.DUMMYFUNCTION("""COMPUTED_VALUE"""),"")</f>
        <v/>
      </c>
      <c r="O125" s="4" t="str">
        <f>IFERROR(__xludf.DUMMYFUNCTION("""COMPUTED_VALUE"""),"")</f>
        <v/>
      </c>
      <c r="P125" s="4" t="str">
        <f>IFERROR(__xludf.DUMMYFUNCTION("""COMPUTED_VALUE"""),"")</f>
        <v/>
      </c>
      <c r="Q125" s="4" t="str">
        <f>IFERROR(__xludf.DUMMYFUNCTION("""COMPUTED_VALUE"""),"")</f>
        <v/>
      </c>
      <c r="R125" s="4" t="str">
        <f>IFERROR(__xludf.DUMMYFUNCTION("""COMPUTED_VALUE"""),"")</f>
        <v/>
      </c>
      <c r="S125" s="4" t="str">
        <f>IFERROR(__xludf.DUMMYFUNCTION("""COMPUTED_VALUE"""),"")</f>
        <v/>
      </c>
      <c r="T125" s="4" t="str">
        <f>IFERROR(__xludf.DUMMYFUNCTION("""COMPUTED_VALUE"""),"")</f>
        <v/>
      </c>
      <c r="U125" s="4" t="str">
        <f>IFERROR(__xludf.DUMMYFUNCTION("""COMPUTED_VALUE"""),"")</f>
        <v/>
      </c>
      <c r="V125" s="4" t="str">
        <f>IFERROR(__xludf.DUMMYFUNCTION("""COMPUTED_VALUE"""),"")</f>
        <v/>
      </c>
      <c r="W125" s="4" t="str">
        <f>IFERROR(__xludf.DUMMYFUNCTION("""COMPUTED_VALUE"""),"")</f>
        <v/>
      </c>
      <c r="X125" s="4" t="str">
        <f>IFERROR(__xludf.DUMMYFUNCTION("""COMPUTED_VALUE"""),"")</f>
        <v/>
      </c>
      <c r="Y125" s="4" t="str">
        <f>IFERROR(__xludf.DUMMYFUNCTION("""COMPUTED_VALUE"""),"")</f>
        <v/>
      </c>
      <c r="Z125" s="4" t="str">
        <f>IFERROR(__xludf.DUMMYFUNCTION("""COMPUTED_VALUE"""),"")</f>
        <v/>
      </c>
      <c r="AA125" s="4" t="str">
        <f>IFERROR(__xludf.DUMMYFUNCTION("""COMPUTED_VALUE"""),"")</f>
        <v/>
      </c>
      <c r="AB125" s="4" t="str">
        <f>IFERROR(__xludf.DUMMYFUNCTION("""COMPUTED_VALUE"""),"")</f>
        <v/>
      </c>
      <c r="AC125" s="4" t="str">
        <f>IFERROR(__xludf.DUMMYFUNCTION("""COMPUTED_VALUE"""),"")</f>
        <v/>
      </c>
      <c r="AD125" s="4" t="str">
        <f>IFERROR(__xludf.DUMMYFUNCTION("""COMPUTED_VALUE"""),"")</f>
        <v/>
      </c>
      <c r="AE125" s="4" t="str">
        <f>IFERROR(__xludf.DUMMYFUNCTION("""COMPUTED_VALUE"""),"")</f>
        <v/>
      </c>
      <c r="AF125" s="4" t="str">
        <f>IFERROR(__xludf.DUMMYFUNCTION("""COMPUTED_VALUE"""),"")</f>
        <v/>
      </c>
      <c r="AG125" s="4" t="str">
        <f>IFERROR(__xludf.DUMMYFUNCTION("""COMPUTED_VALUE"""),"")</f>
        <v/>
      </c>
      <c r="AH125" s="4" t="str">
        <f>IFERROR(__xludf.DUMMYFUNCTION("""COMPUTED_VALUE"""),"")</f>
        <v/>
      </c>
      <c r="AI125" s="4" t="str">
        <f>IFERROR(__xludf.DUMMYFUNCTION("""COMPUTED_VALUE"""),"")</f>
        <v/>
      </c>
      <c r="AJ125" s="4" t="str">
        <f>IFERROR(__xludf.DUMMYFUNCTION("""COMPUTED_VALUE"""),"")</f>
        <v/>
      </c>
      <c r="AK125" s="4" t="str">
        <f>IFERROR(__xludf.DUMMYFUNCTION("""COMPUTED_VALUE"""),"")</f>
        <v/>
      </c>
      <c r="AL125" s="4" t="str">
        <f>IFERROR(__xludf.DUMMYFUNCTION("""COMPUTED_VALUE"""),"")</f>
        <v/>
      </c>
      <c r="AM125" s="4" t="str">
        <f>IFERROR(__xludf.DUMMYFUNCTION("""COMPUTED_VALUE"""),"")</f>
        <v/>
      </c>
      <c r="AN125" s="4" t="str">
        <f>IFERROR(__xludf.DUMMYFUNCTION("""COMPUTED_VALUE"""),"")</f>
        <v/>
      </c>
      <c r="AO125" s="4" t="str">
        <f>IFERROR(__xludf.DUMMYFUNCTION("""COMPUTED_VALUE"""),"")</f>
        <v/>
      </c>
      <c r="AP125" s="4" t="str">
        <f>IFERROR(__xludf.DUMMYFUNCTION("""COMPUTED_VALUE"""),"")</f>
        <v/>
      </c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</row>
    <row r="126">
      <c r="A126" s="4" t="str">
        <f>IFERROR(__xludf.DUMMYFUNCTION("""COMPUTED_VALUE"""),"")</f>
        <v/>
      </c>
      <c r="B126" s="4" t="str">
        <f>IFERROR(__xludf.DUMMYFUNCTION("""COMPUTED_VALUE"""),"")</f>
        <v/>
      </c>
      <c r="C126" s="4" t="str">
        <f>IFERROR(__xludf.DUMMYFUNCTION("""COMPUTED_VALUE"""),"")</f>
        <v/>
      </c>
      <c r="D126" s="4" t="str">
        <f>IFERROR(__xludf.DUMMYFUNCTION("""COMPUTED_VALUE"""),"")</f>
        <v/>
      </c>
      <c r="E126" s="4" t="str">
        <f>IFERROR(__xludf.DUMMYFUNCTION("""COMPUTED_VALUE"""),"")</f>
        <v/>
      </c>
      <c r="F126" s="4" t="str">
        <f>IFERROR(__xludf.DUMMYFUNCTION("""COMPUTED_VALUE"""),"")</f>
        <v/>
      </c>
      <c r="G126" s="4" t="str">
        <f>IFERROR(__xludf.DUMMYFUNCTION("""COMPUTED_VALUE"""),"")</f>
        <v/>
      </c>
      <c r="H126" s="4" t="str">
        <f>IFERROR(__xludf.DUMMYFUNCTION("""COMPUTED_VALUE"""),"")</f>
        <v/>
      </c>
      <c r="I126" s="4" t="str">
        <f>IFERROR(__xludf.DUMMYFUNCTION("""COMPUTED_VALUE"""),"")</f>
        <v/>
      </c>
      <c r="J126" s="4" t="str">
        <f>IFERROR(__xludf.DUMMYFUNCTION("""COMPUTED_VALUE"""),"")</f>
        <v/>
      </c>
      <c r="K126" s="4" t="str">
        <f>IFERROR(__xludf.DUMMYFUNCTION("""COMPUTED_VALUE"""),"")</f>
        <v/>
      </c>
      <c r="L126" s="4" t="str">
        <f>IFERROR(__xludf.DUMMYFUNCTION("""COMPUTED_VALUE"""),"")</f>
        <v/>
      </c>
      <c r="M126" s="4" t="str">
        <f>IFERROR(__xludf.DUMMYFUNCTION("""COMPUTED_VALUE"""),"")</f>
        <v/>
      </c>
      <c r="N126" s="4" t="str">
        <f>IFERROR(__xludf.DUMMYFUNCTION("""COMPUTED_VALUE"""),"")</f>
        <v/>
      </c>
      <c r="O126" s="4" t="str">
        <f>IFERROR(__xludf.DUMMYFUNCTION("""COMPUTED_VALUE"""),"")</f>
        <v/>
      </c>
      <c r="P126" s="4" t="str">
        <f>IFERROR(__xludf.DUMMYFUNCTION("""COMPUTED_VALUE"""),"")</f>
        <v/>
      </c>
      <c r="Q126" s="4" t="str">
        <f>IFERROR(__xludf.DUMMYFUNCTION("""COMPUTED_VALUE"""),"")</f>
        <v/>
      </c>
      <c r="R126" s="4" t="str">
        <f>IFERROR(__xludf.DUMMYFUNCTION("""COMPUTED_VALUE"""),"")</f>
        <v/>
      </c>
      <c r="S126" s="4" t="str">
        <f>IFERROR(__xludf.DUMMYFUNCTION("""COMPUTED_VALUE"""),"")</f>
        <v/>
      </c>
      <c r="T126" s="4" t="str">
        <f>IFERROR(__xludf.DUMMYFUNCTION("""COMPUTED_VALUE"""),"")</f>
        <v/>
      </c>
      <c r="U126" s="4" t="str">
        <f>IFERROR(__xludf.DUMMYFUNCTION("""COMPUTED_VALUE"""),"")</f>
        <v/>
      </c>
      <c r="V126" s="4" t="str">
        <f>IFERROR(__xludf.DUMMYFUNCTION("""COMPUTED_VALUE"""),"")</f>
        <v/>
      </c>
      <c r="W126" s="4" t="str">
        <f>IFERROR(__xludf.DUMMYFUNCTION("""COMPUTED_VALUE"""),"")</f>
        <v/>
      </c>
      <c r="X126" s="4" t="str">
        <f>IFERROR(__xludf.DUMMYFUNCTION("""COMPUTED_VALUE"""),"")</f>
        <v/>
      </c>
      <c r="Y126" s="4" t="str">
        <f>IFERROR(__xludf.DUMMYFUNCTION("""COMPUTED_VALUE"""),"")</f>
        <v/>
      </c>
      <c r="Z126" s="4" t="str">
        <f>IFERROR(__xludf.DUMMYFUNCTION("""COMPUTED_VALUE"""),"")</f>
        <v/>
      </c>
      <c r="AA126" s="4" t="str">
        <f>IFERROR(__xludf.DUMMYFUNCTION("""COMPUTED_VALUE"""),"")</f>
        <v/>
      </c>
      <c r="AB126" s="4" t="str">
        <f>IFERROR(__xludf.DUMMYFUNCTION("""COMPUTED_VALUE"""),"")</f>
        <v/>
      </c>
      <c r="AC126" s="4" t="str">
        <f>IFERROR(__xludf.DUMMYFUNCTION("""COMPUTED_VALUE"""),"")</f>
        <v/>
      </c>
      <c r="AD126" s="4" t="str">
        <f>IFERROR(__xludf.DUMMYFUNCTION("""COMPUTED_VALUE"""),"")</f>
        <v/>
      </c>
      <c r="AE126" s="4" t="str">
        <f>IFERROR(__xludf.DUMMYFUNCTION("""COMPUTED_VALUE"""),"")</f>
        <v/>
      </c>
      <c r="AF126" s="4" t="str">
        <f>IFERROR(__xludf.DUMMYFUNCTION("""COMPUTED_VALUE"""),"")</f>
        <v/>
      </c>
      <c r="AG126" s="4" t="str">
        <f>IFERROR(__xludf.DUMMYFUNCTION("""COMPUTED_VALUE"""),"")</f>
        <v/>
      </c>
      <c r="AH126" s="4" t="str">
        <f>IFERROR(__xludf.DUMMYFUNCTION("""COMPUTED_VALUE"""),"")</f>
        <v/>
      </c>
      <c r="AI126" s="4" t="str">
        <f>IFERROR(__xludf.DUMMYFUNCTION("""COMPUTED_VALUE"""),"")</f>
        <v/>
      </c>
      <c r="AJ126" s="4" t="str">
        <f>IFERROR(__xludf.DUMMYFUNCTION("""COMPUTED_VALUE"""),"")</f>
        <v/>
      </c>
      <c r="AK126" s="4" t="str">
        <f>IFERROR(__xludf.DUMMYFUNCTION("""COMPUTED_VALUE"""),"")</f>
        <v/>
      </c>
      <c r="AL126" s="4" t="str">
        <f>IFERROR(__xludf.DUMMYFUNCTION("""COMPUTED_VALUE"""),"")</f>
        <v/>
      </c>
      <c r="AM126" s="4" t="str">
        <f>IFERROR(__xludf.DUMMYFUNCTION("""COMPUTED_VALUE"""),"")</f>
        <v/>
      </c>
      <c r="AN126" s="4" t="str">
        <f>IFERROR(__xludf.DUMMYFUNCTION("""COMPUTED_VALUE"""),"")</f>
        <v/>
      </c>
      <c r="AO126" s="4" t="str">
        <f>IFERROR(__xludf.DUMMYFUNCTION("""COMPUTED_VALUE"""),"")</f>
        <v/>
      </c>
      <c r="AP126" s="4" t="str">
        <f>IFERROR(__xludf.DUMMYFUNCTION("""COMPUTED_VALUE"""),"")</f>
        <v/>
      </c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</row>
    <row r="127">
      <c r="A127" s="4" t="str">
        <f>IFERROR(__xludf.DUMMYFUNCTION("""COMPUTED_VALUE"""),"")</f>
        <v/>
      </c>
      <c r="B127" s="4" t="str">
        <f>IFERROR(__xludf.DUMMYFUNCTION("""COMPUTED_VALUE"""),"")</f>
        <v/>
      </c>
      <c r="C127" s="4" t="str">
        <f>IFERROR(__xludf.DUMMYFUNCTION("""COMPUTED_VALUE"""),"")</f>
        <v/>
      </c>
      <c r="D127" s="4" t="str">
        <f>IFERROR(__xludf.DUMMYFUNCTION("""COMPUTED_VALUE"""),"")</f>
        <v/>
      </c>
      <c r="E127" s="4" t="str">
        <f>IFERROR(__xludf.DUMMYFUNCTION("""COMPUTED_VALUE"""),"")</f>
        <v/>
      </c>
      <c r="F127" s="4" t="str">
        <f>IFERROR(__xludf.DUMMYFUNCTION("""COMPUTED_VALUE"""),"")</f>
        <v/>
      </c>
      <c r="G127" s="4" t="str">
        <f>IFERROR(__xludf.DUMMYFUNCTION("""COMPUTED_VALUE"""),"")</f>
        <v/>
      </c>
      <c r="H127" s="4" t="str">
        <f>IFERROR(__xludf.DUMMYFUNCTION("""COMPUTED_VALUE"""),"")</f>
        <v/>
      </c>
      <c r="I127" s="4" t="str">
        <f>IFERROR(__xludf.DUMMYFUNCTION("""COMPUTED_VALUE"""),"")</f>
        <v/>
      </c>
      <c r="J127" s="4" t="str">
        <f>IFERROR(__xludf.DUMMYFUNCTION("""COMPUTED_VALUE"""),"")</f>
        <v/>
      </c>
      <c r="K127" s="4" t="str">
        <f>IFERROR(__xludf.DUMMYFUNCTION("""COMPUTED_VALUE"""),"")</f>
        <v/>
      </c>
      <c r="L127" s="4" t="str">
        <f>IFERROR(__xludf.DUMMYFUNCTION("""COMPUTED_VALUE"""),"")</f>
        <v/>
      </c>
      <c r="M127" s="4" t="str">
        <f>IFERROR(__xludf.DUMMYFUNCTION("""COMPUTED_VALUE"""),"")</f>
        <v/>
      </c>
      <c r="N127" s="4" t="str">
        <f>IFERROR(__xludf.DUMMYFUNCTION("""COMPUTED_VALUE"""),"")</f>
        <v/>
      </c>
      <c r="O127" s="4" t="str">
        <f>IFERROR(__xludf.DUMMYFUNCTION("""COMPUTED_VALUE"""),"")</f>
        <v/>
      </c>
      <c r="P127" s="4" t="str">
        <f>IFERROR(__xludf.DUMMYFUNCTION("""COMPUTED_VALUE"""),"")</f>
        <v/>
      </c>
      <c r="Q127" s="4" t="str">
        <f>IFERROR(__xludf.DUMMYFUNCTION("""COMPUTED_VALUE"""),"")</f>
        <v/>
      </c>
      <c r="R127" s="4" t="str">
        <f>IFERROR(__xludf.DUMMYFUNCTION("""COMPUTED_VALUE"""),"")</f>
        <v/>
      </c>
      <c r="S127" s="4" t="str">
        <f>IFERROR(__xludf.DUMMYFUNCTION("""COMPUTED_VALUE"""),"")</f>
        <v/>
      </c>
      <c r="T127" s="4" t="str">
        <f>IFERROR(__xludf.DUMMYFUNCTION("""COMPUTED_VALUE"""),"")</f>
        <v/>
      </c>
      <c r="U127" s="4" t="str">
        <f>IFERROR(__xludf.DUMMYFUNCTION("""COMPUTED_VALUE"""),"")</f>
        <v/>
      </c>
      <c r="V127" s="4" t="str">
        <f>IFERROR(__xludf.DUMMYFUNCTION("""COMPUTED_VALUE"""),"")</f>
        <v/>
      </c>
      <c r="W127" s="4" t="str">
        <f>IFERROR(__xludf.DUMMYFUNCTION("""COMPUTED_VALUE"""),"")</f>
        <v/>
      </c>
      <c r="X127" s="4" t="str">
        <f>IFERROR(__xludf.DUMMYFUNCTION("""COMPUTED_VALUE"""),"")</f>
        <v/>
      </c>
      <c r="Y127" s="4" t="str">
        <f>IFERROR(__xludf.DUMMYFUNCTION("""COMPUTED_VALUE"""),"")</f>
        <v/>
      </c>
      <c r="Z127" s="4" t="str">
        <f>IFERROR(__xludf.DUMMYFUNCTION("""COMPUTED_VALUE"""),"")</f>
        <v/>
      </c>
      <c r="AA127" s="4" t="str">
        <f>IFERROR(__xludf.DUMMYFUNCTION("""COMPUTED_VALUE"""),"")</f>
        <v/>
      </c>
      <c r="AB127" s="4" t="str">
        <f>IFERROR(__xludf.DUMMYFUNCTION("""COMPUTED_VALUE"""),"")</f>
        <v/>
      </c>
      <c r="AC127" s="4" t="str">
        <f>IFERROR(__xludf.DUMMYFUNCTION("""COMPUTED_VALUE"""),"")</f>
        <v/>
      </c>
      <c r="AD127" s="4" t="str">
        <f>IFERROR(__xludf.DUMMYFUNCTION("""COMPUTED_VALUE"""),"")</f>
        <v/>
      </c>
      <c r="AE127" s="4" t="str">
        <f>IFERROR(__xludf.DUMMYFUNCTION("""COMPUTED_VALUE"""),"")</f>
        <v/>
      </c>
      <c r="AF127" s="4" t="str">
        <f>IFERROR(__xludf.DUMMYFUNCTION("""COMPUTED_VALUE"""),"")</f>
        <v/>
      </c>
      <c r="AG127" s="4" t="str">
        <f>IFERROR(__xludf.DUMMYFUNCTION("""COMPUTED_VALUE"""),"")</f>
        <v/>
      </c>
      <c r="AH127" s="4" t="str">
        <f>IFERROR(__xludf.DUMMYFUNCTION("""COMPUTED_VALUE"""),"")</f>
        <v/>
      </c>
      <c r="AI127" s="4" t="str">
        <f>IFERROR(__xludf.DUMMYFUNCTION("""COMPUTED_VALUE"""),"")</f>
        <v/>
      </c>
      <c r="AJ127" s="4" t="str">
        <f>IFERROR(__xludf.DUMMYFUNCTION("""COMPUTED_VALUE"""),"")</f>
        <v/>
      </c>
      <c r="AK127" s="4" t="str">
        <f>IFERROR(__xludf.DUMMYFUNCTION("""COMPUTED_VALUE"""),"")</f>
        <v/>
      </c>
      <c r="AL127" s="4" t="str">
        <f>IFERROR(__xludf.DUMMYFUNCTION("""COMPUTED_VALUE"""),"")</f>
        <v/>
      </c>
      <c r="AM127" s="4" t="str">
        <f>IFERROR(__xludf.DUMMYFUNCTION("""COMPUTED_VALUE"""),"")</f>
        <v/>
      </c>
      <c r="AN127" s="4" t="str">
        <f>IFERROR(__xludf.DUMMYFUNCTION("""COMPUTED_VALUE"""),"")</f>
        <v/>
      </c>
      <c r="AO127" s="4" t="str">
        <f>IFERROR(__xludf.DUMMYFUNCTION("""COMPUTED_VALUE"""),"")</f>
        <v/>
      </c>
      <c r="AP127" s="4" t="str">
        <f>IFERROR(__xludf.DUMMYFUNCTION("""COMPUTED_VALUE"""),"")</f>
        <v/>
      </c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</row>
    <row r="128">
      <c r="A128" s="4" t="str">
        <f>IFERROR(__xludf.DUMMYFUNCTION("""COMPUTED_VALUE"""),"")</f>
        <v/>
      </c>
      <c r="B128" s="4" t="str">
        <f>IFERROR(__xludf.DUMMYFUNCTION("""COMPUTED_VALUE"""),"")</f>
        <v/>
      </c>
      <c r="C128" s="4" t="str">
        <f>IFERROR(__xludf.DUMMYFUNCTION("""COMPUTED_VALUE"""),"")</f>
        <v/>
      </c>
      <c r="D128" s="4" t="str">
        <f>IFERROR(__xludf.DUMMYFUNCTION("""COMPUTED_VALUE"""),"")</f>
        <v/>
      </c>
      <c r="E128" s="4" t="str">
        <f>IFERROR(__xludf.DUMMYFUNCTION("""COMPUTED_VALUE"""),"")</f>
        <v/>
      </c>
      <c r="F128" s="4" t="str">
        <f>IFERROR(__xludf.DUMMYFUNCTION("""COMPUTED_VALUE"""),"")</f>
        <v/>
      </c>
      <c r="G128" s="4" t="str">
        <f>IFERROR(__xludf.DUMMYFUNCTION("""COMPUTED_VALUE"""),"")</f>
        <v/>
      </c>
      <c r="H128" s="4" t="str">
        <f>IFERROR(__xludf.DUMMYFUNCTION("""COMPUTED_VALUE"""),"")</f>
        <v/>
      </c>
      <c r="I128" s="4" t="str">
        <f>IFERROR(__xludf.DUMMYFUNCTION("""COMPUTED_VALUE"""),"")</f>
        <v/>
      </c>
      <c r="J128" s="4" t="str">
        <f>IFERROR(__xludf.DUMMYFUNCTION("""COMPUTED_VALUE"""),"")</f>
        <v/>
      </c>
      <c r="K128" s="4" t="str">
        <f>IFERROR(__xludf.DUMMYFUNCTION("""COMPUTED_VALUE"""),"")</f>
        <v/>
      </c>
      <c r="L128" s="4" t="str">
        <f>IFERROR(__xludf.DUMMYFUNCTION("""COMPUTED_VALUE"""),"")</f>
        <v/>
      </c>
      <c r="M128" s="4" t="str">
        <f>IFERROR(__xludf.DUMMYFUNCTION("""COMPUTED_VALUE"""),"")</f>
        <v/>
      </c>
      <c r="N128" s="4" t="str">
        <f>IFERROR(__xludf.DUMMYFUNCTION("""COMPUTED_VALUE"""),"")</f>
        <v/>
      </c>
      <c r="O128" s="4" t="str">
        <f>IFERROR(__xludf.DUMMYFUNCTION("""COMPUTED_VALUE"""),"")</f>
        <v/>
      </c>
      <c r="P128" s="4" t="str">
        <f>IFERROR(__xludf.DUMMYFUNCTION("""COMPUTED_VALUE"""),"")</f>
        <v/>
      </c>
      <c r="Q128" s="4" t="str">
        <f>IFERROR(__xludf.DUMMYFUNCTION("""COMPUTED_VALUE"""),"")</f>
        <v/>
      </c>
      <c r="R128" s="4" t="str">
        <f>IFERROR(__xludf.DUMMYFUNCTION("""COMPUTED_VALUE"""),"")</f>
        <v/>
      </c>
      <c r="S128" s="4" t="str">
        <f>IFERROR(__xludf.DUMMYFUNCTION("""COMPUTED_VALUE"""),"")</f>
        <v/>
      </c>
      <c r="T128" s="4" t="str">
        <f>IFERROR(__xludf.DUMMYFUNCTION("""COMPUTED_VALUE"""),"")</f>
        <v/>
      </c>
      <c r="U128" s="4" t="str">
        <f>IFERROR(__xludf.DUMMYFUNCTION("""COMPUTED_VALUE"""),"")</f>
        <v/>
      </c>
      <c r="V128" s="4" t="str">
        <f>IFERROR(__xludf.DUMMYFUNCTION("""COMPUTED_VALUE"""),"")</f>
        <v/>
      </c>
      <c r="W128" s="4" t="str">
        <f>IFERROR(__xludf.DUMMYFUNCTION("""COMPUTED_VALUE"""),"")</f>
        <v/>
      </c>
      <c r="X128" s="4" t="str">
        <f>IFERROR(__xludf.DUMMYFUNCTION("""COMPUTED_VALUE"""),"")</f>
        <v/>
      </c>
      <c r="Y128" s="4" t="str">
        <f>IFERROR(__xludf.DUMMYFUNCTION("""COMPUTED_VALUE"""),"")</f>
        <v/>
      </c>
      <c r="Z128" s="4" t="str">
        <f>IFERROR(__xludf.DUMMYFUNCTION("""COMPUTED_VALUE"""),"")</f>
        <v/>
      </c>
      <c r="AA128" s="4" t="str">
        <f>IFERROR(__xludf.DUMMYFUNCTION("""COMPUTED_VALUE"""),"")</f>
        <v/>
      </c>
      <c r="AB128" s="4" t="str">
        <f>IFERROR(__xludf.DUMMYFUNCTION("""COMPUTED_VALUE"""),"")</f>
        <v/>
      </c>
      <c r="AC128" s="4" t="str">
        <f>IFERROR(__xludf.DUMMYFUNCTION("""COMPUTED_VALUE"""),"")</f>
        <v/>
      </c>
      <c r="AD128" s="4" t="str">
        <f>IFERROR(__xludf.DUMMYFUNCTION("""COMPUTED_VALUE"""),"")</f>
        <v/>
      </c>
      <c r="AE128" s="4" t="str">
        <f>IFERROR(__xludf.DUMMYFUNCTION("""COMPUTED_VALUE"""),"")</f>
        <v/>
      </c>
      <c r="AF128" s="4" t="str">
        <f>IFERROR(__xludf.DUMMYFUNCTION("""COMPUTED_VALUE"""),"")</f>
        <v/>
      </c>
      <c r="AG128" s="4" t="str">
        <f>IFERROR(__xludf.DUMMYFUNCTION("""COMPUTED_VALUE"""),"")</f>
        <v/>
      </c>
      <c r="AH128" s="4" t="str">
        <f>IFERROR(__xludf.DUMMYFUNCTION("""COMPUTED_VALUE"""),"")</f>
        <v/>
      </c>
      <c r="AI128" s="4" t="str">
        <f>IFERROR(__xludf.DUMMYFUNCTION("""COMPUTED_VALUE"""),"")</f>
        <v/>
      </c>
      <c r="AJ128" s="4" t="str">
        <f>IFERROR(__xludf.DUMMYFUNCTION("""COMPUTED_VALUE"""),"")</f>
        <v/>
      </c>
      <c r="AK128" s="4" t="str">
        <f>IFERROR(__xludf.DUMMYFUNCTION("""COMPUTED_VALUE"""),"")</f>
        <v/>
      </c>
      <c r="AL128" s="4" t="str">
        <f>IFERROR(__xludf.DUMMYFUNCTION("""COMPUTED_VALUE"""),"")</f>
        <v/>
      </c>
      <c r="AM128" s="4" t="str">
        <f>IFERROR(__xludf.DUMMYFUNCTION("""COMPUTED_VALUE"""),"")</f>
        <v/>
      </c>
      <c r="AN128" s="4" t="str">
        <f>IFERROR(__xludf.DUMMYFUNCTION("""COMPUTED_VALUE"""),"")</f>
        <v/>
      </c>
      <c r="AO128" s="4" t="str">
        <f>IFERROR(__xludf.DUMMYFUNCTION("""COMPUTED_VALUE"""),"")</f>
        <v/>
      </c>
      <c r="AP128" s="4" t="str">
        <f>IFERROR(__xludf.DUMMYFUNCTION("""COMPUTED_VALUE"""),"")</f>
        <v/>
      </c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</row>
    <row r="129">
      <c r="A129" s="4" t="str">
        <f>IFERROR(__xludf.DUMMYFUNCTION("""COMPUTED_VALUE"""),"")</f>
        <v/>
      </c>
      <c r="B129" s="4" t="str">
        <f>IFERROR(__xludf.DUMMYFUNCTION("""COMPUTED_VALUE"""),"")</f>
        <v/>
      </c>
      <c r="C129" s="4" t="str">
        <f>IFERROR(__xludf.DUMMYFUNCTION("""COMPUTED_VALUE"""),"")</f>
        <v/>
      </c>
      <c r="D129" s="4" t="str">
        <f>IFERROR(__xludf.DUMMYFUNCTION("""COMPUTED_VALUE"""),"")</f>
        <v/>
      </c>
      <c r="E129" s="4" t="str">
        <f>IFERROR(__xludf.DUMMYFUNCTION("""COMPUTED_VALUE"""),"")</f>
        <v/>
      </c>
      <c r="F129" s="4" t="str">
        <f>IFERROR(__xludf.DUMMYFUNCTION("""COMPUTED_VALUE"""),"")</f>
        <v/>
      </c>
      <c r="G129" s="4" t="str">
        <f>IFERROR(__xludf.DUMMYFUNCTION("""COMPUTED_VALUE"""),"")</f>
        <v/>
      </c>
      <c r="H129" s="4" t="str">
        <f>IFERROR(__xludf.DUMMYFUNCTION("""COMPUTED_VALUE"""),"")</f>
        <v/>
      </c>
      <c r="I129" s="4" t="str">
        <f>IFERROR(__xludf.DUMMYFUNCTION("""COMPUTED_VALUE"""),"")</f>
        <v/>
      </c>
      <c r="J129" s="4" t="str">
        <f>IFERROR(__xludf.DUMMYFUNCTION("""COMPUTED_VALUE"""),"")</f>
        <v/>
      </c>
      <c r="K129" s="4" t="str">
        <f>IFERROR(__xludf.DUMMYFUNCTION("""COMPUTED_VALUE"""),"")</f>
        <v/>
      </c>
      <c r="L129" s="4" t="str">
        <f>IFERROR(__xludf.DUMMYFUNCTION("""COMPUTED_VALUE"""),"")</f>
        <v/>
      </c>
      <c r="M129" s="4" t="str">
        <f>IFERROR(__xludf.DUMMYFUNCTION("""COMPUTED_VALUE"""),"")</f>
        <v/>
      </c>
      <c r="N129" s="4" t="str">
        <f>IFERROR(__xludf.DUMMYFUNCTION("""COMPUTED_VALUE"""),"")</f>
        <v/>
      </c>
      <c r="O129" s="4" t="str">
        <f>IFERROR(__xludf.DUMMYFUNCTION("""COMPUTED_VALUE"""),"")</f>
        <v/>
      </c>
      <c r="P129" s="4" t="str">
        <f>IFERROR(__xludf.DUMMYFUNCTION("""COMPUTED_VALUE"""),"")</f>
        <v/>
      </c>
      <c r="Q129" s="4" t="str">
        <f>IFERROR(__xludf.DUMMYFUNCTION("""COMPUTED_VALUE"""),"")</f>
        <v/>
      </c>
      <c r="R129" s="4" t="str">
        <f>IFERROR(__xludf.DUMMYFUNCTION("""COMPUTED_VALUE"""),"")</f>
        <v/>
      </c>
      <c r="S129" s="4" t="str">
        <f>IFERROR(__xludf.DUMMYFUNCTION("""COMPUTED_VALUE"""),"")</f>
        <v/>
      </c>
      <c r="T129" s="4" t="str">
        <f>IFERROR(__xludf.DUMMYFUNCTION("""COMPUTED_VALUE"""),"")</f>
        <v/>
      </c>
      <c r="U129" s="4" t="str">
        <f>IFERROR(__xludf.DUMMYFUNCTION("""COMPUTED_VALUE"""),"")</f>
        <v/>
      </c>
      <c r="V129" s="4" t="str">
        <f>IFERROR(__xludf.DUMMYFUNCTION("""COMPUTED_VALUE"""),"")</f>
        <v/>
      </c>
      <c r="W129" s="4" t="str">
        <f>IFERROR(__xludf.DUMMYFUNCTION("""COMPUTED_VALUE"""),"")</f>
        <v/>
      </c>
      <c r="X129" s="4" t="str">
        <f>IFERROR(__xludf.DUMMYFUNCTION("""COMPUTED_VALUE"""),"")</f>
        <v/>
      </c>
      <c r="Y129" s="4" t="str">
        <f>IFERROR(__xludf.DUMMYFUNCTION("""COMPUTED_VALUE"""),"")</f>
        <v/>
      </c>
      <c r="Z129" s="4" t="str">
        <f>IFERROR(__xludf.DUMMYFUNCTION("""COMPUTED_VALUE"""),"")</f>
        <v/>
      </c>
      <c r="AA129" s="4" t="str">
        <f>IFERROR(__xludf.DUMMYFUNCTION("""COMPUTED_VALUE"""),"")</f>
        <v/>
      </c>
      <c r="AB129" s="4" t="str">
        <f>IFERROR(__xludf.DUMMYFUNCTION("""COMPUTED_VALUE"""),"")</f>
        <v/>
      </c>
      <c r="AC129" s="4" t="str">
        <f>IFERROR(__xludf.DUMMYFUNCTION("""COMPUTED_VALUE"""),"")</f>
        <v/>
      </c>
      <c r="AD129" s="4" t="str">
        <f>IFERROR(__xludf.DUMMYFUNCTION("""COMPUTED_VALUE"""),"")</f>
        <v/>
      </c>
      <c r="AE129" s="4" t="str">
        <f>IFERROR(__xludf.DUMMYFUNCTION("""COMPUTED_VALUE"""),"")</f>
        <v/>
      </c>
      <c r="AF129" s="4" t="str">
        <f>IFERROR(__xludf.DUMMYFUNCTION("""COMPUTED_VALUE"""),"")</f>
        <v/>
      </c>
      <c r="AG129" s="4" t="str">
        <f>IFERROR(__xludf.DUMMYFUNCTION("""COMPUTED_VALUE"""),"")</f>
        <v/>
      </c>
      <c r="AH129" s="4" t="str">
        <f>IFERROR(__xludf.DUMMYFUNCTION("""COMPUTED_VALUE"""),"")</f>
        <v/>
      </c>
      <c r="AI129" s="4" t="str">
        <f>IFERROR(__xludf.DUMMYFUNCTION("""COMPUTED_VALUE"""),"")</f>
        <v/>
      </c>
      <c r="AJ129" s="4" t="str">
        <f>IFERROR(__xludf.DUMMYFUNCTION("""COMPUTED_VALUE"""),"")</f>
        <v/>
      </c>
      <c r="AK129" s="4" t="str">
        <f>IFERROR(__xludf.DUMMYFUNCTION("""COMPUTED_VALUE"""),"")</f>
        <v/>
      </c>
      <c r="AL129" s="4" t="str">
        <f>IFERROR(__xludf.DUMMYFUNCTION("""COMPUTED_VALUE"""),"")</f>
        <v/>
      </c>
      <c r="AM129" s="4" t="str">
        <f>IFERROR(__xludf.DUMMYFUNCTION("""COMPUTED_VALUE"""),"")</f>
        <v/>
      </c>
      <c r="AN129" s="4" t="str">
        <f>IFERROR(__xludf.DUMMYFUNCTION("""COMPUTED_VALUE"""),"")</f>
        <v/>
      </c>
      <c r="AO129" s="4" t="str">
        <f>IFERROR(__xludf.DUMMYFUNCTION("""COMPUTED_VALUE"""),"")</f>
        <v/>
      </c>
      <c r="AP129" s="4" t="str">
        <f>IFERROR(__xludf.DUMMYFUNCTION("""COMPUTED_VALUE"""),"")</f>
        <v/>
      </c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</row>
    <row r="130">
      <c r="A130" s="4" t="str">
        <f>IFERROR(__xludf.DUMMYFUNCTION("""COMPUTED_VALUE"""),"")</f>
        <v/>
      </c>
      <c r="B130" s="4" t="str">
        <f>IFERROR(__xludf.DUMMYFUNCTION("""COMPUTED_VALUE"""),"")</f>
        <v/>
      </c>
      <c r="C130" s="4" t="str">
        <f>IFERROR(__xludf.DUMMYFUNCTION("""COMPUTED_VALUE"""),"")</f>
        <v/>
      </c>
      <c r="D130" s="4" t="str">
        <f>IFERROR(__xludf.DUMMYFUNCTION("""COMPUTED_VALUE"""),"")</f>
        <v/>
      </c>
      <c r="E130" s="4" t="str">
        <f>IFERROR(__xludf.DUMMYFUNCTION("""COMPUTED_VALUE"""),"")</f>
        <v/>
      </c>
      <c r="F130" s="4" t="str">
        <f>IFERROR(__xludf.DUMMYFUNCTION("""COMPUTED_VALUE"""),"")</f>
        <v/>
      </c>
      <c r="G130" s="4" t="str">
        <f>IFERROR(__xludf.DUMMYFUNCTION("""COMPUTED_VALUE"""),"")</f>
        <v/>
      </c>
      <c r="H130" s="4" t="str">
        <f>IFERROR(__xludf.DUMMYFUNCTION("""COMPUTED_VALUE"""),"")</f>
        <v/>
      </c>
      <c r="I130" s="4" t="str">
        <f>IFERROR(__xludf.DUMMYFUNCTION("""COMPUTED_VALUE"""),"")</f>
        <v/>
      </c>
      <c r="J130" s="4" t="str">
        <f>IFERROR(__xludf.DUMMYFUNCTION("""COMPUTED_VALUE"""),"")</f>
        <v/>
      </c>
      <c r="K130" s="4" t="str">
        <f>IFERROR(__xludf.DUMMYFUNCTION("""COMPUTED_VALUE"""),"")</f>
        <v/>
      </c>
      <c r="L130" s="4" t="str">
        <f>IFERROR(__xludf.DUMMYFUNCTION("""COMPUTED_VALUE"""),"")</f>
        <v/>
      </c>
      <c r="M130" s="4" t="str">
        <f>IFERROR(__xludf.DUMMYFUNCTION("""COMPUTED_VALUE"""),"")</f>
        <v/>
      </c>
      <c r="N130" s="4" t="str">
        <f>IFERROR(__xludf.DUMMYFUNCTION("""COMPUTED_VALUE"""),"")</f>
        <v/>
      </c>
      <c r="O130" s="4" t="str">
        <f>IFERROR(__xludf.DUMMYFUNCTION("""COMPUTED_VALUE"""),"")</f>
        <v/>
      </c>
      <c r="P130" s="4" t="str">
        <f>IFERROR(__xludf.DUMMYFUNCTION("""COMPUTED_VALUE"""),"")</f>
        <v/>
      </c>
      <c r="Q130" s="4" t="str">
        <f>IFERROR(__xludf.DUMMYFUNCTION("""COMPUTED_VALUE"""),"")</f>
        <v/>
      </c>
      <c r="R130" s="4" t="str">
        <f>IFERROR(__xludf.DUMMYFUNCTION("""COMPUTED_VALUE"""),"")</f>
        <v/>
      </c>
      <c r="S130" s="4" t="str">
        <f>IFERROR(__xludf.DUMMYFUNCTION("""COMPUTED_VALUE"""),"")</f>
        <v/>
      </c>
      <c r="T130" s="4" t="str">
        <f>IFERROR(__xludf.DUMMYFUNCTION("""COMPUTED_VALUE"""),"")</f>
        <v/>
      </c>
      <c r="U130" s="4" t="str">
        <f>IFERROR(__xludf.DUMMYFUNCTION("""COMPUTED_VALUE"""),"")</f>
        <v/>
      </c>
      <c r="V130" s="4" t="str">
        <f>IFERROR(__xludf.DUMMYFUNCTION("""COMPUTED_VALUE"""),"")</f>
        <v/>
      </c>
      <c r="W130" s="4" t="str">
        <f>IFERROR(__xludf.DUMMYFUNCTION("""COMPUTED_VALUE"""),"")</f>
        <v/>
      </c>
      <c r="X130" s="4" t="str">
        <f>IFERROR(__xludf.DUMMYFUNCTION("""COMPUTED_VALUE"""),"")</f>
        <v/>
      </c>
      <c r="Y130" s="4" t="str">
        <f>IFERROR(__xludf.DUMMYFUNCTION("""COMPUTED_VALUE"""),"")</f>
        <v/>
      </c>
      <c r="Z130" s="4" t="str">
        <f>IFERROR(__xludf.DUMMYFUNCTION("""COMPUTED_VALUE"""),"")</f>
        <v/>
      </c>
      <c r="AA130" s="4" t="str">
        <f>IFERROR(__xludf.DUMMYFUNCTION("""COMPUTED_VALUE"""),"")</f>
        <v/>
      </c>
      <c r="AB130" s="4" t="str">
        <f>IFERROR(__xludf.DUMMYFUNCTION("""COMPUTED_VALUE"""),"")</f>
        <v/>
      </c>
      <c r="AC130" s="4" t="str">
        <f>IFERROR(__xludf.DUMMYFUNCTION("""COMPUTED_VALUE"""),"")</f>
        <v/>
      </c>
      <c r="AD130" s="4" t="str">
        <f>IFERROR(__xludf.DUMMYFUNCTION("""COMPUTED_VALUE"""),"")</f>
        <v/>
      </c>
      <c r="AE130" s="4" t="str">
        <f>IFERROR(__xludf.DUMMYFUNCTION("""COMPUTED_VALUE"""),"")</f>
        <v/>
      </c>
      <c r="AF130" s="4" t="str">
        <f>IFERROR(__xludf.DUMMYFUNCTION("""COMPUTED_VALUE"""),"")</f>
        <v/>
      </c>
      <c r="AG130" s="4" t="str">
        <f>IFERROR(__xludf.DUMMYFUNCTION("""COMPUTED_VALUE"""),"")</f>
        <v/>
      </c>
      <c r="AH130" s="4" t="str">
        <f>IFERROR(__xludf.DUMMYFUNCTION("""COMPUTED_VALUE"""),"")</f>
        <v/>
      </c>
      <c r="AI130" s="4" t="str">
        <f>IFERROR(__xludf.DUMMYFUNCTION("""COMPUTED_VALUE"""),"")</f>
        <v/>
      </c>
      <c r="AJ130" s="4" t="str">
        <f>IFERROR(__xludf.DUMMYFUNCTION("""COMPUTED_VALUE"""),"")</f>
        <v/>
      </c>
      <c r="AK130" s="4" t="str">
        <f>IFERROR(__xludf.DUMMYFUNCTION("""COMPUTED_VALUE"""),"")</f>
        <v/>
      </c>
      <c r="AL130" s="4" t="str">
        <f>IFERROR(__xludf.DUMMYFUNCTION("""COMPUTED_VALUE"""),"")</f>
        <v/>
      </c>
      <c r="AM130" s="4" t="str">
        <f>IFERROR(__xludf.DUMMYFUNCTION("""COMPUTED_VALUE"""),"")</f>
        <v/>
      </c>
      <c r="AN130" s="4" t="str">
        <f>IFERROR(__xludf.DUMMYFUNCTION("""COMPUTED_VALUE"""),"")</f>
        <v/>
      </c>
      <c r="AO130" s="4" t="str">
        <f>IFERROR(__xludf.DUMMYFUNCTION("""COMPUTED_VALUE"""),"")</f>
        <v/>
      </c>
      <c r="AP130" s="4" t="str">
        <f>IFERROR(__xludf.DUMMYFUNCTION("""COMPUTED_VALUE"""),"")</f>
        <v/>
      </c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</row>
    <row r="131">
      <c r="A131" s="4" t="str">
        <f>IFERROR(__xludf.DUMMYFUNCTION("""COMPUTED_VALUE"""),"")</f>
        <v/>
      </c>
      <c r="B131" s="4" t="str">
        <f>IFERROR(__xludf.DUMMYFUNCTION("""COMPUTED_VALUE"""),"")</f>
        <v/>
      </c>
      <c r="C131" s="4" t="str">
        <f>IFERROR(__xludf.DUMMYFUNCTION("""COMPUTED_VALUE"""),"")</f>
        <v/>
      </c>
      <c r="D131" s="4" t="str">
        <f>IFERROR(__xludf.DUMMYFUNCTION("""COMPUTED_VALUE"""),"")</f>
        <v/>
      </c>
      <c r="E131" s="4" t="str">
        <f>IFERROR(__xludf.DUMMYFUNCTION("""COMPUTED_VALUE"""),"")</f>
        <v/>
      </c>
      <c r="F131" s="4" t="str">
        <f>IFERROR(__xludf.DUMMYFUNCTION("""COMPUTED_VALUE"""),"")</f>
        <v/>
      </c>
      <c r="G131" s="4" t="str">
        <f>IFERROR(__xludf.DUMMYFUNCTION("""COMPUTED_VALUE"""),"")</f>
        <v/>
      </c>
      <c r="H131" s="4" t="str">
        <f>IFERROR(__xludf.DUMMYFUNCTION("""COMPUTED_VALUE"""),"")</f>
        <v/>
      </c>
      <c r="I131" s="4" t="str">
        <f>IFERROR(__xludf.DUMMYFUNCTION("""COMPUTED_VALUE"""),"")</f>
        <v/>
      </c>
      <c r="J131" s="4" t="str">
        <f>IFERROR(__xludf.DUMMYFUNCTION("""COMPUTED_VALUE"""),"")</f>
        <v/>
      </c>
      <c r="K131" s="4" t="str">
        <f>IFERROR(__xludf.DUMMYFUNCTION("""COMPUTED_VALUE"""),"")</f>
        <v/>
      </c>
      <c r="L131" s="4" t="str">
        <f>IFERROR(__xludf.DUMMYFUNCTION("""COMPUTED_VALUE"""),"")</f>
        <v/>
      </c>
      <c r="M131" s="4" t="str">
        <f>IFERROR(__xludf.DUMMYFUNCTION("""COMPUTED_VALUE"""),"")</f>
        <v/>
      </c>
      <c r="N131" s="4" t="str">
        <f>IFERROR(__xludf.DUMMYFUNCTION("""COMPUTED_VALUE"""),"")</f>
        <v/>
      </c>
      <c r="O131" s="4" t="str">
        <f>IFERROR(__xludf.DUMMYFUNCTION("""COMPUTED_VALUE"""),"")</f>
        <v/>
      </c>
      <c r="P131" s="4" t="str">
        <f>IFERROR(__xludf.DUMMYFUNCTION("""COMPUTED_VALUE"""),"")</f>
        <v/>
      </c>
      <c r="Q131" s="4" t="str">
        <f>IFERROR(__xludf.DUMMYFUNCTION("""COMPUTED_VALUE"""),"")</f>
        <v/>
      </c>
      <c r="R131" s="4" t="str">
        <f>IFERROR(__xludf.DUMMYFUNCTION("""COMPUTED_VALUE"""),"")</f>
        <v/>
      </c>
      <c r="S131" s="4" t="str">
        <f>IFERROR(__xludf.DUMMYFUNCTION("""COMPUTED_VALUE"""),"")</f>
        <v/>
      </c>
      <c r="T131" s="4" t="str">
        <f>IFERROR(__xludf.DUMMYFUNCTION("""COMPUTED_VALUE"""),"")</f>
        <v/>
      </c>
      <c r="U131" s="4" t="str">
        <f>IFERROR(__xludf.DUMMYFUNCTION("""COMPUTED_VALUE"""),"")</f>
        <v/>
      </c>
      <c r="V131" s="4" t="str">
        <f>IFERROR(__xludf.DUMMYFUNCTION("""COMPUTED_VALUE"""),"")</f>
        <v/>
      </c>
      <c r="W131" s="4" t="str">
        <f>IFERROR(__xludf.DUMMYFUNCTION("""COMPUTED_VALUE"""),"")</f>
        <v/>
      </c>
      <c r="X131" s="4" t="str">
        <f>IFERROR(__xludf.DUMMYFUNCTION("""COMPUTED_VALUE"""),"")</f>
        <v/>
      </c>
      <c r="Y131" s="4" t="str">
        <f>IFERROR(__xludf.DUMMYFUNCTION("""COMPUTED_VALUE"""),"")</f>
        <v/>
      </c>
      <c r="Z131" s="4" t="str">
        <f>IFERROR(__xludf.DUMMYFUNCTION("""COMPUTED_VALUE"""),"")</f>
        <v/>
      </c>
      <c r="AA131" s="4" t="str">
        <f>IFERROR(__xludf.DUMMYFUNCTION("""COMPUTED_VALUE"""),"")</f>
        <v/>
      </c>
      <c r="AB131" s="4" t="str">
        <f>IFERROR(__xludf.DUMMYFUNCTION("""COMPUTED_VALUE"""),"")</f>
        <v/>
      </c>
      <c r="AC131" s="4" t="str">
        <f>IFERROR(__xludf.DUMMYFUNCTION("""COMPUTED_VALUE"""),"")</f>
        <v/>
      </c>
      <c r="AD131" s="4" t="str">
        <f>IFERROR(__xludf.DUMMYFUNCTION("""COMPUTED_VALUE"""),"")</f>
        <v/>
      </c>
      <c r="AE131" s="4" t="str">
        <f>IFERROR(__xludf.DUMMYFUNCTION("""COMPUTED_VALUE"""),"")</f>
        <v/>
      </c>
      <c r="AF131" s="4" t="str">
        <f>IFERROR(__xludf.DUMMYFUNCTION("""COMPUTED_VALUE"""),"")</f>
        <v/>
      </c>
      <c r="AG131" s="4" t="str">
        <f>IFERROR(__xludf.DUMMYFUNCTION("""COMPUTED_VALUE"""),"")</f>
        <v/>
      </c>
      <c r="AH131" s="4" t="str">
        <f>IFERROR(__xludf.DUMMYFUNCTION("""COMPUTED_VALUE"""),"")</f>
        <v/>
      </c>
      <c r="AI131" s="4" t="str">
        <f>IFERROR(__xludf.DUMMYFUNCTION("""COMPUTED_VALUE"""),"")</f>
        <v/>
      </c>
      <c r="AJ131" s="4" t="str">
        <f>IFERROR(__xludf.DUMMYFUNCTION("""COMPUTED_VALUE"""),"")</f>
        <v/>
      </c>
      <c r="AK131" s="4" t="str">
        <f>IFERROR(__xludf.DUMMYFUNCTION("""COMPUTED_VALUE"""),"")</f>
        <v/>
      </c>
      <c r="AL131" s="4" t="str">
        <f>IFERROR(__xludf.DUMMYFUNCTION("""COMPUTED_VALUE"""),"")</f>
        <v/>
      </c>
      <c r="AM131" s="4" t="str">
        <f>IFERROR(__xludf.DUMMYFUNCTION("""COMPUTED_VALUE"""),"")</f>
        <v/>
      </c>
      <c r="AN131" s="4" t="str">
        <f>IFERROR(__xludf.DUMMYFUNCTION("""COMPUTED_VALUE"""),"")</f>
        <v/>
      </c>
      <c r="AO131" s="4" t="str">
        <f>IFERROR(__xludf.DUMMYFUNCTION("""COMPUTED_VALUE"""),"")</f>
        <v/>
      </c>
      <c r="AP131" s="4" t="str">
        <f>IFERROR(__xludf.DUMMYFUNCTION("""COMPUTED_VALUE"""),"")</f>
        <v/>
      </c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</row>
    <row r="132">
      <c r="A132" s="4" t="str">
        <f>IFERROR(__xludf.DUMMYFUNCTION("""COMPUTED_VALUE"""),"")</f>
        <v/>
      </c>
      <c r="B132" s="4" t="str">
        <f>IFERROR(__xludf.DUMMYFUNCTION("""COMPUTED_VALUE"""),"")</f>
        <v/>
      </c>
      <c r="C132" s="4" t="str">
        <f>IFERROR(__xludf.DUMMYFUNCTION("""COMPUTED_VALUE"""),"")</f>
        <v/>
      </c>
      <c r="D132" s="4" t="str">
        <f>IFERROR(__xludf.DUMMYFUNCTION("""COMPUTED_VALUE"""),"")</f>
        <v/>
      </c>
      <c r="E132" s="4" t="str">
        <f>IFERROR(__xludf.DUMMYFUNCTION("""COMPUTED_VALUE"""),"")</f>
        <v/>
      </c>
      <c r="F132" s="4" t="str">
        <f>IFERROR(__xludf.DUMMYFUNCTION("""COMPUTED_VALUE"""),"")</f>
        <v/>
      </c>
      <c r="G132" s="4" t="str">
        <f>IFERROR(__xludf.DUMMYFUNCTION("""COMPUTED_VALUE"""),"")</f>
        <v/>
      </c>
      <c r="H132" s="4" t="str">
        <f>IFERROR(__xludf.DUMMYFUNCTION("""COMPUTED_VALUE"""),"")</f>
        <v/>
      </c>
      <c r="I132" s="4" t="str">
        <f>IFERROR(__xludf.DUMMYFUNCTION("""COMPUTED_VALUE"""),"")</f>
        <v/>
      </c>
      <c r="J132" s="4" t="str">
        <f>IFERROR(__xludf.DUMMYFUNCTION("""COMPUTED_VALUE"""),"")</f>
        <v/>
      </c>
      <c r="K132" s="4" t="str">
        <f>IFERROR(__xludf.DUMMYFUNCTION("""COMPUTED_VALUE"""),"")</f>
        <v/>
      </c>
      <c r="L132" s="4" t="str">
        <f>IFERROR(__xludf.DUMMYFUNCTION("""COMPUTED_VALUE"""),"")</f>
        <v/>
      </c>
      <c r="M132" s="4" t="str">
        <f>IFERROR(__xludf.DUMMYFUNCTION("""COMPUTED_VALUE"""),"")</f>
        <v/>
      </c>
      <c r="N132" s="4" t="str">
        <f>IFERROR(__xludf.DUMMYFUNCTION("""COMPUTED_VALUE"""),"")</f>
        <v/>
      </c>
      <c r="O132" s="4" t="str">
        <f>IFERROR(__xludf.DUMMYFUNCTION("""COMPUTED_VALUE"""),"")</f>
        <v/>
      </c>
      <c r="P132" s="4" t="str">
        <f>IFERROR(__xludf.DUMMYFUNCTION("""COMPUTED_VALUE"""),"")</f>
        <v/>
      </c>
      <c r="Q132" s="4" t="str">
        <f>IFERROR(__xludf.DUMMYFUNCTION("""COMPUTED_VALUE"""),"")</f>
        <v/>
      </c>
      <c r="R132" s="4" t="str">
        <f>IFERROR(__xludf.DUMMYFUNCTION("""COMPUTED_VALUE"""),"")</f>
        <v/>
      </c>
      <c r="S132" s="4" t="str">
        <f>IFERROR(__xludf.DUMMYFUNCTION("""COMPUTED_VALUE"""),"")</f>
        <v/>
      </c>
      <c r="T132" s="4" t="str">
        <f>IFERROR(__xludf.DUMMYFUNCTION("""COMPUTED_VALUE"""),"")</f>
        <v/>
      </c>
      <c r="U132" s="4" t="str">
        <f>IFERROR(__xludf.DUMMYFUNCTION("""COMPUTED_VALUE"""),"")</f>
        <v/>
      </c>
      <c r="V132" s="4" t="str">
        <f>IFERROR(__xludf.DUMMYFUNCTION("""COMPUTED_VALUE"""),"")</f>
        <v/>
      </c>
      <c r="W132" s="4" t="str">
        <f>IFERROR(__xludf.DUMMYFUNCTION("""COMPUTED_VALUE"""),"")</f>
        <v/>
      </c>
      <c r="X132" s="4" t="str">
        <f>IFERROR(__xludf.DUMMYFUNCTION("""COMPUTED_VALUE"""),"")</f>
        <v/>
      </c>
      <c r="Y132" s="4" t="str">
        <f>IFERROR(__xludf.DUMMYFUNCTION("""COMPUTED_VALUE"""),"")</f>
        <v/>
      </c>
      <c r="Z132" s="4" t="str">
        <f>IFERROR(__xludf.DUMMYFUNCTION("""COMPUTED_VALUE"""),"")</f>
        <v/>
      </c>
      <c r="AA132" s="4" t="str">
        <f>IFERROR(__xludf.DUMMYFUNCTION("""COMPUTED_VALUE"""),"")</f>
        <v/>
      </c>
      <c r="AB132" s="4" t="str">
        <f>IFERROR(__xludf.DUMMYFUNCTION("""COMPUTED_VALUE"""),"")</f>
        <v/>
      </c>
      <c r="AC132" s="4" t="str">
        <f>IFERROR(__xludf.DUMMYFUNCTION("""COMPUTED_VALUE"""),"")</f>
        <v/>
      </c>
      <c r="AD132" s="4" t="str">
        <f>IFERROR(__xludf.DUMMYFUNCTION("""COMPUTED_VALUE"""),"")</f>
        <v/>
      </c>
      <c r="AE132" s="4" t="str">
        <f>IFERROR(__xludf.DUMMYFUNCTION("""COMPUTED_VALUE"""),"")</f>
        <v/>
      </c>
      <c r="AF132" s="4" t="str">
        <f>IFERROR(__xludf.DUMMYFUNCTION("""COMPUTED_VALUE"""),"")</f>
        <v/>
      </c>
      <c r="AG132" s="4" t="str">
        <f>IFERROR(__xludf.DUMMYFUNCTION("""COMPUTED_VALUE"""),"")</f>
        <v/>
      </c>
      <c r="AH132" s="4" t="str">
        <f>IFERROR(__xludf.DUMMYFUNCTION("""COMPUTED_VALUE"""),"")</f>
        <v/>
      </c>
      <c r="AI132" s="4" t="str">
        <f>IFERROR(__xludf.DUMMYFUNCTION("""COMPUTED_VALUE"""),"")</f>
        <v/>
      </c>
      <c r="AJ132" s="4" t="str">
        <f>IFERROR(__xludf.DUMMYFUNCTION("""COMPUTED_VALUE"""),"")</f>
        <v/>
      </c>
      <c r="AK132" s="4" t="str">
        <f>IFERROR(__xludf.DUMMYFUNCTION("""COMPUTED_VALUE"""),"")</f>
        <v/>
      </c>
      <c r="AL132" s="4" t="str">
        <f>IFERROR(__xludf.DUMMYFUNCTION("""COMPUTED_VALUE"""),"")</f>
        <v/>
      </c>
      <c r="AM132" s="4" t="str">
        <f>IFERROR(__xludf.DUMMYFUNCTION("""COMPUTED_VALUE"""),"")</f>
        <v/>
      </c>
      <c r="AN132" s="4" t="str">
        <f>IFERROR(__xludf.DUMMYFUNCTION("""COMPUTED_VALUE"""),"")</f>
        <v/>
      </c>
      <c r="AO132" s="4" t="str">
        <f>IFERROR(__xludf.DUMMYFUNCTION("""COMPUTED_VALUE"""),"")</f>
        <v/>
      </c>
      <c r="AP132" s="4" t="str">
        <f>IFERROR(__xludf.DUMMYFUNCTION("""COMPUTED_VALUE"""),"")</f>
        <v/>
      </c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</row>
    <row r="133">
      <c r="A133" s="4" t="str">
        <f>IFERROR(__xludf.DUMMYFUNCTION("""COMPUTED_VALUE"""),"")</f>
        <v/>
      </c>
      <c r="B133" s="4" t="str">
        <f>IFERROR(__xludf.DUMMYFUNCTION("""COMPUTED_VALUE"""),"")</f>
        <v/>
      </c>
      <c r="C133" s="4" t="str">
        <f>IFERROR(__xludf.DUMMYFUNCTION("""COMPUTED_VALUE"""),"")</f>
        <v/>
      </c>
      <c r="D133" s="4" t="str">
        <f>IFERROR(__xludf.DUMMYFUNCTION("""COMPUTED_VALUE"""),"")</f>
        <v/>
      </c>
      <c r="E133" s="4" t="str">
        <f>IFERROR(__xludf.DUMMYFUNCTION("""COMPUTED_VALUE"""),"")</f>
        <v/>
      </c>
      <c r="F133" s="4" t="str">
        <f>IFERROR(__xludf.DUMMYFUNCTION("""COMPUTED_VALUE"""),"")</f>
        <v/>
      </c>
      <c r="G133" s="4" t="str">
        <f>IFERROR(__xludf.DUMMYFUNCTION("""COMPUTED_VALUE"""),"")</f>
        <v/>
      </c>
      <c r="H133" s="4" t="str">
        <f>IFERROR(__xludf.DUMMYFUNCTION("""COMPUTED_VALUE"""),"")</f>
        <v/>
      </c>
      <c r="I133" s="4" t="str">
        <f>IFERROR(__xludf.DUMMYFUNCTION("""COMPUTED_VALUE"""),"")</f>
        <v/>
      </c>
      <c r="J133" s="4" t="str">
        <f>IFERROR(__xludf.DUMMYFUNCTION("""COMPUTED_VALUE"""),"")</f>
        <v/>
      </c>
      <c r="K133" s="4" t="str">
        <f>IFERROR(__xludf.DUMMYFUNCTION("""COMPUTED_VALUE"""),"")</f>
        <v/>
      </c>
      <c r="L133" s="4" t="str">
        <f>IFERROR(__xludf.DUMMYFUNCTION("""COMPUTED_VALUE"""),"")</f>
        <v/>
      </c>
      <c r="M133" s="4" t="str">
        <f>IFERROR(__xludf.DUMMYFUNCTION("""COMPUTED_VALUE"""),"")</f>
        <v/>
      </c>
      <c r="N133" s="4" t="str">
        <f>IFERROR(__xludf.DUMMYFUNCTION("""COMPUTED_VALUE"""),"")</f>
        <v/>
      </c>
      <c r="O133" s="4" t="str">
        <f>IFERROR(__xludf.DUMMYFUNCTION("""COMPUTED_VALUE"""),"")</f>
        <v/>
      </c>
      <c r="P133" s="4" t="str">
        <f>IFERROR(__xludf.DUMMYFUNCTION("""COMPUTED_VALUE"""),"")</f>
        <v/>
      </c>
      <c r="Q133" s="4" t="str">
        <f>IFERROR(__xludf.DUMMYFUNCTION("""COMPUTED_VALUE"""),"")</f>
        <v/>
      </c>
      <c r="R133" s="4" t="str">
        <f>IFERROR(__xludf.DUMMYFUNCTION("""COMPUTED_VALUE"""),"")</f>
        <v/>
      </c>
      <c r="S133" s="4" t="str">
        <f>IFERROR(__xludf.DUMMYFUNCTION("""COMPUTED_VALUE"""),"")</f>
        <v/>
      </c>
      <c r="T133" s="4" t="str">
        <f>IFERROR(__xludf.DUMMYFUNCTION("""COMPUTED_VALUE"""),"")</f>
        <v/>
      </c>
      <c r="U133" s="4" t="str">
        <f>IFERROR(__xludf.DUMMYFUNCTION("""COMPUTED_VALUE"""),"")</f>
        <v/>
      </c>
      <c r="V133" s="4" t="str">
        <f>IFERROR(__xludf.DUMMYFUNCTION("""COMPUTED_VALUE"""),"")</f>
        <v/>
      </c>
      <c r="W133" s="4" t="str">
        <f>IFERROR(__xludf.DUMMYFUNCTION("""COMPUTED_VALUE"""),"")</f>
        <v/>
      </c>
      <c r="X133" s="4" t="str">
        <f>IFERROR(__xludf.DUMMYFUNCTION("""COMPUTED_VALUE"""),"")</f>
        <v/>
      </c>
      <c r="Y133" s="4" t="str">
        <f>IFERROR(__xludf.DUMMYFUNCTION("""COMPUTED_VALUE"""),"")</f>
        <v/>
      </c>
      <c r="Z133" s="4" t="str">
        <f>IFERROR(__xludf.DUMMYFUNCTION("""COMPUTED_VALUE"""),"")</f>
        <v/>
      </c>
      <c r="AA133" s="4" t="str">
        <f>IFERROR(__xludf.DUMMYFUNCTION("""COMPUTED_VALUE"""),"")</f>
        <v/>
      </c>
      <c r="AB133" s="4" t="str">
        <f>IFERROR(__xludf.DUMMYFUNCTION("""COMPUTED_VALUE"""),"")</f>
        <v/>
      </c>
      <c r="AC133" s="4" t="str">
        <f>IFERROR(__xludf.DUMMYFUNCTION("""COMPUTED_VALUE"""),"")</f>
        <v/>
      </c>
      <c r="AD133" s="4" t="str">
        <f>IFERROR(__xludf.DUMMYFUNCTION("""COMPUTED_VALUE"""),"")</f>
        <v/>
      </c>
      <c r="AE133" s="4" t="str">
        <f>IFERROR(__xludf.DUMMYFUNCTION("""COMPUTED_VALUE"""),"")</f>
        <v/>
      </c>
      <c r="AF133" s="4" t="str">
        <f>IFERROR(__xludf.DUMMYFUNCTION("""COMPUTED_VALUE"""),"")</f>
        <v/>
      </c>
      <c r="AG133" s="4" t="str">
        <f>IFERROR(__xludf.DUMMYFUNCTION("""COMPUTED_VALUE"""),"")</f>
        <v/>
      </c>
      <c r="AH133" s="4" t="str">
        <f>IFERROR(__xludf.DUMMYFUNCTION("""COMPUTED_VALUE"""),"")</f>
        <v/>
      </c>
      <c r="AI133" s="4" t="str">
        <f>IFERROR(__xludf.DUMMYFUNCTION("""COMPUTED_VALUE"""),"")</f>
        <v/>
      </c>
      <c r="AJ133" s="4" t="str">
        <f>IFERROR(__xludf.DUMMYFUNCTION("""COMPUTED_VALUE"""),"")</f>
        <v/>
      </c>
      <c r="AK133" s="4" t="str">
        <f>IFERROR(__xludf.DUMMYFUNCTION("""COMPUTED_VALUE"""),"")</f>
        <v/>
      </c>
      <c r="AL133" s="4" t="str">
        <f>IFERROR(__xludf.DUMMYFUNCTION("""COMPUTED_VALUE"""),"")</f>
        <v/>
      </c>
      <c r="AM133" s="4" t="str">
        <f>IFERROR(__xludf.DUMMYFUNCTION("""COMPUTED_VALUE"""),"")</f>
        <v/>
      </c>
      <c r="AN133" s="4" t="str">
        <f>IFERROR(__xludf.DUMMYFUNCTION("""COMPUTED_VALUE"""),"")</f>
        <v/>
      </c>
      <c r="AO133" s="4" t="str">
        <f>IFERROR(__xludf.DUMMYFUNCTION("""COMPUTED_VALUE"""),"")</f>
        <v/>
      </c>
      <c r="AP133" s="4" t="str">
        <f>IFERROR(__xludf.DUMMYFUNCTION("""COMPUTED_VALUE"""),"")</f>
        <v/>
      </c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</row>
  </sheetData>
  <dataValidations>
    <dataValidation type="list" allowBlank="1" showDropDown="1" showErrorMessage="1" sqref="E7">
      <formula1>"Yes,No"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3"/>
      <c r="B1" s="3"/>
      <c r="C1" s="5"/>
      <c r="D1" s="5"/>
      <c r="E1" s="5"/>
      <c r="F1" s="5"/>
      <c r="G1" s="7" t="s">
        <v>74</v>
      </c>
      <c r="R1" s="5"/>
      <c r="S1" s="5"/>
      <c r="T1" s="5"/>
      <c r="U1" s="5"/>
      <c r="V1" s="8"/>
      <c r="W1" s="8"/>
      <c r="X1" s="8"/>
      <c r="Y1" s="10"/>
      <c r="Z1" s="8"/>
      <c r="AA1" s="8"/>
      <c r="AB1" s="8"/>
      <c r="AC1" s="8"/>
      <c r="AD1" s="8"/>
      <c r="AE1" s="8"/>
      <c r="AF1" s="8"/>
      <c r="AG1" s="12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</row>
    <row r="2" ht="18.75" customHeight="1">
      <c r="A2" s="3"/>
      <c r="B2" s="3"/>
      <c r="C2" s="13" t="s">
        <v>69</v>
      </c>
      <c r="D2" s="14"/>
      <c r="E2" s="14"/>
      <c r="F2" s="14"/>
      <c r="G2" s="14"/>
      <c r="H2" s="14"/>
      <c r="I2" s="14"/>
      <c r="J2" s="14"/>
      <c r="K2" s="15"/>
      <c r="L2" s="16" t="s">
        <v>8</v>
      </c>
      <c r="M2" s="18" t="s">
        <v>75</v>
      </c>
      <c r="N2" s="14"/>
      <c r="O2" s="14"/>
      <c r="P2" s="14"/>
      <c r="Q2" s="14"/>
      <c r="R2" s="14"/>
      <c r="S2" s="14"/>
      <c r="T2" s="14"/>
      <c r="U2" s="15"/>
      <c r="V2" s="8"/>
      <c r="W2" s="8"/>
      <c r="X2" s="8"/>
      <c r="Y2" s="10"/>
      <c r="Z2" s="8"/>
      <c r="AA2" s="8"/>
      <c r="AB2" s="8"/>
      <c r="AC2" s="8"/>
      <c r="AD2" s="8"/>
      <c r="AE2" s="8"/>
      <c r="AF2" s="8"/>
      <c r="AG2" s="12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</row>
    <row r="3">
      <c r="A3" s="3"/>
      <c r="B3" s="3"/>
      <c r="C3" s="20" t="s">
        <v>70</v>
      </c>
      <c r="D3" s="22" t="s">
        <v>71</v>
      </c>
      <c r="E3" s="20" t="s">
        <v>72</v>
      </c>
      <c r="F3" s="22" t="s">
        <v>73</v>
      </c>
      <c r="G3" s="20"/>
      <c r="H3" s="22"/>
      <c r="I3" s="23" t="s">
        <v>17</v>
      </c>
      <c r="J3" s="25" t="s">
        <v>19</v>
      </c>
      <c r="K3" s="23" t="s">
        <v>24</v>
      </c>
      <c r="L3" s="27"/>
      <c r="M3" s="28" t="s">
        <v>76</v>
      </c>
      <c r="N3" s="29" t="s">
        <v>77</v>
      </c>
      <c r="O3" s="28" t="s">
        <v>78</v>
      </c>
      <c r="P3" s="29" t="s">
        <v>79</v>
      </c>
      <c r="Q3" s="28"/>
      <c r="R3" s="29"/>
      <c r="S3" s="23" t="s">
        <v>17</v>
      </c>
      <c r="T3" s="25" t="s">
        <v>19</v>
      </c>
      <c r="U3" s="23" t="s">
        <v>24</v>
      </c>
      <c r="V3" s="8"/>
      <c r="W3" s="8"/>
      <c r="X3" s="8"/>
      <c r="Y3" s="10"/>
      <c r="Z3" s="8"/>
      <c r="AA3" s="8"/>
      <c r="AB3" s="8"/>
      <c r="AC3" s="8"/>
      <c r="AD3" s="8"/>
      <c r="AE3" s="8"/>
      <c r="AF3" s="8"/>
      <c r="AG3" s="12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</row>
    <row r="4">
      <c r="A4" s="3"/>
      <c r="B4" s="30"/>
      <c r="C4" s="32"/>
      <c r="D4" s="33"/>
      <c r="E4" s="32"/>
      <c r="F4" s="33"/>
      <c r="G4" s="32"/>
      <c r="H4" s="33"/>
      <c r="I4" s="34">
        <v>0.0</v>
      </c>
      <c r="J4" s="33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7">
        <f>IFERROR(__xludf.DUMMYFUNCTION("IF(OR(RegExMatch(J4&amp;"""",""ERR""), RegExMatch(J4&amp;"""",""--"")),  ""-----------"", SUM(J4,K3))"),0.0)</f>
        <v>0</v>
      </c>
      <c r="L4" s="38">
        <v>1.0</v>
      </c>
      <c r="M4" s="39"/>
      <c r="N4" s="33"/>
      <c r="O4" s="39"/>
      <c r="P4" s="40"/>
      <c r="Q4" s="39"/>
      <c r="R4" s="40"/>
      <c r="S4" s="34"/>
      <c r="T4" s="33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2">
        <f>IFERROR(__xludf.DUMMYFUNCTION("IF(OR(RegExMatch(T4&amp;"""",""ERR""), RegExMatch(T4&amp;"""",""--"")),  ""-----------"", SUM(T4,U3))"),0.0)</f>
        <v>0</v>
      </c>
      <c r="V4" s="43"/>
      <c r="W4" s="44" t="b">
        <f t="shared" ref="W4:W23" si="1">(COUNTIF(C4:H4, "=15")+COUNTIF(C4:H4, "=10")=1)</f>
        <v>0</v>
      </c>
      <c r="X4" s="44" t="str">
        <f>IFERROR(__xludf.DUMMYFUNCTION("IF(W4, FILTER(BONUS, LEN(BONUS)), ""0"")"),"0")</f>
        <v>0</v>
      </c>
      <c r="Y4" s="43"/>
      <c r="Z4" s="44"/>
      <c r="AA4" s="44"/>
      <c r="AB4" s="44" t="b">
        <f t="shared" ref="AB4:AB23" si="2">(COUNTIF(M4:R4, "=15")+COUNTIF(M4:R4, "=10")=1)</f>
        <v>0</v>
      </c>
      <c r="AC4" s="44" t="str">
        <f>IFERROR(__xludf.DUMMYFUNCTION("IF(AB4, FILTER(BONUS, LEN(BONUS)), ""0"")"),"0")</f>
        <v>0</v>
      </c>
      <c r="AD4" s="44"/>
      <c r="AE4" s="44"/>
      <c r="AF4" s="44"/>
      <c r="AG4" s="44">
        <f>IF(C3="", 0, IF(SUM(C4:H4)-C4&lt;&gt;0, 0, IF(SUM(M4:R4)&gt;0, 2, IF(SUM(M4:R4)&lt;0, 3, 1))))</f>
        <v>1</v>
      </c>
      <c r="AH4" s="44">
        <f>IFERROR(__xludf.DUMMYFUNCTION("IF(AG4=1, FILTER(TOSSUP, LEN(TOSSUP)), IF(AG4=2, FILTER(NEG, LEN(NEG)), IF(AG4, FILTER(NONEG, LEN(NONEG)), """")))"),-5.0)</f>
        <v>-5</v>
      </c>
      <c r="AI4" s="44">
        <f>IFERROR(__xludf.DUMMYFUNCTION("""COMPUTED_VALUE"""),10.0)</f>
        <v>10</v>
      </c>
      <c r="AJ4" s="44">
        <f>IFERROR(__xludf.DUMMYFUNCTION("""COMPUTED_VALUE"""),15.0)</f>
        <v>15</v>
      </c>
      <c r="AK4" s="44">
        <f>IF(D3="", 0, IF(SUM(C4:H4)-D4&lt;&gt;0, 0, IF(SUM(M4:R4)&gt;0, 2, IF(SUM(M4:R4)&lt;0, 3, 1))))</f>
        <v>1</v>
      </c>
      <c r="AL4" s="44">
        <f>IFERROR(__xludf.DUMMYFUNCTION("IF(AK4=1, FILTER(TOSSUP, LEN(TOSSUP)), IF(AK4=2, FILTER(NEG, LEN(NEG)), IF(AK4, FILTER(NONEG, LEN(NONEG)), """")))"),-5.0)</f>
        <v>-5</v>
      </c>
      <c r="AM4" s="44">
        <f>IFERROR(__xludf.DUMMYFUNCTION("""COMPUTED_VALUE"""),10.0)</f>
        <v>10</v>
      </c>
      <c r="AN4" s="44">
        <f>IFERROR(__xludf.DUMMYFUNCTION("""COMPUTED_VALUE"""),15.0)</f>
        <v>15</v>
      </c>
      <c r="AO4" s="44">
        <f>IF(E3="", 0, IF(SUM(C4:H4)-E4&lt;&gt;0, 0, IF(SUM(M4:R4)&gt;0, 2, IF(SUM(M4:R4)&lt;0, 3, 1))))</f>
        <v>1</v>
      </c>
      <c r="AP4" s="44">
        <f>IFERROR(__xludf.DUMMYFUNCTION("IF(AO4=1, FILTER(TOSSUP, LEN(TOSSUP)), IF(AO4=2, FILTER(NEG, LEN(NEG)), IF(AO4, FILTER(NONEG, LEN(NONEG)), """")))"),-5.0)</f>
        <v>-5</v>
      </c>
      <c r="AQ4" s="44">
        <f>IFERROR(__xludf.DUMMYFUNCTION("""COMPUTED_VALUE"""),10.0)</f>
        <v>10</v>
      </c>
      <c r="AR4" s="44">
        <f>IFERROR(__xludf.DUMMYFUNCTION("""COMPUTED_VALUE"""),15.0)</f>
        <v>15</v>
      </c>
      <c r="AS4" s="44">
        <f>IF(F3="", 0, IF(SUM(C4:H4)-F4&lt;&gt;0, 0, IF(SUM(M4:R4)&gt;0, 2, IF(SUM(M4:R4)&lt;0, 3, 1))))</f>
        <v>1</v>
      </c>
      <c r="AT4" s="44">
        <f>IFERROR(__xludf.DUMMYFUNCTION("IF(AS4=1, FILTER(TOSSUP, LEN(TOSSUP)), IF(AS4=2, FILTER(NEG, LEN(NEG)), IF(AS4, FILTER(NONEG, LEN(NONEG)), """")))"),-5.0)</f>
        <v>-5</v>
      </c>
      <c r="AU4" s="44">
        <f>IFERROR(__xludf.DUMMYFUNCTION("""COMPUTED_VALUE"""),10.0)</f>
        <v>10</v>
      </c>
      <c r="AV4" s="44">
        <f>IFERROR(__xludf.DUMMYFUNCTION("""COMPUTED_VALUE"""),15.0)</f>
        <v>15</v>
      </c>
      <c r="AW4" s="44">
        <f>IF(G3="", 0, IF(SUM(C4:H4)-G4&lt;&gt;0, 0, IF(SUM(M4:R4)&gt;0, 2, IF(SUM(M4:R4)&lt;0, 3, 1))))</f>
        <v>0</v>
      </c>
      <c r="AX4" s="44" t="str">
        <f>IFERROR(__xludf.DUMMYFUNCTION("IF(AW4=1, FILTER(TOSSUP, LEN(TOSSUP)), IF(AW4=2, FILTER(NEG, LEN(NEG)), IF(AW4, FILTER(NONEG, LEN(NONEG)), """")))"),"")</f>
        <v/>
      </c>
      <c r="AY4" s="44"/>
      <c r="AZ4" s="47"/>
      <c r="BA4" s="47">
        <f>IF(H3="", 0, IF(SUM(C4:H4)-H4&lt;&gt;0, 0, IF(SUM(M4:R4)&gt;0, 2, IF(SUM(M4:R4)&lt;0, 3, 1))))</f>
        <v>0</v>
      </c>
      <c r="BB4" s="47" t="str">
        <f>IFERROR(__xludf.DUMMYFUNCTION("IF(BA4=1, FILTER(TOSSUP, LEN(TOSSUP)), IF(BA4=2, FILTER(NEG, LEN(NEG)), IF(BA4, FILTER(NONEG, LEN(NONEG)), """")))"),"")</f>
        <v/>
      </c>
      <c r="BC4" s="47"/>
      <c r="BD4" s="47"/>
      <c r="BE4" s="47">
        <f>IF(M3="", 0, IF(SUM(M4:R4)-M4&lt;&gt;0, 0, IF(SUM(C4:H4)&gt;0, 2, IF(SUM(C4:H4)&lt;0, 3, 1))))</f>
        <v>1</v>
      </c>
      <c r="BF4" s="47">
        <f>IFERROR(__xludf.DUMMYFUNCTION("IF(BE4=1, FILTER(TOSSUP, LEN(TOSSUP)), IF(BE4=2, FILTER(NEG, LEN(NEG)), IF(BE4, FILTER(NONEG, LEN(NONEG)), """")))"),-5.0)</f>
        <v>-5</v>
      </c>
      <c r="BG4" s="47">
        <f>IFERROR(__xludf.DUMMYFUNCTION("""COMPUTED_VALUE"""),10.0)</f>
        <v>10</v>
      </c>
      <c r="BH4" s="47">
        <f>IFERROR(__xludf.DUMMYFUNCTION("""COMPUTED_VALUE"""),15.0)</f>
        <v>15</v>
      </c>
      <c r="BI4" s="47">
        <f>IF(N3="", 0, IF(SUM(M4:R4)-N4&lt;&gt;0, 0, IF(SUM(C4:H4)&gt;0, 2, IF(SUM(C4:H4)&lt;0, 3, 1))))</f>
        <v>1</v>
      </c>
      <c r="BJ4" s="47">
        <f>IFERROR(__xludf.DUMMYFUNCTION("IF(BI4=1, FILTER(TOSSUP, LEN(TOSSUP)), IF(BI4=2, FILTER(NEG, LEN(NEG)), IF(BI4, FILTER(NONEG, LEN(NONEG)), """")))"),-5.0)</f>
        <v>-5</v>
      </c>
      <c r="BK4" s="47">
        <f>IFERROR(__xludf.DUMMYFUNCTION("""COMPUTED_VALUE"""),10.0)</f>
        <v>10</v>
      </c>
      <c r="BL4" s="47">
        <f>IFERROR(__xludf.DUMMYFUNCTION("""COMPUTED_VALUE"""),15.0)</f>
        <v>15</v>
      </c>
      <c r="BM4" s="47">
        <f>IF(O3="", 0, IF(SUM(M4:R4)-O4&lt;&gt;0, 0, IF(SUM(C4:H4)&gt;0, 2, IF(SUM(C4:H4)&lt;0, 3, 1))))</f>
        <v>1</v>
      </c>
      <c r="BN4" s="47">
        <f>IFERROR(__xludf.DUMMYFUNCTION("IF(BM4=1, FILTER(TOSSUP, LEN(TOSSUP)), IF(BM4=2, FILTER(NEG, LEN(NEG)), IF(BM4, FILTER(NONEG, LEN(NONEG)), """")))"),-5.0)</f>
        <v>-5</v>
      </c>
      <c r="BO4" s="47">
        <f>IFERROR(__xludf.DUMMYFUNCTION("""COMPUTED_VALUE"""),10.0)</f>
        <v>10</v>
      </c>
      <c r="BP4" s="47">
        <f>IFERROR(__xludf.DUMMYFUNCTION("""COMPUTED_VALUE"""),15.0)</f>
        <v>15</v>
      </c>
      <c r="BQ4" s="47">
        <f>IF(P3="", 0, IF(SUM(M4:R4)-P4&lt;&gt;0, 0, IF(SUM(C4:H4)&gt;0, 2, IF(SUM(C4:H4)&lt;0, 3, 1))))</f>
        <v>1</v>
      </c>
      <c r="BR4" s="47">
        <f>IFERROR(__xludf.DUMMYFUNCTION("IF(BQ4=1, FILTER(TOSSUP, LEN(TOSSUP)), IF(BQ4=2, FILTER(NEG, LEN(NEG)), IF(BQ4, FILTER(NONEG, LEN(NONEG)), """")))"),-5.0)</f>
        <v>-5</v>
      </c>
      <c r="BS4" s="47">
        <f>IFERROR(__xludf.DUMMYFUNCTION("""COMPUTED_VALUE"""),10.0)</f>
        <v>10</v>
      </c>
      <c r="BT4" s="47">
        <f>IFERROR(__xludf.DUMMYFUNCTION("""COMPUTED_VALUE"""),15.0)</f>
        <v>15</v>
      </c>
      <c r="BU4" s="47">
        <f>IF(Q3="", 0, IF(SUM(M4:R4)-Q4&lt;&gt;0, 0, IF(SUM(C4:H4)&gt;0, 2, IF(SUM(C4:H4)&lt;0, 3, 1))))</f>
        <v>0</v>
      </c>
      <c r="BV4" s="47" t="str">
        <f>IFERROR(__xludf.DUMMYFUNCTION("IF(BU4=1, FILTER(TOSSUP, LEN(TOSSUP)), IF(BU4=2, FILTER(NEG, LEN(NEG)), IF(BU4, FILTER(NONEG, LEN(NONEG)), """")))"),"")</f>
        <v/>
      </c>
      <c r="BW4" s="47"/>
      <c r="BX4" s="47"/>
      <c r="BY4" s="47">
        <f>IF(R3="", 0, IF(SUM(M4:R4)-R4&lt;&gt;0, 0, IF(SUM(C4:H4)&gt;0, 2, IF(SUM(C4:H4)&lt;0, 3, 1))))</f>
        <v>0</v>
      </c>
      <c r="BZ4" s="47" t="str">
        <f>IFERROR(__xludf.DUMMYFUNCTION("IF(BY4=1, FILTER(TOSSUP, LEN(TOSSUP)), IF(BY4=2, FILTER(NEG, LEN(NEG)), IF(BY4, FILTER(NONEG, LEN(NONEG)), """")))"),"")</f>
        <v/>
      </c>
      <c r="CA4" s="47"/>
      <c r="CB4" s="47"/>
    </row>
    <row r="5">
      <c r="A5" s="3"/>
      <c r="B5" s="3"/>
      <c r="C5" s="32"/>
      <c r="D5" s="33"/>
      <c r="E5" s="32">
        <v>10.0</v>
      </c>
      <c r="F5" s="33"/>
      <c r="G5" s="32"/>
      <c r="H5" s="33"/>
      <c r="I5" s="34">
        <v>30.0</v>
      </c>
      <c r="J5" s="33">
        <f>IF(AND(SUM(C5:H5)&lt;=0,I5&gt;0), "BON.ERR", IF(OR(AND(C5&lt;&gt;"", C3=""), AND(D5&lt;&gt;"", D3=""), AND(E5&lt;&gt;"", E3=""), AND(F5&lt;&gt;"", F3=""), AND(G5&lt;&gt;"", G3=""), AND(H5&lt;&gt;"", H3="")), "TU.ERR", SUM(C5:I5)))</f>
        <v>40</v>
      </c>
      <c r="K5" s="42">
        <f>IFERROR(__xludf.DUMMYFUNCTION("IF(OR(RegExMatch(J5&amp;"""",""ERR""), RegExMatch(J5&amp;"""",""--""), RegExMatch(K4&amp;"""",""--""),),  ""-----------"", SUM(J5,K4))"),40.0)</f>
        <v>40</v>
      </c>
      <c r="L5" s="38">
        <v>2.0</v>
      </c>
      <c r="M5" s="39"/>
      <c r="N5" s="33"/>
      <c r="O5" s="39"/>
      <c r="P5" s="57"/>
      <c r="Q5" s="58"/>
      <c r="R5" s="59"/>
      <c r="S5" s="34"/>
      <c r="T5" s="33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2">
        <f>IFERROR(__xludf.DUMMYFUNCTION("IF(OR(RegExMatch(T5&amp;"""",""ERR""), RegExMatch(T5&amp;"""",""--""), RegExMatch(U4&amp;"""",""--""),),  ""-----------"", SUM(T5,U4))"),0.0)</f>
        <v>0</v>
      </c>
      <c r="V5" s="43"/>
      <c r="W5" s="44" t="b">
        <f t="shared" si="1"/>
        <v>1</v>
      </c>
      <c r="X5" s="44">
        <f>IFERROR(__xludf.DUMMYFUNCTION("IF(W5, FILTER(BONUS, LEN(BONUS)), ""0"")"),0.0)</f>
        <v>0</v>
      </c>
      <c r="Y5" s="43">
        <f>IFERROR(__xludf.DUMMYFUNCTION("""COMPUTED_VALUE"""),10.0)</f>
        <v>10</v>
      </c>
      <c r="Z5" s="43">
        <f>IFERROR(__xludf.DUMMYFUNCTION("""COMPUTED_VALUE"""),20.0)</f>
        <v>20</v>
      </c>
      <c r="AA5" s="43">
        <f>IFERROR(__xludf.DUMMYFUNCTION("""COMPUTED_VALUE"""),30.0)</f>
        <v>30</v>
      </c>
      <c r="AB5" s="44" t="b">
        <f t="shared" si="2"/>
        <v>0</v>
      </c>
      <c r="AC5" s="44" t="str">
        <f>IFERROR(__xludf.DUMMYFUNCTION("IF(AB5, FILTER(BONUS, LEN(BONUS)), ""0"")"),"0")</f>
        <v>0</v>
      </c>
      <c r="AD5" s="43"/>
      <c r="AE5" s="43"/>
      <c r="AF5" s="43"/>
      <c r="AG5" s="43">
        <f>IF(C3="", 0, IF(SUM(C5:H5)-C5&lt;&gt;0, 0, IF(SUM(M5:R5)&gt;0, 2, IF(SUM(M5:R5)&lt;0, 3, 1))))</f>
        <v>0</v>
      </c>
      <c r="AH5" s="44" t="str">
        <f>IFERROR(__xludf.DUMMYFUNCTION("IF(AG5=1, FILTER(TOSSUP, LEN(TOSSUP)), IF(AG5=2, FILTER(NEG, LEN(NEG)), IF(AG5, FILTER(NONEG, LEN(NONEG)), """")))"),"")</f>
        <v/>
      </c>
      <c r="AI5" s="43"/>
      <c r="AJ5" s="43"/>
      <c r="AK5" s="43">
        <f>IF(D3="", 0, IF(SUM(C5:H5)-D5&lt;&gt;0, 0, IF(SUM(M5:R5)&gt;0, 2, IF(SUM(M5:R5)&lt;0, 3, 1))))</f>
        <v>0</v>
      </c>
      <c r="AL5" s="43" t="str">
        <f>IFERROR(__xludf.DUMMYFUNCTION("IF(AK5=1, FILTER(TOSSUP, LEN(TOSSUP)), IF(AK5=2, FILTER(NEG, LEN(NEG)), IF(AK5, FILTER(NONEG, LEN(NONEG)), """")))"),"")</f>
        <v/>
      </c>
      <c r="AM5" s="43"/>
      <c r="AN5" s="43"/>
      <c r="AO5" s="43">
        <f>IF(E3="", 0, IF(SUM(C5:H5)-E5&lt;&gt;0, 0, IF(SUM(M5:R5)&gt;0, 2, IF(SUM(M5:R5)&lt;0, 3, 1))))</f>
        <v>1</v>
      </c>
      <c r="AP5" s="43">
        <f>IFERROR(__xludf.DUMMYFUNCTION("IF(AO5=1, FILTER(TOSSUP, LEN(TOSSUP)), IF(AO5=2, FILTER(NEG, LEN(NEG)), IF(AO5, FILTER(NONEG, LEN(NONEG)), """")))"),-5.0)</f>
        <v>-5</v>
      </c>
      <c r="AQ5" s="43">
        <f>IFERROR(__xludf.DUMMYFUNCTION("""COMPUTED_VALUE"""),10.0)</f>
        <v>10</v>
      </c>
      <c r="AR5" s="43">
        <f>IFERROR(__xludf.DUMMYFUNCTION("""COMPUTED_VALUE"""),15.0)</f>
        <v>15</v>
      </c>
      <c r="AS5" s="43">
        <f>IF(F3="", 0, IF(SUM(C5:H5)-F5&lt;&gt;0, 0, IF(SUM(M5:R5)&gt;0, 2, IF(SUM(M5:R5)&lt;0, 3, 1))))</f>
        <v>0</v>
      </c>
      <c r="AT5" s="43" t="str">
        <f>IFERROR(__xludf.DUMMYFUNCTION("IF(AS5=1, FILTER(TOSSUP, LEN(TOSSUP)), IF(AS5=2, FILTER(NEG, LEN(NEG)), IF(AS5, FILTER(NONEG, LEN(NONEG)), """")))"),"")</f>
        <v/>
      </c>
      <c r="AU5" s="43"/>
      <c r="AV5" s="43"/>
      <c r="AW5" s="43">
        <f>IF(G3="", 0, IF(SUM(C5:H5)-G5&lt;&gt;0, 0, IF(SUM(M5:R5)&gt;0, 2, IF(SUM(M5:R5)&lt;0, 3, 1))))</f>
        <v>0</v>
      </c>
      <c r="AX5" s="43" t="str">
        <f>IFERROR(__xludf.DUMMYFUNCTION("IF(AW5=1, FILTER(TOSSUP, LEN(TOSSUP)), IF(AW5=2, FILTER(NEG, LEN(NEG)), IF(AW5, FILTER(NONEG, LEN(NONEG)), """")))"),"")</f>
        <v/>
      </c>
      <c r="AY5" s="43"/>
      <c r="AZ5" s="43"/>
      <c r="BA5" s="43">
        <f>IF(H3="", 0, IF(SUM(C5:H5)-H5&lt;&gt;0, 0, IF(SUM(M5:R5)&gt;0, 2, IF(SUM(M5:R5)&lt;0, 3, 1))))</f>
        <v>0</v>
      </c>
      <c r="BB5" s="43" t="str">
        <f>IFERROR(__xludf.DUMMYFUNCTION("IF(BA5=1, FILTER(TOSSUP, LEN(TOSSUP)), IF(BA5=2, FILTER(NEG, LEN(NEG)), IF(BA5, FILTER(NONEG, LEN(NONEG)), """")))"),"")</f>
        <v/>
      </c>
      <c r="BC5" s="43"/>
      <c r="BD5" s="43"/>
      <c r="BE5" s="43">
        <f>IF(M3="", 0, IF(SUM(M5:R5)-M5&lt;&gt;0, 0, IF(SUM(C5:H5)&gt;0, 2, IF(SUM(C5:H5)&lt;0, 3, 1))))</f>
        <v>2</v>
      </c>
      <c r="BF5" s="43">
        <f>IFERROR(__xludf.DUMMYFUNCTION("IF(BE5=1, FILTER(TOSSUP, LEN(TOSSUP)), IF(BE5=2, FILTER(NEG, LEN(NEG)), IF(BE5, FILTER(NONEG, LEN(NONEG)), """")))"),-5.0)</f>
        <v>-5</v>
      </c>
      <c r="BG5" s="43"/>
      <c r="BH5" s="43"/>
      <c r="BI5" s="43">
        <f>IF(N3="", 0, IF(SUM(M5:R5)-N5&lt;&gt;0, 0, IF(SUM(C5:H5)&gt;0, 2, IF(SUM(C5:H5)&lt;0, 3, 1))))</f>
        <v>2</v>
      </c>
      <c r="BJ5" s="43">
        <f>IFERROR(__xludf.DUMMYFUNCTION("IF(BI5=1, FILTER(TOSSUP, LEN(TOSSUP)), IF(BI5=2, FILTER(NEG, LEN(NEG)), IF(BI5, FILTER(NONEG, LEN(NONEG)), """")))"),-5.0)</f>
        <v>-5</v>
      </c>
      <c r="BK5" s="43"/>
      <c r="BL5" s="43"/>
      <c r="BM5" s="43">
        <f>IF(O3="", 0, IF(SUM(M5:R5)-O5&lt;&gt;0, 0, IF(SUM(C5:H5)&gt;0, 2, IF(SUM(C5:H5)&lt;0, 3, 1))))</f>
        <v>2</v>
      </c>
      <c r="BN5" s="43">
        <f>IFERROR(__xludf.DUMMYFUNCTION("IF(BM5=1, FILTER(TOSSUP, LEN(TOSSUP)), IF(BM5=2, FILTER(NEG, LEN(NEG)), IF(BM5, FILTER(NONEG, LEN(NONEG)), """")))"),-5.0)</f>
        <v>-5</v>
      </c>
      <c r="BO5" s="43"/>
      <c r="BP5" s="43"/>
      <c r="BQ5" s="43">
        <f>IF(P3="", 0, IF(SUM(M5:R5)-P5&lt;&gt;0, 0, IF(SUM(C5:H5)&gt;0, 2, IF(SUM(C5:H5)&lt;0, 3, 1))))</f>
        <v>2</v>
      </c>
      <c r="BR5" s="43">
        <f>IFERROR(__xludf.DUMMYFUNCTION("IF(BQ5=1, FILTER(TOSSUP, LEN(TOSSUP)), IF(BQ5=2, FILTER(NEG, LEN(NEG)), IF(BQ5, FILTER(NONEG, LEN(NONEG)), """")))"),-5.0)</f>
        <v>-5</v>
      </c>
      <c r="BS5" s="43"/>
      <c r="BT5" s="43"/>
      <c r="BU5" s="43">
        <f>IF(Q3="", 0, IF(SUM(M5:R5)-Q5&lt;&gt;0, 0, IF(SUM(C5:H5)&gt;0, 2, IF(SUM(C5:H5)&lt;0, 3, 1))))</f>
        <v>0</v>
      </c>
      <c r="BV5" s="43" t="str">
        <f>IFERROR(__xludf.DUMMYFUNCTION("IF(BU5=1, FILTER(TOSSUP, LEN(TOSSUP)), IF(BU5=2, FILTER(NEG, LEN(NEG)), IF(BU5, FILTER(NONEG, LEN(NONEG)), """")))"),"")</f>
        <v/>
      </c>
      <c r="BW5" s="43"/>
      <c r="BX5" s="43"/>
      <c r="BY5" s="43">
        <f>IF(R3="", 0, IF(SUM(M5:R5)-R5&lt;&gt;0, 0, IF(SUM(C5:H5)&gt;0, 2, IF(SUM(C5:H5)&lt;0, 3, 1))))</f>
        <v>0</v>
      </c>
      <c r="BZ5" s="43" t="str">
        <f>IFERROR(__xludf.DUMMYFUNCTION("IF(BY5=1, FILTER(TOSSUP, LEN(TOSSUP)), IF(BY5=2, FILTER(NEG, LEN(NEG)), IF(BY5, FILTER(NONEG, LEN(NONEG)), """")))"),"")</f>
        <v/>
      </c>
      <c r="CA5" s="43"/>
      <c r="CB5" s="43"/>
    </row>
    <row r="6">
      <c r="A6" s="3"/>
      <c r="B6" s="3"/>
      <c r="C6" s="32"/>
      <c r="D6" s="33"/>
      <c r="E6" s="32">
        <v>10.0</v>
      </c>
      <c r="F6" s="33"/>
      <c r="G6" s="60"/>
      <c r="H6" s="61"/>
      <c r="I6" s="34">
        <v>10.0</v>
      </c>
      <c r="J6" s="33">
        <f>IF(AND(SUM(C6:H6)&lt;=0,I6&gt;0), "BON.ERR", IF(OR(AND(C6&lt;&gt;"", C3=""), AND(D6&lt;&gt;"", D3=""), AND(E6&lt;&gt;"", E3=""), AND(F6&lt;&gt;"", F3=""), AND(G6&lt;&gt;"", G3=""), AND(H6&lt;&gt;"", H3="")), "TU.ERR", SUM(C6:I6)))</f>
        <v>20</v>
      </c>
      <c r="K6" s="42">
        <f>IFERROR(__xludf.DUMMYFUNCTION("IF(OR(RegExMatch(J6&amp;"""",""ERR""), RegExMatch(J6&amp;"""",""--""), RegExMatch(K5&amp;"""",""--""),),  ""-----------"", SUM(J6,K5))"),60.0)</f>
        <v>60</v>
      </c>
      <c r="L6" s="38">
        <v>3.0</v>
      </c>
      <c r="M6" s="39"/>
      <c r="N6" s="61"/>
      <c r="O6" s="39"/>
      <c r="P6" s="57"/>
      <c r="Q6" s="39"/>
      <c r="R6" s="59"/>
      <c r="S6" s="34"/>
      <c r="T6" s="33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2">
        <f>IFERROR(__xludf.DUMMYFUNCTION("IF(OR(RegExMatch(T6&amp;"""",""ERR""), RegExMatch(T6&amp;"""",""--""), RegExMatch(U5&amp;"""",""--""),),  ""-----------"", SUM(T6,U5))"),0.0)</f>
        <v>0</v>
      </c>
      <c r="V6" s="43"/>
      <c r="W6" s="44" t="b">
        <f t="shared" si="1"/>
        <v>1</v>
      </c>
      <c r="X6" s="44">
        <f>IFERROR(__xludf.DUMMYFUNCTION("IF(W6, FILTER(BONUS, LEN(BONUS)), ""0"")"),0.0)</f>
        <v>0</v>
      </c>
      <c r="Y6" s="43">
        <f>IFERROR(__xludf.DUMMYFUNCTION("""COMPUTED_VALUE"""),10.0)</f>
        <v>10</v>
      </c>
      <c r="Z6" s="43">
        <f>IFERROR(__xludf.DUMMYFUNCTION("""COMPUTED_VALUE"""),20.0)</f>
        <v>20</v>
      </c>
      <c r="AA6" s="43">
        <f>IFERROR(__xludf.DUMMYFUNCTION("""COMPUTED_VALUE"""),30.0)</f>
        <v>30</v>
      </c>
      <c r="AB6" s="44" t="b">
        <f t="shared" si="2"/>
        <v>0</v>
      </c>
      <c r="AC6" s="44" t="str">
        <f>IFERROR(__xludf.DUMMYFUNCTION("IF(AB6, FILTER(BONUS, LEN(BONUS)), ""0"")"),"0")</f>
        <v>0</v>
      </c>
      <c r="AD6" s="43"/>
      <c r="AE6" s="43"/>
      <c r="AF6" s="43"/>
      <c r="AG6" s="43">
        <f>IF(C3="", 0, IF(SUM(C6:H6)-C6&lt;&gt;0, 0, IF(SUM(M6:R6)&gt;0, 2, IF(SUM(M6:R6)&lt;0, 3, 1))))</f>
        <v>0</v>
      </c>
      <c r="AH6" s="44" t="str">
        <f>IFERROR(__xludf.DUMMYFUNCTION("IF(AG6=1, FILTER(TOSSUP, LEN(TOSSUP)), IF(AG6=2, FILTER(NEG, LEN(NEG)), IF(AG6, FILTER(NONEG, LEN(NONEG)), """")))"),"")</f>
        <v/>
      </c>
      <c r="AI6" s="43"/>
      <c r="AJ6" s="43"/>
      <c r="AK6" s="43">
        <f>IF(D3="", 0, IF(SUM(C6:H6)-D6&lt;&gt;0, 0, IF(SUM(M6:R6)&gt;0, 2, IF(SUM(M6:R6)&lt;0, 3, 1))))</f>
        <v>0</v>
      </c>
      <c r="AL6" s="43" t="str">
        <f>IFERROR(__xludf.DUMMYFUNCTION("IF(AK6=1, FILTER(TOSSUP, LEN(TOSSUP)), IF(AK6=2, FILTER(NEG, LEN(NEG)), IF(AK6, FILTER(NONEG, LEN(NONEG)), """")))"),"")</f>
        <v/>
      </c>
      <c r="AM6" s="43"/>
      <c r="AN6" s="43"/>
      <c r="AO6" s="43">
        <f>IF(E3="", 0, IF(SUM(C6:H6)-E6&lt;&gt;0, 0, IF(SUM(M6:R6)&gt;0, 2, IF(SUM(M6:R6)&lt;0, 3, 1))))</f>
        <v>1</v>
      </c>
      <c r="AP6" s="43">
        <f>IFERROR(__xludf.DUMMYFUNCTION("IF(AO6=1, FILTER(TOSSUP, LEN(TOSSUP)), IF(AO6=2, FILTER(NEG, LEN(NEG)), IF(AO6, FILTER(NONEG, LEN(NONEG)), """")))"),-5.0)</f>
        <v>-5</v>
      </c>
      <c r="AQ6" s="43">
        <f>IFERROR(__xludf.DUMMYFUNCTION("""COMPUTED_VALUE"""),10.0)</f>
        <v>10</v>
      </c>
      <c r="AR6" s="43">
        <f>IFERROR(__xludf.DUMMYFUNCTION("""COMPUTED_VALUE"""),15.0)</f>
        <v>15</v>
      </c>
      <c r="AS6" s="43">
        <f>IF(F3="", 0, IF(SUM(C6:H6)-F6&lt;&gt;0, 0, IF(SUM(M6:R6)&gt;0, 2, IF(SUM(M6:R6)&lt;0, 3, 1))))</f>
        <v>0</v>
      </c>
      <c r="AT6" s="43" t="str">
        <f>IFERROR(__xludf.DUMMYFUNCTION("IF(AS6=1, FILTER(TOSSUP, LEN(TOSSUP)), IF(AS6=2, FILTER(NEG, LEN(NEG)), IF(AS6, FILTER(NONEG, LEN(NONEG)), """")))"),"")</f>
        <v/>
      </c>
      <c r="AU6" s="43"/>
      <c r="AV6" s="43"/>
      <c r="AW6" s="43">
        <f>IF(G3="", 0, IF(SUM(C6:H6)-G6&lt;&gt;0, 0, IF(SUM(M6:R6)&gt;0, 2, IF(SUM(M6:R6)&lt;0, 3, 1))))</f>
        <v>0</v>
      </c>
      <c r="AX6" s="43" t="str">
        <f>IFERROR(__xludf.DUMMYFUNCTION("IF(AW6=1, FILTER(TOSSUP, LEN(TOSSUP)), IF(AW6=2, FILTER(NEG, LEN(NEG)), IF(AW6, FILTER(NONEG, LEN(NONEG)), """")))"),"")</f>
        <v/>
      </c>
      <c r="AY6" s="43"/>
      <c r="AZ6" s="43"/>
      <c r="BA6" s="43">
        <f>IF(H3="", 0, IF(SUM(C6:H6)-H6&lt;&gt;0, 0, IF(SUM(M6:R6)&gt;0, 2, IF(SUM(M6:R6)&lt;0, 3, 1))))</f>
        <v>0</v>
      </c>
      <c r="BB6" s="43" t="str">
        <f>IFERROR(__xludf.DUMMYFUNCTION("IF(BA6=1, FILTER(TOSSUP, LEN(TOSSUP)), IF(BA6=2, FILTER(NEG, LEN(NEG)), IF(BA6, FILTER(NONEG, LEN(NONEG)), """")))"),"")</f>
        <v/>
      </c>
      <c r="BC6" s="43"/>
      <c r="BD6" s="43"/>
      <c r="BE6" s="43">
        <f>IF(M3="", 0, IF(SUM(M6:R6)-M6&lt;&gt;0, 0, IF(SUM(C6:H6)&gt;0, 2, IF(SUM(C6:H6)&lt;0, 3, 1))))</f>
        <v>2</v>
      </c>
      <c r="BF6" s="43">
        <f>IFERROR(__xludf.DUMMYFUNCTION("IF(BE6=1, FILTER(TOSSUP, LEN(TOSSUP)), IF(BE6=2, FILTER(NEG, LEN(NEG)), IF(BE6, FILTER(NONEG, LEN(NONEG)), """")))"),-5.0)</f>
        <v>-5</v>
      </c>
      <c r="BG6" s="43"/>
      <c r="BH6" s="43"/>
      <c r="BI6" s="43">
        <f>IF(N3="", 0, IF(SUM(M6:R6)-N6&lt;&gt;0, 0, IF(SUM(C6:H6)&gt;0, 2, IF(SUM(C6:H6)&lt;0, 3, 1))))</f>
        <v>2</v>
      </c>
      <c r="BJ6" s="43">
        <f>IFERROR(__xludf.DUMMYFUNCTION("IF(BI6=1, FILTER(TOSSUP, LEN(TOSSUP)), IF(BI6=2, FILTER(NEG, LEN(NEG)), IF(BI6, FILTER(NONEG, LEN(NONEG)), """")))"),-5.0)</f>
        <v>-5</v>
      </c>
      <c r="BK6" s="43"/>
      <c r="BL6" s="43"/>
      <c r="BM6" s="43">
        <f>IF(O3="", 0, IF(SUM(M6:R6)-O6&lt;&gt;0, 0, IF(SUM(C6:H6)&gt;0, 2, IF(SUM(C6:H6)&lt;0, 3, 1))))</f>
        <v>2</v>
      </c>
      <c r="BN6" s="43">
        <f>IFERROR(__xludf.DUMMYFUNCTION("IF(BM6=1, FILTER(TOSSUP, LEN(TOSSUP)), IF(BM6=2, FILTER(NEG, LEN(NEG)), IF(BM6, FILTER(NONEG, LEN(NONEG)), """")))"),-5.0)</f>
        <v>-5</v>
      </c>
      <c r="BO6" s="43"/>
      <c r="BP6" s="43"/>
      <c r="BQ6" s="43">
        <f>IF(P3="", 0, IF(SUM(M6:R6)-P6&lt;&gt;0, 0, IF(SUM(C6:H6)&gt;0, 2, IF(SUM(C6:H6)&lt;0, 3, 1))))</f>
        <v>2</v>
      </c>
      <c r="BR6" s="43">
        <f>IFERROR(__xludf.DUMMYFUNCTION("IF(BQ6=1, FILTER(TOSSUP, LEN(TOSSUP)), IF(BQ6=2, FILTER(NEG, LEN(NEG)), IF(BQ6, FILTER(NONEG, LEN(NONEG)), """")))"),-5.0)</f>
        <v>-5</v>
      </c>
      <c r="BS6" s="43"/>
      <c r="BT6" s="43"/>
      <c r="BU6" s="43">
        <f>IF(Q3="", 0, IF(SUM(M6:R6)-Q6&lt;&gt;0, 0, IF(SUM(C6:H6)&gt;0, 2, IF(SUM(C6:H6)&lt;0, 3, 1))))</f>
        <v>0</v>
      </c>
      <c r="BV6" s="43" t="str">
        <f>IFERROR(__xludf.DUMMYFUNCTION("IF(BU6=1, FILTER(TOSSUP, LEN(TOSSUP)), IF(BU6=2, FILTER(NEG, LEN(NEG)), IF(BU6, FILTER(NONEG, LEN(NONEG)), """")))"),"")</f>
        <v/>
      </c>
      <c r="BW6" s="43"/>
      <c r="BX6" s="43"/>
      <c r="BY6" s="43">
        <f>IF(R3="", 0, IF(SUM(M6:R6)-R6&lt;&gt;0, 0, IF(SUM(C6:H6)&gt;0, 2, IF(SUM(C6:H6)&lt;0, 3, 1))))</f>
        <v>0</v>
      </c>
      <c r="BZ6" s="43" t="str">
        <f>IFERROR(__xludf.DUMMYFUNCTION("IF(BY6=1, FILTER(TOSSUP, LEN(TOSSUP)), IF(BY6=2, FILTER(NEG, LEN(NEG)), IF(BY6, FILTER(NONEG, LEN(NONEG)), """")))"),"")</f>
        <v/>
      </c>
      <c r="CA6" s="43"/>
      <c r="CB6" s="43"/>
    </row>
    <row r="7">
      <c r="A7" s="3"/>
      <c r="B7" s="3"/>
      <c r="C7" s="62"/>
      <c r="D7" s="63"/>
      <c r="E7" s="62">
        <v>10.0</v>
      </c>
      <c r="F7" s="63"/>
      <c r="G7" s="64"/>
      <c r="H7" s="63"/>
      <c r="I7" s="65">
        <v>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10</v>
      </c>
      <c r="K7" s="66">
        <f>IFERROR(__xludf.DUMMYFUNCTION("IF(OR(RegExMatch(J7&amp;"""",""ERR""), RegExMatch(J7&amp;"""",""--""), RegExMatch(K6&amp;"""",""--""),),  ""-----------"", SUM(J7,K6))"),70.0)</f>
        <v>70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SUM(T7,U6))"),0.0)</f>
        <v>0</v>
      </c>
      <c r="V7" s="43"/>
      <c r="W7" s="44" t="b">
        <f t="shared" si="1"/>
        <v>1</v>
      </c>
      <c r="X7" s="44">
        <f>IFERROR(__xludf.DUMMYFUNCTION("IF(W7, FILTER(BONUS, LEN(BONUS)), ""0"")"),0.0)</f>
        <v>0</v>
      </c>
      <c r="Y7" s="43">
        <f>IFERROR(__xludf.DUMMYFUNCTION("""COMPUTED_VALUE"""),10.0)</f>
        <v>10</v>
      </c>
      <c r="Z7" s="43">
        <f>IFERROR(__xludf.DUMMYFUNCTION("""COMPUTED_VALUE"""),20.0)</f>
        <v>20</v>
      </c>
      <c r="AA7" s="43">
        <f>IFERROR(__xludf.DUMMYFUNCTION("""COMPUTED_VALUE"""),30.0)</f>
        <v>30</v>
      </c>
      <c r="AB7" s="44" t="b">
        <f t="shared" si="2"/>
        <v>0</v>
      </c>
      <c r="AC7" s="44" t="str">
        <f>IFERROR(__xludf.DUMMYFUNCTION("IF(AB7, FILTER(BONUS, LEN(BONUS)), ""0"")"),"0")</f>
        <v>0</v>
      </c>
      <c r="AD7" s="43"/>
      <c r="AE7" s="43"/>
      <c r="AF7" s="43"/>
      <c r="AG7" s="43">
        <f>IF(C3="", 0, IF(SUM(C7:H7)-C7&lt;&gt;0, 0, IF(SUM(M7:R7)&gt;0, 2, IF(SUM(M7:R7)&lt;0, 3, 1))))</f>
        <v>0</v>
      </c>
      <c r="AH7" s="44" t="str">
        <f>IFERROR(__xludf.DUMMYFUNCTION("IF(AG7=1, FILTER(TOSSUP, LEN(TOSSUP)), IF(AG7=2, FILTER(NEG, LEN(NEG)), IF(AG7, FILTER(NONEG, LEN(NONEG)), """")))"),"")</f>
        <v/>
      </c>
      <c r="AI7" s="43"/>
      <c r="AJ7" s="43"/>
      <c r="AK7" s="43">
        <f>IF(D3="", 0, IF(SUM(C7:H7)-D7&lt;&gt;0, 0, IF(SUM(M7:R7)&gt;0, 2, IF(SUM(M7:R7)&lt;0, 3, 1))))</f>
        <v>0</v>
      </c>
      <c r="AL7" s="43" t="str">
        <f>IFERROR(__xludf.DUMMYFUNCTION("IF(AK7=1, FILTER(TOSSUP, LEN(TOSSUP)), IF(AK7=2, FILTER(NEG, LEN(NEG)), IF(AK7, FILTER(NONEG, LEN(NONEG)), """")))"),"")</f>
        <v/>
      </c>
      <c r="AM7" s="43"/>
      <c r="AN7" s="43"/>
      <c r="AO7" s="43">
        <f>IF(E3="", 0, IF(SUM(C7:H7)-E7&lt;&gt;0, 0, IF(SUM(M7:R7)&gt;0, 2, IF(SUM(M7:R7)&lt;0, 3, 1))))</f>
        <v>1</v>
      </c>
      <c r="AP7" s="43">
        <f>IFERROR(__xludf.DUMMYFUNCTION("IF(AO7=1, FILTER(TOSSUP, LEN(TOSSUP)), IF(AO7=2, FILTER(NEG, LEN(NEG)), IF(AO7, FILTER(NONEG, LEN(NONEG)), """")))"),-5.0)</f>
        <v>-5</v>
      </c>
      <c r="AQ7" s="43">
        <f>IFERROR(__xludf.DUMMYFUNCTION("""COMPUTED_VALUE"""),10.0)</f>
        <v>10</v>
      </c>
      <c r="AR7" s="43">
        <f>IFERROR(__xludf.DUMMYFUNCTION("""COMPUTED_VALUE"""),15.0)</f>
        <v>15</v>
      </c>
      <c r="AS7" s="43">
        <f>IF(F3="", 0, IF(SUM(C7:H7)-F7&lt;&gt;0, 0, IF(SUM(M7:R7)&gt;0, 2, IF(SUM(M7:R7)&lt;0, 3, 1))))</f>
        <v>0</v>
      </c>
      <c r="AT7" s="43" t="str">
        <f>IFERROR(__xludf.DUMMYFUNCTION("IF(AS7=1, FILTER(TOSSUP, LEN(TOSSUP)), IF(AS7=2, FILTER(NEG, LEN(NEG)), IF(AS7, FILTER(NONEG, LEN(NONEG)), """")))"),"")</f>
        <v/>
      </c>
      <c r="AU7" s="43"/>
      <c r="AV7" s="43"/>
      <c r="AW7" s="43">
        <f>IF(G3="", 0, IF(SUM(C7:H7)-G7&lt;&gt;0, 0, IF(SUM(M7:R7)&gt;0, 2, IF(SUM(M7:R7)&lt;0, 3, 1))))</f>
        <v>0</v>
      </c>
      <c r="AX7" s="43" t="str">
        <f>IFERROR(__xludf.DUMMYFUNCTION("IF(AW7=1, FILTER(TOSSUP, LEN(TOSSUP)), IF(AW7=2, FILTER(NEG, LEN(NEG)), IF(AW7, FILTER(NONEG, LEN(NONEG)), """")))"),"")</f>
        <v/>
      </c>
      <c r="AY7" s="43"/>
      <c r="AZ7" s="43"/>
      <c r="BA7" s="43">
        <f>IF(H3="", 0, IF(SUM(C7:H7)-H7&lt;&gt;0, 0, IF(SUM(M7:R7)&gt;0, 2, IF(SUM(M7:R7)&lt;0, 3, 1))))</f>
        <v>0</v>
      </c>
      <c r="BB7" s="43" t="str">
        <f>IFERROR(__xludf.DUMMYFUNCTION("IF(BA7=1, FILTER(TOSSUP, LEN(TOSSUP)), IF(BA7=2, FILTER(NEG, LEN(NEG)), IF(BA7, FILTER(NONEG, LEN(NONEG)), """")))"),"")</f>
        <v/>
      </c>
      <c r="BC7" s="43"/>
      <c r="BD7" s="43"/>
      <c r="BE7" s="43">
        <f>IF(M3="", 0, IF(SUM(M7:R7)-M7&lt;&gt;0, 0, IF(SUM(C7:H7)&gt;0, 2, IF(SUM(C7:H7)&lt;0, 3, 1))))</f>
        <v>2</v>
      </c>
      <c r="BF7" s="43">
        <f>IFERROR(__xludf.DUMMYFUNCTION("IF(BE7=1, FILTER(TOSSUP, LEN(TOSSUP)), IF(BE7=2, FILTER(NEG, LEN(NEG)), IF(BE7, FILTER(NONEG, LEN(NONEG)), """")))"),-5.0)</f>
        <v>-5</v>
      </c>
      <c r="BG7" s="43"/>
      <c r="BH7" s="43"/>
      <c r="BI7" s="43">
        <f>IF(N3="", 0, IF(SUM(M7:R7)-N7&lt;&gt;0, 0, IF(SUM(C7:H7)&gt;0, 2, IF(SUM(C7:H7)&lt;0, 3, 1))))</f>
        <v>2</v>
      </c>
      <c r="BJ7" s="43">
        <f>IFERROR(__xludf.DUMMYFUNCTION("IF(BI7=1, FILTER(TOSSUP, LEN(TOSSUP)), IF(BI7=2, FILTER(NEG, LEN(NEG)), IF(BI7, FILTER(NONEG, LEN(NONEG)), """")))"),-5.0)</f>
        <v>-5</v>
      </c>
      <c r="BK7" s="43"/>
      <c r="BL7" s="43"/>
      <c r="BM7" s="43">
        <f>IF(O3="", 0, IF(SUM(M7:R7)-O7&lt;&gt;0, 0, IF(SUM(C7:H7)&gt;0, 2, IF(SUM(C7:H7)&lt;0, 3, 1))))</f>
        <v>2</v>
      </c>
      <c r="BN7" s="43">
        <f>IFERROR(__xludf.DUMMYFUNCTION("IF(BM7=1, FILTER(TOSSUP, LEN(TOSSUP)), IF(BM7=2, FILTER(NEG, LEN(NEG)), IF(BM7, FILTER(NONEG, LEN(NONEG)), """")))"),-5.0)</f>
        <v>-5</v>
      </c>
      <c r="BO7" s="43"/>
      <c r="BP7" s="43"/>
      <c r="BQ7" s="43">
        <f>IF(P3="", 0, IF(SUM(M7:R7)-P7&lt;&gt;0, 0, IF(SUM(C7:H7)&gt;0, 2, IF(SUM(C7:H7)&lt;0, 3, 1))))</f>
        <v>2</v>
      </c>
      <c r="BR7" s="43">
        <f>IFERROR(__xludf.DUMMYFUNCTION("IF(BQ7=1, FILTER(TOSSUP, LEN(TOSSUP)), IF(BQ7=2, FILTER(NEG, LEN(NEG)), IF(BQ7, FILTER(NONEG, LEN(NONEG)), """")))"),-5.0)</f>
        <v>-5</v>
      </c>
      <c r="BS7" s="43"/>
      <c r="BT7" s="43"/>
      <c r="BU7" s="43">
        <f>IF(Q3="", 0, IF(SUM(M7:R7)-Q7&lt;&gt;0, 0, IF(SUM(C7:H7)&gt;0, 2, IF(SUM(C7:H7)&lt;0, 3, 1))))</f>
        <v>0</v>
      </c>
      <c r="BV7" s="43" t="str">
        <f>IFERROR(__xludf.DUMMYFUNCTION("IF(BU7=1, FILTER(TOSSUP, LEN(TOSSUP)), IF(BU7=2, FILTER(NEG, LEN(NEG)), IF(BU7, FILTER(NONEG, LEN(NONEG)), """")))"),"")</f>
        <v/>
      </c>
      <c r="BW7" s="43"/>
      <c r="BX7" s="43"/>
      <c r="BY7" s="43">
        <f>IF(R3="", 0, IF(SUM(M7:R7)-R7&lt;&gt;0, 0, IF(SUM(C7:H7)&gt;0, 2, IF(SUM(C7:H7)&lt;0, 3, 1))))</f>
        <v>0</v>
      </c>
      <c r="BZ7" s="43" t="str">
        <f>IFERROR(__xludf.DUMMYFUNCTION("IF(BY7=1, FILTER(TOSSUP, LEN(TOSSUP)), IF(BY7=2, FILTER(NEG, LEN(NEG)), IF(BY7, FILTER(NONEG, LEN(NONEG)), """")))"),"")</f>
        <v/>
      </c>
      <c r="CA7" s="43"/>
      <c r="CB7" s="43"/>
    </row>
    <row r="8">
      <c r="A8" s="3"/>
      <c r="B8" s="3"/>
      <c r="C8" s="62"/>
      <c r="D8" s="63"/>
      <c r="E8" s="62"/>
      <c r="F8" s="63"/>
      <c r="G8" s="64"/>
      <c r="H8" s="71"/>
      <c r="I8" s="65">
        <v>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SUM(J8,K7))"),70.0)</f>
        <v>70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SUM(T8,U7))"),0.0)</f>
        <v>0</v>
      </c>
      <c r="V8" s="43"/>
      <c r="W8" s="44" t="b">
        <f t="shared" si="1"/>
        <v>0</v>
      </c>
      <c r="X8" s="44" t="str">
        <f>IFERROR(__xludf.DUMMYFUNCTION("IF(W8, FILTER(BONUS, LEN(BONUS)), ""0"")"),"0")</f>
        <v>0</v>
      </c>
      <c r="Y8" s="43"/>
      <c r="Z8" s="43"/>
      <c r="AA8" s="43"/>
      <c r="AB8" s="44" t="b">
        <f t="shared" si="2"/>
        <v>0</v>
      </c>
      <c r="AC8" s="44" t="str">
        <f>IFERROR(__xludf.DUMMYFUNCTION("IF(AB8, FILTER(BONUS, LEN(BONUS)), ""0"")"),"0")</f>
        <v>0</v>
      </c>
      <c r="AD8" s="43"/>
      <c r="AE8" s="43"/>
      <c r="AF8" s="43"/>
      <c r="AG8" s="43">
        <f>IF(C3="", 0, IF(SUM(C8:H8)-C8&lt;&gt;0, 0, IF(SUM(M8:R8)&gt;0, 2, IF(SUM(M8:R8)&lt;0, 3, 1))))</f>
        <v>1</v>
      </c>
      <c r="AH8" s="44">
        <f>IFERROR(__xludf.DUMMYFUNCTION("IF(AG8=1, FILTER(TOSSUP, LEN(TOSSUP)), IF(AG8=2, FILTER(NEG, LEN(NEG)), IF(AG8, FILTER(NONEG, LEN(NONEG)), """")))"),-5.0)</f>
        <v>-5</v>
      </c>
      <c r="AI8" s="43">
        <f>IFERROR(__xludf.DUMMYFUNCTION("""COMPUTED_VALUE"""),10.0)</f>
        <v>10</v>
      </c>
      <c r="AJ8" s="43">
        <f>IFERROR(__xludf.DUMMYFUNCTION("""COMPUTED_VALUE"""),15.0)</f>
        <v>15</v>
      </c>
      <c r="AK8" s="43">
        <f>IF(D3="", 0, IF(SUM(C8:H8)-D8&lt;&gt;0, 0, IF(SUM(M8:R8)&gt;0, 2, IF(SUM(M8:R8)&lt;0, 3, 1))))</f>
        <v>1</v>
      </c>
      <c r="AL8" s="43">
        <f>IFERROR(__xludf.DUMMYFUNCTION("IF(AK8=1, FILTER(TOSSUP, LEN(TOSSUP)), IF(AK8=2, FILTER(NEG, LEN(NEG)), IF(AK8, FILTER(NONEG, LEN(NONEG)), """")))"),-5.0)</f>
        <v>-5</v>
      </c>
      <c r="AM8" s="43">
        <f>IFERROR(__xludf.DUMMYFUNCTION("""COMPUTED_VALUE"""),10.0)</f>
        <v>10</v>
      </c>
      <c r="AN8" s="43">
        <f>IFERROR(__xludf.DUMMYFUNCTION("""COMPUTED_VALUE"""),15.0)</f>
        <v>15</v>
      </c>
      <c r="AO8" s="43">
        <f>IF(E3="", 0, IF(SUM(C8:H8)-E8&lt;&gt;0, 0, IF(SUM(M8:R8)&gt;0, 2, IF(SUM(M8:R8)&lt;0, 3, 1))))</f>
        <v>1</v>
      </c>
      <c r="AP8" s="43">
        <f>IFERROR(__xludf.DUMMYFUNCTION("IF(AO8=1, FILTER(TOSSUP, LEN(TOSSUP)), IF(AO8=2, FILTER(NEG, LEN(NEG)), IF(AO8, FILTER(NONEG, LEN(NONEG)), """")))"),-5.0)</f>
        <v>-5</v>
      </c>
      <c r="AQ8" s="43">
        <f>IFERROR(__xludf.DUMMYFUNCTION("""COMPUTED_VALUE"""),10.0)</f>
        <v>10</v>
      </c>
      <c r="AR8" s="43">
        <f>IFERROR(__xludf.DUMMYFUNCTION("""COMPUTED_VALUE"""),15.0)</f>
        <v>15</v>
      </c>
      <c r="AS8" s="43">
        <f>IF(F3="", 0, IF(SUM(C8:H8)-F8&lt;&gt;0, 0, IF(SUM(M8:R8)&gt;0, 2, IF(SUM(M8:R8)&lt;0, 3, 1))))</f>
        <v>1</v>
      </c>
      <c r="AT8" s="43">
        <f>IFERROR(__xludf.DUMMYFUNCTION("IF(AS8=1, FILTER(TOSSUP, LEN(TOSSUP)), IF(AS8=2, FILTER(NEG, LEN(NEG)), IF(AS8, FILTER(NONEG, LEN(NONEG)), """")))"),-5.0)</f>
        <v>-5</v>
      </c>
      <c r="AU8" s="43">
        <f>IFERROR(__xludf.DUMMYFUNCTION("""COMPUTED_VALUE"""),10.0)</f>
        <v>10</v>
      </c>
      <c r="AV8" s="43">
        <f>IFERROR(__xludf.DUMMYFUNCTION("""COMPUTED_VALUE"""),15.0)</f>
        <v>15</v>
      </c>
      <c r="AW8" s="43">
        <f>IF(G3="", 0, IF(SUM(C8:H8)-G8&lt;&gt;0, 0, IF(SUM(M8:R8)&gt;0, 2, IF(SUM(M8:R8)&lt;0, 3, 1))))</f>
        <v>0</v>
      </c>
      <c r="AX8" s="43" t="str">
        <f>IFERROR(__xludf.DUMMYFUNCTION("IF(AW8=1, FILTER(TOSSUP, LEN(TOSSUP)), IF(AW8=2, FILTER(NEG, LEN(NEG)), IF(AW8, FILTER(NONEG, LEN(NONEG)), """")))"),"")</f>
        <v/>
      </c>
      <c r="AY8" s="43"/>
      <c r="AZ8" s="43"/>
      <c r="BA8" s="43">
        <f>IF(H3="", 0, IF(SUM(C8:H8)-H8&lt;&gt;0, 0, IF(SUM(M8:R8)&gt;0, 2, IF(SUM(M8:R8)&lt;0, 3, 1))))</f>
        <v>0</v>
      </c>
      <c r="BB8" s="43" t="str">
        <f>IFERROR(__xludf.DUMMYFUNCTION("IF(BA8=1, FILTER(TOSSUP, LEN(TOSSUP)), IF(BA8=2, FILTER(NEG, LEN(NEG)), IF(BA8, FILTER(NONEG, LEN(NONEG)), """")))"),"")</f>
        <v/>
      </c>
      <c r="BC8" s="43"/>
      <c r="BD8" s="43"/>
      <c r="BE8" s="43">
        <f>IF(M3="", 0, IF(SUM(M8:R8)-M8&lt;&gt;0, 0, IF(SUM(C8:H8)&gt;0, 2, IF(SUM(C8:H8)&lt;0, 3, 1))))</f>
        <v>1</v>
      </c>
      <c r="BF8" s="43">
        <f>IFERROR(__xludf.DUMMYFUNCTION("IF(BE8=1, FILTER(TOSSUP, LEN(TOSSUP)), IF(BE8=2, FILTER(NEG, LEN(NEG)), IF(BE8, FILTER(NONEG, LEN(NONEG)), """")))"),-5.0)</f>
        <v>-5</v>
      </c>
      <c r="BG8" s="43">
        <f>IFERROR(__xludf.DUMMYFUNCTION("""COMPUTED_VALUE"""),10.0)</f>
        <v>10</v>
      </c>
      <c r="BH8" s="43">
        <f>IFERROR(__xludf.DUMMYFUNCTION("""COMPUTED_VALUE"""),15.0)</f>
        <v>15</v>
      </c>
      <c r="BI8" s="43">
        <f>IF(N3="", 0, IF(SUM(M8:R8)-N8&lt;&gt;0, 0, IF(SUM(C8:H8)&gt;0, 2, IF(SUM(C8:H8)&lt;0, 3, 1))))</f>
        <v>1</v>
      </c>
      <c r="BJ8" s="43">
        <f>IFERROR(__xludf.DUMMYFUNCTION("IF(BI8=1, FILTER(TOSSUP, LEN(TOSSUP)), IF(BI8=2, FILTER(NEG, LEN(NEG)), IF(BI8, FILTER(NONEG, LEN(NONEG)), """")))"),-5.0)</f>
        <v>-5</v>
      </c>
      <c r="BK8" s="43">
        <f>IFERROR(__xludf.DUMMYFUNCTION("""COMPUTED_VALUE"""),10.0)</f>
        <v>10</v>
      </c>
      <c r="BL8" s="43">
        <f>IFERROR(__xludf.DUMMYFUNCTION("""COMPUTED_VALUE"""),15.0)</f>
        <v>15</v>
      </c>
      <c r="BM8" s="43">
        <f>IF(O3="", 0, IF(SUM(M8:R8)-O8&lt;&gt;0, 0, IF(SUM(C8:H8)&gt;0, 2, IF(SUM(C8:H8)&lt;0, 3, 1))))</f>
        <v>1</v>
      </c>
      <c r="BN8" s="43">
        <f>IFERROR(__xludf.DUMMYFUNCTION("IF(BM8=1, FILTER(TOSSUP, LEN(TOSSUP)), IF(BM8=2, FILTER(NEG, LEN(NEG)), IF(BM8, FILTER(NONEG, LEN(NONEG)), """")))"),-5.0)</f>
        <v>-5</v>
      </c>
      <c r="BO8" s="43">
        <f>IFERROR(__xludf.DUMMYFUNCTION("""COMPUTED_VALUE"""),10.0)</f>
        <v>10</v>
      </c>
      <c r="BP8" s="43">
        <f>IFERROR(__xludf.DUMMYFUNCTION("""COMPUTED_VALUE"""),15.0)</f>
        <v>15</v>
      </c>
      <c r="BQ8" s="43">
        <f>IF(P3="", 0, IF(SUM(M8:R8)-P8&lt;&gt;0, 0, IF(SUM(C8:H8)&gt;0, 2, IF(SUM(C8:H8)&lt;0, 3, 1))))</f>
        <v>1</v>
      </c>
      <c r="BR8" s="43">
        <f>IFERROR(__xludf.DUMMYFUNCTION("IF(BQ8=1, FILTER(TOSSUP, LEN(TOSSUP)), IF(BQ8=2, FILTER(NEG, LEN(NEG)), IF(BQ8, FILTER(NONEG, LEN(NONEG)), """")))"),-5.0)</f>
        <v>-5</v>
      </c>
      <c r="BS8" s="43">
        <f>IFERROR(__xludf.DUMMYFUNCTION("""COMPUTED_VALUE"""),10.0)</f>
        <v>10</v>
      </c>
      <c r="BT8" s="43">
        <f>IFERROR(__xludf.DUMMYFUNCTION("""COMPUTED_VALUE"""),15.0)</f>
        <v>15</v>
      </c>
      <c r="BU8" s="43">
        <f>IF(Q3="", 0, IF(SUM(M8:R8)-Q8&lt;&gt;0, 0, IF(SUM(C8:H8)&gt;0, 2, IF(SUM(C8:H8)&lt;0, 3, 1))))</f>
        <v>0</v>
      </c>
      <c r="BV8" s="43" t="str">
        <f>IFERROR(__xludf.DUMMYFUNCTION("IF(BU8=1, FILTER(TOSSUP, LEN(TOSSUP)), IF(BU8=2, FILTER(NEG, LEN(NEG)), IF(BU8, FILTER(NONEG, LEN(NONEG)), """")))"),"")</f>
        <v/>
      </c>
      <c r="BW8" s="43"/>
      <c r="BX8" s="43"/>
      <c r="BY8" s="43">
        <f>IF(R3="", 0, IF(SUM(M8:R8)-R8&lt;&gt;0, 0, IF(SUM(C8:H8)&gt;0, 2, IF(SUM(C8:H8)&lt;0, 3, 1))))</f>
        <v>0</v>
      </c>
      <c r="BZ8" s="43" t="str">
        <f>IFERROR(__xludf.DUMMYFUNCTION("IF(BY8=1, FILTER(TOSSUP, LEN(TOSSUP)), IF(BY8=2, FILTER(NEG, LEN(NEG)), IF(BY8, FILTER(NONEG, LEN(NONEG)), """")))"),"")</f>
        <v/>
      </c>
      <c r="CA8" s="43"/>
      <c r="CB8" s="43"/>
    </row>
    <row r="9">
      <c r="A9" s="3"/>
      <c r="B9" s="3"/>
      <c r="C9" s="62">
        <v>15.0</v>
      </c>
      <c r="D9" s="63"/>
      <c r="E9" s="62"/>
      <c r="F9" s="63"/>
      <c r="G9" s="62"/>
      <c r="H9" s="71"/>
      <c r="I9" s="65">
        <v>10.0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25</v>
      </c>
      <c r="K9" s="66">
        <f>IFERROR(__xludf.DUMMYFUNCTION("IF(OR(RegExMatch(J9&amp;"""",""ERR""), RegExMatch(J9&amp;"""",""--""), RegExMatch(K8&amp;"""",""--""),),  ""-----------"", SUM(J9,K8))"),95.0)</f>
        <v>95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SUM(T9,U8))"),0.0)</f>
        <v>0</v>
      </c>
      <c r="V9" s="44"/>
      <c r="W9" s="44" t="b">
        <f t="shared" si="1"/>
        <v>1</v>
      </c>
      <c r="X9" s="44">
        <f>IFERROR(__xludf.DUMMYFUNCTION("IF(W9, FILTER(BONUS, LEN(BONUS)), ""0"")"),0.0)</f>
        <v>0</v>
      </c>
      <c r="Y9" s="43">
        <f>IFERROR(__xludf.DUMMYFUNCTION("""COMPUTED_VALUE"""),10.0)</f>
        <v>10</v>
      </c>
      <c r="Z9" s="43">
        <f>IFERROR(__xludf.DUMMYFUNCTION("""COMPUTED_VALUE"""),20.0)</f>
        <v>20</v>
      </c>
      <c r="AA9" s="43">
        <f>IFERROR(__xludf.DUMMYFUNCTION("""COMPUTED_VALUE"""),30.0)</f>
        <v>30</v>
      </c>
      <c r="AB9" s="44" t="b">
        <f t="shared" si="2"/>
        <v>0</v>
      </c>
      <c r="AC9" s="44" t="str">
        <f>IFERROR(__xludf.DUMMYFUNCTION("IF(AB9, FILTER(BONUS, LEN(BONUS)), ""0"")"),"0")</f>
        <v>0</v>
      </c>
      <c r="AD9" s="43"/>
      <c r="AE9" s="43"/>
      <c r="AF9" s="43"/>
      <c r="AG9" s="43">
        <f>IF(C3="", 0, IF(SUM(C9:H9)-C9&lt;&gt;0, 0, IF(SUM(M9:R9)&gt;0, 2, IF(SUM(M9:R9)&lt;0, 3, 1))))</f>
        <v>1</v>
      </c>
      <c r="AH9" s="44">
        <f>IFERROR(__xludf.DUMMYFUNCTION("IF(AG9=1, FILTER(TOSSUP, LEN(TOSSUP)), IF(AG9=2, FILTER(NEG, LEN(NEG)), IF(AG9, FILTER(NONEG, LEN(NONEG)), """")))"),-5.0)</f>
        <v>-5</v>
      </c>
      <c r="AI9" s="43">
        <f>IFERROR(__xludf.DUMMYFUNCTION("""COMPUTED_VALUE"""),10.0)</f>
        <v>10</v>
      </c>
      <c r="AJ9" s="43">
        <f>IFERROR(__xludf.DUMMYFUNCTION("""COMPUTED_VALUE"""),15.0)</f>
        <v>15</v>
      </c>
      <c r="AK9" s="43">
        <f>IF(D3="", 0, IF(SUM(C9:H9)-D9&lt;&gt;0, 0, IF(SUM(M9:R9)&gt;0, 2, IF(SUM(M9:R9)&lt;0, 3, 1))))</f>
        <v>0</v>
      </c>
      <c r="AL9" s="43" t="str">
        <f>IFERROR(__xludf.DUMMYFUNCTION("IF(AK9=1, FILTER(TOSSUP, LEN(TOSSUP)), IF(AK9=2, FILTER(NEG, LEN(NEG)), IF(AK9, FILTER(NONEG, LEN(NONEG)), """")))"),"")</f>
        <v/>
      </c>
      <c r="AM9" s="43"/>
      <c r="AN9" s="43"/>
      <c r="AO9" s="43">
        <f>IF(E3="", 0, IF(SUM(C9:H9)-E9&lt;&gt;0, 0, IF(SUM(M9:R9)&gt;0, 2, IF(SUM(M9:R9)&lt;0, 3, 1))))</f>
        <v>0</v>
      </c>
      <c r="AP9" s="43" t="str">
        <f>IFERROR(__xludf.DUMMYFUNCTION("IF(AO9=1, FILTER(TOSSUP, LEN(TOSSUP)), IF(AO9=2, FILTER(NEG, LEN(NEG)), IF(AO9, FILTER(NONEG, LEN(NONEG)), """")))"),"")</f>
        <v/>
      </c>
      <c r="AQ9" s="43"/>
      <c r="AR9" s="43"/>
      <c r="AS9" s="43">
        <f>IF(F3="", 0, IF(SUM(C9:H9)-F9&lt;&gt;0, 0, IF(SUM(M9:R9)&gt;0, 2, IF(SUM(M9:R9)&lt;0, 3, 1))))</f>
        <v>0</v>
      </c>
      <c r="AT9" s="43" t="str">
        <f>IFERROR(__xludf.DUMMYFUNCTION("IF(AS9=1, FILTER(TOSSUP, LEN(TOSSUP)), IF(AS9=2, FILTER(NEG, LEN(NEG)), IF(AS9, FILTER(NONEG, LEN(NONEG)), """")))"),"")</f>
        <v/>
      </c>
      <c r="AU9" s="43"/>
      <c r="AV9" s="43"/>
      <c r="AW9" s="43">
        <f>IF(G3="", 0, IF(SUM(C9:H9)-G9&lt;&gt;0, 0, IF(SUM(M9:R9)&gt;0, 2, IF(SUM(M9:R9)&lt;0, 3, 1))))</f>
        <v>0</v>
      </c>
      <c r="AX9" s="43" t="str">
        <f>IFERROR(__xludf.DUMMYFUNCTION("IF(AW9=1, FILTER(TOSSUP, LEN(TOSSUP)), IF(AW9=2, FILTER(NEG, LEN(NEG)), IF(AW9, FILTER(NONEG, LEN(NONEG)), """")))"),"")</f>
        <v/>
      </c>
      <c r="AY9" s="43"/>
      <c r="AZ9" s="43"/>
      <c r="BA9" s="43">
        <f>IF(H3="", 0, IF(SUM(C9:H9)-H9&lt;&gt;0, 0, IF(SUM(M9:R9)&gt;0, 2, IF(SUM(M9:R9)&lt;0, 3, 1))))</f>
        <v>0</v>
      </c>
      <c r="BB9" s="43" t="str">
        <f>IFERROR(__xludf.DUMMYFUNCTION("IF(BA9=1, FILTER(TOSSUP, LEN(TOSSUP)), IF(BA9=2, FILTER(NEG, LEN(NEG)), IF(BA9, FILTER(NONEG, LEN(NONEG)), """")))"),"")</f>
        <v/>
      </c>
      <c r="BC9" s="43"/>
      <c r="BD9" s="43"/>
      <c r="BE9" s="43">
        <f>IF(M3="", 0, IF(SUM(M9:R9)-M9&lt;&gt;0, 0, IF(SUM(C9:H9)&gt;0, 2, IF(SUM(C9:H9)&lt;0, 3, 1))))</f>
        <v>2</v>
      </c>
      <c r="BF9" s="43">
        <f>IFERROR(__xludf.DUMMYFUNCTION("IF(BE9=1, FILTER(TOSSUP, LEN(TOSSUP)), IF(BE9=2, FILTER(NEG, LEN(NEG)), IF(BE9, FILTER(NONEG, LEN(NONEG)), """")))"),-5.0)</f>
        <v>-5</v>
      </c>
      <c r="BG9" s="43"/>
      <c r="BH9" s="43"/>
      <c r="BI9" s="43">
        <f>IF(N3="", 0, IF(SUM(M9:R9)-N9&lt;&gt;0, 0, IF(SUM(C9:H9)&gt;0, 2, IF(SUM(C9:H9)&lt;0, 3, 1))))</f>
        <v>2</v>
      </c>
      <c r="BJ9" s="43">
        <f>IFERROR(__xludf.DUMMYFUNCTION("IF(BI9=1, FILTER(TOSSUP, LEN(TOSSUP)), IF(BI9=2, FILTER(NEG, LEN(NEG)), IF(BI9, FILTER(NONEG, LEN(NONEG)), """")))"),-5.0)</f>
        <v>-5</v>
      </c>
      <c r="BK9" s="43"/>
      <c r="BL9" s="43"/>
      <c r="BM9" s="43">
        <f>IF(O3="", 0, IF(SUM(M9:R9)-O9&lt;&gt;0, 0, IF(SUM(C9:H9)&gt;0, 2, IF(SUM(C9:H9)&lt;0, 3, 1))))</f>
        <v>2</v>
      </c>
      <c r="BN9" s="43">
        <f>IFERROR(__xludf.DUMMYFUNCTION("IF(BM9=1, FILTER(TOSSUP, LEN(TOSSUP)), IF(BM9=2, FILTER(NEG, LEN(NEG)), IF(BM9, FILTER(NONEG, LEN(NONEG)), """")))"),-5.0)</f>
        <v>-5</v>
      </c>
      <c r="BO9" s="43"/>
      <c r="BP9" s="43"/>
      <c r="BQ9" s="43">
        <f>IF(P3="", 0, IF(SUM(M9:R9)-P9&lt;&gt;0, 0, IF(SUM(C9:H9)&gt;0, 2, IF(SUM(C9:H9)&lt;0, 3, 1))))</f>
        <v>2</v>
      </c>
      <c r="BR9" s="43">
        <f>IFERROR(__xludf.DUMMYFUNCTION("IF(BQ9=1, FILTER(TOSSUP, LEN(TOSSUP)), IF(BQ9=2, FILTER(NEG, LEN(NEG)), IF(BQ9, FILTER(NONEG, LEN(NONEG)), """")))"),-5.0)</f>
        <v>-5</v>
      </c>
      <c r="BS9" s="43"/>
      <c r="BT9" s="43"/>
      <c r="BU9" s="43">
        <f>IF(Q3="", 0, IF(SUM(M9:R9)-Q9&lt;&gt;0, 0, IF(SUM(C9:H9)&gt;0, 2, IF(SUM(C9:H9)&lt;0, 3, 1))))</f>
        <v>0</v>
      </c>
      <c r="BV9" s="43" t="str">
        <f>IFERROR(__xludf.DUMMYFUNCTION("IF(BU9=1, FILTER(TOSSUP, LEN(TOSSUP)), IF(BU9=2, FILTER(NEG, LEN(NEG)), IF(BU9, FILTER(NONEG, LEN(NONEG)), """")))"),"")</f>
        <v/>
      </c>
      <c r="BW9" s="43"/>
      <c r="BX9" s="43"/>
      <c r="BY9" s="43">
        <f>IF(R3="", 0, IF(SUM(M9:R9)-R9&lt;&gt;0, 0, IF(SUM(C9:H9)&gt;0, 2, IF(SUM(C9:H9)&lt;0, 3, 1))))</f>
        <v>0</v>
      </c>
      <c r="BZ9" s="43" t="str">
        <f>IFERROR(__xludf.DUMMYFUNCTION("IF(BY9=1, FILTER(TOSSUP, LEN(TOSSUP)), IF(BY9=2, FILTER(NEG, LEN(NEG)), IF(BY9, FILTER(NONEG, LEN(NONEG)), """")))"),"")</f>
        <v/>
      </c>
      <c r="CA9" s="43"/>
      <c r="CB9" s="43"/>
    </row>
    <row r="10">
      <c r="A10" s="3"/>
      <c r="B10" s="3"/>
      <c r="C10" s="32"/>
      <c r="D10" s="33"/>
      <c r="E10" s="60"/>
      <c r="F10" s="33"/>
      <c r="G10" s="60"/>
      <c r="H10" s="61"/>
      <c r="I10" s="34"/>
      <c r="J10" s="33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2">
        <f>IFERROR(__xludf.DUMMYFUNCTION("IF(OR(RegExMatch(J10&amp;"""",""ERR""), RegExMatch(J10&amp;"""",""--""), RegExMatch(K9&amp;"""",""--""),),  ""-----------"", SUM(J10,K9))"),95.0)</f>
        <v>95</v>
      </c>
      <c r="L10" s="38">
        <v>7.0</v>
      </c>
      <c r="M10" s="39"/>
      <c r="N10" s="61"/>
      <c r="O10" s="39">
        <v>-5.0</v>
      </c>
      <c r="P10" s="59"/>
      <c r="Q10" s="58"/>
      <c r="R10" s="59"/>
      <c r="S10" s="34">
        <v>0.0</v>
      </c>
      <c r="T10" s="33">
        <f>IF(AND(SUM(M10:R10)&lt;=0,S10&gt;0), "BON.ERR", IF(OR(AND(M10&lt;&gt;"", M3=""), AND(N10&lt;&gt;"", N3=""), AND(O10&lt;&gt;"", O3=""), AND(P10&lt;&gt;"", P3=""), AND(Q10&lt;&gt;"", Q3=""), AND(R10&lt;&gt;"", R3="")), "TU.ERR", SUM(M10:S10)))</f>
        <v>-5</v>
      </c>
      <c r="U10" s="42">
        <f>IFERROR(__xludf.DUMMYFUNCTION("IF(OR(RegExMatch(T10&amp;"""",""ERR""), RegExMatch(T10&amp;"""",""--""), RegExMatch(U9&amp;"""",""--""),),  ""-----------"", SUM(T10,U9))"),-5.0)</f>
        <v>-5</v>
      </c>
      <c r="V10" s="43"/>
      <c r="W10" s="44" t="b">
        <f t="shared" si="1"/>
        <v>0</v>
      </c>
      <c r="X10" s="44" t="str">
        <f>IFERROR(__xludf.DUMMYFUNCTION("IF(W10, FILTER(BONUS, LEN(BONUS)), ""0"")"),"0")</f>
        <v>0</v>
      </c>
      <c r="Y10" s="43"/>
      <c r="Z10" s="43"/>
      <c r="AA10" s="43"/>
      <c r="AB10" s="44" t="b">
        <f t="shared" si="2"/>
        <v>0</v>
      </c>
      <c r="AC10" s="44" t="str">
        <f>IFERROR(__xludf.DUMMYFUNCTION("IF(AB10, FILTER(BONUS, LEN(BONUS)), ""0"")"),"0")</f>
        <v>0</v>
      </c>
      <c r="AD10" s="43"/>
      <c r="AE10" s="43"/>
      <c r="AF10" s="43"/>
      <c r="AG10" s="43">
        <f>IF(C3="", 0, IF(SUM(C10:H10)-C10&lt;&gt;0, 0, IF(SUM(M10:R10)&gt;0, 2, IF(SUM(M10:R10)&lt;0, 3, 1))))</f>
        <v>3</v>
      </c>
      <c r="AH10" s="44">
        <f>IFERROR(__xludf.DUMMYFUNCTION("IF(AG10=1, FILTER(TOSSUP, LEN(TOSSUP)), IF(AG10=2, FILTER(NEG, LEN(NEG)), IF(AG10, FILTER(NONEG, LEN(NONEG)), """")))"),10.0)</f>
        <v>10</v>
      </c>
      <c r="AI10" s="43">
        <f>IFERROR(__xludf.DUMMYFUNCTION("""COMPUTED_VALUE"""),15.0)</f>
        <v>15</v>
      </c>
      <c r="AJ10" s="43"/>
      <c r="AK10" s="43">
        <f>IF(D3="", 0, IF(SUM(C10:H10)-D10&lt;&gt;0, 0, IF(SUM(M10:R10)&gt;0, 2, IF(SUM(M10:R10)&lt;0, 3, 1))))</f>
        <v>3</v>
      </c>
      <c r="AL10" s="43">
        <f>IFERROR(__xludf.DUMMYFUNCTION("IF(AK10=1, FILTER(TOSSUP, LEN(TOSSUP)), IF(AK10=2, FILTER(NEG, LEN(NEG)), IF(AK10, FILTER(NONEG, LEN(NONEG)), """")))"),10.0)</f>
        <v>10</v>
      </c>
      <c r="AM10" s="43">
        <f>IFERROR(__xludf.DUMMYFUNCTION("""COMPUTED_VALUE"""),15.0)</f>
        <v>15</v>
      </c>
      <c r="AN10" s="43"/>
      <c r="AO10" s="43">
        <f>IF(E3="", 0, IF(SUM(C10:H10)-E10&lt;&gt;0, 0, IF(SUM(M10:R10)&gt;0, 2, IF(SUM(M10:R10)&lt;0, 3, 1))))</f>
        <v>3</v>
      </c>
      <c r="AP10" s="43">
        <f>IFERROR(__xludf.DUMMYFUNCTION("IF(AO10=1, FILTER(TOSSUP, LEN(TOSSUP)), IF(AO10=2, FILTER(NEG, LEN(NEG)), IF(AO10, FILTER(NONEG, LEN(NONEG)), """")))"),10.0)</f>
        <v>10</v>
      </c>
      <c r="AQ10" s="43">
        <f>IFERROR(__xludf.DUMMYFUNCTION("""COMPUTED_VALUE"""),15.0)</f>
        <v>15</v>
      </c>
      <c r="AR10" s="43"/>
      <c r="AS10" s="43">
        <f>IF(F3="", 0, IF(SUM(C10:H10)-F10&lt;&gt;0, 0, IF(SUM(M10:R10)&gt;0, 2, IF(SUM(M10:R10)&lt;0, 3, 1))))</f>
        <v>3</v>
      </c>
      <c r="AT10" s="43">
        <f>IFERROR(__xludf.DUMMYFUNCTION("IF(AS10=1, FILTER(TOSSUP, LEN(TOSSUP)), IF(AS10=2, FILTER(NEG, LEN(NEG)), IF(AS10, FILTER(NONEG, LEN(NONEG)), """")))"),10.0)</f>
        <v>10</v>
      </c>
      <c r="AU10" s="43">
        <f>IFERROR(__xludf.DUMMYFUNCTION("""COMPUTED_VALUE"""),15.0)</f>
        <v>15</v>
      </c>
      <c r="AV10" s="43"/>
      <c r="AW10" s="43">
        <f>IF(G3="", 0, IF(SUM(C10:H10)-G10&lt;&gt;0, 0, IF(SUM(M10:R10)&gt;0, 2, IF(SUM(M10:R10)&lt;0, 3, 1))))</f>
        <v>0</v>
      </c>
      <c r="AX10" s="43" t="str">
        <f>IFERROR(__xludf.DUMMYFUNCTION("IF(AW10=1, FILTER(TOSSUP, LEN(TOSSUP)), IF(AW10=2, FILTER(NEG, LEN(NEG)), IF(AW10, FILTER(NONEG, LEN(NONEG)), """")))"),"")</f>
        <v/>
      </c>
      <c r="AY10" s="43"/>
      <c r="AZ10" s="43"/>
      <c r="BA10" s="43">
        <f>IF(H3="", 0, IF(SUM(C10:H10)-H10&lt;&gt;0, 0, IF(SUM(M10:R10)&gt;0, 2, IF(SUM(M10:R10)&lt;0, 3, 1))))</f>
        <v>0</v>
      </c>
      <c r="BB10" s="43" t="str">
        <f>IFERROR(__xludf.DUMMYFUNCTION("IF(BA10=1, FILTER(TOSSUP, LEN(TOSSUP)), IF(BA10=2, FILTER(NEG, LEN(NEG)), IF(BA10, FILTER(NONEG, LEN(NONEG)), """")))"),"")</f>
        <v/>
      </c>
      <c r="BC10" s="43"/>
      <c r="BD10" s="43"/>
      <c r="BE10" s="43">
        <f>IF(M3="", 0, IF(SUM(M10:R10)-M10&lt;&gt;0, 0, IF(SUM(C10:H10)&gt;0, 2, IF(SUM(C10:H10)&lt;0, 3, 1))))</f>
        <v>0</v>
      </c>
      <c r="BF10" s="43" t="str">
        <f>IFERROR(__xludf.DUMMYFUNCTION("IF(BE10=1, FILTER(TOSSUP, LEN(TOSSUP)), IF(BE10=2, FILTER(NEG, LEN(NEG)), IF(BE10, FILTER(NONEG, LEN(NONEG)), """")))"),"")</f>
        <v/>
      </c>
      <c r="BG10" s="43"/>
      <c r="BH10" s="43"/>
      <c r="BI10" s="43">
        <f>IF(N3="", 0, IF(SUM(M10:R10)-N10&lt;&gt;0, 0, IF(SUM(C10:H10)&gt;0, 2, IF(SUM(C10:H10)&lt;0, 3, 1))))</f>
        <v>0</v>
      </c>
      <c r="BJ10" s="43" t="str">
        <f>IFERROR(__xludf.DUMMYFUNCTION("IF(BI10=1, FILTER(TOSSUP, LEN(TOSSUP)), IF(BI10=2, FILTER(NEG, LEN(NEG)), IF(BI10, FILTER(NONEG, LEN(NONEG)), """")))"),"")</f>
        <v/>
      </c>
      <c r="BK10" s="43"/>
      <c r="BL10" s="43"/>
      <c r="BM10" s="43">
        <f>IF(O3="", 0, IF(SUM(M10:R10)-O10&lt;&gt;0, 0, IF(SUM(C10:H10)&gt;0, 2, IF(SUM(C10:H10)&lt;0, 3, 1))))</f>
        <v>1</v>
      </c>
      <c r="BN10" s="43">
        <f>IFERROR(__xludf.DUMMYFUNCTION("IF(BM10=1, FILTER(TOSSUP, LEN(TOSSUP)), IF(BM10=2, FILTER(NEG, LEN(NEG)), IF(BM10, FILTER(NONEG, LEN(NONEG)), """")))"),-5.0)</f>
        <v>-5</v>
      </c>
      <c r="BO10" s="43">
        <f>IFERROR(__xludf.DUMMYFUNCTION("""COMPUTED_VALUE"""),10.0)</f>
        <v>10</v>
      </c>
      <c r="BP10" s="43">
        <f>IFERROR(__xludf.DUMMYFUNCTION("""COMPUTED_VALUE"""),15.0)</f>
        <v>15</v>
      </c>
      <c r="BQ10" s="43">
        <f>IF(P3="", 0, IF(SUM(M10:R10)-P10&lt;&gt;0, 0, IF(SUM(C10:H10)&gt;0, 2, IF(SUM(C10:H10)&lt;0, 3, 1))))</f>
        <v>0</v>
      </c>
      <c r="BR10" s="43" t="str">
        <f>IFERROR(__xludf.DUMMYFUNCTION("IF(BQ10=1, FILTER(TOSSUP, LEN(TOSSUP)), IF(BQ10=2, FILTER(NEG, LEN(NEG)), IF(BQ10, FILTER(NONEG, LEN(NONEG)), """")))"),"")</f>
        <v/>
      </c>
      <c r="BS10" s="43"/>
      <c r="BT10" s="43"/>
      <c r="BU10" s="43">
        <f>IF(Q3="", 0, IF(SUM(M10:R10)-Q10&lt;&gt;0, 0, IF(SUM(C10:H10)&gt;0, 2, IF(SUM(C10:H10)&lt;0, 3, 1))))</f>
        <v>0</v>
      </c>
      <c r="BV10" s="43" t="str">
        <f>IFERROR(__xludf.DUMMYFUNCTION("IF(BU10=1, FILTER(TOSSUP, LEN(TOSSUP)), IF(BU10=2, FILTER(NEG, LEN(NEG)), IF(BU10, FILTER(NONEG, LEN(NONEG)), """")))"),"")</f>
        <v/>
      </c>
      <c r="BW10" s="43"/>
      <c r="BX10" s="43"/>
      <c r="BY10" s="43">
        <f>IF(R3="", 0, IF(SUM(M10:R10)-R10&lt;&gt;0, 0, IF(SUM(C10:H10)&gt;0, 2, IF(SUM(C10:H10)&lt;0, 3, 1))))</f>
        <v>0</v>
      </c>
      <c r="BZ10" s="43" t="str">
        <f>IFERROR(__xludf.DUMMYFUNCTION("IF(BY10=1, FILTER(TOSSUP, LEN(TOSSUP)), IF(BY10=2, FILTER(NEG, LEN(NEG)), IF(BY10, FILTER(NONEG, LEN(NONEG)), """")))"),"")</f>
        <v/>
      </c>
      <c r="CA10" s="43"/>
      <c r="CB10" s="43"/>
    </row>
    <row r="11">
      <c r="A11" s="3"/>
      <c r="B11" s="3"/>
      <c r="C11" s="32">
        <v>10.0</v>
      </c>
      <c r="D11" s="33"/>
      <c r="E11" s="60"/>
      <c r="F11" s="61"/>
      <c r="G11" s="60"/>
      <c r="H11" s="61"/>
      <c r="I11" s="34">
        <v>10.0</v>
      </c>
      <c r="J11" s="33">
        <f>IF(AND(SUM(C11:H11)&lt;=0,I11&gt;0), "BON.ERR", IF(OR(AND(C11&lt;&gt;"", C3=""), AND(D11&lt;&gt;"", D3=""), AND(E11&lt;&gt;"", E3=""), AND(F11&lt;&gt;"", F3=""), AND(G11&lt;&gt;"", G3=""), AND(H11&lt;&gt;"", H3="")), "TU.ERR", SUM(C11:I11)))</f>
        <v>20</v>
      </c>
      <c r="K11" s="42">
        <f>IFERROR(__xludf.DUMMYFUNCTION("IF(OR(RegExMatch(J11&amp;"""",""ERR""), RegExMatch(J11&amp;"""",""--""), RegExMatch(K10&amp;"""",""--""),),  ""-----------"", SUM(J11,K10))"),115.0)</f>
        <v>115</v>
      </c>
      <c r="L11" s="38">
        <v>8.0</v>
      </c>
      <c r="M11" s="39"/>
      <c r="N11" s="61"/>
      <c r="O11" s="58"/>
      <c r="P11" s="59"/>
      <c r="Q11" s="58"/>
      <c r="R11" s="59"/>
      <c r="S11" s="42"/>
      <c r="T11" s="33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2">
        <f>IFERROR(__xludf.DUMMYFUNCTION("IF(OR(RegExMatch(T11&amp;"""",""ERR""), RegExMatch(T11&amp;"""",""--""), RegExMatch(U10&amp;"""",""--""),),  ""-----------"", SUM(T11,U10))"),-5.0)</f>
        <v>-5</v>
      </c>
      <c r="V11" s="43"/>
      <c r="W11" s="44" t="b">
        <f t="shared" si="1"/>
        <v>1</v>
      </c>
      <c r="X11" s="44">
        <f>IFERROR(__xludf.DUMMYFUNCTION("IF(W11, FILTER(BONUS, LEN(BONUS)), ""0"")"),0.0)</f>
        <v>0</v>
      </c>
      <c r="Y11" s="43">
        <f>IFERROR(__xludf.DUMMYFUNCTION("""COMPUTED_VALUE"""),10.0)</f>
        <v>10</v>
      </c>
      <c r="Z11" s="43">
        <f>IFERROR(__xludf.DUMMYFUNCTION("""COMPUTED_VALUE"""),20.0)</f>
        <v>20</v>
      </c>
      <c r="AA11" s="43">
        <f>IFERROR(__xludf.DUMMYFUNCTION("""COMPUTED_VALUE"""),30.0)</f>
        <v>30</v>
      </c>
      <c r="AB11" s="44" t="b">
        <f t="shared" si="2"/>
        <v>0</v>
      </c>
      <c r="AC11" s="44" t="str">
        <f>IFERROR(__xludf.DUMMYFUNCTION("IF(AB11, FILTER(BONUS, LEN(BONUS)), ""0"")"),"0")</f>
        <v>0</v>
      </c>
      <c r="AD11" s="43"/>
      <c r="AE11" s="43"/>
      <c r="AF11" s="43"/>
      <c r="AG11" s="43">
        <f>IF(C3="", 0, IF(SUM(C11:H11)-C11&lt;&gt;0, 0, IF(SUM(M11:R11)&gt;0, 2, IF(SUM(M11:R11)&lt;0, 3, 1))))</f>
        <v>1</v>
      </c>
      <c r="AH11" s="44">
        <f>IFERROR(__xludf.DUMMYFUNCTION("IF(AG11=1, FILTER(TOSSUP, LEN(TOSSUP)), IF(AG11=2, FILTER(NEG, LEN(NEG)), IF(AG11, FILTER(NONEG, LEN(NONEG)), """")))"),-5.0)</f>
        <v>-5</v>
      </c>
      <c r="AI11" s="43">
        <f>IFERROR(__xludf.DUMMYFUNCTION("""COMPUTED_VALUE"""),10.0)</f>
        <v>10</v>
      </c>
      <c r="AJ11" s="43">
        <f>IFERROR(__xludf.DUMMYFUNCTION("""COMPUTED_VALUE"""),15.0)</f>
        <v>15</v>
      </c>
      <c r="AK11" s="43">
        <f>IF(D3="", 0, IF(SUM(C11:H11)-D11&lt;&gt;0, 0, IF(SUM(M11:R11)&gt;0, 2, IF(SUM(M11:R11)&lt;0, 3, 1))))</f>
        <v>0</v>
      </c>
      <c r="AL11" s="43" t="str">
        <f>IFERROR(__xludf.DUMMYFUNCTION("IF(AK11=1, FILTER(TOSSUP, LEN(TOSSUP)), IF(AK11=2, FILTER(NEG, LEN(NEG)), IF(AK11, FILTER(NONEG, LEN(NONEG)), """")))"),"")</f>
        <v/>
      </c>
      <c r="AM11" s="43"/>
      <c r="AN11" s="43"/>
      <c r="AO11" s="43">
        <f>IF(E3="", 0, IF(SUM(C11:H11)-E11&lt;&gt;0, 0, IF(SUM(M11:R11)&gt;0, 2, IF(SUM(M11:R11)&lt;0, 3, 1))))</f>
        <v>0</v>
      </c>
      <c r="AP11" s="43" t="str">
        <f>IFERROR(__xludf.DUMMYFUNCTION("IF(AO11=1, FILTER(TOSSUP, LEN(TOSSUP)), IF(AO11=2, FILTER(NEG, LEN(NEG)), IF(AO11, FILTER(NONEG, LEN(NONEG)), """")))"),"")</f>
        <v/>
      </c>
      <c r="AQ11" s="43"/>
      <c r="AR11" s="43"/>
      <c r="AS11" s="43">
        <f>IF(F3="", 0, IF(SUM(C11:H11)-F11&lt;&gt;0, 0, IF(SUM(M11:R11)&gt;0, 2, IF(SUM(M11:R11)&lt;0, 3, 1))))</f>
        <v>0</v>
      </c>
      <c r="AT11" s="43" t="str">
        <f>IFERROR(__xludf.DUMMYFUNCTION("IF(AS11=1, FILTER(TOSSUP, LEN(TOSSUP)), IF(AS11=2, FILTER(NEG, LEN(NEG)), IF(AS11, FILTER(NONEG, LEN(NONEG)), """")))"),"")</f>
        <v/>
      </c>
      <c r="AU11" s="43"/>
      <c r="AV11" s="43"/>
      <c r="AW11" s="43">
        <f>IF(G3="", 0, IF(SUM(C11:H11)-G11&lt;&gt;0, 0, IF(SUM(M11:R11)&gt;0, 2, IF(SUM(M11:R11)&lt;0, 3, 1))))</f>
        <v>0</v>
      </c>
      <c r="AX11" s="43" t="str">
        <f>IFERROR(__xludf.DUMMYFUNCTION("IF(AW11=1, FILTER(TOSSUP, LEN(TOSSUP)), IF(AW11=2, FILTER(NEG, LEN(NEG)), IF(AW11, FILTER(NONEG, LEN(NONEG)), """")))"),"")</f>
        <v/>
      </c>
      <c r="AY11" s="43"/>
      <c r="AZ11" s="43"/>
      <c r="BA11" s="43">
        <f>IF(H3="", 0, IF(SUM(C11:H11)-H11&lt;&gt;0, 0, IF(SUM(M11:R11)&gt;0, 2, IF(SUM(M11:R11)&lt;0, 3, 1))))</f>
        <v>0</v>
      </c>
      <c r="BB11" s="43" t="str">
        <f>IFERROR(__xludf.DUMMYFUNCTION("IF(BA11=1, FILTER(TOSSUP, LEN(TOSSUP)), IF(BA11=2, FILTER(NEG, LEN(NEG)), IF(BA11, FILTER(NONEG, LEN(NONEG)), """")))"),"")</f>
        <v/>
      </c>
      <c r="BC11" s="43"/>
      <c r="BD11" s="43"/>
      <c r="BE11" s="43">
        <f>IF(M3="", 0, IF(SUM(M11:R11)-M11&lt;&gt;0, 0, IF(SUM(C11:H11)&gt;0, 2, IF(SUM(C11:H11)&lt;0, 3, 1))))</f>
        <v>2</v>
      </c>
      <c r="BF11" s="43">
        <f>IFERROR(__xludf.DUMMYFUNCTION("IF(BE11=1, FILTER(TOSSUP, LEN(TOSSUP)), IF(BE11=2, FILTER(NEG, LEN(NEG)), IF(BE11, FILTER(NONEG, LEN(NONEG)), """")))"),-5.0)</f>
        <v>-5</v>
      </c>
      <c r="BG11" s="43"/>
      <c r="BH11" s="43"/>
      <c r="BI11" s="43">
        <f>IF(N3="", 0, IF(SUM(M11:R11)-N11&lt;&gt;0, 0, IF(SUM(C11:H11)&gt;0, 2, IF(SUM(C11:H11)&lt;0, 3, 1))))</f>
        <v>2</v>
      </c>
      <c r="BJ11" s="43">
        <f>IFERROR(__xludf.DUMMYFUNCTION("IF(BI11=1, FILTER(TOSSUP, LEN(TOSSUP)), IF(BI11=2, FILTER(NEG, LEN(NEG)), IF(BI11, FILTER(NONEG, LEN(NONEG)), """")))"),-5.0)</f>
        <v>-5</v>
      </c>
      <c r="BK11" s="43"/>
      <c r="BL11" s="43"/>
      <c r="BM11" s="43">
        <f>IF(O3="", 0, IF(SUM(M11:R11)-O11&lt;&gt;0, 0, IF(SUM(C11:H11)&gt;0, 2, IF(SUM(C11:H11)&lt;0, 3, 1))))</f>
        <v>2</v>
      </c>
      <c r="BN11" s="43">
        <f>IFERROR(__xludf.DUMMYFUNCTION("IF(BM11=1, FILTER(TOSSUP, LEN(TOSSUP)), IF(BM11=2, FILTER(NEG, LEN(NEG)), IF(BM11, FILTER(NONEG, LEN(NONEG)), """")))"),-5.0)</f>
        <v>-5</v>
      </c>
      <c r="BO11" s="43"/>
      <c r="BP11" s="43"/>
      <c r="BQ11" s="43">
        <f>IF(P3="", 0, IF(SUM(M11:R11)-P11&lt;&gt;0, 0, IF(SUM(C11:H11)&gt;0, 2, IF(SUM(C11:H11)&lt;0, 3, 1))))</f>
        <v>2</v>
      </c>
      <c r="BR11" s="43">
        <f>IFERROR(__xludf.DUMMYFUNCTION("IF(BQ11=1, FILTER(TOSSUP, LEN(TOSSUP)), IF(BQ11=2, FILTER(NEG, LEN(NEG)), IF(BQ11, FILTER(NONEG, LEN(NONEG)), """")))"),-5.0)</f>
        <v>-5</v>
      </c>
      <c r="BS11" s="43"/>
      <c r="BT11" s="43"/>
      <c r="BU11" s="43">
        <f>IF(Q3="", 0, IF(SUM(M11:R11)-Q11&lt;&gt;0, 0, IF(SUM(C11:H11)&gt;0, 2, IF(SUM(C11:H11)&lt;0, 3, 1))))</f>
        <v>0</v>
      </c>
      <c r="BV11" s="43" t="str">
        <f>IFERROR(__xludf.DUMMYFUNCTION("IF(BU11=1, FILTER(TOSSUP, LEN(TOSSUP)), IF(BU11=2, FILTER(NEG, LEN(NEG)), IF(BU11, FILTER(NONEG, LEN(NONEG)), """")))"),"")</f>
        <v/>
      </c>
      <c r="BW11" s="43"/>
      <c r="BX11" s="43"/>
      <c r="BY11" s="43">
        <f>IF(R3="", 0, IF(SUM(M11:R11)-R11&lt;&gt;0, 0, IF(SUM(C11:H11)&gt;0, 2, IF(SUM(C11:H11)&lt;0, 3, 1))))</f>
        <v>0</v>
      </c>
      <c r="BZ11" s="43" t="str">
        <f>IFERROR(__xludf.DUMMYFUNCTION("IF(BY11=1, FILTER(TOSSUP, LEN(TOSSUP)), IF(BY11=2, FILTER(NEG, LEN(NEG)), IF(BY11, FILTER(NONEG, LEN(NONEG)), """")))"),"")</f>
        <v/>
      </c>
      <c r="CA11" s="43"/>
      <c r="CB11" s="43"/>
    </row>
    <row r="12">
      <c r="A12" s="3"/>
      <c r="B12" s="3"/>
      <c r="C12" s="32"/>
      <c r="D12" s="33"/>
      <c r="E12" s="60"/>
      <c r="F12" s="61"/>
      <c r="G12" s="60"/>
      <c r="H12" s="61"/>
      <c r="I12" s="34"/>
      <c r="J12" s="33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2">
        <f>IFERROR(__xludf.DUMMYFUNCTION("IF(OR(RegExMatch(J12&amp;"""",""ERR""), RegExMatch(J12&amp;"""",""--""), RegExMatch(K11&amp;"""",""--""),),  ""-----------"", SUM(J12,K11))"),115.0)</f>
        <v>115</v>
      </c>
      <c r="L12" s="38">
        <v>9.0</v>
      </c>
      <c r="M12" s="39"/>
      <c r="N12" s="33">
        <v>10.0</v>
      </c>
      <c r="O12" s="58"/>
      <c r="P12" s="59"/>
      <c r="Q12" s="58"/>
      <c r="R12" s="59"/>
      <c r="S12" s="34">
        <v>10.0</v>
      </c>
      <c r="T12" s="33">
        <f>IF(AND(SUM(M12:R12)&lt;=0,S12&gt;0), "BON.ERR", IF(OR(AND(M12&lt;&gt;"", M3=""), AND(N12&lt;&gt;"", N3=""), AND(O12&lt;&gt;"", O3=""), AND(P12&lt;&gt;"", P3=""), AND(Q12&lt;&gt;"", Q3=""), AND(R12&lt;&gt;"", R3="")), "TU.ERR", SUM(M12:S12)))</f>
        <v>20</v>
      </c>
      <c r="U12" s="42">
        <f>IFERROR(__xludf.DUMMYFUNCTION("IF(OR(RegExMatch(T12&amp;"""",""ERR""), RegExMatch(T12&amp;"""",""--""), RegExMatch(U11&amp;"""",""--""),),  ""-----------"", SUM(T12,U11))"),15.0)</f>
        <v>15</v>
      </c>
      <c r="V12" s="43"/>
      <c r="W12" s="44" t="b">
        <f t="shared" si="1"/>
        <v>0</v>
      </c>
      <c r="X12" s="44" t="str">
        <f>IFERROR(__xludf.DUMMYFUNCTION("IF(W12, FILTER(BONUS, LEN(BONUS)), ""0"")"),"0")</f>
        <v>0</v>
      </c>
      <c r="Y12" s="43"/>
      <c r="Z12" s="43"/>
      <c r="AA12" s="43"/>
      <c r="AB12" s="44" t="b">
        <f t="shared" si="2"/>
        <v>1</v>
      </c>
      <c r="AC12" s="44">
        <f>IFERROR(__xludf.DUMMYFUNCTION("IF(AB12, FILTER(BONUS, LEN(BONUS)), ""0"")"),0.0)</f>
        <v>0</v>
      </c>
      <c r="AD12" s="43">
        <f>IFERROR(__xludf.DUMMYFUNCTION("""COMPUTED_VALUE"""),10.0)</f>
        <v>10</v>
      </c>
      <c r="AE12" s="43">
        <f>IFERROR(__xludf.DUMMYFUNCTION("""COMPUTED_VALUE"""),20.0)</f>
        <v>20</v>
      </c>
      <c r="AF12" s="43">
        <f>IFERROR(__xludf.DUMMYFUNCTION("""COMPUTED_VALUE"""),30.0)</f>
        <v>30</v>
      </c>
      <c r="AG12" s="43">
        <f>IF(C3="", 0, IF(SUM(C12:H12)-C12&lt;&gt;0, 0, IF(SUM(M12:R12)&gt;0, 2, IF(SUM(M12:R12)&lt;0, 3, 1))))</f>
        <v>2</v>
      </c>
      <c r="AH12" s="44">
        <f>IFERROR(__xludf.DUMMYFUNCTION("IF(AG12=1, FILTER(TOSSUP, LEN(TOSSUP)), IF(AG12=2, FILTER(NEG, LEN(NEG)), IF(AG12, FILTER(NONEG, LEN(NONEG)), """")))"),-5.0)</f>
        <v>-5</v>
      </c>
      <c r="AI12" s="43"/>
      <c r="AJ12" s="43"/>
      <c r="AK12" s="43">
        <f>IF(D3="", 0, IF(SUM(C12:H12)-D12&lt;&gt;0, 0, IF(SUM(M12:R12)&gt;0, 2, IF(SUM(M12:R12)&lt;0, 3, 1))))</f>
        <v>2</v>
      </c>
      <c r="AL12" s="43">
        <f>IFERROR(__xludf.DUMMYFUNCTION("IF(AK12=1, FILTER(TOSSUP, LEN(TOSSUP)), IF(AK12=2, FILTER(NEG, LEN(NEG)), IF(AK12, FILTER(NONEG, LEN(NONEG)), """")))"),-5.0)</f>
        <v>-5</v>
      </c>
      <c r="AM12" s="43"/>
      <c r="AN12" s="43"/>
      <c r="AO12" s="43">
        <f>IF(E3="", 0, IF(SUM(C12:H12)-E12&lt;&gt;0, 0, IF(SUM(M12:R12)&gt;0, 2, IF(SUM(M12:R12)&lt;0, 3, 1))))</f>
        <v>2</v>
      </c>
      <c r="AP12" s="43">
        <f>IFERROR(__xludf.DUMMYFUNCTION("IF(AO12=1, FILTER(TOSSUP, LEN(TOSSUP)), IF(AO12=2, FILTER(NEG, LEN(NEG)), IF(AO12, FILTER(NONEG, LEN(NONEG)), """")))"),-5.0)</f>
        <v>-5</v>
      </c>
      <c r="AQ12" s="43"/>
      <c r="AR12" s="43"/>
      <c r="AS12" s="43">
        <f>IF(F3="", 0, IF(SUM(C12:H12)-F12&lt;&gt;0, 0, IF(SUM(M12:R12)&gt;0, 2, IF(SUM(M12:R12)&lt;0, 3, 1))))</f>
        <v>2</v>
      </c>
      <c r="AT12" s="43">
        <f>IFERROR(__xludf.DUMMYFUNCTION("IF(AS12=1, FILTER(TOSSUP, LEN(TOSSUP)), IF(AS12=2, FILTER(NEG, LEN(NEG)), IF(AS12, FILTER(NONEG, LEN(NONEG)), """")))"),-5.0)</f>
        <v>-5</v>
      </c>
      <c r="AU12" s="43"/>
      <c r="AV12" s="43"/>
      <c r="AW12" s="43">
        <f>IF(G3="", 0, IF(SUM(C12:H12)-G12&lt;&gt;0, 0, IF(SUM(M12:R12)&gt;0, 2, IF(SUM(M12:R12)&lt;0, 3, 1))))</f>
        <v>0</v>
      </c>
      <c r="AX12" s="43" t="str">
        <f>IFERROR(__xludf.DUMMYFUNCTION("IF(AW12=1, FILTER(TOSSUP, LEN(TOSSUP)), IF(AW12=2, FILTER(NEG, LEN(NEG)), IF(AW12, FILTER(NONEG, LEN(NONEG)), """")))"),"")</f>
        <v/>
      </c>
      <c r="AY12" s="43"/>
      <c r="AZ12" s="43"/>
      <c r="BA12" s="43">
        <f>IF(H3="", 0, IF(SUM(C12:H12)-H12&lt;&gt;0, 0, IF(SUM(M12:R12)&gt;0, 2, IF(SUM(M12:R12)&lt;0, 3, 1))))</f>
        <v>0</v>
      </c>
      <c r="BB12" s="43" t="str">
        <f>IFERROR(__xludf.DUMMYFUNCTION("IF(BA12=1, FILTER(TOSSUP, LEN(TOSSUP)), IF(BA12=2, FILTER(NEG, LEN(NEG)), IF(BA12, FILTER(NONEG, LEN(NONEG)), """")))"),"")</f>
        <v/>
      </c>
      <c r="BC12" s="43"/>
      <c r="BD12" s="43"/>
      <c r="BE12" s="43">
        <f>IF(M3="", 0, IF(SUM(M12:R12)-M12&lt;&gt;0, 0, IF(SUM(C12:H12)&gt;0, 2, IF(SUM(C12:H12)&lt;0, 3, 1))))</f>
        <v>0</v>
      </c>
      <c r="BF12" s="43" t="str">
        <f>IFERROR(__xludf.DUMMYFUNCTION("IF(BE12=1, FILTER(TOSSUP, LEN(TOSSUP)), IF(BE12=2, FILTER(NEG, LEN(NEG)), IF(BE12, FILTER(NONEG, LEN(NONEG)), """")))"),"")</f>
        <v/>
      </c>
      <c r="BG12" s="43"/>
      <c r="BH12" s="43"/>
      <c r="BI12" s="43">
        <f>IF(N3="", 0, IF(SUM(M12:R12)-N12&lt;&gt;0, 0, IF(SUM(C12:H12)&gt;0, 2, IF(SUM(C12:H12)&lt;0, 3, 1))))</f>
        <v>1</v>
      </c>
      <c r="BJ12" s="43">
        <f>IFERROR(__xludf.DUMMYFUNCTION("IF(BI12=1, FILTER(TOSSUP, LEN(TOSSUP)), IF(BI12=2, FILTER(NEG, LEN(NEG)), IF(BI12, FILTER(NONEG, LEN(NONEG)), """")))"),-5.0)</f>
        <v>-5</v>
      </c>
      <c r="BK12" s="43">
        <f>IFERROR(__xludf.DUMMYFUNCTION("""COMPUTED_VALUE"""),10.0)</f>
        <v>10</v>
      </c>
      <c r="BL12" s="43">
        <f>IFERROR(__xludf.DUMMYFUNCTION("""COMPUTED_VALUE"""),15.0)</f>
        <v>15</v>
      </c>
      <c r="BM12" s="43">
        <f>IF(O3="", 0, IF(SUM(M12:R12)-O12&lt;&gt;0, 0, IF(SUM(C12:H12)&gt;0, 2, IF(SUM(C12:H12)&lt;0, 3, 1))))</f>
        <v>0</v>
      </c>
      <c r="BN12" s="43" t="str">
        <f>IFERROR(__xludf.DUMMYFUNCTION("IF(BM12=1, FILTER(TOSSUP, LEN(TOSSUP)), IF(BM12=2, FILTER(NEG, LEN(NEG)), IF(BM12, FILTER(NONEG, LEN(NONEG)), """")))"),"")</f>
        <v/>
      </c>
      <c r="BO12" s="43"/>
      <c r="BP12" s="43"/>
      <c r="BQ12" s="43">
        <f>IF(P3="", 0, IF(SUM(M12:R12)-P12&lt;&gt;0, 0, IF(SUM(C12:H12)&gt;0, 2, IF(SUM(C12:H12)&lt;0, 3, 1))))</f>
        <v>0</v>
      </c>
      <c r="BR12" s="43" t="str">
        <f>IFERROR(__xludf.DUMMYFUNCTION("IF(BQ12=1, FILTER(TOSSUP, LEN(TOSSUP)), IF(BQ12=2, FILTER(NEG, LEN(NEG)), IF(BQ12, FILTER(NONEG, LEN(NONEG)), """")))"),"")</f>
        <v/>
      </c>
      <c r="BS12" s="43"/>
      <c r="BT12" s="43"/>
      <c r="BU12" s="43">
        <f>IF(Q3="", 0, IF(SUM(M12:R12)-Q12&lt;&gt;0, 0, IF(SUM(C12:H12)&gt;0, 2, IF(SUM(C12:H12)&lt;0, 3, 1))))</f>
        <v>0</v>
      </c>
      <c r="BV12" s="43" t="str">
        <f>IFERROR(__xludf.DUMMYFUNCTION("IF(BU12=1, FILTER(TOSSUP, LEN(TOSSUP)), IF(BU12=2, FILTER(NEG, LEN(NEG)), IF(BU12, FILTER(NONEG, LEN(NONEG)), """")))"),"")</f>
        <v/>
      </c>
      <c r="BW12" s="43"/>
      <c r="BX12" s="43"/>
      <c r="BY12" s="43">
        <f>IF(R3="", 0, IF(SUM(M12:R12)-R12&lt;&gt;0, 0, IF(SUM(C12:H12)&gt;0, 2, IF(SUM(C12:H12)&lt;0, 3, 1))))</f>
        <v>0</v>
      </c>
      <c r="BZ12" s="43" t="str">
        <f>IFERROR(__xludf.DUMMYFUNCTION("IF(BY12=1, FILTER(TOSSUP, LEN(TOSSUP)), IF(BY12=2, FILTER(NEG, LEN(NEG)), IF(BY12, FILTER(NONEG, LEN(NONEG)), """")))"),"")</f>
        <v/>
      </c>
      <c r="CA12" s="43"/>
      <c r="CB12" s="43"/>
    </row>
    <row r="13">
      <c r="A13" s="3"/>
      <c r="B13" s="3"/>
      <c r="C13" s="62"/>
      <c r="D13" s="63"/>
      <c r="E13" s="62">
        <v>10.0</v>
      </c>
      <c r="F13" s="71"/>
      <c r="G13" s="64"/>
      <c r="H13" s="71"/>
      <c r="I13" s="65">
        <v>20.0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30</v>
      </c>
      <c r="K13" s="66">
        <f>IFERROR(__xludf.DUMMYFUNCTION("IF(OR(RegExMatch(J13&amp;"""",""ERR""), RegExMatch(J13&amp;"""",""--""), RegExMatch(K12&amp;"""",""--""),),  ""-----------"", SUM(J13,K12))"),145.0)</f>
        <v>145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SUM(T13,U12))"),15.0)</f>
        <v>15</v>
      </c>
      <c r="V13" s="43"/>
      <c r="W13" s="44" t="b">
        <f t="shared" si="1"/>
        <v>1</v>
      </c>
      <c r="X13" s="44">
        <f>IFERROR(__xludf.DUMMYFUNCTION("IF(W13, FILTER(BONUS, LEN(BONUS)), ""0"")"),0.0)</f>
        <v>0</v>
      </c>
      <c r="Y13" s="43">
        <f>IFERROR(__xludf.DUMMYFUNCTION("""COMPUTED_VALUE"""),10.0)</f>
        <v>10</v>
      </c>
      <c r="Z13" s="43">
        <f>IFERROR(__xludf.DUMMYFUNCTION("""COMPUTED_VALUE"""),20.0)</f>
        <v>20</v>
      </c>
      <c r="AA13" s="43">
        <f>IFERROR(__xludf.DUMMYFUNCTION("""COMPUTED_VALUE"""),30.0)</f>
        <v>30</v>
      </c>
      <c r="AB13" s="44" t="b">
        <f t="shared" si="2"/>
        <v>0</v>
      </c>
      <c r="AC13" s="44" t="str">
        <f>IFERROR(__xludf.DUMMYFUNCTION("IF(AB13, FILTER(BONUS, LEN(BONUS)), ""0"")"),"0")</f>
        <v>0</v>
      </c>
      <c r="AD13" s="43"/>
      <c r="AE13" s="43"/>
      <c r="AF13" s="43"/>
      <c r="AG13" s="43">
        <f>IF(C3="", 0, IF(SUM(C13:H13)-C13&lt;&gt;0, 0, IF(SUM(M13:R13)&gt;0, 2, IF(SUM(M13:R13)&lt;0, 3, 1))))</f>
        <v>0</v>
      </c>
      <c r="AH13" s="44" t="str">
        <f>IFERROR(__xludf.DUMMYFUNCTION("IF(AG13=1, FILTER(TOSSUP, LEN(TOSSUP)), IF(AG13=2, FILTER(NEG, LEN(NEG)), IF(AG13, FILTER(NONEG, LEN(NONEG)), """")))"),"")</f>
        <v/>
      </c>
      <c r="AI13" s="43"/>
      <c r="AJ13" s="43"/>
      <c r="AK13" s="43">
        <f>IF(D3="", 0, IF(SUM(C13:H13)-D13&lt;&gt;0, 0, IF(SUM(M13:R13)&gt;0, 2, IF(SUM(M13:R13)&lt;0, 3, 1))))</f>
        <v>0</v>
      </c>
      <c r="AL13" s="43" t="str">
        <f>IFERROR(__xludf.DUMMYFUNCTION("IF(AK13=1, FILTER(TOSSUP, LEN(TOSSUP)), IF(AK13=2, FILTER(NEG, LEN(NEG)), IF(AK13, FILTER(NONEG, LEN(NONEG)), """")))"),"")</f>
        <v/>
      </c>
      <c r="AM13" s="43"/>
      <c r="AN13" s="43"/>
      <c r="AO13" s="43">
        <f>IF(E3="", 0, IF(SUM(C13:H13)-E13&lt;&gt;0, 0, IF(SUM(M13:R13)&gt;0, 2, IF(SUM(M13:R13)&lt;0, 3, 1))))</f>
        <v>1</v>
      </c>
      <c r="AP13" s="43">
        <f>IFERROR(__xludf.DUMMYFUNCTION("IF(AO13=1, FILTER(TOSSUP, LEN(TOSSUP)), IF(AO13=2, FILTER(NEG, LEN(NEG)), IF(AO13, FILTER(NONEG, LEN(NONEG)), """")))"),-5.0)</f>
        <v>-5</v>
      </c>
      <c r="AQ13" s="43">
        <f>IFERROR(__xludf.DUMMYFUNCTION("""COMPUTED_VALUE"""),10.0)</f>
        <v>10</v>
      </c>
      <c r="AR13" s="43">
        <f>IFERROR(__xludf.DUMMYFUNCTION("""COMPUTED_VALUE"""),15.0)</f>
        <v>15</v>
      </c>
      <c r="AS13" s="43">
        <f>IF(F3="", 0, IF(SUM(C13:H13)-F13&lt;&gt;0, 0, IF(SUM(M13:R13)&gt;0, 2, IF(SUM(M13:R13)&lt;0, 3, 1))))</f>
        <v>0</v>
      </c>
      <c r="AT13" s="43" t="str">
        <f>IFERROR(__xludf.DUMMYFUNCTION("IF(AS13=1, FILTER(TOSSUP, LEN(TOSSUP)), IF(AS13=2, FILTER(NEG, LEN(NEG)), IF(AS13, FILTER(NONEG, LEN(NONEG)), """")))"),"")</f>
        <v/>
      </c>
      <c r="AU13" s="43"/>
      <c r="AV13" s="43"/>
      <c r="AW13" s="43">
        <f>IF(G3="", 0, IF(SUM(C13:H13)-G13&lt;&gt;0, 0, IF(SUM(M13:R13)&gt;0, 2, IF(SUM(M13:R13)&lt;0, 3, 1))))</f>
        <v>0</v>
      </c>
      <c r="AX13" s="43" t="str">
        <f>IFERROR(__xludf.DUMMYFUNCTION("IF(AW13=1, FILTER(TOSSUP, LEN(TOSSUP)), IF(AW13=2, FILTER(NEG, LEN(NEG)), IF(AW13, FILTER(NONEG, LEN(NONEG)), """")))"),"")</f>
        <v/>
      </c>
      <c r="AY13" s="43"/>
      <c r="AZ13" s="43"/>
      <c r="BA13" s="43">
        <f>IF(H3="", 0, IF(SUM(C13:H13)-H13&lt;&gt;0, 0, IF(SUM(M13:R13)&gt;0, 2, IF(SUM(M13:R13)&lt;0, 3, 1))))</f>
        <v>0</v>
      </c>
      <c r="BB13" s="43" t="str">
        <f>IFERROR(__xludf.DUMMYFUNCTION("IF(BA13=1, FILTER(TOSSUP, LEN(TOSSUP)), IF(BA13=2, FILTER(NEG, LEN(NEG)), IF(BA13, FILTER(NONEG, LEN(NONEG)), """")))"),"")</f>
        <v/>
      </c>
      <c r="BC13" s="43"/>
      <c r="BD13" s="43"/>
      <c r="BE13" s="43">
        <f>IF(M3="", 0, IF(SUM(M13:R13)-M13&lt;&gt;0, 0, IF(SUM(C13:H13)&gt;0, 2, IF(SUM(C13:H13)&lt;0, 3, 1))))</f>
        <v>2</v>
      </c>
      <c r="BF13" s="43">
        <f>IFERROR(__xludf.DUMMYFUNCTION("IF(BE13=1, FILTER(TOSSUP, LEN(TOSSUP)), IF(BE13=2, FILTER(NEG, LEN(NEG)), IF(BE13, FILTER(NONEG, LEN(NONEG)), """")))"),-5.0)</f>
        <v>-5</v>
      </c>
      <c r="BG13" s="43"/>
      <c r="BH13" s="43"/>
      <c r="BI13" s="43">
        <f>IF(N3="", 0, IF(SUM(M13:R13)-N13&lt;&gt;0, 0, IF(SUM(C13:H13)&gt;0, 2, IF(SUM(C13:H13)&lt;0, 3, 1))))</f>
        <v>2</v>
      </c>
      <c r="BJ13" s="43">
        <f>IFERROR(__xludf.DUMMYFUNCTION("IF(BI13=1, FILTER(TOSSUP, LEN(TOSSUP)), IF(BI13=2, FILTER(NEG, LEN(NEG)), IF(BI13, FILTER(NONEG, LEN(NONEG)), """")))"),-5.0)</f>
        <v>-5</v>
      </c>
      <c r="BK13" s="43"/>
      <c r="BL13" s="43"/>
      <c r="BM13" s="43">
        <f>IF(O3="", 0, IF(SUM(M13:R13)-O13&lt;&gt;0, 0, IF(SUM(C13:H13)&gt;0, 2, IF(SUM(C13:H13)&lt;0, 3, 1))))</f>
        <v>2</v>
      </c>
      <c r="BN13" s="43">
        <f>IFERROR(__xludf.DUMMYFUNCTION("IF(BM13=1, FILTER(TOSSUP, LEN(TOSSUP)), IF(BM13=2, FILTER(NEG, LEN(NEG)), IF(BM13, FILTER(NONEG, LEN(NONEG)), """")))"),-5.0)</f>
        <v>-5</v>
      </c>
      <c r="BO13" s="43"/>
      <c r="BP13" s="43"/>
      <c r="BQ13" s="43">
        <f>IF(P3="", 0, IF(SUM(M13:R13)-P13&lt;&gt;0, 0, IF(SUM(C13:H13)&gt;0, 2, IF(SUM(C13:H13)&lt;0, 3, 1))))</f>
        <v>2</v>
      </c>
      <c r="BR13" s="43">
        <f>IFERROR(__xludf.DUMMYFUNCTION("IF(BQ13=1, FILTER(TOSSUP, LEN(TOSSUP)), IF(BQ13=2, FILTER(NEG, LEN(NEG)), IF(BQ13, FILTER(NONEG, LEN(NONEG)), """")))"),-5.0)</f>
        <v>-5</v>
      </c>
      <c r="BS13" s="43"/>
      <c r="BT13" s="43"/>
      <c r="BU13" s="43">
        <f>IF(Q3="", 0, IF(SUM(M13:R13)-Q13&lt;&gt;0, 0, IF(SUM(C13:H13)&gt;0, 2, IF(SUM(C13:H13)&lt;0, 3, 1))))</f>
        <v>0</v>
      </c>
      <c r="BV13" s="43" t="str">
        <f>IFERROR(__xludf.DUMMYFUNCTION("IF(BU13=1, FILTER(TOSSUP, LEN(TOSSUP)), IF(BU13=2, FILTER(NEG, LEN(NEG)), IF(BU13, FILTER(NONEG, LEN(NONEG)), """")))"),"")</f>
        <v/>
      </c>
      <c r="BW13" s="43"/>
      <c r="BX13" s="43"/>
      <c r="BY13" s="43">
        <f>IF(R3="", 0, IF(SUM(M13:R13)-R13&lt;&gt;0, 0, IF(SUM(C13:H13)&gt;0, 2, IF(SUM(C13:H13)&lt;0, 3, 1))))</f>
        <v>0</v>
      </c>
      <c r="BZ13" s="43" t="str">
        <f>IFERROR(__xludf.DUMMYFUNCTION("IF(BY13=1, FILTER(TOSSUP, LEN(TOSSUP)), IF(BY13=2, FILTER(NEG, LEN(NEG)), IF(BY13, FILTER(NONEG, LEN(NONEG)), """")))"),"")</f>
        <v/>
      </c>
      <c r="CA13" s="43"/>
      <c r="CB13" s="43"/>
    </row>
    <row r="14">
      <c r="A14" s="3"/>
      <c r="B14" s="3"/>
      <c r="C14" s="62">
        <v>10.0</v>
      </c>
      <c r="D14" s="63"/>
      <c r="E14" s="64"/>
      <c r="F14" s="71"/>
      <c r="G14" s="64"/>
      <c r="H14" s="71"/>
      <c r="I14" s="65">
        <v>10.0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20</v>
      </c>
      <c r="K14" s="66">
        <f>IFERROR(__xludf.DUMMYFUNCTION("IF(OR(RegExMatch(J14&amp;"""",""ERR""), RegExMatch(J14&amp;"""",""--""), RegExMatch(K13&amp;"""",""--""),),  ""-----------"", SUM(J14,K13))"),165.0)</f>
        <v>165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SUM(T14,U13))"),15.0)</f>
        <v>15</v>
      </c>
      <c r="V14" s="43"/>
      <c r="W14" s="44" t="b">
        <f t="shared" si="1"/>
        <v>1</v>
      </c>
      <c r="X14" s="44">
        <f>IFERROR(__xludf.DUMMYFUNCTION("IF(W14, FILTER(BONUS, LEN(BONUS)), ""0"")"),0.0)</f>
        <v>0</v>
      </c>
      <c r="Y14" s="43">
        <f>IFERROR(__xludf.DUMMYFUNCTION("""COMPUTED_VALUE"""),10.0)</f>
        <v>10</v>
      </c>
      <c r="Z14" s="43">
        <f>IFERROR(__xludf.DUMMYFUNCTION("""COMPUTED_VALUE"""),20.0)</f>
        <v>20</v>
      </c>
      <c r="AA14" s="43">
        <f>IFERROR(__xludf.DUMMYFUNCTION("""COMPUTED_VALUE"""),30.0)</f>
        <v>30</v>
      </c>
      <c r="AB14" s="44" t="b">
        <f t="shared" si="2"/>
        <v>0</v>
      </c>
      <c r="AC14" s="44" t="str">
        <f>IFERROR(__xludf.DUMMYFUNCTION("IF(AB14, FILTER(BONUS, LEN(BONUS)), ""0"")"),"0")</f>
        <v>0</v>
      </c>
      <c r="AD14" s="43"/>
      <c r="AE14" s="43"/>
      <c r="AF14" s="43"/>
      <c r="AG14" s="43">
        <f>IF(C3="", 0, IF(SUM(C14:H14)-C14&lt;&gt;0, 0, IF(SUM(M14:R14)&gt;0, 2, IF(SUM(M14:R14)&lt;0, 3, 1))))</f>
        <v>1</v>
      </c>
      <c r="AH14" s="44">
        <f>IFERROR(__xludf.DUMMYFUNCTION("IF(AG14=1, FILTER(TOSSUP, LEN(TOSSUP)), IF(AG14=2, FILTER(NEG, LEN(NEG)), IF(AG14, FILTER(NONEG, LEN(NONEG)), """")))"),-5.0)</f>
        <v>-5</v>
      </c>
      <c r="AI14" s="43">
        <f>IFERROR(__xludf.DUMMYFUNCTION("""COMPUTED_VALUE"""),10.0)</f>
        <v>10</v>
      </c>
      <c r="AJ14" s="43">
        <f>IFERROR(__xludf.DUMMYFUNCTION("""COMPUTED_VALUE"""),15.0)</f>
        <v>15</v>
      </c>
      <c r="AK14" s="43">
        <f>IF(D3="", 0, IF(SUM(C14:H14)-D14&lt;&gt;0, 0, IF(SUM(M14:R14)&gt;0, 2, IF(SUM(M14:R14)&lt;0, 3, 1))))</f>
        <v>0</v>
      </c>
      <c r="AL14" s="43" t="str">
        <f>IFERROR(__xludf.DUMMYFUNCTION("IF(AK14=1, FILTER(TOSSUP, LEN(TOSSUP)), IF(AK14=2, FILTER(NEG, LEN(NEG)), IF(AK14, FILTER(NONEG, LEN(NONEG)), """")))"),"")</f>
        <v/>
      </c>
      <c r="AM14" s="43"/>
      <c r="AN14" s="43"/>
      <c r="AO14" s="43">
        <f>IF(E3="", 0, IF(SUM(C14:H14)-E14&lt;&gt;0, 0, IF(SUM(M14:R14)&gt;0, 2, IF(SUM(M14:R14)&lt;0, 3, 1))))</f>
        <v>0</v>
      </c>
      <c r="AP14" s="43" t="str">
        <f>IFERROR(__xludf.DUMMYFUNCTION("IF(AO14=1, FILTER(TOSSUP, LEN(TOSSUP)), IF(AO14=2, FILTER(NEG, LEN(NEG)), IF(AO14, FILTER(NONEG, LEN(NONEG)), """")))"),"")</f>
        <v/>
      </c>
      <c r="AQ14" s="43"/>
      <c r="AR14" s="43"/>
      <c r="AS14" s="43">
        <f>IF(F3="", 0, IF(SUM(C14:H14)-F14&lt;&gt;0, 0, IF(SUM(M14:R14)&gt;0, 2, IF(SUM(M14:R14)&lt;0, 3, 1))))</f>
        <v>0</v>
      </c>
      <c r="AT14" s="43" t="str">
        <f>IFERROR(__xludf.DUMMYFUNCTION("IF(AS14=1, FILTER(TOSSUP, LEN(TOSSUP)), IF(AS14=2, FILTER(NEG, LEN(NEG)), IF(AS14, FILTER(NONEG, LEN(NONEG)), """")))"),"")</f>
        <v/>
      </c>
      <c r="AU14" s="43"/>
      <c r="AV14" s="43"/>
      <c r="AW14" s="43">
        <f>IF(G3="", 0, IF(SUM(C14:H14)-G14&lt;&gt;0, 0, IF(SUM(M14:R14)&gt;0, 2, IF(SUM(M14:R14)&lt;0, 3, 1))))</f>
        <v>0</v>
      </c>
      <c r="AX14" s="43" t="str">
        <f>IFERROR(__xludf.DUMMYFUNCTION("IF(AW14=1, FILTER(TOSSUP, LEN(TOSSUP)), IF(AW14=2, FILTER(NEG, LEN(NEG)), IF(AW14, FILTER(NONEG, LEN(NONEG)), """")))"),"")</f>
        <v/>
      </c>
      <c r="AY14" s="43"/>
      <c r="AZ14" s="43"/>
      <c r="BA14" s="43">
        <f>IF(H3="", 0, IF(SUM(C14:H14)-H14&lt;&gt;0, 0, IF(SUM(M14:R14)&gt;0, 2, IF(SUM(M14:R14)&lt;0, 3, 1))))</f>
        <v>0</v>
      </c>
      <c r="BB14" s="43" t="str">
        <f>IFERROR(__xludf.DUMMYFUNCTION("IF(BA14=1, FILTER(TOSSUP, LEN(TOSSUP)), IF(BA14=2, FILTER(NEG, LEN(NEG)), IF(BA14, FILTER(NONEG, LEN(NONEG)), """")))"),"")</f>
        <v/>
      </c>
      <c r="BC14" s="43"/>
      <c r="BD14" s="43"/>
      <c r="BE14" s="43">
        <f>IF(M3="", 0, IF(SUM(M14:R14)-M14&lt;&gt;0, 0, IF(SUM(C14:H14)&gt;0, 2, IF(SUM(C14:H14)&lt;0, 3, 1))))</f>
        <v>2</v>
      </c>
      <c r="BF14" s="43">
        <f>IFERROR(__xludf.DUMMYFUNCTION("IF(BE14=1, FILTER(TOSSUP, LEN(TOSSUP)), IF(BE14=2, FILTER(NEG, LEN(NEG)), IF(BE14, FILTER(NONEG, LEN(NONEG)), """")))"),-5.0)</f>
        <v>-5</v>
      </c>
      <c r="BG14" s="43"/>
      <c r="BH14" s="43"/>
      <c r="BI14" s="43">
        <f>IF(N3="", 0, IF(SUM(M14:R14)-N14&lt;&gt;0, 0, IF(SUM(C14:H14)&gt;0, 2, IF(SUM(C14:H14)&lt;0, 3, 1))))</f>
        <v>2</v>
      </c>
      <c r="BJ14" s="43">
        <f>IFERROR(__xludf.DUMMYFUNCTION("IF(BI14=1, FILTER(TOSSUP, LEN(TOSSUP)), IF(BI14=2, FILTER(NEG, LEN(NEG)), IF(BI14, FILTER(NONEG, LEN(NONEG)), """")))"),-5.0)</f>
        <v>-5</v>
      </c>
      <c r="BK14" s="43"/>
      <c r="BL14" s="43"/>
      <c r="BM14" s="43">
        <f>IF(O3="", 0, IF(SUM(M14:R14)-O14&lt;&gt;0, 0, IF(SUM(C14:H14)&gt;0, 2, IF(SUM(C14:H14)&lt;0, 3, 1))))</f>
        <v>2</v>
      </c>
      <c r="BN14" s="43">
        <f>IFERROR(__xludf.DUMMYFUNCTION("IF(BM14=1, FILTER(TOSSUP, LEN(TOSSUP)), IF(BM14=2, FILTER(NEG, LEN(NEG)), IF(BM14, FILTER(NONEG, LEN(NONEG)), """")))"),-5.0)</f>
        <v>-5</v>
      </c>
      <c r="BO14" s="43"/>
      <c r="BP14" s="43"/>
      <c r="BQ14" s="43">
        <f>IF(P3="", 0, IF(SUM(M14:R14)-P14&lt;&gt;0, 0, IF(SUM(C14:H14)&gt;0, 2, IF(SUM(C14:H14)&lt;0, 3, 1))))</f>
        <v>2</v>
      </c>
      <c r="BR14" s="43">
        <f>IFERROR(__xludf.DUMMYFUNCTION("IF(BQ14=1, FILTER(TOSSUP, LEN(TOSSUP)), IF(BQ14=2, FILTER(NEG, LEN(NEG)), IF(BQ14, FILTER(NONEG, LEN(NONEG)), """")))"),-5.0)</f>
        <v>-5</v>
      </c>
      <c r="BS14" s="43"/>
      <c r="BT14" s="43"/>
      <c r="BU14" s="43">
        <f>IF(Q3="", 0, IF(SUM(M14:R14)-Q14&lt;&gt;0, 0, IF(SUM(C14:H14)&gt;0, 2, IF(SUM(C14:H14)&lt;0, 3, 1))))</f>
        <v>0</v>
      </c>
      <c r="BV14" s="43" t="str">
        <f>IFERROR(__xludf.DUMMYFUNCTION("IF(BU14=1, FILTER(TOSSUP, LEN(TOSSUP)), IF(BU14=2, FILTER(NEG, LEN(NEG)), IF(BU14, FILTER(NONEG, LEN(NONEG)), """")))"),"")</f>
        <v/>
      </c>
      <c r="BW14" s="43"/>
      <c r="BX14" s="43"/>
      <c r="BY14" s="43">
        <f>IF(R3="", 0, IF(SUM(M14:R14)-R14&lt;&gt;0, 0, IF(SUM(C14:H14)&gt;0, 2, IF(SUM(C14:H14)&lt;0, 3, 1))))</f>
        <v>0</v>
      </c>
      <c r="BZ14" s="43" t="str">
        <f>IFERROR(__xludf.DUMMYFUNCTION("IF(BY14=1, FILTER(TOSSUP, LEN(TOSSUP)), IF(BY14=2, FILTER(NEG, LEN(NEG)), IF(BY14, FILTER(NONEG, LEN(NONEG)), """")))"),"")</f>
        <v/>
      </c>
      <c r="CA14" s="43"/>
      <c r="CB14" s="43"/>
    </row>
    <row r="15">
      <c r="A15" s="3"/>
      <c r="B15" s="3"/>
      <c r="C15" s="62"/>
      <c r="D15" s="71"/>
      <c r="E15" s="64"/>
      <c r="F15" s="63"/>
      <c r="G15" s="64"/>
      <c r="H15" s="71"/>
      <c r="I15" s="65">
        <v>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SUM(J15,K14))"),165.0)</f>
        <v>165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SUM(T15,U14))"),15.0)</f>
        <v>15</v>
      </c>
      <c r="V15" s="43"/>
      <c r="W15" s="44" t="b">
        <f t="shared" si="1"/>
        <v>0</v>
      </c>
      <c r="X15" s="44" t="str">
        <f>IFERROR(__xludf.DUMMYFUNCTION("IF(W15, FILTER(BONUS, LEN(BONUS)), ""0"")"),"0")</f>
        <v>0</v>
      </c>
      <c r="Y15" s="43"/>
      <c r="Z15" s="43"/>
      <c r="AA15" s="43"/>
      <c r="AB15" s="44" t="b">
        <f t="shared" si="2"/>
        <v>0</v>
      </c>
      <c r="AC15" s="44" t="str">
        <f>IFERROR(__xludf.DUMMYFUNCTION("IF(AB15, FILTER(BONUS, LEN(BONUS)), ""0"")"),"0")</f>
        <v>0</v>
      </c>
      <c r="AD15" s="43"/>
      <c r="AE15" s="43"/>
      <c r="AF15" s="43"/>
      <c r="AG15" s="43">
        <f>IF(C3="", 0, IF(SUM(C15:H15)-C15&lt;&gt;0, 0, IF(SUM(M15:R15)&gt;0, 2, IF(SUM(M15:R15)&lt;0, 3, 1))))</f>
        <v>1</v>
      </c>
      <c r="AH15" s="44">
        <f>IFERROR(__xludf.DUMMYFUNCTION("IF(AG15=1, FILTER(TOSSUP, LEN(TOSSUP)), IF(AG15=2, FILTER(NEG, LEN(NEG)), IF(AG15, FILTER(NONEG, LEN(NONEG)), """")))"),-5.0)</f>
        <v>-5</v>
      </c>
      <c r="AI15" s="43">
        <f>IFERROR(__xludf.DUMMYFUNCTION("""COMPUTED_VALUE"""),10.0)</f>
        <v>10</v>
      </c>
      <c r="AJ15" s="43">
        <f>IFERROR(__xludf.DUMMYFUNCTION("""COMPUTED_VALUE"""),15.0)</f>
        <v>15</v>
      </c>
      <c r="AK15" s="43">
        <f>IF(D3="", 0, IF(SUM(C15:H15)-D15&lt;&gt;0, 0, IF(SUM(M15:R15)&gt;0, 2, IF(SUM(M15:R15)&lt;0, 3, 1))))</f>
        <v>1</v>
      </c>
      <c r="AL15" s="43">
        <f>IFERROR(__xludf.DUMMYFUNCTION("IF(AK15=1, FILTER(TOSSUP, LEN(TOSSUP)), IF(AK15=2, FILTER(NEG, LEN(NEG)), IF(AK15, FILTER(NONEG, LEN(NONEG)), """")))"),-5.0)</f>
        <v>-5</v>
      </c>
      <c r="AM15" s="43">
        <f>IFERROR(__xludf.DUMMYFUNCTION("""COMPUTED_VALUE"""),10.0)</f>
        <v>10</v>
      </c>
      <c r="AN15" s="43">
        <f>IFERROR(__xludf.DUMMYFUNCTION("""COMPUTED_VALUE"""),15.0)</f>
        <v>15</v>
      </c>
      <c r="AO15" s="43">
        <f>IF(E3="", 0, IF(SUM(C15:H15)-E15&lt;&gt;0, 0, IF(SUM(M15:R15)&gt;0, 2, IF(SUM(M15:R15)&lt;0, 3, 1))))</f>
        <v>1</v>
      </c>
      <c r="AP15" s="43">
        <f>IFERROR(__xludf.DUMMYFUNCTION("IF(AO15=1, FILTER(TOSSUP, LEN(TOSSUP)), IF(AO15=2, FILTER(NEG, LEN(NEG)), IF(AO15, FILTER(NONEG, LEN(NONEG)), """")))"),-5.0)</f>
        <v>-5</v>
      </c>
      <c r="AQ15" s="43">
        <f>IFERROR(__xludf.DUMMYFUNCTION("""COMPUTED_VALUE"""),10.0)</f>
        <v>10</v>
      </c>
      <c r="AR15" s="43">
        <f>IFERROR(__xludf.DUMMYFUNCTION("""COMPUTED_VALUE"""),15.0)</f>
        <v>15</v>
      </c>
      <c r="AS15" s="43">
        <f>IF(F3="", 0, IF(SUM(C15:H15)-F15&lt;&gt;0, 0, IF(SUM(M15:R15)&gt;0, 2, IF(SUM(M15:R15)&lt;0, 3, 1))))</f>
        <v>1</v>
      </c>
      <c r="AT15" s="43">
        <f>IFERROR(__xludf.DUMMYFUNCTION("IF(AS15=1, FILTER(TOSSUP, LEN(TOSSUP)), IF(AS15=2, FILTER(NEG, LEN(NEG)), IF(AS15, FILTER(NONEG, LEN(NONEG)), """")))"),-5.0)</f>
        <v>-5</v>
      </c>
      <c r="AU15" s="43">
        <f>IFERROR(__xludf.DUMMYFUNCTION("""COMPUTED_VALUE"""),10.0)</f>
        <v>10</v>
      </c>
      <c r="AV15" s="43">
        <f>IFERROR(__xludf.DUMMYFUNCTION("""COMPUTED_VALUE"""),15.0)</f>
        <v>15</v>
      </c>
      <c r="AW15" s="43">
        <f>IF(G3="", 0, IF(SUM(C15:H15)-G15&lt;&gt;0, 0, IF(SUM(M15:R15)&gt;0, 2, IF(SUM(M15:R15)&lt;0, 3, 1))))</f>
        <v>0</v>
      </c>
      <c r="AX15" s="43" t="str">
        <f>IFERROR(__xludf.DUMMYFUNCTION("IF(AW15=1, FILTER(TOSSUP, LEN(TOSSUP)), IF(AW15=2, FILTER(NEG, LEN(NEG)), IF(AW15, FILTER(NONEG, LEN(NONEG)), """")))"),"")</f>
        <v/>
      </c>
      <c r="AY15" s="43"/>
      <c r="AZ15" s="43"/>
      <c r="BA15" s="43">
        <f>IF(H3="", 0, IF(SUM(C15:H15)-H15&lt;&gt;0, 0, IF(SUM(M15:R15)&gt;0, 2, IF(SUM(M15:R15)&lt;0, 3, 1))))</f>
        <v>0</v>
      </c>
      <c r="BB15" s="43" t="str">
        <f>IFERROR(__xludf.DUMMYFUNCTION("IF(BA15=1, FILTER(TOSSUP, LEN(TOSSUP)), IF(BA15=2, FILTER(NEG, LEN(NEG)), IF(BA15, FILTER(NONEG, LEN(NONEG)), """")))"),"")</f>
        <v/>
      </c>
      <c r="BC15" s="43"/>
      <c r="BD15" s="43"/>
      <c r="BE15" s="43">
        <f>IF(M3="", 0, IF(SUM(M15:R15)-M15&lt;&gt;0, 0, IF(SUM(C15:H15)&gt;0, 2, IF(SUM(C15:H15)&lt;0, 3, 1))))</f>
        <v>1</v>
      </c>
      <c r="BF15" s="43">
        <f>IFERROR(__xludf.DUMMYFUNCTION("IF(BE15=1, FILTER(TOSSUP, LEN(TOSSUP)), IF(BE15=2, FILTER(NEG, LEN(NEG)), IF(BE15, FILTER(NONEG, LEN(NONEG)), """")))"),-5.0)</f>
        <v>-5</v>
      </c>
      <c r="BG15" s="43">
        <f>IFERROR(__xludf.DUMMYFUNCTION("""COMPUTED_VALUE"""),10.0)</f>
        <v>10</v>
      </c>
      <c r="BH15" s="43">
        <f>IFERROR(__xludf.DUMMYFUNCTION("""COMPUTED_VALUE"""),15.0)</f>
        <v>15</v>
      </c>
      <c r="BI15" s="43">
        <f>IF(N3="", 0, IF(SUM(M15:R15)-N15&lt;&gt;0, 0, IF(SUM(C15:H15)&gt;0, 2, IF(SUM(C15:H15)&lt;0, 3, 1))))</f>
        <v>1</v>
      </c>
      <c r="BJ15" s="43">
        <f>IFERROR(__xludf.DUMMYFUNCTION("IF(BI15=1, FILTER(TOSSUP, LEN(TOSSUP)), IF(BI15=2, FILTER(NEG, LEN(NEG)), IF(BI15, FILTER(NONEG, LEN(NONEG)), """")))"),-5.0)</f>
        <v>-5</v>
      </c>
      <c r="BK15" s="43">
        <f>IFERROR(__xludf.DUMMYFUNCTION("""COMPUTED_VALUE"""),10.0)</f>
        <v>10</v>
      </c>
      <c r="BL15" s="43">
        <f>IFERROR(__xludf.DUMMYFUNCTION("""COMPUTED_VALUE"""),15.0)</f>
        <v>15</v>
      </c>
      <c r="BM15" s="43">
        <f>IF(O3="", 0, IF(SUM(M15:R15)-O15&lt;&gt;0, 0, IF(SUM(C15:H15)&gt;0, 2, IF(SUM(C15:H15)&lt;0, 3, 1))))</f>
        <v>1</v>
      </c>
      <c r="BN15" s="43">
        <f>IFERROR(__xludf.DUMMYFUNCTION("IF(BM15=1, FILTER(TOSSUP, LEN(TOSSUP)), IF(BM15=2, FILTER(NEG, LEN(NEG)), IF(BM15, FILTER(NONEG, LEN(NONEG)), """")))"),-5.0)</f>
        <v>-5</v>
      </c>
      <c r="BO15" s="43">
        <f>IFERROR(__xludf.DUMMYFUNCTION("""COMPUTED_VALUE"""),10.0)</f>
        <v>10</v>
      </c>
      <c r="BP15" s="43">
        <f>IFERROR(__xludf.DUMMYFUNCTION("""COMPUTED_VALUE"""),15.0)</f>
        <v>15</v>
      </c>
      <c r="BQ15" s="43">
        <f>IF(P3="", 0, IF(SUM(M15:R15)-P15&lt;&gt;0, 0, IF(SUM(C15:H15)&gt;0, 2, IF(SUM(C15:H15)&lt;0, 3, 1))))</f>
        <v>1</v>
      </c>
      <c r="BR15" s="43">
        <f>IFERROR(__xludf.DUMMYFUNCTION("IF(BQ15=1, FILTER(TOSSUP, LEN(TOSSUP)), IF(BQ15=2, FILTER(NEG, LEN(NEG)), IF(BQ15, FILTER(NONEG, LEN(NONEG)), """")))"),-5.0)</f>
        <v>-5</v>
      </c>
      <c r="BS15" s="43">
        <f>IFERROR(__xludf.DUMMYFUNCTION("""COMPUTED_VALUE"""),10.0)</f>
        <v>10</v>
      </c>
      <c r="BT15" s="43">
        <f>IFERROR(__xludf.DUMMYFUNCTION("""COMPUTED_VALUE"""),15.0)</f>
        <v>15</v>
      </c>
      <c r="BU15" s="43">
        <f>IF(Q3="", 0, IF(SUM(M15:R15)-Q15&lt;&gt;0, 0, IF(SUM(C15:H15)&gt;0, 2, IF(SUM(C15:H15)&lt;0, 3, 1))))</f>
        <v>0</v>
      </c>
      <c r="BV15" s="43" t="str">
        <f>IFERROR(__xludf.DUMMYFUNCTION("IF(BU15=1, FILTER(TOSSUP, LEN(TOSSUP)), IF(BU15=2, FILTER(NEG, LEN(NEG)), IF(BU15, FILTER(NONEG, LEN(NONEG)), """")))"),"")</f>
        <v/>
      </c>
      <c r="BW15" s="43"/>
      <c r="BX15" s="43"/>
      <c r="BY15" s="43">
        <f>IF(R3="", 0, IF(SUM(M15:R15)-R15&lt;&gt;0, 0, IF(SUM(C15:H15)&gt;0, 2, IF(SUM(C15:H15)&lt;0, 3, 1))))</f>
        <v>0</v>
      </c>
      <c r="BZ15" s="43" t="str">
        <f>IFERROR(__xludf.DUMMYFUNCTION("IF(BY15=1, FILTER(TOSSUP, LEN(TOSSUP)), IF(BY15=2, FILTER(NEG, LEN(NEG)), IF(BY15, FILTER(NONEG, LEN(NONEG)), """")))"),"")</f>
        <v/>
      </c>
      <c r="CA15" s="43"/>
      <c r="CB15" s="43"/>
    </row>
    <row r="16">
      <c r="A16" s="3"/>
      <c r="B16" s="3"/>
      <c r="C16" s="32"/>
      <c r="D16" s="61"/>
      <c r="E16" s="60"/>
      <c r="F16" s="61"/>
      <c r="G16" s="60"/>
      <c r="H16" s="33"/>
      <c r="I16" s="34"/>
      <c r="J16" s="33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2">
        <f>IFERROR(__xludf.DUMMYFUNCTION("IF(OR(RegExMatch(J16&amp;"""",""ERR""), RegExMatch(J16&amp;"""",""--""), RegExMatch(K15&amp;"""",""--""),),  ""-----------"", SUM(J16,K15))"),165.0)</f>
        <v>165</v>
      </c>
      <c r="L16" s="38">
        <v>13.0</v>
      </c>
      <c r="M16" s="39"/>
      <c r="N16" s="61"/>
      <c r="O16" s="39">
        <v>10.0</v>
      </c>
      <c r="P16" s="59"/>
      <c r="Q16" s="58"/>
      <c r="R16" s="59"/>
      <c r="S16" s="34">
        <v>10.0</v>
      </c>
      <c r="T16" s="33">
        <f>IF(AND(SUM(M16:R16)&lt;=0,S16&gt;0), "BON.ERR", IF(OR(AND(M16&lt;&gt;"", M3=""), AND(N16&lt;&gt;"", N3=""), AND(O16&lt;&gt;"", O3=""), AND(P16&lt;&gt;"", P3=""), AND(Q16&lt;&gt;"", Q3=""), AND(R16&lt;&gt;"", R3="")), "TU.ERR", SUM(M16:S16)))</f>
        <v>20</v>
      </c>
      <c r="U16" s="42">
        <f>IFERROR(__xludf.DUMMYFUNCTION("IF(OR(RegExMatch(T16&amp;"""",""ERR""), RegExMatch(T16&amp;"""",""--""), RegExMatch(U15&amp;"""",""--""),),  ""-----------"", SUM(T16,U15))"),35.0)</f>
        <v>35</v>
      </c>
      <c r="V16" s="43"/>
      <c r="W16" s="44" t="b">
        <f t="shared" si="1"/>
        <v>0</v>
      </c>
      <c r="X16" s="44" t="str">
        <f>IFERROR(__xludf.DUMMYFUNCTION("IF(W16, FILTER(BONUS, LEN(BONUS)), ""0"")"),"0")</f>
        <v>0</v>
      </c>
      <c r="Y16" s="43"/>
      <c r="Z16" s="43"/>
      <c r="AA16" s="43"/>
      <c r="AB16" s="44" t="b">
        <f t="shared" si="2"/>
        <v>1</v>
      </c>
      <c r="AC16" s="44">
        <f>IFERROR(__xludf.DUMMYFUNCTION("IF(AB16, FILTER(BONUS, LEN(BONUS)), ""0"")"),0.0)</f>
        <v>0</v>
      </c>
      <c r="AD16" s="43">
        <f>IFERROR(__xludf.DUMMYFUNCTION("""COMPUTED_VALUE"""),10.0)</f>
        <v>10</v>
      </c>
      <c r="AE16" s="43">
        <f>IFERROR(__xludf.DUMMYFUNCTION("""COMPUTED_VALUE"""),20.0)</f>
        <v>20</v>
      </c>
      <c r="AF16" s="43">
        <f>IFERROR(__xludf.DUMMYFUNCTION("""COMPUTED_VALUE"""),30.0)</f>
        <v>30</v>
      </c>
      <c r="AG16" s="43">
        <f>IF(C3="", 0, IF(SUM(C16:H16)-C16&lt;&gt;0, 0, IF(SUM(M16:R16)&gt;0, 2, IF(SUM(M16:R16)&lt;0, 3, 1))))</f>
        <v>2</v>
      </c>
      <c r="AH16" s="44">
        <f>IFERROR(__xludf.DUMMYFUNCTION("IF(AG16=1, FILTER(TOSSUP, LEN(TOSSUP)), IF(AG16=2, FILTER(NEG, LEN(NEG)), IF(AG16, FILTER(NONEG, LEN(NONEG)), """")))"),-5.0)</f>
        <v>-5</v>
      </c>
      <c r="AI16" s="43"/>
      <c r="AJ16" s="43"/>
      <c r="AK16" s="43">
        <f>IF(D3="", 0, IF(SUM(C16:H16)-D16&lt;&gt;0, 0, IF(SUM(M16:R16)&gt;0, 2, IF(SUM(M16:R16)&lt;0, 3, 1))))</f>
        <v>2</v>
      </c>
      <c r="AL16" s="43">
        <f>IFERROR(__xludf.DUMMYFUNCTION("IF(AK16=1, FILTER(TOSSUP, LEN(TOSSUP)), IF(AK16=2, FILTER(NEG, LEN(NEG)), IF(AK16, FILTER(NONEG, LEN(NONEG)), """")))"),-5.0)</f>
        <v>-5</v>
      </c>
      <c r="AM16" s="43"/>
      <c r="AN16" s="43"/>
      <c r="AO16" s="43">
        <f>IF(E3="", 0, IF(SUM(C16:H16)-E16&lt;&gt;0, 0, IF(SUM(M16:R16)&gt;0, 2, IF(SUM(M16:R16)&lt;0, 3, 1))))</f>
        <v>2</v>
      </c>
      <c r="AP16" s="43">
        <f>IFERROR(__xludf.DUMMYFUNCTION("IF(AO16=1, FILTER(TOSSUP, LEN(TOSSUP)), IF(AO16=2, FILTER(NEG, LEN(NEG)), IF(AO16, FILTER(NONEG, LEN(NONEG)), """")))"),-5.0)</f>
        <v>-5</v>
      </c>
      <c r="AQ16" s="43"/>
      <c r="AR16" s="43"/>
      <c r="AS16" s="43">
        <f>IF(F3="", 0, IF(SUM(C16:H16)-F16&lt;&gt;0, 0, IF(SUM(M16:R16)&gt;0, 2, IF(SUM(M16:R16)&lt;0, 3, 1))))</f>
        <v>2</v>
      </c>
      <c r="AT16" s="43">
        <f>IFERROR(__xludf.DUMMYFUNCTION("IF(AS16=1, FILTER(TOSSUP, LEN(TOSSUP)), IF(AS16=2, FILTER(NEG, LEN(NEG)), IF(AS16, FILTER(NONEG, LEN(NONEG)), """")))"),-5.0)</f>
        <v>-5</v>
      </c>
      <c r="AU16" s="43"/>
      <c r="AV16" s="43"/>
      <c r="AW16" s="43">
        <f>IF(G3="", 0, IF(SUM(C16:H16)-G16&lt;&gt;0, 0, IF(SUM(M16:R16)&gt;0, 2, IF(SUM(M16:R16)&lt;0, 3, 1))))</f>
        <v>0</v>
      </c>
      <c r="AX16" s="43" t="str">
        <f>IFERROR(__xludf.DUMMYFUNCTION("IF(AW16=1, FILTER(TOSSUP, LEN(TOSSUP)), IF(AW16=2, FILTER(NEG, LEN(NEG)), IF(AW16, FILTER(NONEG, LEN(NONEG)), """")))"),"")</f>
        <v/>
      </c>
      <c r="AY16" s="43"/>
      <c r="AZ16" s="43"/>
      <c r="BA16" s="43">
        <f>IF(H3="", 0, IF(SUM(C16:H16)-H16&lt;&gt;0, 0, IF(SUM(M16:R16)&gt;0, 2, IF(SUM(M16:R16)&lt;0, 3, 1))))</f>
        <v>0</v>
      </c>
      <c r="BB16" s="43" t="str">
        <f>IFERROR(__xludf.DUMMYFUNCTION("IF(BA16=1, FILTER(TOSSUP, LEN(TOSSUP)), IF(BA16=2, FILTER(NEG, LEN(NEG)), IF(BA16, FILTER(NONEG, LEN(NONEG)), """")))"),"")</f>
        <v/>
      </c>
      <c r="BC16" s="43"/>
      <c r="BD16" s="43"/>
      <c r="BE16" s="43">
        <f>IF(M3="", 0, IF(SUM(M16:R16)-M16&lt;&gt;0, 0, IF(SUM(C16:H16)&gt;0, 2, IF(SUM(C16:H16)&lt;0, 3, 1))))</f>
        <v>0</v>
      </c>
      <c r="BF16" s="43" t="str">
        <f>IFERROR(__xludf.DUMMYFUNCTION("IF(BE16=1, FILTER(TOSSUP, LEN(TOSSUP)), IF(BE16=2, FILTER(NEG, LEN(NEG)), IF(BE16, FILTER(NONEG, LEN(NONEG)), """")))"),"")</f>
        <v/>
      </c>
      <c r="BG16" s="43"/>
      <c r="BH16" s="43"/>
      <c r="BI16" s="43">
        <f>IF(N3="", 0, IF(SUM(M16:R16)-N16&lt;&gt;0, 0, IF(SUM(C16:H16)&gt;0, 2, IF(SUM(C16:H16)&lt;0, 3, 1))))</f>
        <v>0</v>
      </c>
      <c r="BJ16" s="43" t="str">
        <f>IFERROR(__xludf.DUMMYFUNCTION("IF(BI16=1, FILTER(TOSSUP, LEN(TOSSUP)), IF(BI16=2, FILTER(NEG, LEN(NEG)), IF(BI16, FILTER(NONEG, LEN(NONEG)), """")))"),"")</f>
        <v/>
      </c>
      <c r="BK16" s="43"/>
      <c r="BL16" s="43"/>
      <c r="BM16" s="43">
        <f>IF(O3="", 0, IF(SUM(M16:R16)-O16&lt;&gt;0, 0, IF(SUM(C16:H16)&gt;0, 2, IF(SUM(C16:H16)&lt;0, 3, 1))))</f>
        <v>1</v>
      </c>
      <c r="BN16" s="43">
        <f>IFERROR(__xludf.DUMMYFUNCTION("IF(BM16=1, FILTER(TOSSUP, LEN(TOSSUP)), IF(BM16=2, FILTER(NEG, LEN(NEG)), IF(BM16, FILTER(NONEG, LEN(NONEG)), """")))"),-5.0)</f>
        <v>-5</v>
      </c>
      <c r="BO16" s="43">
        <f>IFERROR(__xludf.DUMMYFUNCTION("""COMPUTED_VALUE"""),10.0)</f>
        <v>10</v>
      </c>
      <c r="BP16" s="43">
        <f>IFERROR(__xludf.DUMMYFUNCTION("""COMPUTED_VALUE"""),15.0)</f>
        <v>15</v>
      </c>
      <c r="BQ16" s="43">
        <f>IF(P3="", 0, IF(SUM(M16:R16)-P16&lt;&gt;0, 0, IF(SUM(C16:H16)&gt;0, 2, IF(SUM(C16:H16)&lt;0, 3, 1))))</f>
        <v>0</v>
      </c>
      <c r="BR16" s="43" t="str">
        <f>IFERROR(__xludf.DUMMYFUNCTION("IF(BQ16=1, FILTER(TOSSUP, LEN(TOSSUP)), IF(BQ16=2, FILTER(NEG, LEN(NEG)), IF(BQ16, FILTER(NONEG, LEN(NONEG)), """")))"),"")</f>
        <v/>
      </c>
      <c r="BS16" s="43"/>
      <c r="BT16" s="43"/>
      <c r="BU16" s="43">
        <f>IF(Q3="", 0, IF(SUM(M16:R16)-Q16&lt;&gt;0, 0, IF(SUM(C16:H16)&gt;0, 2, IF(SUM(C16:H16)&lt;0, 3, 1))))</f>
        <v>0</v>
      </c>
      <c r="BV16" s="43" t="str">
        <f>IFERROR(__xludf.DUMMYFUNCTION("IF(BU16=1, FILTER(TOSSUP, LEN(TOSSUP)), IF(BU16=2, FILTER(NEG, LEN(NEG)), IF(BU16, FILTER(NONEG, LEN(NONEG)), """")))"),"")</f>
        <v/>
      </c>
      <c r="BW16" s="43"/>
      <c r="BX16" s="43"/>
      <c r="BY16" s="43">
        <f>IF(R3="", 0, IF(SUM(M16:R16)-R16&lt;&gt;0, 0, IF(SUM(C16:H16)&gt;0, 2, IF(SUM(C16:H16)&lt;0, 3, 1))))</f>
        <v>0</v>
      </c>
      <c r="BZ16" s="43" t="str">
        <f>IFERROR(__xludf.DUMMYFUNCTION("IF(BY16=1, FILTER(TOSSUP, LEN(TOSSUP)), IF(BY16=2, FILTER(NEG, LEN(NEG)), IF(BY16, FILTER(NONEG, LEN(NONEG)), """")))"),"")</f>
        <v/>
      </c>
      <c r="CA16" s="43"/>
      <c r="CB16" s="43"/>
    </row>
    <row r="17">
      <c r="A17" s="3"/>
      <c r="B17" s="3"/>
      <c r="C17" s="32"/>
      <c r="D17" s="61"/>
      <c r="E17" s="60"/>
      <c r="F17" s="61"/>
      <c r="G17" s="60"/>
      <c r="H17" s="61"/>
      <c r="I17" s="34"/>
      <c r="J17" s="33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2">
        <f>IFERROR(__xludf.DUMMYFUNCTION("IF(OR(RegExMatch(J17&amp;"""",""ERR""), RegExMatch(J17&amp;"""",""--""), RegExMatch(K16&amp;"""",""--""),),  ""-----------"", SUM(J17,K16))"),165.0)</f>
        <v>165</v>
      </c>
      <c r="L17" s="38">
        <v>14.0</v>
      </c>
      <c r="M17" s="39"/>
      <c r="N17" s="61"/>
      <c r="O17" s="39"/>
      <c r="P17" s="59"/>
      <c r="Q17" s="58"/>
      <c r="R17" s="59"/>
      <c r="S17" s="34">
        <v>0.0</v>
      </c>
      <c r="T17" s="33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2">
        <f>IFERROR(__xludf.DUMMYFUNCTION("IF(OR(RegExMatch(T17&amp;"""",""ERR""), RegExMatch(T17&amp;"""",""--""), RegExMatch(U16&amp;"""",""--""),),  ""-----------"", SUM(T17,U16))"),35.0)</f>
        <v>35</v>
      </c>
      <c r="V17" s="43"/>
      <c r="W17" s="44" t="b">
        <f t="shared" si="1"/>
        <v>0</v>
      </c>
      <c r="X17" s="44" t="str">
        <f>IFERROR(__xludf.DUMMYFUNCTION("IF(W17, FILTER(BONUS, LEN(BONUS)), ""0"")"),"0")</f>
        <v>0</v>
      </c>
      <c r="Y17" s="43"/>
      <c r="Z17" s="43"/>
      <c r="AA17" s="43"/>
      <c r="AB17" s="44" t="b">
        <f t="shared" si="2"/>
        <v>0</v>
      </c>
      <c r="AC17" s="44" t="str">
        <f>IFERROR(__xludf.DUMMYFUNCTION("IF(AB17, FILTER(BONUS, LEN(BONUS)), ""0"")"),"0")</f>
        <v>0</v>
      </c>
      <c r="AD17" s="43"/>
      <c r="AE17" s="43"/>
      <c r="AF17" s="43"/>
      <c r="AG17" s="43">
        <f>IF(C3="", 0, IF(SUM(C17:H17)-C17&lt;&gt;0, 0, IF(SUM(M17:R17)&gt;0, 2, IF(SUM(M17:R17)&lt;0, 3, 1))))</f>
        <v>1</v>
      </c>
      <c r="AH17" s="44">
        <f>IFERROR(__xludf.DUMMYFUNCTION("IF(AG17=1, FILTER(TOSSUP, LEN(TOSSUP)), IF(AG17=2, FILTER(NEG, LEN(NEG)), IF(AG17, FILTER(NONEG, LEN(NONEG)), """")))"),-5.0)</f>
        <v>-5</v>
      </c>
      <c r="AI17" s="43">
        <f>IFERROR(__xludf.DUMMYFUNCTION("""COMPUTED_VALUE"""),10.0)</f>
        <v>10</v>
      </c>
      <c r="AJ17" s="43">
        <f>IFERROR(__xludf.DUMMYFUNCTION("""COMPUTED_VALUE"""),15.0)</f>
        <v>15</v>
      </c>
      <c r="AK17" s="43">
        <f>IF(D3="", 0, IF(SUM(C17:H17)-D17&lt;&gt;0, 0, IF(SUM(M17:R17)&gt;0, 2, IF(SUM(M17:R17)&lt;0, 3, 1))))</f>
        <v>1</v>
      </c>
      <c r="AL17" s="43">
        <f>IFERROR(__xludf.DUMMYFUNCTION("IF(AK17=1, FILTER(TOSSUP, LEN(TOSSUP)), IF(AK17=2, FILTER(NEG, LEN(NEG)), IF(AK17, FILTER(NONEG, LEN(NONEG)), """")))"),-5.0)</f>
        <v>-5</v>
      </c>
      <c r="AM17" s="43">
        <f>IFERROR(__xludf.DUMMYFUNCTION("""COMPUTED_VALUE"""),10.0)</f>
        <v>10</v>
      </c>
      <c r="AN17" s="43">
        <f>IFERROR(__xludf.DUMMYFUNCTION("""COMPUTED_VALUE"""),15.0)</f>
        <v>15</v>
      </c>
      <c r="AO17" s="43">
        <f>IF(E3="", 0, IF(SUM(C17:H17)-E17&lt;&gt;0, 0, IF(SUM(M17:R17)&gt;0, 2, IF(SUM(M17:R17)&lt;0, 3, 1))))</f>
        <v>1</v>
      </c>
      <c r="AP17" s="43">
        <f>IFERROR(__xludf.DUMMYFUNCTION("IF(AO17=1, FILTER(TOSSUP, LEN(TOSSUP)), IF(AO17=2, FILTER(NEG, LEN(NEG)), IF(AO17, FILTER(NONEG, LEN(NONEG)), """")))"),-5.0)</f>
        <v>-5</v>
      </c>
      <c r="AQ17" s="43">
        <f>IFERROR(__xludf.DUMMYFUNCTION("""COMPUTED_VALUE"""),10.0)</f>
        <v>10</v>
      </c>
      <c r="AR17" s="43">
        <f>IFERROR(__xludf.DUMMYFUNCTION("""COMPUTED_VALUE"""),15.0)</f>
        <v>15</v>
      </c>
      <c r="AS17" s="43">
        <f>IF(F3="", 0, IF(SUM(C17:H17)-F17&lt;&gt;0, 0, IF(SUM(M17:R17)&gt;0, 2, IF(SUM(M17:R17)&lt;0, 3, 1))))</f>
        <v>1</v>
      </c>
      <c r="AT17" s="43">
        <f>IFERROR(__xludf.DUMMYFUNCTION("IF(AS17=1, FILTER(TOSSUP, LEN(TOSSUP)), IF(AS17=2, FILTER(NEG, LEN(NEG)), IF(AS17, FILTER(NONEG, LEN(NONEG)), """")))"),-5.0)</f>
        <v>-5</v>
      </c>
      <c r="AU17" s="43">
        <f>IFERROR(__xludf.DUMMYFUNCTION("""COMPUTED_VALUE"""),10.0)</f>
        <v>10</v>
      </c>
      <c r="AV17" s="43">
        <f>IFERROR(__xludf.DUMMYFUNCTION("""COMPUTED_VALUE"""),15.0)</f>
        <v>15</v>
      </c>
      <c r="AW17" s="43">
        <f>IF(G3="", 0, IF(SUM(C17:H17)-G17&lt;&gt;0, 0, IF(SUM(M17:R17)&gt;0, 2, IF(SUM(M17:R17)&lt;0, 3, 1))))</f>
        <v>0</v>
      </c>
      <c r="AX17" s="43" t="str">
        <f>IFERROR(__xludf.DUMMYFUNCTION("IF(AW17=1, FILTER(TOSSUP, LEN(TOSSUP)), IF(AW17=2, FILTER(NEG, LEN(NEG)), IF(AW17, FILTER(NONEG, LEN(NONEG)), """")))"),"")</f>
        <v/>
      </c>
      <c r="AY17" s="43"/>
      <c r="AZ17" s="43"/>
      <c r="BA17" s="43">
        <f>IF(H3="", 0, IF(SUM(C17:H17)-H17&lt;&gt;0, 0, IF(SUM(M17:R17)&gt;0, 2, IF(SUM(M17:R17)&lt;0, 3, 1))))</f>
        <v>0</v>
      </c>
      <c r="BB17" s="43" t="str">
        <f>IFERROR(__xludf.DUMMYFUNCTION("IF(BA17=1, FILTER(TOSSUP, LEN(TOSSUP)), IF(BA17=2, FILTER(NEG, LEN(NEG)), IF(BA17, FILTER(NONEG, LEN(NONEG)), """")))"),"")</f>
        <v/>
      </c>
      <c r="BC17" s="43"/>
      <c r="BD17" s="43"/>
      <c r="BE17" s="43">
        <f>IF(M3="", 0, IF(SUM(M17:R17)-M17&lt;&gt;0, 0, IF(SUM(C17:H17)&gt;0, 2, IF(SUM(C17:H17)&lt;0, 3, 1))))</f>
        <v>1</v>
      </c>
      <c r="BF17" s="43">
        <f>IFERROR(__xludf.DUMMYFUNCTION("IF(BE17=1, FILTER(TOSSUP, LEN(TOSSUP)), IF(BE17=2, FILTER(NEG, LEN(NEG)), IF(BE17, FILTER(NONEG, LEN(NONEG)), """")))"),-5.0)</f>
        <v>-5</v>
      </c>
      <c r="BG17" s="43">
        <f>IFERROR(__xludf.DUMMYFUNCTION("""COMPUTED_VALUE"""),10.0)</f>
        <v>10</v>
      </c>
      <c r="BH17" s="43">
        <f>IFERROR(__xludf.DUMMYFUNCTION("""COMPUTED_VALUE"""),15.0)</f>
        <v>15</v>
      </c>
      <c r="BI17" s="43">
        <f>IF(N3="", 0, IF(SUM(M17:R17)-N17&lt;&gt;0, 0, IF(SUM(C17:H17)&gt;0, 2, IF(SUM(C17:H17)&lt;0, 3, 1))))</f>
        <v>1</v>
      </c>
      <c r="BJ17" s="43">
        <f>IFERROR(__xludf.DUMMYFUNCTION("IF(BI17=1, FILTER(TOSSUP, LEN(TOSSUP)), IF(BI17=2, FILTER(NEG, LEN(NEG)), IF(BI17, FILTER(NONEG, LEN(NONEG)), """")))"),-5.0)</f>
        <v>-5</v>
      </c>
      <c r="BK17" s="43">
        <f>IFERROR(__xludf.DUMMYFUNCTION("""COMPUTED_VALUE"""),10.0)</f>
        <v>10</v>
      </c>
      <c r="BL17" s="43">
        <f>IFERROR(__xludf.DUMMYFUNCTION("""COMPUTED_VALUE"""),15.0)</f>
        <v>15</v>
      </c>
      <c r="BM17" s="43">
        <f>IF(O3="", 0, IF(SUM(M17:R17)-O17&lt;&gt;0, 0, IF(SUM(C17:H17)&gt;0, 2, IF(SUM(C17:H17)&lt;0, 3, 1))))</f>
        <v>1</v>
      </c>
      <c r="BN17" s="43">
        <f>IFERROR(__xludf.DUMMYFUNCTION("IF(BM17=1, FILTER(TOSSUP, LEN(TOSSUP)), IF(BM17=2, FILTER(NEG, LEN(NEG)), IF(BM17, FILTER(NONEG, LEN(NONEG)), """")))"),-5.0)</f>
        <v>-5</v>
      </c>
      <c r="BO17" s="43">
        <f>IFERROR(__xludf.DUMMYFUNCTION("""COMPUTED_VALUE"""),10.0)</f>
        <v>10</v>
      </c>
      <c r="BP17" s="43">
        <f>IFERROR(__xludf.DUMMYFUNCTION("""COMPUTED_VALUE"""),15.0)</f>
        <v>15</v>
      </c>
      <c r="BQ17" s="43">
        <f>IF(P3="", 0, IF(SUM(M17:R17)-P17&lt;&gt;0, 0, IF(SUM(C17:H17)&gt;0, 2, IF(SUM(C17:H17)&lt;0, 3, 1))))</f>
        <v>1</v>
      </c>
      <c r="BR17" s="43">
        <f>IFERROR(__xludf.DUMMYFUNCTION("IF(BQ17=1, FILTER(TOSSUP, LEN(TOSSUP)), IF(BQ17=2, FILTER(NEG, LEN(NEG)), IF(BQ17, FILTER(NONEG, LEN(NONEG)), """")))"),-5.0)</f>
        <v>-5</v>
      </c>
      <c r="BS17" s="43">
        <f>IFERROR(__xludf.DUMMYFUNCTION("""COMPUTED_VALUE"""),10.0)</f>
        <v>10</v>
      </c>
      <c r="BT17" s="43">
        <f>IFERROR(__xludf.DUMMYFUNCTION("""COMPUTED_VALUE"""),15.0)</f>
        <v>15</v>
      </c>
      <c r="BU17" s="43">
        <f>IF(Q3="", 0, IF(SUM(M17:R17)-Q17&lt;&gt;0, 0, IF(SUM(C17:H17)&gt;0, 2, IF(SUM(C17:H17)&lt;0, 3, 1))))</f>
        <v>0</v>
      </c>
      <c r="BV17" s="43" t="str">
        <f>IFERROR(__xludf.DUMMYFUNCTION("IF(BU17=1, FILTER(TOSSUP, LEN(TOSSUP)), IF(BU17=2, FILTER(NEG, LEN(NEG)), IF(BU17, FILTER(NONEG, LEN(NONEG)), """")))"),"")</f>
        <v/>
      </c>
      <c r="BW17" s="43"/>
      <c r="BX17" s="43"/>
      <c r="BY17" s="43">
        <f>IF(R3="", 0, IF(SUM(M17:R17)-R17&lt;&gt;0, 0, IF(SUM(C17:H17)&gt;0, 2, IF(SUM(C17:H17)&lt;0, 3, 1))))</f>
        <v>0</v>
      </c>
      <c r="BZ17" s="43" t="str">
        <f>IFERROR(__xludf.DUMMYFUNCTION("IF(BY17=1, FILTER(TOSSUP, LEN(TOSSUP)), IF(BY17=2, FILTER(NEG, LEN(NEG)), IF(BY17, FILTER(NONEG, LEN(NONEG)), """")))"),"")</f>
        <v/>
      </c>
      <c r="CA17" s="43"/>
      <c r="CB17" s="43"/>
    </row>
    <row r="18">
      <c r="A18" s="3"/>
      <c r="B18" s="3"/>
      <c r="C18" s="32"/>
      <c r="D18" s="33"/>
      <c r="E18" s="32"/>
      <c r="F18" s="61"/>
      <c r="G18" s="60"/>
      <c r="H18" s="61"/>
      <c r="I18" s="34"/>
      <c r="J18" s="33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2">
        <f>IFERROR(__xludf.DUMMYFUNCTION("IF(OR(RegExMatch(J18&amp;"""",""ERR""), RegExMatch(J18&amp;"""",""--""), RegExMatch(K17&amp;"""",""--""),),  ""-----------"", SUM(J18,K17))"),165.0)</f>
        <v>165</v>
      </c>
      <c r="L18" s="38">
        <v>15.0</v>
      </c>
      <c r="M18" s="39"/>
      <c r="N18" s="61"/>
      <c r="O18" s="58"/>
      <c r="P18" s="59"/>
      <c r="Q18" s="58"/>
      <c r="R18" s="59"/>
      <c r="S18" s="34">
        <v>0.0</v>
      </c>
      <c r="T18" s="33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2">
        <f>IFERROR(__xludf.DUMMYFUNCTION("IF(OR(RegExMatch(T18&amp;"""",""ERR""), RegExMatch(T18&amp;"""",""--""), RegExMatch(U17&amp;"""",""--""),),  ""-----------"", SUM(T18,U17))"),35.0)</f>
        <v>35</v>
      </c>
      <c r="V18" s="43"/>
      <c r="W18" s="44" t="b">
        <f t="shared" si="1"/>
        <v>0</v>
      </c>
      <c r="X18" s="44" t="str">
        <f>IFERROR(__xludf.DUMMYFUNCTION("IF(W18, FILTER(BONUS, LEN(BONUS)), ""0"")"),"0")</f>
        <v>0</v>
      </c>
      <c r="Y18" s="43"/>
      <c r="Z18" s="43"/>
      <c r="AA18" s="43"/>
      <c r="AB18" s="44" t="b">
        <f t="shared" si="2"/>
        <v>0</v>
      </c>
      <c r="AC18" s="44" t="str">
        <f>IFERROR(__xludf.DUMMYFUNCTION("IF(AB18, FILTER(BONUS, LEN(BONUS)), ""0"")"),"0")</f>
        <v>0</v>
      </c>
      <c r="AD18" s="43"/>
      <c r="AE18" s="43"/>
      <c r="AF18" s="43"/>
      <c r="AG18" s="43">
        <f>IF(C3="", 0, IF(SUM(C18:H18)-C18&lt;&gt;0, 0, IF(SUM(M18:R18)&gt;0, 2, IF(SUM(M18:R18)&lt;0, 3, 1))))</f>
        <v>1</v>
      </c>
      <c r="AH18" s="44">
        <f>IFERROR(__xludf.DUMMYFUNCTION("IF(AG18=1, FILTER(TOSSUP, LEN(TOSSUP)), IF(AG18=2, FILTER(NEG, LEN(NEG)), IF(AG18, FILTER(NONEG, LEN(NONEG)), """")))"),-5.0)</f>
        <v>-5</v>
      </c>
      <c r="AI18" s="43">
        <f>IFERROR(__xludf.DUMMYFUNCTION("""COMPUTED_VALUE"""),10.0)</f>
        <v>10</v>
      </c>
      <c r="AJ18" s="43">
        <f>IFERROR(__xludf.DUMMYFUNCTION("""COMPUTED_VALUE"""),15.0)</f>
        <v>15</v>
      </c>
      <c r="AK18" s="43">
        <f>IF(D3="", 0, IF(SUM(C18:H18)-D18&lt;&gt;0, 0, IF(SUM(M18:R18)&gt;0, 2, IF(SUM(M18:R18)&lt;0, 3, 1))))</f>
        <v>1</v>
      </c>
      <c r="AL18" s="43">
        <f>IFERROR(__xludf.DUMMYFUNCTION("IF(AK18=1, FILTER(TOSSUP, LEN(TOSSUP)), IF(AK18=2, FILTER(NEG, LEN(NEG)), IF(AK18, FILTER(NONEG, LEN(NONEG)), """")))"),-5.0)</f>
        <v>-5</v>
      </c>
      <c r="AM18" s="43">
        <f>IFERROR(__xludf.DUMMYFUNCTION("""COMPUTED_VALUE"""),10.0)</f>
        <v>10</v>
      </c>
      <c r="AN18" s="43">
        <f>IFERROR(__xludf.DUMMYFUNCTION("""COMPUTED_VALUE"""),15.0)</f>
        <v>15</v>
      </c>
      <c r="AO18" s="43">
        <f>IF(E3="", 0, IF(SUM(C18:H18)-E18&lt;&gt;0, 0, IF(SUM(M18:R18)&gt;0, 2, IF(SUM(M18:R18)&lt;0, 3, 1))))</f>
        <v>1</v>
      </c>
      <c r="AP18" s="43">
        <f>IFERROR(__xludf.DUMMYFUNCTION("IF(AO18=1, FILTER(TOSSUP, LEN(TOSSUP)), IF(AO18=2, FILTER(NEG, LEN(NEG)), IF(AO18, FILTER(NONEG, LEN(NONEG)), """")))"),-5.0)</f>
        <v>-5</v>
      </c>
      <c r="AQ18" s="43">
        <f>IFERROR(__xludf.DUMMYFUNCTION("""COMPUTED_VALUE"""),10.0)</f>
        <v>10</v>
      </c>
      <c r="AR18" s="43">
        <f>IFERROR(__xludf.DUMMYFUNCTION("""COMPUTED_VALUE"""),15.0)</f>
        <v>15</v>
      </c>
      <c r="AS18" s="43">
        <f>IF(F3="", 0, IF(SUM(C18:H18)-F18&lt;&gt;0, 0, IF(SUM(M18:R18)&gt;0, 2, IF(SUM(M18:R18)&lt;0, 3, 1))))</f>
        <v>1</v>
      </c>
      <c r="AT18" s="43">
        <f>IFERROR(__xludf.DUMMYFUNCTION("IF(AS18=1, FILTER(TOSSUP, LEN(TOSSUP)), IF(AS18=2, FILTER(NEG, LEN(NEG)), IF(AS18, FILTER(NONEG, LEN(NONEG)), """")))"),-5.0)</f>
        <v>-5</v>
      </c>
      <c r="AU18" s="43">
        <f>IFERROR(__xludf.DUMMYFUNCTION("""COMPUTED_VALUE"""),10.0)</f>
        <v>10</v>
      </c>
      <c r="AV18" s="43">
        <f>IFERROR(__xludf.DUMMYFUNCTION("""COMPUTED_VALUE"""),15.0)</f>
        <v>15</v>
      </c>
      <c r="AW18" s="43">
        <f>IF(G3="", 0, IF(SUM(C18:H18)-G18&lt;&gt;0, 0, IF(SUM(M18:R18)&gt;0, 2, IF(SUM(M18:R18)&lt;0, 3, 1))))</f>
        <v>0</v>
      </c>
      <c r="AX18" s="43" t="str">
        <f>IFERROR(__xludf.DUMMYFUNCTION("IF(AW18=1, FILTER(TOSSUP, LEN(TOSSUP)), IF(AW18=2, FILTER(NEG, LEN(NEG)), IF(AW18, FILTER(NONEG, LEN(NONEG)), """")))"),"")</f>
        <v/>
      </c>
      <c r="AY18" s="43"/>
      <c r="AZ18" s="43"/>
      <c r="BA18" s="43">
        <f>IF(H3="", 0, IF(SUM(C18:H18)-H18&lt;&gt;0, 0, IF(SUM(M18:R18)&gt;0, 2, IF(SUM(M18:R18)&lt;0, 3, 1))))</f>
        <v>0</v>
      </c>
      <c r="BB18" s="43" t="str">
        <f>IFERROR(__xludf.DUMMYFUNCTION("IF(BA18=1, FILTER(TOSSUP, LEN(TOSSUP)), IF(BA18=2, FILTER(NEG, LEN(NEG)), IF(BA18, FILTER(NONEG, LEN(NONEG)), """")))"),"")</f>
        <v/>
      </c>
      <c r="BC18" s="43"/>
      <c r="BD18" s="43"/>
      <c r="BE18" s="43">
        <f>IF(M3="", 0, IF(SUM(M18:R18)-M18&lt;&gt;0, 0, IF(SUM(C18:H18)&gt;0, 2, IF(SUM(C18:H18)&lt;0, 3, 1))))</f>
        <v>1</v>
      </c>
      <c r="BF18" s="43">
        <f>IFERROR(__xludf.DUMMYFUNCTION("IF(BE18=1, FILTER(TOSSUP, LEN(TOSSUP)), IF(BE18=2, FILTER(NEG, LEN(NEG)), IF(BE18, FILTER(NONEG, LEN(NONEG)), """")))"),-5.0)</f>
        <v>-5</v>
      </c>
      <c r="BG18" s="43">
        <f>IFERROR(__xludf.DUMMYFUNCTION("""COMPUTED_VALUE"""),10.0)</f>
        <v>10</v>
      </c>
      <c r="BH18" s="43">
        <f>IFERROR(__xludf.DUMMYFUNCTION("""COMPUTED_VALUE"""),15.0)</f>
        <v>15</v>
      </c>
      <c r="BI18" s="43">
        <f>IF(N3="", 0, IF(SUM(M18:R18)-N18&lt;&gt;0, 0, IF(SUM(C18:H18)&gt;0, 2, IF(SUM(C18:H18)&lt;0, 3, 1))))</f>
        <v>1</v>
      </c>
      <c r="BJ18" s="43">
        <f>IFERROR(__xludf.DUMMYFUNCTION("IF(BI18=1, FILTER(TOSSUP, LEN(TOSSUP)), IF(BI18=2, FILTER(NEG, LEN(NEG)), IF(BI18, FILTER(NONEG, LEN(NONEG)), """")))"),-5.0)</f>
        <v>-5</v>
      </c>
      <c r="BK18" s="43">
        <f>IFERROR(__xludf.DUMMYFUNCTION("""COMPUTED_VALUE"""),10.0)</f>
        <v>10</v>
      </c>
      <c r="BL18" s="43">
        <f>IFERROR(__xludf.DUMMYFUNCTION("""COMPUTED_VALUE"""),15.0)</f>
        <v>15</v>
      </c>
      <c r="BM18" s="43">
        <f>IF(O3="", 0, IF(SUM(M18:R18)-O18&lt;&gt;0, 0, IF(SUM(C18:H18)&gt;0, 2, IF(SUM(C18:H18)&lt;0, 3, 1))))</f>
        <v>1</v>
      </c>
      <c r="BN18" s="43">
        <f>IFERROR(__xludf.DUMMYFUNCTION("IF(BM18=1, FILTER(TOSSUP, LEN(TOSSUP)), IF(BM18=2, FILTER(NEG, LEN(NEG)), IF(BM18, FILTER(NONEG, LEN(NONEG)), """")))"),-5.0)</f>
        <v>-5</v>
      </c>
      <c r="BO18" s="43">
        <f>IFERROR(__xludf.DUMMYFUNCTION("""COMPUTED_VALUE"""),10.0)</f>
        <v>10</v>
      </c>
      <c r="BP18" s="43">
        <f>IFERROR(__xludf.DUMMYFUNCTION("""COMPUTED_VALUE"""),15.0)</f>
        <v>15</v>
      </c>
      <c r="BQ18" s="43">
        <f>IF(P3="", 0, IF(SUM(M18:R18)-P18&lt;&gt;0, 0, IF(SUM(C18:H18)&gt;0, 2, IF(SUM(C18:H18)&lt;0, 3, 1))))</f>
        <v>1</v>
      </c>
      <c r="BR18" s="43">
        <f>IFERROR(__xludf.DUMMYFUNCTION("IF(BQ18=1, FILTER(TOSSUP, LEN(TOSSUP)), IF(BQ18=2, FILTER(NEG, LEN(NEG)), IF(BQ18, FILTER(NONEG, LEN(NONEG)), """")))"),-5.0)</f>
        <v>-5</v>
      </c>
      <c r="BS18" s="43">
        <f>IFERROR(__xludf.DUMMYFUNCTION("""COMPUTED_VALUE"""),10.0)</f>
        <v>10</v>
      </c>
      <c r="BT18" s="43">
        <f>IFERROR(__xludf.DUMMYFUNCTION("""COMPUTED_VALUE"""),15.0)</f>
        <v>15</v>
      </c>
      <c r="BU18" s="43">
        <f>IF(Q3="", 0, IF(SUM(M18:R18)-Q18&lt;&gt;0, 0, IF(SUM(C18:H18)&gt;0, 2, IF(SUM(C18:H18)&lt;0, 3, 1))))</f>
        <v>0</v>
      </c>
      <c r="BV18" s="43" t="str">
        <f>IFERROR(__xludf.DUMMYFUNCTION("IF(BU18=1, FILTER(TOSSUP, LEN(TOSSUP)), IF(BU18=2, FILTER(NEG, LEN(NEG)), IF(BU18, FILTER(NONEG, LEN(NONEG)), """")))"),"")</f>
        <v/>
      </c>
      <c r="BW18" s="43"/>
      <c r="BX18" s="43"/>
      <c r="BY18" s="43">
        <f>IF(R3="", 0, IF(SUM(M18:R18)-R18&lt;&gt;0, 0, IF(SUM(C18:H18)&gt;0, 2, IF(SUM(C18:H18)&lt;0, 3, 1))))</f>
        <v>0</v>
      </c>
      <c r="BZ18" s="43" t="str">
        <f>IFERROR(__xludf.DUMMYFUNCTION("IF(BY18=1, FILTER(TOSSUP, LEN(TOSSUP)), IF(BY18=2, FILTER(NEG, LEN(NEG)), IF(BY18, FILTER(NONEG, LEN(NONEG)), """")))"),"")</f>
        <v/>
      </c>
      <c r="CA18" s="43"/>
      <c r="CB18" s="43"/>
    </row>
    <row r="19">
      <c r="A19" s="3"/>
      <c r="B19" s="3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SUM(J19,K18))"),165.0)</f>
        <v>165</v>
      </c>
      <c r="L19" s="67">
        <v>16.0</v>
      </c>
      <c r="M19" s="68"/>
      <c r="N19" s="71"/>
      <c r="O19" s="68">
        <v>10.0</v>
      </c>
      <c r="P19" s="70"/>
      <c r="Q19" s="69"/>
      <c r="R19" s="70"/>
      <c r="S19" s="65">
        <v>10.0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20</v>
      </c>
      <c r="U19" s="66">
        <f>IFERROR(__xludf.DUMMYFUNCTION("IF(OR(RegExMatch(T19&amp;"""",""ERR""), RegExMatch(T19&amp;"""",""--""), RegExMatch(U18&amp;"""",""--""),),  ""-----------"", SUM(T19,U18))"),55.0)</f>
        <v>55</v>
      </c>
      <c r="V19" s="43"/>
      <c r="W19" s="44" t="b">
        <f t="shared" si="1"/>
        <v>0</v>
      </c>
      <c r="X19" s="44" t="str">
        <f>IFERROR(__xludf.DUMMYFUNCTION("IF(W19, FILTER(BONUS, LEN(BONUS)), ""0"")"),"0")</f>
        <v>0</v>
      </c>
      <c r="Y19" s="43"/>
      <c r="Z19" s="43"/>
      <c r="AA19" s="43"/>
      <c r="AB19" s="44" t="b">
        <f t="shared" si="2"/>
        <v>1</v>
      </c>
      <c r="AC19" s="44">
        <f>IFERROR(__xludf.DUMMYFUNCTION("IF(AB19, FILTER(BONUS, LEN(BONUS)), ""0"")"),0.0)</f>
        <v>0</v>
      </c>
      <c r="AD19" s="43">
        <f>IFERROR(__xludf.DUMMYFUNCTION("""COMPUTED_VALUE"""),10.0)</f>
        <v>10</v>
      </c>
      <c r="AE19" s="43">
        <f>IFERROR(__xludf.DUMMYFUNCTION("""COMPUTED_VALUE"""),20.0)</f>
        <v>20</v>
      </c>
      <c r="AF19" s="43">
        <f>IFERROR(__xludf.DUMMYFUNCTION("""COMPUTED_VALUE"""),30.0)</f>
        <v>30</v>
      </c>
      <c r="AG19" s="43">
        <f>IF(C3="", 0, IF(SUM(C19:H19)-C19&lt;&gt;0, 0, IF(SUM(M19:R19)&gt;0, 2, IF(SUM(M19:R19)&lt;0, 3, 1))))</f>
        <v>2</v>
      </c>
      <c r="AH19" s="44">
        <f>IFERROR(__xludf.DUMMYFUNCTION("IF(AG19=1, FILTER(TOSSUP, LEN(TOSSUP)), IF(AG19=2, FILTER(NEG, LEN(NEG)), IF(AG19, FILTER(NONEG, LEN(NONEG)), """")))"),-5.0)</f>
        <v>-5</v>
      </c>
      <c r="AI19" s="43"/>
      <c r="AJ19" s="43"/>
      <c r="AK19" s="43">
        <f>IF(D3="", 0, IF(SUM(C19:H19)-D19&lt;&gt;0, 0, IF(SUM(M19:R19)&gt;0, 2, IF(SUM(M19:R19)&lt;0, 3, 1))))</f>
        <v>2</v>
      </c>
      <c r="AL19" s="43">
        <f>IFERROR(__xludf.DUMMYFUNCTION("IF(AK19=1, FILTER(TOSSUP, LEN(TOSSUP)), IF(AK19=2, FILTER(NEG, LEN(NEG)), IF(AK19, FILTER(NONEG, LEN(NONEG)), """")))"),-5.0)</f>
        <v>-5</v>
      </c>
      <c r="AM19" s="43"/>
      <c r="AN19" s="43"/>
      <c r="AO19" s="43">
        <f>IF(E3="", 0, IF(SUM(C19:H19)-E19&lt;&gt;0, 0, IF(SUM(M19:R19)&gt;0, 2, IF(SUM(M19:R19)&lt;0, 3, 1))))</f>
        <v>2</v>
      </c>
      <c r="AP19" s="43">
        <f>IFERROR(__xludf.DUMMYFUNCTION("IF(AO19=1, FILTER(TOSSUP, LEN(TOSSUP)), IF(AO19=2, FILTER(NEG, LEN(NEG)), IF(AO19, FILTER(NONEG, LEN(NONEG)), """")))"),-5.0)</f>
        <v>-5</v>
      </c>
      <c r="AQ19" s="43"/>
      <c r="AR19" s="43"/>
      <c r="AS19" s="43">
        <f>IF(F3="", 0, IF(SUM(C19:H19)-F19&lt;&gt;0, 0, IF(SUM(M19:R19)&gt;0, 2, IF(SUM(M19:R19)&lt;0, 3, 1))))</f>
        <v>2</v>
      </c>
      <c r="AT19" s="43">
        <f>IFERROR(__xludf.DUMMYFUNCTION("IF(AS19=1, FILTER(TOSSUP, LEN(TOSSUP)), IF(AS19=2, FILTER(NEG, LEN(NEG)), IF(AS19, FILTER(NONEG, LEN(NONEG)), """")))"),-5.0)</f>
        <v>-5</v>
      </c>
      <c r="AU19" s="43"/>
      <c r="AV19" s="43"/>
      <c r="AW19" s="43">
        <f>IF(G3="", 0, IF(SUM(C19:H19)-G19&lt;&gt;0, 0, IF(SUM(M19:R19)&gt;0, 2, IF(SUM(M19:R19)&lt;0, 3, 1))))</f>
        <v>0</v>
      </c>
      <c r="AX19" s="43" t="str">
        <f>IFERROR(__xludf.DUMMYFUNCTION("IF(AW19=1, FILTER(TOSSUP, LEN(TOSSUP)), IF(AW19=2, FILTER(NEG, LEN(NEG)), IF(AW19, FILTER(NONEG, LEN(NONEG)), """")))"),"")</f>
        <v/>
      </c>
      <c r="AY19" s="43"/>
      <c r="AZ19" s="43"/>
      <c r="BA19" s="43">
        <f>IF(H3="", 0, IF(SUM(C19:H19)-H19&lt;&gt;0, 0, IF(SUM(M19:R19)&gt;0, 2, IF(SUM(M19:R19)&lt;0, 3, 1))))</f>
        <v>0</v>
      </c>
      <c r="BB19" s="43" t="str">
        <f>IFERROR(__xludf.DUMMYFUNCTION("IF(BA19=1, FILTER(TOSSUP, LEN(TOSSUP)), IF(BA19=2, FILTER(NEG, LEN(NEG)), IF(BA19, FILTER(NONEG, LEN(NONEG)), """")))"),"")</f>
        <v/>
      </c>
      <c r="BC19" s="43"/>
      <c r="BD19" s="43"/>
      <c r="BE19" s="43">
        <f>IF(M3="", 0, IF(SUM(M19:R19)-M19&lt;&gt;0, 0, IF(SUM(C19:H19)&gt;0, 2, IF(SUM(C19:H19)&lt;0, 3, 1))))</f>
        <v>0</v>
      </c>
      <c r="BF19" s="43" t="str">
        <f>IFERROR(__xludf.DUMMYFUNCTION("IF(BE19=1, FILTER(TOSSUP, LEN(TOSSUP)), IF(BE19=2, FILTER(NEG, LEN(NEG)), IF(BE19, FILTER(NONEG, LEN(NONEG)), """")))"),"")</f>
        <v/>
      </c>
      <c r="BG19" s="43"/>
      <c r="BH19" s="43"/>
      <c r="BI19" s="43">
        <f>IF(N3="", 0, IF(SUM(M19:R19)-N19&lt;&gt;0, 0, IF(SUM(C19:H19)&gt;0, 2, IF(SUM(C19:H19)&lt;0, 3, 1))))</f>
        <v>0</v>
      </c>
      <c r="BJ19" s="43" t="str">
        <f>IFERROR(__xludf.DUMMYFUNCTION("IF(BI19=1, FILTER(TOSSUP, LEN(TOSSUP)), IF(BI19=2, FILTER(NEG, LEN(NEG)), IF(BI19, FILTER(NONEG, LEN(NONEG)), """")))"),"")</f>
        <v/>
      </c>
      <c r="BK19" s="43"/>
      <c r="BL19" s="43"/>
      <c r="BM19" s="43">
        <f>IF(O3="", 0, IF(SUM(M19:R19)-O19&lt;&gt;0, 0, IF(SUM(C19:H19)&gt;0, 2, IF(SUM(C19:H19)&lt;0, 3, 1))))</f>
        <v>1</v>
      </c>
      <c r="BN19" s="43">
        <f>IFERROR(__xludf.DUMMYFUNCTION("IF(BM19=1, FILTER(TOSSUP, LEN(TOSSUP)), IF(BM19=2, FILTER(NEG, LEN(NEG)), IF(BM19, FILTER(NONEG, LEN(NONEG)), """")))"),-5.0)</f>
        <v>-5</v>
      </c>
      <c r="BO19" s="43">
        <f>IFERROR(__xludf.DUMMYFUNCTION("""COMPUTED_VALUE"""),10.0)</f>
        <v>10</v>
      </c>
      <c r="BP19" s="43">
        <f>IFERROR(__xludf.DUMMYFUNCTION("""COMPUTED_VALUE"""),15.0)</f>
        <v>15</v>
      </c>
      <c r="BQ19" s="43">
        <f>IF(P3="", 0, IF(SUM(M19:R19)-P19&lt;&gt;0, 0, IF(SUM(C19:H19)&gt;0, 2, IF(SUM(C19:H19)&lt;0, 3, 1))))</f>
        <v>0</v>
      </c>
      <c r="BR19" s="43" t="str">
        <f>IFERROR(__xludf.DUMMYFUNCTION("IF(BQ19=1, FILTER(TOSSUP, LEN(TOSSUP)), IF(BQ19=2, FILTER(NEG, LEN(NEG)), IF(BQ19, FILTER(NONEG, LEN(NONEG)), """")))"),"")</f>
        <v/>
      </c>
      <c r="BS19" s="43"/>
      <c r="BT19" s="43"/>
      <c r="BU19" s="43">
        <f>IF(Q3="", 0, IF(SUM(M19:R19)-Q19&lt;&gt;0, 0, IF(SUM(C19:H19)&gt;0, 2, IF(SUM(C19:H19)&lt;0, 3, 1))))</f>
        <v>0</v>
      </c>
      <c r="BV19" s="43" t="str">
        <f>IFERROR(__xludf.DUMMYFUNCTION("IF(BU19=1, FILTER(TOSSUP, LEN(TOSSUP)), IF(BU19=2, FILTER(NEG, LEN(NEG)), IF(BU19, FILTER(NONEG, LEN(NONEG)), """")))"),"")</f>
        <v/>
      </c>
      <c r="BW19" s="43"/>
      <c r="BX19" s="43"/>
      <c r="BY19" s="43">
        <f>IF(R3="", 0, IF(SUM(M19:R19)-R19&lt;&gt;0, 0, IF(SUM(C19:H19)&gt;0, 2, IF(SUM(C19:H19)&lt;0, 3, 1))))</f>
        <v>0</v>
      </c>
      <c r="BZ19" s="43" t="str">
        <f>IFERROR(__xludf.DUMMYFUNCTION("IF(BY19=1, FILTER(TOSSUP, LEN(TOSSUP)), IF(BY19=2, FILTER(NEG, LEN(NEG)), IF(BY19, FILTER(NONEG, LEN(NONEG)), """")))"),"")</f>
        <v/>
      </c>
      <c r="CA19" s="43"/>
      <c r="CB19" s="43"/>
    </row>
    <row r="20">
      <c r="A20" s="3"/>
      <c r="B20" s="3"/>
      <c r="C20" s="62"/>
      <c r="D20" s="63"/>
      <c r="E20" s="62">
        <v>10.0</v>
      </c>
      <c r="F20" s="71"/>
      <c r="G20" s="64"/>
      <c r="H20" s="71"/>
      <c r="I20" s="65">
        <v>20.0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30</v>
      </c>
      <c r="K20" s="66">
        <f>IFERROR(__xludf.DUMMYFUNCTION("IF(OR(RegExMatch(J20&amp;"""",""ERR""), RegExMatch(J20&amp;"""",""--""), RegExMatch(K19&amp;"""",""--""),),  ""-----------"", SUM(J20,K19))"),195.0)</f>
        <v>195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SUM(T20,U19))"),55.0)</f>
        <v>55</v>
      </c>
      <c r="V20" s="43"/>
      <c r="W20" s="44" t="b">
        <f t="shared" si="1"/>
        <v>1</v>
      </c>
      <c r="X20" s="44">
        <f>IFERROR(__xludf.DUMMYFUNCTION("IF(W20, FILTER(BONUS, LEN(BONUS)), ""0"")"),0.0)</f>
        <v>0</v>
      </c>
      <c r="Y20" s="43">
        <f>IFERROR(__xludf.DUMMYFUNCTION("""COMPUTED_VALUE"""),10.0)</f>
        <v>10</v>
      </c>
      <c r="Z20" s="43">
        <f>IFERROR(__xludf.DUMMYFUNCTION("""COMPUTED_VALUE"""),20.0)</f>
        <v>20</v>
      </c>
      <c r="AA20" s="43">
        <f>IFERROR(__xludf.DUMMYFUNCTION("""COMPUTED_VALUE"""),30.0)</f>
        <v>30</v>
      </c>
      <c r="AB20" s="44" t="b">
        <f t="shared" si="2"/>
        <v>0</v>
      </c>
      <c r="AC20" s="44" t="str">
        <f>IFERROR(__xludf.DUMMYFUNCTION("IF(AB20, FILTER(BONUS, LEN(BONUS)), ""0"")"),"0")</f>
        <v>0</v>
      </c>
      <c r="AD20" s="43"/>
      <c r="AE20" s="43"/>
      <c r="AF20" s="43"/>
      <c r="AG20" s="43">
        <f>IF(C3="", 0, IF(SUM(C20:H20)-C20&lt;&gt;0, 0, IF(SUM(M20:R20)&gt;0, 2, IF(SUM(M20:R20)&lt;0, 3, 1))))</f>
        <v>0</v>
      </c>
      <c r="AH20" s="44" t="str">
        <f>IFERROR(__xludf.DUMMYFUNCTION("IF(AG20=1, FILTER(TOSSUP, LEN(TOSSUP)), IF(AG20=2, FILTER(NEG, LEN(NEG)), IF(AG20, FILTER(NONEG, LEN(NONEG)), """")))"),"")</f>
        <v/>
      </c>
      <c r="AI20" s="43"/>
      <c r="AJ20" s="43"/>
      <c r="AK20" s="43">
        <f>IF(D3="", 0, IF(SUM(C20:H20)-D20&lt;&gt;0, 0, IF(SUM(M20:R20)&gt;0, 2, IF(SUM(M20:R20)&lt;0, 3, 1))))</f>
        <v>0</v>
      </c>
      <c r="AL20" s="43" t="str">
        <f>IFERROR(__xludf.DUMMYFUNCTION("IF(AK20=1, FILTER(TOSSUP, LEN(TOSSUP)), IF(AK20=2, FILTER(NEG, LEN(NEG)), IF(AK20, FILTER(NONEG, LEN(NONEG)), """")))"),"")</f>
        <v/>
      </c>
      <c r="AM20" s="43"/>
      <c r="AN20" s="43"/>
      <c r="AO20" s="43">
        <f>IF(E3="", 0, IF(SUM(C20:H20)-E20&lt;&gt;0, 0, IF(SUM(M20:R20)&gt;0, 2, IF(SUM(M20:R20)&lt;0, 3, 1))))</f>
        <v>1</v>
      </c>
      <c r="AP20" s="43">
        <f>IFERROR(__xludf.DUMMYFUNCTION("IF(AO20=1, FILTER(TOSSUP, LEN(TOSSUP)), IF(AO20=2, FILTER(NEG, LEN(NEG)), IF(AO20, FILTER(NONEG, LEN(NONEG)), """")))"),-5.0)</f>
        <v>-5</v>
      </c>
      <c r="AQ20" s="43">
        <f>IFERROR(__xludf.DUMMYFUNCTION("""COMPUTED_VALUE"""),10.0)</f>
        <v>10</v>
      </c>
      <c r="AR20" s="43">
        <f>IFERROR(__xludf.DUMMYFUNCTION("""COMPUTED_VALUE"""),15.0)</f>
        <v>15</v>
      </c>
      <c r="AS20" s="43">
        <f>IF(F3="", 0, IF(SUM(C20:H20)-F20&lt;&gt;0, 0, IF(SUM(M20:R20)&gt;0, 2, IF(SUM(M20:R20)&lt;0, 3, 1))))</f>
        <v>0</v>
      </c>
      <c r="AT20" s="43" t="str">
        <f>IFERROR(__xludf.DUMMYFUNCTION("IF(AS20=1, FILTER(TOSSUP, LEN(TOSSUP)), IF(AS20=2, FILTER(NEG, LEN(NEG)), IF(AS20, FILTER(NONEG, LEN(NONEG)), """")))"),"")</f>
        <v/>
      </c>
      <c r="AU20" s="43"/>
      <c r="AV20" s="43"/>
      <c r="AW20" s="43">
        <f>IF(G3="", 0, IF(SUM(C20:H20)-G20&lt;&gt;0, 0, IF(SUM(M20:R20)&gt;0, 2, IF(SUM(M20:R20)&lt;0, 3, 1))))</f>
        <v>0</v>
      </c>
      <c r="AX20" s="43" t="str">
        <f>IFERROR(__xludf.DUMMYFUNCTION("IF(AW20=1, FILTER(TOSSUP, LEN(TOSSUP)), IF(AW20=2, FILTER(NEG, LEN(NEG)), IF(AW20, FILTER(NONEG, LEN(NONEG)), """")))"),"")</f>
        <v/>
      </c>
      <c r="AY20" s="43"/>
      <c r="AZ20" s="43"/>
      <c r="BA20" s="43">
        <f>IF(H3="", 0, IF(SUM(C20:H20)-H20&lt;&gt;0, 0, IF(SUM(M20:R20)&gt;0, 2, IF(SUM(M20:R20)&lt;0, 3, 1))))</f>
        <v>0</v>
      </c>
      <c r="BB20" s="43" t="str">
        <f>IFERROR(__xludf.DUMMYFUNCTION("IF(BA20=1, FILTER(TOSSUP, LEN(TOSSUP)), IF(BA20=2, FILTER(NEG, LEN(NEG)), IF(BA20, FILTER(NONEG, LEN(NONEG)), """")))"),"")</f>
        <v/>
      </c>
      <c r="BC20" s="43"/>
      <c r="BD20" s="43"/>
      <c r="BE20" s="43">
        <f>IF(M3="", 0, IF(SUM(M20:R20)-M20&lt;&gt;0, 0, IF(SUM(C20:H20)&gt;0, 2, IF(SUM(C20:H20)&lt;0, 3, 1))))</f>
        <v>2</v>
      </c>
      <c r="BF20" s="43">
        <f>IFERROR(__xludf.DUMMYFUNCTION("IF(BE20=1, FILTER(TOSSUP, LEN(TOSSUP)), IF(BE20=2, FILTER(NEG, LEN(NEG)), IF(BE20, FILTER(NONEG, LEN(NONEG)), """")))"),-5.0)</f>
        <v>-5</v>
      </c>
      <c r="BG20" s="43"/>
      <c r="BH20" s="43"/>
      <c r="BI20" s="43">
        <f>IF(N3="", 0, IF(SUM(M20:R20)-N20&lt;&gt;0, 0, IF(SUM(C20:H20)&gt;0, 2, IF(SUM(C20:H20)&lt;0, 3, 1))))</f>
        <v>2</v>
      </c>
      <c r="BJ20" s="43">
        <f>IFERROR(__xludf.DUMMYFUNCTION("IF(BI20=1, FILTER(TOSSUP, LEN(TOSSUP)), IF(BI20=2, FILTER(NEG, LEN(NEG)), IF(BI20, FILTER(NONEG, LEN(NONEG)), """")))"),-5.0)</f>
        <v>-5</v>
      </c>
      <c r="BK20" s="43"/>
      <c r="BL20" s="43"/>
      <c r="BM20" s="43">
        <f>IF(O3="", 0, IF(SUM(M20:R20)-O20&lt;&gt;0, 0, IF(SUM(C20:H20)&gt;0, 2, IF(SUM(C20:H20)&lt;0, 3, 1))))</f>
        <v>2</v>
      </c>
      <c r="BN20" s="43">
        <f>IFERROR(__xludf.DUMMYFUNCTION("IF(BM20=1, FILTER(TOSSUP, LEN(TOSSUP)), IF(BM20=2, FILTER(NEG, LEN(NEG)), IF(BM20, FILTER(NONEG, LEN(NONEG)), """")))"),-5.0)</f>
        <v>-5</v>
      </c>
      <c r="BO20" s="43"/>
      <c r="BP20" s="43"/>
      <c r="BQ20" s="43">
        <f>IF(P3="", 0, IF(SUM(M20:R20)-P20&lt;&gt;0, 0, IF(SUM(C20:H20)&gt;0, 2, IF(SUM(C20:H20)&lt;0, 3, 1))))</f>
        <v>2</v>
      </c>
      <c r="BR20" s="43">
        <f>IFERROR(__xludf.DUMMYFUNCTION("IF(BQ20=1, FILTER(TOSSUP, LEN(TOSSUP)), IF(BQ20=2, FILTER(NEG, LEN(NEG)), IF(BQ20, FILTER(NONEG, LEN(NONEG)), """")))"),-5.0)</f>
        <v>-5</v>
      </c>
      <c r="BS20" s="43"/>
      <c r="BT20" s="43"/>
      <c r="BU20" s="43">
        <f>IF(Q3="", 0, IF(SUM(M20:R20)-Q20&lt;&gt;0, 0, IF(SUM(C20:H20)&gt;0, 2, IF(SUM(C20:H20)&lt;0, 3, 1))))</f>
        <v>0</v>
      </c>
      <c r="BV20" s="43" t="str">
        <f>IFERROR(__xludf.DUMMYFUNCTION("IF(BU20=1, FILTER(TOSSUP, LEN(TOSSUP)), IF(BU20=2, FILTER(NEG, LEN(NEG)), IF(BU20, FILTER(NONEG, LEN(NONEG)), """")))"),"")</f>
        <v/>
      </c>
      <c r="BW20" s="43"/>
      <c r="BX20" s="43"/>
      <c r="BY20" s="43">
        <f>IF(R3="", 0, IF(SUM(M20:R20)-R20&lt;&gt;0, 0, IF(SUM(C20:H20)&gt;0, 2, IF(SUM(C20:H20)&lt;0, 3, 1))))</f>
        <v>0</v>
      </c>
      <c r="BZ20" s="43" t="str">
        <f>IFERROR(__xludf.DUMMYFUNCTION("IF(BY20=1, FILTER(TOSSUP, LEN(TOSSUP)), IF(BY20=2, FILTER(NEG, LEN(NEG)), IF(BY20, FILTER(NONEG, LEN(NONEG)), """")))"),"")</f>
        <v/>
      </c>
      <c r="CA20" s="43"/>
      <c r="CB20" s="43"/>
    </row>
    <row r="21">
      <c r="A21" s="3"/>
      <c r="B21" s="3"/>
      <c r="C21" s="62"/>
      <c r="D21" s="71"/>
      <c r="E21" s="62">
        <v>10.0</v>
      </c>
      <c r="F21" s="71"/>
      <c r="G21" s="64"/>
      <c r="H21" s="71"/>
      <c r="I21" s="65">
        <v>10.0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20</v>
      </c>
      <c r="K21" s="66">
        <f>IFERROR(__xludf.DUMMYFUNCTION("IF(OR(RegExMatch(J21&amp;"""",""ERR""), RegExMatch(J21&amp;"""",""--""), RegExMatch(K20&amp;"""",""--""),),  ""-----------"", SUM(J21,K20))"),215.0)</f>
        <v>215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SUM(T21,U20))"),55.0)</f>
        <v>55</v>
      </c>
      <c r="V21" s="43"/>
      <c r="W21" s="44" t="b">
        <f t="shared" si="1"/>
        <v>1</v>
      </c>
      <c r="X21" s="44">
        <f>IFERROR(__xludf.DUMMYFUNCTION("IF(W21, FILTER(BONUS, LEN(BONUS)), ""0"")"),0.0)</f>
        <v>0</v>
      </c>
      <c r="Y21" s="43">
        <f>IFERROR(__xludf.DUMMYFUNCTION("""COMPUTED_VALUE"""),10.0)</f>
        <v>10</v>
      </c>
      <c r="Z21" s="43">
        <f>IFERROR(__xludf.DUMMYFUNCTION("""COMPUTED_VALUE"""),20.0)</f>
        <v>20</v>
      </c>
      <c r="AA21" s="43">
        <f>IFERROR(__xludf.DUMMYFUNCTION("""COMPUTED_VALUE"""),30.0)</f>
        <v>30</v>
      </c>
      <c r="AB21" s="44" t="b">
        <f t="shared" si="2"/>
        <v>0</v>
      </c>
      <c r="AC21" s="44" t="str">
        <f>IFERROR(__xludf.DUMMYFUNCTION("IF(AB21, FILTER(BONUS, LEN(BONUS)), ""0"")"),"0")</f>
        <v>0</v>
      </c>
      <c r="AD21" s="43"/>
      <c r="AE21" s="43"/>
      <c r="AF21" s="43"/>
      <c r="AG21" s="43">
        <f>IF(C3="", 0, IF(SUM(C21:H21)-C21&lt;&gt;0, 0, IF(SUM(M21:R21)&gt;0, 2, IF(SUM(M21:R21)&lt;0, 3, 1))))</f>
        <v>0</v>
      </c>
      <c r="AH21" s="44" t="str">
        <f>IFERROR(__xludf.DUMMYFUNCTION("IF(AG21=1, FILTER(TOSSUP, LEN(TOSSUP)), IF(AG21=2, FILTER(NEG, LEN(NEG)), IF(AG21, FILTER(NONEG, LEN(NONEG)), """")))"),"")</f>
        <v/>
      </c>
      <c r="AI21" s="43"/>
      <c r="AJ21" s="43"/>
      <c r="AK21" s="43">
        <f>IF(D3="", 0, IF(SUM(C21:H21)-D21&lt;&gt;0, 0, IF(SUM(M21:R21)&gt;0, 2, IF(SUM(M21:R21)&lt;0, 3, 1))))</f>
        <v>0</v>
      </c>
      <c r="AL21" s="43" t="str">
        <f>IFERROR(__xludf.DUMMYFUNCTION("IF(AK21=1, FILTER(TOSSUP, LEN(TOSSUP)), IF(AK21=2, FILTER(NEG, LEN(NEG)), IF(AK21, FILTER(NONEG, LEN(NONEG)), """")))"),"")</f>
        <v/>
      </c>
      <c r="AM21" s="43"/>
      <c r="AN21" s="43"/>
      <c r="AO21" s="43">
        <f>IF(E3="", 0, IF(SUM(C21:H21)-E21&lt;&gt;0, 0, IF(SUM(M21:R21)&gt;0, 2, IF(SUM(M21:R21)&lt;0, 3, 1))))</f>
        <v>1</v>
      </c>
      <c r="AP21" s="43">
        <f>IFERROR(__xludf.DUMMYFUNCTION("IF(AO21=1, FILTER(TOSSUP, LEN(TOSSUP)), IF(AO21=2, FILTER(NEG, LEN(NEG)), IF(AO21, FILTER(NONEG, LEN(NONEG)), """")))"),-5.0)</f>
        <v>-5</v>
      </c>
      <c r="AQ21" s="43">
        <f>IFERROR(__xludf.DUMMYFUNCTION("""COMPUTED_VALUE"""),10.0)</f>
        <v>10</v>
      </c>
      <c r="AR21" s="43">
        <f>IFERROR(__xludf.DUMMYFUNCTION("""COMPUTED_VALUE"""),15.0)</f>
        <v>15</v>
      </c>
      <c r="AS21" s="43">
        <f>IF(F3="", 0, IF(SUM(C21:H21)-F21&lt;&gt;0, 0, IF(SUM(M21:R21)&gt;0, 2, IF(SUM(M21:R21)&lt;0, 3, 1))))</f>
        <v>0</v>
      </c>
      <c r="AT21" s="43" t="str">
        <f>IFERROR(__xludf.DUMMYFUNCTION("IF(AS21=1, FILTER(TOSSUP, LEN(TOSSUP)), IF(AS21=2, FILTER(NEG, LEN(NEG)), IF(AS21, FILTER(NONEG, LEN(NONEG)), """")))"),"")</f>
        <v/>
      </c>
      <c r="AU21" s="43"/>
      <c r="AV21" s="43"/>
      <c r="AW21" s="43">
        <f>IF(G3="", 0, IF(SUM(C21:H21)-G21&lt;&gt;0, 0, IF(SUM(M21:R21)&gt;0, 2, IF(SUM(M21:R21)&lt;0, 3, 1))))</f>
        <v>0</v>
      </c>
      <c r="AX21" s="43" t="str">
        <f>IFERROR(__xludf.DUMMYFUNCTION("IF(AW21=1, FILTER(TOSSUP, LEN(TOSSUP)), IF(AW21=2, FILTER(NEG, LEN(NEG)), IF(AW21, FILTER(NONEG, LEN(NONEG)), """")))"),"")</f>
        <v/>
      </c>
      <c r="AY21" s="43"/>
      <c r="AZ21" s="43"/>
      <c r="BA21" s="43">
        <f>IF(H3="", 0, IF(SUM(C21:H21)-H21&lt;&gt;0, 0, IF(SUM(M21:R21)&gt;0, 2, IF(SUM(M21:R21)&lt;0, 3, 1))))</f>
        <v>0</v>
      </c>
      <c r="BB21" s="43" t="str">
        <f>IFERROR(__xludf.DUMMYFUNCTION("IF(BA21=1, FILTER(TOSSUP, LEN(TOSSUP)), IF(BA21=2, FILTER(NEG, LEN(NEG)), IF(BA21, FILTER(NONEG, LEN(NONEG)), """")))"),"")</f>
        <v/>
      </c>
      <c r="BC21" s="43"/>
      <c r="BD21" s="43"/>
      <c r="BE21" s="43">
        <f>IF(M3="", 0, IF(SUM(M21:R21)-M21&lt;&gt;0, 0, IF(SUM(C21:H21)&gt;0, 2, IF(SUM(C21:H21)&lt;0, 3, 1))))</f>
        <v>2</v>
      </c>
      <c r="BF21" s="43">
        <f>IFERROR(__xludf.DUMMYFUNCTION("IF(BE21=1, FILTER(TOSSUP, LEN(TOSSUP)), IF(BE21=2, FILTER(NEG, LEN(NEG)), IF(BE21, FILTER(NONEG, LEN(NONEG)), """")))"),-5.0)</f>
        <v>-5</v>
      </c>
      <c r="BG21" s="43"/>
      <c r="BH21" s="43"/>
      <c r="BI21" s="43">
        <f>IF(N3="", 0, IF(SUM(M21:R21)-N21&lt;&gt;0, 0, IF(SUM(C21:H21)&gt;0, 2, IF(SUM(C21:H21)&lt;0, 3, 1))))</f>
        <v>2</v>
      </c>
      <c r="BJ21" s="43">
        <f>IFERROR(__xludf.DUMMYFUNCTION("IF(BI21=1, FILTER(TOSSUP, LEN(TOSSUP)), IF(BI21=2, FILTER(NEG, LEN(NEG)), IF(BI21, FILTER(NONEG, LEN(NONEG)), """")))"),-5.0)</f>
        <v>-5</v>
      </c>
      <c r="BK21" s="43"/>
      <c r="BL21" s="43"/>
      <c r="BM21" s="43">
        <f>IF(O3="", 0, IF(SUM(M21:R21)-O21&lt;&gt;0, 0, IF(SUM(C21:H21)&gt;0, 2, IF(SUM(C21:H21)&lt;0, 3, 1))))</f>
        <v>2</v>
      </c>
      <c r="BN21" s="43">
        <f>IFERROR(__xludf.DUMMYFUNCTION("IF(BM21=1, FILTER(TOSSUP, LEN(TOSSUP)), IF(BM21=2, FILTER(NEG, LEN(NEG)), IF(BM21, FILTER(NONEG, LEN(NONEG)), """")))"),-5.0)</f>
        <v>-5</v>
      </c>
      <c r="BO21" s="43"/>
      <c r="BP21" s="43"/>
      <c r="BQ21" s="43">
        <f>IF(P3="", 0, IF(SUM(M21:R21)-P21&lt;&gt;0, 0, IF(SUM(C21:H21)&gt;0, 2, IF(SUM(C21:H21)&lt;0, 3, 1))))</f>
        <v>2</v>
      </c>
      <c r="BR21" s="43">
        <f>IFERROR(__xludf.DUMMYFUNCTION("IF(BQ21=1, FILTER(TOSSUP, LEN(TOSSUP)), IF(BQ21=2, FILTER(NEG, LEN(NEG)), IF(BQ21, FILTER(NONEG, LEN(NONEG)), """")))"),-5.0)</f>
        <v>-5</v>
      </c>
      <c r="BS21" s="43"/>
      <c r="BT21" s="43"/>
      <c r="BU21" s="43">
        <f>IF(Q3="", 0, IF(SUM(M21:R21)-Q21&lt;&gt;0, 0, IF(SUM(C21:H21)&gt;0, 2, IF(SUM(C21:H21)&lt;0, 3, 1))))</f>
        <v>0</v>
      </c>
      <c r="BV21" s="43" t="str">
        <f>IFERROR(__xludf.DUMMYFUNCTION("IF(BU21=1, FILTER(TOSSUP, LEN(TOSSUP)), IF(BU21=2, FILTER(NEG, LEN(NEG)), IF(BU21, FILTER(NONEG, LEN(NONEG)), """")))"),"")</f>
        <v/>
      </c>
      <c r="BW21" s="43"/>
      <c r="BX21" s="43"/>
      <c r="BY21" s="43">
        <f>IF(R3="", 0, IF(SUM(M21:R21)-R21&lt;&gt;0, 0, IF(SUM(C21:H21)&gt;0, 2, IF(SUM(C21:H21)&lt;0, 3, 1))))</f>
        <v>0</v>
      </c>
      <c r="BZ21" s="43" t="str">
        <f>IFERROR(__xludf.DUMMYFUNCTION("IF(BY21=1, FILTER(TOSSUP, LEN(TOSSUP)), IF(BY21=2, FILTER(NEG, LEN(NEG)), IF(BY21, FILTER(NONEG, LEN(NONEG)), """")))"),"")</f>
        <v/>
      </c>
      <c r="CA21" s="43"/>
      <c r="CB21" s="43"/>
    </row>
    <row r="22">
      <c r="A22" s="3"/>
      <c r="B22" s="3"/>
      <c r="C22" s="32"/>
      <c r="D22" s="33"/>
      <c r="E22" s="32"/>
      <c r="F22" s="33">
        <v>-5.0</v>
      </c>
      <c r="G22" s="60"/>
      <c r="H22" s="61"/>
      <c r="I22" s="34"/>
      <c r="J22" s="33">
        <f>IF(AND(SUM(C22:H22)&lt;=0,I22&gt;0), "BON.ERR", IF(OR(AND(C22&lt;&gt;"", C3=""), AND(D22&lt;&gt;"", D3=""), AND(E22&lt;&gt;"", E3=""), AND(F22&lt;&gt;"", F3=""), AND(G22&lt;&gt;"", G3=""), AND(H22&lt;&gt;"", H3="")), "TU.ERR", SUM(C22:I22)))</f>
        <v>-5</v>
      </c>
      <c r="K22" s="42">
        <f>IFERROR(__xludf.DUMMYFUNCTION("IF(OR(RegExMatch(J22&amp;"""",""ERR""), RegExMatch(J22&amp;"""",""--""), RegExMatch(K21&amp;"""",""--""),),  ""-----------"", SUM(J22,K21))"),210.0)</f>
        <v>210</v>
      </c>
      <c r="L22" s="38">
        <v>19.0</v>
      </c>
      <c r="M22" s="39"/>
      <c r="N22" s="61"/>
      <c r="O22" s="39"/>
      <c r="P22" s="59"/>
      <c r="Q22" s="58"/>
      <c r="R22" s="59"/>
      <c r="S22" s="34">
        <v>0.0</v>
      </c>
      <c r="T22" s="33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2">
        <f>IFERROR(__xludf.DUMMYFUNCTION("IF(OR(RegExMatch(T22&amp;"""",""ERR""), RegExMatch(T22&amp;"""",""--""), RegExMatch(U21&amp;"""",""--""),),  ""-----------"", SUM(T22,U21))"),55.0)</f>
        <v>55</v>
      </c>
      <c r="V22" s="43"/>
      <c r="W22" s="44" t="b">
        <f t="shared" si="1"/>
        <v>0</v>
      </c>
      <c r="X22" s="44" t="str">
        <f>IFERROR(__xludf.DUMMYFUNCTION("IF(W22, FILTER(BONUS, LEN(BONUS)), ""0"")"),"0")</f>
        <v>0</v>
      </c>
      <c r="Y22" s="43"/>
      <c r="Z22" s="43"/>
      <c r="AA22" s="43"/>
      <c r="AB22" s="44" t="b">
        <f t="shared" si="2"/>
        <v>0</v>
      </c>
      <c r="AC22" s="44" t="str">
        <f>IFERROR(__xludf.DUMMYFUNCTION("IF(AB22, FILTER(BONUS, LEN(BONUS)), ""0"")"),"0")</f>
        <v>0</v>
      </c>
      <c r="AD22" s="43"/>
      <c r="AE22" s="43"/>
      <c r="AF22" s="43"/>
      <c r="AG22" s="43">
        <f>IF(C3="", 0, IF(SUM(C22:H22)-C22&lt;&gt;0, 0, IF(SUM(M22:R22)&gt;0, 2, IF(SUM(M22:R22)&lt;0, 3, 1))))</f>
        <v>0</v>
      </c>
      <c r="AH22" s="44" t="str">
        <f>IFERROR(__xludf.DUMMYFUNCTION("IF(AG22=1, FILTER(TOSSUP, LEN(TOSSUP)), IF(AG22=2, FILTER(NEG, LEN(NEG)), IF(AG22, FILTER(NONEG, LEN(NONEG)), """")))"),"")</f>
        <v/>
      </c>
      <c r="AI22" s="43"/>
      <c r="AJ22" s="43"/>
      <c r="AK22" s="43">
        <f>IF(D3="", 0, IF(SUM(C22:H22)-D22&lt;&gt;0, 0, IF(SUM(M22:R22)&gt;0, 2, IF(SUM(M22:R22)&lt;0, 3, 1))))</f>
        <v>0</v>
      </c>
      <c r="AL22" s="43" t="str">
        <f>IFERROR(__xludf.DUMMYFUNCTION("IF(AK22=1, FILTER(TOSSUP, LEN(TOSSUP)), IF(AK22=2, FILTER(NEG, LEN(NEG)), IF(AK22, FILTER(NONEG, LEN(NONEG)), """")))"),"")</f>
        <v/>
      </c>
      <c r="AM22" s="43"/>
      <c r="AN22" s="43"/>
      <c r="AO22" s="43">
        <f>IF(E3="", 0, IF(SUM(C22:H22)-E22&lt;&gt;0, 0, IF(SUM(M22:R22)&gt;0, 2, IF(SUM(M22:R22)&lt;0, 3, 1))))</f>
        <v>0</v>
      </c>
      <c r="AP22" s="43" t="str">
        <f>IFERROR(__xludf.DUMMYFUNCTION("IF(AO22=1, FILTER(TOSSUP, LEN(TOSSUP)), IF(AO22=2, FILTER(NEG, LEN(NEG)), IF(AO22, FILTER(NONEG, LEN(NONEG)), """")))"),"")</f>
        <v/>
      </c>
      <c r="AQ22" s="43"/>
      <c r="AR22" s="43"/>
      <c r="AS22" s="43">
        <f>IF(F3="", 0, IF(SUM(C22:H22)-F22&lt;&gt;0, 0, IF(SUM(M22:R22)&gt;0, 2, IF(SUM(M22:R22)&lt;0, 3, 1))))</f>
        <v>1</v>
      </c>
      <c r="AT22" s="43">
        <f>IFERROR(__xludf.DUMMYFUNCTION("IF(AS22=1, FILTER(TOSSUP, LEN(TOSSUP)), IF(AS22=2, FILTER(NEG, LEN(NEG)), IF(AS22, FILTER(NONEG, LEN(NONEG)), """")))"),-5.0)</f>
        <v>-5</v>
      </c>
      <c r="AU22" s="43">
        <f>IFERROR(__xludf.DUMMYFUNCTION("""COMPUTED_VALUE"""),10.0)</f>
        <v>10</v>
      </c>
      <c r="AV22" s="43">
        <f>IFERROR(__xludf.DUMMYFUNCTION("""COMPUTED_VALUE"""),15.0)</f>
        <v>15</v>
      </c>
      <c r="AW22" s="43">
        <f>IF(G3="", 0, IF(SUM(C22:H22)-G22&lt;&gt;0, 0, IF(SUM(M22:R22)&gt;0, 2, IF(SUM(M22:R22)&lt;0, 3, 1))))</f>
        <v>0</v>
      </c>
      <c r="AX22" s="43" t="str">
        <f>IFERROR(__xludf.DUMMYFUNCTION("IF(AW22=1, FILTER(TOSSUP, LEN(TOSSUP)), IF(AW22=2, FILTER(NEG, LEN(NEG)), IF(AW22, FILTER(NONEG, LEN(NONEG)), """")))"),"")</f>
        <v/>
      </c>
      <c r="AY22" s="43"/>
      <c r="AZ22" s="43"/>
      <c r="BA22" s="43">
        <f>IF(H3="", 0, IF(SUM(C22:H22)-H22&lt;&gt;0, 0, IF(SUM(M22:R22)&gt;0, 2, IF(SUM(M22:R22)&lt;0, 3, 1))))</f>
        <v>0</v>
      </c>
      <c r="BB22" s="43" t="str">
        <f>IFERROR(__xludf.DUMMYFUNCTION("IF(BA22=1, FILTER(TOSSUP, LEN(TOSSUP)), IF(BA22=2, FILTER(NEG, LEN(NEG)), IF(BA22, FILTER(NONEG, LEN(NONEG)), """")))"),"")</f>
        <v/>
      </c>
      <c r="BC22" s="43"/>
      <c r="BD22" s="43"/>
      <c r="BE22" s="43">
        <f>IF(M3="", 0, IF(SUM(M22:R22)-M22&lt;&gt;0, 0, IF(SUM(C22:H22)&gt;0, 2, IF(SUM(C22:H22)&lt;0, 3, 1))))</f>
        <v>3</v>
      </c>
      <c r="BF22" s="43">
        <f>IFERROR(__xludf.DUMMYFUNCTION("IF(BE22=1, FILTER(TOSSUP, LEN(TOSSUP)), IF(BE22=2, FILTER(NEG, LEN(NEG)), IF(BE22, FILTER(NONEG, LEN(NONEG)), """")))"),10.0)</f>
        <v>10</v>
      </c>
      <c r="BG22" s="43">
        <f>IFERROR(__xludf.DUMMYFUNCTION("""COMPUTED_VALUE"""),15.0)</f>
        <v>15</v>
      </c>
      <c r="BH22" s="43"/>
      <c r="BI22" s="43">
        <f>IF(N3="", 0, IF(SUM(M22:R22)-N22&lt;&gt;0, 0, IF(SUM(C22:H22)&gt;0, 2, IF(SUM(C22:H22)&lt;0, 3, 1))))</f>
        <v>3</v>
      </c>
      <c r="BJ22" s="43">
        <f>IFERROR(__xludf.DUMMYFUNCTION("IF(BI22=1, FILTER(TOSSUP, LEN(TOSSUP)), IF(BI22=2, FILTER(NEG, LEN(NEG)), IF(BI22, FILTER(NONEG, LEN(NONEG)), """")))"),10.0)</f>
        <v>10</v>
      </c>
      <c r="BK22" s="43">
        <f>IFERROR(__xludf.DUMMYFUNCTION("""COMPUTED_VALUE"""),15.0)</f>
        <v>15</v>
      </c>
      <c r="BL22" s="43"/>
      <c r="BM22" s="43">
        <f>IF(O3="", 0, IF(SUM(M22:R22)-O22&lt;&gt;0, 0, IF(SUM(C22:H22)&gt;0, 2, IF(SUM(C22:H22)&lt;0, 3, 1))))</f>
        <v>3</v>
      </c>
      <c r="BN22" s="43">
        <f>IFERROR(__xludf.DUMMYFUNCTION("IF(BM22=1, FILTER(TOSSUP, LEN(TOSSUP)), IF(BM22=2, FILTER(NEG, LEN(NEG)), IF(BM22, FILTER(NONEG, LEN(NONEG)), """")))"),10.0)</f>
        <v>10</v>
      </c>
      <c r="BO22" s="43">
        <f>IFERROR(__xludf.DUMMYFUNCTION("""COMPUTED_VALUE"""),15.0)</f>
        <v>15</v>
      </c>
      <c r="BP22" s="43"/>
      <c r="BQ22" s="43">
        <f>IF(P3="", 0, IF(SUM(M22:R22)-P22&lt;&gt;0, 0, IF(SUM(C22:H22)&gt;0, 2, IF(SUM(C22:H22)&lt;0, 3, 1))))</f>
        <v>3</v>
      </c>
      <c r="BR22" s="43">
        <f>IFERROR(__xludf.DUMMYFUNCTION("IF(BQ22=1, FILTER(TOSSUP, LEN(TOSSUP)), IF(BQ22=2, FILTER(NEG, LEN(NEG)), IF(BQ22, FILTER(NONEG, LEN(NONEG)), """")))"),10.0)</f>
        <v>10</v>
      </c>
      <c r="BS22" s="43">
        <f>IFERROR(__xludf.DUMMYFUNCTION("""COMPUTED_VALUE"""),15.0)</f>
        <v>15</v>
      </c>
      <c r="BT22" s="43"/>
      <c r="BU22" s="43">
        <f>IF(Q3="", 0, IF(SUM(M22:R22)-Q22&lt;&gt;0, 0, IF(SUM(C22:H22)&gt;0, 2, IF(SUM(C22:H22)&lt;0, 3, 1))))</f>
        <v>0</v>
      </c>
      <c r="BV22" s="43" t="str">
        <f>IFERROR(__xludf.DUMMYFUNCTION("IF(BU22=1, FILTER(TOSSUP, LEN(TOSSUP)), IF(BU22=2, FILTER(NEG, LEN(NEG)), IF(BU22, FILTER(NONEG, LEN(NONEG)), """")))"),"")</f>
        <v/>
      </c>
      <c r="BW22" s="43"/>
      <c r="BX22" s="43"/>
      <c r="BY22" s="43">
        <f>IF(R3="", 0, IF(SUM(M22:R22)-R22&lt;&gt;0, 0, IF(SUM(C22:H22)&gt;0, 2, IF(SUM(C22:H22)&lt;0, 3, 1))))</f>
        <v>0</v>
      </c>
      <c r="BZ22" s="43" t="str">
        <f>IFERROR(__xludf.DUMMYFUNCTION("IF(BY22=1, FILTER(TOSSUP, LEN(TOSSUP)), IF(BY22=2, FILTER(NEG, LEN(NEG)), IF(BY22, FILTER(NONEG, LEN(NONEG)), """")))"),"")</f>
        <v/>
      </c>
      <c r="CA22" s="43"/>
      <c r="CB22" s="43"/>
    </row>
    <row r="23">
      <c r="A23" s="3"/>
      <c r="B23" s="3"/>
      <c r="C23" s="32"/>
      <c r="D23" s="33"/>
      <c r="E23" s="60"/>
      <c r="F23" s="33">
        <v>-5.0</v>
      </c>
      <c r="G23" s="60"/>
      <c r="H23" s="61"/>
      <c r="I23" s="34"/>
      <c r="J23" s="33">
        <f>IF(AND(SUM(C23:H23)&lt;=0,I23&gt;0), "BON.ERR", IF(OR(AND(C23&lt;&gt;"", C3=""), AND(D23&lt;&gt;"", D3=""), AND(E23&lt;&gt;"", E3=""), AND(F23&lt;&gt;"", F3=""), AND(G23&lt;&gt;"", G3=""), AND(H23&lt;&gt;"", H3="")), "TU.ERR", SUM(C23:I23)))</f>
        <v>-5</v>
      </c>
      <c r="K23" s="42">
        <f>IFERROR(__xludf.DUMMYFUNCTION("IF(OR(RegExMatch(J23&amp;"""",""ERR""), RegExMatch(J23&amp;"""",""--""), RegExMatch(K22&amp;"""",""--""),),  ""-----------"", SUM(J23,K22))"),205.0)</f>
        <v>205</v>
      </c>
      <c r="L23" s="38">
        <v>20.0</v>
      </c>
      <c r="M23" s="39"/>
      <c r="N23" s="33"/>
      <c r="O23" s="58"/>
      <c r="P23" s="59"/>
      <c r="Q23" s="58"/>
      <c r="R23" s="59"/>
      <c r="S23" s="34">
        <v>0.0</v>
      </c>
      <c r="T23" s="33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2">
        <f>IFERROR(__xludf.DUMMYFUNCTION("IF(OR(RegExMatch(T23&amp;"""",""ERR""), RegExMatch(T23&amp;"""",""--""), RegExMatch(U22&amp;"""",""--""),),  ""-----------"", SUM(T23,U22))"),55.0)</f>
        <v>55</v>
      </c>
      <c r="V23" s="43"/>
      <c r="W23" s="44" t="b">
        <f t="shared" si="1"/>
        <v>0</v>
      </c>
      <c r="X23" s="44" t="str">
        <f>IFERROR(__xludf.DUMMYFUNCTION("IF(W23, FILTER(BONUS, LEN(BONUS)), ""0"")"),"0")</f>
        <v>0</v>
      </c>
      <c r="Y23" s="43"/>
      <c r="Z23" s="43"/>
      <c r="AA23" s="43"/>
      <c r="AB23" s="44" t="b">
        <f t="shared" si="2"/>
        <v>0</v>
      </c>
      <c r="AC23" s="44" t="str">
        <f>IFERROR(__xludf.DUMMYFUNCTION("IF(AB23, FILTER(BONUS, LEN(BONUS)), ""0"")"),"0")</f>
        <v>0</v>
      </c>
      <c r="AD23" s="43"/>
      <c r="AE23" s="43"/>
      <c r="AF23" s="43"/>
      <c r="AG23" s="43">
        <f>IF(C3="", 0, IF(SUM(C23:H23)-C23&lt;&gt;0, 0, IF(SUM(M23:R23)&gt;0, 2, IF(SUM(M23:R23)&lt;0, 3, 1))))</f>
        <v>0</v>
      </c>
      <c r="AH23" s="44" t="str">
        <f>IFERROR(__xludf.DUMMYFUNCTION("IF(AG23=1, FILTER(TOSSUP, LEN(TOSSUP)), IF(AG23=2, FILTER(NEG, LEN(NEG)), IF(AG23, FILTER(NONEG, LEN(NONEG)), """")))"),"")</f>
        <v/>
      </c>
      <c r="AI23" s="43"/>
      <c r="AJ23" s="43"/>
      <c r="AK23" s="43">
        <f>IF(D3="", 0, IF(SUM(C23:H23)-D23&lt;&gt;0, 0, IF(SUM(M23:R23)&gt;0, 2, IF(SUM(M23:R23)&lt;0, 3, 1))))</f>
        <v>0</v>
      </c>
      <c r="AL23" s="43" t="str">
        <f>IFERROR(__xludf.DUMMYFUNCTION("IF(AK23=1, FILTER(TOSSUP, LEN(TOSSUP)), IF(AK23=2, FILTER(NEG, LEN(NEG)), IF(AK23, FILTER(NONEG, LEN(NONEG)), """")))"),"")</f>
        <v/>
      </c>
      <c r="AM23" s="43"/>
      <c r="AN23" s="43"/>
      <c r="AO23" s="43">
        <f>IF(E3="", 0, IF(SUM(C23:H23)-E23&lt;&gt;0, 0, IF(SUM(M23:R23)&gt;0, 2, IF(SUM(M23:R23)&lt;0, 3, 1))))</f>
        <v>0</v>
      </c>
      <c r="AP23" s="43" t="str">
        <f>IFERROR(__xludf.DUMMYFUNCTION("IF(AO23=1, FILTER(TOSSUP, LEN(TOSSUP)), IF(AO23=2, FILTER(NEG, LEN(NEG)), IF(AO23, FILTER(NONEG, LEN(NONEG)), """")))"),"")</f>
        <v/>
      </c>
      <c r="AQ23" s="43"/>
      <c r="AR23" s="43"/>
      <c r="AS23" s="43">
        <f>IF(F3="", 0, IF(SUM(C23:H23)-F23&lt;&gt;0, 0, IF(SUM(M23:R23)&gt;0, 2, IF(SUM(M23:R23)&lt;0, 3, 1))))</f>
        <v>1</v>
      </c>
      <c r="AT23" s="43">
        <f>IFERROR(__xludf.DUMMYFUNCTION("IF(AS23=1, FILTER(TOSSUP, LEN(TOSSUP)), IF(AS23=2, FILTER(NEG, LEN(NEG)), IF(AS23, FILTER(NONEG, LEN(NONEG)), """")))"),-5.0)</f>
        <v>-5</v>
      </c>
      <c r="AU23" s="43">
        <f>IFERROR(__xludf.DUMMYFUNCTION("""COMPUTED_VALUE"""),10.0)</f>
        <v>10</v>
      </c>
      <c r="AV23" s="43">
        <f>IFERROR(__xludf.DUMMYFUNCTION("""COMPUTED_VALUE"""),15.0)</f>
        <v>15</v>
      </c>
      <c r="AW23" s="43">
        <f>IF(G3="", 0, IF(SUM(C23:H23)-G23&lt;&gt;0, 0, IF(SUM(M23:R23)&gt;0, 2, IF(SUM(M23:R23)&lt;0, 3, 1))))</f>
        <v>0</v>
      </c>
      <c r="AX23" s="43" t="str">
        <f>IFERROR(__xludf.DUMMYFUNCTION("IF(AW23=1, FILTER(TOSSUP, LEN(TOSSUP)), IF(AW23=2, FILTER(NEG, LEN(NEG)), IF(AW23, FILTER(NONEG, LEN(NONEG)), """")))"),"")</f>
        <v/>
      </c>
      <c r="AY23" s="43"/>
      <c r="AZ23" s="43"/>
      <c r="BA23" s="43">
        <f>IF(H3="", 0, IF(SUM(C23:H23)-H23&lt;&gt;0, 0, IF(SUM(M23:R23)&gt;0, 2, IF(SUM(M23:R23)&lt;0, 3, 1))))</f>
        <v>0</v>
      </c>
      <c r="BB23" s="43" t="str">
        <f>IFERROR(__xludf.DUMMYFUNCTION("IF(BA23=1, FILTER(TOSSUP, LEN(TOSSUP)), IF(BA23=2, FILTER(NEG, LEN(NEG)), IF(BA23, FILTER(NONEG, LEN(NONEG)), """")))"),"")</f>
        <v/>
      </c>
      <c r="BC23" s="43"/>
      <c r="BD23" s="43"/>
      <c r="BE23" s="43">
        <f>IF(M3="", 0, IF(SUM(M23:R23)-M23&lt;&gt;0, 0, IF(SUM(C23:H23)&gt;0, 2, IF(SUM(C23:H23)&lt;0, 3, 1))))</f>
        <v>3</v>
      </c>
      <c r="BF23" s="43">
        <f>IFERROR(__xludf.DUMMYFUNCTION("IF(BE23=1, FILTER(TOSSUP, LEN(TOSSUP)), IF(BE23=2, FILTER(NEG, LEN(NEG)), IF(BE23, FILTER(NONEG, LEN(NONEG)), """")))"),10.0)</f>
        <v>10</v>
      </c>
      <c r="BG23" s="43">
        <f>IFERROR(__xludf.DUMMYFUNCTION("""COMPUTED_VALUE"""),15.0)</f>
        <v>15</v>
      </c>
      <c r="BH23" s="43"/>
      <c r="BI23" s="43">
        <f>IF(N3="", 0, IF(SUM(M23:R23)-N23&lt;&gt;0, 0, IF(SUM(C23:H23)&gt;0, 2, IF(SUM(C23:H23)&lt;0, 3, 1))))</f>
        <v>3</v>
      </c>
      <c r="BJ23" s="43">
        <f>IFERROR(__xludf.DUMMYFUNCTION("IF(BI23=1, FILTER(TOSSUP, LEN(TOSSUP)), IF(BI23=2, FILTER(NEG, LEN(NEG)), IF(BI23, FILTER(NONEG, LEN(NONEG)), """")))"),10.0)</f>
        <v>10</v>
      </c>
      <c r="BK23" s="43">
        <f>IFERROR(__xludf.DUMMYFUNCTION("""COMPUTED_VALUE"""),15.0)</f>
        <v>15</v>
      </c>
      <c r="BL23" s="43"/>
      <c r="BM23" s="43">
        <f>IF(O3="", 0, IF(SUM(M23:R23)-O23&lt;&gt;0, 0, IF(SUM(C23:H23)&gt;0, 2, IF(SUM(C23:H23)&lt;0, 3, 1))))</f>
        <v>3</v>
      </c>
      <c r="BN23" s="43">
        <f>IFERROR(__xludf.DUMMYFUNCTION("IF(BM23=1, FILTER(TOSSUP, LEN(TOSSUP)), IF(BM23=2, FILTER(NEG, LEN(NEG)), IF(BM23, FILTER(NONEG, LEN(NONEG)), """")))"),10.0)</f>
        <v>10</v>
      </c>
      <c r="BO23" s="43">
        <f>IFERROR(__xludf.DUMMYFUNCTION("""COMPUTED_VALUE"""),15.0)</f>
        <v>15</v>
      </c>
      <c r="BP23" s="43"/>
      <c r="BQ23" s="43">
        <f>IF(P3="", 0, IF(SUM(M23:R23)-P23&lt;&gt;0, 0, IF(SUM(C23:H23)&gt;0, 2, IF(SUM(C23:H23)&lt;0, 3, 1))))</f>
        <v>3</v>
      </c>
      <c r="BR23" s="43">
        <f>IFERROR(__xludf.DUMMYFUNCTION("IF(BQ23=1, FILTER(TOSSUP, LEN(TOSSUP)), IF(BQ23=2, FILTER(NEG, LEN(NEG)), IF(BQ23, FILTER(NONEG, LEN(NONEG)), """")))"),10.0)</f>
        <v>10</v>
      </c>
      <c r="BS23" s="43">
        <f>IFERROR(__xludf.DUMMYFUNCTION("""COMPUTED_VALUE"""),15.0)</f>
        <v>15</v>
      </c>
      <c r="BT23" s="43"/>
      <c r="BU23" s="43">
        <f>IF(Q3="", 0, IF(SUM(M23:R23)-Q23&lt;&gt;0, 0, IF(SUM(C23:H23)&gt;0, 2, IF(SUM(C23:H23)&lt;0, 3, 1))))</f>
        <v>0</v>
      </c>
      <c r="BV23" s="43" t="str">
        <f>IFERROR(__xludf.DUMMYFUNCTION("IF(BU23=1, FILTER(TOSSUP, LEN(TOSSUP)), IF(BU23=2, FILTER(NEG, LEN(NEG)), IF(BU23, FILTER(NONEG, LEN(NONEG)), """")))"),"")</f>
        <v/>
      </c>
      <c r="BW23" s="43"/>
      <c r="BX23" s="43"/>
      <c r="BY23" s="43">
        <f>IF(R3="", 0, IF(SUM(M23:R23)-R23&lt;&gt;0, 0, IF(SUM(C23:H23)&gt;0, 2, IF(SUM(C23:H23)&lt;0, 3, 1))))</f>
        <v>0</v>
      </c>
      <c r="BZ23" s="43" t="str">
        <f>IFERROR(__xludf.DUMMYFUNCTION("IF(BY23=1, FILTER(TOSSUP, LEN(TOSSUP)), IF(BY23=2, FILTER(NEG, LEN(NEG)), IF(BY23, FILTER(NONEG, LEN(NONEG)), """")))"),"")</f>
        <v/>
      </c>
      <c r="CA23" s="43"/>
      <c r="CB23" s="43"/>
    </row>
    <row r="24">
      <c r="A24" s="3"/>
      <c r="B24" s="3"/>
      <c r="C24" s="32"/>
      <c r="D24" s="33"/>
      <c r="E24" s="32"/>
      <c r="F24" s="33"/>
      <c r="G24" s="60"/>
      <c r="H24" s="61"/>
      <c r="I24" s="73" t="s">
        <v>41</v>
      </c>
      <c r="J24" s="33">
        <f>IF(OR(AND(C24&lt;&gt;"", C3=""), AND(D24&lt;&gt;"", D3=""), AND(E24&lt;&gt;"", E3=""), AND(F24&lt;&gt;"", F3=""), AND(G24&lt;&gt;"", G3=""), AND(H24&lt;&gt;"", H3="")), "TU.ERR", SUM(C24:I24))</f>
        <v>0</v>
      </c>
      <c r="K24" s="42">
        <f>IFERROR(__xludf.DUMMYFUNCTION("IF(OR(RegExMatch(J24&amp;"""",""ERR""), RegExMatch(J24&amp;"""",""--""), RegExMatch(K23&amp;"""",""--""),),  ""-----------"", SUM(J24,K23))"),205.0)</f>
        <v>205</v>
      </c>
      <c r="L24" s="74" t="s">
        <v>42</v>
      </c>
      <c r="M24" s="39"/>
      <c r="N24" s="33"/>
      <c r="O24" s="58"/>
      <c r="P24" s="59"/>
      <c r="Q24" s="58"/>
      <c r="R24" s="59"/>
      <c r="S24" s="34" t="s">
        <v>44</v>
      </c>
      <c r="T24" s="33">
        <f>IF(OR(AND(M24&lt;&gt;"", M3=""), AND(N24&lt;&gt;"", N3=""), AND(O24&lt;&gt;"", O3=""), AND(P24&lt;&gt;"", P3=""), AND(Q24&lt;&gt;"", Q3=""), AND(R24&lt;&gt;"", R3="")), "TU.ERR", SUM(M24:S24))</f>
        <v>0</v>
      </c>
      <c r="U24" s="42">
        <f>IFERROR(__xludf.DUMMYFUNCTION("IF(OR(RegExMatch(T24&amp;"""",""ERR""), RegExMatch(T24&amp;"""",""--""), RegExMatch(U23&amp;"""",""--""),),  ""-----------"", SUM(T24,U23))"),55.0)</f>
        <v>55</v>
      </c>
      <c r="V24" s="43"/>
      <c r="W24" s="43"/>
      <c r="X24" s="43"/>
      <c r="Y24" s="10"/>
      <c r="Z24" s="43"/>
      <c r="AA24" s="43"/>
      <c r="AB24" s="43"/>
      <c r="AC24" s="43"/>
      <c r="AD24" s="43"/>
      <c r="AE24" s="43"/>
      <c r="AF24" s="43"/>
      <c r="AG24" s="43">
        <f>IF(C3="", 0, IF(SUM(C24:H24)-C24&lt;&gt;0, 0, IF(SUM(M24:R24)&gt;0, 2, IF(SUM(M24:R24)&lt;0, 3, 1))))</f>
        <v>1</v>
      </c>
      <c r="AH24" s="43">
        <f>IFERROR(__xludf.DUMMYFUNCTION("IF(AG24=1, FILTER(TOSSUP, LEN(TOSSUP)), IF(AG24=2, FILTER(NEG, LEN(NEG)), IF(AG24, FILTER(NONEG, LEN(NONEG)), """")))"),-5.0)</f>
        <v>-5</v>
      </c>
      <c r="AI24" s="43">
        <f>IFERROR(__xludf.DUMMYFUNCTION("""COMPUTED_VALUE"""),10.0)</f>
        <v>10</v>
      </c>
      <c r="AJ24" s="43">
        <f>IFERROR(__xludf.DUMMYFUNCTION("""COMPUTED_VALUE"""),15.0)</f>
        <v>15</v>
      </c>
      <c r="AK24" s="43">
        <f>IF(D3="", 0, IF(SUM(C24:H24)-D24&lt;&gt;0, 0, IF(SUM(M24:R24)&gt;0, 2, IF(SUM(M24:R24)&lt;0, 3, 1))))</f>
        <v>1</v>
      </c>
      <c r="AL24" s="43">
        <f>IFERROR(__xludf.DUMMYFUNCTION("IF(AK24=1, FILTER(TOSSUP, LEN(TOSSUP)), IF(AK24=2, FILTER(NEG, LEN(NEG)), IF(AK24, FILTER(NONEG, LEN(NONEG)), """")))"),-5.0)</f>
        <v>-5</v>
      </c>
      <c r="AM24" s="43">
        <f>IFERROR(__xludf.DUMMYFUNCTION("""COMPUTED_VALUE"""),10.0)</f>
        <v>10</v>
      </c>
      <c r="AN24" s="43">
        <f>IFERROR(__xludf.DUMMYFUNCTION("""COMPUTED_VALUE"""),15.0)</f>
        <v>15</v>
      </c>
      <c r="AO24" s="43">
        <f>IF(E3="", 0, IF(SUM(C24:H24)-E24&lt;&gt;0, 0, IF(SUM(M24:R24)&gt;0, 2, IF(SUM(M24:R24)&lt;0, 3, 1))))</f>
        <v>1</v>
      </c>
      <c r="AP24" s="43">
        <f>IFERROR(__xludf.DUMMYFUNCTION("IF(AO24=1, FILTER(TOSSUP, LEN(TOSSUP)), IF(AO24=2, FILTER(NEG, LEN(NEG)), IF(AO24, FILTER(NONEG, LEN(NONEG)), """")))"),-5.0)</f>
        <v>-5</v>
      </c>
      <c r="AQ24" s="43">
        <f>IFERROR(__xludf.DUMMYFUNCTION("""COMPUTED_VALUE"""),10.0)</f>
        <v>10</v>
      </c>
      <c r="AR24" s="43">
        <f>IFERROR(__xludf.DUMMYFUNCTION("""COMPUTED_VALUE"""),15.0)</f>
        <v>15</v>
      </c>
      <c r="AS24" s="43">
        <f>IF(F3="", 0, IF(SUM(C24:H24)-F24&lt;&gt;0, 0, IF(SUM(M24:R24)&gt;0, 2, IF(SUM(M24:R24)&lt;0, 3, 1))))</f>
        <v>1</v>
      </c>
      <c r="AT24" s="43">
        <f>IFERROR(__xludf.DUMMYFUNCTION("IF(AS24=1, FILTER(TOSSUP, LEN(TOSSUP)), IF(AS24=2, FILTER(NEG, LEN(NEG)), IF(AS24, FILTER(NONEG, LEN(NONEG)), """")))"),-5.0)</f>
        <v>-5</v>
      </c>
      <c r="AU24" s="43">
        <f>IFERROR(__xludf.DUMMYFUNCTION("""COMPUTED_VALUE"""),10.0)</f>
        <v>10</v>
      </c>
      <c r="AV24" s="43">
        <f>IFERROR(__xludf.DUMMYFUNCTION("""COMPUTED_VALUE"""),15.0)</f>
        <v>15</v>
      </c>
      <c r="AW24" s="43">
        <f>IF(G3="", 0, IF(SUM(C24:H24)-G24&lt;&gt;0, 0, IF(SUM(M24:R24)&gt;0, 2, IF(SUM(M24:R24)&lt;0, 3, 1))))</f>
        <v>0</v>
      </c>
      <c r="AX24" s="43" t="str">
        <f>IFERROR(__xludf.DUMMYFUNCTION("IF(AW24=1, FILTER(TOSSUP, LEN(TOSSUP)), IF(AW24=2, FILTER(NEG, LEN(NEG)), IF(AW24, FILTER(NONEG, LEN(NONEG)), """")))"),"")</f>
        <v/>
      </c>
      <c r="AY24" s="43"/>
      <c r="AZ24" s="43"/>
      <c r="BA24" s="43">
        <f>IF(H3="", 0, IF(SUM(C24:H24)-H24&lt;&gt;0, 0, IF(SUM(M24:R24)&gt;0, 2, IF(SUM(M24:R24)&lt;0, 3, 1))))</f>
        <v>0</v>
      </c>
      <c r="BB24" s="43" t="str">
        <f>IFERROR(__xludf.DUMMYFUNCTION("IF(BA24=1, FILTER(TOSSUP, LEN(TOSSUP)), IF(BA24=2, FILTER(NEG, LEN(NEG)), IF(BA24, FILTER(NONEG, LEN(NONEG)), """")))"),"")</f>
        <v/>
      </c>
      <c r="BC24" s="43"/>
      <c r="BD24" s="43"/>
      <c r="BE24" s="43">
        <f>IF(M3="", 0, IF(SUM(M24:R24)-M24&lt;&gt;0, 0, IF(SUM(C24:H24)&gt;0, 2, IF(SUM(C24:H24)&lt;0, 3, 1))))</f>
        <v>1</v>
      </c>
      <c r="BF24" s="43">
        <f>IFERROR(__xludf.DUMMYFUNCTION("IF(BE24=1, FILTER(TOSSUP, LEN(TOSSUP)), IF(BE24=2, FILTER(NEG, LEN(NEG)), IF(BE24, FILTER(NONEG, LEN(NONEG)), """")))"),-5.0)</f>
        <v>-5</v>
      </c>
      <c r="BG24" s="43">
        <f>IFERROR(__xludf.DUMMYFUNCTION("""COMPUTED_VALUE"""),10.0)</f>
        <v>10</v>
      </c>
      <c r="BH24" s="43">
        <f>IFERROR(__xludf.DUMMYFUNCTION("""COMPUTED_VALUE"""),15.0)</f>
        <v>15</v>
      </c>
      <c r="BI24" s="43">
        <f>IF(N3="", 0, IF(SUM(M24:R24)-N24&lt;&gt;0, 0, IF(SUM(C24:H24)&gt;0, 2, IF(SUM(C24:H24)&lt;0, 3, 1))))</f>
        <v>1</v>
      </c>
      <c r="BJ24" s="43">
        <f>IFERROR(__xludf.DUMMYFUNCTION("IF(BI24=1, FILTER(TOSSUP, LEN(TOSSUP)), IF(BI24=2, FILTER(NEG, LEN(NEG)), IF(BI24, FILTER(NONEG, LEN(NONEG)), """")))"),-5.0)</f>
        <v>-5</v>
      </c>
      <c r="BK24" s="43">
        <f>IFERROR(__xludf.DUMMYFUNCTION("""COMPUTED_VALUE"""),10.0)</f>
        <v>10</v>
      </c>
      <c r="BL24" s="43">
        <f>IFERROR(__xludf.DUMMYFUNCTION("""COMPUTED_VALUE"""),15.0)</f>
        <v>15</v>
      </c>
      <c r="BM24" s="43">
        <f>IF(O3="", 0, IF(SUM(M24:R24)-O24&lt;&gt;0, 0, IF(SUM(C24:H24)&gt;0, 2, IF(SUM(C24:H24)&lt;0, 3, 1))))</f>
        <v>1</v>
      </c>
      <c r="BN24" s="43">
        <f>IFERROR(__xludf.DUMMYFUNCTION("IF(BM24=1, FILTER(TOSSUP, LEN(TOSSUP)), IF(BM24=2, FILTER(NEG, LEN(NEG)), IF(BM24, FILTER(NONEG, LEN(NONEG)), """")))"),-5.0)</f>
        <v>-5</v>
      </c>
      <c r="BO24" s="43">
        <f>IFERROR(__xludf.DUMMYFUNCTION("""COMPUTED_VALUE"""),10.0)</f>
        <v>10</v>
      </c>
      <c r="BP24" s="43">
        <f>IFERROR(__xludf.DUMMYFUNCTION("""COMPUTED_VALUE"""),15.0)</f>
        <v>15</v>
      </c>
      <c r="BQ24" s="43">
        <f>IF(P3="", 0, IF(SUM(M24:R24)-P24&lt;&gt;0, 0, IF(SUM(C24:H24)&gt;0, 2, IF(SUM(C24:H24)&lt;0, 3, 1))))</f>
        <v>1</v>
      </c>
      <c r="BR24" s="43">
        <f>IFERROR(__xludf.DUMMYFUNCTION("IF(BQ24=1, FILTER(TOSSUP, LEN(TOSSUP)), IF(BQ24=2, FILTER(NEG, LEN(NEG)), IF(BQ24, FILTER(NONEG, LEN(NONEG)), """")))"),-5.0)</f>
        <v>-5</v>
      </c>
      <c r="BS24" s="43">
        <f>IFERROR(__xludf.DUMMYFUNCTION("""COMPUTED_VALUE"""),10.0)</f>
        <v>10</v>
      </c>
      <c r="BT24" s="43">
        <f>IFERROR(__xludf.DUMMYFUNCTION("""COMPUTED_VALUE"""),15.0)</f>
        <v>15</v>
      </c>
      <c r="BU24" s="43">
        <f>IF(Q3="", 0, IF(SUM(M24:R24)-Q24&lt;&gt;0, 0, IF(SUM(C24:H24)&gt;0, 2, IF(SUM(C24:H24)&lt;0, 3, 1))))</f>
        <v>0</v>
      </c>
      <c r="BV24" s="43" t="str">
        <f>IFERROR(__xludf.DUMMYFUNCTION("IF(BU24=1, FILTER(TOSSUP, LEN(TOSSUP)), IF(BU24=2, FILTER(NEG, LEN(NEG)), IF(BU24, FILTER(NONEG, LEN(NONEG)), """")))"),"")</f>
        <v/>
      </c>
      <c r="BW24" s="43"/>
      <c r="BX24" s="43"/>
      <c r="BY24" s="43">
        <f>IF(R3="", 0, IF(SUM(M24:R24)-R24&lt;&gt;0, 0, IF(SUM(C24:H24)&gt;0, 2, IF(SUM(C24:H24)&lt;0, 3, 1))))</f>
        <v>0</v>
      </c>
      <c r="BZ24" s="43" t="str">
        <f>IFERROR(__xludf.DUMMYFUNCTION("IF(BY24=1, FILTER(TOSSUP, LEN(TOSSUP)), IF(BY24=2, FILTER(NEG, LEN(NEG)), IF(BY24, FILTER(NONEG, LEN(NONEG)), """")))"),"")</f>
        <v/>
      </c>
      <c r="CA24" s="43"/>
      <c r="CB24" s="43"/>
    </row>
    <row r="25">
      <c r="A25" s="3"/>
      <c r="B25" s="3"/>
      <c r="C25" s="60"/>
      <c r="D25" s="33"/>
      <c r="E25" s="32"/>
      <c r="F25" s="33"/>
      <c r="G25" s="60"/>
      <c r="H25" s="61"/>
      <c r="I25" s="73" t="s">
        <v>41</v>
      </c>
      <c r="J25" s="33">
        <f>IF(OR(AND(C25&lt;&gt;"", C3=""), AND(D25&lt;&gt;"", D3=""), AND(E25&lt;&gt;"", E3=""), AND(F25&lt;&gt;"", F3=""), AND(G25&lt;&gt;"", G3=""), AND(H25&lt;&gt;"", H3="")), "TU.ERR", SUM(C25:I25))</f>
        <v>0</v>
      </c>
      <c r="K25" s="42">
        <f>IFERROR(__xludf.DUMMYFUNCTION("IF(OR(RegExMatch(J25&amp;"""",""ERR""), RegExMatch(J25&amp;"""",""--""), RegExMatch(K24&amp;"""",""--""),),  ""-----------"", SUM(J25,K24))"),205.0)</f>
        <v>205</v>
      </c>
      <c r="L25" s="27"/>
      <c r="M25" s="39"/>
      <c r="N25" s="61"/>
      <c r="O25" s="58"/>
      <c r="P25" s="59"/>
      <c r="Q25" s="58"/>
      <c r="R25" s="59"/>
      <c r="S25" s="34" t="s">
        <v>44</v>
      </c>
      <c r="T25" s="33">
        <f>IF(OR(AND(M25&lt;&gt;"", M3=""), AND(N25&lt;&gt;"", N3=""), AND(O25&lt;&gt;"", O3=""), AND(P25&lt;&gt;"", P3=""), AND(Q25&lt;&gt;"", Q3=""), AND(R25&lt;&gt;"", R3="")), "TU.ERR", SUM(M25:S25))</f>
        <v>0</v>
      </c>
      <c r="U25" s="42">
        <f>IFERROR(__xludf.DUMMYFUNCTION("IF(OR(RegExMatch(T25&amp;"""",""ERR""), RegExMatch(T25&amp;"""",""--""), RegExMatch(U24&amp;"""",""--""),),  ""-----------"", SUM(T25,U24))"),55.0)</f>
        <v>55</v>
      </c>
      <c r="V25" s="43"/>
      <c r="W25" s="43"/>
      <c r="X25" s="43"/>
      <c r="Y25" s="10"/>
      <c r="Z25" s="43"/>
      <c r="AA25" s="43"/>
      <c r="AB25" s="43"/>
      <c r="AC25" s="43"/>
      <c r="AD25" s="43"/>
      <c r="AE25" s="43"/>
      <c r="AF25" s="43"/>
      <c r="AG25" s="43">
        <f>IF(C3="", 0, IF(SUM(C25:H25)-C25&lt;&gt;0, 0, IF(SUM(M25:R25)&gt;0, 2, IF(SUM(M25:R25)&lt;0, 3, 1))))</f>
        <v>1</v>
      </c>
      <c r="AH25" s="43">
        <f>IFERROR(__xludf.DUMMYFUNCTION("IF(AG25=1, FILTER(TOSSUP, LEN(TOSSUP)), IF(AG25=2, FILTER(NEG, LEN(NEG)), IF(AG25, FILTER(NONEG, LEN(NONEG)), """")))"),-5.0)</f>
        <v>-5</v>
      </c>
      <c r="AI25" s="43">
        <f>IFERROR(__xludf.DUMMYFUNCTION("""COMPUTED_VALUE"""),10.0)</f>
        <v>10</v>
      </c>
      <c r="AJ25" s="43">
        <f>IFERROR(__xludf.DUMMYFUNCTION("""COMPUTED_VALUE"""),15.0)</f>
        <v>15</v>
      </c>
      <c r="AK25" s="43">
        <f>IF(D3="", 0, IF(SUM(C25:H25)-D25&lt;&gt;0, 0, IF(SUM(M25:R25)&gt;0, 2, IF(SUM(M25:R25)&lt;0, 3, 1))))</f>
        <v>1</v>
      </c>
      <c r="AL25" s="43">
        <f>IFERROR(__xludf.DUMMYFUNCTION("IF(AK25=1, FILTER(TOSSUP, LEN(TOSSUP)), IF(AK25=2, FILTER(NEG, LEN(NEG)), IF(AK25, FILTER(NONEG, LEN(NONEG)), """")))"),-5.0)</f>
        <v>-5</v>
      </c>
      <c r="AM25" s="43">
        <f>IFERROR(__xludf.DUMMYFUNCTION("""COMPUTED_VALUE"""),10.0)</f>
        <v>10</v>
      </c>
      <c r="AN25" s="43">
        <f>IFERROR(__xludf.DUMMYFUNCTION("""COMPUTED_VALUE"""),15.0)</f>
        <v>15</v>
      </c>
      <c r="AO25" s="43">
        <f>IF(E3="", 0, IF(SUM(C25:H25)-E25&lt;&gt;0, 0, IF(SUM(M25:R25)&gt;0, 2, IF(SUM(M25:R25)&lt;0, 3, 1))))</f>
        <v>1</v>
      </c>
      <c r="AP25" s="43">
        <f>IFERROR(__xludf.DUMMYFUNCTION("IF(AO25=1, FILTER(TOSSUP, LEN(TOSSUP)), IF(AO25=2, FILTER(NEG, LEN(NEG)), IF(AO25, FILTER(NONEG, LEN(NONEG)), """")))"),-5.0)</f>
        <v>-5</v>
      </c>
      <c r="AQ25" s="43">
        <f>IFERROR(__xludf.DUMMYFUNCTION("""COMPUTED_VALUE"""),10.0)</f>
        <v>10</v>
      </c>
      <c r="AR25" s="43">
        <f>IFERROR(__xludf.DUMMYFUNCTION("""COMPUTED_VALUE"""),15.0)</f>
        <v>15</v>
      </c>
      <c r="AS25" s="43">
        <f>IF(F3="", 0, IF(SUM(C25:H25)-F25&lt;&gt;0, 0, IF(SUM(M25:R25)&gt;0, 2, IF(SUM(M25:R25)&lt;0, 3, 1))))</f>
        <v>1</v>
      </c>
      <c r="AT25" s="43">
        <f>IFERROR(__xludf.DUMMYFUNCTION("IF(AS25=1, FILTER(TOSSUP, LEN(TOSSUP)), IF(AS25=2, FILTER(NEG, LEN(NEG)), IF(AS25, FILTER(NONEG, LEN(NONEG)), """")))"),-5.0)</f>
        <v>-5</v>
      </c>
      <c r="AU25" s="43">
        <f>IFERROR(__xludf.DUMMYFUNCTION("""COMPUTED_VALUE"""),10.0)</f>
        <v>10</v>
      </c>
      <c r="AV25" s="43">
        <f>IFERROR(__xludf.DUMMYFUNCTION("""COMPUTED_VALUE"""),15.0)</f>
        <v>15</v>
      </c>
      <c r="AW25" s="43">
        <f>IF(G3="", 0, IF(SUM(C25:H25)-G25&lt;&gt;0, 0, IF(SUM(M25:R25)&gt;0, 2, IF(SUM(M25:R25)&lt;0, 3, 1))))</f>
        <v>0</v>
      </c>
      <c r="AX25" s="43" t="str">
        <f>IFERROR(__xludf.DUMMYFUNCTION("IF(AW25=1, FILTER(TOSSUP, LEN(TOSSUP)), IF(AW25=2, FILTER(NEG, LEN(NEG)), IF(AW25, FILTER(NONEG, LEN(NONEG)), """")))"),"")</f>
        <v/>
      </c>
      <c r="AY25" s="43"/>
      <c r="AZ25" s="43"/>
      <c r="BA25" s="43">
        <f>IF(H3="", 0, IF(SUM(C25:H25)-H25&lt;&gt;0, 0, IF(SUM(M25:R25)&gt;0, 2, IF(SUM(M25:R25)&lt;0, 3, 1))))</f>
        <v>0</v>
      </c>
      <c r="BB25" s="43" t="str">
        <f>IFERROR(__xludf.DUMMYFUNCTION("IF(BA25=1, FILTER(TOSSUP, LEN(TOSSUP)), IF(BA25=2, FILTER(NEG, LEN(NEG)), IF(BA25, FILTER(NONEG, LEN(NONEG)), """")))"),"")</f>
        <v/>
      </c>
      <c r="BC25" s="43"/>
      <c r="BD25" s="43"/>
      <c r="BE25" s="43">
        <f>IF(M3="", 0, IF(SUM(M25:R25)-M25&lt;&gt;0, 0, IF(SUM(C25:H25)&gt;0, 2, IF(SUM(C25:H25)&lt;0, 3, 1))))</f>
        <v>1</v>
      </c>
      <c r="BF25" s="43">
        <f>IFERROR(__xludf.DUMMYFUNCTION("IF(BE25=1, FILTER(TOSSUP, LEN(TOSSUP)), IF(BE25=2, FILTER(NEG, LEN(NEG)), IF(BE25, FILTER(NONEG, LEN(NONEG)), """")))"),-5.0)</f>
        <v>-5</v>
      </c>
      <c r="BG25" s="43">
        <f>IFERROR(__xludf.DUMMYFUNCTION("""COMPUTED_VALUE"""),10.0)</f>
        <v>10</v>
      </c>
      <c r="BH25" s="43">
        <f>IFERROR(__xludf.DUMMYFUNCTION("""COMPUTED_VALUE"""),15.0)</f>
        <v>15</v>
      </c>
      <c r="BI25" s="43">
        <f>IF(N3="", 0, IF(SUM(M25:R25)-N25&lt;&gt;0, 0, IF(SUM(C25:H25)&gt;0, 2, IF(SUM(C25:H25)&lt;0, 3, 1))))</f>
        <v>1</v>
      </c>
      <c r="BJ25" s="43">
        <f>IFERROR(__xludf.DUMMYFUNCTION("IF(BI25=1, FILTER(TOSSUP, LEN(TOSSUP)), IF(BI25=2, FILTER(NEG, LEN(NEG)), IF(BI25, FILTER(NONEG, LEN(NONEG)), """")))"),-5.0)</f>
        <v>-5</v>
      </c>
      <c r="BK25" s="43">
        <f>IFERROR(__xludf.DUMMYFUNCTION("""COMPUTED_VALUE"""),10.0)</f>
        <v>10</v>
      </c>
      <c r="BL25" s="43">
        <f>IFERROR(__xludf.DUMMYFUNCTION("""COMPUTED_VALUE"""),15.0)</f>
        <v>15</v>
      </c>
      <c r="BM25" s="43">
        <f>IF(O3="", 0, IF(SUM(M25:R25)-O25&lt;&gt;0, 0, IF(SUM(C25:H25)&gt;0, 2, IF(SUM(C25:H25)&lt;0, 3, 1))))</f>
        <v>1</v>
      </c>
      <c r="BN25" s="43">
        <f>IFERROR(__xludf.DUMMYFUNCTION("IF(BM25=1, FILTER(TOSSUP, LEN(TOSSUP)), IF(BM25=2, FILTER(NEG, LEN(NEG)), IF(BM25, FILTER(NONEG, LEN(NONEG)), """")))"),-5.0)</f>
        <v>-5</v>
      </c>
      <c r="BO25" s="43">
        <f>IFERROR(__xludf.DUMMYFUNCTION("""COMPUTED_VALUE"""),10.0)</f>
        <v>10</v>
      </c>
      <c r="BP25" s="43">
        <f>IFERROR(__xludf.DUMMYFUNCTION("""COMPUTED_VALUE"""),15.0)</f>
        <v>15</v>
      </c>
      <c r="BQ25" s="43">
        <f>IF(P3="", 0, IF(SUM(M25:R25)-P25&lt;&gt;0, 0, IF(SUM(C25:H25)&gt;0, 2, IF(SUM(C25:H25)&lt;0, 3, 1))))</f>
        <v>1</v>
      </c>
      <c r="BR25" s="43">
        <f>IFERROR(__xludf.DUMMYFUNCTION("IF(BQ25=1, FILTER(TOSSUP, LEN(TOSSUP)), IF(BQ25=2, FILTER(NEG, LEN(NEG)), IF(BQ25, FILTER(NONEG, LEN(NONEG)), """")))"),-5.0)</f>
        <v>-5</v>
      </c>
      <c r="BS25" s="43">
        <f>IFERROR(__xludf.DUMMYFUNCTION("""COMPUTED_VALUE"""),10.0)</f>
        <v>10</v>
      </c>
      <c r="BT25" s="43">
        <f>IFERROR(__xludf.DUMMYFUNCTION("""COMPUTED_VALUE"""),15.0)</f>
        <v>15</v>
      </c>
      <c r="BU25" s="43">
        <f>IF(Q3="", 0, IF(SUM(M25:R25)-Q25&lt;&gt;0, 0, IF(SUM(C25:H25)&gt;0, 2, IF(SUM(C25:H25)&lt;0, 3, 1))))</f>
        <v>0</v>
      </c>
      <c r="BV25" s="43" t="str">
        <f>IFERROR(__xludf.DUMMYFUNCTION("IF(BU25=1, FILTER(TOSSUP, LEN(TOSSUP)), IF(BU25=2, FILTER(NEG, LEN(NEG)), IF(BU25, FILTER(NONEG, LEN(NONEG)), """")))"),"")</f>
        <v/>
      </c>
      <c r="BW25" s="43"/>
      <c r="BX25" s="43"/>
      <c r="BY25" s="43">
        <f>IF(R3="", 0, IF(SUM(M25:R25)-R25&lt;&gt;0, 0, IF(SUM(C25:H25)&gt;0, 2, IF(SUM(C25:H25)&lt;0, 3, 1))))</f>
        <v>0</v>
      </c>
      <c r="BZ25" s="43" t="str">
        <f>IFERROR(__xludf.DUMMYFUNCTION("IF(BY25=1, FILTER(TOSSUP, LEN(TOSSUP)), IF(BY25=2, FILTER(NEG, LEN(NEG)), IF(BY25, FILTER(NONEG, LEN(NONEG)), """")))"),"")</f>
        <v/>
      </c>
      <c r="CA25" s="43"/>
      <c r="CB25" s="43"/>
    </row>
    <row r="26">
      <c r="A26" s="3"/>
      <c r="B26" s="3"/>
      <c r="C26" s="60"/>
      <c r="D26" s="33"/>
      <c r="E26" s="60"/>
      <c r="F26" s="61"/>
      <c r="G26" s="60"/>
      <c r="H26" s="61"/>
      <c r="I26" s="73" t="s">
        <v>41</v>
      </c>
      <c r="J26" s="33">
        <f>IF(OR(AND(C26&lt;&gt;"", C3=""), AND(D26&lt;&gt;"", D3=""), AND(E26&lt;&gt;"", E3=""), AND(F26&lt;&gt;"", F3=""), AND(G26&lt;&gt;"", G3=""), AND(H26&lt;&gt;"", H3="")), "TU.ERR", SUM(C26:I26))</f>
        <v>0</v>
      </c>
      <c r="K26" s="42">
        <f>IFERROR(__xludf.DUMMYFUNCTION("IF(OR(RegExMatch(J26&amp;"""",""ERR""), RegExMatch(J26&amp;"""",""--""), RegExMatch(K25&amp;"""",""--""),),  ""-----------"", SUM(J26,K25))"),205.0)</f>
        <v>205</v>
      </c>
      <c r="L26" s="27"/>
      <c r="M26" s="58"/>
      <c r="N26" s="33"/>
      <c r="O26" s="58"/>
      <c r="P26" s="59"/>
      <c r="Q26" s="58"/>
      <c r="R26" s="59"/>
      <c r="S26" s="34" t="s">
        <v>44</v>
      </c>
      <c r="T26" s="33">
        <f>IF(OR(AND(M26&lt;&gt;"", M3=""), AND(N26&lt;&gt;"", N3=""), AND(O26&lt;&gt;"", O3=""), AND(P26&lt;&gt;"", P3=""), AND(Q26&lt;&gt;"", Q3=""), AND(R26&lt;&gt;"", R3="")), "TU.ERR", SUM(M26:S26))</f>
        <v>0</v>
      </c>
      <c r="U26" s="42">
        <f>IFERROR(__xludf.DUMMYFUNCTION("IF(OR(RegExMatch(T26&amp;"""",""ERR""), RegExMatch(T26&amp;"""",""--""), RegExMatch(U25&amp;"""",""--""),),  ""-----------"", SUM(T26,U25))"),55.0)</f>
        <v>55</v>
      </c>
      <c r="V26" s="43"/>
      <c r="W26" s="43"/>
      <c r="X26" s="43"/>
      <c r="Y26" s="43" t="str">
        <f>IFERROR(__xludf.DUMMYFUNCTION("FILTER(INSTRUCTIONS!A34:CC44, INSTRUCTIONS!A34:CC34=C2)"),"CENTENNIAL C")</f>
        <v>CENTENNIAL C</v>
      </c>
      <c r="Z26" s="43"/>
      <c r="AA26" s="43"/>
      <c r="AB26" s="43"/>
      <c r="AC26" s="43"/>
      <c r="AD26" s="43"/>
      <c r="AE26" s="43"/>
      <c r="AF26" s="43"/>
      <c r="AG26" s="43">
        <f>IF(C3="", 0, IF(SUM(C26:H26)-C26&lt;&gt;0, 0, IF(SUM(M26:R26)&gt;0, 2, IF(SUM(M26:R26)&lt;0, 3, 1))))</f>
        <v>1</v>
      </c>
      <c r="AH26" s="43">
        <f>IFERROR(__xludf.DUMMYFUNCTION("IF(AG26=1, FILTER(TOSSUP, LEN(TOSSUP)), IF(AG26=2, FILTER(NEG, LEN(NEG)), IF(AG26, FILTER(NONEG, LEN(NONEG)), """")))"),-5.0)</f>
        <v>-5</v>
      </c>
      <c r="AI26" s="43">
        <f>IFERROR(__xludf.DUMMYFUNCTION("""COMPUTED_VALUE"""),10.0)</f>
        <v>10</v>
      </c>
      <c r="AJ26" s="43">
        <f>IFERROR(__xludf.DUMMYFUNCTION("""COMPUTED_VALUE"""),15.0)</f>
        <v>15</v>
      </c>
      <c r="AK26" s="43">
        <f>IF(D3="", 0, IF(SUM(C26:H26)-D26&lt;&gt;0, 0, IF(SUM(M26:R26)&gt;0, 2, IF(SUM(M26:R26)&lt;0, 3, 1))))</f>
        <v>1</v>
      </c>
      <c r="AL26" s="43">
        <f>IFERROR(__xludf.DUMMYFUNCTION("IF(AK26=1, FILTER(TOSSUP, LEN(TOSSUP)), IF(AK26=2, FILTER(NEG, LEN(NEG)), IF(AK26, FILTER(NONEG, LEN(NONEG)), """")))"),-5.0)</f>
        <v>-5</v>
      </c>
      <c r="AM26" s="43">
        <f>IFERROR(__xludf.DUMMYFUNCTION("""COMPUTED_VALUE"""),10.0)</f>
        <v>10</v>
      </c>
      <c r="AN26" s="43">
        <f>IFERROR(__xludf.DUMMYFUNCTION("""COMPUTED_VALUE"""),15.0)</f>
        <v>15</v>
      </c>
      <c r="AO26" s="43">
        <f>IF(E3="", 0, IF(SUM(C26:H26)-E26&lt;&gt;0, 0, IF(SUM(M26:R26)&gt;0, 2, IF(SUM(M26:R26)&lt;0, 3, 1))))</f>
        <v>1</v>
      </c>
      <c r="AP26" s="43">
        <f>IFERROR(__xludf.DUMMYFUNCTION("IF(AO26=1, FILTER(TOSSUP, LEN(TOSSUP)), IF(AO26=2, FILTER(NEG, LEN(NEG)), IF(AO26, FILTER(NONEG, LEN(NONEG)), """")))"),-5.0)</f>
        <v>-5</v>
      </c>
      <c r="AQ26" s="43">
        <f>IFERROR(__xludf.DUMMYFUNCTION("""COMPUTED_VALUE"""),10.0)</f>
        <v>10</v>
      </c>
      <c r="AR26" s="43">
        <f>IFERROR(__xludf.DUMMYFUNCTION("""COMPUTED_VALUE"""),15.0)</f>
        <v>15</v>
      </c>
      <c r="AS26" s="43">
        <f>IF(F3="", 0, IF(SUM(C26:H26)-F26&lt;&gt;0, 0, IF(SUM(M26:R26)&gt;0, 2, IF(SUM(M26:R26)&lt;0, 3, 1))))</f>
        <v>1</v>
      </c>
      <c r="AT26" s="43">
        <f>IFERROR(__xludf.DUMMYFUNCTION("IF(AS26=1, FILTER(TOSSUP, LEN(TOSSUP)), IF(AS26=2, FILTER(NEG, LEN(NEG)), IF(AS26, FILTER(NONEG, LEN(NONEG)), """")))"),-5.0)</f>
        <v>-5</v>
      </c>
      <c r="AU26" s="43">
        <f>IFERROR(__xludf.DUMMYFUNCTION("""COMPUTED_VALUE"""),10.0)</f>
        <v>10</v>
      </c>
      <c r="AV26" s="43">
        <f>IFERROR(__xludf.DUMMYFUNCTION("""COMPUTED_VALUE"""),15.0)</f>
        <v>15</v>
      </c>
      <c r="AW26" s="43">
        <f>IF(G3="", 0, IF(SUM(C26:H26)-G26&lt;&gt;0, 0, IF(SUM(M26:R26)&gt;0, 2, IF(SUM(M26:R26)&lt;0, 3, 1))))</f>
        <v>0</v>
      </c>
      <c r="AX26" s="43" t="str">
        <f>IFERROR(__xludf.DUMMYFUNCTION("IF(AW26=1, FILTER(TOSSUP, LEN(TOSSUP)), IF(AW26=2, FILTER(NEG, LEN(NEG)), IF(AW26, FILTER(NONEG, LEN(NONEG)), """")))"),"")</f>
        <v/>
      </c>
      <c r="AY26" s="43"/>
      <c r="AZ26" s="43"/>
      <c r="BA26" s="43">
        <f>IF(H3="", 0, IF(SUM(C26:H26)-H26&lt;&gt;0, 0, IF(SUM(M26:R26)&gt;0, 2, IF(SUM(M26:R26)&lt;0, 3, 1))))</f>
        <v>0</v>
      </c>
      <c r="BB26" s="43" t="str">
        <f>IFERROR(__xludf.DUMMYFUNCTION("IF(BA26=1, FILTER(TOSSUP, LEN(TOSSUP)), IF(BA26=2, FILTER(NEG, LEN(NEG)), IF(BA26, FILTER(NONEG, LEN(NONEG)), """")))"),"")</f>
        <v/>
      </c>
      <c r="BC26" s="43"/>
      <c r="BD26" s="43"/>
      <c r="BE26" s="43">
        <f>IF(M3="", 0, IF(SUM(M26:R26)-M26&lt;&gt;0, 0, IF(SUM(C26:H26)&gt;0, 2, IF(SUM(C26:H26)&lt;0, 3, 1))))</f>
        <v>1</v>
      </c>
      <c r="BF26" s="43">
        <f>IFERROR(__xludf.DUMMYFUNCTION("IF(BE26=1, FILTER(TOSSUP, LEN(TOSSUP)), IF(BE26=2, FILTER(NEG, LEN(NEG)), IF(BE26, FILTER(NONEG, LEN(NONEG)), """")))"),-5.0)</f>
        <v>-5</v>
      </c>
      <c r="BG26" s="43">
        <f>IFERROR(__xludf.DUMMYFUNCTION("""COMPUTED_VALUE"""),10.0)</f>
        <v>10</v>
      </c>
      <c r="BH26" s="43">
        <f>IFERROR(__xludf.DUMMYFUNCTION("""COMPUTED_VALUE"""),15.0)</f>
        <v>15</v>
      </c>
      <c r="BI26" s="43">
        <f>IF(N3="", 0, IF(SUM(M26:R26)-N26&lt;&gt;0, 0, IF(SUM(C26:H26)&gt;0, 2, IF(SUM(C26:H26)&lt;0, 3, 1))))</f>
        <v>1</v>
      </c>
      <c r="BJ26" s="43">
        <f>IFERROR(__xludf.DUMMYFUNCTION("IF(BI26=1, FILTER(TOSSUP, LEN(TOSSUP)), IF(BI26=2, FILTER(NEG, LEN(NEG)), IF(BI26, FILTER(NONEG, LEN(NONEG)), """")))"),-5.0)</f>
        <v>-5</v>
      </c>
      <c r="BK26" s="43">
        <f>IFERROR(__xludf.DUMMYFUNCTION("""COMPUTED_VALUE"""),10.0)</f>
        <v>10</v>
      </c>
      <c r="BL26" s="43">
        <f>IFERROR(__xludf.DUMMYFUNCTION("""COMPUTED_VALUE"""),15.0)</f>
        <v>15</v>
      </c>
      <c r="BM26" s="43">
        <f>IF(O3="", 0, IF(SUM(M26:R26)-O26&lt;&gt;0, 0, IF(SUM(C26:H26)&gt;0, 2, IF(SUM(C26:H26)&lt;0, 3, 1))))</f>
        <v>1</v>
      </c>
      <c r="BN26" s="43">
        <f>IFERROR(__xludf.DUMMYFUNCTION("IF(BM26=1, FILTER(TOSSUP, LEN(TOSSUP)), IF(BM26=2, FILTER(NEG, LEN(NEG)), IF(BM26, FILTER(NONEG, LEN(NONEG)), """")))"),-5.0)</f>
        <v>-5</v>
      </c>
      <c r="BO26" s="43">
        <f>IFERROR(__xludf.DUMMYFUNCTION("""COMPUTED_VALUE"""),10.0)</f>
        <v>10</v>
      </c>
      <c r="BP26" s="43">
        <f>IFERROR(__xludf.DUMMYFUNCTION("""COMPUTED_VALUE"""),15.0)</f>
        <v>15</v>
      </c>
      <c r="BQ26" s="43">
        <f>IF(P3="", 0, IF(SUM(M26:R26)-P26&lt;&gt;0, 0, IF(SUM(C26:H26)&gt;0, 2, IF(SUM(C26:H26)&lt;0, 3, 1))))</f>
        <v>1</v>
      </c>
      <c r="BR26" s="43">
        <f>IFERROR(__xludf.DUMMYFUNCTION("IF(BQ26=1, FILTER(TOSSUP, LEN(TOSSUP)), IF(BQ26=2, FILTER(NEG, LEN(NEG)), IF(BQ26, FILTER(NONEG, LEN(NONEG)), """")))"),-5.0)</f>
        <v>-5</v>
      </c>
      <c r="BS26" s="43">
        <f>IFERROR(__xludf.DUMMYFUNCTION("""COMPUTED_VALUE"""),10.0)</f>
        <v>10</v>
      </c>
      <c r="BT26" s="43">
        <f>IFERROR(__xludf.DUMMYFUNCTION("""COMPUTED_VALUE"""),15.0)</f>
        <v>15</v>
      </c>
      <c r="BU26" s="43">
        <f>IF(Q3="", 0, IF(SUM(M26:R26)-Q26&lt;&gt;0, 0, IF(SUM(C26:H26)&gt;0, 2, IF(SUM(C26:H26)&lt;0, 3, 1))))</f>
        <v>0</v>
      </c>
      <c r="BV26" s="43" t="str">
        <f>IFERROR(__xludf.DUMMYFUNCTION("IF(BU26=1, FILTER(TOSSUP, LEN(TOSSUP)), IF(BU26=2, FILTER(NEG, LEN(NEG)), IF(BU26, FILTER(NONEG, LEN(NONEG)), """")))"),"")</f>
        <v/>
      </c>
      <c r="BW26" s="43"/>
      <c r="BX26" s="43"/>
      <c r="BY26" s="43">
        <f>IF(R3="", 0, IF(SUM(M26:R26)-R26&lt;&gt;0, 0, IF(SUM(C26:H26)&gt;0, 2, IF(SUM(C26:H26)&lt;0, 3, 1))))</f>
        <v>0</v>
      </c>
      <c r="BZ26" s="43" t="str">
        <f>IFERROR(__xludf.DUMMYFUNCTION("IF(BY26=1, FILTER(TOSSUP, LEN(TOSSUP)), IF(BY26=2, FILTER(NEG, LEN(NEG)), IF(BY26, FILTER(NONEG, LEN(NONEG)), """")))"),"")</f>
        <v/>
      </c>
      <c r="CA26" s="43"/>
      <c r="CB26" s="43"/>
    </row>
    <row r="27">
      <c r="A27" s="3"/>
      <c r="B27" s="3"/>
      <c r="C27" s="60"/>
      <c r="D27" s="61"/>
      <c r="E27" s="60"/>
      <c r="F27" s="61"/>
      <c r="G27" s="60"/>
      <c r="H27" s="61"/>
      <c r="I27" s="73" t="s">
        <v>41</v>
      </c>
      <c r="J27" s="33">
        <f>IF(OR(AND(C27&lt;&gt;"", C3=""), AND(D27&lt;&gt;"", D3=""), AND(E27&lt;&gt;"", E3=""), AND(F27&lt;&gt;"", F3=""), AND(G27&lt;&gt;"", G3=""), AND(H27&lt;&gt;"", H3="")), "TU.ERR", SUM(C27:I27))</f>
        <v>0</v>
      </c>
      <c r="K27" s="42">
        <f>IFERROR(__xludf.DUMMYFUNCTION("IF(OR(RegExMatch(J27&amp;"""",""ERR""), RegExMatch(J27&amp;"""",""--""), RegExMatch(K26&amp;"""",""--""),),  ""-----------"", SUM(J27,K26))"),205.0)</f>
        <v>205</v>
      </c>
      <c r="L27" s="75"/>
      <c r="M27" s="58"/>
      <c r="N27" s="33"/>
      <c r="O27" s="58"/>
      <c r="P27" s="59"/>
      <c r="Q27" s="58"/>
      <c r="R27" s="59"/>
      <c r="S27" s="34" t="s">
        <v>44</v>
      </c>
      <c r="T27" s="33">
        <f>IF(OR(AND(M27&lt;&gt;"", M3=""), AND(N27&lt;&gt;"", N3=""), AND(O27&lt;&gt;"", O3=""), AND(P27&lt;&gt;"", P3=""), AND(Q27&lt;&gt;"", Q3=""), AND(R27&lt;&gt;"", R3="")), "TU.ERR", SUM(M27:S27))</f>
        <v>0</v>
      </c>
      <c r="U27" s="42">
        <f>IFERROR(__xludf.DUMMYFUNCTION("IF(OR(RegExMatch(T27&amp;"""",""ERR""), RegExMatch(T27&amp;"""",""--""), RegExMatch(U26&amp;"""",""--""),),  ""-----------"", SUM(T27,U26))"),55.0)</f>
        <v>55</v>
      </c>
      <c r="V27" s="43"/>
      <c r="W27" s="43"/>
      <c r="X27" s="43"/>
      <c r="Y27" s="10" t="str">
        <f>IFERROR(__xludf.DUMMYFUNCTION("""COMPUTED_VALUE"""),"Aadarsh Govada")</f>
        <v>Aadarsh Govada</v>
      </c>
      <c r="Z27" s="43"/>
      <c r="AA27" s="76"/>
      <c r="AB27" s="43"/>
      <c r="AC27" s="43"/>
      <c r="AD27" s="43"/>
      <c r="AE27" s="43"/>
      <c r="AF27" s="43"/>
      <c r="AG27" s="43">
        <f>IF(C3="", 0, IF(SUM(C27:H27)-C27&lt;&gt;0, 0, IF(SUM(M27:R27)&gt;0, 2, IF(SUM(M27:R27)&lt;0, 3, 1))))</f>
        <v>1</v>
      </c>
      <c r="AH27" s="43">
        <f>IFERROR(__xludf.DUMMYFUNCTION("IF(AG27=1, FILTER(TOSSUP, LEN(TOSSUP)), IF(AG27=2, FILTER(NEG, LEN(NEG)), IF(AG27, FILTER(NONEG, LEN(NONEG)), """")))"),-5.0)</f>
        <v>-5</v>
      </c>
      <c r="AI27" s="43">
        <f>IFERROR(__xludf.DUMMYFUNCTION("""COMPUTED_VALUE"""),10.0)</f>
        <v>10</v>
      </c>
      <c r="AJ27" s="43">
        <f>IFERROR(__xludf.DUMMYFUNCTION("""COMPUTED_VALUE"""),15.0)</f>
        <v>15</v>
      </c>
      <c r="AK27" s="43">
        <f>IF(D3="", 0, IF(SUM(C27:H27)-D27&lt;&gt;0, 0, IF(SUM(M27:R27)&gt;0, 2, IF(SUM(M27:R27)&lt;0, 3, 1))))</f>
        <v>1</v>
      </c>
      <c r="AL27" s="43">
        <f>IFERROR(__xludf.DUMMYFUNCTION("IF(AK27=1, FILTER(TOSSUP, LEN(TOSSUP)), IF(AK27=2, FILTER(NEG, LEN(NEG)), IF(AK27, FILTER(NONEG, LEN(NONEG)), """")))"),-5.0)</f>
        <v>-5</v>
      </c>
      <c r="AM27" s="43">
        <f>IFERROR(__xludf.DUMMYFUNCTION("""COMPUTED_VALUE"""),10.0)</f>
        <v>10</v>
      </c>
      <c r="AN27" s="43">
        <f>IFERROR(__xludf.DUMMYFUNCTION("""COMPUTED_VALUE"""),15.0)</f>
        <v>15</v>
      </c>
      <c r="AO27" s="43">
        <f>IF(E3="", 0, IF(SUM(C27:H27)-E27&lt;&gt;0, 0, IF(SUM(M27:R27)&gt;0, 2, IF(SUM(M27:R27)&lt;0, 3, 1))))</f>
        <v>1</v>
      </c>
      <c r="AP27" s="43">
        <f>IFERROR(__xludf.DUMMYFUNCTION("IF(AO27=1, FILTER(TOSSUP, LEN(TOSSUP)), IF(AO27=2, FILTER(NEG, LEN(NEG)), IF(AO27, FILTER(NONEG, LEN(NONEG)), """")))"),-5.0)</f>
        <v>-5</v>
      </c>
      <c r="AQ27" s="43">
        <f>IFERROR(__xludf.DUMMYFUNCTION("""COMPUTED_VALUE"""),10.0)</f>
        <v>10</v>
      </c>
      <c r="AR27" s="43">
        <f>IFERROR(__xludf.DUMMYFUNCTION("""COMPUTED_VALUE"""),15.0)</f>
        <v>15</v>
      </c>
      <c r="AS27" s="43">
        <f>IF(F3="", 0, IF(SUM(C27:H27)-F27&lt;&gt;0, 0, IF(SUM(M27:R27)&gt;0, 2, IF(SUM(M27:R27)&lt;0, 3, 1))))</f>
        <v>1</v>
      </c>
      <c r="AT27" s="43">
        <f>IFERROR(__xludf.DUMMYFUNCTION("IF(AS27=1, FILTER(TOSSUP, LEN(TOSSUP)), IF(AS27=2, FILTER(NEG, LEN(NEG)), IF(AS27, FILTER(NONEG, LEN(NONEG)), """")))"),-5.0)</f>
        <v>-5</v>
      </c>
      <c r="AU27" s="43">
        <f>IFERROR(__xludf.DUMMYFUNCTION("""COMPUTED_VALUE"""),10.0)</f>
        <v>10</v>
      </c>
      <c r="AV27" s="43">
        <f>IFERROR(__xludf.DUMMYFUNCTION("""COMPUTED_VALUE"""),15.0)</f>
        <v>15</v>
      </c>
      <c r="AW27" s="43">
        <f>IF(G3="", 0, IF(SUM(C27:H27)-G27&lt;&gt;0, 0, IF(SUM(M27:R27)&gt;0, 2, IF(SUM(M27:R27)&lt;0, 3, 1))))</f>
        <v>0</v>
      </c>
      <c r="AX27" s="43" t="str">
        <f>IFERROR(__xludf.DUMMYFUNCTION("IF(AW27=1, FILTER(TOSSUP, LEN(TOSSUP)), IF(AW27=2, FILTER(NEG, LEN(NEG)), IF(AW27, FILTER(NONEG, LEN(NONEG)), """")))"),"")</f>
        <v/>
      </c>
      <c r="AY27" s="43"/>
      <c r="AZ27" s="43"/>
      <c r="BA27" s="43">
        <f>IF(H3="", 0, IF(SUM(C27:H27)-H27&lt;&gt;0, 0, IF(SUM(M27:R27)&gt;0, 2, IF(SUM(M27:R27)&lt;0, 3, 1))))</f>
        <v>0</v>
      </c>
      <c r="BB27" s="43" t="str">
        <f>IFERROR(__xludf.DUMMYFUNCTION("IF(BA27=1, FILTER(TOSSUP, LEN(TOSSUP)), IF(BA27=2, FILTER(NEG, LEN(NEG)), IF(BA27, FILTER(NONEG, LEN(NONEG)), """")))"),"")</f>
        <v/>
      </c>
      <c r="BC27" s="43"/>
      <c r="BD27" s="43"/>
      <c r="BE27" s="43">
        <f>IF(M3="", 0, IF(SUM(M27:R27)-M27&lt;&gt;0, 0, IF(SUM(C27:H27)&gt;0, 2, IF(SUM(C27:H27)&lt;0, 3, 1))))</f>
        <v>1</v>
      </c>
      <c r="BF27" s="43">
        <f>IFERROR(__xludf.DUMMYFUNCTION("IF(BE27=1, FILTER(TOSSUP, LEN(TOSSUP)), IF(BE27=2, FILTER(NEG, LEN(NEG)), IF(BE27, FILTER(NONEG, LEN(NONEG)), """")))"),-5.0)</f>
        <v>-5</v>
      </c>
      <c r="BG27" s="43">
        <f>IFERROR(__xludf.DUMMYFUNCTION("""COMPUTED_VALUE"""),10.0)</f>
        <v>10</v>
      </c>
      <c r="BH27" s="43">
        <f>IFERROR(__xludf.DUMMYFUNCTION("""COMPUTED_VALUE"""),15.0)</f>
        <v>15</v>
      </c>
      <c r="BI27" s="43">
        <f>IF(N3="", 0, IF(SUM(M27:R27)-N27&lt;&gt;0, 0, IF(SUM(C27:H27)&gt;0, 2, IF(SUM(C27:H27)&lt;0, 3, 1))))</f>
        <v>1</v>
      </c>
      <c r="BJ27" s="43">
        <f>IFERROR(__xludf.DUMMYFUNCTION("IF(BI27=1, FILTER(TOSSUP, LEN(TOSSUP)), IF(BI27=2, FILTER(NEG, LEN(NEG)), IF(BI27, FILTER(NONEG, LEN(NONEG)), """")))"),-5.0)</f>
        <v>-5</v>
      </c>
      <c r="BK27" s="43">
        <f>IFERROR(__xludf.DUMMYFUNCTION("""COMPUTED_VALUE"""),10.0)</f>
        <v>10</v>
      </c>
      <c r="BL27" s="43">
        <f>IFERROR(__xludf.DUMMYFUNCTION("""COMPUTED_VALUE"""),15.0)</f>
        <v>15</v>
      </c>
      <c r="BM27" s="43">
        <f>IF(O3="", 0, IF(SUM(M27:R27)-O27&lt;&gt;0, 0, IF(SUM(C27:H27)&gt;0, 2, IF(SUM(C27:H27)&lt;0, 3, 1))))</f>
        <v>1</v>
      </c>
      <c r="BN27" s="43">
        <f>IFERROR(__xludf.DUMMYFUNCTION("IF(BM27=1, FILTER(TOSSUP, LEN(TOSSUP)), IF(BM27=2, FILTER(NEG, LEN(NEG)), IF(BM27, FILTER(NONEG, LEN(NONEG)), """")))"),-5.0)</f>
        <v>-5</v>
      </c>
      <c r="BO27" s="43">
        <f>IFERROR(__xludf.DUMMYFUNCTION("""COMPUTED_VALUE"""),10.0)</f>
        <v>10</v>
      </c>
      <c r="BP27" s="43">
        <f>IFERROR(__xludf.DUMMYFUNCTION("""COMPUTED_VALUE"""),15.0)</f>
        <v>15</v>
      </c>
      <c r="BQ27" s="43">
        <f>IF(P3="", 0, IF(SUM(M27:R27)-P27&lt;&gt;0, 0, IF(SUM(C27:H27)&gt;0, 2, IF(SUM(C27:H27)&lt;0, 3, 1))))</f>
        <v>1</v>
      </c>
      <c r="BR27" s="43">
        <f>IFERROR(__xludf.DUMMYFUNCTION("IF(BQ27=1, FILTER(TOSSUP, LEN(TOSSUP)), IF(BQ27=2, FILTER(NEG, LEN(NEG)), IF(BQ27, FILTER(NONEG, LEN(NONEG)), """")))"),-5.0)</f>
        <v>-5</v>
      </c>
      <c r="BS27" s="43">
        <f>IFERROR(__xludf.DUMMYFUNCTION("""COMPUTED_VALUE"""),10.0)</f>
        <v>10</v>
      </c>
      <c r="BT27" s="43">
        <f>IFERROR(__xludf.DUMMYFUNCTION("""COMPUTED_VALUE"""),15.0)</f>
        <v>15</v>
      </c>
      <c r="BU27" s="43">
        <f>IF(Q3="", 0, IF(SUM(M27:R27)-Q27&lt;&gt;0, 0, IF(SUM(C27:H27)&gt;0, 2, IF(SUM(C27:H27)&lt;0, 3, 1))))</f>
        <v>0</v>
      </c>
      <c r="BV27" s="43" t="str">
        <f>IFERROR(__xludf.DUMMYFUNCTION("IF(BU27=1, FILTER(TOSSUP, LEN(TOSSUP)), IF(BU27=2, FILTER(NEG, LEN(NEG)), IF(BU27, FILTER(NONEG, LEN(NONEG)), """")))"),"")</f>
        <v/>
      </c>
      <c r="BW27" s="43"/>
      <c r="BX27" s="43"/>
      <c r="BY27" s="43">
        <f>IF(R3="", 0, IF(SUM(M27:R27)-R27&lt;&gt;0, 0, IF(SUM(C27:H27)&gt;0, 2, IF(SUM(C27:H27)&lt;0, 3, 1))))</f>
        <v>0</v>
      </c>
      <c r="BZ27" s="43" t="str">
        <f>IFERROR(__xludf.DUMMYFUNCTION("IF(BY27=1, FILTER(TOSSUP, LEN(TOSSUP)), IF(BY27=2, FILTER(NEG, LEN(NEG)), IF(BY27, FILTER(NONEG, LEN(NONEG)), """")))"),"")</f>
        <v/>
      </c>
      <c r="CA27" s="43"/>
      <c r="CB27" s="43"/>
    </row>
    <row r="28">
      <c r="A28" s="3"/>
      <c r="B28" s="77">
        <v>15.0</v>
      </c>
      <c r="C28" s="78">
        <f t="shared" ref="C28:H28" si="3">COUNTIF(C4:C27, "=15")</f>
        <v>1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49</v>
      </c>
      <c r="J28" s="81"/>
      <c r="K28" s="82" t="s">
        <v>50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49</v>
      </c>
      <c r="T28" s="81"/>
      <c r="U28" s="87" t="s">
        <v>50</v>
      </c>
      <c r="V28" s="43"/>
      <c r="W28" s="43"/>
      <c r="X28" s="43"/>
      <c r="Y28" s="10" t="str">
        <f>IFERROR(__xludf.DUMMYFUNCTION("""COMPUTED_VALUE"""),"Adhithyaa Nair")</f>
        <v>Adhithyaa Nair</v>
      </c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</row>
    <row r="29">
      <c r="A29" s="3"/>
      <c r="B29" s="88">
        <v>10.0</v>
      </c>
      <c r="C29" s="89">
        <f t="shared" ref="C29:H29" si="5">COUNTIF(C4:C27, "=10")</f>
        <v>2</v>
      </c>
      <c r="D29" s="90">
        <f t="shared" si="5"/>
        <v>0</v>
      </c>
      <c r="E29" s="89">
        <f t="shared" si="5"/>
        <v>6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7"/>
      <c r="L29" s="93">
        <v>10.0</v>
      </c>
      <c r="M29" s="94">
        <f t="shared" ref="M29:R29" si="6">COUNTIF(M4:M27, "=10")</f>
        <v>0</v>
      </c>
      <c r="N29" s="95">
        <f t="shared" si="6"/>
        <v>1</v>
      </c>
      <c r="O29" s="94">
        <f t="shared" si="6"/>
        <v>2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7"/>
      <c r="V29" s="43"/>
      <c r="W29" s="43"/>
      <c r="X29" s="43"/>
      <c r="Y29" s="43" t="str">
        <f>IFERROR(__xludf.DUMMYFUNCTION("""COMPUTED_VALUE"""),"Alex Yang")</f>
        <v>Alex Yang</v>
      </c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</row>
    <row r="30">
      <c r="A30" s="3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2</v>
      </c>
      <c r="G30" s="96">
        <f t="shared" si="7"/>
        <v>0</v>
      </c>
      <c r="H30" s="97">
        <f t="shared" si="7"/>
        <v>0</v>
      </c>
      <c r="I30" s="98">
        <f>sum(I4:I23)</f>
        <v>120</v>
      </c>
      <c r="J30" s="92"/>
      <c r="K30" s="99">
        <f>IF(ROUND(IFERROR(I30/SUM(C28:H29), 0), 0)=IFERROR(I30/SUM(C28:H29), 0), ROUND(IFERROR(I30/SUM(C28:H29), 0), 0), ROUND(IFERROR(I30/SUM(C28:H29), 0), 1))</f>
        <v>13.3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1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30</v>
      </c>
      <c r="T30" s="92"/>
      <c r="U30" s="103">
        <f>IF(ROUND(IFERROR(S30/SUM(M28:R29), 0), 0)=IFERROR(S30/SUM(M28:R29), 0), ROUND(IFERROR(S30/SUM(M28:R29), 0), 0), ROUND(IFERROR(S30/SUM(M28:R29), 0), 1))</f>
        <v>10</v>
      </c>
      <c r="V30" s="43"/>
      <c r="W30" s="43"/>
      <c r="X30" s="43"/>
      <c r="Y30" s="43" t="str">
        <f>IFERROR(__xludf.DUMMYFUNCTION("""COMPUTED_VALUE"""),"Ryan Yu")</f>
        <v>Ryan Yu</v>
      </c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</row>
    <row r="31">
      <c r="A31" s="3"/>
      <c r="B31" s="104" t="s">
        <v>51</v>
      </c>
      <c r="C31" s="105">
        <f t="shared" ref="C31:H31" si="9">(C28*15)+(C29*10)+(C30*-5)</f>
        <v>35</v>
      </c>
      <c r="D31" s="106">
        <f t="shared" si="9"/>
        <v>0</v>
      </c>
      <c r="E31" s="105">
        <f t="shared" si="9"/>
        <v>60</v>
      </c>
      <c r="F31" s="106">
        <f t="shared" si="9"/>
        <v>-10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51</v>
      </c>
      <c r="M31" s="110">
        <f t="shared" ref="M31:R31" si="10">(M28*15)+(M29*10)+(M30*-5)</f>
        <v>0</v>
      </c>
      <c r="N31" s="106">
        <f t="shared" si="10"/>
        <v>10</v>
      </c>
      <c r="O31" s="110">
        <f t="shared" si="10"/>
        <v>15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3"/>
      <c r="W31" s="43"/>
      <c r="X31" s="43"/>
      <c r="Y31" s="43" t="str">
        <f>IFERROR(__xludf.DUMMYFUNCTION("""COMPUTED_VALUE"""),"")</f>
        <v/>
      </c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</row>
    <row r="32">
      <c r="A32" s="3"/>
      <c r="B32" s="111">
        <f>IFERROR(__xludf.DUMMYFUNCTION("IF(RegExMatch(K27&amp;"""",""--""), ""ERROR"", K27)"),205.0)</f>
        <v>205</v>
      </c>
      <c r="I32" s="92"/>
      <c r="J32" s="112" t="s">
        <v>52</v>
      </c>
      <c r="K32" s="113"/>
      <c r="L32" s="113"/>
      <c r="M32" s="81"/>
      <c r="N32" s="114">
        <f>IFERROR(__xludf.DUMMYFUNCTION("IF(RegExMatch(U27&amp;"""",""--""), ""ERROR"", U27)"),55.0)</f>
        <v>55</v>
      </c>
      <c r="O32" s="113"/>
      <c r="P32" s="113"/>
      <c r="Q32" s="113"/>
      <c r="R32" s="113"/>
      <c r="S32" s="113"/>
      <c r="T32" s="113"/>
      <c r="U32" s="81"/>
      <c r="V32" s="43"/>
      <c r="W32" s="43"/>
      <c r="X32" s="43"/>
      <c r="Y32" s="43" t="str">
        <f>IFERROR(__xludf.DUMMYFUNCTION("""COMPUTED_VALUE"""),"")</f>
        <v/>
      </c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</row>
    <row r="33">
      <c r="A33" s="3"/>
      <c r="B33" s="91"/>
      <c r="I33" s="92"/>
      <c r="J33" s="91"/>
      <c r="M33" s="92"/>
      <c r="N33" s="91"/>
      <c r="U33" s="92"/>
      <c r="V33" s="43"/>
      <c r="W33" s="43"/>
      <c r="X33" s="43"/>
      <c r="Y33" s="43" t="str">
        <f>IFERROR(__xludf.DUMMYFUNCTION("""COMPUTED_VALUE"""),"")</f>
        <v/>
      </c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</row>
    <row r="34">
      <c r="A34" s="3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3"/>
      <c r="W34" s="43"/>
      <c r="X34" s="43"/>
      <c r="Y34" s="43" t="str">
        <f>IFERROR(__xludf.DUMMYFUNCTION("""COMPUTED_VALUE"""),"")</f>
        <v/>
      </c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</row>
    <row r="35">
      <c r="A35" s="3"/>
      <c r="B35" s="3"/>
      <c r="C35" s="3"/>
      <c r="D35" s="3"/>
      <c r="E35" s="3"/>
      <c r="F35" s="30"/>
      <c r="G35" s="30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43"/>
      <c r="W35" s="43"/>
      <c r="X35" s="43"/>
      <c r="Y35" s="43" t="str">
        <f>IFERROR(__xludf.DUMMYFUNCTION("""COMPUTED_VALUE"""),"")</f>
        <v/>
      </c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</row>
    <row r="36">
      <c r="A36" s="3"/>
      <c r="B36" s="3"/>
      <c r="C36" s="116"/>
      <c r="E36" s="117"/>
      <c r="F36" s="30"/>
      <c r="G36" s="3"/>
      <c r="H36" s="3"/>
      <c r="I36" s="3"/>
      <c r="J36" s="117"/>
      <c r="K36" s="117"/>
      <c r="L36" s="3"/>
      <c r="M36" s="3"/>
      <c r="O36" s="3"/>
      <c r="P36" s="3"/>
      <c r="Q36" s="3"/>
      <c r="R36" s="3"/>
      <c r="S36" s="3"/>
      <c r="T36" s="3"/>
      <c r="U36" s="117"/>
      <c r="V36" s="43"/>
      <c r="W36" s="43"/>
      <c r="X36" s="43"/>
      <c r="Y36" s="43" t="str">
        <f>IFERROR(__xludf.DUMMYFUNCTION("""COMPUTED_VALUE"""),"")</f>
        <v/>
      </c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</row>
    <row r="37">
      <c r="A37" s="3"/>
      <c r="B37" s="3"/>
      <c r="C37" s="30" t="str">
        <f>W37</f>
        <v/>
      </c>
      <c r="L37" s="30"/>
      <c r="M37" s="30" t="str">
        <f>X37</f>
        <v/>
      </c>
      <c r="V37" s="43"/>
      <c r="W37" s="76"/>
      <c r="X37" s="76"/>
      <c r="Y37" s="43" t="str">
        <f>IFERROR(__xludf.DUMMYFUNCTION("FILTER(INSTRUCTIONS!A34:CC44, INSTRUCTIONS!A34:CC34=M2)"),"CENTENNIAL LANE B")</f>
        <v>CENTENNIAL LANE B</v>
      </c>
      <c r="Z37" s="10"/>
      <c r="AA37" s="10"/>
      <c r="AB37" s="43"/>
      <c r="AC37" s="43"/>
      <c r="AD37" s="43"/>
      <c r="AE37" s="10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</row>
    <row r="38">
      <c r="A38" s="3"/>
      <c r="B38" s="3"/>
      <c r="L38" s="30"/>
      <c r="V38" s="43"/>
      <c r="Y38" s="43" t="str">
        <f>IFERROR(__xludf.DUMMYFUNCTION("""COMPUTED_VALUE"""),"Joe Li")</f>
        <v>Joe Li</v>
      </c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</row>
    <row r="39">
      <c r="A39" s="3"/>
      <c r="B39" s="3"/>
      <c r="L39" s="30"/>
      <c r="V39" s="43"/>
      <c r="Y39" s="43" t="str">
        <f>IFERROR(__xludf.DUMMYFUNCTION("""COMPUTED_VALUE"""),"Jonah Newgent")</f>
        <v>Jonah Newgent</v>
      </c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</row>
    <row r="40">
      <c r="A40" s="3"/>
      <c r="B40" s="3"/>
      <c r="L40" s="30"/>
      <c r="V40" s="43"/>
      <c r="Y40" s="43" t="str">
        <f>IFERROR(__xludf.DUMMYFUNCTION("""COMPUTED_VALUE"""),"Sahil Prasad")</f>
        <v>Sahil Prasad</v>
      </c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</row>
    <row r="41">
      <c r="A41" s="3"/>
      <c r="B41" s="3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43"/>
      <c r="W41" s="43"/>
      <c r="X41" s="43"/>
      <c r="Y41" s="43" t="str">
        <f>IFERROR(__xludf.DUMMYFUNCTION("""COMPUTED_VALUE"""),"Ari Rosenthal")</f>
        <v>Ari Rosenthal</v>
      </c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</row>
    <row r="42">
      <c r="A42" s="3"/>
      <c r="B42" s="3"/>
      <c r="C42" s="119" t="s">
        <v>53</v>
      </c>
      <c r="H42" s="3"/>
      <c r="I42" s="3"/>
      <c r="J42" s="30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43"/>
      <c r="W42" s="43"/>
      <c r="X42" s="43"/>
      <c r="Y42" s="43" t="str">
        <f>IFERROR(__xludf.DUMMYFUNCTION("""COMPUTED_VALUE"""),"")</f>
        <v/>
      </c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</row>
    <row r="43">
      <c r="A43" s="3"/>
      <c r="B43" s="3"/>
      <c r="C43" s="120"/>
      <c r="V43" s="76"/>
      <c r="W43" s="43"/>
      <c r="X43" s="43"/>
      <c r="Y43" s="43" t="str">
        <f>IFERROR(__xludf.DUMMYFUNCTION("""COMPUTED_VALUE"""),"")</f>
        <v/>
      </c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</row>
    <row r="44">
      <c r="A44" s="3"/>
      <c r="B44" s="3"/>
      <c r="V44" s="43"/>
      <c r="W44" s="43"/>
      <c r="X44" s="43"/>
      <c r="Y44" s="43" t="str">
        <f>IFERROR(__xludf.DUMMYFUNCTION("""COMPUTED_VALUE"""),"")</f>
        <v/>
      </c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</row>
    <row r="45">
      <c r="A45" s="3"/>
      <c r="B45" s="3"/>
      <c r="V45" s="43"/>
      <c r="W45" s="43"/>
      <c r="X45" s="43"/>
      <c r="Y45" s="43" t="str">
        <f>IFERROR(__xludf.DUMMYFUNCTION("""COMPUTED_VALUE"""),"")</f>
        <v/>
      </c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</row>
    <row r="46">
      <c r="A46" s="3"/>
      <c r="B46" s="3"/>
      <c r="V46" s="43"/>
      <c r="W46" s="43"/>
      <c r="X46" s="43"/>
      <c r="Y46" s="43" t="str">
        <f>IFERROR(__xludf.DUMMYFUNCTION("""COMPUTED_VALUE"""),"")</f>
        <v/>
      </c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43"/>
      <c r="W47" s="43"/>
      <c r="X47" s="43"/>
      <c r="Y47" s="43" t="str">
        <f>IFERROR(__xludf.DUMMYFUNCTION("""COMPUTED_VALUE"""),"")</f>
        <v/>
      </c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</row>
  </sheetData>
  <mergeCells count="24">
    <mergeCell ref="L2:L3"/>
    <mergeCell ref="L24:L27"/>
    <mergeCell ref="M2:U2"/>
    <mergeCell ref="G1:Q1"/>
    <mergeCell ref="C2:K2"/>
    <mergeCell ref="U28:U29"/>
    <mergeCell ref="S28:T29"/>
    <mergeCell ref="I28:J29"/>
    <mergeCell ref="C42:G42"/>
    <mergeCell ref="C43:U46"/>
    <mergeCell ref="N32:U34"/>
    <mergeCell ref="U30:U31"/>
    <mergeCell ref="S30:T31"/>
    <mergeCell ref="K30:K31"/>
    <mergeCell ref="I30:J31"/>
    <mergeCell ref="X37:X40"/>
    <mergeCell ref="W37:W40"/>
    <mergeCell ref="K28:K29"/>
    <mergeCell ref="J32:M34"/>
    <mergeCell ref="B32:I34"/>
    <mergeCell ref="M37:U40"/>
    <mergeCell ref="C36:D36"/>
    <mergeCell ref="C37:K40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I5">
      <formula1>'ROUND 9'!$X$5:$AA$5</formula1>
    </dataValidation>
    <dataValidation type="list" allowBlank="1" showErrorMessage="1" sqref="N15">
      <formula1>'ROUND 9'!$BJ$15:$BL$15</formula1>
    </dataValidation>
    <dataValidation type="list" allowBlank="1" showErrorMessage="1" sqref="P5">
      <formula1>'ROUND 9'!$BR$5:$BT$5</formula1>
    </dataValidation>
    <dataValidation type="list" allowBlank="1" showErrorMessage="1" sqref="G26">
      <formula1>'ROUND 9'!$AX$26:$AZ$26</formula1>
    </dataValidation>
    <dataValidation type="list" allowBlank="1" showErrorMessage="1" sqref="O26">
      <formula1>'ROUND 9'!$BN$26:$BP$26</formula1>
    </dataValidation>
    <dataValidation type="list" allowBlank="1" showErrorMessage="1" sqref="M24">
      <formula1>'ROUND 9'!$BF$24:$BH$24</formula1>
    </dataValidation>
    <dataValidation type="list" allowBlank="1" showErrorMessage="1" sqref="D15">
      <formula1>'ROUND 9'!$AL$15:$AN$15</formula1>
    </dataValidation>
    <dataValidation type="list" allowBlank="1" showErrorMessage="1" sqref="F17">
      <formula1>'ROUND 9'!$AT$17:$AV$17</formula1>
    </dataValidation>
    <dataValidation type="list" allowBlank="1" showErrorMessage="1" sqref="S4">
      <formula1>'ROUND 9'!$AC$4:$AF$4</formula1>
    </dataValidation>
    <dataValidation type="list" allowBlank="1" showErrorMessage="1" sqref="C15">
      <formula1>'ROUND 9'!$AH$15:$AJ$15</formula1>
    </dataValidation>
    <dataValidation type="list" allowBlank="1" showErrorMessage="1" sqref="P22">
      <formula1>'ROUND 9'!$BR$22:$BT$22</formula1>
    </dataValidation>
    <dataValidation type="list" allowBlank="1" showErrorMessage="1" sqref="G13">
      <formula1>'ROUND 9'!$AX$13:$AZ$13</formula1>
    </dataValidation>
    <dataValidation type="list" allowBlank="1" showErrorMessage="1" sqref="R20">
      <formula1>'ROUND 9'!$BZ$20:$CB$20</formula1>
    </dataValidation>
    <dataValidation type="list" allowBlank="1" showErrorMessage="1" sqref="I23">
      <formula1>'ROUND 9'!$X$23:$AA$23</formula1>
    </dataValidation>
    <dataValidation type="list" allowBlank="1" showErrorMessage="1" sqref="M11">
      <formula1>'ROUND 9'!$BF$11:$BH$11</formula1>
    </dataValidation>
    <dataValidation type="list" allowBlank="1" showErrorMessage="1" sqref="O13">
      <formula1>'ROUND 9'!$BN$13:$BP$13</formula1>
    </dataValidation>
    <dataValidation type="list" allowBlank="1" showErrorMessage="1" sqref="R18">
      <formula1>'ROUND 9'!$BZ$18:$CB$18</formula1>
    </dataValidation>
    <dataValidation type="list" allowBlank="1" showErrorMessage="1" sqref="H24">
      <formula1>'ROUND 9'!$BB$24:$BD$24</formula1>
    </dataValidation>
    <dataValidation type="list" allowBlank="1" showErrorMessage="1" sqref="G12">
      <formula1>'ROUND 9'!$AX$12:$AZ$12</formula1>
    </dataValidation>
    <dataValidation type="list" allowBlank="1" showErrorMessage="1" sqref="D16">
      <formula1>'ROUND 9'!$AL$16:$AN$16</formula1>
    </dataValidation>
    <dataValidation type="list" allowBlank="1" showErrorMessage="1" sqref="H5">
      <formula1>'ROUND 9'!$BB$5:$BD$5</formula1>
    </dataValidation>
    <dataValidation type="list" allowBlank="1" showErrorMessage="1" sqref="R17">
      <formula1>'ROUND 9'!$BZ$17:$CB$17</formula1>
    </dataValidation>
    <dataValidation type="list" allowBlank="1" showErrorMessage="1" sqref="I10">
      <formula1>'ROUND 9'!$X$10:$AA$10</formula1>
    </dataValidation>
    <dataValidation type="list" allowBlank="1" showErrorMessage="1" sqref="Q20">
      <formula1>'ROUND 9'!$BV$20:$BX$20</formula1>
    </dataValidation>
    <dataValidation type="list" allowBlank="1" showErrorMessage="1" sqref="S23">
      <formula1>'ROUND 9'!$AC$23:$AF$23</formula1>
    </dataValidation>
    <dataValidation type="list" allowBlank="1" showErrorMessage="1" sqref="C14">
      <formula1>'ROUND 9'!$AH$14:$AJ$14</formula1>
    </dataValidation>
    <dataValidation type="list" allowBlank="1" showErrorMessage="1" sqref="H11">
      <formula1>'ROUND 9'!$BB$11:$BD$11</formula1>
    </dataValidation>
    <dataValidation type="list" allowBlank="1" showErrorMessage="1" sqref="P21">
      <formula1>'ROUND 9'!$BR$21:$BT$21</formula1>
    </dataValidation>
    <dataValidation type="list" allowBlank="1" showErrorMessage="1" sqref="I22">
      <formula1>'ROUND 9'!$X$22:$AA$22</formula1>
    </dataValidation>
    <dataValidation type="list" allowBlank="1" showErrorMessage="1" sqref="H23">
      <formula1>'ROUND 9'!$BB$23:$BD$23</formula1>
    </dataValidation>
    <dataValidation type="list" allowBlank="1" showErrorMessage="1" sqref="F18">
      <formula1>'ROUND 9'!$AT$18:$AV$18</formula1>
    </dataValidation>
    <dataValidation type="list" allowBlank="1" showErrorMessage="1" sqref="C8">
      <formula1>'ROUND 9'!$AH$8:$AJ$8</formula1>
    </dataValidation>
    <dataValidation type="list" allowBlank="1" showErrorMessage="1" sqref="N16">
      <formula1>'ROUND 9'!$BJ$16:$BL$16</formula1>
    </dataValidation>
    <dataValidation type="list" allowBlank="1" showErrorMessage="1" sqref="E19">
      <formula1>'ROUND 9'!$AP$19:$AR$19</formula1>
    </dataValidation>
    <dataValidation type="list" allowBlank="1" showErrorMessage="1" sqref="H10">
      <formula1>'ROUND 9'!$BB$10:$BD$10</formula1>
    </dataValidation>
    <dataValidation type="list" allowBlank="1" showErrorMessage="1" sqref="S22">
      <formula1>'ROUND 9'!$AC$22:$AF$22</formula1>
    </dataValidation>
    <dataValidation type="list" allowBlank="1" showErrorMessage="1" sqref="D4">
      <formula1>'ROUND 9'!$AL$4:$AN$4</formula1>
    </dataValidation>
    <dataValidation type="list" allowBlank="1" showErrorMessage="1" sqref="S10">
      <formula1>'ROUND 9'!$AC$10:$AF$10</formula1>
    </dataValidation>
    <dataValidation type="list" allowBlank="1" showErrorMessage="1" sqref="F5">
      <formula1>'ROUND 9'!$AT$5:$AV$5</formula1>
    </dataValidation>
    <dataValidation type="list" allowBlank="1" showErrorMessage="1" sqref="N7">
      <formula1>'ROUND 9'!$BJ$7:$BL$7</formula1>
    </dataValidation>
    <dataValidation type="list" allowBlank="1" showErrorMessage="1" sqref="M25">
      <formula1>'ROUND 9'!$BF$25:$BH$25</formula1>
    </dataValidation>
    <dataValidation type="list" allowBlank="1" showErrorMessage="1" sqref="O27">
      <formula1>'ROUND 9'!$BN$27:$BP$27</formula1>
    </dataValidation>
    <dataValidation type="list" allowBlank="1" showErrorMessage="1" sqref="I21">
      <formula1>'ROUND 9'!$X$21:$AA$21</formula1>
    </dataValidation>
    <dataValidation type="list" allowBlank="1" showErrorMessage="1" sqref="H25">
      <formula1>'ROUND 9'!$BB$25:$BD$25</formula1>
    </dataValidation>
    <dataValidation type="list" allowBlank="1" showErrorMessage="1" sqref="Q4">
      <formula1>'ROUND 9'!$BV$4:$BX$4</formula1>
    </dataValidation>
    <dataValidation type="list" allowBlank="1" showErrorMessage="1" sqref="D9">
      <formula1>'ROUND 9'!$AL$9:$AN$9</formula1>
    </dataValidation>
    <dataValidation type="list" allowBlank="1" showErrorMessage="1" sqref="C16">
      <formula1>'ROUND 9'!$AH$16:$AJ$16</formula1>
    </dataValidation>
    <dataValidation type="list" allowBlank="1" showErrorMessage="1" sqref="P23">
      <formula1>'ROUND 9'!$BR$23:$BT$23</formula1>
    </dataValidation>
    <dataValidation type="list" allowBlank="1" showErrorMessage="1" sqref="S9">
      <formula1>'ROUND 9'!$AC$9:$AF$9</formula1>
    </dataValidation>
    <dataValidation type="list" allowBlank="1" showErrorMessage="1" sqref="S19">
      <formula1>'ROUND 9'!$AC$19:$AF$19</formula1>
    </dataValidation>
    <dataValidation type="list" allowBlank="1" showErrorMessage="1" sqref="R21">
      <formula1>'ROUND 9'!$BZ$21:$CB$21</formula1>
    </dataValidation>
    <dataValidation type="list" allowBlank="1" showErrorMessage="1" sqref="D27">
      <formula1>'ROUND 9'!$AL$27:$AN$27</formula1>
    </dataValidation>
    <dataValidation type="list" allowBlank="1" showErrorMessage="1" sqref="M12">
      <formula1>'ROUND 9'!$BF$12:$BH$12</formula1>
    </dataValidation>
    <dataValidation type="list" allowBlank="1" showErrorMessage="1" sqref="M26">
      <formula1>'ROUND 9'!$BF$26:$BH$26</formula1>
    </dataValidation>
    <dataValidation type="list" allowBlank="1" showErrorMessage="1" sqref="O4">
      <formula1>'ROUND 9'!$BN$4:$BP$4</formula1>
    </dataValidation>
    <dataValidation type="list" allowBlank="1" showErrorMessage="1" sqref="D17">
      <formula1>'ROUND 9'!$AL$17:$AN$17</formula1>
    </dataValidation>
    <dataValidation type="list" allowBlank="1" showErrorMessage="1" sqref="E8">
      <formula1>'ROUND 9'!$AP$8:$AR$8</formula1>
    </dataValidation>
    <dataValidation type="list" allowBlank="1" showErrorMessage="1" sqref="F16">
      <formula1>'ROUND 9'!$AT$16:$AV$16</formula1>
    </dataValidation>
    <dataValidation type="list" allowBlank="1" showErrorMessage="1" sqref="H7">
      <formula1>'ROUND 9'!$BB$7:$BD$7</formula1>
    </dataValidation>
    <dataValidation type="list" allowBlank="1" showErrorMessage="1" sqref="I11">
      <formula1>'ROUND 9'!$X$11:$AA$11</formula1>
    </dataValidation>
    <dataValidation type="list" allowBlank="1" showErrorMessage="1" sqref="O9">
      <formula1>'ROUND 9'!$BN$9:$BP$9</formula1>
    </dataValidation>
    <dataValidation type="list" allowBlank="1" showErrorMessage="1" sqref="N14">
      <formula1>'ROUND 9'!$BJ$14:$BL$14</formula1>
    </dataValidation>
    <dataValidation type="list" allowBlank="1" showErrorMessage="1" sqref="P19">
      <formula1>'ROUND 9'!$BR$19:$BT$19</formula1>
    </dataValidation>
    <dataValidation type="list" allowBlank="1" showErrorMessage="1" sqref="R8">
      <formula1>'ROUND 9'!$BZ$8:$CB$8</formula1>
    </dataValidation>
    <dataValidation type="list" allowBlank="1" showErrorMessage="1" sqref="F21">
      <formula1>'ROUND 9'!$AT$21:$AV$21</formula1>
    </dataValidation>
    <dataValidation type="list" allowBlank="1" showErrorMessage="1" sqref="O25">
      <formula1>'ROUND 9'!$BN$25:$BP$25</formula1>
    </dataValidation>
    <dataValidation type="list" allowBlank="1" showErrorMessage="1" sqref="E10">
      <formula1>'ROUND 9'!$AP$10:$AR$10</formula1>
    </dataValidation>
    <dataValidation type="list" allowBlank="1" showErrorMessage="1" sqref="M10">
      <formula1>'ROUND 9'!$BF$10:$BH$10</formula1>
    </dataValidation>
    <dataValidation type="list" allowBlank="1" showErrorMessage="1" sqref="M6">
      <formula1>'ROUND 9'!$BF$6:$BH$6</formula1>
    </dataValidation>
    <dataValidation type="list" allowBlank="1" showErrorMessage="1" sqref="G8">
      <formula1>'ROUND 9'!$AX$8:$AZ$8</formula1>
    </dataValidation>
    <dataValidation type="list" allowBlank="1" showErrorMessage="1" sqref="F7">
      <formula1>'ROUND 9'!$AT$7:$AV$7</formula1>
    </dataValidation>
    <dataValidation type="list" allowBlank="1" showErrorMessage="1" sqref="N13">
      <formula1>'ROUND 9'!$BJ$13:$BL$13</formula1>
    </dataValidation>
    <dataValidation type="list" allowBlank="1" showErrorMessage="1" sqref="C17">
      <formula1>'ROUND 9'!$AH$17:$AJ$17</formula1>
    </dataValidation>
    <dataValidation type="list" allowBlank="1" showErrorMessage="1" sqref="P24">
      <formula1>'ROUND 9'!$BR$24:$BT$24</formula1>
    </dataValidation>
    <dataValidation type="list" allowBlank="1" showErrorMessage="1" sqref="N5">
      <formula1>'ROUND 9'!$BJ$5:$BL$5</formula1>
    </dataValidation>
    <dataValidation type="list" allowBlank="1" showErrorMessage="1" sqref="G15">
      <formula1>'ROUND 9'!$AX$15:$AZ$15</formula1>
    </dataValidation>
    <dataValidation type="list" allowBlank="1" showErrorMessage="1" sqref="F15">
      <formula1>'ROUND 9'!$AT$15:$AV$15</formula1>
    </dataValidation>
    <dataValidation type="list" allowBlank="1" showErrorMessage="1" sqref="H26">
      <formula1>'ROUND 9'!$BB$26:$BD$26</formula1>
    </dataValidation>
    <dataValidation type="list" allowBlank="1" showErrorMessage="1" sqref="Q9">
      <formula1>'ROUND 9'!$BV$9:$BX$9</formula1>
    </dataValidation>
    <dataValidation type="list" allowBlank="1" showErrorMessage="1" sqref="C2 M2">
      <formula1>INSTRUCTIONS!$A$34:$CC$34</formula1>
    </dataValidation>
    <dataValidation type="list" allowBlank="1" showErrorMessage="1" sqref="O24">
      <formula1>'ROUND 9'!$BN$24:$BP$24</formula1>
    </dataValidation>
    <dataValidation type="list" allowBlank="1" showErrorMessage="1" sqref="G14">
      <formula1>'ROUND 9'!$AX$14:$AZ$14</formula1>
    </dataValidation>
    <dataValidation type="list" allowBlank="1" showErrorMessage="1" sqref="P18">
      <formula1>'ROUND 9'!$BR$18:$BT$18</formula1>
    </dataValidation>
    <dataValidation type="list" allowBlank="1" showErrorMessage="1" sqref="F20">
      <formula1>'ROUND 9'!$AT$20:$AV$20</formula1>
    </dataValidation>
    <dataValidation type="list" allowBlank="1" showErrorMessage="1" sqref="R15">
      <formula1>'ROUND 9'!$BZ$15:$CB$15</formula1>
    </dataValidation>
    <dataValidation type="list" allowBlank="1" showErrorMessage="1" sqref="Q6">
      <formula1>'ROUND 9'!$BV$6:$BX$6</formula1>
    </dataValidation>
    <dataValidation type="list" allowBlank="1" showErrorMessage="1" sqref="Q22">
      <formula1>'ROUND 9'!$BV$22:$BX$22</formula1>
    </dataValidation>
    <dataValidation type="list" allowBlank="1" showErrorMessage="1" sqref="G5">
      <formula1>'ROUND 9'!$AX$5:$AZ$5</formula1>
    </dataValidation>
    <dataValidation type="list" allowBlank="1" showErrorMessage="1" sqref="D20">
      <formula1>'ROUND 9'!$AL$20:$AN$20</formula1>
    </dataValidation>
    <dataValidation type="list" allowBlank="1" showErrorMessage="1" sqref="O23">
      <formula1>'ROUND 9'!$BN$23:$BP$23</formula1>
    </dataValidation>
    <dataValidation type="list" allowBlank="1" showErrorMessage="1" sqref="M27">
      <formula1>'ROUND 9'!$BF$27:$BH$27</formula1>
    </dataValidation>
    <dataValidation type="list" allowBlank="1" showErrorMessage="1" sqref="D7">
      <formula1>'ROUND 9'!$AL$7:$AN$7</formula1>
    </dataValidation>
    <dataValidation type="list" allowBlank="1" showErrorMessage="1" sqref="H13">
      <formula1>'ROUND 9'!$BB$13:$BD$13</formula1>
    </dataValidation>
    <dataValidation type="list" allowBlank="1" showErrorMessage="1" sqref="F14">
      <formula1>'ROUND 9'!$AT$14:$AV$14</formula1>
    </dataValidation>
    <dataValidation type="list" allowBlank="1" showErrorMessage="1" sqref="D18">
      <formula1>'ROUND 9'!$AL$18:$AN$18</formula1>
    </dataValidation>
    <dataValidation type="list" allowBlank="1" showErrorMessage="1" sqref="E11">
      <formula1>'ROUND 9'!$AP$11:$AR$11</formula1>
    </dataValidation>
    <dataValidation type="list" allowBlank="1" showErrorMessage="1" sqref="N18">
      <formula1>'ROUND 9'!$BJ$18:$BL$18</formula1>
    </dataValidation>
    <dataValidation type="list" allowBlank="1" showErrorMessage="1" sqref="N9">
      <formula1>'ROUND 9'!$BJ$9:$BL$9</formula1>
    </dataValidation>
    <dataValidation type="list" allowBlank="1" showErrorMessage="1" sqref="C12">
      <formula1>'ROUND 9'!$AH$12:$AJ$12</formula1>
    </dataValidation>
    <dataValidation type="list" allowBlank="1" showErrorMessage="1" sqref="H19">
      <formula1>'ROUND 9'!$BB$19:$BD$19</formula1>
    </dataValidation>
    <dataValidation type="list" allowBlank="1" showErrorMessage="1" sqref="R23">
      <formula1>'ROUND 9'!$BZ$23:$CB$23</formula1>
    </dataValidation>
    <dataValidation type="list" allowBlank="1" showErrorMessage="1" sqref="E5">
      <formula1>'ROUND 9'!$AP$5:$AR$5</formula1>
    </dataValidation>
    <dataValidation type="list" allowBlank="1" showErrorMessage="1" sqref="I18">
      <formula1>'ROUND 9'!$X$18:$AA$18</formula1>
    </dataValidation>
    <dataValidation type="list" allowBlank="1" showErrorMessage="1" sqref="O10">
      <formula1>'ROUND 9'!$BN$10:$BP$10</formula1>
    </dataValidation>
    <dataValidation type="list" allowBlank="1" showErrorMessage="1" sqref="M14">
      <formula1>'ROUND 9'!$BF$14:$BH$14</formula1>
    </dataValidation>
    <dataValidation type="list" allowBlank="1" showErrorMessage="1" sqref="O6">
      <formula1>'ROUND 9'!$BN$6:$BP$6</formula1>
    </dataValidation>
    <dataValidation type="list" allowBlank="1" showErrorMessage="1" sqref="N20">
      <formula1>'ROUND 9'!$BJ$20:$BL$20</formula1>
    </dataValidation>
    <dataValidation type="list" allowBlank="1" showErrorMessage="1" sqref="I20">
      <formula1>'ROUND 9'!$X$20:$AA$20</formula1>
    </dataValidation>
    <dataValidation type="list" allowBlank="1" showErrorMessage="1" sqref="H21">
      <formula1>'ROUND 9'!$BB$21:$BD$21</formula1>
    </dataValidation>
    <dataValidation type="list" allowBlank="1" showErrorMessage="1" sqref="P9">
      <formula1>'ROUND 9'!$BR$9:$BT$9</formula1>
    </dataValidation>
    <dataValidation type="list" allowBlank="1" showErrorMessage="1" sqref="P25">
      <formula1>'ROUND 9'!$BR$25:$BT$25</formula1>
    </dataValidation>
    <dataValidation type="list" allowBlank="1" showErrorMessage="1" sqref="N26">
      <formula1>'ROUND 9'!$BJ$26:$BL$26</formula1>
    </dataValidation>
    <dataValidation type="list" allowBlank="1" showErrorMessage="1" sqref="C20">
      <formula1>'ROUND 9'!$AH$20:$AJ$20</formula1>
    </dataValidation>
    <dataValidation type="list" allowBlank="1" showErrorMessage="1" sqref="G16">
      <formula1>'ROUND 9'!$AX$16:$AZ$16</formula1>
    </dataValidation>
    <dataValidation type="list" allowBlank="1" showErrorMessage="1" sqref="E17">
      <formula1>'ROUND 9'!$AP$17:$AR$17</formula1>
    </dataValidation>
    <dataValidation type="list" allowBlank="1" showErrorMessage="1" sqref="M13">
      <formula1>'ROUND 9'!$BF$13:$BH$13</formula1>
    </dataValidation>
    <dataValidation type="list" allowBlank="1" showErrorMessage="1" sqref="Q27">
      <formula1>'ROUND 9'!$BV$27:$BX$27</formula1>
    </dataValidation>
    <dataValidation type="list" allowBlank="1" showErrorMessage="1" sqref="N17">
      <formula1>'ROUND 9'!$BJ$17:$BL$17</formula1>
    </dataValidation>
    <dataValidation type="list" allowBlank="1" showErrorMessage="1" sqref="H18">
      <formula1>'ROUND 9'!$BB$18:$BD$18</formula1>
    </dataValidation>
    <dataValidation type="list" allowBlank="1" showErrorMessage="1" sqref="Q15">
      <formula1>'ROUND 9'!$BV$15:$BX$15</formula1>
    </dataValidation>
    <dataValidation type="list" allowBlank="1" showErrorMessage="1" sqref="F9">
      <formula1>'ROUND 9'!$AT$9:$AV$9</formula1>
    </dataValidation>
    <dataValidation type="list" allowBlank="1" showErrorMessage="1" sqref="O16">
      <formula1>'ROUND 9'!$BN$16:$BP$16</formula1>
    </dataValidation>
    <dataValidation type="list" allowBlank="1" showErrorMessage="1" sqref="I17">
      <formula1>'ROUND 9'!$X$17:$AA$17</formula1>
    </dataValidation>
    <dataValidation type="list" allowBlank="1" showErrorMessage="1" sqref="C5">
      <formula1>'ROUND 9'!$AH$5:$AJ$5</formula1>
    </dataValidation>
    <dataValidation type="list" allowBlank="1" showErrorMessage="1" sqref="G24">
      <formula1>'ROUND 9'!$AX$24:$AZ$24</formula1>
    </dataValidation>
    <dataValidation type="list" allowBlank="1" showErrorMessage="1" sqref="E25">
      <formula1>'ROUND 9'!$AP$25:$AR$25</formula1>
    </dataValidation>
    <dataValidation type="list" allowBlank="1" showErrorMessage="1" sqref="Q14">
      <formula1>'ROUND 9'!$BV$14:$BX$14</formula1>
    </dataValidation>
    <dataValidation type="list" allowBlank="1" showErrorMessage="1" sqref="O15">
      <formula1>'ROUND 9'!$BN$15:$BP$15</formula1>
    </dataValidation>
    <dataValidation type="list" allowBlank="1" showErrorMessage="1" sqref="R16">
      <formula1>'ROUND 9'!$BZ$16:$CB$16</formula1>
    </dataValidation>
    <dataValidation type="list" allowBlank="1" showErrorMessage="1" sqref="M4">
      <formula1>'ROUND 9'!$BF$4:$BH$4</formula1>
    </dataValidation>
    <dataValidation type="list" allowBlank="1" showErrorMessage="1" sqref="M19">
      <formula1>'ROUND 9'!$BF$19:$BH$19</formula1>
    </dataValidation>
    <dataValidation type="list" allowBlank="1" showErrorMessage="1" sqref="S8">
      <formula1>'ROUND 9'!$AC$8:$AF$8</formula1>
    </dataValidation>
    <dataValidation type="list" allowBlank="1" showErrorMessage="1" sqref="E7">
      <formula1>'ROUND 9'!$AP$7:$AR$7</formula1>
    </dataValidation>
    <dataValidation type="list" allowBlank="1" showErrorMessage="1" sqref="D21">
      <formula1>'ROUND 9'!$AL$21:$AN$21</formula1>
    </dataValidation>
    <dataValidation type="list" allowBlank="1" showErrorMessage="1" sqref="N21">
      <formula1>'ROUND 9'!$BJ$21:$BL$21</formula1>
    </dataValidation>
    <dataValidation type="list" allowBlank="1" showErrorMessage="1" sqref="E24">
      <formula1>'ROUND 9'!$AP$24:$AR$24</formula1>
    </dataValidation>
    <dataValidation type="list" allowBlank="1" showErrorMessage="1" sqref="H22">
      <formula1>'ROUND 9'!$BB$22:$BD$22</formula1>
    </dataValidation>
    <dataValidation type="list" allowBlank="1" showErrorMessage="1" sqref="R22">
      <formula1>'ROUND 9'!$BZ$22:$CB$22</formula1>
    </dataValidation>
    <dataValidation type="list" allowBlank="1" showErrorMessage="1" sqref="E12">
      <formula1>'ROUND 9'!$AP$12:$AR$12</formula1>
    </dataValidation>
    <dataValidation type="list" allowBlank="1" showErrorMessage="1" sqref="C13">
      <formula1>'ROUND 9'!$AH$13:$AJ$13</formula1>
    </dataValidation>
    <dataValidation type="list" allowBlank="1" showErrorMessage="1" sqref="G23">
      <formula1>'ROUND 9'!$AX$23:$AZ$23</formula1>
    </dataValidation>
    <dataValidation type="list" allowBlank="1" showErrorMessage="1" sqref="D11">
      <formula1>'ROUND 9'!$AL$11:$AN$11</formula1>
    </dataValidation>
    <dataValidation type="list" allowBlank="1" showErrorMessage="1" sqref="O11">
      <formula1>'ROUND 9'!$BN$11:$BP$11</formula1>
    </dataValidation>
    <dataValidation type="list" allowBlank="1" showErrorMessage="1" sqref="N24">
      <formula1>'ROUND 9'!$BJ$24:$BL$24</formula1>
    </dataValidation>
    <dataValidation type="list" allowBlank="1" showErrorMessage="1" sqref="M18">
      <formula1>'ROUND 9'!$BF$18:$BH$18</formula1>
    </dataValidation>
    <dataValidation type="list" allowBlank="1" showErrorMessage="1" sqref="M9">
      <formula1>'ROUND 9'!$BF$9:$BH$9</formula1>
    </dataValidation>
    <dataValidation type="list" allowBlank="1" showErrorMessage="1" sqref="E18">
      <formula1>'ROUND 9'!$AP$18:$AR$18</formula1>
    </dataValidation>
    <dataValidation type="list" allowBlank="1" showErrorMessage="1" sqref="R24">
      <formula1>'ROUND 9'!$BZ$24:$CB$24</formula1>
    </dataValidation>
    <dataValidation type="list" allowBlank="1" showErrorMessage="1" sqref="E15">
      <formula1>'ROUND 9'!$AP$15:$AR$15</formula1>
    </dataValidation>
    <dataValidation type="list" allowBlank="1" showErrorMessage="1" sqref="P7">
      <formula1>'ROUND 9'!$BR$7:$BT$7</formula1>
    </dataValidation>
    <dataValidation type="list" allowBlank="1" showErrorMessage="1" sqref="O8">
      <formula1>'ROUND 9'!$BN$8:$BP$8</formula1>
    </dataValidation>
    <dataValidation type="list" allowBlank="1" showErrorMessage="1" sqref="M15">
      <formula1>'ROUND 9'!$BF$15:$BH$15</formula1>
    </dataValidation>
    <dataValidation type="list" allowBlank="1" showErrorMessage="1" sqref="D5">
      <formula1>'ROUND 9'!$AL$5:$AN$5</formula1>
    </dataValidation>
    <dataValidation type="list" allowBlank="1" showErrorMessage="1" sqref="I7">
      <formula1>'ROUND 9'!$X$7:$AA$7</formula1>
    </dataValidation>
    <dataValidation type="list" allowBlank="1" showErrorMessage="1" sqref="Q16">
      <formula1>'ROUND 9'!$BV$16:$BX$16</formula1>
    </dataValidation>
    <dataValidation type="list" allowBlank="1" showErrorMessage="1" sqref="R19">
      <formula1>'ROUND 9'!$BZ$19:$CB$19</formula1>
    </dataValidation>
    <dataValidation type="list" allowBlank="1" showErrorMessage="1" sqref="O14">
      <formula1>'ROUND 9'!$BN$14:$BP$14</formula1>
    </dataValidation>
    <dataValidation type="list" allowBlank="1" showErrorMessage="1" sqref="E20">
      <formula1>'ROUND 9'!$AP$20:$AR$20</formula1>
    </dataValidation>
    <dataValidation type="list" allowBlank="1" showErrorMessage="1" sqref="N27">
      <formula1>'ROUND 9'!$BJ$27:$BL$27</formula1>
    </dataValidation>
    <dataValidation type="list" allowBlank="1" showErrorMessage="1" sqref="H4">
      <formula1>'ROUND 9'!$BB$4:$BD$4</formula1>
    </dataValidation>
    <dataValidation type="list" allowBlank="1" showErrorMessage="1" sqref="F4">
      <formula1>'ROUND 9'!$AT$4:$AV$4</formula1>
    </dataValidation>
    <dataValidation type="list" allowBlank="1" showErrorMessage="1" sqref="H12">
      <formula1>'ROUND 9'!$BB$12:$BD$12</formula1>
    </dataValidation>
    <dataValidation type="list" allowBlank="1" showErrorMessage="1" sqref="Q19">
      <formula1>'ROUND 9'!$BV$19:$BX$19</formula1>
    </dataValidation>
    <dataValidation type="list" allowBlank="1" showErrorMessage="1" sqref="G25">
      <formula1>'ROUND 9'!$AX$25:$AZ$25</formula1>
    </dataValidation>
    <dataValidation type="list" allowBlank="1" showErrorMessage="1" sqref="F10">
      <formula1>'ROUND 9'!$AT$10:$AV$10</formula1>
    </dataValidation>
    <dataValidation type="list" allowBlank="1" showErrorMessage="1" sqref="E23">
      <formula1>'ROUND 9'!$AP$23:$AR$23</formula1>
    </dataValidation>
    <dataValidation type="list" allowBlank="1" showErrorMessage="1" sqref="M23">
      <formula1>'ROUND 9'!$BF$23:$BH$23</formula1>
    </dataValidation>
    <dataValidation type="list" allowBlank="1" showErrorMessage="1" sqref="R6">
      <formula1>'ROUND 9'!$BZ$6:$CB$6</formula1>
    </dataValidation>
    <dataValidation type="list" allowBlank="1" showErrorMessage="1" sqref="C7">
      <formula1>'ROUND 9'!$AH$7:$AJ$7</formula1>
    </dataValidation>
    <dataValidation type="list" allowBlank="1" showErrorMessage="1" sqref="D14">
      <formula1>'ROUND 9'!$AL$14:$AN$14</formula1>
    </dataValidation>
    <dataValidation type="list" allowBlank="1" showErrorMessage="1" sqref="Q24">
      <formula1>'ROUND 9'!$BV$24:$BX$24</formula1>
    </dataValidation>
    <dataValidation type="list" allowBlank="1" showErrorMessage="1" sqref="M20">
      <formula1>'ROUND 9'!$BF$20:$BH$20</formula1>
    </dataValidation>
    <dataValidation type="list" allowBlank="1" showErrorMessage="1" sqref="Q21">
      <formula1>'ROUND 9'!$BV$21:$BX$21</formula1>
    </dataValidation>
    <dataValidation type="list" allowBlank="1" showErrorMessage="1" sqref="R27">
      <formula1>'ROUND 9'!$BZ$27:$CB$27</formula1>
    </dataValidation>
    <dataValidation type="list" allowBlank="1" showErrorMessage="1" sqref="H15">
      <formula1>'ROUND 9'!$BB$15:$BD$15</formula1>
    </dataValidation>
    <dataValidation type="list" allowBlank="1" showErrorMessage="1" sqref="H20">
      <formula1>'ROUND 9'!$BB$20:$BD$20</formula1>
    </dataValidation>
    <dataValidation type="list" allowBlank="1" showErrorMessage="1" sqref="M22">
      <formula1>'ROUND 9'!$BF$22:$BH$22</formula1>
    </dataValidation>
    <dataValidation type="list" allowBlank="1" showErrorMessage="1" sqref="C11">
      <formula1>'ROUND 9'!$AH$11:$AJ$11</formula1>
    </dataValidation>
    <dataValidation type="list" allowBlank="1" showErrorMessage="1" sqref="D13">
      <formula1>'ROUND 9'!$AL$13:$AN$13</formula1>
    </dataValidation>
    <dataValidation type="list" allowBlank="1" showErrorMessage="1" sqref="E22">
      <formula1>'ROUND 9'!$AP$22:$AR$22</formula1>
    </dataValidation>
    <dataValidation type="list" allowBlank="1" showErrorMessage="1" sqref="E16">
      <formula1>'ROUND 9'!$AP$16:$AR$16</formula1>
    </dataValidation>
    <dataValidation type="list" allowBlank="1" showErrorMessage="1" sqref="R26">
      <formula1>'ROUND 9'!$BZ$26:$CB$26</formula1>
    </dataValidation>
    <dataValidation type="list" allowBlank="1" showErrorMessage="1" sqref="G27">
      <formula1>'ROUND 9'!$AX$27:$AZ$27</formula1>
    </dataValidation>
    <dataValidation type="list" allowBlank="1" showErrorMessage="1" sqref="H14">
      <formula1>'ROUND 9'!$BB$14:$BD$14</formula1>
    </dataValidation>
    <dataValidation type="list" allowBlank="1" showErrorMessage="1" sqref="H9">
      <formula1>'ROUND 9'!$BB$9:$BD$9</formula1>
    </dataValidation>
    <dataValidation type="list" allowBlank="1" showErrorMessage="1" sqref="Q18">
      <formula1>'ROUND 9'!$BV$18:$BX$18</formula1>
    </dataValidation>
    <dataValidation type="list" allowBlank="1" showErrorMessage="1" sqref="M17">
      <formula1>'ROUND 9'!$BF$17:$BH$17</formula1>
    </dataValidation>
    <dataValidation type="list" allowBlank="1" showErrorMessage="1" sqref="S6">
      <formula1>'ROUND 9'!$AC$6:$AF$6</formula1>
    </dataValidation>
    <dataValidation type="list" allowBlank="1" showErrorMessage="1" sqref="M21">
      <formula1>'ROUND 9'!$BF$21:$BH$21</formula1>
    </dataValidation>
    <dataValidation type="list" allowBlank="1" showErrorMessage="1" sqref="C10">
      <formula1>'ROUND 9'!$AH$10:$AJ$10</formula1>
    </dataValidation>
    <dataValidation type="list" allowBlank="1" showErrorMessage="1" sqref="M3:R3">
      <formula1>'ROUND 9'!$Y$38:$Y$47</formula1>
    </dataValidation>
    <dataValidation type="list" allowBlank="1" showErrorMessage="1" sqref="D12">
      <formula1>'ROUND 9'!$AL$12:$AN$12</formula1>
    </dataValidation>
    <dataValidation type="list" allowBlank="1" showErrorMessage="1" sqref="E21">
      <formula1>'ROUND 9'!$AP$21:$AR$21</formula1>
    </dataValidation>
    <dataValidation type="list" allowBlank="1" showErrorMessage="1" sqref="N25">
      <formula1>'ROUND 9'!$BJ$25:$BL$25</formula1>
    </dataValidation>
    <dataValidation type="list" allowBlank="1" showErrorMessage="1" sqref="O12">
      <formula1>'ROUND 9'!$BN$12:$BP$12</formula1>
    </dataValidation>
    <dataValidation type="list" allowBlank="1" showErrorMessage="1" sqref="Q23">
      <formula1>'ROUND 9'!$BV$23:$BX$23</formula1>
    </dataValidation>
    <dataValidation type="list" allowBlank="1" showErrorMessage="1" sqref="R25">
      <formula1>'ROUND 9'!$BZ$25:$CB$25</formula1>
    </dataValidation>
    <dataValidation type="list" allowBlank="1" showErrorMessage="1" sqref="Q17">
      <formula1>'ROUND 9'!$BV$17:$BX$17</formula1>
    </dataValidation>
    <dataValidation type="list" allowBlank="1" showErrorMessage="1" sqref="M16">
      <formula1>'ROUND 9'!$BF$16:$BH$16</formula1>
    </dataValidation>
    <dataValidation type="list" allowBlank="1" showErrorMessage="1" sqref="I19">
      <formula1>'ROUND 9'!$X$19:$AA$19</formula1>
    </dataValidation>
    <dataValidation type="list" allowBlank="1" showErrorMessage="1" sqref="N19">
      <formula1>'ROUND 9'!$BJ$19:$BL$19</formula1>
    </dataValidation>
    <dataValidation type="list" allowBlank="1" showErrorMessage="1" sqref="P14">
      <formula1>'ROUND 9'!$BR$14:$BT$14</formula1>
    </dataValidation>
    <dataValidation type="list" allowBlank="1" showErrorMessage="1" sqref="E9">
      <formula1>'ROUND 9'!$AP$9:$AR$9</formula1>
    </dataValidation>
    <dataValidation type="list" allowBlank="1" showErrorMessage="1" sqref="O20">
      <formula1>'ROUND 9'!$BN$20:$BP$20</formula1>
    </dataValidation>
    <dataValidation type="list" allowBlank="1" showErrorMessage="1" sqref="R12">
      <formula1>'ROUND 9'!$BZ$12:$CB$12</formula1>
    </dataValidation>
    <dataValidation type="list" allowBlank="1" showErrorMessage="1" sqref="E27">
      <formula1>'ROUND 9'!$AP$27:$AR$27</formula1>
    </dataValidation>
    <dataValidation type="list" allowBlank="1" showErrorMessage="1" sqref="I15">
      <formula1>'ROUND 9'!$X$15:$AA$15</formula1>
    </dataValidation>
    <dataValidation type="list" allowBlank="1" showErrorMessage="1" sqref="Q25">
      <formula1>'ROUND 9'!$BV$25:$BX$25</formula1>
    </dataValidation>
    <dataValidation type="list" allowBlank="1" showErrorMessage="1" sqref="H16">
      <formula1>'ROUND 9'!$BB$16:$BD$16</formula1>
    </dataValidation>
    <dataValidation type="list" allowBlank="1" showErrorMessage="1" sqref="C9">
      <formula1>'ROUND 9'!$AH$9:$AJ$9</formula1>
    </dataValidation>
    <dataValidation type="list" allowBlank="1" showErrorMessage="1" sqref="N23">
      <formula1>'ROUND 9'!$BJ$23:$BL$23</formula1>
    </dataValidation>
    <dataValidation type="list" allowBlank="1" showErrorMessage="1" sqref="N6">
      <formula1>'ROUND 9'!$BJ$6:$BL$6</formula1>
    </dataValidation>
    <dataValidation type="list" allowBlank="1" showErrorMessage="1" sqref="E14">
      <formula1>'ROUND 9'!$AP$14:$AR$14</formula1>
    </dataValidation>
    <dataValidation type="list" allowBlank="1" showErrorMessage="1" sqref="Q12">
      <formula1>'ROUND 9'!$BV$12:$BX$12</formula1>
    </dataValidation>
    <dataValidation type="list" allowBlank="1" showErrorMessage="1" sqref="G9">
      <formula1>'ROUND 9'!$AX$9:$AZ$9</formula1>
    </dataValidation>
    <dataValidation type="list" allowBlank="1" showErrorMessage="1" sqref="S15">
      <formula1>'ROUND 9'!$AC$15:$AF$15</formula1>
    </dataValidation>
    <dataValidation type="list" allowBlank="1" showErrorMessage="1" sqref="G19">
      <formula1>'ROUND 9'!$AX$19:$AZ$19</formula1>
    </dataValidation>
    <dataValidation type="list" allowBlank="1" showErrorMessage="1" sqref="F6">
      <formula1>'ROUND 9'!$AT$6:$AV$6</formula1>
    </dataValidation>
    <dataValidation type="list" allowBlank="1" showErrorMessage="1" sqref="D23">
      <formula1>'ROUND 9'!$AL$23:$AN$23</formula1>
    </dataValidation>
    <dataValidation type="list" allowBlank="1" showErrorMessage="1" sqref="F25">
      <formula1>'ROUND 9'!$AT$25:$AV$25</formula1>
    </dataValidation>
    <dataValidation type="list" allowBlank="1" showErrorMessage="1" sqref="N10">
      <formula1>'ROUND 9'!$BJ$10:$BL$10</formula1>
    </dataValidation>
    <dataValidation type="list" allowBlank="1" showErrorMessage="1" sqref="E13">
      <formula1>'ROUND 9'!$AP$13:$AR$13</formula1>
    </dataValidation>
    <dataValidation type="list" allowBlank="1" showErrorMessage="1" sqref="O21">
      <formula1>'ROUND 9'!$BN$21:$BP$21</formula1>
    </dataValidation>
    <dataValidation type="list" allowBlank="1" showErrorMessage="1" sqref="F24">
      <formula1>'ROUND 9'!$AT$24:$AV$24</formula1>
    </dataValidation>
    <dataValidation type="list" allowBlank="1" showErrorMessage="1" sqref="D22">
      <formula1>'ROUND 9'!$AL$22:$AN$22</formula1>
    </dataValidation>
    <dataValidation type="list" allowBlank="1" showErrorMessage="1" sqref="D10">
      <formula1>'ROUND 9'!$AL$10:$AN$10</formula1>
    </dataValidation>
    <dataValidation type="list" allowBlank="1" showErrorMessage="1" sqref="R4">
      <formula1>'ROUND 9'!$BZ$4:$CB$4</formula1>
    </dataValidation>
    <dataValidation type="list" allowBlank="1" showErrorMessage="1" sqref="F12">
      <formula1>'ROUND 9'!$AT$12:$AV$12</formula1>
    </dataValidation>
    <dataValidation type="list" allowBlank="1" showErrorMessage="1" sqref="N22">
      <formula1>'ROUND 9'!$BJ$22:$BL$22</formula1>
    </dataValidation>
    <dataValidation type="list" allowBlank="1" showErrorMessage="1" sqref="P6">
      <formula1>'ROUND 9'!$BR$6:$BT$6</formula1>
    </dataValidation>
    <dataValidation type="list" allowBlank="1" showErrorMessage="1" sqref="H17">
      <formula1>'ROUND 9'!$BB$17:$BD$17</formula1>
    </dataValidation>
    <dataValidation type="list" allowBlank="1" showErrorMessage="1" sqref="P27">
      <formula1>'ROUND 9'!$BR$27:$BT$27</formula1>
    </dataValidation>
    <dataValidation type="list" allowBlank="1" showErrorMessage="1" sqref="N4">
      <formula1>'ROUND 9'!$BJ$4:$BL$4</formula1>
    </dataValidation>
    <dataValidation type="list" allowBlank="1" showErrorMessage="1" sqref="G18">
      <formula1>'ROUND 9'!$AX$18:$AZ$18</formula1>
    </dataValidation>
    <dataValidation type="list" allowBlank="1" showErrorMessage="1" sqref="P15">
      <formula1>'ROUND 9'!$BR$15:$BT$15</formula1>
    </dataValidation>
    <dataValidation type="list" allowBlank="1" showErrorMessage="1" sqref="F11">
      <formula1>'ROUND 9'!$AT$11:$AV$11</formula1>
    </dataValidation>
    <dataValidation type="list" allowBlank="1" showErrorMessage="1" sqref="I16">
      <formula1>'ROUND 9'!$X$16:$AA$16</formula1>
    </dataValidation>
    <dataValidation type="list" allowBlank="1" showErrorMessage="1" sqref="M7">
      <formula1>'ROUND 9'!$BF$7:$BH$7</formula1>
    </dataValidation>
    <dataValidation type="list" allowBlank="1" showErrorMessage="1" sqref="Q26">
      <formula1>'ROUND 9'!$BV$26:$BX$26</formula1>
    </dataValidation>
    <dataValidation type="list" allowBlank="1" showErrorMessage="1" sqref="I4">
      <formula1>'ROUND 9'!$X$4:$AA$4</formula1>
    </dataValidation>
    <dataValidation type="list" allowBlank="1" showErrorMessage="1" sqref="R9">
      <formula1>'ROUND 9'!$BZ$9:$CB$9</formula1>
    </dataValidation>
    <dataValidation type="list" allowBlank="1" showErrorMessage="1" sqref="C4">
      <formula1>'ROUND 9'!$AH$4:$AJ$4</formula1>
    </dataValidation>
    <dataValidation type="list" allowBlank="1" showErrorMessage="1" sqref="G17">
      <formula1>'ROUND 9'!$AX$17:$AZ$17</formula1>
    </dataValidation>
    <dataValidation type="list" allowBlank="1" showErrorMessage="1" sqref="C19">
      <formula1>'ROUND 9'!$AH$19:$AJ$19</formula1>
    </dataValidation>
    <dataValidation type="list" allowBlank="1" showErrorMessage="1" sqref="F23">
      <formula1>'ROUND 9'!$AT$23:$AV$23</formula1>
    </dataValidation>
    <dataValidation type="list" allowBlank="1" showErrorMessage="1" sqref="Q10">
      <formula1>'ROUND 9'!$BV$10:$BX$10</formula1>
    </dataValidation>
    <dataValidation type="list" allowBlank="1" showErrorMessage="1" sqref="Q8">
      <formula1>'ROUND 9'!$BV$8:$BX$8</formula1>
    </dataValidation>
    <dataValidation type="list" allowBlank="1" showErrorMessage="1" sqref="M5">
      <formula1>'ROUND 9'!$BF$5:$BH$5</formula1>
    </dataValidation>
    <dataValidation type="list" allowBlank="1" showErrorMessage="1" sqref="G22">
      <formula1>'ROUND 9'!$AX$22:$AZ$22</formula1>
    </dataValidation>
    <dataValidation type="list" allowBlank="1" showErrorMessage="1" sqref="G7">
      <formula1>'ROUND 9'!$AX$7:$AZ$7</formula1>
    </dataValidation>
    <dataValidation type="list" allowBlank="1" showErrorMessage="1" sqref="F8">
      <formula1>'ROUND 9'!$AT$8:$AV$8</formula1>
    </dataValidation>
    <dataValidation type="list" allowBlank="1" showErrorMessage="1" sqref="P26">
      <formula1>'ROUND 9'!$BR$26:$BT$26</formula1>
    </dataValidation>
    <dataValidation type="list" allowBlank="1" showErrorMessage="1" sqref="Q13">
      <formula1>'ROUND 9'!$BV$13:$BX$13</formula1>
    </dataValidation>
    <dataValidation type="list" allowBlank="1" showErrorMessage="1" sqref="C21">
      <formula1>'ROUND 9'!$AH$21:$AJ$21</formula1>
    </dataValidation>
    <dataValidation type="list" allowBlank="1" showErrorMessage="1" sqref="N11">
      <formula1>'ROUND 9'!$BJ$11:$BL$11</formula1>
    </dataValidation>
    <dataValidation type="list" allowBlank="1" showErrorMessage="1" sqref="E26">
      <formula1>'ROUND 9'!$AP$26:$AR$26</formula1>
    </dataValidation>
    <dataValidation type="list" allowBlank="1" showErrorMessage="1" sqref="R11">
      <formula1>'ROUND 9'!$BZ$11:$CB$11</formula1>
    </dataValidation>
    <dataValidation type="list" allowBlank="1" showErrorMessage="1" sqref="F13">
      <formula1>'ROUND 9'!$AT$13:$AV$13</formula1>
    </dataValidation>
    <dataValidation type="list" allowBlank="1" showErrorMessage="1" sqref="O17">
      <formula1>'ROUND 9'!$BN$17:$BP$17</formula1>
    </dataValidation>
    <dataValidation type="list" allowBlank="1" showErrorMessage="1" sqref="C24">
      <formula1>'ROUND 9'!$AH$24:$AJ$24</formula1>
    </dataValidation>
    <dataValidation type="list" allowBlank="1" showErrorMessage="1" sqref="P4">
      <formula1>'ROUND 9'!$BR$4:$BT$4</formula1>
    </dataValidation>
    <dataValidation type="list" allowBlank="1" showErrorMessage="1" sqref="P16">
      <formula1>'ROUND 9'!$BR$16:$BT$16</formula1>
    </dataValidation>
    <dataValidation type="list" allowBlank="1" showErrorMessage="1" sqref="I14">
      <formula1>'ROUND 9'!$X$14:$AA$14</formula1>
    </dataValidation>
    <dataValidation type="list" allowBlank="1" showErrorMessage="1" sqref="O22">
      <formula1>'ROUND 9'!$BN$22:$BP$22</formula1>
    </dataValidation>
    <dataValidation type="list" allowBlank="1" showErrorMessage="1" sqref="D8">
      <formula1>'ROUND 9'!$AL$8:$AN$8</formula1>
    </dataValidation>
    <dataValidation type="list" allowBlank="1" showErrorMessage="1" sqref="C23">
      <formula1>'ROUND 9'!$AH$23:$AJ$23</formula1>
    </dataValidation>
    <dataValidation type="list" allowBlank="1" showErrorMessage="1" sqref="D25">
      <formula1>'ROUND 9'!$AL$25:$AN$25</formula1>
    </dataValidation>
    <dataValidation type="list" allowBlank="1" showErrorMessage="1" sqref="C3:H3">
      <formula1>'ROUND 9'!$Y$27:$Y$36</formula1>
    </dataValidation>
    <dataValidation type="list" allowBlank="1" showErrorMessage="1" sqref="G21">
      <formula1>'ROUND 9'!$AX$21:$AZ$21</formula1>
    </dataValidation>
    <dataValidation type="list" allowBlank="1" showErrorMessage="1" sqref="Q11">
      <formula1>'ROUND 9'!$BV$11:$BX$11</formula1>
    </dataValidation>
    <dataValidation type="list" allowBlank="1" showErrorMessage="1" sqref="R14">
      <formula1>'ROUND 9'!$BZ$14:$CB$14</formula1>
    </dataValidation>
    <dataValidation type="list" allowBlank="1" showErrorMessage="1" sqref="O19">
      <formula1>'ROUND 9'!$BN$19:$BP$19</formula1>
    </dataValidation>
    <dataValidation type="list" allowBlank="1" showErrorMessage="1" sqref="I13">
      <formula1>'ROUND 9'!$X$13:$AA$13</formula1>
    </dataValidation>
    <dataValidation type="list" allowBlank="1" showErrorMessage="1" sqref="G20">
      <formula1>'ROUND 9'!$AX$20:$AZ$20</formula1>
    </dataValidation>
    <dataValidation type="list" allowBlank="1" showErrorMessage="1" sqref="D24">
      <formula1>'ROUND 9'!$AL$24:$AN$24</formula1>
    </dataValidation>
    <dataValidation type="list" allowBlank="1" showErrorMessage="1" sqref="R13">
      <formula1>'ROUND 9'!$BZ$13:$CB$13</formula1>
    </dataValidation>
    <dataValidation type="list" allowBlank="1" showErrorMessage="1" sqref="O18">
      <formula1>'ROUND 9'!$BN$18:$BP$18</formula1>
    </dataValidation>
    <dataValidation type="list" allowBlank="1" showErrorMessage="1" sqref="D19">
      <formula1>'ROUND 9'!$AL$19:$AN$19</formula1>
    </dataValidation>
    <dataValidation type="list" allowBlank="1" showErrorMessage="1" sqref="H6">
      <formula1>'ROUND 9'!$BB$6:$BD$6</formula1>
    </dataValidation>
    <dataValidation type="list" allowBlank="1" showErrorMessage="1" sqref="C22">
      <formula1>'ROUND 9'!$AH$22:$AJ$22</formula1>
    </dataValidation>
    <dataValidation type="list" allowBlank="1" showErrorMessage="1" sqref="I9">
      <formula1>'ROUND 9'!$X$9:$AA$9</formula1>
    </dataValidation>
    <dataValidation type="list" allowBlank="1" showErrorMessage="1" sqref="S12">
      <formula1>'ROUND 9'!$AC$12:$AF$12</formula1>
    </dataValidation>
    <dataValidation type="list" allowBlank="1" showErrorMessage="1" sqref="N12">
      <formula1>'ROUND 9'!$BJ$12:$BL$12</formula1>
    </dataValidation>
    <dataValidation type="list" allowBlank="1" showErrorMessage="1" sqref="C6">
      <formula1>'ROUND 9'!$AH$6:$AJ$6</formula1>
    </dataValidation>
    <dataValidation type="list" allowBlank="1" showErrorMessage="1" sqref="I12">
      <formula1>'ROUND 9'!$X$12:$AA$12</formula1>
    </dataValidation>
    <dataValidation type="list" allowBlank="1" showErrorMessage="1" sqref="G10">
      <formula1>'ROUND 9'!$AX$10:$AZ$10</formula1>
    </dataValidation>
    <dataValidation type="list" allowBlank="1" showErrorMessage="1" sqref="P17">
      <formula1>'ROUND 9'!$BR$17:$BT$17</formula1>
    </dataValidation>
    <dataValidation type="list" allowBlank="1" showErrorMessage="1" sqref="S20">
      <formula1>'ROUND 9'!$AC$20:$AF$20</formula1>
    </dataValidation>
    <dataValidation type="list" allowBlank="1" showErrorMessage="1" sqref="S7">
      <formula1>'ROUND 9'!$AC$7:$AF$7</formula1>
    </dataValidation>
    <dataValidation type="list" allowBlank="1" showErrorMessage="1" sqref="S18">
      <formula1>'ROUND 9'!$AC$18:$AF$18</formula1>
    </dataValidation>
    <dataValidation type="list" allowBlank="1" showErrorMessage="1" sqref="F22">
      <formula1>'ROUND 9'!$AT$22:$AV$22</formula1>
    </dataValidation>
    <dataValidation type="list" allowBlank="1" showErrorMessage="1" sqref="D26">
      <formula1>'ROUND 9'!$AL$26:$AN$26</formula1>
    </dataValidation>
    <dataValidation type="list" allowBlank="1" showErrorMessage="1" sqref="I8">
      <formula1>'ROUND 9'!$X$8:$AA$8</formula1>
    </dataValidation>
    <dataValidation type="list" allowBlank="1" showErrorMessage="1" sqref="H27">
      <formula1>'ROUND 9'!$BB$27:$BD$27</formula1>
    </dataValidation>
    <dataValidation type="list" allowBlank="1" showErrorMessage="1" sqref="C18">
      <formula1>'ROUND 9'!$AH$18:$AJ$18</formula1>
    </dataValidation>
    <dataValidation type="list" allowBlank="1" showErrorMessage="1" sqref="Q5">
      <formula1>'ROUND 9'!$BV$5:$BX$5</formula1>
    </dataValidation>
    <dataValidation type="list" allowBlank="1" showErrorMessage="1" sqref="G6">
      <formula1>'ROUND 9'!$AX$6:$AZ$6</formula1>
    </dataValidation>
    <dataValidation type="list" allowBlank="1" showErrorMessage="1" sqref="S17">
      <formula1>'ROUND 9'!$AC$17:$AF$17</formula1>
    </dataValidation>
    <dataValidation type="list" allowBlank="1" showErrorMessage="1" sqref="Q7">
      <formula1>'ROUND 9'!$BV$7:$BX$7</formula1>
    </dataValidation>
    <dataValidation type="list" allowBlank="1" showErrorMessage="1" sqref="F19">
      <formula1>'ROUND 9'!$AT$19:$AV$19</formula1>
    </dataValidation>
    <dataValidation type="list" allowBlank="1" showErrorMessage="1" sqref="S11">
      <formula1>'ROUND 9'!$AC$11:$AF$11</formula1>
    </dataValidation>
    <dataValidation type="list" allowBlank="1" showErrorMessage="1" sqref="C26">
      <formula1>'ROUND 9'!$AH$26:$AJ$26</formula1>
    </dataValidation>
    <dataValidation type="list" allowBlank="1" showErrorMessage="1" sqref="E4">
      <formula1>'ROUND 9'!$AP$4:$AR$4</formula1>
    </dataValidation>
    <dataValidation type="list" allowBlank="1" showErrorMessage="1" sqref="O5">
      <formula1>'ROUND 9'!$BN$5:$BP$5</formula1>
    </dataValidation>
    <dataValidation type="list" allowBlank="1" showErrorMessage="1" sqref="P20">
      <formula1>'ROUND 9'!$BR$20:$BT$20</formula1>
    </dataValidation>
    <dataValidation type="list" allowBlank="1" showErrorMessage="1" sqref="R7">
      <formula1>'ROUND 9'!$BZ$7:$CB$7</formula1>
    </dataValidation>
    <dataValidation type="list" allowBlank="1" showErrorMessage="1" sqref="C25">
      <formula1>'ROUND 9'!$AH$25:$AJ$25</formula1>
    </dataValidation>
    <dataValidation type="list" allowBlank="1" showErrorMessage="1" sqref="G11">
      <formula1>'ROUND 9'!$AX$11:$AZ$11</formula1>
    </dataValidation>
    <dataValidation type="list" allowBlank="1" showErrorMessage="1" sqref="R10">
      <formula1>'ROUND 9'!$BZ$10:$CB$10</formula1>
    </dataValidation>
    <dataValidation type="list" allowBlank="1" showErrorMessage="1" sqref="F26">
      <formula1>'ROUND 9'!$AT$26:$AV$26</formula1>
    </dataValidation>
    <dataValidation type="list" allowBlank="1" showErrorMessage="1" sqref="S21">
      <formula1>'ROUND 9'!$AC$21:$AF$21</formula1>
    </dataValidation>
    <dataValidation type="list" allowBlank="1" showErrorMessage="1" sqref="H8">
      <formula1>'ROUND 9'!$BB$8:$BD$8</formula1>
    </dataValidation>
    <dataValidation type="list" allowBlank="1" showErrorMessage="1" sqref="S16">
      <formula1>'ROUND 9'!$AC$16:$AF$16</formula1>
    </dataValidation>
    <dataValidation type="list" allowBlank="1" showErrorMessage="1" sqref="C27">
      <formula1>'ROUND 9'!$AH$27:$AJ$27</formula1>
    </dataValidation>
    <dataValidation type="list" allowBlank="1" showErrorMessage="1" sqref="S5">
      <formula1>'ROUND 9'!$AC$5:$AF$5</formula1>
    </dataValidation>
    <dataValidation type="list" allowBlank="1" showErrorMessage="1" sqref="P10">
      <formula1>'ROUND 9'!$BR$10:$BT$10</formula1>
    </dataValidation>
    <dataValidation type="list" allowBlank="1" showErrorMessage="1" sqref="N8">
      <formula1>'ROUND 9'!$BJ$8:$BL$8</formula1>
    </dataValidation>
    <dataValidation type="list" allowBlank="1" showErrorMessage="1" sqref="G4">
      <formula1>'ROUND 9'!$AX$4:$AZ$4</formula1>
    </dataValidation>
    <dataValidation type="list" allowBlank="1" showErrorMessage="1" sqref="P13">
      <formula1>'ROUND 9'!$BR$13:$BT$13</formula1>
    </dataValidation>
    <dataValidation type="list" allowBlank="1" showErrorMessage="1" sqref="M8">
      <formula1>'ROUND 9'!$BF$8:$BH$8</formula1>
    </dataValidation>
    <dataValidation type="list" allowBlank="1" showErrorMessage="1" sqref="I6">
      <formula1>'ROUND 9'!$X$6:$AA$6</formula1>
    </dataValidation>
    <dataValidation type="list" allowBlank="1" showErrorMessage="1" sqref="O7">
      <formula1>'ROUND 9'!$BN$7:$BP$7</formula1>
    </dataValidation>
    <dataValidation type="list" allowBlank="1" showErrorMessage="1" sqref="P12">
      <formula1>'ROUND 9'!$BR$12:$BT$12</formula1>
    </dataValidation>
    <dataValidation type="list" allowBlank="1" showErrorMessage="1" sqref="S14">
      <formula1>'ROUND 9'!$AC$14:$AF$14</formula1>
    </dataValidation>
    <dataValidation type="list" allowBlank="1" showErrorMessage="1" sqref="E6">
      <formula1>'ROUND 9'!$AP$6:$AR$6</formula1>
    </dataValidation>
    <dataValidation type="list" allowBlank="1" showErrorMessage="1" sqref="D6">
      <formula1>'ROUND 9'!$AL$6:$AN$6</formula1>
    </dataValidation>
    <dataValidation type="list" allowBlank="1" showErrorMessage="1" sqref="S13">
      <formula1>'ROUND 9'!$AC$13:$AF$13</formula1>
    </dataValidation>
    <dataValidation type="list" allowBlank="1" showErrorMessage="1" sqref="R5">
      <formula1>'ROUND 9'!$BZ$5:$CB$5</formula1>
    </dataValidation>
    <dataValidation type="list" allowBlank="1" showErrorMessage="1" sqref="F27">
      <formula1>'ROUND 9'!$AT$27:$AV$27</formula1>
    </dataValidation>
    <dataValidation type="list" allowBlank="1" showErrorMessage="1" sqref="P11">
      <formula1>'ROUND 9'!$BR$11:$BT$11</formula1>
    </dataValidation>
    <dataValidation type="list" allowBlank="1" showErrorMessage="1" sqref="P8">
      <formula1>'ROUND 9'!$BR$8:$BT$8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3"/>
      <c r="B1" s="3"/>
      <c r="C1" s="5"/>
      <c r="D1" s="5"/>
      <c r="E1" s="5"/>
      <c r="F1" s="5"/>
      <c r="G1" s="7" t="s">
        <v>80</v>
      </c>
      <c r="R1" s="5"/>
      <c r="S1" s="5"/>
      <c r="T1" s="5"/>
      <c r="U1" s="5"/>
      <c r="V1" s="8"/>
      <c r="W1" s="8"/>
      <c r="X1" s="8"/>
      <c r="Y1" s="10"/>
      <c r="Z1" s="8"/>
      <c r="AA1" s="8"/>
      <c r="AB1" s="8"/>
      <c r="AC1" s="8"/>
      <c r="AD1" s="8"/>
      <c r="AE1" s="8"/>
      <c r="AF1" s="8"/>
      <c r="AG1" s="12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</row>
    <row r="2" ht="18.75" customHeight="1">
      <c r="A2" s="3"/>
      <c r="B2" s="3"/>
      <c r="C2" s="13" t="s">
        <v>69</v>
      </c>
      <c r="D2" s="14"/>
      <c r="E2" s="14"/>
      <c r="F2" s="14"/>
      <c r="G2" s="14"/>
      <c r="H2" s="14"/>
      <c r="I2" s="14"/>
      <c r="J2" s="14"/>
      <c r="K2" s="15"/>
      <c r="L2" s="16" t="s">
        <v>8</v>
      </c>
      <c r="M2" s="18" t="s">
        <v>81</v>
      </c>
      <c r="N2" s="14"/>
      <c r="O2" s="14"/>
      <c r="P2" s="14"/>
      <c r="Q2" s="14"/>
      <c r="R2" s="14"/>
      <c r="S2" s="14"/>
      <c r="T2" s="14"/>
      <c r="U2" s="15"/>
      <c r="V2" s="8"/>
      <c r="W2" s="8"/>
      <c r="X2" s="8"/>
      <c r="Y2" s="10"/>
      <c r="Z2" s="8"/>
      <c r="AA2" s="8"/>
      <c r="AB2" s="8"/>
      <c r="AC2" s="8"/>
      <c r="AD2" s="8"/>
      <c r="AE2" s="8"/>
      <c r="AF2" s="8"/>
      <c r="AG2" s="12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</row>
    <row r="3">
      <c r="A3" s="3"/>
      <c r="B3" s="3"/>
      <c r="C3" s="20" t="s">
        <v>70</v>
      </c>
      <c r="D3" s="22" t="s">
        <v>71</v>
      </c>
      <c r="E3" s="20" t="s">
        <v>72</v>
      </c>
      <c r="F3" s="22" t="s">
        <v>73</v>
      </c>
      <c r="G3" s="20"/>
      <c r="H3" s="22"/>
      <c r="I3" s="23" t="s">
        <v>17</v>
      </c>
      <c r="J3" s="25" t="s">
        <v>19</v>
      </c>
      <c r="K3" s="23" t="s">
        <v>24</v>
      </c>
      <c r="L3" s="27"/>
      <c r="M3" s="28" t="s">
        <v>82</v>
      </c>
      <c r="N3" s="29" t="s">
        <v>83</v>
      </c>
      <c r="O3" s="28" t="s">
        <v>84</v>
      </c>
      <c r="P3" s="29" t="s">
        <v>85</v>
      </c>
      <c r="Q3" s="28"/>
      <c r="R3" s="29"/>
      <c r="S3" s="23" t="s">
        <v>17</v>
      </c>
      <c r="T3" s="25" t="s">
        <v>19</v>
      </c>
      <c r="U3" s="23" t="s">
        <v>24</v>
      </c>
      <c r="V3" s="8"/>
      <c r="W3" s="8"/>
      <c r="X3" s="8"/>
      <c r="Y3" s="10"/>
      <c r="Z3" s="8"/>
      <c r="AA3" s="8"/>
      <c r="AB3" s="8"/>
      <c r="AC3" s="8"/>
      <c r="AD3" s="8"/>
      <c r="AE3" s="8"/>
      <c r="AF3" s="8"/>
      <c r="AG3" s="12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</row>
    <row r="4">
      <c r="A4" s="3"/>
      <c r="B4" s="30"/>
      <c r="C4" s="32"/>
      <c r="D4" s="33"/>
      <c r="E4" s="32">
        <v>-5.0</v>
      </c>
      <c r="F4" s="33"/>
      <c r="G4" s="32"/>
      <c r="H4" s="33"/>
      <c r="I4" s="34"/>
      <c r="J4" s="33">
        <f>IF(AND(SUM(C4:H4)&lt;=0,I4&gt;0), "BON.ERR", IF(OR(AND(C4&lt;&gt;"", C3=""), AND(D4&lt;&gt;"", D3=""), AND(E4&lt;&gt;"", E3=""), AND(F4&lt;&gt;"", F3=""), AND(G4&lt;&gt;"", G3=""), AND(H4&lt;&gt;"", H3="")), "TU.ERR", SUM(C4:I4)))</f>
        <v>-5</v>
      </c>
      <c r="K4" s="37">
        <f>IFERROR(__xludf.DUMMYFUNCTION("IF(OR(RegExMatch(J4&amp;"""",""ERR""), RegExMatch(J4&amp;"""",""--"")),  ""-----------"", SUM(J4,K3))"),-5.0)</f>
        <v>-5</v>
      </c>
      <c r="L4" s="38">
        <v>1.0</v>
      </c>
      <c r="M4" s="39"/>
      <c r="N4" s="33">
        <v>10.0</v>
      </c>
      <c r="O4" s="39"/>
      <c r="P4" s="40"/>
      <c r="Q4" s="39"/>
      <c r="R4" s="40"/>
      <c r="S4" s="34">
        <v>0.0</v>
      </c>
      <c r="T4" s="33">
        <f>IF(AND(SUM(M4:R4)&lt;=0,S4&gt;0), "BON.ERR", IF(OR(AND(M4&lt;&gt;"", M3=""), AND(N4&lt;&gt;"", N3=""), AND(O4&lt;&gt;"", O3=""), AND(P4&lt;&gt;"", P3=""), AND(Q4&lt;&gt;"", Q3=""), AND(R4&lt;&gt;"", R3="")), "TU.ERR", SUM(M4:S4)))</f>
        <v>10</v>
      </c>
      <c r="U4" s="42">
        <f>IFERROR(__xludf.DUMMYFUNCTION("IF(OR(RegExMatch(T4&amp;"""",""ERR""), RegExMatch(T4&amp;"""",""--"")),  ""-----------"", SUM(T4,U3))"),10.0)</f>
        <v>10</v>
      </c>
      <c r="V4" s="43"/>
      <c r="W4" s="44" t="b">
        <f t="shared" ref="W4:W23" si="1">(COUNTIF(C4:H4, "=15")+COUNTIF(C4:H4, "=10")=1)</f>
        <v>0</v>
      </c>
      <c r="X4" s="44" t="str">
        <f>IFERROR(__xludf.DUMMYFUNCTION("IF(W4, FILTER(BONUS, LEN(BONUS)), ""0"")"),"0")</f>
        <v>0</v>
      </c>
      <c r="Y4" s="43"/>
      <c r="Z4" s="44"/>
      <c r="AA4" s="44"/>
      <c r="AB4" s="44" t="b">
        <f t="shared" ref="AB4:AB23" si="2">(COUNTIF(M4:R4, "=15")+COUNTIF(M4:R4, "=10")=1)</f>
        <v>1</v>
      </c>
      <c r="AC4" s="44">
        <f>IFERROR(__xludf.DUMMYFUNCTION("IF(AB4, FILTER(BONUS, LEN(BONUS)), ""0"")"),0.0)</f>
        <v>0</v>
      </c>
      <c r="AD4" s="44">
        <f>IFERROR(__xludf.DUMMYFUNCTION("""COMPUTED_VALUE"""),10.0)</f>
        <v>10</v>
      </c>
      <c r="AE4" s="44">
        <f>IFERROR(__xludf.DUMMYFUNCTION("""COMPUTED_VALUE"""),20.0)</f>
        <v>20</v>
      </c>
      <c r="AF4" s="44">
        <f>IFERROR(__xludf.DUMMYFUNCTION("""COMPUTED_VALUE"""),30.0)</f>
        <v>30</v>
      </c>
      <c r="AG4" s="44">
        <f>IF(C3="", 0, IF(SUM(C4:H4)-C4&lt;&gt;0, 0, IF(SUM(M4:R4)&gt;0, 2, IF(SUM(M4:R4)&lt;0, 3, 1))))</f>
        <v>0</v>
      </c>
      <c r="AH4" s="44" t="str">
        <f>IFERROR(__xludf.DUMMYFUNCTION("IF(AG4=1, FILTER(TOSSUP, LEN(TOSSUP)), IF(AG4=2, FILTER(NEG, LEN(NEG)), IF(AG4, FILTER(NONEG, LEN(NONEG)), """")))"),"")</f>
        <v/>
      </c>
      <c r="AI4" s="44"/>
      <c r="AJ4" s="44"/>
      <c r="AK4" s="44">
        <f>IF(D3="", 0, IF(SUM(C4:H4)-D4&lt;&gt;0, 0, IF(SUM(M4:R4)&gt;0, 2, IF(SUM(M4:R4)&lt;0, 3, 1))))</f>
        <v>0</v>
      </c>
      <c r="AL4" s="44" t="str">
        <f>IFERROR(__xludf.DUMMYFUNCTION("IF(AK4=1, FILTER(TOSSUP, LEN(TOSSUP)), IF(AK4=2, FILTER(NEG, LEN(NEG)), IF(AK4, FILTER(NONEG, LEN(NONEG)), """")))"),"")</f>
        <v/>
      </c>
      <c r="AM4" s="44"/>
      <c r="AN4" s="44"/>
      <c r="AO4" s="44">
        <f>IF(E3="", 0, IF(SUM(C4:H4)-E4&lt;&gt;0, 0, IF(SUM(M4:R4)&gt;0, 2, IF(SUM(M4:R4)&lt;0, 3, 1))))</f>
        <v>2</v>
      </c>
      <c r="AP4" s="44">
        <f>IFERROR(__xludf.DUMMYFUNCTION("IF(AO4=1, FILTER(TOSSUP, LEN(TOSSUP)), IF(AO4=2, FILTER(NEG, LEN(NEG)), IF(AO4, FILTER(NONEG, LEN(NONEG)), """")))"),-5.0)</f>
        <v>-5</v>
      </c>
      <c r="AQ4" s="44"/>
      <c r="AR4" s="44"/>
      <c r="AS4" s="44">
        <f>IF(F3="", 0, IF(SUM(C4:H4)-F4&lt;&gt;0, 0, IF(SUM(M4:R4)&gt;0, 2, IF(SUM(M4:R4)&lt;0, 3, 1))))</f>
        <v>0</v>
      </c>
      <c r="AT4" s="44" t="str">
        <f>IFERROR(__xludf.DUMMYFUNCTION("IF(AS4=1, FILTER(TOSSUP, LEN(TOSSUP)), IF(AS4=2, FILTER(NEG, LEN(NEG)), IF(AS4, FILTER(NONEG, LEN(NONEG)), """")))"),"")</f>
        <v/>
      </c>
      <c r="AU4" s="44"/>
      <c r="AV4" s="44"/>
      <c r="AW4" s="44">
        <f>IF(G3="", 0, IF(SUM(C4:H4)-G4&lt;&gt;0, 0, IF(SUM(M4:R4)&gt;0, 2, IF(SUM(M4:R4)&lt;0, 3, 1))))</f>
        <v>0</v>
      </c>
      <c r="AX4" s="44" t="str">
        <f>IFERROR(__xludf.DUMMYFUNCTION("IF(AW4=1, FILTER(TOSSUP, LEN(TOSSUP)), IF(AW4=2, FILTER(NEG, LEN(NEG)), IF(AW4, FILTER(NONEG, LEN(NONEG)), """")))"),"")</f>
        <v/>
      </c>
      <c r="AY4" s="44"/>
      <c r="AZ4" s="47"/>
      <c r="BA4" s="47">
        <f>IF(H3="", 0, IF(SUM(C4:H4)-H4&lt;&gt;0, 0, IF(SUM(M4:R4)&gt;0, 2, IF(SUM(M4:R4)&lt;0, 3, 1))))</f>
        <v>0</v>
      </c>
      <c r="BB4" s="47" t="str">
        <f>IFERROR(__xludf.DUMMYFUNCTION("IF(BA4=1, FILTER(TOSSUP, LEN(TOSSUP)), IF(BA4=2, FILTER(NEG, LEN(NEG)), IF(BA4, FILTER(NONEG, LEN(NONEG)), """")))"),"")</f>
        <v/>
      </c>
      <c r="BC4" s="47"/>
      <c r="BD4" s="47"/>
      <c r="BE4" s="47">
        <f>IF(M3="", 0, IF(SUM(M4:R4)-M4&lt;&gt;0, 0, IF(SUM(C4:H4)&gt;0, 2, IF(SUM(C4:H4)&lt;0, 3, 1))))</f>
        <v>0</v>
      </c>
      <c r="BF4" s="47" t="str">
        <f>IFERROR(__xludf.DUMMYFUNCTION("IF(BE4=1, FILTER(TOSSUP, LEN(TOSSUP)), IF(BE4=2, FILTER(NEG, LEN(NEG)), IF(BE4, FILTER(NONEG, LEN(NONEG)), """")))"),"")</f>
        <v/>
      </c>
      <c r="BG4" s="47"/>
      <c r="BH4" s="47"/>
      <c r="BI4" s="47">
        <f>IF(N3="", 0, IF(SUM(M4:R4)-N4&lt;&gt;0, 0, IF(SUM(C4:H4)&gt;0, 2, IF(SUM(C4:H4)&lt;0, 3, 1))))</f>
        <v>3</v>
      </c>
      <c r="BJ4" s="47">
        <f>IFERROR(__xludf.DUMMYFUNCTION("IF(BI4=1, FILTER(TOSSUP, LEN(TOSSUP)), IF(BI4=2, FILTER(NEG, LEN(NEG)), IF(BI4, FILTER(NONEG, LEN(NONEG)), """")))"),10.0)</f>
        <v>10</v>
      </c>
      <c r="BK4" s="47">
        <f>IFERROR(__xludf.DUMMYFUNCTION("""COMPUTED_VALUE"""),15.0)</f>
        <v>15</v>
      </c>
      <c r="BL4" s="47"/>
      <c r="BM4" s="47">
        <f>IF(O3="", 0, IF(SUM(M4:R4)-O4&lt;&gt;0, 0, IF(SUM(C4:H4)&gt;0, 2, IF(SUM(C4:H4)&lt;0, 3, 1))))</f>
        <v>0</v>
      </c>
      <c r="BN4" s="47" t="str">
        <f>IFERROR(__xludf.DUMMYFUNCTION("IF(BM4=1, FILTER(TOSSUP, LEN(TOSSUP)), IF(BM4=2, FILTER(NEG, LEN(NEG)), IF(BM4, FILTER(NONEG, LEN(NONEG)), """")))"),"")</f>
        <v/>
      </c>
      <c r="BO4" s="47"/>
      <c r="BP4" s="47"/>
      <c r="BQ4" s="47">
        <f>IF(P3="", 0, IF(SUM(M4:R4)-P4&lt;&gt;0, 0, IF(SUM(C4:H4)&gt;0, 2, IF(SUM(C4:H4)&lt;0, 3, 1))))</f>
        <v>0</v>
      </c>
      <c r="BR4" s="47" t="str">
        <f>IFERROR(__xludf.DUMMYFUNCTION("IF(BQ4=1, FILTER(TOSSUP, LEN(TOSSUP)), IF(BQ4=2, FILTER(NEG, LEN(NEG)), IF(BQ4, FILTER(NONEG, LEN(NONEG)), """")))"),"")</f>
        <v/>
      </c>
      <c r="BS4" s="47"/>
      <c r="BT4" s="47"/>
      <c r="BU4" s="47">
        <f>IF(Q3="", 0, IF(SUM(M4:R4)-Q4&lt;&gt;0, 0, IF(SUM(C4:H4)&gt;0, 2, IF(SUM(C4:H4)&lt;0, 3, 1))))</f>
        <v>0</v>
      </c>
      <c r="BV4" s="47" t="str">
        <f>IFERROR(__xludf.DUMMYFUNCTION("IF(BU4=1, FILTER(TOSSUP, LEN(TOSSUP)), IF(BU4=2, FILTER(NEG, LEN(NEG)), IF(BU4, FILTER(NONEG, LEN(NONEG)), """")))"),"")</f>
        <v/>
      </c>
      <c r="BW4" s="47"/>
      <c r="BX4" s="47"/>
      <c r="BY4" s="47">
        <f>IF(R3="", 0, IF(SUM(M4:R4)-R4&lt;&gt;0, 0, IF(SUM(C4:H4)&gt;0, 2, IF(SUM(C4:H4)&lt;0, 3, 1))))</f>
        <v>0</v>
      </c>
      <c r="BZ4" s="47" t="str">
        <f>IFERROR(__xludf.DUMMYFUNCTION("IF(BY4=1, FILTER(TOSSUP, LEN(TOSSUP)), IF(BY4=2, FILTER(NEG, LEN(NEG)), IF(BY4, FILTER(NONEG, LEN(NONEG)), """")))"),"")</f>
        <v/>
      </c>
      <c r="CA4" s="47"/>
      <c r="CB4" s="47"/>
    </row>
    <row r="5">
      <c r="A5" s="3"/>
      <c r="B5" s="3"/>
      <c r="C5" s="32">
        <v>10.0</v>
      </c>
      <c r="D5" s="33"/>
      <c r="E5" s="32"/>
      <c r="F5" s="33"/>
      <c r="G5" s="32"/>
      <c r="H5" s="33"/>
      <c r="I5" s="34">
        <v>10.0</v>
      </c>
      <c r="J5" s="33">
        <f>IF(AND(SUM(C5:H5)&lt;=0,I5&gt;0), "BON.ERR", IF(OR(AND(C5&lt;&gt;"", C3=""), AND(D5&lt;&gt;"", D3=""), AND(E5&lt;&gt;"", E3=""), AND(F5&lt;&gt;"", F3=""), AND(G5&lt;&gt;"", G3=""), AND(H5&lt;&gt;"", H3="")), "TU.ERR", SUM(C5:I5)))</f>
        <v>20</v>
      </c>
      <c r="K5" s="42">
        <f>IFERROR(__xludf.DUMMYFUNCTION("IF(OR(RegExMatch(J5&amp;"""",""ERR""), RegExMatch(J5&amp;"""",""--""), RegExMatch(K4&amp;"""",""--""),),  ""-----------"", SUM(J5,K4))"),15.0)</f>
        <v>15</v>
      </c>
      <c r="L5" s="38">
        <v>2.0</v>
      </c>
      <c r="M5" s="39"/>
      <c r="N5" s="33">
        <v>-5.0</v>
      </c>
      <c r="O5" s="39"/>
      <c r="P5" s="57"/>
      <c r="Q5" s="58"/>
      <c r="R5" s="59"/>
      <c r="S5" s="34"/>
      <c r="T5" s="33">
        <f>IF(AND(SUM(M5:R5)&lt;=0,S5&gt;0), "BON.ERR", IF(OR(AND(M5&lt;&gt;"", M3=""), AND(N5&lt;&gt;"", N3=""), AND(O5&lt;&gt;"", O3=""), AND(P5&lt;&gt;"", P3=""), AND(Q5&lt;&gt;"", Q3=""), AND(R5&lt;&gt;"", R3="")), "TU.ERR", SUM(M5:S5)))</f>
        <v>-5</v>
      </c>
      <c r="U5" s="42">
        <f>IFERROR(__xludf.DUMMYFUNCTION("IF(OR(RegExMatch(T5&amp;"""",""ERR""), RegExMatch(T5&amp;"""",""--""), RegExMatch(U4&amp;"""",""--""),),  ""-----------"", SUM(T5,U4))"),5.0)</f>
        <v>5</v>
      </c>
      <c r="V5" s="43"/>
      <c r="W5" s="44" t="b">
        <f t="shared" si="1"/>
        <v>1</v>
      </c>
      <c r="X5" s="44">
        <f>IFERROR(__xludf.DUMMYFUNCTION("IF(W5, FILTER(BONUS, LEN(BONUS)), ""0"")"),0.0)</f>
        <v>0</v>
      </c>
      <c r="Y5" s="43">
        <f>IFERROR(__xludf.DUMMYFUNCTION("""COMPUTED_VALUE"""),10.0)</f>
        <v>10</v>
      </c>
      <c r="Z5" s="43">
        <f>IFERROR(__xludf.DUMMYFUNCTION("""COMPUTED_VALUE"""),20.0)</f>
        <v>20</v>
      </c>
      <c r="AA5" s="43">
        <f>IFERROR(__xludf.DUMMYFUNCTION("""COMPUTED_VALUE"""),30.0)</f>
        <v>30</v>
      </c>
      <c r="AB5" s="44" t="b">
        <f t="shared" si="2"/>
        <v>0</v>
      </c>
      <c r="AC5" s="44" t="str">
        <f>IFERROR(__xludf.DUMMYFUNCTION("IF(AB5, FILTER(BONUS, LEN(BONUS)), ""0"")"),"0")</f>
        <v>0</v>
      </c>
      <c r="AD5" s="43"/>
      <c r="AE5" s="43"/>
      <c r="AF5" s="43"/>
      <c r="AG5" s="43">
        <f>IF(C3="", 0, IF(SUM(C5:H5)-C5&lt;&gt;0, 0, IF(SUM(M5:R5)&gt;0, 2, IF(SUM(M5:R5)&lt;0, 3, 1))))</f>
        <v>3</v>
      </c>
      <c r="AH5" s="44">
        <f>IFERROR(__xludf.DUMMYFUNCTION("IF(AG5=1, FILTER(TOSSUP, LEN(TOSSUP)), IF(AG5=2, FILTER(NEG, LEN(NEG)), IF(AG5, FILTER(NONEG, LEN(NONEG)), """")))"),10.0)</f>
        <v>10</v>
      </c>
      <c r="AI5" s="43">
        <f>IFERROR(__xludf.DUMMYFUNCTION("""COMPUTED_VALUE"""),15.0)</f>
        <v>15</v>
      </c>
      <c r="AJ5" s="43"/>
      <c r="AK5" s="43">
        <f>IF(D3="", 0, IF(SUM(C5:H5)-D5&lt;&gt;0, 0, IF(SUM(M5:R5)&gt;0, 2, IF(SUM(M5:R5)&lt;0, 3, 1))))</f>
        <v>0</v>
      </c>
      <c r="AL5" s="43" t="str">
        <f>IFERROR(__xludf.DUMMYFUNCTION("IF(AK5=1, FILTER(TOSSUP, LEN(TOSSUP)), IF(AK5=2, FILTER(NEG, LEN(NEG)), IF(AK5, FILTER(NONEG, LEN(NONEG)), """")))"),"")</f>
        <v/>
      </c>
      <c r="AM5" s="43"/>
      <c r="AN5" s="43"/>
      <c r="AO5" s="43">
        <f>IF(E3="", 0, IF(SUM(C5:H5)-E5&lt;&gt;0, 0, IF(SUM(M5:R5)&gt;0, 2, IF(SUM(M5:R5)&lt;0, 3, 1))))</f>
        <v>0</v>
      </c>
      <c r="AP5" s="43" t="str">
        <f>IFERROR(__xludf.DUMMYFUNCTION("IF(AO5=1, FILTER(TOSSUP, LEN(TOSSUP)), IF(AO5=2, FILTER(NEG, LEN(NEG)), IF(AO5, FILTER(NONEG, LEN(NONEG)), """")))"),"")</f>
        <v/>
      </c>
      <c r="AQ5" s="43"/>
      <c r="AR5" s="43"/>
      <c r="AS5" s="43">
        <f>IF(F3="", 0, IF(SUM(C5:H5)-F5&lt;&gt;0, 0, IF(SUM(M5:R5)&gt;0, 2, IF(SUM(M5:R5)&lt;0, 3, 1))))</f>
        <v>0</v>
      </c>
      <c r="AT5" s="43" t="str">
        <f>IFERROR(__xludf.DUMMYFUNCTION("IF(AS5=1, FILTER(TOSSUP, LEN(TOSSUP)), IF(AS5=2, FILTER(NEG, LEN(NEG)), IF(AS5, FILTER(NONEG, LEN(NONEG)), """")))"),"")</f>
        <v/>
      </c>
      <c r="AU5" s="43"/>
      <c r="AV5" s="43"/>
      <c r="AW5" s="43">
        <f>IF(G3="", 0, IF(SUM(C5:H5)-G5&lt;&gt;0, 0, IF(SUM(M5:R5)&gt;0, 2, IF(SUM(M5:R5)&lt;0, 3, 1))))</f>
        <v>0</v>
      </c>
      <c r="AX5" s="43" t="str">
        <f>IFERROR(__xludf.DUMMYFUNCTION("IF(AW5=1, FILTER(TOSSUP, LEN(TOSSUP)), IF(AW5=2, FILTER(NEG, LEN(NEG)), IF(AW5, FILTER(NONEG, LEN(NONEG)), """")))"),"")</f>
        <v/>
      </c>
      <c r="AY5" s="43"/>
      <c r="AZ5" s="43"/>
      <c r="BA5" s="43">
        <f>IF(H3="", 0, IF(SUM(C5:H5)-H5&lt;&gt;0, 0, IF(SUM(M5:R5)&gt;0, 2, IF(SUM(M5:R5)&lt;0, 3, 1))))</f>
        <v>0</v>
      </c>
      <c r="BB5" s="43" t="str">
        <f>IFERROR(__xludf.DUMMYFUNCTION("IF(BA5=1, FILTER(TOSSUP, LEN(TOSSUP)), IF(BA5=2, FILTER(NEG, LEN(NEG)), IF(BA5, FILTER(NONEG, LEN(NONEG)), """")))"),"")</f>
        <v/>
      </c>
      <c r="BC5" s="43"/>
      <c r="BD5" s="43"/>
      <c r="BE5" s="43">
        <f>IF(M3="", 0, IF(SUM(M5:R5)-M5&lt;&gt;0, 0, IF(SUM(C5:H5)&gt;0, 2, IF(SUM(C5:H5)&lt;0, 3, 1))))</f>
        <v>0</v>
      </c>
      <c r="BF5" s="43" t="str">
        <f>IFERROR(__xludf.DUMMYFUNCTION("IF(BE5=1, FILTER(TOSSUP, LEN(TOSSUP)), IF(BE5=2, FILTER(NEG, LEN(NEG)), IF(BE5, FILTER(NONEG, LEN(NONEG)), """")))"),"")</f>
        <v/>
      </c>
      <c r="BG5" s="43"/>
      <c r="BH5" s="43"/>
      <c r="BI5" s="43">
        <f>IF(N3="", 0, IF(SUM(M5:R5)-N5&lt;&gt;0, 0, IF(SUM(C5:H5)&gt;0, 2, IF(SUM(C5:H5)&lt;0, 3, 1))))</f>
        <v>2</v>
      </c>
      <c r="BJ5" s="43">
        <f>IFERROR(__xludf.DUMMYFUNCTION("IF(BI5=1, FILTER(TOSSUP, LEN(TOSSUP)), IF(BI5=2, FILTER(NEG, LEN(NEG)), IF(BI5, FILTER(NONEG, LEN(NONEG)), """")))"),-5.0)</f>
        <v>-5</v>
      </c>
      <c r="BK5" s="43"/>
      <c r="BL5" s="43"/>
      <c r="BM5" s="43">
        <f>IF(O3="", 0, IF(SUM(M5:R5)-O5&lt;&gt;0, 0, IF(SUM(C5:H5)&gt;0, 2, IF(SUM(C5:H5)&lt;0, 3, 1))))</f>
        <v>0</v>
      </c>
      <c r="BN5" s="43" t="str">
        <f>IFERROR(__xludf.DUMMYFUNCTION("IF(BM5=1, FILTER(TOSSUP, LEN(TOSSUP)), IF(BM5=2, FILTER(NEG, LEN(NEG)), IF(BM5, FILTER(NONEG, LEN(NONEG)), """")))"),"")</f>
        <v/>
      </c>
      <c r="BO5" s="43"/>
      <c r="BP5" s="43"/>
      <c r="BQ5" s="43">
        <f>IF(P3="", 0, IF(SUM(M5:R5)-P5&lt;&gt;0, 0, IF(SUM(C5:H5)&gt;0, 2, IF(SUM(C5:H5)&lt;0, 3, 1))))</f>
        <v>0</v>
      </c>
      <c r="BR5" s="43" t="str">
        <f>IFERROR(__xludf.DUMMYFUNCTION("IF(BQ5=1, FILTER(TOSSUP, LEN(TOSSUP)), IF(BQ5=2, FILTER(NEG, LEN(NEG)), IF(BQ5, FILTER(NONEG, LEN(NONEG)), """")))"),"")</f>
        <v/>
      </c>
      <c r="BS5" s="43"/>
      <c r="BT5" s="43"/>
      <c r="BU5" s="43">
        <f>IF(Q3="", 0, IF(SUM(M5:R5)-Q5&lt;&gt;0, 0, IF(SUM(C5:H5)&gt;0, 2, IF(SUM(C5:H5)&lt;0, 3, 1))))</f>
        <v>0</v>
      </c>
      <c r="BV5" s="43" t="str">
        <f>IFERROR(__xludf.DUMMYFUNCTION("IF(BU5=1, FILTER(TOSSUP, LEN(TOSSUP)), IF(BU5=2, FILTER(NEG, LEN(NEG)), IF(BU5, FILTER(NONEG, LEN(NONEG)), """")))"),"")</f>
        <v/>
      </c>
      <c r="BW5" s="43"/>
      <c r="BX5" s="43"/>
      <c r="BY5" s="43">
        <f>IF(R3="", 0, IF(SUM(M5:R5)-R5&lt;&gt;0, 0, IF(SUM(C5:H5)&gt;0, 2, IF(SUM(C5:H5)&lt;0, 3, 1))))</f>
        <v>0</v>
      </c>
      <c r="BZ5" s="43" t="str">
        <f>IFERROR(__xludf.DUMMYFUNCTION("IF(BY5=1, FILTER(TOSSUP, LEN(TOSSUP)), IF(BY5=2, FILTER(NEG, LEN(NEG)), IF(BY5, FILTER(NONEG, LEN(NONEG)), """")))"),"")</f>
        <v/>
      </c>
      <c r="CA5" s="43"/>
      <c r="CB5" s="43"/>
    </row>
    <row r="6">
      <c r="A6" s="3"/>
      <c r="B6" s="3"/>
      <c r="C6" s="32">
        <v>10.0</v>
      </c>
      <c r="D6" s="33"/>
      <c r="E6" s="60"/>
      <c r="F6" s="33"/>
      <c r="G6" s="60"/>
      <c r="H6" s="61"/>
      <c r="I6" s="34">
        <v>30.0</v>
      </c>
      <c r="J6" s="33">
        <f>IF(AND(SUM(C6:H6)&lt;=0,I6&gt;0), "BON.ERR", IF(OR(AND(C6&lt;&gt;"", C3=""), AND(D6&lt;&gt;"", D3=""), AND(E6&lt;&gt;"", E3=""), AND(F6&lt;&gt;"", F3=""), AND(G6&lt;&gt;"", G3=""), AND(H6&lt;&gt;"", H3="")), "TU.ERR", SUM(C6:I6)))</f>
        <v>40</v>
      </c>
      <c r="K6" s="42">
        <f>IFERROR(__xludf.DUMMYFUNCTION("IF(OR(RegExMatch(J6&amp;"""",""ERR""), RegExMatch(J6&amp;"""",""--""), RegExMatch(K5&amp;"""",""--""),),  ""-----------"", SUM(J6,K5))"),55.0)</f>
        <v>55</v>
      </c>
      <c r="L6" s="38">
        <v>3.0</v>
      </c>
      <c r="M6" s="39"/>
      <c r="N6" s="61"/>
      <c r="O6" s="39"/>
      <c r="P6" s="57"/>
      <c r="Q6" s="39"/>
      <c r="R6" s="59"/>
      <c r="S6" s="34"/>
      <c r="T6" s="33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2">
        <f>IFERROR(__xludf.DUMMYFUNCTION("IF(OR(RegExMatch(T6&amp;"""",""ERR""), RegExMatch(T6&amp;"""",""--""), RegExMatch(U5&amp;"""",""--""),),  ""-----------"", SUM(T6,U5))"),5.0)</f>
        <v>5</v>
      </c>
      <c r="V6" s="43"/>
      <c r="W6" s="44" t="b">
        <f t="shared" si="1"/>
        <v>1</v>
      </c>
      <c r="X6" s="44">
        <f>IFERROR(__xludf.DUMMYFUNCTION("IF(W6, FILTER(BONUS, LEN(BONUS)), ""0"")"),0.0)</f>
        <v>0</v>
      </c>
      <c r="Y6" s="43">
        <f>IFERROR(__xludf.DUMMYFUNCTION("""COMPUTED_VALUE"""),10.0)</f>
        <v>10</v>
      </c>
      <c r="Z6" s="43">
        <f>IFERROR(__xludf.DUMMYFUNCTION("""COMPUTED_VALUE"""),20.0)</f>
        <v>20</v>
      </c>
      <c r="AA6" s="43">
        <f>IFERROR(__xludf.DUMMYFUNCTION("""COMPUTED_VALUE"""),30.0)</f>
        <v>30</v>
      </c>
      <c r="AB6" s="44" t="b">
        <f t="shared" si="2"/>
        <v>0</v>
      </c>
      <c r="AC6" s="44" t="str">
        <f>IFERROR(__xludf.DUMMYFUNCTION("IF(AB6, FILTER(BONUS, LEN(BONUS)), ""0"")"),"0")</f>
        <v>0</v>
      </c>
      <c r="AD6" s="43"/>
      <c r="AE6" s="43"/>
      <c r="AF6" s="43"/>
      <c r="AG6" s="43">
        <f>IF(C3="", 0, IF(SUM(C6:H6)-C6&lt;&gt;0, 0, IF(SUM(M6:R6)&gt;0, 2, IF(SUM(M6:R6)&lt;0, 3, 1))))</f>
        <v>1</v>
      </c>
      <c r="AH6" s="44">
        <f>IFERROR(__xludf.DUMMYFUNCTION("IF(AG6=1, FILTER(TOSSUP, LEN(TOSSUP)), IF(AG6=2, FILTER(NEG, LEN(NEG)), IF(AG6, FILTER(NONEG, LEN(NONEG)), """")))"),-5.0)</f>
        <v>-5</v>
      </c>
      <c r="AI6" s="43">
        <f>IFERROR(__xludf.DUMMYFUNCTION("""COMPUTED_VALUE"""),10.0)</f>
        <v>10</v>
      </c>
      <c r="AJ6" s="43">
        <f>IFERROR(__xludf.DUMMYFUNCTION("""COMPUTED_VALUE"""),15.0)</f>
        <v>15</v>
      </c>
      <c r="AK6" s="43">
        <f>IF(D3="", 0, IF(SUM(C6:H6)-D6&lt;&gt;0, 0, IF(SUM(M6:R6)&gt;0, 2, IF(SUM(M6:R6)&lt;0, 3, 1))))</f>
        <v>0</v>
      </c>
      <c r="AL6" s="43" t="str">
        <f>IFERROR(__xludf.DUMMYFUNCTION("IF(AK6=1, FILTER(TOSSUP, LEN(TOSSUP)), IF(AK6=2, FILTER(NEG, LEN(NEG)), IF(AK6, FILTER(NONEG, LEN(NONEG)), """")))"),"")</f>
        <v/>
      </c>
      <c r="AM6" s="43"/>
      <c r="AN6" s="43"/>
      <c r="AO6" s="43">
        <f>IF(E3="", 0, IF(SUM(C6:H6)-E6&lt;&gt;0, 0, IF(SUM(M6:R6)&gt;0, 2, IF(SUM(M6:R6)&lt;0, 3, 1))))</f>
        <v>0</v>
      </c>
      <c r="AP6" s="43" t="str">
        <f>IFERROR(__xludf.DUMMYFUNCTION("IF(AO6=1, FILTER(TOSSUP, LEN(TOSSUP)), IF(AO6=2, FILTER(NEG, LEN(NEG)), IF(AO6, FILTER(NONEG, LEN(NONEG)), """")))"),"")</f>
        <v/>
      </c>
      <c r="AQ6" s="43"/>
      <c r="AR6" s="43"/>
      <c r="AS6" s="43">
        <f>IF(F3="", 0, IF(SUM(C6:H6)-F6&lt;&gt;0, 0, IF(SUM(M6:R6)&gt;0, 2, IF(SUM(M6:R6)&lt;0, 3, 1))))</f>
        <v>0</v>
      </c>
      <c r="AT6" s="43" t="str">
        <f>IFERROR(__xludf.DUMMYFUNCTION("IF(AS6=1, FILTER(TOSSUP, LEN(TOSSUP)), IF(AS6=2, FILTER(NEG, LEN(NEG)), IF(AS6, FILTER(NONEG, LEN(NONEG)), """")))"),"")</f>
        <v/>
      </c>
      <c r="AU6" s="43"/>
      <c r="AV6" s="43"/>
      <c r="AW6" s="43">
        <f>IF(G3="", 0, IF(SUM(C6:H6)-G6&lt;&gt;0, 0, IF(SUM(M6:R6)&gt;0, 2, IF(SUM(M6:R6)&lt;0, 3, 1))))</f>
        <v>0</v>
      </c>
      <c r="AX6" s="43" t="str">
        <f>IFERROR(__xludf.DUMMYFUNCTION("IF(AW6=1, FILTER(TOSSUP, LEN(TOSSUP)), IF(AW6=2, FILTER(NEG, LEN(NEG)), IF(AW6, FILTER(NONEG, LEN(NONEG)), """")))"),"")</f>
        <v/>
      </c>
      <c r="AY6" s="43"/>
      <c r="AZ6" s="43"/>
      <c r="BA6" s="43">
        <f>IF(H3="", 0, IF(SUM(C6:H6)-H6&lt;&gt;0, 0, IF(SUM(M6:R6)&gt;0, 2, IF(SUM(M6:R6)&lt;0, 3, 1))))</f>
        <v>0</v>
      </c>
      <c r="BB6" s="43" t="str">
        <f>IFERROR(__xludf.DUMMYFUNCTION("IF(BA6=1, FILTER(TOSSUP, LEN(TOSSUP)), IF(BA6=2, FILTER(NEG, LEN(NEG)), IF(BA6, FILTER(NONEG, LEN(NONEG)), """")))"),"")</f>
        <v/>
      </c>
      <c r="BC6" s="43"/>
      <c r="BD6" s="43"/>
      <c r="BE6" s="43">
        <f>IF(M3="", 0, IF(SUM(M6:R6)-M6&lt;&gt;0, 0, IF(SUM(C6:H6)&gt;0, 2, IF(SUM(C6:H6)&lt;0, 3, 1))))</f>
        <v>2</v>
      </c>
      <c r="BF6" s="43">
        <f>IFERROR(__xludf.DUMMYFUNCTION("IF(BE6=1, FILTER(TOSSUP, LEN(TOSSUP)), IF(BE6=2, FILTER(NEG, LEN(NEG)), IF(BE6, FILTER(NONEG, LEN(NONEG)), """")))"),-5.0)</f>
        <v>-5</v>
      </c>
      <c r="BG6" s="43"/>
      <c r="BH6" s="43"/>
      <c r="BI6" s="43">
        <f>IF(N3="", 0, IF(SUM(M6:R6)-N6&lt;&gt;0, 0, IF(SUM(C6:H6)&gt;0, 2, IF(SUM(C6:H6)&lt;0, 3, 1))))</f>
        <v>2</v>
      </c>
      <c r="BJ6" s="43">
        <f>IFERROR(__xludf.DUMMYFUNCTION("IF(BI6=1, FILTER(TOSSUP, LEN(TOSSUP)), IF(BI6=2, FILTER(NEG, LEN(NEG)), IF(BI6, FILTER(NONEG, LEN(NONEG)), """")))"),-5.0)</f>
        <v>-5</v>
      </c>
      <c r="BK6" s="43"/>
      <c r="BL6" s="43"/>
      <c r="BM6" s="43">
        <f>IF(O3="", 0, IF(SUM(M6:R6)-O6&lt;&gt;0, 0, IF(SUM(C6:H6)&gt;0, 2, IF(SUM(C6:H6)&lt;0, 3, 1))))</f>
        <v>2</v>
      </c>
      <c r="BN6" s="43">
        <f>IFERROR(__xludf.DUMMYFUNCTION("IF(BM6=1, FILTER(TOSSUP, LEN(TOSSUP)), IF(BM6=2, FILTER(NEG, LEN(NEG)), IF(BM6, FILTER(NONEG, LEN(NONEG)), """")))"),-5.0)</f>
        <v>-5</v>
      </c>
      <c r="BO6" s="43"/>
      <c r="BP6" s="43"/>
      <c r="BQ6" s="43">
        <f>IF(P3="", 0, IF(SUM(M6:R6)-P6&lt;&gt;0, 0, IF(SUM(C6:H6)&gt;0, 2, IF(SUM(C6:H6)&lt;0, 3, 1))))</f>
        <v>2</v>
      </c>
      <c r="BR6" s="43">
        <f>IFERROR(__xludf.DUMMYFUNCTION("IF(BQ6=1, FILTER(TOSSUP, LEN(TOSSUP)), IF(BQ6=2, FILTER(NEG, LEN(NEG)), IF(BQ6, FILTER(NONEG, LEN(NONEG)), """")))"),-5.0)</f>
        <v>-5</v>
      </c>
      <c r="BS6" s="43"/>
      <c r="BT6" s="43"/>
      <c r="BU6" s="43">
        <f>IF(Q3="", 0, IF(SUM(M6:R6)-Q6&lt;&gt;0, 0, IF(SUM(C6:H6)&gt;0, 2, IF(SUM(C6:H6)&lt;0, 3, 1))))</f>
        <v>0</v>
      </c>
      <c r="BV6" s="43" t="str">
        <f>IFERROR(__xludf.DUMMYFUNCTION("IF(BU6=1, FILTER(TOSSUP, LEN(TOSSUP)), IF(BU6=2, FILTER(NEG, LEN(NEG)), IF(BU6, FILTER(NONEG, LEN(NONEG)), """")))"),"")</f>
        <v/>
      </c>
      <c r="BW6" s="43"/>
      <c r="BX6" s="43"/>
      <c r="BY6" s="43">
        <f>IF(R3="", 0, IF(SUM(M6:R6)-R6&lt;&gt;0, 0, IF(SUM(C6:H6)&gt;0, 2, IF(SUM(C6:H6)&lt;0, 3, 1))))</f>
        <v>0</v>
      </c>
      <c r="BZ6" s="43" t="str">
        <f>IFERROR(__xludf.DUMMYFUNCTION("IF(BY6=1, FILTER(TOSSUP, LEN(TOSSUP)), IF(BY6=2, FILTER(NEG, LEN(NEG)), IF(BY6, FILTER(NONEG, LEN(NONEG)), """")))"),"")</f>
        <v/>
      </c>
      <c r="CA6" s="43"/>
      <c r="CB6" s="43"/>
    </row>
    <row r="7">
      <c r="A7" s="3"/>
      <c r="B7" s="3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SUM(J7,K6))"),55.0)</f>
        <v>55</v>
      </c>
      <c r="L7" s="67">
        <v>4.0</v>
      </c>
      <c r="M7" s="68"/>
      <c r="N7" s="63">
        <v>10.0</v>
      </c>
      <c r="O7" s="69"/>
      <c r="P7" s="70"/>
      <c r="Q7" s="69"/>
      <c r="R7" s="70"/>
      <c r="S7" s="65">
        <v>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10</v>
      </c>
      <c r="U7" s="66">
        <f>IFERROR(__xludf.DUMMYFUNCTION("IF(OR(RegExMatch(T7&amp;"""",""ERR""), RegExMatch(T7&amp;"""",""--""), RegExMatch(U6&amp;"""",""--""),),  ""-----------"", SUM(T7,U6))"),15.0)</f>
        <v>15</v>
      </c>
      <c r="V7" s="43"/>
      <c r="W7" s="44" t="b">
        <f t="shared" si="1"/>
        <v>0</v>
      </c>
      <c r="X7" s="44" t="str">
        <f>IFERROR(__xludf.DUMMYFUNCTION("IF(W7, FILTER(BONUS, LEN(BONUS)), ""0"")"),"0")</f>
        <v>0</v>
      </c>
      <c r="Y7" s="43"/>
      <c r="Z7" s="43"/>
      <c r="AA7" s="43"/>
      <c r="AB7" s="44" t="b">
        <f t="shared" si="2"/>
        <v>1</v>
      </c>
      <c r="AC7" s="44">
        <f>IFERROR(__xludf.DUMMYFUNCTION("IF(AB7, FILTER(BONUS, LEN(BONUS)), ""0"")"),0.0)</f>
        <v>0</v>
      </c>
      <c r="AD7" s="43">
        <f>IFERROR(__xludf.DUMMYFUNCTION("""COMPUTED_VALUE"""),10.0)</f>
        <v>10</v>
      </c>
      <c r="AE7" s="43">
        <f>IFERROR(__xludf.DUMMYFUNCTION("""COMPUTED_VALUE"""),20.0)</f>
        <v>20</v>
      </c>
      <c r="AF7" s="43">
        <f>IFERROR(__xludf.DUMMYFUNCTION("""COMPUTED_VALUE"""),30.0)</f>
        <v>30</v>
      </c>
      <c r="AG7" s="43">
        <f>IF(C3="", 0, IF(SUM(C7:H7)-C7&lt;&gt;0, 0, IF(SUM(M7:R7)&gt;0, 2, IF(SUM(M7:R7)&lt;0, 3, 1))))</f>
        <v>2</v>
      </c>
      <c r="AH7" s="44">
        <f>IFERROR(__xludf.DUMMYFUNCTION("IF(AG7=1, FILTER(TOSSUP, LEN(TOSSUP)), IF(AG7=2, FILTER(NEG, LEN(NEG)), IF(AG7, FILTER(NONEG, LEN(NONEG)), """")))"),-5.0)</f>
        <v>-5</v>
      </c>
      <c r="AI7" s="43"/>
      <c r="AJ7" s="43"/>
      <c r="AK7" s="43">
        <f>IF(D3="", 0, IF(SUM(C7:H7)-D7&lt;&gt;0, 0, IF(SUM(M7:R7)&gt;0, 2, IF(SUM(M7:R7)&lt;0, 3, 1))))</f>
        <v>2</v>
      </c>
      <c r="AL7" s="43">
        <f>IFERROR(__xludf.DUMMYFUNCTION("IF(AK7=1, FILTER(TOSSUP, LEN(TOSSUP)), IF(AK7=2, FILTER(NEG, LEN(NEG)), IF(AK7, FILTER(NONEG, LEN(NONEG)), """")))"),-5.0)</f>
        <v>-5</v>
      </c>
      <c r="AM7" s="43"/>
      <c r="AN7" s="43"/>
      <c r="AO7" s="43">
        <f>IF(E3="", 0, IF(SUM(C7:H7)-E7&lt;&gt;0, 0, IF(SUM(M7:R7)&gt;0, 2, IF(SUM(M7:R7)&lt;0, 3, 1))))</f>
        <v>2</v>
      </c>
      <c r="AP7" s="43">
        <f>IFERROR(__xludf.DUMMYFUNCTION("IF(AO7=1, FILTER(TOSSUP, LEN(TOSSUP)), IF(AO7=2, FILTER(NEG, LEN(NEG)), IF(AO7, FILTER(NONEG, LEN(NONEG)), """")))"),-5.0)</f>
        <v>-5</v>
      </c>
      <c r="AQ7" s="43"/>
      <c r="AR7" s="43"/>
      <c r="AS7" s="43">
        <f>IF(F3="", 0, IF(SUM(C7:H7)-F7&lt;&gt;0, 0, IF(SUM(M7:R7)&gt;0, 2, IF(SUM(M7:R7)&lt;0, 3, 1))))</f>
        <v>2</v>
      </c>
      <c r="AT7" s="43">
        <f>IFERROR(__xludf.DUMMYFUNCTION("IF(AS7=1, FILTER(TOSSUP, LEN(TOSSUP)), IF(AS7=2, FILTER(NEG, LEN(NEG)), IF(AS7, FILTER(NONEG, LEN(NONEG)), """")))"),-5.0)</f>
        <v>-5</v>
      </c>
      <c r="AU7" s="43"/>
      <c r="AV7" s="43"/>
      <c r="AW7" s="43">
        <f>IF(G3="", 0, IF(SUM(C7:H7)-G7&lt;&gt;0, 0, IF(SUM(M7:R7)&gt;0, 2, IF(SUM(M7:R7)&lt;0, 3, 1))))</f>
        <v>0</v>
      </c>
      <c r="AX7" s="43" t="str">
        <f>IFERROR(__xludf.DUMMYFUNCTION("IF(AW7=1, FILTER(TOSSUP, LEN(TOSSUP)), IF(AW7=2, FILTER(NEG, LEN(NEG)), IF(AW7, FILTER(NONEG, LEN(NONEG)), """")))"),"")</f>
        <v/>
      </c>
      <c r="AY7" s="43"/>
      <c r="AZ7" s="43"/>
      <c r="BA7" s="43">
        <f>IF(H3="", 0, IF(SUM(C7:H7)-H7&lt;&gt;0, 0, IF(SUM(M7:R7)&gt;0, 2, IF(SUM(M7:R7)&lt;0, 3, 1))))</f>
        <v>0</v>
      </c>
      <c r="BB7" s="43" t="str">
        <f>IFERROR(__xludf.DUMMYFUNCTION("IF(BA7=1, FILTER(TOSSUP, LEN(TOSSUP)), IF(BA7=2, FILTER(NEG, LEN(NEG)), IF(BA7, FILTER(NONEG, LEN(NONEG)), """")))"),"")</f>
        <v/>
      </c>
      <c r="BC7" s="43"/>
      <c r="BD7" s="43"/>
      <c r="BE7" s="43">
        <f>IF(M3="", 0, IF(SUM(M7:R7)-M7&lt;&gt;0, 0, IF(SUM(C7:H7)&gt;0, 2, IF(SUM(C7:H7)&lt;0, 3, 1))))</f>
        <v>0</v>
      </c>
      <c r="BF7" s="43" t="str">
        <f>IFERROR(__xludf.DUMMYFUNCTION("IF(BE7=1, FILTER(TOSSUP, LEN(TOSSUP)), IF(BE7=2, FILTER(NEG, LEN(NEG)), IF(BE7, FILTER(NONEG, LEN(NONEG)), """")))"),"")</f>
        <v/>
      </c>
      <c r="BG7" s="43"/>
      <c r="BH7" s="43"/>
      <c r="BI7" s="43">
        <f>IF(N3="", 0, IF(SUM(M7:R7)-N7&lt;&gt;0, 0, IF(SUM(C7:H7)&gt;0, 2, IF(SUM(C7:H7)&lt;0, 3, 1))))</f>
        <v>1</v>
      </c>
      <c r="BJ7" s="43">
        <f>IFERROR(__xludf.DUMMYFUNCTION("IF(BI7=1, FILTER(TOSSUP, LEN(TOSSUP)), IF(BI7=2, FILTER(NEG, LEN(NEG)), IF(BI7, FILTER(NONEG, LEN(NONEG)), """")))"),-5.0)</f>
        <v>-5</v>
      </c>
      <c r="BK7" s="43">
        <f>IFERROR(__xludf.DUMMYFUNCTION("""COMPUTED_VALUE"""),10.0)</f>
        <v>10</v>
      </c>
      <c r="BL7" s="43">
        <f>IFERROR(__xludf.DUMMYFUNCTION("""COMPUTED_VALUE"""),15.0)</f>
        <v>15</v>
      </c>
      <c r="BM7" s="43">
        <f>IF(O3="", 0, IF(SUM(M7:R7)-O7&lt;&gt;0, 0, IF(SUM(C7:H7)&gt;0, 2, IF(SUM(C7:H7)&lt;0, 3, 1))))</f>
        <v>0</v>
      </c>
      <c r="BN7" s="43" t="str">
        <f>IFERROR(__xludf.DUMMYFUNCTION("IF(BM7=1, FILTER(TOSSUP, LEN(TOSSUP)), IF(BM7=2, FILTER(NEG, LEN(NEG)), IF(BM7, FILTER(NONEG, LEN(NONEG)), """")))"),"")</f>
        <v/>
      </c>
      <c r="BO7" s="43"/>
      <c r="BP7" s="43"/>
      <c r="BQ7" s="43">
        <f>IF(P3="", 0, IF(SUM(M7:R7)-P7&lt;&gt;0, 0, IF(SUM(C7:H7)&gt;0, 2, IF(SUM(C7:H7)&lt;0, 3, 1))))</f>
        <v>0</v>
      </c>
      <c r="BR7" s="43" t="str">
        <f>IFERROR(__xludf.DUMMYFUNCTION("IF(BQ7=1, FILTER(TOSSUP, LEN(TOSSUP)), IF(BQ7=2, FILTER(NEG, LEN(NEG)), IF(BQ7, FILTER(NONEG, LEN(NONEG)), """")))"),"")</f>
        <v/>
      </c>
      <c r="BS7" s="43"/>
      <c r="BT7" s="43"/>
      <c r="BU7" s="43">
        <f>IF(Q3="", 0, IF(SUM(M7:R7)-Q7&lt;&gt;0, 0, IF(SUM(C7:H7)&gt;0, 2, IF(SUM(C7:H7)&lt;0, 3, 1))))</f>
        <v>0</v>
      </c>
      <c r="BV7" s="43" t="str">
        <f>IFERROR(__xludf.DUMMYFUNCTION("IF(BU7=1, FILTER(TOSSUP, LEN(TOSSUP)), IF(BU7=2, FILTER(NEG, LEN(NEG)), IF(BU7, FILTER(NONEG, LEN(NONEG)), """")))"),"")</f>
        <v/>
      </c>
      <c r="BW7" s="43"/>
      <c r="BX7" s="43"/>
      <c r="BY7" s="43">
        <f>IF(R3="", 0, IF(SUM(M7:R7)-R7&lt;&gt;0, 0, IF(SUM(C7:H7)&gt;0, 2, IF(SUM(C7:H7)&lt;0, 3, 1))))</f>
        <v>0</v>
      </c>
      <c r="BZ7" s="43" t="str">
        <f>IFERROR(__xludf.DUMMYFUNCTION("IF(BY7=1, FILTER(TOSSUP, LEN(TOSSUP)), IF(BY7=2, FILTER(NEG, LEN(NEG)), IF(BY7, FILTER(NONEG, LEN(NONEG)), """")))"),"")</f>
        <v/>
      </c>
      <c r="CA7" s="43"/>
      <c r="CB7" s="43"/>
    </row>
    <row r="8">
      <c r="A8" s="3"/>
      <c r="B8" s="3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SUM(J8,K7))"),55.0)</f>
        <v>55</v>
      </c>
      <c r="L8" s="67">
        <v>5.0</v>
      </c>
      <c r="M8" s="68"/>
      <c r="N8" s="63">
        <v>10.0</v>
      </c>
      <c r="O8" s="69"/>
      <c r="P8" s="70"/>
      <c r="Q8" s="68"/>
      <c r="R8" s="70"/>
      <c r="S8" s="65">
        <v>10.0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20</v>
      </c>
      <c r="U8" s="66">
        <f>IFERROR(__xludf.DUMMYFUNCTION("IF(OR(RegExMatch(T8&amp;"""",""ERR""), RegExMatch(T8&amp;"""",""--""), RegExMatch(U7&amp;"""",""--""),),  ""-----------"", SUM(T8,U7))"),35.0)</f>
        <v>35</v>
      </c>
      <c r="V8" s="43"/>
      <c r="W8" s="44" t="b">
        <f t="shared" si="1"/>
        <v>0</v>
      </c>
      <c r="X8" s="44" t="str">
        <f>IFERROR(__xludf.DUMMYFUNCTION("IF(W8, FILTER(BONUS, LEN(BONUS)), ""0"")"),"0")</f>
        <v>0</v>
      </c>
      <c r="Y8" s="43"/>
      <c r="Z8" s="43"/>
      <c r="AA8" s="43"/>
      <c r="AB8" s="44" t="b">
        <f t="shared" si="2"/>
        <v>1</v>
      </c>
      <c r="AC8" s="44">
        <f>IFERROR(__xludf.DUMMYFUNCTION("IF(AB8, FILTER(BONUS, LEN(BONUS)), ""0"")"),0.0)</f>
        <v>0</v>
      </c>
      <c r="AD8" s="43">
        <f>IFERROR(__xludf.DUMMYFUNCTION("""COMPUTED_VALUE"""),10.0)</f>
        <v>10</v>
      </c>
      <c r="AE8" s="43">
        <f>IFERROR(__xludf.DUMMYFUNCTION("""COMPUTED_VALUE"""),20.0)</f>
        <v>20</v>
      </c>
      <c r="AF8" s="43">
        <f>IFERROR(__xludf.DUMMYFUNCTION("""COMPUTED_VALUE"""),30.0)</f>
        <v>30</v>
      </c>
      <c r="AG8" s="43">
        <f>IF(C3="", 0, IF(SUM(C8:H8)-C8&lt;&gt;0, 0, IF(SUM(M8:R8)&gt;0, 2, IF(SUM(M8:R8)&lt;0, 3, 1))))</f>
        <v>2</v>
      </c>
      <c r="AH8" s="44">
        <f>IFERROR(__xludf.DUMMYFUNCTION("IF(AG8=1, FILTER(TOSSUP, LEN(TOSSUP)), IF(AG8=2, FILTER(NEG, LEN(NEG)), IF(AG8, FILTER(NONEG, LEN(NONEG)), """")))"),-5.0)</f>
        <v>-5</v>
      </c>
      <c r="AI8" s="43"/>
      <c r="AJ8" s="43"/>
      <c r="AK8" s="43">
        <f>IF(D3="", 0, IF(SUM(C8:H8)-D8&lt;&gt;0, 0, IF(SUM(M8:R8)&gt;0, 2, IF(SUM(M8:R8)&lt;0, 3, 1))))</f>
        <v>2</v>
      </c>
      <c r="AL8" s="43">
        <f>IFERROR(__xludf.DUMMYFUNCTION("IF(AK8=1, FILTER(TOSSUP, LEN(TOSSUP)), IF(AK8=2, FILTER(NEG, LEN(NEG)), IF(AK8, FILTER(NONEG, LEN(NONEG)), """")))"),-5.0)</f>
        <v>-5</v>
      </c>
      <c r="AM8" s="43"/>
      <c r="AN8" s="43"/>
      <c r="AO8" s="43">
        <f>IF(E3="", 0, IF(SUM(C8:H8)-E8&lt;&gt;0, 0, IF(SUM(M8:R8)&gt;0, 2, IF(SUM(M8:R8)&lt;0, 3, 1))))</f>
        <v>2</v>
      </c>
      <c r="AP8" s="43">
        <f>IFERROR(__xludf.DUMMYFUNCTION("IF(AO8=1, FILTER(TOSSUP, LEN(TOSSUP)), IF(AO8=2, FILTER(NEG, LEN(NEG)), IF(AO8, FILTER(NONEG, LEN(NONEG)), """")))"),-5.0)</f>
        <v>-5</v>
      </c>
      <c r="AQ8" s="43"/>
      <c r="AR8" s="43"/>
      <c r="AS8" s="43">
        <f>IF(F3="", 0, IF(SUM(C8:H8)-F8&lt;&gt;0, 0, IF(SUM(M8:R8)&gt;0, 2, IF(SUM(M8:R8)&lt;0, 3, 1))))</f>
        <v>2</v>
      </c>
      <c r="AT8" s="43">
        <f>IFERROR(__xludf.DUMMYFUNCTION("IF(AS8=1, FILTER(TOSSUP, LEN(TOSSUP)), IF(AS8=2, FILTER(NEG, LEN(NEG)), IF(AS8, FILTER(NONEG, LEN(NONEG)), """")))"),-5.0)</f>
        <v>-5</v>
      </c>
      <c r="AU8" s="43"/>
      <c r="AV8" s="43"/>
      <c r="AW8" s="43">
        <f>IF(G3="", 0, IF(SUM(C8:H8)-G8&lt;&gt;0, 0, IF(SUM(M8:R8)&gt;0, 2, IF(SUM(M8:R8)&lt;0, 3, 1))))</f>
        <v>0</v>
      </c>
      <c r="AX8" s="43" t="str">
        <f>IFERROR(__xludf.DUMMYFUNCTION("IF(AW8=1, FILTER(TOSSUP, LEN(TOSSUP)), IF(AW8=2, FILTER(NEG, LEN(NEG)), IF(AW8, FILTER(NONEG, LEN(NONEG)), """")))"),"")</f>
        <v/>
      </c>
      <c r="AY8" s="43"/>
      <c r="AZ8" s="43"/>
      <c r="BA8" s="43">
        <f>IF(H3="", 0, IF(SUM(C8:H8)-H8&lt;&gt;0, 0, IF(SUM(M8:R8)&gt;0, 2, IF(SUM(M8:R8)&lt;0, 3, 1))))</f>
        <v>0</v>
      </c>
      <c r="BB8" s="43" t="str">
        <f>IFERROR(__xludf.DUMMYFUNCTION("IF(BA8=1, FILTER(TOSSUP, LEN(TOSSUP)), IF(BA8=2, FILTER(NEG, LEN(NEG)), IF(BA8, FILTER(NONEG, LEN(NONEG)), """")))"),"")</f>
        <v/>
      </c>
      <c r="BC8" s="43"/>
      <c r="BD8" s="43"/>
      <c r="BE8" s="43">
        <f>IF(M3="", 0, IF(SUM(M8:R8)-M8&lt;&gt;0, 0, IF(SUM(C8:H8)&gt;0, 2, IF(SUM(C8:H8)&lt;0, 3, 1))))</f>
        <v>0</v>
      </c>
      <c r="BF8" s="43" t="str">
        <f>IFERROR(__xludf.DUMMYFUNCTION("IF(BE8=1, FILTER(TOSSUP, LEN(TOSSUP)), IF(BE8=2, FILTER(NEG, LEN(NEG)), IF(BE8, FILTER(NONEG, LEN(NONEG)), """")))"),"")</f>
        <v/>
      </c>
      <c r="BG8" s="43"/>
      <c r="BH8" s="43"/>
      <c r="BI8" s="43">
        <f>IF(N3="", 0, IF(SUM(M8:R8)-N8&lt;&gt;0, 0, IF(SUM(C8:H8)&gt;0, 2, IF(SUM(C8:H8)&lt;0, 3, 1))))</f>
        <v>1</v>
      </c>
      <c r="BJ8" s="43">
        <f>IFERROR(__xludf.DUMMYFUNCTION("IF(BI8=1, FILTER(TOSSUP, LEN(TOSSUP)), IF(BI8=2, FILTER(NEG, LEN(NEG)), IF(BI8, FILTER(NONEG, LEN(NONEG)), """")))"),-5.0)</f>
        <v>-5</v>
      </c>
      <c r="BK8" s="43">
        <f>IFERROR(__xludf.DUMMYFUNCTION("""COMPUTED_VALUE"""),10.0)</f>
        <v>10</v>
      </c>
      <c r="BL8" s="43">
        <f>IFERROR(__xludf.DUMMYFUNCTION("""COMPUTED_VALUE"""),15.0)</f>
        <v>15</v>
      </c>
      <c r="BM8" s="43">
        <f>IF(O3="", 0, IF(SUM(M8:R8)-O8&lt;&gt;0, 0, IF(SUM(C8:H8)&gt;0, 2, IF(SUM(C8:H8)&lt;0, 3, 1))))</f>
        <v>0</v>
      </c>
      <c r="BN8" s="43" t="str">
        <f>IFERROR(__xludf.DUMMYFUNCTION("IF(BM8=1, FILTER(TOSSUP, LEN(TOSSUP)), IF(BM8=2, FILTER(NEG, LEN(NEG)), IF(BM8, FILTER(NONEG, LEN(NONEG)), """")))"),"")</f>
        <v/>
      </c>
      <c r="BO8" s="43"/>
      <c r="BP8" s="43"/>
      <c r="BQ8" s="43">
        <f>IF(P3="", 0, IF(SUM(M8:R8)-P8&lt;&gt;0, 0, IF(SUM(C8:H8)&gt;0, 2, IF(SUM(C8:H8)&lt;0, 3, 1))))</f>
        <v>0</v>
      </c>
      <c r="BR8" s="43" t="str">
        <f>IFERROR(__xludf.DUMMYFUNCTION("IF(BQ8=1, FILTER(TOSSUP, LEN(TOSSUP)), IF(BQ8=2, FILTER(NEG, LEN(NEG)), IF(BQ8, FILTER(NONEG, LEN(NONEG)), """")))"),"")</f>
        <v/>
      </c>
      <c r="BS8" s="43"/>
      <c r="BT8" s="43"/>
      <c r="BU8" s="43">
        <f>IF(Q3="", 0, IF(SUM(M8:R8)-Q8&lt;&gt;0, 0, IF(SUM(C8:H8)&gt;0, 2, IF(SUM(C8:H8)&lt;0, 3, 1))))</f>
        <v>0</v>
      </c>
      <c r="BV8" s="43" t="str">
        <f>IFERROR(__xludf.DUMMYFUNCTION("IF(BU8=1, FILTER(TOSSUP, LEN(TOSSUP)), IF(BU8=2, FILTER(NEG, LEN(NEG)), IF(BU8, FILTER(NONEG, LEN(NONEG)), """")))"),"")</f>
        <v/>
      </c>
      <c r="BW8" s="43"/>
      <c r="BX8" s="43"/>
      <c r="BY8" s="43">
        <f>IF(R3="", 0, IF(SUM(M8:R8)-R8&lt;&gt;0, 0, IF(SUM(C8:H8)&gt;0, 2, IF(SUM(C8:H8)&lt;0, 3, 1))))</f>
        <v>0</v>
      </c>
      <c r="BZ8" s="43" t="str">
        <f>IFERROR(__xludf.DUMMYFUNCTION("IF(BY8=1, FILTER(TOSSUP, LEN(TOSSUP)), IF(BY8=2, FILTER(NEG, LEN(NEG)), IF(BY8, FILTER(NONEG, LEN(NONEG)), """")))"),"")</f>
        <v/>
      </c>
      <c r="CA8" s="43"/>
      <c r="CB8" s="43"/>
    </row>
    <row r="9">
      <c r="A9" s="3"/>
      <c r="B9" s="3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SUM(J9,K8))"),55.0)</f>
        <v>55</v>
      </c>
      <c r="L9" s="67">
        <v>6.0</v>
      </c>
      <c r="M9" s="68"/>
      <c r="N9" s="63">
        <v>10.0</v>
      </c>
      <c r="O9" s="69"/>
      <c r="P9" s="72"/>
      <c r="Q9" s="69"/>
      <c r="R9" s="70"/>
      <c r="S9" s="65">
        <v>20.0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30</v>
      </c>
      <c r="U9" s="66">
        <f>IFERROR(__xludf.DUMMYFUNCTION("IF(OR(RegExMatch(T9&amp;"""",""ERR""), RegExMatch(T9&amp;"""",""--""), RegExMatch(U8&amp;"""",""--""),),  ""-----------"", SUM(T9,U8))"),65.0)</f>
        <v>65</v>
      </c>
      <c r="V9" s="44"/>
      <c r="W9" s="44" t="b">
        <f t="shared" si="1"/>
        <v>0</v>
      </c>
      <c r="X9" s="44" t="str">
        <f>IFERROR(__xludf.DUMMYFUNCTION("IF(W9, FILTER(BONUS, LEN(BONUS)), ""0"")"),"0")</f>
        <v>0</v>
      </c>
      <c r="Y9" s="43"/>
      <c r="Z9" s="43"/>
      <c r="AA9" s="43"/>
      <c r="AB9" s="44" t="b">
        <f t="shared" si="2"/>
        <v>1</v>
      </c>
      <c r="AC9" s="44">
        <f>IFERROR(__xludf.DUMMYFUNCTION("IF(AB9, FILTER(BONUS, LEN(BONUS)), ""0"")"),0.0)</f>
        <v>0</v>
      </c>
      <c r="AD9" s="43">
        <f>IFERROR(__xludf.DUMMYFUNCTION("""COMPUTED_VALUE"""),10.0)</f>
        <v>10</v>
      </c>
      <c r="AE9" s="43">
        <f>IFERROR(__xludf.DUMMYFUNCTION("""COMPUTED_VALUE"""),20.0)</f>
        <v>20</v>
      </c>
      <c r="AF9" s="43">
        <f>IFERROR(__xludf.DUMMYFUNCTION("""COMPUTED_VALUE"""),30.0)</f>
        <v>30</v>
      </c>
      <c r="AG9" s="43">
        <f>IF(C3="", 0, IF(SUM(C9:H9)-C9&lt;&gt;0, 0, IF(SUM(M9:R9)&gt;0, 2, IF(SUM(M9:R9)&lt;0, 3, 1))))</f>
        <v>2</v>
      </c>
      <c r="AH9" s="44">
        <f>IFERROR(__xludf.DUMMYFUNCTION("IF(AG9=1, FILTER(TOSSUP, LEN(TOSSUP)), IF(AG9=2, FILTER(NEG, LEN(NEG)), IF(AG9, FILTER(NONEG, LEN(NONEG)), """")))"),-5.0)</f>
        <v>-5</v>
      </c>
      <c r="AI9" s="43"/>
      <c r="AJ9" s="43"/>
      <c r="AK9" s="43">
        <f>IF(D3="", 0, IF(SUM(C9:H9)-D9&lt;&gt;0, 0, IF(SUM(M9:R9)&gt;0, 2, IF(SUM(M9:R9)&lt;0, 3, 1))))</f>
        <v>2</v>
      </c>
      <c r="AL9" s="43">
        <f>IFERROR(__xludf.DUMMYFUNCTION("IF(AK9=1, FILTER(TOSSUP, LEN(TOSSUP)), IF(AK9=2, FILTER(NEG, LEN(NEG)), IF(AK9, FILTER(NONEG, LEN(NONEG)), """")))"),-5.0)</f>
        <v>-5</v>
      </c>
      <c r="AM9" s="43"/>
      <c r="AN9" s="43"/>
      <c r="AO9" s="43">
        <f>IF(E3="", 0, IF(SUM(C9:H9)-E9&lt;&gt;0, 0, IF(SUM(M9:R9)&gt;0, 2, IF(SUM(M9:R9)&lt;0, 3, 1))))</f>
        <v>2</v>
      </c>
      <c r="AP9" s="43">
        <f>IFERROR(__xludf.DUMMYFUNCTION("IF(AO9=1, FILTER(TOSSUP, LEN(TOSSUP)), IF(AO9=2, FILTER(NEG, LEN(NEG)), IF(AO9, FILTER(NONEG, LEN(NONEG)), """")))"),-5.0)</f>
        <v>-5</v>
      </c>
      <c r="AQ9" s="43"/>
      <c r="AR9" s="43"/>
      <c r="AS9" s="43">
        <f>IF(F3="", 0, IF(SUM(C9:H9)-F9&lt;&gt;0, 0, IF(SUM(M9:R9)&gt;0, 2, IF(SUM(M9:R9)&lt;0, 3, 1))))</f>
        <v>2</v>
      </c>
      <c r="AT9" s="43">
        <f>IFERROR(__xludf.DUMMYFUNCTION("IF(AS9=1, FILTER(TOSSUP, LEN(TOSSUP)), IF(AS9=2, FILTER(NEG, LEN(NEG)), IF(AS9, FILTER(NONEG, LEN(NONEG)), """")))"),-5.0)</f>
        <v>-5</v>
      </c>
      <c r="AU9" s="43"/>
      <c r="AV9" s="43"/>
      <c r="AW9" s="43">
        <f>IF(G3="", 0, IF(SUM(C9:H9)-G9&lt;&gt;0, 0, IF(SUM(M9:R9)&gt;0, 2, IF(SUM(M9:R9)&lt;0, 3, 1))))</f>
        <v>0</v>
      </c>
      <c r="AX9" s="43" t="str">
        <f>IFERROR(__xludf.DUMMYFUNCTION("IF(AW9=1, FILTER(TOSSUP, LEN(TOSSUP)), IF(AW9=2, FILTER(NEG, LEN(NEG)), IF(AW9, FILTER(NONEG, LEN(NONEG)), """")))"),"")</f>
        <v/>
      </c>
      <c r="AY9" s="43"/>
      <c r="AZ9" s="43"/>
      <c r="BA9" s="43">
        <f>IF(H3="", 0, IF(SUM(C9:H9)-H9&lt;&gt;0, 0, IF(SUM(M9:R9)&gt;0, 2, IF(SUM(M9:R9)&lt;0, 3, 1))))</f>
        <v>0</v>
      </c>
      <c r="BB9" s="43" t="str">
        <f>IFERROR(__xludf.DUMMYFUNCTION("IF(BA9=1, FILTER(TOSSUP, LEN(TOSSUP)), IF(BA9=2, FILTER(NEG, LEN(NEG)), IF(BA9, FILTER(NONEG, LEN(NONEG)), """")))"),"")</f>
        <v/>
      </c>
      <c r="BC9" s="43"/>
      <c r="BD9" s="43"/>
      <c r="BE9" s="43">
        <f>IF(M3="", 0, IF(SUM(M9:R9)-M9&lt;&gt;0, 0, IF(SUM(C9:H9)&gt;0, 2, IF(SUM(C9:H9)&lt;0, 3, 1))))</f>
        <v>0</v>
      </c>
      <c r="BF9" s="43" t="str">
        <f>IFERROR(__xludf.DUMMYFUNCTION("IF(BE9=1, FILTER(TOSSUP, LEN(TOSSUP)), IF(BE9=2, FILTER(NEG, LEN(NEG)), IF(BE9, FILTER(NONEG, LEN(NONEG)), """")))"),"")</f>
        <v/>
      </c>
      <c r="BG9" s="43"/>
      <c r="BH9" s="43"/>
      <c r="BI9" s="43">
        <f>IF(N3="", 0, IF(SUM(M9:R9)-N9&lt;&gt;0, 0, IF(SUM(C9:H9)&gt;0, 2, IF(SUM(C9:H9)&lt;0, 3, 1))))</f>
        <v>1</v>
      </c>
      <c r="BJ9" s="43">
        <f>IFERROR(__xludf.DUMMYFUNCTION("IF(BI9=1, FILTER(TOSSUP, LEN(TOSSUP)), IF(BI9=2, FILTER(NEG, LEN(NEG)), IF(BI9, FILTER(NONEG, LEN(NONEG)), """")))"),-5.0)</f>
        <v>-5</v>
      </c>
      <c r="BK9" s="43">
        <f>IFERROR(__xludf.DUMMYFUNCTION("""COMPUTED_VALUE"""),10.0)</f>
        <v>10</v>
      </c>
      <c r="BL9" s="43">
        <f>IFERROR(__xludf.DUMMYFUNCTION("""COMPUTED_VALUE"""),15.0)</f>
        <v>15</v>
      </c>
      <c r="BM9" s="43">
        <f>IF(O3="", 0, IF(SUM(M9:R9)-O9&lt;&gt;0, 0, IF(SUM(C9:H9)&gt;0, 2, IF(SUM(C9:H9)&lt;0, 3, 1))))</f>
        <v>0</v>
      </c>
      <c r="BN9" s="43" t="str">
        <f>IFERROR(__xludf.DUMMYFUNCTION("IF(BM9=1, FILTER(TOSSUP, LEN(TOSSUP)), IF(BM9=2, FILTER(NEG, LEN(NEG)), IF(BM9, FILTER(NONEG, LEN(NONEG)), """")))"),"")</f>
        <v/>
      </c>
      <c r="BO9" s="43"/>
      <c r="BP9" s="43"/>
      <c r="BQ9" s="43">
        <f>IF(P3="", 0, IF(SUM(M9:R9)-P9&lt;&gt;0, 0, IF(SUM(C9:H9)&gt;0, 2, IF(SUM(C9:H9)&lt;0, 3, 1))))</f>
        <v>0</v>
      </c>
      <c r="BR9" s="43" t="str">
        <f>IFERROR(__xludf.DUMMYFUNCTION("IF(BQ9=1, FILTER(TOSSUP, LEN(TOSSUP)), IF(BQ9=2, FILTER(NEG, LEN(NEG)), IF(BQ9, FILTER(NONEG, LEN(NONEG)), """")))"),"")</f>
        <v/>
      </c>
      <c r="BS9" s="43"/>
      <c r="BT9" s="43"/>
      <c r="BU9" s="43">
        <f>IF(Q3="", 0, IF(SUM(M9:R9)-Q9&lt;&gt;0, 0, IF(SUM(C9:H9)&gt;0, 2, IF(SUM(C9:H9)&lt;0, 3, 1))))</f>
        <v>0</v>
      </c>
      <c r="BV9" s="43" t="str">
        <f>IFERROR(__xludf.DUMMYFUNCTION("IF(BU9=1, FILTER(TOSSUP, LEN(TOSSUP)), IF(BU9=2, FILTER(NEG, LEN(NEG)), IF(BU9, FILTER(NONEG, LEN(NONEG)), """")))"),"")</f>
        <v/>
      </c>
      <c r="BW9" s="43"/>
      <c r="BX9" s="43"/>
      <c r="BY9" s="43">
        <f>IF(R3="", 0, IF(SUM(M9:R9)-R9&lt;&gt;0, 0, IF(SUM(C9:H9)&gt;0, 2, IF(SUM(C9:H9)&lt;0, 3, 1))))</f>
        <v>0</v>
      </c>
      <c r="BZ9" s="43" t="str">
        <f>IFERROR(__xludf.DUMMYFUNCTION("IF(BY9=1, FILTER(TOSSUP, LEN(TOSSUP)), IF(BY9=2, FILTER(NEG, LEN(NEG)), IF(BY9, FILTER(NONEG, LEN(NONEG)), """")))"),"")</f>
        <v/>
      </c>
      <c r="CA9" s="43"/>
      <c r="CB9" s="43"/>
    </row>
    <row r="10">
      <c r="A10" s="3"/>
      <c r="B10" s="3"/>
      <c r="C10" s="32"/>
      <c r="D10" s="33">
        <v>10.0</v>
      </c>
      <c r="E10" s="60"/>
      <c r="F10" s="33"/>
      <c r="G10" s="60"/>
      <c r="H10" s="61"/>
      <c r="I10" s="34">
        <v>0.0</v>
      </c>
      <c r="J10" s="33">
        <f>IF(AND(SUM(C10:H10)&lt;=0,I10&gt;0), "BON.ERR", IF(OR(AND(C10&lt;&gt;"", C3=""), AND(D10&lt;&gt;"", D3=""), AND(E10&lt;&gt;"", E3=""), AND(F10&lt;&gt;"", F3=""), AND(G10&lt;&gt;"", G3=""), AND(H10&lt;&gt;"", H3="")), "TU.ERR", SUM(C10:I10)))</f>
        <v>10</v>
      </c>
      <c r="K10" s="42">
        <f>IFERROR(__xludf.DUMMYFUNCTION("IF(OR(RegExMatch(J10&amp;"""",""ERR""), RegExMatch(J10&amp;"""",""--""), RegExMatch(K9&amp;"""",""--""),),  ""-----------"", SUM(J10,K9))"),65.0)</f>
        <v>65</v>
      </c>
      <c r="L10" s="38">
        <v>7.0</v>
      </c>
      <c r="M10" s="39"/>
      <c r="N10" s="61"/>
      <c r="O10" s="39"/>
      <c r="P10" s="59"/>
      <c r="Q10" s="58"/>
      <c r="R10" s="59"/>
      <c r="S10" s="34"/>
      <c r="T10" s="33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2">
        <f>IFERROR(__xludf.DUMMYFUNCTION("IF(OR(RegExMatch(T10&amp;"""",""ERR""), RegExMatch(T10&amp;"""",""--""), RegExMatch(U9&amp;"""",""--""),),  ""-----------"", SUM(T10,U9))"),65.0)</f>
        <v>65</v>
      </c>
      <c r="V10" s="43"/>
      <c r="W10" s="44" t="b">
        <f t="shared" si="1"/>
        <v>1</v>
      </c>
      <c r="X10" s="44">
        <f>IFERROR(__xludf.DUMMYFUNCTION("IF(W10, FILTER(BONUS, LEN(BONUS)), ""0"")"),0.0)</f>
        <v>0</v>
      </c>
      <c r="Y10" s="43">
        <f>IFERROR(__xludf.DUMMYFUNCTION("""COMPUTED_VALUE"""),10.0)</f>
        <v>10</v>
      </c>
      <c r="Z10" s="43">
        <f>IFERROR(__xludf.DUMMYFUNCTION("""COMPUTED_VALUE"""),20.0)</f>
        <v>20</v>
      </c>
      <c r="AA10" s="43">
        <f>IFERROR(__xludf.DUMMYFUNCTION("""COMPUTED_VALUE"""),30.0)</f>
        <v>30</v>
      </c>
      <c r="AB10" s="44" t="b">
        <f t="shared" si="2"/>
        <v>0</v>
      </c>
      <c r="AC10" s="44" t="str">
        <f>IFERROR(__xludf.DUMMYFUNCTION("IF(AB10, FILTER(BONUS, LEN(BONUS)), ""0"")"),"0")</f>
        <v>0</v>
      </c>
      <c r="AD10" s="43"/>
      <c r="AE10" s="43"/>
      <c r="AF10" s="43"/>
      <c r="AG10" s="43">
        <f>IF(C3="", 0, IF(SUM(C10:H10)-C10&lt;&gt;0, 0, IF(SUM(M10:R10)&gt;0, 2, IF(SUM(M10:R10)&lt;0, 3, 1))))</f>
        <v>0</v>
      </c>
      <c r="AH10" s="44" t="str">
        <f>IFERROR(__xludf.DUMMYFUNCTION("IF(AG10=1, FILTER(TOSSUP, LEN(TOSSUP)), IF(AG10=2, FILTER(NEG, LEN(NEG)), IF(AG10, FILTER(NONEG, LEN(NONEG)), """")))"),"")</f>
        <v/>
      </c>
      <c r="AI10" s="43"/>
      <c r="AJ10" s="43"/>
      <c r="AK10" s="43">
        <f>IF(D3="", 0, IF(SUM(C10:H10)-D10&lt;&gt;0, 0, IF(SUM(M10:R10)&gt;0, 2, IF(SUM(M10:R10)&lt;0, 3, 1))))</f>
        <v>1</v>
      </c>
      <c r="AL10" s="43">
        <f>IFERROR(__xludf.DUMMYFUNCTION("IF(AK10=1, FILTER(TOSSUP, LEN(TOSSUP)), IF(AK10=2, FILTER(NEG, LEN(NEG)), IF(AK10, FILTER(NONEG, LEN(NONEG)), """")))"),-5.0)</f>
        <v>-5</v>
      </c>
      <c r="AM10" s="43">
        <f>IFERROR(__xludf.DUMMYFUNCTION("""COMPUTED_VALUE"""),10.0)</f>
        <v>10</v>
      </c>
      <c r="AN10" s="43">
        <f>IFERROR(__xludf.DUMMYFUNCTION("""COMPUTED_VALUE"""),15.0)</f>
        <v>15</v>
      </c>
      <c r="AO10" s="43">
        <f>IF(E3="", 0, IF(SUM(C10:H10)-E10&lt;&gt;0, 0, IF(SUM(M10:R10)&gt;0, 2, IF(SUM(M10:R10)&lt;0, 3, 1))))</f>
        <v>0</v>
      </c>
      <c r="AP10" s="43" t="str">
        <f>IFERROR(__xludf.DUMMYFUNCTION("IF(AO10=1, FILTER(TOSSUP, LEN(TOSSUP)), IF(AO10=2, FILTER(NEG, LEN(NEG)), IF(AO10, FILTER(NONEG, LEN(NONEG)), """")))"),"")</f>
        <v/>
      </c>
      <c r="AQ10" s="43"/>
      <c r="AR10" s="43"/>
      <c r="AS10" s="43">
        <f>IF(F3="", 0, IF(SUM(C10:H10)-F10&lt;&gt;0, 0, IF(SUM(M10:R10)&gt;0, 2, IF(SUM(M10:R10)&lt;0, 3, 1))))</f>
        <v>0</v>
      </c>
      <c r="AT10" s="43" t="str">
        <f>IFERROR(__xludf.DUMMYFUNCTION("IF(AS10=1, FILTER(TOSSUP, LEN(TOSSUP)), IF(AS10=2, FILTER(NEG, LEN(NEG)), IF(AS10, FILTER(NONEG, LEN(NONEG)), """")))"),"")</f>
        <v/>
      </c>
      <c r="AU10" s="43"/>
      <c r="AV10" s="43"/>
      <c r="AW10" s="43">
        <f>IF(G3="", 0, IF(SUM(C10:H10)-G10&lt;&gt;0, 0, IF(SUM(M10:R10)&gt;0, 2, IF(SUM(M10:R10)&lt;0, 3, 1))))</f>
        <v>0</v>
      </c>
      <c r="AX10" s="43" t="str">
        <f>IFERROR(__xludf.DUMMYFUNCTION("IF(AW10=1, FILTER(TOSSUP, LEN(TOSSUP)), IF(AW10=2, FILTER(NEG, LEN(NEG)), IF(AW10, FILTER(NONEG, LEN(NONEG)), """")))"),"")</f>
        <v/>
      </c>
      <c r="AY10" s="43"/>
      <c r="AZ10" s="43"/>
      <c r="BA10" s="43">
        <f>IF(H3="", 0, IF(SUM(C10:H10)-H10&lt;&gt;0, 0, IF(SUM(M10:R10)&gt;0, 2, IF(SUM(M10:R10)&lt;0, 3, 1))))</f>
        <v>0</v>
      </c>
      <c r="BB10" s="43" t="str">
        <f>IFERROR(__xludf.DUMMYFUNCTION("IF(BA10=1, FILTER(TOSSUP, LEN(TOSSUP)), IF(BA10=2, FILTER(NEG, LEN(NEG)), IF(BA10, FILTER(NONEG, LEN(NONEG)), """")))"),"")</f>
        <v/>
      </c>
      <c r="BC10" s="43"/>
      <c r="BD10" s="43"/>
      <c r="BE10" s="43">
        <f>IF(M3="", 0, IF(SUM(M10:R10)-M10&lt;&gt;0, 0, IF(SUM(C10:H10)&gt;0, 2, IF(SUM(C10:H10)&lt;0, 3, 1))))</f>
        <v>2</v>
      </c>
      <c r="BF10" s="43">
        <f>IFERROR(__xludf.DUMMYFUNCTION("IF(BE10=1, FILTER(TOSSUP, LEN(TOSSUP)), IF(BE10=2, FILTER(NEG, LEN(NEG)), IF(BE10, FILTER(NONEG, LEN(NONEG)), """")))"),-5.0)</f>
        <v>-5</v>
      </c>
      <c r="BG10" s="43"/>
      <c r="BH10" s="43"/>
      <c r="BI10" s="43">
        <f>IF(N3="", 0, IF(SUM(M10:R10)-N10&lt;&gt;0, 0, IF(SUM(C10:H10)&gt;0, 2, IF(SUM(C10:H10)&lt;0, 3, 1))))</f>
        <v>2</v>
      </c>
      <c r="BJ10" s="43">
        <f>IFERROR(__xludf.DUMMYFUNCTION("IF(BI10=1, FILTER(TOSSUP, LEN(TOSSUP)), IF(BI10=2, FILTER(NEG, LEN(NEG)), IF(BI10, FILTER(NONEG, LEN(NONEG)), """")))"),-5.0)</f>
        <v>-5</v>
      </c>
      <c r="BK10" s="43"/>
      <c r="BL10" s="43"/>
      <c r="BM10" s="43">
        <f>IF(O3="", 0, IF(SUM(M10:R10)-O10&lt;&gt;0, 0, IF(SUM(C10:H10)&gt;0, 2, IF(SUM(C10:H10)&lt;0, 3, 1))))</f>
        <v>2</v>
      </c>
      <c r="BN10" s="43">
        <f>IFERROR(__xludf.DUMMYFUNCTION("IF(BM10=1, FILTER(TOSSUP, LEN(TOSSUP)), IF(BM10=2, FILTER(NEG, LEN(NEG)), IF(BM10, FILTER(NONEG, LEN(NONEG)), """")))"),-5.0)</f>
        <v>-5</v>
      </c>
      <c r="BO10" s="43"/>
      <c r="BP10" s="43"/>
      <c r="BQ10" s="43">
        <f>IF(P3="", 0, IF(SUM(M10:R10)-P10&lt;&gt;0, 0, IF(SUM(C10:H10)&gt;0, 2, IF(SUM(C10:H10)&lt;0, 3, 1))))</f>
        <v>2</v>
      </c>
      <c r="BR10" s="43">
        <f>IFERROR(__xludf.DUMMYFUNCTION("IF(BQ10=1, FILTER(TOSSUP, LEN(TOSSUP)), IF(BQ10=2, FILTER(NEG, LEN(NEG)), IF(BQ10, FILTER(NONEG, LEN(NONEG)), """")))"),-5.0)</f>
        <v>-5</v>
      </c>
      <c r="BS10" s="43"/>
      <c r="BT10" s="43"/>
      <c r="BU10" s="43">
        <f>IF(Q3="", 0, IF(SUM(M10:R10)-Q10&lt;&gt;0, 0, IF(SUM(C10:H10)&gt;0, 2, IF(SUM(C10:H10)&lt;0, 3, 1))))</f>
        <v>0</v>
      </c>
      <c r="BV10" s="43" t="str">
        <f>IFERROR(__xludf.DUMMYFUNCTION("IF(BU10=1, FILTER(TOSSUP, LEN(TOSSUP)), IF(BU10=2, FILTER(NEG, LEN(NEG)), IF(BU10, FILTER(NONEG, LEN(NONEG)), """")))"),"")</f>
        <v/>
      </c>
      <c r="BW10" s="43"/>
      <c r="BX10" s="43"/>
      <c r="BY10" s="43">
        <f>IF(R3="", 0, IF(SUM(M10:R10)-R10&lt;&gt;0, 0, IF(SUM(C10:H10)&gt;0, 2, IF(SUM(C10:H10)&lt;0, 3, 1))))</f>
        <v>0</v>
      </c>
      <c r="BZ10" s="43" t="str">
        <f>IFERROR(__xludf.DUMMYFUNCTION("IF(BY10=1, FILTER(TOSSUP, LEN(TOSSUP)), IF(BY10=2, FILTER(NEG, LEN(NEG)), IF(BY10, FILTER(NONEG, LEN(NONEG)), """")))"),"")</f>
        <v/>
      </c>
      <c r="CA10" s="43"/>
      <c r="CB10" s="43"/>
    </row>
    <row r="11">
      <c r="A11" s="3"/>
      <c r="B11" s="3"/>
      <c r="C11" s="32"/>
      <c r="D11" s="33">
        <v>10.0</v>
      </c>
      <c r="E11" s="60"/>
      <c r="F11" s="61"/>
      <c r="G11" s="60"/>
      <c r="H11" s="61"/>
      <c r="I11" s="34">
        <v>10.0</v>
      </c>
      <c r="J11" s="33">
        <f>IF(AND(SUM(C11:H11)&lt;=0,I11&gt;0), "BON.ERR", IF(OR(AND(C11&lt;&gt;"", C3=""), AND(D11&lt;&gt;"", D3=""), AND(E11&lt;&gt;"", E3=""), AND(F11&lt;&gt;"", F3=""), AND(G11&lt;&gt;"", G3=""), AND(H11&lt;&gt;"", H3="")), "TU.ERR", SUM(C11:I11)))</f>
        <v>20</v>
      </c>
      <c r="K11" s="42">
        <f>IFERROR(__xludf.DUMMYFUNCTION("IF(OR(RegExMatch(J11&amp;"""",""ERR""), RegExMatch(J11&amp;"""",""--""), RegExMatch(K10&amp;"""",""--""),),  ""-----------"", SUM(J11,K10))"),85.0)</f>
        <v>85</v>
      </c>
      <c r="L11" s="38">
        <v>8.0</v>
      </c>
      <c r="M11" s="39"/>
      <c r="N11" s="61"/>
      <c r="O11" s="58"/>
      <c r="P11" s="59"/>
      <c r="Q11" s="58"/>
      <c r="R11" s="59"/>
      <c r="S11" s="42"/>
      <c r="T11" s="33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2">
        <f>IFERROR(__xludf.DUMMYFUNCTION("IF(OR(RegExMatch(T11&amp;"""",""ERR""), RegExMatch(T11&amp;"""",""--""), RegExMatch(U10&amp;"""",""--""),),  ""-----------"", SUM(T11,U10))"),65.0)</f>
        <v>65</v>
      </c>
      <c r="V11" s="43"/>
      <c r="W11" s="44" t="b">
        <f t="shared" si="1"/>
        <v>1</v>
      </c>
      <c r="X11" s="44">
        <f>IFERROR(__xludf.DUMMYFUNCTION("IF(W11, FILTER(BONUS, LEN(BONUS)), ""0"")"),0.0)</f>
        <v>0</v>
      </c>
      <c r="Y11" s="43">
        <f>IFERROR(__xludf.DUMMYFUNCTION("""COMPUTED_VALUE"""),10.0)</f>
        <v>10</v>
      </c>
      <c r="Z11" s="43">
        <f>IFERROR(__xludf.DUMMYFUNCTION("""COMPUTED_VALUE"""),20.0)</f>
        <v>20</v>
      </c>
      <c r="AA11" s="43">
        <f>IFERROR(__xludf.DUMMYFUNCTION("""COMPUTED_VALUE"""),30.0)</f>
        <v>30</v>
      </c>
      <c r="AB11" s="44" t="b">
        <f t="shared" si="2"/>
        <v>0</v>
      </c>
      <c r="AC11" s="44" t="str">
        <f>IFERROR(__xludf.DUMMYFUNCTION("IF(AB11, FILTER(BONUS, LEN(BONUS)), ""0"")"),"0")</f>
        <v>0</v>
      </c>
      <c r="AD11" s="43"/>
      <c r="AE11" s="43"/>
      <c r="AF11" s="43"/>
      <c r="AG11" s="43">
        <f>IF(C3="", 0, IF(SUM(C11:H11)-C11&lt;&gt;0, 0, IF(SUM(M11:R11)&gt;0, 2, IF(SUM(M11:R11)&lt;0, 3, 1))))</f>
        <v>0</v>
      </c>
      <c r="AH11" s="44" t="str">
        <f>IFERROR(__xludf.DUMMYFUNCTION("IF(AG11=1, FILTER(TOSSUP, LEN(TOSSUP)), IF(AG11=2, FILTER(NEG, LEN(NEG)), IF(AG11, FILTER(NONEG, LEN(NONEG)), """")))"),"")</f>
        <v/>
      </c>
      <c r="AI11" s="43"/>
      <c r="AJ11" s="43"/>
      <c r="AK11" s="43">
        <f>IF(D3="", 0, IF(SUM(C11:H11)-D11&lt;&gt;0, 0, IF(SUM(M11:R11)&gt;0, 2, IF(SUM(M11:R11)&lt;0, 3, 1))))</f>
        <v>1</v>
      </c>
      <c r="AL11" s="43">
        <f>IFERROR(__xludf.DUMMYFUNCTION("IF(AK11=1, FILTER(TOSSUP, LEN(TOSSUP)), IF(AK11=2, FILTER(NEG, LEN(NEG)), IF(AK11, FILTER(NONEG, LEN(NONEG)), """")))"),-5.0)</f>
        <v>-5</v>
      </c>
      <c r="AM11" s="43">
        <f>IFERROR(__xludf.DUMMYFUNCTION("""COMPUTED_VALUE"""),10.0)</f>
        <v>10</v>
      </c>
      <c r="AN11" s="43">
        <f>IFERROR(__xludf.DUMMYFUNCTION("""COMPUTED_VALUE"""),15.0)</f>
        <v>15</v>
      </c>
      <c r="AO11" s="43">
        <f>IF(E3="", 0, IF(SUM(C11:H11)-E11&lt;&gt;0, 0, IF(SUM(M11:R11)&gt;0, 2, IF(SUM(M11:R11)&lt;0, 3, 1))))</f>
        <v>0</v>
      </c>
      <c r="AP11" s="43" t="str">
        <f>IFERROR(__xludf.DUMMYFUNCTION("IF(AO11=1, FILTER(TOSSUP, LEN(TOSSUP)), IF(AO11=2, FILTER(NEG, LEN(NEG)), IF(AO11, FILTER(NONEG, LEN(NONEG)), """")))"),"")</f>
        <v/>
      </c>
      <c r="AQ11" s="43"/>
      <c r="AR11" s="43"/>
      <c r="AS11" s="43">
        <f>IF(F3="", 0, IF(SUM(C11:H11)-F11&lt;&gt;0, 0, IF(SUM(M11:R11)&gt;0, 2, IF(SUM(M11:R11)&lt;0, 3, 1))))</f>
        <v>0</v>
      </c>
      <c r="AT11" s="43" t="str">
        <f>IFERROR(__xludf.DUMMYFUNCTION("IF(AS11=1, FILTER(TOSSUP, LEN(TOSSUP)), IF(AS11=2, FILTER(NEG, LEN(NEG)), IF(AS11, FILTER(NONEG, LEN(NONEG)), """")))"),"")</f>
        <v/>
      </c>
      <c r="AU11" s="43"/>
      <c r="AV11" s="43"/>
      <c r="AW11" s="43">
        <f>IF(G3="", 0, IF(SUM(C11:H11)-G11&lt;&gt;0, 0, IF(SUM(M11:R11)&gt;0, 2, IF(SUM(M11:R11)&lt;0, 3, 1))))</f>
        <v>0</v>
      </c>
      <c r="AX11" s="43" t="str">
        <f>IFERROR(__xludf.DUMMYFUNCTION("IF(AW11=1, FILTER(TOSSUP, LEN(TOSSUP)), IF(AW11=2, FILTER(NEG, LEN(NEG)), IF(AW11, FILTER(NONEG, LEN(NONEG)), """")))"),"")</f>
        <v/>
      </c>
      <c r="AY11" s="43"/>
      <c r="AZ11" s="43"/>
      <c r="BA11" s="43">
        <f>IF(H3="", 0, IF(SUM(C11:H11)-H11&lt;&gt;0, 0, IF(SUM(M11:R11)&gt;0, 2, IF(SUM(M11:R11)&lt;0, 3, 1))))</f>
        <v>0</v>
      </c>
      <c r="BB11" s="43" t="str">
        <f>IFERROR(__xludf.DUMMYFUNCTION("IF(BA11=1, FILTER(TOSSUP, LEN(TOSSUP)), IF(BA11=2, FILTER(NEG, LEN(NEG)), IF(BA11, FILTER(NONEG, LEN(NONEG)), """")))"),"")</f>
        <v/>
      </c>
      <c r="BC11" s="43"/>
      <c r="BD11" s="43"/>
      <c r="BE11" s="43">
        <f>IF(M3="", 0, IF(SUM(M11:R11)-M11&lt;&gt;0, 0, IF(SUM(C11:H11)&gt;0, 2, IF(SUM(C11:H11)&lt;0, 3, 1))))</f>
        <v>2</v>
      </c>
      <c r="BF11" s="43">
        <f>IFERROR(__xludf.DUMMYFUNCTION("IF(BE11=1, FILTER(TOSSUP, LEN(TOSSUP)), IF(BE11=2, FILTER(NEG, LEN(NEG)), IF(BE11, FILTER(NONEG, LEN(NONEG)), """")))"),-5.0)</f>
        <v>-5</v>
      </c>
      <c r="BG11" s="43"/>
      <c r="BH11" s="43"/>
      <c r="BI11" s="43">
        <f>IF(N3="", 0, IF(SUM(M11:R11)-N11&lt;&gt;0, 0, IF(SUM(C11:H11)&gt;0, 2, IF(SUM(C11:H11)&lt;0, 3, 1))))</f>
        <v>2</v>
      </c>
      <c r="BJ11" s="43">
        <f>IFERROR(__xludf.DUMMYFUNCTION("IF(BI11=1, FILTER(TOSSUP, LEN(TOSSUP)), IF(BI11=2, FILTER(NEG, LEN(NEG)), IF(BI11, FILTER(NONEG, LEN(NONEG)), """")))"),-5.0)</f>
        <v>-5</v>
      </c>
      <c r="BK11" s="43"/>
      <c r="BL11" s="43"/>
      <c r="BM11" s="43">
        <f>IF(O3="", 0, IF(SUM(M11:R11)-O11&lt;&gt;0, 0, IF(SUM(C11:H11)&gt;0, 2, IF(SUM(C11:H11)&lt;0, 3, 1))))</f>
        <v>2</v>
      </c>
      <c r="BN11" s="43">
        <f>IFERROR(__xludf.DUMMYFUNCTION("IF(BM11=1, FILTER(TOSSUP, LEN(TOSSUP)), IF(BM11=2, FILTER(NEG, LEN(NEG)), IF(BM11, FILTER(NONEG, LEN(NONEG)), """")))"),-5.0)</f>
        <v>-5</v>
      </c>
      <c r="BO11" s="43"/>
      <c r="BP11" s="43"/>
      <c r="BQ11" s="43">
        <f>IF(P3="", 0, IF(SUM(M11:R11)-P11&lt;&gt;0, 0, IF(SUM(C11:H11)&gt;0, 2, IF(SUM(C11:H11)&lt;0, 3, 1))))</f>
        <v>2</v>
      </c>
      <c r="BR11" s="43">
        <f>IFERROR(__xludf.DUMMYFUNCTION("IF(BQ11=1, FILTER(TOSSUP, LEN(TOSSUP)), IF(BQ11=2, FILTER(NEG, LEN(NEG)), IF(BQ11, FILTER(NONEG, LEN(NONEG)), """")))"),-5.0)</f>
        <v>-5</v>
      </c>
      <c r="BS11" s="43"/>
      <c r="BT11" s="43"/>
      <c r="BU11" s="43">
        <f>IF(Q3="", 0, IF(SUM(M11:R11)-Q11&lt;&gt;0, 0, IF(SUM(C11:H11)&gt;0, 2, IF(SUM(C11:H11)&lt;0, 3, 1))))</f>
        <v>0</v>
      </c>
      <c r="BV11" s="43" t="str">
        <f>IFERROR(__xludf.DUMMYFUNCTION("IF(BU11=1, FILTER(TOSSUP, LEN(TOSSUP)), IF(BU11=2, FILTER(NEG, LEN(NEG)), IF(BU11, FILTER(NONEG, LEN(NONEG)), """")))"),"")</f>
        <v/>
      </c>
      <c r="BW11" s="43"/>
      <c r="BX11" s="43"/>
      <c r="BY11" s="43">
        <f>IF(R3="", 0, IF(SUM(M11:R11)-R11&lt;&gt;0, 0, IF(SUM(C11:H11)&gt;0, 2, IF(SUM(C11:H11)&lt;0, 3, 1))))</f>
        <v>0</v>
      </c>
      <c r="BZ11" s="43" t="str">
        <f>IFERROR(__xludf.DUMMYFUNCTION("IF(BY11=1, FILTER(TOSSUP, LEN(TOSSUP)), IF(BY11=2, FILTER(NEG, LEN(NEG)), IF(BY11, FILTER(NONEG, LEN(NONEG)), """")))"),"")</f>
        <v/>
      </c>
      <c r="CA11" s="43"/>
      <c r="CB11" s="43"/>
    </row>
    <row r="12">
      <c r="A12" s="3"/>
      <c r="B12" s="3"/>
      <c r="C12" s="32"/>
      <c r="D12" s="33"/>
      <c r="E12" s="60"/>
      <c r="F12" s="61"/>
      <c r="G12" s="60"/>
      <c r="H12" s="61"/>
      <c r="I12" s="34"/>
      <c r="J12" s="33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2">
        <f>IFERROR(__xludf.DUMMYFUNCTION("IF(OR(RegExMatch(J12&amp;"""",""ERR""), RegExMatch(J12&amp;"""",""--""), RegExMatch(K11&amp;"""",""--""),),  ""-----------"", SUM(J12,K11))"),85.0)</f>
        <v>85</v>
      </c>
      <c r="L12" s="38">
        <v>9.0</v>
      </c>
      <c r="M12" s="39"/>
      <c r="N12" s="33">
        <v>10.0</v>
      </c>
      <c r="O12" s="58"/>
      <c r="P12" s="59"/>
      <c r="Q12" s="58"/>
      <c r="R12" s="59"/>
      <c r="S12" s="34">
        <v>10.0</v>
      </c>
      <c r="T12" s="33">
        <f>IF(AND(SUM(M12:R12)&lt;=0,S12&gt;0), "BON.ERR", IF(OR(AND(M12&lt;&gt;"", M3=""), AND(N12&lt;&gt;"", N3=""), AND(O12&lt;&gt;"", O3=""), AND(P12&lt;&gt;"", P3=""), AND(Q12&lt;&gt;"", Q3=""), AND(R12&lt;&gt;"", R3="")), "TU.ERR", SUM(M12:S12)))</f>
        <v>20</v>
      </c>
      <c r="U12" s="42">
        <f>IFERROR(__xludf.DUMMYFUNCTION("IF(OR(RegExMatch(T12&amp;"""",""ERR""), RegExMatch(T12&amp;"""",""--""), RegExMatch(U11&amp;"""",""--""),),  ""-----------"", SUM(T12,U11))"),85.0)</f>
        <v>85</v>
      </c>
      <c r="V12" s="43"/>
      <c r="W12" s="44" t="b">
        <f t="shared" si="1"/>
        <v>0</v>
      </c>
      <c r="X12" s="44" t="str">
        <f>IFERROR(__xludf.DUMMYFUNCTION("IF(W12, FILTER(BONUS, LEN(BONUS)), ""0"")"),"0")</f>
        <v>0</v>
      </c>
      <c r="Y12" s="43"/>
      <c r="Z12" s="43"/>
      <c r="AA12" s="43"/>
      <c r="AB12" s="44" t="b">
        <f t="shared" si="2"/>
        <v>1</v>
      </c>
      <c r="AC12" s="44">
        <f>IFERROR(__xludf.DUMMYFUNCTION("IF(AB12, FILTER(BONUS, LEN(BONUS)), ""0"")"),0.0)</f>
        <v>0</v>
      </c>
      <c r="AD12" s="43">
        <f>IFERROR(__xludf.DUMMYFUNCTION("""COMPUTED_VALUE"""),10.0)</f>
        <v>10</v>
      </c>
      <c r="AE12" s="43">
        <f>IFERROR(__xludf.DUMMYFUNCTION("""COMPUTED_VALUE"""),20.0)</f>
        <v>20</v>
      </c>
      <c r="AF12" s="43">
        <f>IFERROR(__xludf.DUMMYFUNCTION("""COMPUTED_VALUE"""),30.0)</f>
        <v>30</v>
      </c>
      <c r="AG12" s="43">
        <f>IF(C3="", 0, IF(SUM(C12:H12)-C12&lt;&gt;0, 0, IF(SUM(M12:R12)&gt;0, 2, IF(SUM(M12:R12)&lt;0, 3, 1))))</f>
        <v>2</v>
      </c>
      <c r="AH12" s="44">
        <f>IFERROR(__xludf.DUMMYFUNCTION("IF(AG12=1, FILTER(TOSSUP, LEN(TOSSUP)), IF(AG12=2, FILTER(NEG, LEN(NEG)), IF(AG12, FILTER(NONEG, LEN(NONEG)), """")))"),-5.0)</f>
        <v>-5</v>
      </c>
      <c r="AI12" s="43"/>
      <c r="AJ12" s="43"/>
      <c r="AK12" s="43">
        <f>IF(D3="", 0, IF(SUM(C12:H12)-D12&lt;&gt;0, 0, IF(SUM(M12:R12)&gt;0, 2, IF(SUM(M12:R12)&lt;0, 3, 1))))</f>
        <v>2</v>
      </c>
      <c r="AL12" s="43">
        <f>IFERROR(__xludf.DUMMYFUNCTION("IF(AK12=1, FILTER(TOSSUP, LEN(TOSSUP)), IF(AK12=2, FILTER(NEG, LEN(NEG)), IF(AK12, FILTER(NONEG, LEN(NONEG)), """")))"),-5.0)</f>
        <v>-5</v>
      </c>
      <c r="AM12" s="43"/>
      <c r="AN12" s="43"/>
      <c r="AO12" s="43">
        <f>IF(E3="", 0, IF(SUM(C12:H12)-E12&lt;&gt;0, 0, IF(SUM(M12:R12)&gt;0, 2, IF(SUM(M12:R12)&lt;0, 3, 1))))</f>
        <v>2</v>
      </c>
      <c r="AP12" s="43">
        <f>IFERROR(__xludf.DUMMYFUNCTION("IF(AO12=1, FILTER(TOSSUP, LEN(TOSSUP)), IF(AO12=2, FILTER(NEG, LEN(NEG)), IF(AO12, FILTER(NONEG, LEN(NONEG)), """")))"),-5.0)</f>
        <v>-5</v>
      </c>
      <c r="AQ12" s="43"/>
      <c r="AR12" s="43"/>
      <c r="AS12" s="43">
        <f>IF(F3="", 0, IF(SUM(C12:H12)-F12&lt;&gt;0, 0, IF(SUM(M12:R12)&gt;0, 2, IF(SUM(M12:R12)&lt;0, 3, 1))))</f>
        <v>2</v>
      </c>
      <c r="AT12" s="43">
        <f>IFERROR(__xludf.DUMMYFUNCTION("IF(AS12=1, FILTER(TOSSUP, LEN(TOSSUP)), IF(AS12=2, FILTER(NEG, LEN(NEG)), IF(AS12, FILTER(NONEG, LEN(NONEG)), """")))"),-5.0)</f>
        <v>-5</v>
      </c>
      <c r="AU12" s="43"/>
      <c r="AV12" s="43"/>
      <c r="AW12" s="43">
        <f>IF(G3="", 0, IF(SUM(C12:H12)-G12&lt;&gt;0, 0, IF(SUM(M12:R12)&gt;0, 2, IF(SUM(M12:R12)&lt;0, 3, 1))))</f>
        <v>0</v>
      </c>
      <c r="AX12" s="43" t="str">
        <f>IFERROR(__xludf.DUMMYFUNCTION("IF(AW12=1, FILTER(TOSSUP, LEN(TOSSUP)), IF(AW12=2, FILTER(NEG, LEN(NEG)), IF(AW12, FILTER(NONEG, LEN(NONEG)), """")))"),"")</f>
        <v/>
      </c>
      <c r="AY12" s="43"/>
      <c r="AZ12" s="43"/>
      <c r="BA12" s="43">
        <f>IF(H3="", 0, IF(SUM(C12:H12)-H12&lt;&gt;0, 0, IF(SUM(M12:R12)&gt;0, 2, IF(SUM(M12:R12)&lt;0, 3, 1))))</f>
        <v>0</v>
      </c>
      <c r="BB12" s="43" t="str">
        <f>IFERROR(__xludf.DUMMYFUNCTION("IF(BA12=1, FILTER(TOSSUP, LEN(TOSSUP)), IF(BA12=2, FILTER(NEG, LEN(NEG)), IF(BA12, FILTER(NONEG, LEN(NONEG)), """")))"),"")</f>
        <v/>
      </c>
      <c r="BC12" s="43"/>
      <c r="BD12" s="43"/>
      <c r="BE12" s="43">
        <f>IF(M3="", 0, IF(SUM(M12:R12)-M12&lt;&gt;0, 0, IF(SUM(C12:H12)&gt;0, 2, IF(SUM(C12:H12)&lt;0, 3, 1))))</f>
        <v>0</v>
      </c>
      <c r="BF12" s="43" t="str">
        <f>IFERROR(__xludf.DUMMYFUNCTION("IF(BE12=1, FILTER(TOSSUP, LEN(TOSSUP)), IF(BE12=2, FILTER(NEG, LEN(NEG)), IF(BE12, FILTER(NONEG, LEN(NONEG)), """")))"),"")</f>
        <v/>
      </c>
      <c r="BG12" s="43"/>
      <c r="BH12" s="43"/>
      <c r="BI12" s="43">
        <f>IF(N3="", 0, IF(SUM(M12:R12)-N12&lt;&gt;0, 0, IF(SUM(C12:H12)&gt;0, 2, IF(SUM(C12:H12)&lt;0, 3, 1))))</f>
        <v>1</v>
      </c>
      <c r="BJ12" s="43">
        <f>IFERROR(__xludf.DUMMYFUNCTION("IF(BI12=1, FILTER(TOSSUP, LEN(TOSSUP)), IF(BI12=2, FILTER(NEG, LEN(NEG)), IF(BI12, FILTER(NONEG, LEN(NONEG)), """")))"),-5.0)</f>
        <v>-5</v>
      </c>
      <c r="BK12" s="43">
        <f>IFERROR(__xludf.DUMMYFUNCTION("""COMPUTED_VALUE"""),10.0)</f>
        <v>10</v>
      </c>
      <c r="BL12" s="43">
        <f>IFERROR(__xludf.DUMMYFUNCTION("""COMPUTED_VALUE"""),15.0)</f>
        <v>15</v>
      </c>
      <c r="BM12" s="43">
        <f>IF(O3="", 0, IF(SUM(M12:R12)-O12&lt;&gt;0, 0, IF(SUM(C12:H12)&gt;0, 2, IF(SUM(C12:H12)&lt;0, 3, 1))))</f>
        <v>0</v>
      </c>
      <c r="BN12" s="43" t="str">
        <f>IFERROR(__xludf.DUMMYFUNCTION("IF(BM12=1, FILTER(TOSSUP, LEN(TOSSUP)), IF(BM12=2, FILTER(NEG, LEN(NEG)), IF(BM12, FILTER(NONEG, LEN(NONEG)), """")))"),"")</f>
        <v/>
      </c>
      <c r="BO12" s="43"/>
      <c r="BP12" s="43"/>
      <c r="BQ12" s="43">
        <f>IF(P3="", 0, IF(SUM(M12:R12)-P12&lt;&gt;0, 0, IF(SUM(C12:H12)&gt;0, 2, IF(SUM(C12:H12)&lt;0, 3, 1))))</f>
        <v>0</v>
      </c>
      <c r="BR12" s="43" t="str">
        <f>IFERROR(__xludf.DUMMYFUNCTION("IF(BQ12=1, FILTER(TOSSUP, LEN(TOSSUP)), IF(BQ12=2, FILTER(NEG, LEN(NEG)), IF(BQ12, FILTER(NONEG, LEN(NONEG)), """")))"),"")</f>
        <v/>
      </c>
      <c r="BS12" s="43"/>
      <c r="BT12" s="43"/>
      <c r="BU12" s="43">
        <f>IF(Q3="", 0, IF(SUM(M12:R12)-Q12&lt;&gt;0, 0, IF(SUM(C12:H12)&gt;0, 2, IF(SUM(C12:H12)&lt;0, 3, 1))))</f>
        <v>0</v>
      </c>
      <c r="BV12" s="43" t="str">
        <f>IFERROR(__xludf.DUMMYFUNCTION("IF(BU12=1, FILTER(TOSSUP, LEN(TOSSUP)), IF(BU12=2, FILTER(NEG, LEN(NEG)), IF(BU12, FILTER(NONEG, LEN(NONEG)), """")))"),"")</f>
        <v/>
      </c>
      <c r="BW12" s="43"/>
      <c r="BX12" s="43"/>
      <c r="BY12" s="43">
        <f>IF(R3="", 0, IF(SUM(M12:R12)-R12&lt;&gt;0, 0, IF(SUM(C12:H12)&gt;0, 2, IF(SUM(C12:H12)&lt;0, 3, 1))))</f>
        <v>0</v>
      </c>
      <c r="BZ12" s="43" t="str">
        <f>IFERROR(__xludf.DUMMYFUNCTION("IF(BY12=1, FILTER(TOSSUP, LEN(TOSSUP)), IF(BY12=2, FILTER(NEG, LEN(NEG)), IF(BY12, FILTER(NONEG, LEN(NONEG)), """")))"),"")</f>
        <v/>
      </c>
      <c r="CA12" s="43"/>
      <c r="CB12" s="43"/>
    </row>
    <row r="13">
      <c r="A13" s="3"/>
      <c r="B13" s="3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SUM(J13,K12))"),85.0)</f>
        <v>85</v>
      </c>
      <c r="L13" s="67">
        <v>10.0</v>
      </c>
      <c r="M13" s="68"/>
      <c r="N13" s="71"/>
      <c r="O13" s="68">
        <v>10.0</v>
      </c>
      <c r="P13" s="70"/>
      <c r="Q13" s="69"/>
      <c r="R13" s="70"/>
      <c r="S13" s="65">
        <v>10.0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20</v>
      </c>
      <c r="U13" s="66">
        <f>IFERROR(__xludf.DUMMYFUNCTION("IF(OR(RegExMatch(T13&amp;"""",""ERR""), RegExMatch(T13&amp;"""",""--""), RegExMatch(U12&amp;"""",""--""),),  ""-----------"", SUM(T13,U12))"),105.0)</f>
        <v>105</v>
      </c>
      <c r="V13" s="43"/>
      <c r="W13" s="44" t="b">
        <f t="shared" si="1"/>
        <v>0</v>
      </c>
      <c r="X13" s="44" t="str">
        <f>IFERROR(__xludf.DUMMYFUNCTION("IF(W13, FILTER(BONUS, LEN(BONUS)), ""0"")"),"0")</f>
        <v>0</v>
      </c>
      <c r="Y13" s="43"/>
      <c r="Z13" s="43"/>
      <c r="AA13" s="43"/>
      <c r="AB13" s="44" t="b">
        <f t="shared" si="2"/>
        <v>1</v>
      </c>
      <c r="AC13" s="44">
        <f>IFERROR(__xludf.DUMMYFUNCTION("IF(AB13, FILTER(BONUS, LEN(BONUS)), ""0"")"),0.0)</f>
        <v>0</v>
      </c>
      <c r="AD13" s="43">
        <f>IFERROR(__xludf.DUMMYFUNCTION("""COMPUTED_VALUE"""),10.0)</f>
        <v>10</v>
      </c>
      <c r="AE13" s="43">
        <f>IFERROR(__xludf.DUMMYFUNCTION("""COMPUTED_VALUE"""),20.0)</f>
        <v>20</v>
      </c>
      <c r="AF13" s="43">
        <f>IFERROR(__xludf.DUMMYFUNCTION("""COMPUTED_VALUE"""),30.0)</f>
        <v>30</v>
      </c>
      <c r="AG13" s="43">
        <f>IF(C3="", 0, IF(SUM(C13:H13)-C13&lt;&gt;0, 0, IF(SUM(M13:R13)&gt;0, 2, IF(SUM(M13:R13)&lt;0, 3, 1))))</f>
        <v>2</v>
      </c>
      <c r="AH13" s="44">
        <f>IFERROR(__xludf.DUMMYFUNCTION("IF(AG13=1, FILTER(TOSSUP, LEN(TOSSUP)), IF(AG13=2, FILTER(NEG, LEN(NEG)), IF(AG13, FILTER(NONEG, LEN(NONEG)), """")))"),-5.0)</f>
        <v>-5</v>
      </c>
      <c r="AI13" s="43"/>
      <c r="AJ13" s="43"/>
      <c r="AK13" s="43">
        <f>IF(D3="", 0, IF(SUM(C13:H13)-D13&lt;&gt;0, 0, IF(SUM(M13:R13)&gt;0, 2, IF(SUM(M13:R13)&lt;0, 3, 1))))</f>
        <v>2</v>
      </c>
      <c r="AL13" s="43">
        <f>IFERROR(__xludf.DUMMYFUNCTION("IF(AK13=1, FILTER(TOSSUP, LEN(TOSSUP)), IF(AK13=2, FILTER(NEG, LEN(NEG)), IF(AK13, FILTER(NONEG, LEN(NONEG)), """")))"),-5.0)</f>
        <v>-5</v>
      </c>
      <c r="AM13" s="43"/>
      <c r="AN13" s="43"/>
      <c r="AO13" s="43">
        <f>IF(E3="", 0, IF(SUM(C13:H13)-E13&lt;&gt;0, 0, IF(SUM(M13:R13)&gt;0, 2, IF(SUM(M13:R13)&lt;0, 3, 1))))</f>
        <v>2</v>
      </c>
      <c r="AP13" s="43">
        <f>IFERROR(__xludf.DUMMYFUNCTION("IF(AO13=1, FILTER(TOSSUP, LEN(TOSSUP)), IF(AO13=2, FILTER(NEG, LEN(NEG)), IF(AO13, FILTER(NONEG, LEN(NONEG)), """")))"),-5.0)</f>
        <v>-5</v>
      </c>
      <c r="AQ13" s="43"/>
      <c r="AR13" s="43"/>
      <c r="AS13" s="43">
        <f>IF(F3="", 0, IF(SUM(C13:H13)-F13&lt;&gt;0, 0, IF(SUM(M13:R13)&gt;0, 2, IF(SUM(M13:R13)&lt;0, 3, 1))))</f>
        <v>2</v>
      </c>
      <c r="AT13" s="43">
        <f>IFERROR(__xludf.DUMMYFUNCTION("IF(AS13=1, FILTER(TOSSUP, LEN(TOSSUP)), IF(AS13=2, FILTER(NEG, LEN(NEG)), IF(AS13, FILTER(NONEG, LEN(NONEG)), """")))"),-5.0)</f>
        <v>-5</v>
      </c>
      <c r="AU13" s="43"/>
      <c r="AV13" s="43"/>
      <c r="AW13" s="43">
        <f>IF(G3="", 0, IF(SUM(C13:H13)-G13&lt;&gt;0, 0, IF(SUM(M13:R13)&gt;0, 2, IF(SUM(M13:R13)&lt;0, 3, 1))))</f>
        <v>0</v>
      </c>
      <c r="AX13" s="43" t="str">
        <f>IFERROR(__xludf.DUMMYFUNCTION("IF(AW13=1, FILTER(TOSSUP, LEN(TOSSUP)), IF(AW13=2, FILTER(NEG, LEN(NEG)), IF(AW13, FILTER(NONEG, LEN(NONEG)), """")))"),"")</f>
        <v/>
      </c>
      <c r="AY13" s="43"/>
      <c r="AZ13" s="43"/>
      <c r="BA13" s="43">
        <f>IF(H3="", 0, IF(SUM(C13:H13)-H13&lt;&gt;0, 0, IF(SUM(M13:R13)&gt;0, 2, IF(SUM(M13:R13)&lt;0, 3, 1))))</f>
        <v>0</v>
      </c>
      <c r="BB13" s="43" t="str">
        <f>IFERROR(__xludf.DUMMYFUNCTION("IF(BA13=1, FILTER(TOSSUP, LEN(TOSSUP)), IF(BA13=2, FILTER(NEG, LEN(NEG)), IF(BA13, FILTER(NONEG, LEN(NONEG)), """")))"),"")</f>
        <v/>
      </c>
      <c r="BC13" s="43"/>
      <c r="BD13" s="43"/>
      <c r="BE13" s="43">
        <f>IF(M3="", 0, IF(SUM(M13:R13)-M13&lt;&gt;0, 0, IF(SUM(C13:H13)&gt;0, 2, IF(SUM(C13:H13)&lt;0, 3, 1))))</f>
        <v>0</v>
      </c>
      <c r="BF13" s="43" t="str">
        <f>IFERROR(__xludf.DUMMYFUNCTION("IF(BE13=1, FILTER(TOSSUP, LEN(TOSSUP)), IF(BE13=2, FILTER(NEG, LEN(NEG)), IF(BE13, FILTER(NONEG, LEN(NONEG)), """")))"),"")</f>
        <v/>
      </c>
      <c r="BG13" s="43"/>
      <c r="BH13" s="43"/>
      <c r="BI13" s="43">
        <f>IF(N3="", 0, IF(SUM(M13:R13)-N13&lt;&gt;0, 0, IF(SUM(C13:H13)&gt;0, 2, IF(SUM(C13:H13)&lt;0, 3, 1))))</f>
        <v>0</v>
      </c>
      <c r="BJ13" s="43" t="str">
        <f>IFERROR(__xludf.DUMMYFUNCTION("IF(BI13=1, FILTER(TOSSUP, LEN(TOSSUP)), IF(BI13=2, FILTER(NEG, LEN(NEG)), IF(BI13, FILTER(NONEG, LEN(NONEG)), """")))"),"")</f>
        <v/>
      </c>
      <c r="BK13" s="43"/>
      <c r="BL13" s="43"/>
      <c r="BM13" s="43">
        <f>IF(O3="", 0, IF(SUM(M13:R13)-O13&lt;&gt;0, 0, IF(SUM(C13:H13)&gt;0, 2, IF(SUM(C13:H13)&lt;0, 3, 1))))</f>
        <v>1</v>
      </c>
      <c r="BN13" s="43">
        <f>IFERROR(__xludf.DUMMYFUNCTION("IF(BM13=1, FILTER(TOSSUP, LEN(TOSSUP)), IF(BM13=2, FILTER(NEG, LEN(NEG)), IF(BM13, FILTER(NONEG, LEN(NONEG)), """")))"),-5.0)</f>
        <v>-5</v>
      </c>
      <c r="BO13" s="43">
        <f>IFERROR(__xludf.DUMMYFUNCTION("""COMPUTED_VALUE"""),10.0)</f>
        <v>10</v>
      </c>
      <c r="BP13" s="43">
        <f>IFERROR(__xludf.DUMMYFUNCTION("""COMPUTED_VALUE"""),15.0)</f>
        <v>15</v>
      </c>
      <c r="BQ13" s="43">
        <f>IF(P3="", 0, IF(SUM(M13:R13)-P13&lt;&gt;0, 0, IF(SUM(C13:H13)&gt;0, 2, IF(SUM(C13:H13)&lt;0, 3, 1))))</f>
        <v>0</v>
      </c>
      <c r="BR13" s="43" t="str">
        <f>IFERROR(__xludf.DUMMYFUNCTION("IF(BQ13=1, FILTER(TOSSUP, LEN(TOSSUP)), IF(BQ13=2, FILTER(NEG, LEN(NEG)), IF(BQ13, FILTER(NONEG, LEN(NONEG)), """")))"),"")</f>
        <v/>
      </c>
      <c r="BS13" s="43"/>
      <c r="BT13" s="43"/>
      <c r="BU13" s="43">
        <f>IF(Q3="", 0, IF(SUM(M13:R13)-Q13&lt;&gt;0, 0, IF(SUM(C13:H13)&gt;0, 2, IF(SUM(C13:H13)&lt;0, 3, 1))))</f>
        <v>0</v>
      </c>
      <c r="BV13" s="43" t="str">
        <f>IFERROR(__xludf.DUMMYFUNCTION("IF(BU13=1, FILTER(TOSSUP, LEN(TOSSUP)), IF(BU13=2, FILTER(NEG, LEN(NEG)), IF(BU13, FILTER(NONEG, LEN(NONEG)), """")))"),"")</f>
        <v/>
      </c>
      <c r="BW13" s="43"/>
      <c r="BX13" s="43"/>
      <c r="BY13" s="43">
        <f>IF(R3="", 0, IF(SUM(M13:R13)-R13&lt;&gt;0, 0, IF(SUM(C13:H13)&gt;0, 2, IF(SUM(C13:H13)&lt;0, 3, 1))))</f>
        <v>0</v>
      </c>
      <c r="BZ13" s="43" t="str">
        <f>IFERROR(__xludf.DUMMYFUNCTION("IF(BY13=1, FILTER(TOSSUP, LEN(TOSSUP)), IF(BY13=2, FILTER(NEG, LEN(NEG)), IF(BY13, FILTER(NONEG, LEN(NONEG)), """")))"),"")</f>
        <v/>
      </c>
      <c r="CA13" s="43"/>
      <c r="CB13" s="43"/>
    </row>
    <row r="14">
      <c r="A14" s="3"/>
      <c r="B14" s="3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SUM(J14,K13))"),85.0)</f>
        <v>85</v>
      </c>
      <c r="L14" s="67">
        <v>11.0</v>
      </c>
      <c r="M14" s="68"/>
      <c r="N14" s="63">
        <v>10.0</v>
      </c>
      <c r="O14" s="68"/>
      <c r="P14" s="70"/>
      <c r="Q14" s="69"/>
      <c r="R14" s="70"/>
      <c r="S14" s="65">
        <v>20.0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30</v>
      </c>
      <c r="U14" s="66">
        <f>IFERROR(__xludf.DUMMYFUNCTION("IF(OR(RegExMatch(T14&amp;"""",""ERR""), RegExMatch(T14&amp;"""",""--""), RegExMatch(U13&amp;"""",""--""),),  ""-----------"", SUM(T14,U13))"),135.0)</f>
        <v>135</v>
      </c>
      <c r="V14" s="43"/>
      <c r="W14" s="44" t="b">
        <f t="shared" si="1"/>
        <v>0</v>
      </c>
      <c r="X14" s="44" t="str">
        <f>IFERROR(__xludf.DUMMYFUNCTION("IF(W14, FILTER(BONUS, LEN(BONUS)), ""0"")"),"0")</f>
        <v>0</v>
      </c>
      <c r="Y14" s="43"/>
      <c r="Z14" s="43"/>
      <c r="AA14" s="43"/>
      <c r="AB14" s="44" t="b">
        <f t="shared" si="2"/>
        <v>1</v>
      </c>
      <c r="AC14" s="44">
        <f>IFERROR(__xludf.DUMMYFUNCTION("IF(AB14, FILTER(BONUS, LEN(BONUS)), ""0"")"),0.0)</f>
        <v>0</v>
      </c>
      <c r="AD14" s="43">
        <f>IFERROR(__xludf.DUMMYFUNCTION("""COMPUTED_VALUE"""),10.0)</f>
        <v>10</v>
      </c>
      <c r="AE14" s="43">
        <f>IFERROR(__xludf.DUMMYFUNCTION("""COMPUTED_VALUE"""),20.0)</f>
        <v>20</v>
      </c>
      <c r="AF14" s="43">
        <f>IFERROR(__xludf.DUMMYFUNCTION("""COMPUTED_VALUE"""),30.0)</f>
        <v>30</v>
      </c>
      <c r="AG14" s="43">
        <f>IF(C3="", 0, IF(SUM(C14:H14)-C14&lt;&gt;0, 0, IF(SUM(M14:R14)&gt;0, 2, IF(SUM(M14:R14)&lt;0, 3, 1))))</f>
        <v>2</v>
      </c>
      <c r="AH14" s="44">
        <f>IFERROR(__xludf.DUMMYFUNCTION("IF(AG14=1, FILTER(TOSSUP, LEN(TOSSUP)), IF(AG14=2, FILTER(NEG, LEN(NEG)), IF(AG14, FILTER(NONEG, LEN(NONEG)), """")))"),-5.0)</f>
        <v>-5</v>
      </c>
      <c r="AI14" s="43"/>
      <c r="AJ14" s="43"/>
      <c r="AK14" s="43">
        <f>IF(D3="", 0, IF(SUM(C14:H14)-D14&lt;&gt;0, 0, IF(SUM(M14:R14)&gt;0, 2, IF(SUM(M14:R14)&lt;0, 3, 1))))</f>
        <v>2</v>
      </c>
      <c r="AL14" s="43">
        <f>IFERROR(__xludf.DUMMYFUNCTION("IF(AK14=1, FILTER(TOSSUP, LEN(TOSSUP)), IF(AK14=2, FILTER(NEG, LEN(NEG)), IF(AK14, FILTER(NONEG, LEN(NONEG)), """")))"),-5.0)</f>
        <v>-5</v>
      </c>
      <c r="AM14" s="43"/>
      <c r="AN14" s="43"/>
      <c r="AO14" s="43">
        <f>IF(E3="", 0, IF(SUM(C14:H14)-E14&lt;&gt;0, 0, IF(SUM(M14:R14)&gt;0, 2, IF(SUM(M14:R14)&lt;0, 3, 1))))</f>
        <v>2</v>
      </c>
      <c r="AP14" s="43">
        <f>IFERROR(__xludf.DUMMYFUNCTION("IF(AO14=1, FILTER(TOSSUP, LEN(TOSSUP)), IF(AO14=2, FILTER(NEG, LEN(NEG)), IF(AO14, FILTER(NONEG, LEN(NONEG)), """")))"),-5.0)</f>
        <v>-5</v>
      </c>
      <c r="AQ14" s="43"/>
      <c r="AR14" s="43"/>
      <c r="AS14" s="43">
        <f>IF(F3="", 0, IF(SUM(C14:H14)-F14&lt;&gt;0, 0, IF(SUM(M14:R14)&gt;0, 2, IF(SUM(M14:R14)&lt;0, 3, 1))))</f>
        <v>2</v>
      </c>
      <c r="AT14" s="43">
        <f>IFERROR(__xludf.DUMMYFUNCTION("IF(AS14=1, FILTER(TOSSUP, LEN(TOSSUP)), IF(AS14=2, FILTER(NEG, LEN(NEG)), IF(AS14, FILTER(NONEG, LEN(NONEG)), """")))"),-5.0)</f>
        <v>-5</v>
      </c>
      <c r="AU14" s="43"/>
      <c r="AV14" s="43"/>
      <c r="AW14" s="43">
        <f>IF(G3="", 0, IF(SUM(C14:H14)-G14&lt;&gt;0, 0, IF(SUM(M14:R14)&gt;0, 2, IF(SUM(M14:R14)&lt;0, 3, 1))))</f>
        <v>0</v>
      </c>
      <c r="AX14" s="43" t="str">
        <f>IFERROR(__xludf.DUMMYFUNCTION("IF(AW14=1, FILTER(TOSSUP, LEN(TOSSUP)), IF(AW14=2, FILTER(NEG, LEN(NEG)), IF(AW14, FILTER(NONEG, LEN(NONEG)), """")))"),"")</f>
        <v/>
      </c>
      <c r="AY14" s="43"/>
      <c r="AZ14" s="43"/>
      <c r="BA14" s="43">
        <f>IF(H3="", 0, IF(SUM(C14:H14)-H14&lt;&gt;0, 0, IF(SUM(M14:R14)&gt;0, 2, IF(SUM(M14:R14)&lt;0, 3, 1))))</f>
        <v>0</v>
      </c>
      <c r="BB14" s="43" t="str">
        <f>IFERROR(__xludf.DUMMYFUNCTION("IF(BA14=1, FILTER(TOSSUP, LEN(TOSSUP)), IF(BA14=2, FILTER(NEG, LEN(NEG)), IF(BA14, FILTER(NONEG, LEN(NONEG)), """")))"),"")</f>
        <v/>
      </c>
      <c r="BC14" s="43"/>
      <c r="BD14" s="43"/>
      <c r="BE14" s="43">
        <f>IF(M3="", 0, IF(SUM(M14:R14)-M14&lt;&gt;0, 0, IF(SUM(C14:H14)&gt;0, 2, IF(SUM(C14:H14)&lt;0, 3, 1))))</f>
        <v>0</v>
      </c>
      <c r="BF14" s="43" t="str">
        <f>IFERROR(__xludf.DUMMYFUNCTION("IF(BE14=1, FILTER(TOSSUP, LEN(TOSSUP)), IF(BE14=2, FILTER(NEG, LEN(NEG)), IF(BE14, FILTER(NONEG, LEN(NONEG)), """")))"),"")</f>
        <v/>
      </c>
      <c r="BG14" s="43"/>
      <c r="BH14" s="43"/>
      <c r="BI14" s="43">
        <f>IF(N3="", 0, IF(SUM(M14:R14)-N14&lt;&gt;0, 0, IF(SUM(C14:H14)&gt;0, 2, IF(SUM(C14:H14)&lt;0, 3, 1))))</f>
        <v>1</v>
      </c>
      <c r="BJ14" s="43">
        <f>IFERROR(__xludf.DUMMYFUNCTION("IF(BI14=1, FILTER(TOSSUP, LEN(TOSSUP)), IF(BI14=2, FILTER(NEG, LEN(NEG)), IF(BI14, FILTER(NONEG, LEN(NONEG)), """")))"),-5.0)</f>
        <v>-5</v>
      </c>
      <c r="BK14" s="43">
        <f>IFERROR(__xludf.DUMMYFUNCTION("""COMPUTED_VALUE"""),10.0)</f>
        <v>10</v>
      </c>
      <c r="BL14" s="43">
        <f>IFERROR(__xludf.DUMMYFUNCTION("""COMPUTED_VALUE"""),15.0)</f>
        <v>15</v>
      </c>
      <c r="BM14" s="43">
        <f>IF(O3="", 0, IF(SUM(M14:R14)-O14&lt;&gt;0, 0, IF(SUM(C14:H14)&gt;0, 2, IF(SUM(C14:H14)&lt;0, 3, 1))))</f>
        <v>0</v>
      </c>
      <c r="BN14" s="43" t="str">
        <f>IFERROR(__xludf.DUMMYFUNCTION("IF(BM14=1, FILTER(TOSSUP, LEN(TOSSUP)), IF(BM14=2, FILTER(NEG, LEN(NEG)), IF(BM14, FILTER(NONEG, LEN(NONEG)), """")))"),"")</f>
        <v/>
      </c>
      <c r="BO14" s="43"/>
      <c r="BP14" s="43"/>
      <c r="BQ14" s="43">
        <f>IF(P3="", 0, IF(SUM(M14:R14)-P14&lt;&gt;0, 0, IF(SUM(C14:H14)&gt;0, 2, IF(SUM(C14:H14)&lt;0, 3, 1))))</f>
        <v>0</v>
      </c>
      <c r="BR14" s="43" t="str">
        <f>IFERROR(__xludf.DUMMYFUNCTION("IF(BQ14=1, FILTER(TOSSUP, LEN(TOSSUP)), IF(BQ14=2, FILTER(NEG, LEN(NEG)), IF(BQ14, FILTER(NONEG, LEN(NONEG)), """")))"),"")</f>
        <v/>
      </c>
      <c r="BS14" s="43"/>
      <c r="BT14" s="43"/>
      <c r="BU14" s="43">
        <f>IF(Q3="", 0, IF(SUM(M14:R14)-Q14&lt;&gt;0, 0, IF(SUM(C14:H14)&gt;0, 2, IF(SUM(C14:H14)&lt;0, 3, 1))))</f>
        <v>0</v>
      </c>
      <c r="BV14" s="43" t="str">
        <f>IFERROR(__xludf.DUMMYFUNCTION("IF(BU14=1, FILTER(TOSSUP, LEN(TOSSUP)), IF(BU14=2, FILTER(NEG, LEN(NEG)), IF(BU14, FILTER(NONEG, LEN(NONEG)), """")))"),"")</f>
        <v/>
      </c>
      <c r="BW14" s="43"/>
      <c r="BX14" s="43"/>
      <c r="BY14" s="43">
        <f>IF(R3="", 0, IF(SUM(M14:R14)-R14&lt;&gt;0, 0, IF(SUM(C14:H14)&gt;0, 2, IF(SUM(C14:H14)&lt;0, 3, 1))))</f>
        <v>0</v>
      </c>
      <c r="BZ14" s="43" t="str">
        <f>IFERROR(__xludf.DUMMYFUNCTION("IF(BY14=1, FILTER(TOSSUP, LEN(TOSSUP)), IF(BY14=2, FILTER(NEG, LEN(NEG)), IF(BY14, FILTER(NONEG, LEN(NONEG)), """")))"),"")</f>
        <v/>
      </c>
      <c r="CA14" s="43"/>
      <c r="CB14" s="43"/>
    </row>
    <row r="15">
      <c r="A15" s="3"/>
      <c r="B15" s="3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SUM(J15,K14))"),85.0)</f>
        <v>85</v>
      </c>
      <c r="L15" s="67">
        <v>12.0</v>
      </c>
      <c r="M15" s="68"/>
      <c r="N15" s="63"/>
      <c r="O15" s="69"/>
      <c r="P15" s="70"/>
      <c r="Q15" s="69"/>
      <c r="R15" s="70"/>
      <c r="S15" s="65">
        <v>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SUM(T15,U14))"),135.0)</f>
        <v>135</v>
      </c>
      <c r="V15" s="43"/>
      <c r="W15" s="44" t="b">
        <f t="shared" si="1"/>
        <v>0</v>
      </c>
      <c r="X15" s="44" t="str">
        <f>IFERROR(__xludf.DUMMYFUNCTION("IF(W15, FILTER(BONUS, LEN(BONUS)), ""0"")"),"0")</f>
        <v>0</v>
      </c>
      <c r="Y15" s="43"/>
      <c r="Z15" s="43"/>
      <c r="AA15" s="43"/>
      <c r="AB15" s="44" t="b">
        <f t="shared" si="2"/>
        <v>0</v>
      </c>
      <c r="AC15" s="44" t="str">
        <f>IFERROR(__xludf.DUMMYFUNCTION("IF(AB15, FILTER(BONUS, LEN(BONUS)), ""0"")"),"0")</f>
        <v>0</v>
      </c>
      <c r="AD15" s="43"/>
      <c r="AE15" s="43"/>
      <c r="AF15" s="43"/>
      <c r="AG15" s="43">
        <f>IF(C3="", 0, IF(SUM(C15:H15)-C15&lt;&gt;0, 0, IF(SUM(M15:R15)&gt;0, 2, IF(SUM(M15:R15)&lt;0, 3, 1))))</f>
        <v>1</v>
      </c>
      <c r="AH15" s="44">
        <f>IFERROR(__xludf.DUMMYFUNCTION("IF(AG15=1, FILTER(TOSSUP, LEN(TOSSUP)), IF(AG15=2, FILTER(NEG, LEN(NEG)), IF(AG15, FILTER(NONEG, LEN(NONEG)), """")))"),-5.0)</f>
        <v>-5</v>
      </c>
      <c r="AI15" s="43">
        <f>IFERROR(__xludf.DUMMYFUNCTION("""COMPUTED_VALUE"""),10.0)</f>
        <v>10</v>
      </c>
      <c r="AJ15" s="43">
        <f>IFERROR(__xludf.DUMMYFUNCTION("""COMPUTED_VALUE"""),15.0)</f>
        <v>15</v>
      </c>
      <c r="AK15" s="43">
        <f>IF(D3="", 0, IF(SUM(C15:H15)-D15&lt;&gt;0, 0, IF(SUM(M15:R15)&gt;0, 2, IF(SUM(M15:R15)&lt;0, 3, 1))))</f>
        <v>1</v>
      </c>
      <c r="AL15" s="43">
        <f>IFERROR(__xludf.DUMMYFUNCTION("IF(AK15=1, FILTER(TOSSUP, LEN(TOSSUP)), IF(AK15=2, FILTER(NEG, LEN(NEG)), IF(AK15, FILTER(NONEG, LEN(NONEG)), """")))"),-5.0)</f>
        <v>-5</v>
      </c>
      <c r="AM15" s="43">
        <f>IFERROR(__xludf.DUMMYFUNCTION("""COMPUTED_VALUE"""),10.0)</f>
        <v>10</v>
      </c>
      <c r="AN15" s="43">
        <f>IFERROR(__xludf.DUMMYFUNCTION("""COMPUTED_VALUE"""),15.0)</f>
        <v>15</v>
      </c>
      <c r="AO15" s="43">
        <f>IF(E3="", 0, IF(SUM(C15:H15)-E15&lt;&gt;0, 0, IF(SUM(M15:R15)&gt;0, 2, IF(SUM(M15:R15)&lt;0, 3, 1))))</f>
        <v>1</v>
      </c>
      <c r="AP15" s="43">
        <f>IFERROR(__xludf.DUMMYFUNCTION("IF(AO15=1, FILTER(TOSSUP, LEN(TOSSUP)), IF(AO15=2, FILTER(NEG, LEN(NEG)), IF(AO15, FILTER(NONEG, LEN(NONEG)), """")))"),-5.0)</f>
        <v>-5</v>
      </c>
      <c r="AQ15" s="43">
        <f>IFERROR(__xludf.DUMMYFUNCTION("""COMPUTED_VALUE"""),10.0)</f>
        <v>10</v>
      </c>
      <c r="AR15" s="43">
        <f>IFERROR(__xludf.DUMMYFUNCTION("""COMPUTED_VALUE"""),15.0)</f>
        <v>15</v>
      </c>
      <c r="AS15" s="43">
        <f>IF(F3="", 0, IF(SUM(C15:H15)-F15&lt;&gt;0, 0, IF(SUM(M15:R15)&gt;0, 2, IF(SUM(M15:R15)&lt;0, 3, 1))))</f>
        <v>1</v>
      </c>
      <c r="AT15" s="43">
        <f>IFERROR(__xludf.DUMMYFUNCTION("IF(AS15=1, FILTER(TOSSUP, LEN(TOSSUP)), IF(AS15=2, FILTER(NEG, LEN(NEG)), IF(AS15, FILTER(NONEG, LEN(NONEG)), """")))"),-5.0)</f>
        <v>-5</v>
      </c>
      <c r="AU15" s="43">
        <f>IFERROR(__xludf.DUMMYFUNCTION("""COMPUTED_VALUE"""),10.0)</f>
        <v>10</v>
      </c>
      <c r="AV15" s="43">
        <f>IFERROR(__xludf.DUMMYFUNCTION("""COMPUTED_VALUE"""),15.0)</f>
        <v>15</v>
      </c>
      <c r="AW15" s="43">
        <f>IF(G3="", 0, IF(SUM(C15:H15)-G15&lt;&gt;0, 0, IF(SUM(M15:R15)&gt;0, 2, IF(SUM(M15:R15)&lt;0, 3, 1))))</f>
        <v>0</v>
      </c>
      <c r="AX15" s="43" t="str">
        <f>IFERROR(__xludf.DUMMYFUNCTION("IF(AW15=1, FILTER(TOSSUP, LEN(TOSSUP)), IF(AW15=2, FILTER(NEG, LEN(NEG)), IF(AW15, FILTER(NONEG, LEN(NONEG)), """")))"),"")</f>
        <v/>
      </c>
      <c r="AY15" s="43"/>
      <c r="AZ15" s="43"/>
      <c r="BA15" s="43">
        <f>IF(H3="", 0, IF(SUM(C15:H15)-H15&lt;&gt;0, 0, IF(SUM(M15:R15)&gt;0, 2, IF(SUM(M15:R15)&lt;0, 3, 1))))</f>
        <v>0</v>
      </c>
      <c r="BB15" s="43" t="str">
        <f>IFERROR(__xludf.DUMMYFUNCTION("IF(BA15=1, FILTER(TOSSUP, LEN(TOSSUP)), IF(BA15=2, FILTER(NEG, LEN(NEG)), IF(BA15, FILTER(NONEG, LEN(NONEG)), """")))"),"")</f>
        <v/>
      </c>
      <c r="BC15" s="43"/>
      <c r="BD15" s="43"/>
      <c r="BE15" s="43">
        <f>IF(M3="", 0, IF(SUM(M15:R15)-M15&lt;&gt;0, 0, IF(SUM(C15:H15)&gt;0, 2, IF(SUM(C15:H15)&lt;0, 3, 1))))</f>
        <v>1</v>
      </c>
      <c r="BF15" s="43">
        <f>IFERROR(__xludf.DUMMYFUNCTION("IF(BE15=1, FILTER(TOSSUP, LEN(TOSSUP)), IF(BE15=2, FILTER(NEG, LEN(NEG)), IF(BE15, FILTER(NONEG, LEN(NONEG)), """")))"),-5.0)</f>
        <v>-5</v>
      </c>
      <c r="BG15" s="43">
        <f>IFERROR(__xludf.DUMMYFUNCTION("""COMPUTED_VALUE"""),10.0)</f>
        <v>10</v>
      </c>
      <c r="BH15" s="43">
        <f>IFERROR(__xludf.DUMMYFUNCTION("""COMPUTED_VALUE"""),15.0)</f>
        <v>15</v>
      </c>
      <c r="BI15" s="43">
        <f>IF(N3="", 0, IF(SUM(M15:R15)-N15&lt;&gt;0, 0, IF(SUM(C15:H15)&gt;0, 2, IF(SUM(C15:H15)&lt;0, 3, 1))))</f>
        <v>1</v>
      </c>
      <c r="BJ15" s="43">
        <f>IFERROR(__xludf.DUMMYFUNCTION("IF(BI15=1, FILTER(TOSSUP, LEN(TOSSUP)), IF(BI15=2, FILTER(NEG, LEN(NEG)), IF(BI15, FILTER(NONEG, LEN(NONEG)), """")))"),-5.0)</f>
        <v>-5</v>
      </c>
      <c r="BK15" s="43">
        <f>IFERROR(__xludf.DUMMYFUNCTION("""COMPUTED_VALUE"""),10.0)</f>
        <v>10</v>
      </c>
      <c r="BL15" s="43">
        <f>IFERROR(__xludf.DUMMYFUNCTION("""COMPUTED_VALUE"""),15.0)</f>
        <v>15</v>
      </c>
      <c r="BM15" s="43">
        <f>IF(O3="", 0, IF(SUM(M15:R15)-O15&lt;&gt;0, 0, IF(SUM(C15:H15)&gt;0, 2, IF(SUM(C15:H15)&lt;0, 3, 1))))</f>
        <v>1</v>
      </c>
      <c r="BN15" s="43">
        <f>IFERROR(__xludf.DUMMYFUNCTION("IF(BM15=1, FILTER(TOSSUP, LEN(TOSSUP)), IF(BM15=2, FILTER(NEG, LEN(NEG)), IF(BM15, FILTER(NONEG, LEN(NONEG)), """")))"),-5.0)</f>
        <v>-5</v>
      </c>
      <c r="BO15" s="43">
        <f>IFERROR(__xludf.DUMMYFUNCTION("""COMPUTED_VALUE"""),10.0)</f>
        <v>10</v>
      </c>
      <c r="BP15" s="43">
        <f>IFERROR(__xludf.DUMMYFUNCTION("""COMPUTED_VALUE"""),15.0)</f>
        <v>15</v>
      </c>
      <c r="BQ15" s="43">
        <f>IF(P3="", 0, IF(SUM(M15:R15)-P15&lt;&gt;0, 0, IF(SUM(C15:H15)&gt;0, 2, IF(SUM(C15:H15)&lt;0, 3, 1))))</f>
        <v>1</v>
      </c>
      <c r="BR15" s="43">
        <f>IFERROR(__xludf.DUMMYFUNCTION("IF(BQ15=1, FILTER(TOSSUP, LEN(TOSSUP)), IF(BQ15=2, FILTER(NEG, LEN(NEG)), IF(BQ15, FILTER(NONEG, LEN(NONEG)), """")))"),-5.0)</f>
        <v>-5</v>
      </c>
      <c r="BS15" s="43">
        <f>IFERROR(__xludf.DUMMYFUNCTION("""COMPUTED_VALUE"""),10.0)</f>
        <v>10</v>
      </c>
      <c r="BT15" s="43">
        <f>IFERROR(__xludf.DUMMYFUNCTION("""COMPUTED_VALUE"""),15.0)</f>
        <v>15</v>
      </c>
      <c r="BU15" s="43">
        <f>IF(Q3="", 0, IF(SUM(M15:R15)-Q15&lt;&gt;0, 0, IF(SUM(C15:H15)&gt;0, 2, IF(SUM(C15:H15)&lt;0, 3, 1))))</f>
        <v>0</v>
      </c>
      <c r="BV15" s="43" t="str">
        <f>IFERROR(__xludf.DUMMYFUNCTION("IF(BU15=1, FILTER(TOSSUP, LEN(TOSSUP)), IF(BU15=2, FILTER(NEG, LEN(NEG)), IF(BU15, FILTER(NONEG, LEN(NONEG)), """")))"),"")</f>
        <v/>
      </c>
      <c r="BW15" s="43"/>
      <c r="BX15" s="43"/>
      <c r="BY15" s="43">
        <f>IF(R3="", 0, IF(SUM(M15:R15)-R15&lt;&gt;0, 0, IF(SUM(C15:H15)&gt;0, 2, IF(SUM(C15:H15)&lt;0, 3, 1))))</f>
        <v>0</v>
      </c>
      <c r="BZ15" s="43" t="str">
        <f>IFERROR(__xludf.DUMMYFUNCTION("IF(BY15=1, FILTER(TOSSUP, LEN(TOSSUP)), IF(BY15=2, FILTER(NEG, LEN(NEG)), IF(BY15, FILTER(NONEG, LEN(NONEG)), """")))"),"")</f>
        <v/>
      </c>
      <c r="CA15" s="43"/>
      <c r="CB15" s="43"/>
    </row>
    <row r="16">
      <c r="A16" s="3"/>
      <c r="B16" s="3"/>
      <c r="C16" s="32"/>
      <c r="D16" s="61"/>
      <c r="E16" s="32">
        <v>10.0</v>
      </c>
      <c r="F16" s="61"/>
      <c r="G16" s="60"/>
      <c r="H16" s="33"/>
      <c r="I16" s="34">
        <v>10.0</v>
      </c>
      <c r="J16" s="33">
        <f>IF(AND(SUM(C16:H16)&lt;=0,I16&gt;0), "BON.ERR", IF(OR(AND(C16&lt;&gt;"", C3=""), AND(D16&lt;&gt;"", D3=""), AND(E16&lt;&gt;"", E3=""), AND(F16&lt;&gt;"", F3=""), AND(G16&lt;&gt;"", G3=""), AND(H16&lt;&gt;"", H3="")), "TU.ERR", SUM(C16:I16)))</f>
        <v>20</v>
      </c>
      <c r="K16" s="42">
        <f>IFERROR(__xludf.DUMMYFUNCTION("IF(OR(RegExMatch(J16&amp;"""",""ERR""), RegExMatch(J16&amp;"""",""--""), RegExMatch(K15&amp;"""",""--""),),  ""-----------"", SUM(J16,K15))"),105.0)</f>
        <v>105</v>
      </c>
      <c r="L16" s="38">
        <v>13.0</v>
      </c>
      <c r="M16" s="39"/>
      <c r="N16" s="61"/>
      <c r="O16" s="58"/>
      <c r="P16" s="59"/>
      <c r="Q16" s="58"/>
      <c r="R16" s="59"/>
      <c r="S16" s="34"/>
      <c r="T16" s="33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2">
        <f>IFERROR(__xludf.DUMMYFUNCTION("IF(OR(RegExMatch(T16&amp;"""",""ERR""), RegExMatch(T16&amp;"""",""--""), RegExMatch(U15&amp;"""",""--""),),  ""-----------"", SUM(T16,U15))"),135.0)</f>
        <v>135</v>
      </c>
      <c r="V16" s="43"/>
      <c r="W16" s="44" t="b">
        <f t="shared" si="1"/>
        <v>1</v>
      </c>
      <c r="X16" s="44">
        <f>IFERROR(__xludf.DUMMYFUNCTION("IF(W16, FILTER(BONUS, LEN(BONUS)), ""0"")"),0.0)</f>
        <v>0</v>
      </c>
      <c r="Y16" s="43">
        <f>IFERROR(__xludf.DUMMYFUNCTION("""COMPUTED_VALUE"""),10.0)</f>
        <v>10</v>
      </c>
      <c r="Z16" s="43">
        <f>IFERROR(__xludf.DUMMYFUNCTION("""COMPUTED_VALUE"""),20.0)</f>
        <v>20</v>
      </c>
      <c r="AA16" s="43">
        <f>IFERROR(__xludf.DUMMYFUNCTION("""COMPUTED_VALUE"""),30.0)</f>
        <v>30</v>
      </c>
      <c r="AB16" s="44" t="b">
        <f t="shared" si="2"/>
        <v>0</v>
      </c>
      <c r="AC16" s="44" t="str">
        <f>IFERROR(__xludf.DUMMYFUNCTION("IF(AB16, FILTER(BONUS, LEN(BONUS)), ""0"")"),"0")</f>
        <v>0</v>
      </c>
      <c r="AD16" s="43"/>
      <c r="AE16" s="43"/>
      <c r="AF16" s="43"/>
      <c r="AG16" s="43">
        <f>IF(C3="", 0, IF(SUM(C16:H16)-C16&lt;&gt;0, 0, IF(SUM(M16:R16)&gt;0, 2, IF(SUM(M16:R16)&lt;0, 3, 1))))</f>
        <v>0</v>
      </c>
      <c r="AH16" s="44" t="str">
        <f>IFERROR(__xludf.DUMMYFUNCTION("IF(AG16=1, FILTER(TOSSUP, LEN(TOSSUP)), IF(AG16=2, FILTER(NEG, LEN(NEG)), IF(AG16, FILTER(NONEG, LEN(NONEG)), """")))"),"")</f>
        <v/>
      </c>
      <c r="AI16" s="43"/>
      <c r="AJ16" s="43"/>
      <c r="AK16" s="43">
        <f>IF(D3="", 0, IF(SUM(C16:H16)-D16&lt;&gt;0, 0, IF(SUM(M16:R16)&gt;0, 2, IF(SUM(M16:R16)&lt;0, 3, 1))))</f>
        <v>0</v>
      </c>
      <c r="AL16" s="43" t="str">
        <f>IFERROR(__xludf.DUMMYFUNCTION("IF(AK16=1, FILTER(TOSSUP, LEN(TOSSUP)), IF(AK16=2, FILTER(NEG, LEN(NEG)), IF(AK16, FILTER(NONEG, LEN(NONEG)), """")))"),"")</f>
        <v/>
      </c>
      <c r="AM16" s="43"/>
      <c r="AN16" s="43"/>
      <c r="AO16" s="43">
        <f>IF(E3="", 0, IF(SUM(C16:H16)-E16&lt;&gt;0, 0, IF(SUM(M16:R16)&gt;0, 2, IF(SUM(M16:R16)&lt;0, 3, 1))))</f>
        <v>1</v>
      </c>
      <c r="AP16" s="43">
        <f>IFERROR(__xludf.DUMMYFUNCTION("IF(AO16=1, FILTER(TOSSUP, LEN(TOSSUP)), IF(AO16=2, FILTER(NEG, LEN(NEG)), IF(AO16, FILTER(NONEG, LEN(NONEG)), """")))"),-5.0)</f>
        <v>-5</v>
      </c>
      <c r="AQ16" s="43">
        <f>IFERROR(__xludf.DUMMYFUNCTION("""COMPUTED_VALUE"""),10.0)</f>
        <v>10</v>
      </c>
      <c r="AR16" s="43">
        <f>IFERROR(__xludf.DUMMYFUNCTION("""COMPUTED_VALUE"""),15.0)</f>
        <v>15</v>
      </c>
      <c r="AS16" s="43">
        <f>IF(F3="", 0, IF(SUM(C16:H16)-F16&lt;&gt;0, 0, IF(SUM(M16:R16)&gt;0, 2, IF(SUM(M16:R16)&lt;0, 3, 1))))</f>
        <v>0</v>
      </c>
      <c r="AT16" s="43" t="str">
        <f>IFERROR(__xludf.DUMMYFUNCTION("IF(AS16=1, FILTER(TOSSUP, LEN(TOSSUP)), IF(AS16=2, FILTER(NEG, LEN(NEG)), IF(AS16, FILTER(NONEG, LEN(NONEG)), """")))"),"")</f>
        <v/>
      </c>
      <c r="AU16" s="43"/>
      <c r="AV16" s="43"/>
      <c r="AW16" s="43">
        <f>IF(G3="", 0, IF(SUM(C16:H16)-G16&lt;&gt;0, 0, IF(SUM(M16:R16)&gt;0, 2, IF(SUM(M16:R16)&lt;0, 3, 1))))</f>
        <v>0</v>
      </c>
      <c r="AX16" s="43" t="str">
        <f>IFERROR(__xludf.DUMMYFUNCTION("IF(AW16=1, FILTER(TOSSUP, LEN(TOSSUP)), IF(AW16=2, FILTER(NEG, LEN(NEG)), IF(AW16, FILTER(NONEG, LEN(NONEG)), """")))"),"")</f>
        <v/>
      </c>
      <c r="AY16" s="43"/>
      <c r="AZ16" s="43"/>
      <c r="BA16" s="43">
        <f>IF(H3="", 0, IF(SUM(C16:H16)-H16&lt;&gt;0, 0, IF(SUM(M16:R16)&gt;0, 2, IF(SUM(M16:R16)&lt;0, 3, 1))))</f>
        <v>0</v>
      </c>
      <c r="BB16" s="43" t="str">
        <f>IFERROR(__xludf.DUMMYFUNCTION("IF(BA16=1, FILTER(TOSSUP, LEN(TOSSUP)), IF(BA16=2, FILTER(NEG, LEN(NEG)), IF(BA16, FILTER(NONEG, LEN(NONEG)), """")))"),"")</f>
        <v/>
      </c>
      <c r="BC16" s="43"/>
      <c r="BD16" s="43"/>
      <c r="BE16" s="43">
        <f>IF(M3="", 0, IF(SUM(M16:R16)-M16&lt;&gt;0, 0, IF(SUM(C16:H16)&gt;0, 2, IF(SUM(C16:H16)&lt;0, 3, 1))))</f>
        <v>2</v>
      </c>
      <c r="BF16" s="43">
        <f>IFERROR(__xludf.DUMMYFUNCTION("IF(BE16=1, FILTER(TOSSUP, LEN(TOSSUP)), IF(BE16=2, FILTER(NEG, LEN(NEG)), IF(BE16, FILTER(NONEG, LEN(NONEG)), """")))"),-5.0)</f>
        <v>-5</v>
      </c>
      <c r="BG16" s="43"/>
      <c r="BH16" s="43"/>
      <c r="BI16" s="43">
        <f>IF(N3="", 0, IF(SUM(M16:R16)-N16&lt;&gt;0, 0, IF(SUM(C16:H16)&gt;0, 2, IF(SUM(C16:H16)&lt;0, 3, 1))))</f>
        <v>2</v>
      </c>
      <c r="BJ16" s="43">
        <f>IFERROR(__xludf.DUMMYFUNCTION("IF(BI16=1, FILTER(TOSSUP, LEN(TOSSUP)), IF(BI16=2, FILTER(NEG, LEN(NEG)), IF(BI16, FILTER(NONEG, LEN(NONEG)), """")))"),-5.0)</f>
        <v>-5</v>
      </c>
      <c r="BK16" s="43"/>
      <c r="BL16" s="43"/>
      <c r="BM16" s="43">
        <f>IF(O3="", 0, IF(SUM(M16:R16)-O16&lt;&gt;0, 0, IF(SUM(C16:H16)&gt;0, 2, IF(SUM(C16:H16)&lt;0, 3, 1))))</f>
        <v>2</v>
      </c>
      <c r="BN16" s="43">
        <f>IFERROR(__xludf.DUMMYFUNCTION("IF(BM16=1, FILTER(TOSSUP, LEN(TOSSUP)), IF(BM16=2, FILTER(NEG, LEN(NEG)), IF(BM16, FILTER(NONEG, LEN(NONEG)), """")))"),-5.0)</f>
        <v>-5</v>
      </c>
      <c r="BO16" s="43"/>
      <c r="BP16" s="43"/>
      <c r="BQ16" s="43">
        <f>IF(P3="", 0, IF(SUM(M16:R16)-P16&lt;&gt;0, 0, IF(SUM(C16:H16)&gt;0, 2, IF(SUM(C16:H16)&lt;0, 3, 1))))</f>
        <v>2</v>
      </c>
      <c r="BR16" s="43">
        <f>IFERROR(__xludf.DUMMYFUNCTION("IF(BQ16=1, FILTER(TOSSUP, LEN(TOSSUP)), IF(BQ16=2, FILTER(NEG, LEN(NEG)), IF(BQ16, FILTER(NONEG, LEN(NONEG)), """")))"),-5.0)</f>
        <v>-5</v>
      </c>
      <c r="BS16" s="43"/>
      <c r="BT16" s="43"/>
      <c r="BU16" s="43">
        <f>IF(Q3="", 0, IF(SUM(M16:R16)-Q16&lt;&gt;0, 0, IF(SUM(C16:H16)&gt;0, 2, IF(SUM(C16:H16)&lt;0, 3, 1))))</f>
        <v>0</v>
      </c>
      <c r="BV16" s="43" t="str">
        <f>IFERROR(__xludf.DUMMYFUNCTION("IF(BU16=1, FILTER(TOSSUP, LEN(TOSSUP)), IF(BU16=2, FILTER(NEG, LEN(NEG)), IF(BU16, FILTER(NONEG, LEN(NONEG)), """")))"),"")</f>
        <v/>
      </c>
      <c r="BW16" s="43"/>
      <c r="BX16" s="43"/>
      <c r="BY16" s="43">
        <f>IF(R3="", 0, IF(SUM(M16:R16)-R16&lt;&gt;0, 0, IF(SUM(C16:H16)&gt;0, 2, IF(SUM(C16:H16)&lt;0, 3, 1))))</f>
        <v>0</v>
      </c>
      <c r="BZ16" s="43" t="str">
        <f>IFERROR(__xludf.DUMMYFUNCTION("IF(BY16=1, FILTER(TOSSUP, LEN(TOSSUP)), IF(BY16=2, FILTER(NEG, LEN(NEG)), IF(BY16, FILTER(NONEG, LEN(NONEG)), """")))"),"")</f>
        <v/>
      </c>
      <c r="CA16" s="43"/>
      <c r="CB16" s="43"/>
    </row>
    <row r="17">
      <c r="A17" s="3"/>
      <c r="B17" s="3"/>
      <c r="C17" s="32"/>
      <c r="D17" s="61"/>
      <c r="E17" s="60"/>
      <c r="F17" s="61"/>
      <c r="G17" s="60"/>
      <c r="H17" s="61"/>
      <c r="I17" s="34"/>
      <c r="J17" s="33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2">
        <f>IFERROR(__xludf.DUMMYFUNCTION("IF(OR(RegExMatch(J17&amp;"""",""ERR""), RegExMatch(J17&amp;"""",""--""), RegExMatch(K16&amp;"""",""--""),),  ""-----------"", SUM(J17,K16))"),105.0)</f>
        <v>105</v>
      </c>
      <c r="L17" s="38">
        <v>14.0</v>
      </c>
      <c r="M17" s="39"/>
      <c r="N17" s="33">
        <v>15.0</v>
      </c>
      <c r="O17" s="39"/>
      <c r="P17" s="59"/>
      <c r="Q17" s="58"/>
      <c r="R17" s="59"/>
      <c r="S17" s="34">
        <v>10.0</v>
      </c>
      <c r="T17" s="33">
        <f>IF(AND(SUM(M17:R17)&lt;=0,S17&gt;0), "BON.ERR", IF(OR(AND(M17&lt;&gt;"", M3=""), AND(N17&lt;&gt;"", N3=""), AND(O17&lt;&gt;"", O3=""), AND(P17&lt;&gt;"", P3=""), AND(Q17&lt;&gt;"", Q3=""), AND(R17&lt;&gt;"", R3="")), "TU.ERR", SUM(M17:S17)))</f>
        <v>25</v>
      </c>
      <c r="U17" s="42">
        <f>IFERROR(__xludf.DUMMYFUNCTION("IF(OR(RegExMatch(T17&amp;"""",""ERR""), RegExMatch(T17&amp;"""",""--""), RegExMatch(U16&amp;"""",""--""),),  ""-----------"", SUM(T17,U16))"),160.0)</f>
        <v>160</v>
      </c>
      <c r="V17" s="43"/>
      <c r="W17" s="44" t="b">
        <f t="shared" si="1"/>
        <v>0</v>
      </c>
      <c r="X17" s="44" t="str">
        <f>IFERROR(__xludf.DUMMYFUNCTION("IF(W17, FILTER(BONUS, LEN(BONUS)), ""0"")"),"0")</f>
        <v>0</v>
      </c>
      <c r="Y17" s="43"/>
      <c r="Z17" s="43"/>
      <c r="AA17" s="43"/>
      <c r="AB17" s="44" t="b">
        <f t="shared" si="2"/>
        <v>1</v>
      </c>
      <c r="AC17" s="44">
        <f>IFERROR(__xludf.DUMMYFUNCTION("IF(AB17, FILTER(BONUS, LEN(BONUS)), ""0"")"),0.0)</f>
        <v>0</v>
      </c>
      <c r="AD17" s="43">
        <f>IFERROR(__xludf.DUMMYFUNCTION("""COMPUTED_VALUE"""),10.0)</f>
        <v>10</v>
      </c>
      <c r="AE17" s="43">
        <f>IFERROR(__xludf.DUMMYFUNCTION("""COMPUTED_VALUE"""),20.0)</f>
        <v>20</v>
      </c>
      <c r="AF17" s="43">
        <f>IFERROR(__xludf.DUMMYFUNCTION("""COMPUTED_VALUE"""),30.0)</f>
        <v>30</v>
      </c>
      <c r="AG17" s="43">
        <f>IF(C3="", 0, IF(SUM(C17:H17)-C17&lt;&gt;0, 0, IF(SUM(M17:R17)&gt;0, 2, IF(SUM(M17:R17)&lt;0, 3, 1))))</f>
        <v>2</v>
      </c>
      <c r="AH17" s="44">
        <f>IFERROR(__xludf.DUMMYFUNCTION("IF(AG17=1, FILTER(TOSSUP, LEN(TOSSUP)), IF(AG17=2, FILTER(NEG, LEN(NEG)), IF(AG17, FILTER(NONEG, LEN(NONEG)), """")))"),-5.0)</f>
        <v>-5</v>
      </c>
      <c r="AI17" s="43"/>
      <c r="AJ17" s="43"/>
      <c r="AK17" s="43">
        <f>IF(D3="", 0, IF(SUM(C17:H17)-D17&lt;&gt;0, 0, IF(SUM(M17:R17)&gt;0, 2, IF(SUM(M17:R17)&lt;0, 3, 1))))</f>
        <v>2</v>
      </c>
      <c r="AL17" s="43">
        <f>IFERROR(__xludf.DUMMYFUNCTION("IF(AK17=1, FILTER(TOSSUP, LEN(TOSSUP)), IF(AK17=2, FILTER(NEG, LEN(NEG)), IF(AK17, FILTER(NONEG, LEN(NONEG)), """")))"),-5.0)</f>
        <v>-5</v>
      </c>
      <c r="AM17" s="43"/>
      <c r="AN17" s="43"/>
      <c r="AO17" s="43">
        <f>IF(E3="", 0, IF(SUM(C17:H17)-E17&lt;&gt;0, 0, IF(SUM(M17:R17)&gt;0, 2, IF(SUM(M17:R17)&lt;0, 3, 1))))</f>
        <v>2</v>
      </c>
      <c r="AP17" s="43">
        <f>IFERROR(__xludf.DUMMYFUNCTION("IF(AO17=1, FILTER(TOSSUP, LEN(TOSSUP)), IF(AO17=2, FILTER(NEG, LEN(NEG)), IF(AO17, FILTER(NONEG, LEN(NONEG)), """")))"),-5.0)</f>
        <v>-5</v>
      </c>
      <c r="AQ17" s="43"/>
      <c r="AR17" s="43"/>
      <c r="AS17" s="43">
        <f>IF(F3="", 0, IF(SUM(C17:H17)-F17&lt;&gt;0, 0, IF(SUM(M17:R17)&gt;0, 2, IF(SUM(M17:R17)&lt;0, 3, 1))))</f>
        <v>2</v>
      </c>
      <c r="AT17" s="43">
        <f>IFERROR(__xludf.DUMMYFUNCTION("IF(AS17=1, FILTER(TOSSUP, LEN(TOSSUP)), IF(AS17=2, FILTER(NEG, LEN(NEG)), IF(AS17, FILTER(NONEG, LEN(NONEG)), """")))"),-5.0)</f>
        <v>-5</v>
      </c>
      <c r="AU17" s="43"/>
      <c r="AV17" s="43"/>
      <c r="AW17" s="43">
        <f>IF(G3="", 0, IF(SUM(C17:H17)-G17&lt;&gt;0, 0, IF(SUM(M17:R17)&gt;0, 2, IF(SUM(M17:R17)&lt;0, 3, 1))))</f>
        <v>0</v>
      </c>
      <c r="AX17" s="43" t="str">
        <f>IFERROR(__xludf.DUMMYFUNCTION("IF(AW17=1, FILTER(TOSSUP, LEN(TOSSUP)), IF(AW17=2, FILTER(NEG, LEN(NEG)), IF(AW17, FILTER(NONEG, LEN(NONEG)), """")))"),"")</f>
        <v/>
      </c>
      <c r="AY17" s="43"/>
      <c r="AZ17" s="43"/>
      <c r="BA17" s="43">
        <f>IF(H3="", 0, IF(SUM(C17:H17)-H17&lt;&gt;0, 0, IF(SUM(M17:R17)&gt;0, 2, IF(SUM(M17:R17)&lt;0, 3, 1))))</f>
        <v>0</v>
      </c>
      <c r="BB17" s="43" t="str">
        <f>IFERROR(__xludf.DUMMYFUNCTION("IF(BA17=1, FILTER(TOSSUP, LEN(TOSSUP)), IF(BA17=2, FILTER(NEG, LEN(NEG)), IF(BA17, FILTER(NONEG, LEN(NONEG)), """")))"),"")</f>
        <v/>
      </c>
      <c r="BC17" s="43"/>
      <c r="BD17" s="43"/>
      <c r="BE17" s="43">
        <f>IF(M3="", 0, IF(SUM(M17:R17)-M17&lt;&gt;0, 0, IF(SUM(C17:H17)&gt;0, 2, IF(SUM(C17:H17)&lt;0, 3, 1))))</f>
        <v>0</v>
      </c>
      <c r="BF17" s="43" t="str">
        <f>IFERROR(__xludf.DUMMYFUNCTION("IF(BE17=1, FILTER(TOSSUP, LEN(TOSSUP)), IF(BE17=2, FILTER(NEG, LEN(NEG)), IF(BE17, FILTER(NONEG, LEN(NONEG)), """")))"),"")</f>
        <v/>
      </c>
      <c r="BG17" s="43"/>
      <c r="BH17" s="43"/>
      <c r="BI17" s="43">
        <f>IF(N3="", 0, IF(SUM(M17:R17)-N17&lt;&gt;0, 0, IF(SUM(C17:H17)&gt;0, 2, IF(SUM(C17:H17)&lt;0, 3, 1))))</f>
        <v>1</v>
      </c>
      <c r="BJ17" s="43">
        <f>IFERROR(__xludf.DUMMYFUNCTION("IF(BI17=1, FILTER(TOSSUP, LEN(TOSSUP)), IF(BI17=2, FILTER(NEG, LEN(NEG)), IF(BI17, FILTER(NONEG, LEN(NONEG)), """")))"),-5.0)</f>
        <v>-5</v>
      </c>
      <c r="BK17" s="43">
        <f>IFERROR(__xludf.DUMMYFUNCTION("""COMPUTED_VALUE"""),10.0)</f>
        <v>10</v>
      </c>
      <c r="BL17" s="43">
        <f>IFERROR(__xludf.DUMMYFUNCTION("""COMPUTED_VALUE"""),15.0)</f>
        <v>15</v>
      </c>
      <c r="BM17" s="43">
        <f>IF(O3="", 0, IF(SUM(M17:R17)-O17&lt;&gt;0, 0, IF(SUM(C17:H17)&gt;0, 2, IF(SUM(C17:H17)&lt;0, 3, 1))))</f>
        <v>0</v>
      </c>
      <c r="BN17" s="43" t="str">
        <f>IFERROR(__xludf.DUMMYFUNCTION("IF(BM17=1, FILTER(TOSSUP, LEN(TOSSUP)), IF(BM17=2, FILTER(NEG, LEN(NEG)), IF(BM17, FILTER(NONEG, LEN(NONEG)), """")))"),"")</f>
        <v/>
      </c>
      <c r="BO17" s="43"/>
      <c r="BP17" s="43"/>
      <c r="BQ17" s="43">
        <f>IF(P3="", 0, IF(SUM(M17:R17)-P17&lt;&gt;0, 0, IF(SUM(C17:H17)&gt;0, 2, IF(SUM(C17:H17)&lt;0, 3, 1))))</f>
        <v>0</v>
      </c>
      <c r="BR17" s="43" t="str">
        <f>IFERROR(__xludf.DUMMYFUNCTION("IF(BQ17=1, FILTER(TOSSUP, LEN(TOSSUP)), IF(BQ17=2, FILTER(NEG, LEN(NEG)), IF(BQ17, FILTER(NONEG, LEN(NONEG)), """")))"),"")</f>
        <v/>
      </c>
      <c r="BS17" s="43"/>
      <c r="BT17" s="43"/>
      <c r="BU17" s="43">
        <f>IF(Q3="", 0, IF(SUM(M17:R17)-Q17&lt;&gt;0, 0, IF(SUM(C17:H17)&gt;0, 2, IF(SUM(C17:H17)&lt;0, 3, 1))))</f>
        <v>0</v>
      </c>
      <c r="BV17" s="43" t="str">
        <f>IFERROR(__xludf.DUMMYFUNCTION("IF(BU17=1, FILTER(TOSSUP, LEN(TOSSUP)), IF(BU17=2, FILTER(NEG, LEN(NEG)), IF(BU17, FILTER(NONEG, LEN(NONEG)), """")))"),"")</f>
        <v/>
      </c>
      <c r="BW17" s="43"/>
      <c r="BX17" s="43"/>
      <c r="BY17" s="43">
        <f>IF(R3="", 0, IF(SUM(M17:R17)-R17&lt;&gt;0, 0, IF(SUM(C17:H17)&gt;0, 2, IF(SUM(C17:H17)&lt;0, 3, 1))))</f>
        <v>0</v>
      </c>
      <c r="BZ17" s="43" t="str">
        <f>IFERROR(__xludf.DUMMYFUNCTION("IF(BY17=1, FILTER(TOSSUP, LEN(TOSSUP)), IF(BY17=2, FILTER(NEG, LEN(NEG)), IF(BY17, FILTER(NONEG, LEN(NONEG)), """")))"),"")</f>
        <v/>
      </c>
      <c r="CA17" s="43"/>
      <c r="CB17" s="43"/>
    </row>
    <row r="18">
      <c r="A18" s="3"/>
      <c r="B18" s="3"/>
      <c r="C18" s="32"/>
      <c r="D18" s="33"/>
      <c r="E18" s="32"/>
      <c r="F18" s="61"/>
      <c r="G18" s="60"/>
      <c r="H18" s="61"/>
      <c r="I18" s="34"/>
      <c r="J18" s="33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2">
        <f>IFERROR(__xludf.DUMMYFUNCTION("IF(OR(RegExMatch(J18&amp;"""",""ERR""), RegExMatch(J18&amp;"""",""--""), RegExMatch(K17&amp;"""",""--""),),  ""-----------"", SUM(J18,K17))"),105.0)</f>
        <v>105</v>
      </c>
      <c r="L18" s="38">
        <v>15.0</v>
      </c>
      <c r="M18" s="39"/>
      <c r="N18" s="61"/>
      <c r="O18" s="58"/>
      <c r="P18" s="59"/>
      <c r="Q18" s="58"/>
      <c r="R18" s="59"/>
      <c r="S18" s="34">
        <v>0.0</v>
      </c>
      <c r="T18" s="33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2">
        <f>IFERROR(__xludf.DUMMYFUNCTION("IF(OR(RegExMatch(T18&amp;"""",""ERR""), RegExMatch(T18&amp;"""",""--""), RegExMatch(U17&amp;"""",""--""),),  ""-----------"", SUM(T18,U17))"),160.0)</f>
        <v>160</v>
      </c>
      <c r="V18" s="43"/>
      <c r="W18" s="44" t="b">
        <f t="shared" si="1"/>
        <v>0</v>
      </c>
      <c r="X18" s="44" t="str">
        <f>IFERROR(__xludf.DUMMYFUNCTION("IF(W18, FILTER(BONUS, LEN(BONUS)), ""0"")"),"0")</f>
        <v>0</v>
      </c>
      <c r="Y18" s="43"/>
      <c r="Z18" s="43"/>
      <c r="AA18" s="43"/>
      <c r="AB18" s="44" t="b">
        <f t="shared" si="2"/>
        <v>0</v>
      </c>
      <c r="AC18" s="44" t="str">
        <f>IFERROR(__xludf.DUMMYFUNCTION("IF(AB18, FILTER(BONUS, LEN(BONUS)), ""0"")"),"0")</f>
        <v>0</v>
      </c>
      <c r="AD18" s="43"/>
      <c r="AE18" s="43"/>
      <c r="AF18" s="43"/>
      <c r="AG18" s="43">
        <f>IF(C3="", 0, IF(SUM(C18:H18)-C18&lt;&gt;0, 0, IF(SUM(M18:R18)&gt;0, 2, IF(SUM(M18:R18)&lt;0, 3, 1))))</f>
        <v>1</v>
      </c>
      <c r="AH18" s="44">
        <f>IFERROR(__xludf.DUMMYFUNCTION("IF(AG18=1, FILTER(TOSSUP, LEN(TOSSUP)), IF(AG18=2, FILTER(NEG, LEN(NEG)), IF(AG18, FILTER(NONEG, LEN(NONEG)), """")))"),-5.0)</f>
        <v>-5</v>
      </c>
      <c r="AI18" s="43">
        <f>IFERROR(__xludf.DUMMYFUNCTION("""COMPUTED_VALUE"""),10.0)</f>
        <v>10</v>
      </c>
      <c r="AJ18" s="43">
        <f>IFERROR(__xludf.DUMMYFUNCTION("""COMPUTED_VALUE"""),15.0)</f>
        <v>15</v>
      </c>
      <c r="AK18" s="43">
        <f>IF(D3="", 0, IF(SUM(C18:H18)-D18&lt;&gt;0, 0, IF(SUM(M18:R18)&gt;0, 2, IF(SUM(M18:R18)&lt;0, 3, 1))))</f>
        <v>1</v>
      </c>
      <c r="AL18" s="43">
        <f>IFERROR(__xludf.DUMMYFUNCTION("IF(AK18=1, FILTER(TOSSUP, LEN(TOSSUP)), IF(AK18=2, FILTER(NEG, LEN(NEG)), IF(AK18, FILTER(NONEG, LEN(NONEG)), """")))"),-5.0)</f>
        <v>-5</v>
      </c>
      <c r="AM18" s="43">
        <f>IFERROR(__xludf.DUMMYFUNCTION("""COMPUTED_VALUE"""),10.0)</f>
        <v>10</v>
      </c>
      <c r="AN18" s="43">
        <f>IFERROR(__xludf.DUMMYFUNCTION("""COMPUTED_VALUE"""),15.0)</f>
        <v>15</v>
      </c>
      <c r="AO18" s="43">
        <f>IF(E3="", 0, IF(SUM(C18:H18)-E18&lt;&gt;0, 0, IF(SUM(M18:R18)&gt;0, 2, IF(SUM(M18:R18)&lt;0, 3, 1))))</f>
        <v>1</v>
      </c>
      <c r="AP18" s="43">
        <f>IFERROR(__xludf.DUMMYFUNCTION("IF(AO18=1, FILTER(TOSSUP, LEN(TOSSUP)), IF(AO18=2, FILTER(NEG, LEN(NEG)), IF(AO18, FILTER(NONEG, LEN(NONEG)), """")))"),-5.0)</f>
        <v>-5</v>
      </c>
      <c r="AQ18" s="43">
        <f>IFERROR(__xludf.DUMMYFUNCTION("""COMPUTED_VALUE"""),10.0)</f>
        <v>10</v>
      </c>
      <c r="AR18" s="43">
        <f>IFERROR(__xludf.DUMMYFUNCTION("""COMPUTED_VALUE"""),15.0)</f>
        <v>15</v>
      </c>
      <c r="AS18" s="43">
        <f>IF(F3="", 0, IF(SUM(C18:H18)-F18&lt;&gt;0, 0, IF(SUM(M18:R18)&gt;0, 2, IF(SUM(M18:R18)&lt;0, 3, 1))))</f>
        <v>1</v>
      </c>
      <c r="AT18" s="43">
        <f>IFERROR(__xludf.DUMMYFUNCTION("IF(AS18=1, FILTER(TOSSUP, LEN(TOSSUP)), IF(AS18=2, FILTER(NEG, LEN(NEG)), IF(AS18, FILTER(NONEG, LEN(NONEG)), """")))"),-5.0)</f>
        <v>-5</v>
      </c>
      <c r="AU18" s="43">
        <f>IFERROR(__xludf.DUMMYFUNCTION("""COMPUTED_VALUE"""),10.0)</f>
        <v>10</v>
      </c>
      <c r="AV18" s="43">
        <f>IFERROR(__xludf.DUMMYFUNCTION("""COMPUTED_VALUE"""),15.0)</f>
        <v>15</v>
      </c>
      <c r="AW18" s="43">
        <f>IF(G3="", 0, IF(SUM(C18:H18)-G18&lt;&gt;0, 0, IF(SUM(M18:R18)&gt;0, 2, IF(SUM(M18:R18)&lt;0, 3, 1))))</f>
        <v>0</v>
      </c>
      <c r="AX18" s="43" t="str">
        <f>IFERROR(__xludf.DUMMYFUNCTION("IF(AW18=1, FILTER(TOSSUP, LEN(TOSSUP)), IF(AW18=2, FILTER(NEG, LEN(NEG)), IF(AW18, FILTER(NONEG, LEN(NONEG)), """")))"),"")</f>
        <v/>
      </c>
      <c r="AY18" s="43"/>
      <c r="AZ18" s="43"/>
      <c r="BA18" s="43">
        <f>IF(H3="", 0, IF(SUM(C18:H18)-H18&lt;&gt;0, 0, IF(SUM(M18:R18)&gt;0, 2, IF(SUM(M18:R18)&lt;0, 3, 1))))</f>
        <v>0</v>
      </c>
      <c r="BB18" s="43" t="str">
        <f>IFERROR(__xludf.DUMMYFUNCTION("IF(BA18=1, FILTER(TOSSUP, LEN(TOSSUP)), IF(BA18=2, FILTER(NEG, LEN(NEG)), IF(BA18, FILTER(NONEG, LEN(NONEG)), """")))"),"")</f>
        <v/>
      </c>
      <c r="BC18" s="43"/>
      <c r="BD18" s="43"/>
      <c r="BE18" s="43">
        <f>IF(M3="", 0, IF(SUM(M18:R18)-M18&lt;&gt;0, 0, IF(SUM(C18:H18)&gt;0, 2, IF(SUM(C18:H18)&lt;0, 3, 1))))</f>
        <v>1</v>
      </c>
      <c r="BF18" s="43">
        <f>IFERROR(__xludf.DUMMYFUNCTION("IF(BE18=1, FILTER(TOSSUP, LEN(TOSSUP)), IF(BE18=2, FILTER(NEG, LEN(NEG)), IF(BE18, FILTER(NONEG, LEN(NONEG)), """")))"),-5.0)</f>
        <v>-5</v>
      </c>
      <c r="BG18" s="43">
        <f>IFERROR(__xludf.DUMMYFUNCTION("""COMPUTED_VALUE"""),10.0)</f>
        <v>10</v>
      </c>
      <c r="BH18" s="43">
        <f>IFERROR(__xludf.DUMMYFUNCTION("""COMPUTED_VALUE"""),15.0)</f>
        <v>15</v>
      </c>
      <c r="BI18" s="43">
        <f>IF(N3="", 0, IF(SUM(M18:R18)-N18&lt;&gt;0, 0, IF(SUM(C18:H18)&gt;0, 2, IF(SUM(C18:H18)&lt;0, 3, 1))))</f>
        <v>1</v>
      </c>
      <c r="BJ18" s="43">
        <f>IFERROR(__xludf.DUMMYFUNCTION("IF(BI18=1, FILTER(TOSSUP, LEN(TOSSUP)), IF(BI18=2, FILTER(NEG, LEN(NEG)), IF(BI18, FILTER(NONEG, LEN(NONEG)), """")))"),-5.0)</f>
        <v>-5</v>
      </c>
      <c r="BK18" s="43">
        <f>IFERROR(__xludf.DUMMYFUNCTION("""COMPUTED_VALUE"""),10.0)</f>
        <v>10</v>
      </c>
      <c r="BL18" s="43">
        <f>IFERROR(__xludf.DUMMYFUNCTION("""COMPUTED_VALUE"""),15.0)</f>
        <v>15</v>
      </c>
      <c r="BM18" s="43">
        <f>IF(O3="", 0, IF(SUM(M18:R18)-O18&lt;&gt;0, 0, IF(SUM(C18:H18)&gt;0, 2, IF(SUM(C18:H18)&lt;0, 3, 1))))</f>
        <v>1</v>
      </c>
      <c r="BN18" s="43">
        <f>IFERROR(__xludf.DUMMYFUNCTION("IF(BM18=1, FILTER(TOSSUP, LEN(TOSSUP)), IF(BM18=2, FILTER(NEG, LEN(NEG)), IF(BM18, FILTER(NONEG, LEN(NONEG)), """")))"),-5.0)</f>
        <v>-5</v>
      </c>
      <c r="BO18" s="43">
        <f>IFERROR(__xludf.DUMMYFUNCTION("""COMPUTED_VALUE"""),10.0)</f>
        <v>10</v>
      </c>
      <c r="BP18" s="43">
        <f>IFERROR(__xludf.DUMMYFUNCTION("""COMPUTED_VALUE"""),15.0)</f>
        <v>15</v>
      </c>
      <c r="BQ18" s="43">
        <f>IF(P3="", 0, IF(SUM(M18:R18)-P18&lt;&gt;0, 0, IF(SUM(C18:H18)&gt;0, 2, IF(SUM(C18:H18)&lt;0, 3, 1))))</f>
        <v>1</v>
      </c>
      <c r="BR18" s="43">
        <f>IFERROR(__xludf.DUMMYFUNCTION("IF(BQ18=1, FILTER(TOSSUP, LEN(TOSSUP)), IF(BQ18=2, FILTER(NEG, LEN(NEG)), IF(BQ18, FILTER(NONEG, LEN(NONEG)), """")))"),-5.0)</f>
        <v>-5</v>
      </c>
      <c r="BS18" s="43">
        <f>IFERROR(__xludf.DUMMYFUNCTION("""COMPUTED_VALUE"""),10.0)</f>
        <v>10</v>
      </c>
      <c r="BT18" s="43">
        <f>IFERROR(__xludf.DUMMYFUNCTION("""COMPUTED_VALUE"""),15.0)</f>
        <v>15</v>
      </c>
      <c r="BU18" s="43">
        <f>IF(Q3="", 0, IF(SUM(M18:R18)-Q18&lt;&gt;0, 0, IF(SUM(C18:H18)&gt;0, 2, IF(SUM(C18:H18)&lt;0, 3, 1))))</f>
        <v>0</v>
      </c>
      <c r="BV18" s="43" t="str">
        <f>IFERROR(__xludf.DUMMYFUNCTION("IF(BU18=1, FILTER(TOSSUP, LEN(TOSSUP)), IF(BU18=2, FILTER(NEG, LEN(NEG)), IF(BU18, FILTER(NONEG, LEN(NONEG)), """")))"),"")</f>
        <v/>
      </c>
      <c r="BW18" s="43"/>
      <c r="BX18" s="43"/>
      <c r="BY18" s="43">
        <f>IF(R3="", 0, IF(SUM(M18:R18)-R18&lt;&gt;0, 0, IF(SUM(C18:H18)&gt;0, 2, IF(SUM(C18:H18)&lt;0, 3, 1))))</f>
        <v>0</v>
      </c>
      <c r="BZ18" s="43" t="str">
        <f>IFERROR(__xludf.DUMMYFUNCTION("IF(BY18=1, FILTER(TOSSUP, LEN(TOSSUP)), IF(BY18=2, FILTER(NEG, LEN(NEG)), IF(BY18, FILTER(NONEG, LEN(NONEG)), """")))"),"")</f>
        <v/>
      </c>
      <c r="CA18" s="43"/>
      <c r="CB18" s="43"/>
    </row>
    <row r="19">
      <c r="A19" s="3"/>
      <c r="B19" s="3"/>
      <c r="C19" s="62"/>
      <c r="D19" s="63">
        <v>10.0</v>
      </c>
      <c r="E19" s="64"/>
      <c r="F19" s="71"/>
      <c r="G19" s="64"/>
      <c r="H19" s="71"/>
      <c r="I19" s="65">
        <v>20.0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30</v>
      </c>
      <c r="K19" s="66">
        <f>IFERROR(__xludf.DUMMYFUNCTION("IF(OR(RegExMatch(J19&amp;"""",""ERR""), RegExMatch(J19&amp;"""",""--""), RegExMatch(K18&amp;"""",""--""),),  ""-----------"", SUM(J19,K18))"),135.0)</f>
        <v>135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SUM(T19,U18))"),160.0)</f>
        <v>160</v>
      </c>
      <c r="V19" s="43"/>
      <c r="W19" s="44" t="b">
        <f t="shared" si="1"/>
        <v>1</v>
      </c>
      <c r="X19" s="44">
        <f>IFERROR(__xludf.DUMMYFUNCTION("IF(W19, FILTER(BONUS, LEN(BONUS)), ""0"")"),0.0)</f>
        <v>0</v>
      </c>
      <c r="Y19" s="43">
        <f>IFERROR(__xludf.DUMMYFUNCTION("""COMPUTED_VALUE"""),10.0)</f>
        <v>10</v>
      </c>
      <c r="Z19" s="43">
        <f>IFERROR(__xludf.DUMMYFUNCTION("""COMPUTED_VALUE"""),20.0)</f>
        <v>20</v>
      </c>
      <c r="AA19" s="43">
        <f>IFERROR(__xludf.DUMMYFUNCTION("""COMPUTED_VALUE"""),30.0)</f>
        <v>30</v>
      </c>
      <c r="AB19" s="44" t="b">
        <f t="shared" si="2"/>
        <v>0</v>
      </c>
      <c r="AC19" s="44" t="str">
        <f>IFERROR(__xludf.DUMMYFUNCTION("IF(AB19, FILTER(BONUS, LEN(BONUS)), ""0"")"),"0")</f>
        <v>0</v>
      </c>
      <c r="AD19" s="43"/>
      <c r="AE19" s="43"/>
      <c r="AF19" s="43"/>
      <c r="AG19" s="43">
        <f>IF(C3="", 0, IF(SUM(C19:H19)-C19&lt;&gt;0, 0, IF(SUM(M19:R19)&gt;0, 2, IF(SUM(M19:R19)&lt;0, 3, 1))))</f>
        <v>0</v>
      </c>
      <c r="AH19" s="44" t="str">
        <f>IFERROR(__xludf.DUMMYFUNCTION("IF(AG19=1, FILTER(TOSSUP, LEN(TOSSUP)), IF(AG19=2, FILTER(NEG, LEN(NEG)), IF(AG19, FILTER(NONEG, LEN(NONEG)), """")))"),"")</f>
        <v/>
      </c>
      <c r="AI19" s="43"/>
      <c r="AJ19" s="43"/>
      <c r="AK19" s="43">
        <f>IF(D3="", 0, IF(SUM(C19:H19)-D19&lt;&gt;0, 0, IF(SUM(M19:R19)&gt;0, 2, IF(SUM(M19:R19)&lt;0, 3, 1))))</f>
        <v>1</v>
      </c>
      <c r="AL19" s="43">
        <f>IFERROR(__xludf.DUMMYFUNCTION("IF(AK19=1, FILTER(TOSSUP, LEN(TOSSUP)), IF(AK19=2, FILTER(NEG, LEN(NEG)), IF(AK19, FILTER(NONEG, LEN(NONEG)), """")))"),-5.0)</f>
        <v>-5</v>
      </c>
      <c r="AM19" s="43">
        <f>IFERROR(__xludf.DUMMYFUNCTION("""COMPUTED_VALUE"""),10.0)</f>
        <v>10</v>
      </c>
      <c r="AN19" s="43">
        <f>IFERROR(__xludf.DUMMYFUNCTION("""COMPUTED_VALUE"""),15.0)</f>
        <v>15</v>
      </c>
      <c r="AO19" s="43">
        <f>IF(E3="", 0, IF(SUM(C19:H19)-E19&lt;&gt;0, 0, IF(SUM(M19:R19)&gt;0, 2, IF(SUM(M19:R19)&lt;0, 3, 1))))</f>
        <v>0</v>
      </c>
      <c r="AP19" s="43" t="str">
        <f>IFERROR(__xludf.DUMMYFUNCTION("IF(AO19=1, FILTER(TOSSUP, LEN(TOSSUP)), IF(AO19=2, FILTER(NEG, LEN(NEG)), IF(AO19, FILTER(NONEG, LEN(NONEG)), """")))"),"")</f>
        <v/>
      </c>
      <c r="AQ19" s="43"/>
      <c r="AR19" s="43"/>
      <c r="AS19" s="43">
        <f>IF(F3="", 0, IF(SUM(C19:H19)-F19&lt;&gt;0, 0, IF(SUM(M19:R19)&gt;0, 2, IF(SUM(M19:R19)&lt;0, 3, 1))))</f>
        <v>0</v>
      </c>
      <c r="AT19" s="43" t="str">
        <f>IFERROR(__xludf.DUMMYFUNCTION("IF(AS19=1, FILTER(TOSSUP, LEN(TOSSUP)), IF(AS19=2, FILTER(NEG, LEN(NEG)), IF(AS19, FILTER(NONEG, LEN(NONEG)), """")))"),"")</f>
        <v/>
      </c>
      <c r="AU19" s="43"/>
      <c r="AV19" s="43"/>
      <c r="AW19" s="43">
        <f>IF(G3="", 0, IF(SUM(C19:H19)-G19&lt;&gt;0, 0, IF(SUM(M19:R19)&gt;0, 2, IF(SUM(M19:R19)&lt;0, 3, 1))))</f>
        <v>0</v>
      </c>
      <c r="AX19" s="43" t="str">
        <f>IFERROR(__xludf.DUMMYFUNCTION("IF(AW19=1, FILTER(TOSSUP, LEN(TOSSUP)), IF(AW19=2, FILTER(NEG, LEN(NEG)), IF(AW19, FILTER(NONEG, LEN(NONEG)), """")))"),"")</f>
        <v/>
      </c>
      <c r="AY19" s="43"/>
      <c r="AZ19" s="43"/>
      <c r="BA19" s="43">
        <f>IF(H3="", 0, IF(SUM(C19:H19)-H19&lt;&gt;0, 0, IF(SUM(M19:R19)&gt;0, 2, IF(SUM(M19:R19)&lt;0, 3, 1))))</f>
        <v>0</v>
      </c>
      <c r="BB19" s="43" t="str">
        <f>IFERROR(__xludf.DUMMYFUNCTION("IF(BA19=1, FILTER(TOSSUP, LEN(TOSSUP)), IF(BA19=2, FILTER(NEG, LEN(NEG)), IF(BA19, FILTER(NONEG, LEN(NONEG)), """")))"),"")</f>
        <v/>
      </c>
      <c r="BC19" s="43"/>
      <c r="BD19" s="43"/>
      <c r="BE19" s="43">
        <f>IF(M3="", 0, IF(SUM(M19:R19)-M19&lt;&gt;0, 0, IF(SUM(C19:H19)&gt;0, 2, IF(SUM(C19:H19)&lt;0, 3, 1))))</f>
        <v>2</v>
      </c>
      <c r="BF19" s="43">
        <f>IFERROR(__xludf.DUMMYFUNCTION("IF(BE19=1, FILTER(TOSSUP, LEN(TOSSUP)), IF(BE19=2, FILTER(NEG, LEN(NEG)), IF(BE19, FILTER(NONEG, LEN(NONEG)), """")))"),-5.0)</f>
        <v>-5</v>
      </c>
      <c r="BG19" s="43"/>
      <c r="BH19" s="43"/>
      <c r="BI19" s="43">
        <f>IF(N3="", 0, IF(SUM(M19:R19)-N19&lt;&gt;0, 0, IF(SUM(C19:H19)&gt;0, 2, IF(SUM(C19:H19)&lt;0, 3, 1))))</f>
        <v>2</v>
      </c>
      <c r="BJ19" s="43">
        <f>IFERROR(__xludf.DUMMYFUNCTION("IF(BI19=1, FILTER(TOSSUP, LEN(TOSSUP)), IF(BI19=2, FILTER(NEG, LEN(NEG)), IF(BI19, FILTER(NONEG, LEN(NONEG)), """")))"),-5.0)</f>
        <v>-5</v>
      </c>
      <c r="BK19" s="43"/>
      <c r="BL19" s="43"/>
      <c r="BM19" s="43">
        <f>IF(O3="", 0, IF(SUM(M19:R19)-O19&lt;&gt;0, 0, IF(SUM(C19:H19)&gt;0, 2, IF(SUM(C19:H19)&lt;0, 3, 1))))</f>
        <v>2</v>
      </c>
      <c r="BN19" s="43">
        <f>IFERROR(__xludf.DUMMYFUNCTION("IF(BM19=1, FILTER(TOSSUP, LEN(TOSSUP)), IF(BM19=2, FILTER(NEG, LEN(NEG)), IF(BM19, FILTER(NONEG, LEN(NONEG)), """")))"),-5.0)</f>
        <v>-5</v>
      </c>
      <c r="BO19" s="43"/>
      <c r="BP19" s="43"/>
      <c r="BQ19" s="43">
        <f>IF(P3="", 0, IF(SUM(M19:R19)-P19&lt;&gt;0, 0, IF(SUM(C19:H19)&gt;0, 2, IF(SUM(C19:H19)&lt;0, 3, 1))))</f>
        <v>2</v>
      </c>
      <c r="BR19" s="43">
        <f>IFERROR(__xludf.DUMMYFUNCTION("IF(BQ19=1, FILTER(TOSSUP, LEN(TOSSUP)), IF(BQ19=2, FILTER(NEG, LEN(NEG)), IF(BQ19, FILTER(NONEG, LEN(NONEG)), """")))"),-5.0)</f>
        <v>-5</v>
      </c>
      <c r="BS19" s="43"/>
      <c r="BT19" s="43"/>
      <c r="BU19" s="43">
        <f>IF(Q3="", 0, IF(SUM(M19:R19)-Q19&lt;&gt;0, 0, IF(SUM(C19:H19)&gt;0, 2, IF(SUM(C19:H19)&lt;0, 3, 1))))</f>
        <v>0</v>
      </c>
      <c r="BV19" s="43" t="str">
        <f>IFERROR(__xludf.DUMMYFUNCTION("IF(BU19=1, FILTER(TOSSUP, LEN(TOSSUP)), IF(BU19=2, FILTER(NEG, LEN(NEG)), IF(BU19, FILTER(NONEG, LEN(NONEG)), """")))"),"")</f>
        <v/>
      </c>
      <c r="BW19" s="43"/>
      <c r="BX19" s="43"/>
      <c r="BY19" s="43">
        <f>IF(R3="", 0, IF(SUM(M19:R19)-R19&lt;&gt;0, 0, IF(SUM(C19:H19)&gt;0, 2, IF(SUM(C19:H19)&lt;0, 3, 1))))</f>
        <v>0</v>
      </c>
      <c r="BZ19" s="43" t="str">
        <f>IFERROR(__xludf.DUMMYFUNCTION("IF(BY19=1, FILTER(TOSSUP, LEN(TOSSUP)), IF(BY19=2, FILTER(NEG, LEN(NEG)), IF(BY19, FILTER(NONEG, LEN(NONEG)), """")))"),"")</f>
        <v/>
      </c>
      <c r="CA19" s="43"/>
      <c r="CB19" s="43"/>
    </row>
    <row r="20">
      <c r="A20" s="3"/>
      <c r="B20" s="3"/>
      <c r="C20" s="62">
        <v>15.0</v>
      </c>
      <c r="D20" s="63"/>
      <c r="E20" s="64"/>
      <c r="F20" s="71"/>
      <c r="G20" s="64"/>
      <c r="H20" s="71"/>
      <c r="I20" s="65">
        <v>10.0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25</v>
      </c>
      <c r="K20" s="66">
        <f>IFERROR(__xludf.DUMMYFUNCTION("IF(OR(RegExMatch(J20&amp;"""",""ERR""), RegExMatch(J20&amp;"""",""--""), RegExMatch(K19&amp;"""",""--""),),  ""-----------"", SUM(J20,K19))"),160.0)</f>
        <v>160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SUM(T20,U19))"),160.0)</f>
        <v>160</v>
      </c>
      <c r="V20" s="43"/>
      <c r="W20" s="44" t="b">
        <f t="shared" si="1"/>
        <v>1</v>
      </c>
      <c r="X20" s="44">
        <f>IFERROR(__xludf.DUMMYFUNCTION("IF(W20, FILTER(BONUS, LEN(BONUS)), ""0"")"),0.0)</f>
        <v>0</v>
      </c>
      <c r="Y20" s="43">
        <f>IFERROR(__xludf.DUMMYFUNCTION("""COMPUTED_VALUE"""),10.0)</f>
        <v>10</v>
      </c>
      <c r="Z20" s="43">
        <f>IFERROR(__xludf.DUMMYFUNCTION("""COMPUTED_VALUE"""),20.0)</f>
        <v>20</v>
      </c>
      <c r="AA20" s="43">
        <f>IFERROR(__xludf.DUMMYFUNCTION("""COMPUTED_VALUE"""),30.0)</f>
        <v>30</v>
      </c>
      <c r="AB20" s="44" t="b">
        <f t="shared" si="2"/>
        <v>0</v>
      </c>
      <c r="AC20" s="44" t="str">
        <f>IFERROR(__xludf.DUMMYFUNCTION("IF(AB20, FILTER(BONUS, LEN(BONUS)), ""0"")"),"0")</f>
        <v>0</v>
      </c>
      <c r="AD20" s="43"/>
      <c r="AE20" s="43"/>
      <c r="AF20" s="43"/>
      <c r="AG20" s="43">
        <f>IF(C3="", 0, IF(SUM(C20:H20)-C20&lt;&gt;0, 0, IF(SUM(M20:R20)&gt;0, 2, IF(SUM(M20:R20)&lt;0, 3, 1))))</f>
        <v>1</v>
      </c>
      <c r="AH20" s="44">
        <f>IFERROR(__xludf.DUMMYFUNCTION("IF(AG20=1, FILTER(TOSSUP, LEN(TOSSUP)), IF(AG20=2, FILTER(NEG, LEN(NEG)), IF(AG20, FILTER(NONEG, LEN(NONEG)), """")))"),-5.0)</f>
        <v>-5</v>
      </c>
      <c r="AI20" s="43">
        <f>IFERROR(__xludf.DUMMYFUNCTION("""COMPUTED_VALUE"""),10.0)</f>
        <v>10</v>
      </c>
      <c r="AJ20" s="43">
        <f>IFERROR(__xludf.DUMMYFUNCTION("""COMPUTED_VALUE"""),15.0)</f>
        <v>15</v>
      </c>
      <c r="AK20" s="43">
        <f>IF(D3="", 0, IF(SUM(C20:H20)-D20&lt;&gt;0, 0, IF(SUM(M20:R20)&gt;0, 2, IF(SUM(M20:R20)&lt;0, 3, 1))))</f>
        <v>0</v>
      </c>
      <c r="AL20" s="43" t="str">
        <f>IFERROR(__xludf.DUMMYFUNCTION("IF(AK20=1, FILTER(TOSSUP, LEN(TOSSUP)), IF(AK20=2, FILTER(NEG, LEN(NEG)), IF(AK20, FILTER(NONEG, LEN(NONEG)), """")))"),"")</f>
        <v/>
      </c>
      <c r="AM20" s="43"/>
      <c r="AN20" s="43"/>
      <c r="AO20" s="43">
        <f>IF(E3="", 0, IF(SUM(C20:H20)-E20&lt;&gt;0, 0, IF(SUM(M20:R20)&gt;0, 2, IF(SUM(M20:R20)&lt;0, 3, 1))))</f>
        <v>0</v>
      </c>
      <c r="AP20" s="43" t="str">
        <f>IFERROR(__xludf.DUMMYFUNCTION("IF(AO20=1, FILTER(TOSSUP, LEN(TOSSUP)), IF(AO20=2, FILTER(NEG, LEN(NEG)), IF(AO20, FILTER(NONEG, LEN(NONEG)), """")))"),"")</f>
        <v/>
      </c>
      <c r="AQ20" s="43"/>
      <c r="AR20" s="43"/>
      <c r="AS20" s="43">
        <f>IF(F3="", 0, IF(SUM(C20:H20)-F20&lt;&gt;0, 0, IF(SUM(M20:R20)&gt;0, 2, IF(SUM(M20:R20)&lt;0, 3, 1))))</f>
        <v>0</v>
      </c>
      <c r="AT20" s="43" t="str">
        <f>IFERROR(__xludf.DUMMYFUNCTION("IF(AS20=1, FILTER(TOSSUP, LEN(TOSSUP)), IF(AS20=2, FILTER(NEG, LEN(NEG)), IF(AS20, FILTER(NONEG, LEN(NONEG)), """")))"),"")</f>
        <v/>
      </c>
      <c r="AU20" s="43"/>
      <c r="AV20" s="43"/>
      <c r="AW20" s="43">
        <f>IF(G3="", 0, IF(SUM(C20:H20)-G20&lt;&gt;0, 0, IF(SUM(M20:R20)&gt;0, 2, IF(SUM(M20:R20)&lt;0, 3, 1))))</f>
        <v>0</v>
      </c>
      <c r="AX20" s="43" t="str">
        <f>IFERROR(__xludf.DUMMYFUNCTION("IF(AW20=1, FILTER(TOSSUP, LEN(TOSSUP)), IF(AW20=2, FILTER(NEG, LEN(NEG)), IF(AW20, FILTER(NONEG, LEN(NONEG)), """")))"),"")</f>
        <v/>
      </c>
      <c r="AY20" s="43"/>
      <c r="AZ20" s="43"/>
      <c r="BA20" s="43">
        <f>IF(H3="", 0, IF(SUM(C20:H20)-H20&lt;&gt;0, 0, IF(SUM(M20:R20)&gt;0, 2, IF(SUM(M20:R20)&lt;0, 3, 1))))</f>
        <v>0</v>
      </c>
      <c r="BB20" s="43" t="str">
        <f>IFERROR(__xludf.DUMMYFUNCTION("IF(BA20=1, FILTER(TOSSUP, LEN(TOSSUP)), IF(BA20=2, FILTER(NEG, LEN(NEG)), IF(BA20, FILTER(NONEG, LEN(NONEG)), """")))"),"")</f>
        <v/>
      </c>
      <c r="BC20" s="43"/>
      <c r="BD20" s="43"/>
      <c r="BE20" s="43">
        <f>IF(M3="", 0, IF(SUM(M20:R20)-M20&lt;&gt;0, 0, IF(SUM(C20:H20)&gt;0, 2, IF(SUM(C20:H20)&lt;0, 3, 1))))</f>
        <v>2</v>
      </c>
      <c r="BF20" s="43">
        <f>IFERROR(__xludf.DUMMYFUNCTION("IF(BE20=1, FILTER(TOSSUP, LEN(TOSSUP)), IF(BE20=2, FILTER(NEG, LEN(NEG)), IF(BE20, FILTER(NONEG, LEN(NONEG)), """")))"),-5.0)</f>
        <v>-5</v>
      </c>
      <c r="BG20" s="43"/>
      <c r="BH20" s="43"/>
      <c r="BI20" s="43">
        <f>IF(N3="", 0, IF(SUM(M20:R20)-N20&lt;&gt;0, 0, IF(SUM(C20:H20)&gt;0, 2, IF(SUM(C20:H20)&lt;0, 3, 1))))</f>
        <v>2</v>
      </c>
      <c r="BJ20" s="43">
        <f>IFERROR(__xludf.DUMMYFUNCTION("IF(BI20=1, FILTER(TOSSUP, LEN(TOSSUP)), IF(BI20=2, FILTER(NEG, LEN(NEG)), IF(BI20, FILTER(NONEG, LEN(NONEG)), """")))"),-5.0)</f>
        <v>-5</v>
      </c>
      <c r="BK20" s="43"/>
      <c r="BL20" s="43"/>
      <c r="BM20" s="43">
        <f>IF(O3="", 0, IF(SUM(M20:R20)-O20&lt;&gt;0, 0, IF(SUM(C20:H20)&gt;0, 2, IF(SUM(C20:H20)&lt;0, 3, 1))))</f>
        <v>2</v>
      </c>
      <c r="BN20" s="43">
        <f>IFERROR(__xludf.DUMMYFUNCTION("IF(BM20=1, FILTER(TOSSUP, LEN(TOSSUP)), IF(BM20=2, FILTER(NEG, LEN(NEG)), IF(BM20, FILTER(NONEG, LEN(NONEG)), """")))"),-5.0)</f>
        <v>-5</v>
      </c>
      <c r="BO20" s="43"/>
      <c r="BP20" s="43"/>
      <c r="BQ20" s="43">
        <f>IF(P3="", 0, IF(SUM(M20:R20)-P20&lt;&gt;0, 0, IF(SUM(C20:H20)&gt;0, 2, IF(SUM(C20:H20)&lt;0, 3, 1))))</f>
        <v>2</v>
      </c>
      <c r="BR20" s="43">
        <f>IFERROR(__xludf.DUMMYFUNCTION("IF(BQ20=1, FILTER(TOSSUP, LEN(TOSSUP)), IF(BQ20=2, FILTER(NEG, LEN(NEG)), IF(BQ20, FILTER(NONEG, LEN(NONEG)), """")))"),-5.0)</f>
        <v>-5</v>
      </c>
      <c r="BS20" s="43"/>
      <c r="BT20" s="43"/>
      <c r="BU20" s="43">
        <f>IF(Q3="", 0, IF(SUM(M20:R20)-Q20&lt;&gt;0, 0, IF(SUM(C20:H20)&gt;0, 2, IF(SUM(C20:H20)&lt;0, 3, 1))))</f>
        <v>0</v>
      </c>
      <c r="BV20" s="43" t="str">
        <f>IFERROR(__xludf.DUMMYFUNCTION("IF(BU20=1, FILTER(TOSSUP, LEN(TOSSUP)), IF(BU20=2, FILTER(NEG, LEN(NEG)), IF(BU20, FILTER(NONEG, LEN(NONEG)), """")))"),"")</f>
        <v/>
      </c>
      <c r="BW20" s="43"/>
      <c r="BX20" s="43"/>
      <c r="BY20" s="43">
        <f>IF(R3="", 0, IF(SUM(M20:R20)-R20&lt;&gt;0, 0, IF(SUM(C20:H20)&gt;0, 2, IF(SUM(C20:H20)&lt;0, 3, 1))))</f>
        <v>0</v>
      </c>
      <c r="BZ20" s="43" t="str">
        <f>IFERROR(__xludf.DUMMYFUNCTION("IF(BY20=1, FILTER(TOSSUP, LEN(TOSSUP)), IF(BY20=2, FILTER(NEG, LEN(NEG)), IF(BY20, FILTER(NONEG, LEN(NONEG)), """")))"),"")</f>
        <v/>
      </c>
      <c r="CA20" s="43"/>
      <c r="CB20" s="43"/>
    </row>
    <row r="21">
      <c r="A21" s="3"/>
      <c r="B21" s="3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SUM(J21,K20))"),160.0)</f>
        <v>160</v>
      </c>
      <c r="L21" s="67">
        <v>18.0</v>
      </c>
      <c r="M21" s="68"/>
      <c r="N21" s="63"/>
      <c r="O21" s="68">
        <v>10.0</v>
      </c>
      <c r="P21" s="70"/>
      <c r="Q21" s="69"/>
      <c r="R21" s="70"/>
      <c r="S21" s="65">
        <v>10.0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20</v>
      </c>
      <c r="U21" s="66">
        <f>IFERROR(__xludf.DUMMYFUNCTION("IF(OR(RegExMatch(T21&amp;"""",""ERR""), RegExMatch(T21&amp;"""",""--""), RegExMatch(U20&amp;"""",""--""),),  ""-----------"", SUM(T21,U20))"),180.0)</f>
        <v>180</v>
      </c>
      <c r="V21" s="43"/>
      <c r="W21" s="44" t="b">
        <f t="shared" si="1"/>
        <v>0</v>
      </c>
      <c r="X21" s="44" t="str">
        <f>IFERROR(__xludf.DUMMYFUNCTION("IF(W21, FILTER(BONUS, LEN(BONUS)), ""0"")"),"0")</f>
        <v>0</v>
      </c>
      <c r="Y21" s="43"/>
      <c r="Z21" s="43"/>
      <c r="AA21" s="43"/>
      <c r="AB21" s="44" t="b">
        <f t="shared" si="2"/>
        <v>1</v>
      </c>
      <c r="AC21" s="44">
        <f>IFERROR(__xludf.DUMMYFUNCTION("IF(AB21, FILTER(BONUS, LEN(BONUS)), ""0"")"),0.0)</f>
        <v>0</v>
      </c>
      <c r="AD21" s="43">
        <f>IFERROR(__xludf.DUMMYFUNCTION("""COMPUTED_VALUE"""),10.0)</f>
        <v>10</v>
      </c>
      <c r="AE21" s="43">
        <f>IFERROR(__xludf.DUMMYFUNCTION("""COMPUTED_VALUE"""),20.0)</f>
        <v>20</v>
      </c>
      <c r="AF21" s="43">
        <f>IFERROR(__xludf.DUMMYFUNCTION("""COMPUTED_VALUE"""),30.0)</f>
        <v>30</v>
      </c>
      <c r="AG21" s="43">
        <f>IF(C3="", 0, IF(SUM(C21:H21)-C21&lt;&gt;0, 0, IF(SUM(M21:R21)&gt;0, 2, IF(SUM(M21:R21)&lt;0, 3, 1))))</f>
        <v>2</v>
      </c>
      <c r="AH21" s="44">
        <f>IFERROR(__xludf.DUMMYFUNCTION("IF(AG21=1, FILTER(TOSSUP, LEN(TOSSUP)), IF(AG21=2, FILTER(NEG, LEN(NEG)), IF(AG21, FILTER(NONEG, LEN(NONEG)), """")))"),-5.0)</f>
        <v>-5</v>
      </c>
      <c r="AI21" s="43"/>
      <c r="AJ21" s="43"/>
      <c r="AK21" s="43">
        <f>IF(D3="", 0, IF(SUM(C21:H21)-D21&lt;&gt;0, 0, IF(SUM(M21:R21)&gt;0, 2, IF(SUM(M21:R21)&lt;0, 3, 1))))</f>
        <v>2</v>
      </c>
      <c r="AL21" s="43">
        <f>IFERROR(__xludf.DUMMYFUNCTION("IF(AK21=1, FILTER(TOSSUP, LEN(TOSSUP)), IF(AK21=2, FILTER(NEG, LEN(NEG)), IF(AK21, FILTER(NONEG, LEN(NONEG)), """")))"),-5.0)</f>
        <v>-5</v>
      </c>
      <c r="AM21" s="43"/>
      <c r="AN21" s="43"/>
      <c r="AO21" s="43">
        <f>IF(E3="", 0, IF(SUM(C21:H21)-E21&lt;&gt;0, 0, IF(SUM(M21:R21)&gt;0, 2, IF(SUM(M21:R21)&lt;0, 3, 1))))</f>
        <v>2</v>
      </c>
      <c r="AP21" s="43">
        <f>IFERROR(__xludf.DUMMYFUNCTION("IF(AO21=1, FILTER(TOSSUP, LEN(TOSSUP)), IF(AO21=2, FILTER(NEG, LEN(NEG)), IF(AO21, FILTER(NONEG, LEN(NONEG)), """")))"),-5.0)</f>
        <v>-5</v>
      </c>
      <c r="AQ21" s="43"/>
      <c r="AR21" s="43"/>
      <c r="AS21" s="43">
        <f>IF(F3="", 0, IF(SUM(C21:H21)-F21&lt;&gt;0, 0, IF(SUM(M21:R21)&gt;0, 2, IF(SUM(M21:R21)&lt;0, 3, 1))))</f>
        <v>2</v>
      </c>
      <c r="AT21" s="43">
        <f>IFERROR(__xludf.DUMMYFUNCTION("IF(AS21=1, FILTER(TOSSUP, LEN(TOSSUP)), IF(AS21=2, FILTER(NEG, LEN(NEG)), IF(AS21, FILTER(NONEG, LEN(NONEG)), """")))"),-5.0)</f>
        <v>-5</v>
      </c>
      <c r="AU21" s="43"/>
      <c r="AV21" s="43"/>
      <c r="AW21" s="43">
        <f>IF(G3="", 0, IF(SUM(C21:H21)-G21&lt;&gt;0, 0, IF(SUM(M21:R21)&gt;0, 2, IF(SUM(M21:R21)&lt;0, 3, 1))))</f>
        <v>0</v>
      </c>
      <c r="AX21" s="43" t="str">
        <f>IFERROR(__xludf.DUMMYFUNCTION("IF(AW21=1, FILTER(TOSSUP, LEN(TOSSUP)), IF(AW21=2, FILTER(NEG, LEN(NEG)), IF(AW21, FILTER(NONEG, LEN(NONEG)), """")))"),"")</f>
        <v/>
      </c>
      <c r="AY21" s="43"/>
      <c r="AZ21" s="43"/>
      <c r="BA21" s="43">
        <f>IF(H3="", 0, IF(SUM(C21:H21)-H21&lt;&gt;0, 0, IF(SUM(M21:R21)&gt;0, 2, IF(SUM(M21:R21)&lt;0, 3, 1))))</f>
        <v>0</v>
      </c>
      <c r="BB21" s="43" t="str">
        <f>IFERROR(__xludf.DUMMYFUNCTION("IF(BA21=1, FILTER(TOSSUP, LEN(TOSSUP)), IF(BA21=2, FILTER(NEG, LEN(NEG)), IF(BA21, FILTER(NONEG, LEN(NONEG)), """")))"),"")</f>
        <v/>
      </c>
      <c r="BC21" s="43"/>
      <c r="BD21" s="43"/>
      <c r="BE21" s="43">
        <f>IF(M3="", 0, IF(SUM(M21:R21)-M21&lt;&gt;0, 0, IF(SUM(C21:H21)&gt;0, 2, IF(SUM(C21:H21)&lt;0, 3, 1))))</f>
        <v>0</v>
      </c>
      <c r="BF21" s="43" t="str">
        <f>IFERROR(__xludf.DUMMYFUNCTION("IF(BE21=1, FILTER(TOSSUP, LEN(TOSSUP)), IF(BE21=2, FILTER(NEG, LEN(NEG)), IF(BE21, FILTER(NONEG, LEN(NONEG)), """")))"),"")</f>
        <v/>
      </c>
      <c r="BG21" s="43"/>
      <c r="BH21" s="43"/>
      <c r="BI21" s="43">
        <f>IF(N3="", 0, IF(SUM(M21:R21)-N21&lt;&gt;0, 0, IF(SUM(C21:H21)&gt;0, 2, IF(SUM(C21:H21)&lt;0, 3, 1))))</f>
        <v>0</v>
      </c>
      <c r="BJ21" s="43" t="str">
        <f>IFERROR(__xludf.DUMMYFUNCTION("IF(BI21=1, FILTER(TOSSUP, LEN(TOSSUP)), IF(BI21=2, FILTER(NEG, LEN(NEG)), IF(BI21, FILTER(NONEG, LEN(NONEG)), """")))"),"")</f>
        <v/>
      </c>
      <c r="BK21" s="43"/>
      <c r="BL21" s="43"/>
      <c r="BM21" s="43">
        <f>IF(O3="", 0, IF(SUM(M21:R21)-O21&lt;&gt;0, 0, IF(SUM(C21:H21)&gt;0, 2, IF(SUM(C21:H21)&lt;0, 3, 1))))</f>
        <v>1</v>
      </c>
      <c r="BN21" s="43">
        <f>IFERROR(__xludf.DUMMYFUNCTION("IF(BM21=1, FILTER(TOSSUP, LEN(TOSSUP)), IF(BM21=2, FILTER(NEG, LEN(NEG)), IF(BM21, FILTER(NONEG, LEN(NONEG)), """")))"),-5.0)</f>
        <v>-5</v>
      </c>
      <c r="BO21" s="43">
        <f>IFERROR(__xludf.DUMMYFUNCTION("""COMPUTED_VALUE"""),10.0)</f>
        <v>10</v>
      </c>
      <c r="BP21" s="43">
        <f>IFERROR(__xludf.DUMMYFUNCTION("""COMPUTED_VALUE"""),15.0)</f>
        <v>15</v>
      </c>
      <c r="BQ21" s="43">
        <f>IF(P3="", 0, IF(SUM(M21:R21)-P21&lt;&gt;0, 0, IF(SUM(C21:H21)&gt;0, 2, IF(SUM(C21:H21)&lt;0, 3, 1))))</f>
        <v>0</v>
      </c>
      <c r="BR21" s="43" t="str">
        <f>IFERROR(__xludf.DUMMYFUNCTION("IF(BQ21=1, FILTER(TOSSUP, LEN(TOSSUP)), IF(BQ21=2, FILTER(NEG, LEN(NEG)), IF(BQ21, FILTER(NONEG, LEN(NONEG)), """")))"),"")</f>
        <v/>
      </c>
      <c r="BS21" s="43"/>
      <c r="BT21" s="43"/>
      <c r="BU21" s="43">
        <f>IF(Q3="", 0, IF(SUM(M21:R21)-Q21&lt;&gt;0, 0, IF(SUM(C21:H21)&gt;0, 2, IF(SUM(C21:H21)&lt;0, 3, 1))))</f>
        <v>0</v>
      </c>
      <c r="BV21" s="43" t="str">
        <f>IFERROR(__xludf.DUMMYFUNCTION("IF(BU21=1, FILTER(TOSSUP, LEN(TOSSUP)), IF(BU21=2, FILTER(NEG, LEN(NEG)), IF(BU21, FILTER(NONEG, LEN(NONEG)), """")))"),"")</f>
        <v/>
      </c>
      <c r="BW21" s="43"/>
      <c r="BX21" s="43"/>
      <c r="BY21" s="43">
        <f>IF(R3="", 0, IF(SUM(M21:R21)-R21&lt;&gt;0, 0, IF(SUM(C21:H21)&gt;0, 2, IF(SUM(C21:H21)&lt;0, 3, 1))))</f>
        <v>0</v>
      </c>
      <c r="BZ21" s="43" t="str">
        <f>IFERROR(__xludf.DUMMYFUNCTION("IF(BY21=1, FILTER(TOSSUP, LEN(TOSSUP)), IF(BY21=2, FILTER(NEG, LEN(NEG)), IF(BY21, FILTER(NONEG, LEN(NONEG)), """")))"),"")</f>
        <v/>
      </c>
      <c r="CA21" s="43"/>
      <c r="CB21" s="43"/>
    </row>
    <row r="22">
      <c r="A22" s="3"/>
      <c r="B22" s="3"/>
      <c r="C22" s="32"/>
      <c r="D22" s="33"/>
      <c r="E22" s="32">
        <v>15.0</v>
      </c>
      <c r="F22" s="33"/>
      <c r="G22" s="60"/>
      <c r="H22" s="61"/>
      <c r="I22" s="34">
        <v>10.0</v>
      </c>
      <c r="J22" s="33">
        <f>IF(AND(SUM(C22:H22)&lt;=0,I22&gt;0), "BON.ERR", IF(OR(AND(C22&lt;&gt;"", C3=""), AND(D22&lt;&gt;"", D3=""), AND(E22&lt;&gt;"", E3=""), AND(F22&lt;&gt;"", F3=""), AND(G22&lt;&gt;"", G3=""), AND(H22&lt;&gt;"", H3="")), "TU.ERR", SUM(C22:I22)))</f>
        <v>25</v>
      </c>
      <c r="K22" s="42">
        <f>IFERROR(__xludf.DUMMYFUNCTION("IF(OR(RegExMatch(J22&amp;"""",""ERR""), RegExMatch(J22&amp;"""",""--""), RegExMatch(K21&amp;"""",""--""),),  ""-----------"", SUM(J22,K21))"),185.0)</f>
        <v>185</v>
      </c>
      <c r="L22" s="38">
        <v>19.0</v>
      </c>
      <c r="M22" s="39"/>
      <c r="N22" s="61"/>
      <c r="O22" s="39"/>
      <c r="P22" s="59"/>
      <c r="Q22" s="58"/>
      <c r="R22" s="59"/>
      <c r="S22" s="34"/>
      <c r="T22" s="33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2">
        <f>IFERROR(__xludf.DUMMYFUNCTION("IF(OR(RegExMatch(T22&amp;"""",""ERR""), RegExMatch(T22&amp;"""",""--""), RegExMatch(U21&amp;"""",""--""),),  ""-----------"", SUM(T22,U21))"),180.0)</f>
        <v>180</v>
      </c>
      <c r="V22" s="43"/>
      <c r="W22" s="44" t="b">
        <f t="shared" si="1"/>
        <v>1</v>
      </c>
      <c r="X22" s="44">
        <f>IFERROR(__xludf.DUMMYFUNCTION("IF(W22, FILTER(BONUS, LEN(BONUS)), ""0"")"),0.0)</f>
        <v>0</v>
      </c>
      <c r="Y22" s="43">
        <f>IFERROR(__xludf.DUMMYFUNCTION("""COMPUTED_VALUE"""),10.0)</f>
        <v>10</v>
      </c>
      <c r="Z22" s="43">
        <f>IFERROR(__xludf.DUMMYFUNCTION("""COMPUTED_VALUE"""),20.0)</f>
        <v>20</v>
      </c>
      <c r="AA22" s="43">
        <f>IFERROR(__xludf.DUMMYFUNCTION("""COMPUTED_VALUE"""),30.0)</f>
        <v>30</v>
      </c>
      <c r="AB22" s="44" t="b">
        <f t="shared" si="2"/>
        <v>0</v>
      </c>
      <c r="AC22" s="44" t="str">
        <f>IFERROR(__xludf.DUMMYFUNCTION("IF(AB22, FILTER(BONUS, LEN(BONUS)), ""0"")"),"0")</f>
        <v>0</v>
      </c>
      <c r="AD22" s="43"/>
      <c r="AE22" s="43"/>
      <c r="AF22" s="43"/>
      <c r="AG22" s="43">
        <f>IF(C3="", 0, IF(SUM(C22:H22)-C22&lt;&gt;0, 0, IF(SUM(M22:R22)&gt;0, 2, IF(SUM(M22:R22)&lt;0, 3, 1))))</f>
        <v>0</v>
      </c>
      <c r="AH22" s="44" t="str">
        <f>IFERROR(__xludf.DUMMYFUNCTION("IF(AG22=1, FILTER(TOSSUP, LEN(TOSSUP)), IF(AG22=2, FILTER(NEG, LEN(NEG)), IF(AG22, FILTER(NONEG, LEN(NONEG)), """")))"),"")</f>
        <v/>
      </c>
      <c r="AI22" s="43"/>
      <c r="AJ22" s="43"/>
      <c r="AK22" s="43">
        <f>IF(D3="", 0, IF(SUM(C22:H22)-D22&lt;&gt;0, 0, IF(SUM(M22:R22)&gt;0, 2, IF(SUM(M22:R22)&lt;0, 3, 1))))</f>
        <v>0</v>
      </c>
      <c r="AL22" s="43" t="str">
        <f>IFERROR(__xludf.DUMMYFUNCTION("IF(AK22=1, FILTER(TOSSUP, LEN(TOSSUP)), IF(AK22=2, FILTER(NEG, LEN(NEG)), IF(AK22, FILTER(NONEG, LEN(NONEG)), """")))"),"")</f>
        <v/>
      </c>
      <c r="AM22" s="43"/>
      <c r="AN22" s="43"/>
      <c r="AO22" s="43">
        <f>IF(E3="", 0, IF(SUM(C22:H22)-E22&lt;&gt;0, 0, IF(SUM(M22:R22)&gt;0, 2, IF(SUM(M22:R22)&lt;0, 3, 1))))</f>
        <v>1</v>
      </c>
      <c r="AP22" s="43">
        <f>IFERROR(__xludf.DUMMYFUNCTION("IF(AO22=1, FILTER(TOSSUP, LEN(TOSSUP)), IF(AO22=2, FILTER(NEG, LEN(NEG)), IF(AO22, FILTER(NONEG, LEN(NONEG)), """")))"),-5.0)</f>
        <v>-5</v>
      </c>
      <c r="AQ22" s="43">
        <f>IFERROR(__xludf.DUMMYFUNCTION("""COMPUTED_VALUE"""),10.0)</f>
        <v>10</v>
      </c>
      <c r="AR22" s="43">
        <f>IFERROR(__xludf.DUMMYFUNCTION("""COMPUTED_VALUE"""),15.0)</f>
        <v>15</v>
      </c>
      <c r="AS22" s="43">
        <f>IF(F3="", 0, IF(SUM(C22:H22)-F22&lt;&gt;0, 0, IF(SUM(M22:R22)&gt;0, 2, IF(SUM(M22:R22)&lt;0, 3, 1))))</f>
        <v>0</v>
      </c>
      <c r="AT22" s="43" t="str">
        <f>IFERROR(__xludf.DUMMYFUNCTION("IF(AS22=1, FILTER(TOSSUP, LEN(TOSSUP)), IF(AS22=2, FILTER(NEG, LEN(NEG)), IF(AS22, FILTER(NONEG, LEN(NONEG)), """")))"),"")</f>
        <v/>
      </c>
      <c r="AU22" s="43"/>
      <c r="AV22" s="43"/>
      <c r="AW22" s="43">
        <f>IF(G3="", 0, IF(SUM(C22:H22)-G22&lt;&gt;0, 0, IF(SUM(M22:R22)&gt;0, 2, IF(SUM(M22:R22)&lt;0, 3, 1))))</f>
        <v>0</v>
      </c>
      <c r="AX22" s="43" t="str">
        <f>IFERROR(__xludf.DUMMYFUNCTION("IF(AW22=1, FILTER(TOSSUP, LEN(TOSSUP)), IF(AW22=2, FILTER(NEG, LEN(NEG)), IF(AW22, FILTER(NONEG, LEN(NONEG)), """")))"),"")</f>
        <v/>
      </c>
      <c r="AY22" s="43"/>
      <c r="AZ22" s="43"/>
      <c r="BA22" s="43">
        <f>IF(H3="", 0, IF(SUM(C22:H22)-H22&lt;&gt;0, 0, IF(SUM(M22:R22)&gt;0, 2, IF(SUM(M22:R22)&lt;0, 3, 1))))</f>
        <v>0</v>
      </c>
      <c r="BB22" s="43" t="str">
        <f>IFERROR(__xludf.DUMMYFUNCTION("IF(BA22=1, FILTER(TOSSUP, LEN(TOSSUP)), IF(BA22=2, FILTER(NEG, LEN(NEG)), IF(BA22, FILTER(NONEG, LEN(NONEG)), """")))"),"")</f>
        <v/>
      </c>
      <c r="BC22" s="43"/>
      <c r="BD22" s="43"/>
      <c r="BE22" s="43">
        <f>IF(M3="", 0, IF(SUM(M22:R22)-M22&lt;&gt;0, 0, IF(SUM(C22:H22)&gt;0, 2, IF(SUM(C22:H22)&lt;0, 3, 1))))</f>
        <v>2</v>
      </c>
      <c r="BF22" s="43">
        <f>IFERROR(__xludf.DUMMYFUNCTION("IF(BE22=1, FILTER(TOSSUP, LEN(TOSSUP)), IF(BE22=2, FILTER(NEG, LEN(NEG)), IF(BE22, FILTER(NONEG, LEN(NONEG)), """")))"),-5.0)</f>
        <v>-5</v>
      </c>
      <c r="BG22" s="43"/>
      <c r="BH22" s="43"/>
      <c r="BI22" s="43">
        <f>IF(N3="", 0, IF(SUM(M22:R22)-N22&lt;&gt;0, 0, IF(SUM(C22:H22)&gt;0, 2, IF(SUM(C22:H22)&lt;0, 3, 1))))</f>
        <v>2</v>
      </c>
      <c r="BJ22" s="43">
        <f>IFERROR(__xludf.DUMMYFUNCTION("IF(BI22=1, FILTER(TOSSUP, LEN(TOSSUP)), IF(BI22=2, FILTER(NEG, LEN(NEG)), IF(BI22, FILTER(NONEG, LEN(NONEG)), """")))"),-5.0)</f>
        <v>-5</v>
      </c>
      <c r="BK22" s="43"/>
      <c r="BL22" s="43"/>
      <c r="BM22" s="43">
        <f>IF(O3="", 0, IF(SUM(M22:R22)-O22&lt;&gt;0, 0, IF(SUM(C22:H22)&gt;0, 2, IF(SUM(C22:H22)&lt;0, 3, 1))))</f>
        <v>2</v>
      </c>
      <c r="BN22" s="43">
        <f>IFERROR(__xludf.DUMMYFUNCTION("IF(BM22=1, FILTER(TOSSUP, LEN(TOSSUP)), IF(BM22=2, FILTER(NEG, LEN(NEG)), IF(BM22, FILTER(NONEG, LEN(NONEG)), """")))"),-5.0)</f>
        <v>-5</v>
      </c>
      <c r="BO22" s="43"/>
      <c r="BP22" s="43"/>
      <c r="BQ22" s="43">
        <f>IF(P3="", 0, IF(SUM(M22:R22)-P22&lt;&gt;0, 0, IF(SUM(C22:H22)&gt;0, 2, IF(SUM(C22:H22)&lt;0, 3, 1))))</f>
        <v>2</v>
      </c>
      <c r="BR22" s="43">
        <f>IFERROR(__xludf.DUMMYFUNCTION("IF(BQ22=1, FILTER(TOSSUP, LEN(TOSSUP)), IF(BQ22=2, FILTER(NEG, LEN(NEG)), IF(BQ22, FILTER(NONEG, LEN(NONEG)), """")))"),-5.0)</f>
        <v>-5</v>
      </c>
      <c r="BS22" s="43"/>
      <c r="BT22" s="43"/>
      <c r="BU22" s="43">
        <f>IF(Q3="", 0, IF(SUM(M22:R22)-Q22&lt;&gt;0, 0, IF(SUM(C22:H22)&gt;0, 2, IF(SUM(C22:H22)&lt;0, 3, 1))))</f>
        <v>0</v>
      </c>
      <c r="BV22" s="43" t="str">
        <f>IFERROR(__xludf.DUMMYFUNCTION("IF(BU22=1, FILTER(TOSSUP, LEN(TOSSUP)), IF(BU22=2, FILTER(NEG, LEN(NEG)), IF(BU22, FILTER(NONEG, LEN(NONEG)), """")))"),"")</f>
        <v/>
      </c>
      <c r="BW22" s="43"/>
      <c r="BX22" s="43"/>
      <c r="BY22" s="43">
        <f>IF(R3="", 0, IF(SUM(M22:R22)-R22&lt;&gt;0, 0, IF(SUM(C22:H22)&gt;0, 2, IF(SUM(C22:H22)&lt;0, 3, 1))))</f>
        <v>0</v>
      </c>
      <c r="BZ22" s="43" t="str">
        <f>IFERROR(__xludf.DUMMYFUNCTION("IF(BY22=1, FILTER(TOSSUP, LEN(TOSSUP)), IF(BY22=2, FILTER(NEG, LEN(NEG)), IF(BY22, FILTER(NONEG, LEN(NONEG)), """")))"),"")</f>
        <v/>
      </c>
      <c r="CA22" s="43"/>
      <c r="CB22" s="43"/>
    </row>
    <row r="23">
      <c r="A23" s="3"/>
      <c r="B23" s="3"/>
      <c r="C23" s="32"/>
      <c r="D23" s="33"/>
      <c r="E23" s="60"/>
      <c r="F23" s="61"/>
      <c r="G23" s="60"/>
      <c r="H23" s="61"/>
      <c r="I23" s="34"/>
      <c r="J23" s="33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2">
        <f>IFERROR(__xludf.DUMMYFUNCTION("IF(OR(RegExMatch(J23&amp;"""",""ERR""), RegExMatch(J23&amp;"""",""--""), RegExMatch(K22&amp;"""",""--""),),  ""-----------"", SUM(J23,K22))"),185.0)</f>
        <v>185</v>
      </c>
      <c r="L23" s="38">
        <v>20.0</v>
      </c>
      <c r="M23" s="39"/>
      <c r="N23" s="33">
        <v>10.0</v>
      </c>
      <c r="O23" s="58"/>
      <c r="P23" s="59"/>
      <c r="Q23" s="58"/>
      <c r="R23" s="59"/>
      <c r="S23" s="34">
        <v>30.0</v>
      </c>
      <c r="T23" s="33">
        <f>IF(AND(SUM(M23:R23)&lt;=0,S23&gt;0), "BON.ERR", IF(OR(AND(M23&lt;&gt;"", M3=""), AND(N23&lt;&gt;"", N3=""), AND(O23&lt;&gt;"", O3=""), AND(P23&lt;&gt;"", P3=""), AND(Q23&lt;&gt;"", Q3=""), AND(R23&lt;&gt;"", R3="")), "TU.ERR", SUM(M23:S23)))</f>
        <v>40</v>
      </c>
      <c r="U23" s="42">
        <f>IFERROR(__xludf.DUMMYFUNCTION("IF(OR(RegExMatch(T23&amp;"""",""ERR""), RegExMatch(T23&amp;"""",""--""), RegExMatch(U22&amp;"""",""--""),),  ""-----------"", SUM(T23,U22))"),220.0)</f>
        <v>220</v>
      </c>
      <c r="V23" s="43"/>
      <c r="W23" s="44" t="b">
        <f t="shared" si="1"/>
        <v>0</v>
      </c>
      <c r="X23" s="44" t="str">
        <f>IFERROR(__xludf.DUMMYFUNCTION("IF(W23, FILTER(BONUS, LEN(BONUS)), ""0"")"),"0")</f>
        <v>0</v>
      </c>
      <c r="Y23" s="43"/>
      <c r="Z23" s="43"/>
      <c r="AA23" s="43"/>
      <c r="AB23" s="44" t="b">
        <f t="shared" si="2"/>
        <v>1</v>
      </c>
      <c r="AC23" s="44">
        <f>IFERROR(__xludf.DUMMYFUNCTION("IF(AB23, FILTER(BONUS, LEN(BONUS)), ""0"")"),0.0)</f>
        <v>0</v>
      </c>
      <c r="AD23" s="43">
        <f>IFERROR(__xludf.DUMMYFUNCTION("""COMPUTED_VALUE"""),10.0)</f>
        <v>10</v>
      </c>
      <c r="AE23" s="43">
        <f>IFERROR(__xludf.DUMMYFUNCTION("""COMPUTED_VALUE"""),20.0)</f>
        <v>20</v>
      </c>
      <c r="AF23" s="43">
        <f>IFERROR(__xludf.DUMMYFUNCTION("""COMPUTED_VALUE"""),30.0)</f>
        <v>30</v>
      </c>
      <c r="AG23" s="43">
        <f>IF(C3="", 0, IF(SUM(C23:H23)-C23&lt;&gt;0, 0, IF(SUM(M23:R23)&gt;0, 2, IF(SUM(M23:R23)&lt;0, 3, 1))))</f>
        <v>2</v>
      </c>
      <c r="AH23" s="44">
        <f>IFERROR(__xludf.DUMMYFUNCTION("IF(AG23=1, FILTER(TOSSUP, LEN(TOSSUP)), IF(AG23=2, FILTER(NEG, LEN(NEG)), IF(AG23, FILTER(NONEG, LEN(NONEG)), """")))"),-5.0)</f>
        <v>-5</v>
      </c>
      <c r="AI23" s="43"/>
      <c r="AJ23" s="43"/>
      <c r="AK23" s="43">
        <f>IF(D3="", 0, IF(SUM(C23:H23)-D23&lt;&gt;0, 0, IF(SUM(M23:R23)&gt;0, 2, IF(SUM(M23:R23)&lt;0, 3, 1))))</f>
        <v>2</v>
      </c>
      <c r="AL23" s="43">
        <f>IFERROR(__xludf.DUMMYFUNCTION("IF(AK23=1, FILTER(TOSSUP, LEN(TOSSUP)), IF(AK23=2, FILTER(NEG, LEN(NEG)), IF(AK23, FILTER(NONEG, LEN(NONEG)), """")))"),-5.0)</f>
        <v>-5</v>
      </c>
      <c r="AM23" s="43"/>
      <c r="AN23" s="43"/>
      <c r="AO23" s="43">
        <f>IF(E3="", 0, IF(SUM(C23:H23)-E23&lt;&gt;0, 0, IF(SUM(M23:R23)&gt;0, 2, IF(SUM(M23:R23)&lt;0, 3, 1))))</f>
        <v>2</v>
      </c>
      <c r="AP23" s="43">
        <f>IFERROR(__xludf.DUMMYFUNCTION("IF(AO23=1, FILTER(TOSSUP, LEN(TOSSUP)), IF(AO23=2, FILTER(NEG, LEN(NEG)), IF(AO23, FILTER(NONEG, LEN(NONEG)), """")))"),-5.0)</f>
        <v>-5</v>
      </c>
      <c r="AQ23" s="43"/>
      <c r="AR23" s="43"/>
      <c r="AS23" s="43">
        <f>IF(F3="", 0, IF(SUM(C23:H23)-F23&lt;&gt;0, 0, IF(SUM(M23:R23)&gt;0, 2, IF(SUM(M23:R23)&lt;0, 3, 1))))</f>
        <v>2</v>
      </c>
      <c r="AT23" s="43">
        <f>IFERROR(__xludf.DUMMYFUNCTION("IF(AS23=1, FILTER(TOSSUP, LEN(TOSSUP)), IF(AS23=2, FILTER(NEG, LEN(NEG)), IF(AS23, FILTER(NONEG, LEN(NONEG)), """")))"),-5.0)</f>
        <v>-5</v>
      </c>
      <c r="AU23" s="43"/>
      <c r="AV23" s="43"/>
      <c r="AW23" s="43">
        <f>IF(G3="", 0, IF(SUM(C23:H23)-G23&lt;&gt;0, 0, IF(SUM(M23:R23)&gt;0, 2, IF(SUM(M23:R23)&lt;0, 3, 1))))</f>
        <v>0</v>
      </c>
      <c r="AX23" s="43" t="str">
        <f>IFERROR(__xludf.DUMMYFUNCTION("IF(AW23=1, FILTER(TOSSUP, LEN(TOSSUP)), IF(AW23=2, FILTER(NEG, LEN(NEG)), IF(AW23, FILTER(NONEG, LEN(NONEG)), """")))"),"")</f>
        <v/>
      </c>
      <c r="AY23" s="43"/>
      <c r="AZ23" s="43"/>
      <c r="BA23" s="43">
        <f>IF(H3="", 0, IF(SUM(C23:H23)-H23&lt;&gt;0, 0, IF(SUM(M23:R23)&gt;0, 2, IF(SUM(M23:R23)&lt;0, 3, 1))))</f>
        <v>0</v>
      </c>
      <c r="BB23" s="43" t="str">
        <f>IFERROR(__xludf.DUMMYFUNCTION("IF(BA23=1, FILTER(TOSSUP, LEN(TOSSUP)), IF(BA23=2, FILTER(NEG, LEN(NEG)), IF(BA23, FILTER(NONEG, LEN(NONEG)), """")))"),"")</f>
        <v/>
      </c>
      <c r="BC23" s="43"/>
      <c r="BD23" s="43"/>
      <c r="BE23" s="43">
        <f>IF(M3="", 0, IF(SUM(M23:R23)-M23&lt;&gt;0, 0, IF(SUM(C23:H23)&gt;0, 2, IF(SUM(C23:H23)&lt;0, 3, 1))))</f>
        <v>0</v>
      </c>
      <c r="BF23" s="43" t="str">
        <f>IFERROR(__xludf.DUMMYFUNCTION("IF(BE23=1, FILTER(TOSSUP, LEN(TOSSUP)), IF(BE23=2, FILTER(NEG, LEN(NEG)), IF(BE23, FILTER(NONEG, LEN(NONEG)), """")))"),"")</f>
        <v/>
      </c>
      <c r="BG23" s="43"/>
      <c r="BH23" s="43"/>
      <c r="BI23" s="43">
        <f>IF(N3="", 0, IF(SUM(M23:R23)-N23&lt;&gt;0, 0, IF(SUM(C23:H23)&gt;0, 2, IF(SUM(C23:H23)&lt;0, 3, 1))))</f>
        <v>1</v>
      </c>
      <c r="BJ23" s="43">
        <f>IFERROR(__xludf.DUMMYFUNCTION("IF(BI23=1, FILTER(TOSSUP, LEN(TOSSUP)), IF(BI23=2, FILTER(NEG, LEN(NEG)), IF(BI23, FILTER(NONEG, LEN(NONEG)), """")))"),-5.0)</f>
        <v>-5</v>
      </c>
      <c r="BK23" s="43">
        <f>IFERROR(__xludf.DUMMYFUNCTION("""COMPUTED_VALUE"""),10.0)</f>
        <v>10</v>
      </c>
      <c r="BL23" s="43">
        <f>IFERROR(__xludf.DUMMYFUNCTION("""COMPUTED_VALUE"""),15.0)</f>
        <v>15</v>
      </c>
      <c r="BM23" s="43">
        <f>IF(O3="", 0, IF(SUM(M23:R23)-O23&lt;&gt;0, 0, IF(SUM(C23:H23)&gt;0, 2, IF(SUM(C23:H23)&lt;0, 3, 1))))</f>
        <v>0</v>
      </c>
      <c r="BN23" s="43" t="str">
        <f>IFERROR(__xludf.DUMMYFUNCTION("IF(BM23=1, FILTER(TOSSUP, LEN(TOSSUP)), IF(BM23=2, FILTER(NEG, LEN(NEG)), IF(BM23, FILTER(NONEG, LEN(NONEG)), """")))"),"")</f>
        <v/>
      </c>
      <c r="BO23" s="43"/>
      <c r="BP23" s="43"/>
      <c r="BQ23" s="43">
        <f>IF(P3="", 0, IF(SUM(M23:R23)-P23&lt;&gt;0, 0, IF(SUM(C23:H23)&gt;0, 2, IF(SUM(C23:H23)&lt;0, 3, 1))))</f>
        <v>0</v>
      </c>
      <c r="BR23" s="43" t="str">
        <f>IFERROR(__xludf.DUMMYFUNCTION("IF(BQ23=1, FILTER(TOSSUP, LEN(TOSSUP)), IF(BQ23=2, FILTER(NEG, LEN(NEG)), IF(BQ23, FILTER(NONEG, LEN(NONEG)), """")))"),"")</f>
        <v/>
      </c>
      <c r="BS23" s="43"/>
      <c r="BT23" s="43"/>
      <c r="BU23" s="43">
        <f>IF(Q3="", 0, IF(SUM(M23:R23)-Q23&lt;&gt;0, 0, IF(SUM(C23:H23)&gt;0, 2, IF(SUM(C23:H23)&lt;0, 3, 1))))</f>
        <v>0</v>
      </c>
      <c r="BV23" s="43" t="str">
        <f>IFERROR(__xludf.DUMMYFUNCTION("IF(BU23=1, FILTER(TOSSUP, LEN(TOSSUP)), IF(BU23=2, FILTER(NEG, LEN(NEG)), IF(BU23, FILTER(NONEG, LEN(NONEG)), """")))"),"")</f>
        <v/>
      </c>
      <c r="BW23" s="43"/>
      <c r="BX23" s="43"/>
      <c r="BY23" s="43">
        <f>IF(R3="", 0, IF(SUM(M23:R23)-R23&lt;&gt;0, 0, IF(SUM(C23:H23)&gt;0, 2, IF(SUM(C23:H23)&lt;0, 3, 1))))</f>
        <v>0</v>
      </c>
      <c r="BZ23" s="43" t="str">
        <f>IFERROR(__xludf.DUMMYFUNCTION("IF(BY23=1, FILTER(TOSSUP, LEN(TOSSUP)), IF(BY23=2, FILTER(NEG, LEN(NEG)), IF(BY23, FILTER(NONEG, LEN(NONEG)), """")))"),"")</f>
        <v/>
      </c>
      <c r="CA23" s="43"/>
      <c r="CB23" s="43"/>
    </row>
    <row r="24">
      <c r="A24" s="3"/>
      <c r="B24" s="3"/>
      <c r="C24" s="32"/>
      <c r="D24" s="33"/>
      <c r="E24" s="32"/>
      <c r="F24" s="33"/>
      <c r="G24" s="60"/>
      <c r="H24" s="61"/>
      <c r="I24" s="73" t="s">
        <v>41</v>
      </c>
      <c r="J24" s="33">
        <f>IF(OR(AND(C24&lt;&gt;"", C3=""), AND(D24&lt;&gt;"", D3=""), AND(E24&lt;&gt;"", E3=""), AND(F24&lt;&gt;"", F3=""), AND(G24&lt;&gt;"", G3=""), AND(H24&lt;&gt;"", H3="")), "TU.ERR", SUM(C24:I24))</f>
        <v>0</v>
      </c>
      <c r="K24" s="42">
        <f>IFERROR(__xludf.DUMMYFUNCTION("IF(OR(RegExMatch(J24&amp;"""",""ERR""), RegExMatch(J24&amp;"""",""--""), RegExMatch(K23&amp;"""",""--""),),  ""-----------"", SUM(J24,K23))"),185.0)</f>
        <v>185</v>
      </c>
      <c r="L24" s="74" t="s">
        <v>42</v>
      </c>
      <c r="M24" s="39"/>
      <c r="N24" s="33"/>
      <c r="O24" s="58"/>
      <c r="P24" s="59"/>
      <c r="Q24" s="58"/>
      <c r="R24" s="59"/>
      <c r="S24" s="34" t="s">
        <v>44</v>
      </c>
      <c r="T24" s="33">
        <f>IF(OR(AND(M24&lt;&gt;"", M3=""), AND(N24&lt;&gt;"", N3=""), AND(O24&lt;&gt;"", O3=""), AND(P24&lt;&gt;"", P3=""), AND(Q24&lt;&gt;"", Q3=""), AND(R24&lt;&gt;"", R3="")), "TU.ERR", SUM(M24:S24))</f>
        <v>0</v>
      </c>
      <c r="U24" s="42">
        <f>IFERROR(__xludf.DUMMYFUNCTION("IF(OR(RegExMatch(T24&amp;"""",""ERR""), RegExMatch(T24&amp;"""",""--""), RegExMatch(U23&amp;"""",""--""),),  ""-----------"", SUM(T24,U23))"),220.0)</f>
        <v>220</v>
      </c>
      <c r="V24" s="43"/>
      <c r="W24" s="43"/>
      <c r="X24" s="43"/>
      <c r="Y24" s="10"/>
      <c r="Z24" s="43"/>
      <c r="AA24" s="43"/>
      <c r="AB24" s="43"/>
      <c r="AC24" s="43"/>
      <c r="AD24" s="43"/>
      <c r="AE24" s="43"/>
      <c r="AF24" s="43"/>
      <c r="AG24" s="43">
        <f>IF(C3="", 0, IF(SUM(C24:H24)-C24&lt;&gt;0, 0, IF(SUM(M24:R24)&gt;0, 2, IF(SUM(M24:R24)&lt;0, 3, 1))))</f>
        <v>1</v>
      </c>
      <c r="AH24" s="43">
        <f>IFERROR(__xludf.DUMMYFUNCTION("IF(AG24=1, FILTER(TOSSUP, LEN(TOSSUP)), IF(AG24=2, FILTER(NEG, LEN(NEG)), IF(AG24, FILTER(NONEG, LEN(NONEG)), """")))"),-5.0)</f>
        <v>-5</v>
      </c>
      <c r="AI24" s="43">
        <f>IFERROR(__xludf.DUMMYFUNCTION("""COMPUTED_VALUE"""),10.0)</f>
        <v>10</v>
      </c>
      <c r="AJ24" s="43">
        <f>IFERROR(__xludf.DUMMYFUNCTION("""COMPUTED_VALUE"""),15.0)</f>
        <v>15</v>
      </c>
      <c r="AK24" s="43">
        <f>IF(D3="", 0, IF(SUM(C24:H24)-D24&lt;&gt;0, 0, IF(SUM(M24:R24)&gt;0, 2, IF(SUM(M24:R24)&lt;0, 3, 1))))</f>
        <v>1</v>
      </c>
      <c r="AL24" s="43">
        <f>IFERROR(__xludf.DUMMYFUNCTION("IF(AK24=1, FILTER(TOSSUP, LEN(TOSSUP)), IF(AK24=2, FILTER(NEG, LEN(NEG)), IF(AK24, FILTER(NONEG, LEN(NONEG)), """")))"),-5.0)</f>
        <v>-5</v>
      </c>
      <c r="AM24" s="43">
        <f>IFERROR(__xludf.DUMMYFUNCTION("""COMPUTED_VALUE"""),10.0)</f>
        <v>10</v>
      </c>
      <c r="AN24" s="43">
        <f>IFERROR(__xludf.DUMMYFUNCTION("""COMPUTED_VALUE"""),15.0)</f>
        <v>15</v>
      </c>
      <c r="AO24" s="43">
        <f>IF(E3="", 0, IF(SUM(C24:H24)-E24&lt;&gt;0, 0, IF(SUM(M24:R24)&gt;0, 2, IF(SUM(M24:R24)&lt;0, 3, 1))))</f>
        <v>1</v>
      </c>
      <c r="AP24" s="43">
        <f>IFERROR(__xludf.DUMMYFUNCTION("IF(AO24=1, FILTER(TOSSUP, LEN(TOSSUP)), IF(AO24=2, FILTER(NEG, LEN(NEG)), IF(AO24, FILTER(NONEG, LEN(NONEG)), """")))"),-5.0)</f>
        <v>-5</v>
      </c>
      <c r="AQ24" s="43">
        <f>IFERROR(__xludf.DUMMYFUNCTION("""COMPUTED_VALUE"""),10.0)</f>
        <v>10</v>
      </c>
      <c r="AR24" s="43">
        <f>IFERROR(__xludf.DUMMYFUNCTION("""COMPUTED_VALUE"""),15.0)</f>
        <v>15</v>
      </c>
      <c r="AS24" s="43">
        <f>IF(F3="", 0, IF(SUM(C24:H24)-F24&lt;&gt;0, 0, IF(SUM(M24:R24)&gt;0, 2, IF(SUM(M24:R24)&lt;0, 3, 1))))</f>
        <v>1</v>
      </c>
      <c r="AT24" s="43">
        <f>IFERROR(__xludf.DUMMYFUNCTION("IF(AS24=1, FILTER(TOSSUP, LEN(TOSSUP)), IF(AS24=2, FILTER(NEG, LEN(NEG)), IF(AS24, FILTER(NONEG, LEN(NONEG)), """")))"),-5.0)</f>
        <v>-5</v>
      </c>
      <c r="AU24" s="43">
        <f>IFERROR(__xludf.DUMMYFUNCTION("""COMPUTED_VALUE"""),10.0)</f>
        <v>10</v>
      </c>
      <c r="AV24" s="43">
        <f>IFERROR(__xludf.DUMMYFUNCTION("""COMPUTED_VALUE"""),15.0)</f>
        <v>15</v>
      </c>
      <c r="AW24" s="43">
        <f>IF(G3="", 0, IF(SUM(C24:H24)-G24&lt;&gt;0, 0, IF(SUM(M24:R24)&gt;0, 2, IF(SUM(M24:R24)&lt;0, 3, 1))))</f>
        <v>0</v>
      </c>
      <c r="AX24" s="43" t="str">
        <f>IFERROR(__xludf.DUMMYFUNCTION("IF(AW24=1, FILTER(TOSSUP, LEN(TOSSUP)), IF(AW24=2, FILTER(NEG, LEN(NEG)), IF(AW24, FILTER(NONEG, LEN(NONEG)), """")))"),"")</f>
        <v/>
      </c>
      <c r="AY24" s="43"/>
      <c r="AZ24" s="43"/>
      <c r="BA24" s="43">
        <f>IF(H3="", 0, IF(SUM(C24:H24)-H24&lt;&gt;0, 0, IF(SUM(M24:R24)&gt;0, 2, IF(SUM(M24:R24)&lt;0, 3, 1))))</f>
        <v>0</v>
      </c>
      <c r="BB24" s="43" t="str">
        <f>IFERROR(__xludf.DUMMYFUNCTION("IF(BA24=1, FILTER(TOSSUP, LEN(TOSSUP)), IF(BA24=2, FILTER(NEG, LEN(NEG)), IF(BA24, FILTER(NONEG, LEN(NONEG)), """")))"),"")</f>
        <v/>
      </c>
      <c r="BC24" s="43"/>
      <c r="BD24" s="43"/>
      <c r="BE24" s="43">
        <f>IF(M3="", 0, IF(SUM(M24:R24)-M24&lt;&gt;0, 0, IF(SUM(C24:H24)&gt;0, 2, IF(SUM(C24:H24)&lt;0, 3, 1))))</f>
        <v>1</v>
      </c>
      <c r="BF24" s="43">
        <f>IFERROR(__xludf.DUMMYFUNCTION("IF(BE24=1, FILTER(TOSSUP, LEN(TOSSUP)), IF(BE24=2, FILTER(NEG, LEN(NEG)), IF(BE24, FILTER(NONEG, LEN(NONEG)), """")))"),-5.0)</f>
        <v>-5</v>
      </c>
      <c r="BG24" s="43">
        <f>IFERROR(__xludf.DUMMYFUNCTION("""COMPUTED_VALUE"""),10.0)</f>
        <v>10</v>
      </c>
      <c r="BH24" s="43">
        <f>IFERROR(__xludf.DUMMYFUNCTION("""COMPUTED_VALUE"""),15.0)</f>
        <v>15</v>
      </c>
      <c r="BI24" s="43">
        <f>IF(N3="", 0, IF(SUM(M24:R24)-N24&lt;&gt;0, 0, IF(SUM(C24:H24)&gt;0, 2, IF(SUM(C24:H24)&lt;0, 3, 1))))</f>
        <v>1</v>
      </c>
      <c r="BJ24" s="43">
        <f>IFERROR(__xludf.DUMMYFUNCTION("IF(BI24=1, FILTER(TOSSUP, LEN(TOSSUP)), IF(BI24=2, FILTER(NEG, LEN(NEG)), IF(BI24, FILTER(NONEG, LEN(NONEG)), """")))"),-5.0)</f>
        <v>-5</v>
      </c>
      <c r="BK24" s="43">
        <f>IFERROR(__xludf.DUMMYFUNCTION("""COMPUTED_VALUE"""),10.0)</f>
        <v>10</v>
      </c>
      <c r="BL24" s="43">
        <f>IFERROR(__xludf.DUMMYFUNCTION("""COMPUTED_VALUE"""),15.0)</f>
        <v>15</v>
      </c>
      <c r="BM24" s="43">
        <f>IF(O3="", 0, IF(SUM(M24:R24)-O24&lt;&gt;0, 0, IF(SUM(C24:H24)&gt;0, 2, IF(SUM(C24:H24)&lt;0, 3, 1))))</f>
        <v>1</v>
      </c>
      <c r="BN24" s="43">
        <f>IFERROR(__xludf.DUMMYFUNCTION("IF(BM24=1, FILTER(TOSSUP, LEN(TOSSUP)), IF(BM24=2, FILTER(NEG, LEN(NEG)), IF(BM24, FILTER(NONEG, LEN(NONEG)), """")))"),-5.0)</f>
        <v>-5</v>
      </c>
      <c r="BO24" s="43">
        <f>IFERROR(__xludf.DUMMYFUNCTION("""COMPUTED_VALUE"""),10.0)</f>
        <v>10</v>
      </c>
      <c r="BP24" s="43">
        <f>IFERROR(__xludf.DUMMYFUNCTION("""COMPUTED_VALUE"""),15.0)</f>
        <v>15</v>
      </c>
      <c r="BQ24" s="43">
        <f>IF(P3="", 0, IF(SUM(M24:R24)-P24&lt;&gt;0, 0, IF(SUM(C24:H24)&gt;0, 2, IF(SUM(C24:H24)&lt;0, 3, 1))))</f>
        <v>1</v>
      </c>
      <c r="BR24" s="43">
        <f>IFERROR(__xludf.DUMMYFUNCTION("IF(BQ24=1, FILTER(TOSSUP, LEN(TOSSUP)), IF(BQ24=2, FILTER(NEG, LEN(NEG)), IF(BQ24, FILTER(NONEG, LEN(NONEG)), """")))"),-5.0)</f>
        <v>-5</v>
      </c>
      <c r="BS24" s="43">
        <f>IFERROR(__xludf.DUMMYFUNCTION("""COMPUTED_VALUE"""),10.0)</f>
        <v>10</v>
      </c>
      <c r="BT24" s="43">
        <f>IFERROR(__xludf.DUMMYFUNCTION("""COMPUTED_VALUE"""),15.0)</f>
        <v>15</v>
      </c>
      <c r="BU24" s="43">
        <f>IF(Q3="", 0, IF(SUM(M24:R24)-Q24&lt;&gt;0, 0, IF(SUM(C24:H24)&gt;0, 2, IF(SUM(C24:H24)&lt;0, 3, 1))))</f>
        <v>0</v>
      </c>
      <c r="BV24" s="43" t="str">
        <f>IFERROR(__xludf.DUMMYFUNCTION("IF(BU24=1, FILTER(TOSSUP, LEN(TOSSUP)), IF(BU24=2, FILTER(NEG, LEN(NEG)), IF(BU24, FILTER(NONEG, LEN(NONEG)), """")))"),"")</f>
        <v/>
      </c>
      <c r="BW24" s="43"/>
      <c r="BX24" s="43"/>
      <c r="BY24" s="43">
        <f>IF(R3="", 0, IF(SUM(M24:R24)-R24&lt;&gt;0, 0, IF(SUM(C24:H24)&gt;0, 2, IF(SUM(C24:H24)&lt;0, 3, 1))))</f>
        <v>0</v>
      </c>
      <c r="BZ24" s="43" t="str">
        <f>IFERROR(__xludf.DUMMYFUNCTION("IF(BY24=1, FILTER(TOSSUP, LEN(TOSSUP)), IF(BY24=2, FILTER(NEG, LEN(NEG)), IF(BY24, FILTER(NONEG, LEN(NONEG)), """")))"),"")</f>
        <v/>
      </c>
      <c r="CA24" s="43"/>
      <c r="CB24" s="43"/>
    </row>
    <row r="25">
      <c r="A25" s="3"/>
      <c r="B25" s="3"/>
      <c r="C25" s="60"/>
      <c r="D25" s="33"/>
      <c r="E25" s="32"/>
      <c r="F25" s="33"/>
      <c r="G25" s="60"/>
      <c r="H25" s="61"/>
      <c r="I25" s="73" t="s">
        <v>41</v>
      </c>
      <c r="J25" s="33">
        <f>IF(OR(AND(C25&lt;&gt;"", C3=""), AND(D25&lt;&gt;"", D3=""), AND(E25&lt;&gt;"", E3=""), AND(F25&lt;&gt;"", F3=""), AND(G25&lt;&gt;"", G3=""), AND(H25&lt;&gt;"", H3="")), "TU.ERR", SUM(C25:I25))</f>
        <v>0</v>
      </c>
      <c r="K25" s="42">
        <f>IFERROR(__xludf.DUMMYFUNCTION("IF(OR(RegExMatch(J25&amp;"""",""ERR""), RegExMatch(J25&amp;"""",""--""), RegExMatch(K24&amp;"""",""--""),),  ""-----------"", SUM(J25,K24))"),185.0)</f>
        <v>185</v>
      </c>
      <c r="L25" s="27"/>
      <c r="M25" s="39"/>
      <c r="N25" s="61"/>
      <c r="O25" s="58"/>
      <c r="P25" s="59"/>
      <c r="Q25" s="58"/>
      <c r="R25" s="59"/>
      <c r="S25" s="34" t="s">
        <v>44</v>
      </c>
      <c r="T25" s="33">
        <f>IF(OR(AND(M25&lt;&gt;"", M3=""), AND(N25&lt;&gt;"", N3=""), AND(O25&lt;&gt;"", O3=""), AND(P25&lt;&gt;"", P3=""), AND(Q25&lt;&gt;"", Q3=""), AND(R25&lt;&gt;"", R3="")), "TU.ERR", SUM(M25:S25))</f>
        <v>0</v>
      </c>
      <c r="U25" s="42">
        <f>IFERROR(__xludf.DUMMYFUNCTION("IF(OR(RegExMatch(T25&amp;"""",""ERR""), RegExMatch(T25&amp;"""",""--""), RegExMatch(U24&amp;"""",""--""),),  ""-----------"", SUM(T25,U24))"),220.0)</f>
        <v>220</v>
      </c>
      <c r="V25" s="43"/>
      <c r="W25" s="43"/>
      <c r="X25" s="43"/>
      <c r="Y25" s="10"/>
      <c r="Z25" s="43"/>
      <c r="AA25" s="43"/>
      <c r="AB25" s="43"/>
      <c r="AC25" s="43"/>
      <c r="AD25" s="43"/>
      <c r="AE25" s="43"/>
      <c r="AF25" s="43"/>
      <c r="AG25" s="43">
        <f>IF(C3="", 0, IF(SUM(C25:H25)-C25&lt;&gt;0, 0, IF(SUM(M25:R25)&gt;0, 2, IF(SUM(M25:R25)&lt;0, 3, 1))))</f>
        <v>1</v>
      </c>
      <c r="AH25" s="43">
        <f>IFERROR(__xludf.DUMMYFUNCTION("IF(AG25=1, FILTER(TOSSUP, LEN(TOSSUP)), IF(AG25=2, FILTER(NEG, LEN(NEG)), IF(AG25, FILTER(NONEG, LEN(NONEG)), """")))"),-5.0)</f>
        <v>-5</v>
      </c>
      <c r="AI25" s="43">
        <f>IFERROR(__xludf.DUMMYFUNCTION("""COMPUTED_VALUE"""),10.0)</f>
        <v>10</v>
      </c>
      <c r="AJ25" s="43">
        <f>IFERROR(__xludf.DUMMYFUNCTION("""COMPUTED_VALUE"""),15.0)</f>
        <v>15</v>
      </c>
      <c r="AK25" s="43">
        <f>IF(D3="", 0, IF(SUM(C25:H25)-D25&lt;&gt;0, 0, IF(SUM(M25:R25)&gt;0, 2, IF(SUM(M25:R25)&lt;0, 3, 1))))</f>
        <v>1</v>
      </c>
      <c r="AL25" s="43">
        <f>IFERROR(__xludf.DUMMYFUNCTION("IF(AK25=1, FILTER(TOSSUP, LEN(TOSSUP)), IF(AK25=2, FILTER(NEG, LEN(NEG)), IF(AK25, FILTER(NONEG, LEN(NONEG)), """")))"),-5.0)</f>
        <v>-5</v>
      </c>
      <c r="AM25" s="43">
        <f>IFERROR(__xludf.DUMMYFUNCTION("""COMPUTED_VALUE"""),10.0)</f>
        <v>10</v>
      </c>
      <c r="AN25" s="43">
        <f>IFERROR(__xludf.DUMMYFUNCTION("""COMPUTED_VALUE"""),15.0)</f>
        <v>15</v>
      </c>
      <c r="AO25" s="43">
        <f>IF(E3="", 0, IF(SUM(C25:H25)-E25&lt;&gt;0, 0, IF(SUM(M25:R25)&gt;0, 2, IF(SUM(M25:R25)&lt;0, 3, 1))))</f>
        <v>1</v>
      </c>
      <c r="AP25" s="43">
        <f>IFERROR(__xludf.DUMMYFUNCTION("IF(AO25=1, FILTER(TOSSUP, LEN(TOSSUP)), IF(AO25=2, FILTER(NEG, LEN(NEG)), IF(AO25, FILTER(NONEG, LEN(NONEG)), """")))"),-5.0)</f>
        <v>-5</v>
      </c>
      <c r="AQ25" s="43">
        <f>IFERROR(__xludf.DUMMYFUNCTION("""COMPUTED_VALUE"""),10.0)</f>
        <v>10</v>
      </c>
      <c r="AR25" s="43">
        <f>IFERROR(__xludf.DUMMYFUNCTION("""COMPUTED_VALUE"""),15.0)</f>
        <v>15</v>
      </c>
      <c r="AS25" s="43">
        <f>IF(F3="", 0, IF(SUM(C25:H25)-F25&lt;&gt;0, 0, IF(SUM(M25:R25)&gt;0, 2, IF(SUM(M25:R25)&lt;0, 3, 1))))</f>
        <v>1</v>
      </c>
      <c r="AT25" s="43">
        <f>IFERROR(__xludf.DUMMYFUNCTION("IF(AS25=1, FILTER(TOSSUP, LEN(TOSSUP)), IF(AS25=2, FILTER(NEG, LEN(NEG)), IF(AS25, FILTER(NONEG, LEN(NONEG)), """")))"),-5.0)</f>
        <v>-5</v>
      </c>
      <c r="AU25" s="43">
        <f>IFERROR(__xludf.DUMMYFUNCTION("""COMPUTED_VALUE"""),10.0)</f>
        <v>10</v>
      </c>
      <c r="AV25" s="43">
        <f>IFERROR(__xludf.DUMMYFUNCTION("""COMPUTED_VALUE"""),15.0)</f>
        <v>15</v>
      </c>
      <c r="AW25" s="43">
        <f>IF(G3="", 0, IF(SUM(C25:H25)-G25&lt;&gt;0, 0, IF(SUM(M25:R25)&gt;0, 2, IF(SUM(M25:R25)&lt;0, 3, 1))))</f>
        <v>0</v>
      </c>
      <c r="AX25" s="43" t="str">
        <f>IFERROR(__xludf.DUMMYFUNCTION("IF(AW25=1, FILTER(TOSSUP, LEN(TOSSUP)), IF(AW25=2, FILTER(NEG, LEN(NEG)), IF(AW25, FILTER(NONEG, LEN(NONEG)), """")))"),"")</f>
        <v/>
      </c>
      <c r="AY25" s="43"/>
      <c r="AZ25" s="43"/>
      <c r="BA25" s="43">
        <f>IF(H3="", 0, IF(SUM(C25:H25)-H25&lt;&gt;0, 0, IF(SUM(M25:R25)&gt;0, 2, IF(SUM(M25:R25)&lt;0, 3, 1))))</f>
        <v>0</v>
      </c>
      <c r="BB25" s="43" t="str">
        <f>IFERROR(__xludf.DUMMYFUNCTION("IF(BA25=1, FILTER(TOSSUP, LEN(TOSSUP)), IF(BA25=2, FILTER(NEG, LEN(NEG)), IF(BA25, FILTER(NONEG, LEN(NONEG)), """")))"),"")</f>
        <v/>
      </c>
      <c r="BC25" s="43"/>
      <c r="BD25" s="43"/>
      <c r="BE25" s="43">
        <f>IF(M3="", 0, IF(SUM(M25:R25)-M25&lt;&gt;0, 0, IF(SUM(C25:H25)&gt;0, 2, IF(SUM(C25:H25)&lt;0, 3, 1))))</f>
        <v>1</v>
      </c>
      <c r="BF25" s="43">
        <f>IFERROR(__xludf.DUMMYFUNCTION("IF(BE25=1, FILTER(TOSSUP, LEN(TOSSUP)), IF(BE25=2, FILTER(NEG, LEN(NEG)), IF(BE25, FILTER(NONEG, LEN(NONEG)), """")))"),-5.0)</f>
        <v>-5</v>
      </c>
      <c r="BG25" s="43">
        <f>IFERROR(__xludf.DUMMYFUNCTION("""COMPUTED_VALUE"""),10.0)</f>
        <v>10</v>
      </c>
      <c r="BH25" s="43">
        <f>IFERROR(__xludf.DUMMYFUNCTION("""COMPUTED_VALUE"""),15.0)</f>
        <v>15</v>
      </c>
      <c r="BI25" s="43">
        <f>IF(N3="", 0, IF(SUM(M25:R25)-N25&lt;&gt;0, 0, IF(SUM(C25:H25)&gt;0, 2, IF(SUM(C25:H25)&lt;0, 3, 1))))</f>
        <v>1</v>
      </c>
      <c r="BJ25" s="43">
        <f>IFERROR(__xludf.DUMMYFUNCTION("IF(BI25=1, FILTER(TOSSUP, LEN(TOSSUP)), IF(BI25=2, FILTER(NEG, LEN(NEG)), IF(BI25, FILTER(NONEG, LEN(NONEG)), """")))"),-5.0)</f>
        <v>-5</v>
      </c>
      <c r="BK25" s="43">
        <f>IFERROR(__xludf.DUMMYFUNCTION("""COMPUTED_VALUE"""),10.0)</f>
        <v>10</v>
      </c>
      <c r="BL25" s="43">
        <f>IFERROR(__xludf.DUMMYFUNCTION("""COMPUTED_VALUE"""),15.0)</f>
        <v>15</v>
      </c>
      <c r="BM25" s="43">
        <f>IF(O3="", 0, IF(SUM(M25:R25)-O25&lt;&gt;0, 0, IF(SUM(C25:H25)&gt;0, 2, IF(SUM(C25:H25)&lt;0, 3, 1))))</f>
        <v>1</v>
      </c>
      <c r="BN25" s="43">
        <f>IFERROR(__xludf.DUMMYFUNCTION("IF(BM25=1, FILTER(TOSSUP, LEN(TOSSUP)), IF(BM25=2, FILTER(NEG, LEN(NEG)), IF(BM25, FILTER(NONEG, LEN(NONEG)), """")))"),-5.0)</f>
        <v>-5</v>
      </c>
      <c r="BO25" s="43">
        <f>IFERROR(__xludf.DUMMYFUNCTION("""COMPUTED_VALUE"""),10.0)</f>
        <v>10</v>
      </c>
      <c r="BP25" s="43">
        <f>IFERROR(__xludf.DUMMYFUNCTION("""COMPUTED_VALUE"""),15.0)</f>
        <v>15</v>
      </c>
      <c r="BQ25" s="43">
        <f>IF(P3="", 0, IF(SUM(M25:R25)-P25&lt;&gt;0, 0, IF(SUM(C25:H25)&gt;0, 2, IF(SUM(C25:H25)&lt;0, 3, 1))))</f>
        <v>1</v>
      </c>
      <c r="BR25" s="43">
        <f>IFERROR(__xludf.DUMMYFUNCTION("IF(BQ25=1, FILTER(TOSSUP, LEN(TOSSUP)), IF(BQ25=2, FILTER(NEG, LEN(NEG)), IF(BQ25, FILTER(NONEG, LEN(NONEG)), """")))"),-5.0)</f>
        <v>-5</v>
      </c>
      <c r="BS25" s="43">
        <f>IFERROR(__xludf.DUMMYFUNCTION("""COMPUTED_VALUE"""),10.0)</f>
        <v>10</v>
      </c>
      <c r="BT25" s="43">
        <f>IFERROR(__xludf.DUMMYFUNCTION("""COMPUTED_VALUE"""),15.0)</f>
        <v>15</v>
      </c>
      <c r="BU25" s="43">
        <f>IF(Q3="", 0, IF(SUM(M25:R25)-Q25&lt;&gt;0, 0, IF(SUM(C25:H25)&gt;0, 2, IF(SUM(C25:H25)&lt;0, 3, 1))))</f>
        <v>0</v>
      </c>
      <c r="BV25" s="43" t="str">
        <f>IFERROR(__xludf.DUMMYFUNCTION("IF(BU25=1, FILTER(TOSSUP, LEN(TOSSUP)), IF(BU25=2, FILTER(NEG, LEN(NEG)), IF(BU25, FILTER(NONEG, LEN(NONEG)), """")))"),"")</f>
        <v/>
      </c>
      <c r="BW25" s="43"/>
      <c r="BX25" s="43"/>
      <c r="BY25" s="43">
        <f>IF(R3="", 0, IF(SUM(M25:R25)-R25&lt;&gt;0, 0, IF(SUM(C25:H25)&gt;0, 2, IF(SUM(C25:H25)&lt;0, 3, 1))))</f>
        <v>0</v>
      </c>
      <c r="BZ25" s="43" t="str">
        <f>IFERROR(__xludf.DUMMYFUNCTION("IF(BY25=1, FILTER(TOSSUP, LEN(TOSSUP)), IF(BY25=2, FILTER(NEG, LEN(NEG)), IF(BY25, FILTER(NONEG, LEN(NONEG)), """")))"),"")</f>
        <v/>
      </c>
      <c r="CA25" s="43"/>
      <c r="CB25" s="43"/>
    </row>
    <row r="26">
      <c r="A26" s="3"/>
      <c r="B26" s="3"/>
      <c r="C26" s="60"/>
      <c r="D26" s="33"/>
      <c r="E26" s="60"/>
      <c r="F26" s="61"/>
      <c r="G26" s="60"/>
      <c r="H26" s="61"/>
      <c r="I26" s="73" t="s">
        <v>41</v>
      </c>
      <c r="J26" s="33">
        <f>IF(OR(AND(C26&lt;&gt;"", C3=""), AND(D26&lt;&gt;"", D3=""), AND(E26&lt;&gt;"", E3=""), AND(F26&lt;&gt;"", F3=""), AND(G26&lt;&gt;"", G3=""), AND(H26&lt;&gt;"", H3="")), "TU.ERR", SUM(C26:I26))</f>
        <v>0</v>
      </c>
      <c r="K26" s="42">
        <f>IFERROR(__xludf.DUMMYFUNCTION("IF(OR(RegExMatch(J26&amp;"""",""ERR""), RegExMatch(J26&amp;"""",""--""), RegExMatch(K25&amp;"""",""--""),),  ""-----------"", SUM(J26,K25))"),185.0)</f>
        <v>185</v>
      </c>
      <c r="L26" s="27"/>
      <c r="M26" s="58"/>
      <c r="N26" s="33"/>
      <c r="O26" s="58"/>
      <c r="P26" s="59"/>
      <c r="Q26" s="58"/>
      <c r="R26" s="59"/>
      <c r="S26" s="34" t="s">
        <v>44</v>
      </c>
      <c r="T26" s="33">
        <f>IF(OR(AND(M26&lt;&gt;"", M3=""), AND(N26&lt;&gt;"", N3=""), AND(O26&lt;&gt;"", O3=""), AND(P26&lt;&gt;"", P3=""), AND(Q26&lt;&gt;"", Q3=""), AND(R26&lt;&gt;"", R3="")), "TU.ERR", SUM(M26:S26))</f>
        <v>0</v>
      </c>
      <c r="U26" s="42">
        <f>IFERROR(__xludf.DUMMYFUNCTION("IF(OR(RegExMatch(T26&amp;"""",""ERR""), RegExMatch(T26&amp;"""",""--""), RegExMatch(U25&amp;"""",""--""),),  ""-----------"", SUM(T26,U25))"),220.0)</f>
        <v>220</v>
      </c>
      <c r="V26" s="43"/>
      <c r="W26" s="43"/>
      <c r="X26" s="43"/>
      <c r="Y26" s="43" t="str">
        <f>IFERROR(__xludf.DUMMYFUNCTION("FILTER(INSTRUCTIONS!A34:CC44, INSTRUCTIONS!A34:CC34=C2)"),"CENTENNIAL C")</f>
        <v>CENTENNIAL C</v>
      </c>
      <c r="Z26" s="43"/>
      <c r="AA26" s="43"/>
      <c r="AB26" s="43"/>
      <c r="AC26" s="43"/>
      <c r="AD26" s="43"/>
      <c r="AE26" s="43"/>
      <c r="AF26" s="43"/>
      <c r="AG26" s="43">
        <f>IF(C3="", 0, IF(SUM(C26:H26)-C26&lt;&gt;0, 0, IF(SUM(M26:R26)&gt;0, 2, IF(SUM(M26:R26)&lt;0, 3, 1))))</f>
        <v>1</v>
      </c>
      <c r="AH26" s="43">
        <f>IFERROR(__xludf.DUMMYFUNCTION("IF(AG26=1, FILTER(TOSSUP, LEN(TOSSUP)), IF(AG26=2, FILTER(NEG, LEN(NEG)), IF(AG26, FILTER(NONEG, LEN(NONEG)), """")))"),-5.0)</f>
        <v>-5</v>
      </c>
      <c r="AI26" s="43">
        <f>IFERROR(__xludf.DUMMYFUNCTION("""COMPUTED_VALUE"""),10.0)</f>
        <v>10</v>
      </c>
      <c r="AJ26" s="43">
        <f>IFERROR(__xludf.DUMMYFUNCTION("""COMPUTED_VALUE"""),15.0)</f>
        <v>15</v>
      </c>
      <c r="AK26" s="43">
        <f>IF(D3="", 0, IF(SUM(C26:H26)-D26&lt;&gt;0, 0, IF(SUM(M26:R26)&gt;0, 2, IF(SUM(M26:R26)&lt;0, 3, 1))))</f>
        <v>1</v>
      </c>
      <c r="AL26" s="43">
        <f>IFERROR(__xludf.DUMMYFUNCTION("IF(AK26=1, FILTER(TOSSUP, LEN(TOSSUP)), IF(AK26=2, FILTER(NEG, LEN(NEG)), IF(AK26, FILTER(NONEG, LEN(NONEG)), """")))"),-5.0)</f>
        <v>-5</v>
      </c>
      <c r="AM26" s="43">
        <f>IFERROR(__xludf.DUMMYFUNCTION("""COMPUTED_VALUE"""),10.0)</f>
        <v>10</v>
      </c>
      <c r="AN26" s="43">
        <f>IFERROR(__xludf.DUMMYFUNCTION("""COMPUTED_VALUE"""),15.0)</f>
        <v>15</v>
      </c>
      <c r="AO26" s="43">
        <f>IF(E3="", 0, IF(SUM(C26:H26)-E26&lt;&gt;0, 0, IF(SUM(M26:R26)&gt;0, 2, IF(SUM(M26:R26)&lt;0, 3, 1))))</f>
        <v>1</v>
      </c>
      <c r="AP26" s="43">
        <f>IFERROR(__xludf.DUMMYFUNCTION("IF(AO26=1, FILTER(TOSSUP, LEN(TOSSUP)), IF(AO26=2, FILTER(NEG, LEN(NEG)), IF(AO26, FILTER(NONEG, LEN(NONEG)), """")))"),-5.0)</f>
        <v>-5</v>
      </c>
      <c r="AQ26" s="43">
        <f>IFERROR(__xludf.DUMMYFUNCTION("""COMPUTED_VALUE"""),10.0)</f>
        <v>10</v>
      </c>
      <c r="AR26" s="43">
        <f>IFERROR(__xludf.DUMMYFUNCTION("""COMPUTED_VALUE"""),15.0)</f>
        <v>15</v>
      </c>
      <c r="AS26" s="43">
        <f>IF(F3="", 0, IF(SUM(C26:H26)-F26&lt;&gt;0, 0, IF(SUM(M26:R26)&gt;0, 2, IF(SUM(M26:R26)&lt;0, 3, 1))))</f>
        <v>1</v>
      </c>
      <c r="AT26" s="43">
        <f>IFERROR(__xludf.DUMMYFUNCTION("IF(AS26=1, FILTER(TOSSUP, LEN(TOSSUP)), IF(AS26=2, FILTER(NEG, LEN(NEG)), IF(AS26, FILTER(NONEG, LEN(NONEG)), """")))"),-5.0)</f>
        <v>-5</v>
      </c>
      <c r="AU26" s="43">
        <f>IFERROR(__xludf.DUMMYFUNCTION("""COMPUTED_VALUE"""),10.0)</f>
        <v>10</v>
      </c>
      <c r="AV26" s="43">
        <f>IFERROR(__xludf.DUMMYFUNCTION("""COMPUTED_VALUE"""),15.0)</f>
        <v>15</v>
      </c>
      <c r="AW26" s="43">
        <f>IF(G3="", 0, IF(SUM(C26:H26)-G26&lt;&gt;0, 0, IF(SUM(M26:R26)&gt;0, 2, IF(SUM(M26:R26)&lt;0, 3, 1))))</f>
        <v>0</v>
      </c>
      <c r="AX26" s="43" t="str">
        <f>IFERROR(__xludf.DUMMYFUNCTION("IF(AW26=1, FILTER(TOSSUP, LEN(TOSSUP)), IF(AW26=2, FILTER(NEG, LEN(NEG)), IF(AW26, FILTER(NONEG, LEN(NONEG)), """")))"),"")</f>
        <v/>
      </c>
      <c r="AY26" s="43"/>
      <c r="AZ26" s="43"/>
      <c r="BA26" s="43">
        <f>IF(H3="", 0, IF(SUM(C26:H26)-H26&lt;&gt;0, 0, IF(SUM(M26:R26)&gt;0, 2, IF(SUM(M26:R26)&lt;0, 3, 1))))</f>
        <v>0</v>
      </c>
      <c r="BB26" s="43" t="str">
        <f>IFERROR(__xludf.DUMMYFUNCTION("IF(BA26=1, FILTER(TOSSUP, LEN(TOSSUP)), IF(BA26=2, FILTER(NEG, LEN(NEG)), IF(BA26, FILTER(NONEG, LEN(NONEG)), """")))"),"")</f>
        <v/>
      </c>
      <c r="BC26" s="43"/>
      <c r="BD26" s="43"/>
      <c r="BE26" s="43">
        <f>IF(M3="", 0, IF(SUM(M26:R26)-M26&lt;&gt;0, 0, IF(SUM(C26:H26)&gt;0, 2, IF(SUM(C26:H26)&lt;0, 3, 1))))</f>
        <v>1</v>
      </c>
      <c r="BF26" s="43">
        <f>IFERROR(__xludf.DUMMYFUNCTION("IF(BE26=1, FILTER(TOSSUP, LEN(TOSSUP)), IF(BE26=2, FILTER(NEG, LEN(NEG)), IF(BE26, FILTER(NONEG, LEN(NONEG)), """")))"),-5.0)</f>
        <v>-5</v>
      </c>
      <c r="BG26" s="43">
        <f>IFERROR(__xludf.DUMMYFUNCTION("""COMPUTED_VALUE"""),10.0)</f>
        <v>10</v>
      </c>
      <c r="BH26" s="43">
        <f>IFERROR(__xludf.DUMMYFUNCTION("""COMPUTED_VALUE"""),15.0)</f>
        <v>15</v>
      </c>
      <c r="BI26" s="43">
        <f>IF(N3="", 0, IF(SUM(M26:R26)-N26&lt;&gt;0, 0, IF(SUM(C26:H26)&gt;0, 2, IF(SUM(C26:H26)&lt;0, 3, 1))))</f>
        <v>1</v>
      </c>
      <c r="BJ26" s="43">
        <f>IFERROR(__xludf.DUMMYFUNCTION("IF(BI26=1, FILTER(TOSSUP, LEN(TOSSUP)), IF(BI26=2, FILTER(NEG, LEN(NEG)), IF(BI26, FILTER(NONEG, LEN(NONEG)), """")))"),-5.0)</f>
        <v>-5</v>
      </c>
      <c r="BK26" s="43">
        <f>IFERROR(__xludf.DUMMYFUNCTION("""COMPUTED_VALUE"""),10.0)</f>
        <v>10</v>
      </c>
      <c r="BL26" s="43">
        <f>IFERROR(__xludf.DUMMYFUNCTION("""COMPUTED_VALUE"""),15.0)</f>
        <v>15</v>
      </c>
      <c r="BM26" s="43">
        <f>IF(O3="", 0, IF(SUM(M26:R26)-O26&lt;&gt;0, 0, IF(SUM(C26:H26)&gt;0, 2, IF(SUM(C26:H26)&lt;0, 3, 1))))</f>
        <v>1</v>
      </c>
      <c r="BN26" s="43">
        <f>IFERROR(__xludf.DUMMYFUNCTION("IF(BM26=1, FILTER(TOSSUP, LEN(TOSSUP)), IF(BM26=2, FILTER(NEG, LEN(NEG)), IF(BM26, FILTER(NONEG, LEN(NONEG)), """")))"),-5.0)</f>
        <v>-5</v>
      </c>
      <c r="BO26" s="43">
        <f>IFERROR(__xludf.DUMMYFUNCTION("""COMPUTED_VALUE"""),10.0)</f>
        <v>10</v>
      </c>
      <c r="BP26" s="43">
        <f>IFERROR(__xludf.DUMMYFUNCTION("""COMPUTED_VALUE"""),15.0)</f>
        <v>15</v>
      </c>
      <c r="BQ26" s="43">
        <f>IF(P3="", 0, IF(SUM(M26:R26)-P26&lt;&gt;0, 0, IF(SUM(C26:H26)&gt;0, 2, IF(SUM(C26:H26)&lt;0, 3, 1))))</f>
        <v>1</v>
      </c>
      <c r="BR26" s="43">
        <f>IFERROR(__xludf.DUMMYFUNCTION("IF(BQ26=1, FILTER(TOSSUP, LEN(TOSSUP)), IF(BQ26=2, FILTER(NEG, LEN(NEG)), IF(BQ26, FILTER(NONEG, LEN(NONEG)), """")))"),-5.0)</f>
        <v>-5</v>
      </c>
      <c r="BS26" s="43">
        <f>IFERROR(__xludf.DUMMYFUNCTION("""COMPUTED_VALUE"""),10.0)</f>
        <v>10</v>
      </c>
      <c r="BT26" s="43">
        <f>IFERROR(__xludf.DUMMYFUNCTION("""COMPUTED_VALUE"""),15.0)</f>
        <v>15</v>
      </c>
      <c r="BU26" s="43">
        <f>IF(Q3="", 0, IF(SUM(M26:R26)-Q26&lt;&gt;0, 0, IF(SUM(C26:H26)&gt;0, 2, IF(SUM(C26:H26)&lt;0, 3, 1))))</f>
        <v>0</v>
      </c>
      <c r="BV26" s="43" t="str">
        <f>IFERROR(__xludf.DUMMYFUNCTION("IF(BU26=1, FILTER(TOSSUP, LEN(TOSSUP)), IF(BU26=2, FILTER(NEG, LEN(NEG)), IF(BU26, FILTER(NONEG, LEN(NONEG)), """")))"),"")</f>
        <v/>
      </c>
      <c r="BW26" s="43"/>
      <c r="BX26" s="43"/>
      <c r="BY26" s="43">
        <f>IF(R3="", 0, IF(SUM(M26:R26)-R26&lt;&gt;0, 0, IF(SUM(C26:H26)&gt;0, 2, IF(SUM(C26:H26)&lt;0, 3, 1))))</f>
        <v>0</v>
      </c>
      <c r="BZ26" s="43" t="str">
        <f>IFERROR(__xludf.DUMMYFUNCTION("IF(BY26=1, FILTER(TOSSUP, LEN(TOSSUP)), IF(BY26=2, FILTER(NEG, LEN(NEG)), IF(BY26, FILTER(NONEG, LEN(NONEG)), """")))"),"")</f>
        <v/>
      </c>
      <c r="CA26" s="43"/>
      <c r="CB26" s="43"/>
    </row>
    <row r="27">
      <c r="A27" s="3"/>
      <c r="B27" s="3"/>
      <c r="C27" s="60"/>
      <c r="D27" s="61"/>
      <c r="E27" s="60"/>
      <c r="F27" s="61"/>
      <c r="G27" s="60"/>
      <c r="H27" s="61"/>
      <c r="I27" s="73" t="s">
        <v>41</v>
      </c>
      <c r="J27" s="33">
        <f>IF(OR(AND(C27&lt;&gt;"", C3=""), AND(D27&lt;&gt;"", D3=""), AND(E27&lt;&gt;"", E3=""), AND(F27&lt;&gt;"", F3=""), AND(G27&lt;&gt;"", G3=""), AND(H27&lt;&gt;"", H3="")), "TU.ERR", SUM(C27:I27))</f>
        <v>0</v>
      </c>
      <c r="K27" s="42">
        <f>IFERROR(__xludf.DUMMYFUNCTION("IF(OR(RegExMatch(J27&amp;"""",""ERR""), RegExMatch(J27&amp;"""",""--""), RegExMatch(K26&amp;"""",""--""),),  ""-----------"", SUM(J27,K26))"),185.0)</f>
        <v>185</v>
      </c>
      <c r="L27" s="75"/>
      <c r="M27" s="58"/>
      <c r="N27" s="33"/>
      <c r="O27" s="58"/>
      <c r="P27" s="59"/>
      <c r="Q27" s="58"/>
      <c r="R27" s="59"/>
      <c r="S27" s="34" t="s">
        <v>44</v>
      </c>
      <c r="T27" s="33">
        <f>IF(OR(AND(M27&lt;&gt;"", M3=""), AND(N27&lt;&gt;"", N3=""), AND(O27&lt;&gt;"", O3=""), AND(P27&lt;&gt;"", P3=""), AND(Q27&lt;&gt;"", Q3=""), AND(R27&lt;&gt;"", R3="")), "TU.ERR", SUM(M27:S27))</f>
        <v>0</v>
      </c>
      <c r="U27" s="42">
        <f>IFERROR(__xludf.DUMMYFUNCTION("IF(OR(RegExMatch(T27&amp;"""",""ERR""), RegExMatch(T27&amp;"""",""--""), RegExMatch(U26&amp;"""",""--""),),  ""-----------"", SUM(T27,U26))"),220.0)</f>
        <v>220</v>
      </c>
      <c r="V27" s="43"/>
      <c r="W27" s="43"/>
      <c r="X27" s="43"/>
      <c r="Y27" s="10" t="str">
        <f>IFERROR(__xludf.DUMMYFUNCTION("""COMPUTED_VALUE"""),"Aadarsh Govada")</f>
        <v>Aadarsh Govada</v>
      </c>
      <c r="Z27" s="43"/>
      <c r="AA27" s="76"/>
      <c r="AB27" s="43"/>
      <c r="AC27" s="43"/>
      <c r="AD27" s="43"/>
      <c r="AE27" s="43"/>
      <c r="AF27" s="43"/>
      <c r="AG27" s="43">
        <f>IF(C3="", 0, IF(SUM(C27:H27)-C27&lt;&gt;0, 0, IF(SUM(M27:R27)&gt;0, 2, IF(SUM(M27:R27)&lt;0, 3, 1))))</f>
        <v>1</v>
      </c>
      <c r="AH27" s="43">
        <f>IFERROR(__xludf.DUMMYFUNCTION("IF(AG27=1, FILTER(TOSSUP, LEN(TOSSUP)), IF(AG27=2, FILTER(NEG, LEN(NEG)), IF(AG27, FILTER(NONEG, LEN(NONEG)), """")))"),-5.0)</f>
        <v>-5</v>
      </c>
      <c r="AI27" s="43">
        <f>IFERROR(__xludf.DUMMYFUNCTION("""COMPUTED_VALUE"""),10.0)</f>
        <v>10</v>
      </c>
      <c r="AJ27" s="43">
        <f>IFERROR(__xludf.DUMMYFUNCTION("""COMPUTED_VALUE"""),15.0)</f>
        <v>15</v>
      </c>
      <c r="AK27" s="43">
        <f>IF(D3="", 0, IF(SUM(C27:H27)-D27&lt;&gt;0, 0, IF(SUM(M27:R27)&gt;0, 2, IF(SUM(M27:R27)&lt;0, 3, 1))))</f>
        <v>1</v>
      </c>
      <c r="AL27" s="43">
        <f>IFERROR(__xludf.DUMMYFUNCTION("IF(AK27=1, FILTER(TOSSUP, LEN(TOSSUP)), IF(AK27=2, FILTER(NEG, LEN(NEG)), IF(AK27, FILTER(NONEG, LEN(NONEG)), """")))"),-5.0)</f>
        <v>-5</v>
      </c>
      <c r="AM27" s="43">
        <f>IFERROR(__xludf.DUMMYFUNCTION("""COMPUTED_VALUE"""),10.0)</f>
        <v>10</v>
      </c>
      <c r="AN27" s="43">
        <f>IFERROR(__xludf.DUMMYFUNCTION("""COMPUTED_VALUE"""),15.0)</f>
        <v>15</v>
      </c>
      <c r="AO27" s="43">
        <f>IF(E3="", 0, IF(SUM(C27:H27)-E27&lt;&gt;0, 0, IF(SUM(M27:R27)&gt;0, 2, IF(SUM(M27:R27)&lt;0, 3, 1))))</f>
        <v>1</v>
      </c>
      <c r="AP27" s="43">
        <f>IFERROR(__xludf.DUMMYFUNCTION("IF(AO27=1, FILTER(TOSSUP, LEN(TOSSUP)), IF(AO27=2, FILTER(NEG, LEN(NEG)), IF(AO27, FILTER(NONEG, LEN(NONEG)), """")))"),-5.0)</f>
        <v>-5</v>
      </c>
      <c r="AQ27" s="43">
        <f>IFERROR(__xludf.DUMMYFUNCTION("""COMPUTED_VALUE"""),10.0)</f>
        <v>10</v>
      </c>
      <c r="AR27" s="43">
        <f>IFERROR(__xludf.DUMMYFUNCTION("""COMPUTED_VALUE"""),15.0)</f>
        <v>15</v>
      </c>
      <c r="AS27" s="43">
        <f>IF(F3="", 0, IF(SUM(C27:H27)-F27&lt;&gt;0, 0, IF(SUM(M27:R27)&gt;0, 2, IF(SUM(M27:R27)&lt;0, 3, 1))))</f>
        <v>1</v>
      </c>
      <c r="AT27" s="43">
        <f>IFERROR(__xludf.DUMMYFUNCTION("IF(AS27=1, FILTER(TOSSUP, LEN(TOSSUP)), IF(AS27=2, FILTER(NEG, LEN(NEG)), IF(AS27, FILTER(NONEG, LEN(NONEG)), """")))"),-5.0)</f>
        <v>-5</v>
      </c>
      <c r="AU27" s="43">
        <f>IFERROR(__xludf.DUMMYFUNCTION("""COMPUTED_VALUE"""),10.0)</f>
        <v>10</v>
      </c>
      <c r="AV27" s="43">
        <f>IFERROR(__xludf.DUMMYFUNCTION("""COMPUTED_VALUE"""),15.0)</f>
        <v>15</v>
      </c>
      <c r="AW27" s="43">
        <f>IF(G3="", 0, IF(SUM(C27:H27)-G27&lt;&gt;0, 0, IF(SUM(M27:R27)&gt;0, 2, IF(SUM(M27:R27)&lt;0, 3, 1))))</f>
        <v>0</v>
      </c>
      <c r="AX27" s="43" t="str">
        <f>IFERROR(__xludf.DUMMYFUNCTION("IF(AW27=1, FILTER(TOSSUP, LEN(TOSSUP)), IF(AW27=2, FILTER(NEG, LEN(NEG)), IF(AW27, FILTER(NONEG, LEN(NONEG)), """")))"),"")</f>
        <v/>
      </c>
      <c r="AY27" s="43"/>
      <c r="AZ27" s="43"/>
      <c r="BA27" s="43">
        <f>IF(H3="", 0, IF(SUM(C27:H27)-H27&lt;&gt;0, 0, IF(SUM(M27:R27)&gt;0, 2, IF(SUM(M27:R27)&lt;0, 3, 1))))</f>
        <v>0</v>
      </c>
      <c r="BB27" s="43" t="str">
        <f>IFERROR(__xludf.DUMMYFUNCTION("IF(BA27=1, FILTER(TOSSUP, LEN(TOSSUP)), IF(BA27=2, FILTER(NEG, LEN(NEG)), IF(BA27, FILTER(NONEG, LEN(NONEG)), """")))"),"")</f>
        <v/>
      </c>
      <c r="BC27" s="43"/>
      <c r="BD27" s="43"/>
      <c r="BE27" s="43">
        <f>IF(M3="", 0, IF(SUM(M27:R27)-M27&lt;&gt;0, 0, IF(SUM(C27:H27)&gt;0, 2, IF(SUM(C27:H27)&lt;0, 3, 1))))</f>
        <v>1</v>
      </c>
      <c r="BF27" s="43">
        <f>IFERROR(__xludf.DUMMYFUNCTION("IF(BE27=1, FILTER(TOSSUP, LEN(TOSSUP)), IF(BE27=2, FILTER(NEG, LEN(NEG)), IF(BE27, FILTER(NONEG, LEN(NONEG)), """")))"),-5.0)</f>
        <v>-5</v>
      </c>
      <c r="BG27" s="43">
        <f>IFERROR(__xludf.DUMMYFUNCTION("""COMPUTED_VALUE"""),10.0)</f>
        <v>10</v>
      </c>
      <c r="BH27" s="43">
        <f>IFERROR(__xludf.DUMMYFUNCTION("""COMPUTED_VALUE"""),15.0)</f>
        <v>15</v>
      </c>
      <c r="BI27" s="43">
        <f>IF(N3="", 0, IF(SUM(M27:R27)-N27&lt;&gt;0, 0, IF(SUM(C27:H27)&gt;0, 2, IF(SUM(C27:H27)&lt;0, 3, 1))))</f>
        <v>1</v>
      </c>
      <c r="BJ27" s="43">
        <f>IFERROR(__xludf.DUMMYFUNCTION("IF(BI27=1, FILTER(TOSSUP, LEN(TOSSUP)), IF(BI27=2, FILTER(NEG, LEN(NEG)), IF(BI27, FILTER(NONEG, LEN(NONEG)), """")))"),-5.0)</f>
        <v>-5</v>
      </c>
      <c r="BK27" s="43">
        <f>IFERROR(__xludf.DUMMYFUNCTION("""COMPUTED_VALUE"""),10.0)</f>
        <v>10</v>
      </c>
      <c r="BL27" s="43">
        <f>IFERROR(__xludf.DUMMYFUNCTION("""COMPUTED_VALUE"""),15.0)</f>
        <v>15</v>
      </c>
      <c r="BM27" s="43">
        <f>IF(O3="", 0, IF(SUM(M27:R27)-O27&lt;&gt;0, 0, IF(SUM(C27:H27)&gt;0, 2, IF(SUM(C27:H27)&lt;0, 3, 1))))</f>
        <v>1</v>
      </c>
      <c r="BN27" s="43">
        <f>IFERROR(__xludf.DUMMYFUNCTION("IF(BM27=1, FILTER(TOSSUP, LEN(TOSSUP)), IF(BM27=2, FILTER(NEG, LEN(NEG)), IF(BM27, FILTER(NONEG, LEN(NONEG)), """")))"),-5.0)</f>
        <v>-5</v>
      </c>
      <c r="BO27" s="43">
        <f>IFERROR(__xludf.DUMMYFUNCTION("""COMPUTED_VALUE"""),10.0)</f>
        <v>10</v>
      </c>
      <c r="BP27" s="43">
        <f>IFERROR(__xludf.DUMMYFUNCTION("""COMPUTED_VALUE"""),15.0)</f>
        <v>15</v>
      </c>
      <c r="BQ27" s="43">
        <f>IF(P3="", 0, IF(SUM(M27:R27)-P27&lt;&gt;0, 0, IF(SUM(C27:H27)&gt;0, 2, IF(SUM(C27:H27)&lt;0, 3, 1))))</f>
        <v>1</v>
      </c>
      <c r="BR27" s="43">
        <f>IFERROR(__xludf.DUMMYFUNCTION("IF(BQ27=1, FILTER(TOSSUP, LEN(TOSSUP)), IF(BQ27=2, FILTER(NEG, LEN(NEG)), IF(BQ27, FILTER(NONEG, LEN(NONEG)), """")))"),-5.0)</f>
        <v>-5</v>
      </c>
      <c r="BS27" s="43">
        <f>IFERROR(__xludf.DUMMYFUNCTION("""COMPUTED_VALUE"""),10.0)</f>
        <v>10</v>
      </c>
      <c r="BT27" s="43">
        <f>IFERROR(__xludf.DUMMYFUNCTION("""COMPUTED_VALUE"""),15.0)</f>
        <v>15</v>
      </c>
      <c r="BU27" s="43">
        <f>IF(Q3="", 0, IF(SUM(M27:R27)-Q27&lt;&gt;0, 0, IF(SUM(C27:H27)&gt;0, 2, IF(SUM(C27:H27)&lt;0, 3, 1))))</f>
        <v>0</v>
      </c>
      <c r="BV27" s="43" t="str">
        <f>IFERROR(__xludf.DUMMYFUNCTION("IF(BU27=1, FILTER(TOSSUP, LEN(TOSSUP)), IF(BU27=2, FILTER(NEG, LEN(NEG)), IF(BU27, FILTER(NONEG, LEN(NONEG)), """")))"),"")</f>
        <v/>
      </c>
      <c r="BW27" s="43"/>
      <c r="BX27" s="43"/>
      <c r="BY27" s="43">
        <f>IF(R3="", 0, IF(SUM(M27:R27)-R27&lt;&gt;0, 0, IF(SUM(C27:H27)&gt;0, 2, IF(SUM(C27:H27)&lt;0, 3, 1))))</f>
        <v>0</v>
      </c>
      <c r="BZ27" s="43" t="str">
        <f>IFERROR(__xludf.DUMMYFUNCTION("IF(BY27=1, FILTER(TOSSUP, LEN(TOSSUP)), IF(BY27=2, FILTER(NEG, LEN(NEG)), IF(BY27, FILTER(NONEG, LEN(NONEG)), """")))"),"")</f>
        <v/>
      </c>
      <c r="CA27" s="43"/>
      <c r="CB27" s="43"/>
    </row>
    <row r="28">
      <c r="A28" s="3"/>
      <c r="B28" s="77">
        <v>15.0</v>
      </c>
      <c r="C28" s="78">
        <f t="shared" ref="C28:H28" si="3">COUNTIF(C4:C27, "=15")</f>
        <v>1</v>
      </c>
      <c r="D28" s="79">
        <f t="shared" si="3"/>
        <v>0</v>
      </c>
      <c r="E28" s="78">
        <f t="shared" si="3"/>
        <v>1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49</v>
      </c>
      <c r="J28" s="81"/>
      <c r="K28" s="82" t="s">
        <v>50</v>
      </c>
      <c r="L28" s="83">
        <v>15.0</v>
      </c>
      <c r="M28" s="84">
        <f t="shared" ref="M28:R28" si="4">COUNTIF(M4:M27, "=15")</f>
        <v>0</v>
      </c>
      <c r="N28" s="85">
        <f t="shared" si="4"/>
        <v>1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49</v>
      </c>
      <c r="T28" s="81"/>
      <c r="U28" s="87" t="s">
        <v>50</v>
      </c>
      <c r="V28" s="43"/>
      <c r="W28" s="43"/>
      <c r="X28" s="43"/>
      <c r="Y28" s="10" t="str">
        <f>IFERROR(__xludf.DUMMYFUNCTION("""COMPUTED_VALUE"""),"Adhithyaa Nair")</f>
        <v>Adhithyaa Nair</v>
      </c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</row>
    <row r="29">
      <c r="A29" s="3"/>
      <c r="B29" s="88">
        <v>10.0</v>
      </c>
      <c r="C29" s="89">
        <f t="shared" ref="C29:H29" si="5">COUNTIF(C4:C27, "=10")</f>
        <v>2</v>
      </c>
      <c r="D29" s="90">
        <f t="shared" si="5"/>
        <v>3</v>
      </c>
      <c r="E29" s="89">
        <f t="shared" si="5"/>
        <v>1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7"/>
      <c r="L29" s="93">
        <v>10.0</v>
      </c>
      <c r="M29" s="94">
        <f t="shared" ref="M29:R29" si="6">COUNTIF(M4:M27, "=10")</f>
        <v>0</v>
      </c>
      <c r="N29" s="95">
        <f t="shared" si="6"/>
        <v>7</v>
      </c>
      <c r="O29" s="94">
        <f t="shared" si="6"/>
        <v>2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7"/>
      <c r="V29" s="43"/>
      <c r="W29" s="43"/>
      <c r="X29" s="43"/>
      <c r="Y29" s="43" t="str">
        <f>IFERROR(__xludf.DUMMYFUNCTION("""COMPUTED_VALUE"""),"Alex Yang")</f>
        <v>Alex Yang</v>
      </c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</row>
    <row r="30">
      <c r="A30" s="3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1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100</v>
      </c>
      <c r="J30" s="92"/>
      <c r="K30" s="99">
        <f>IF(ROUND(IFERROR(I30/SUM(C28:H29), 0), 0)=IFERROR(I30/SUM(C28:H29), 0), ROUND(IFERROR(I30/SUM(C28:H29), 0), 0), ROUND(IFERROR(I30/SUM(C28:H29), 0), 1))</f>
        <v>12.5</v>
      </c>
      <c r="L30" s="93">
        <v>-5.0</v>
      </c>
      <c r="M30" s="100">
        <f t="shared" ref="M30:R30" si="8">COUNTIF(M4:M27, "=-5")</f>
        <v>0</v>
      </c>
      <c r="N30" s="101">
        <f t="shared" si="8"/>
        <v>1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120</v>
      </c>
      <c r="T30" s="92"/>
      <c r="U30" s="103">
        <f>IF(ROUND(IFERROR(S30/SUM(M28:R29), 0), 0)=IFERROR(S30/SUM(M28:R29), 0), ROUND(IFERROR(S30/SUM(M28:R29), 0), 0), ROUND(IFERROR(S30/SUM(M28:R29), 0), 1))</f>
        <v>12</v>
      </c>
      <c r="V30" s="43"/>
      <c r="W30" s="43"/>
      <c r="X30" s="43"/>
      <c r="Y30" s="43" t="str">
        <f>IFERROR(__xludf.DUMMYFUNCTION("""COMPUTED_VALUE"""),"Ryan Yu")</f>
        <v>Ryan Yu</v>
      </c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</row>
    <row r="31">
      <c r="A31" s="3"/>
      <c r="B31" s="104" t="s">
        <v>51</v>
      </c>
      <c r="C31" s="105">
        <f t="shared" ref="C31:H31" si="9">(C28*15)+(C29*10)+(C30*-5)</f>
        <v>35</v>
      </c>
      <c r="D31" s="106">
        <f t="shared" si="9"/>
        <v>30</v>
      </c>
      <c r="E31" s="105">
        <f t="shared" si="9"/>
        <v>20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51</v>
      </c>
      <c r="M31" s="110">
        <f t="shared" ref="M31:R31" si="10">(M28*15)+(M29*10)+(M30*-5)</f>
        <v>0</v>
      </c>
      <c r="N31" s="106">
        <f t="shared" si="10"/>
        <v>80</v>
      </c>
      <c r="O31" s="110">
        <f t="shared" si="10"/>
        <v>20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3"/>
      <c r="W31" s="43"/>
      <c r="X31" s="43"/>
      <c r="Y31" s="43" t="str">
        <f>IFERROR(__xludf.DUMMYFUNCTION("""COMPUTED_VALUE"""),"")</f>
        <v/>
      </c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</row>
    <row r="32">
      <c r="A32" s="3"/>
      <c r="B32" s="111">
        <f>IFERROR(__xludf.DUMMYFUNCTION("IF(RegExMatch(K27&amp;"""",""--""), ""ERROR"", K27)"),185.0)</f>
        <v>185</v>
      </c>
      <c r="I32" s="92"/>
      <c r="J32" s="112" t="s">
        <v>52</v>
      </c>
      <c r="K32" s="113"/>
      <c r="L32" s="113"/>
      <c r="M32" s="81"/>
      <c r="N32" s="114">
        <f>IFERROR(__xludf.DUMMYFUNCTION("IF(RegExMatch(U27&amp;"""",""--""), ""ERROR"", U27)"),220.0)</f>
        <v>220</v>
      </c>
      <c r="O32" s="113"/>
      <c r="P32" s="113"/>
      <c r="Q32" s="113"/>
      <c r="R32" s="113"/>
      <c r="S32" s="113"/>
      <c r="T32" s="113"/>
      <c r="U32" s="81"/>
      <c r="V32" s="43"/>
      <c r="W32" s="43"/>
      <c r="X32" s="43"/>
      <c r="Y32" s="43" t="str">
        <f>IFERROR(__xludf.DUMMYFUNCTION("""COMPUTED_VALUE"""),"")</f>
        <v/>
      </c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</row>
    <row r="33">
      <c r="A33" s="3"/>
      <c r="B33" s="91"/>
      <c r="I33" s="92"/>
      <c r="J33" s="91"/>
      <c r="M33" s="92"/>
      <c r="N33" s="91"/>
      <c r="U33" s="92"/>
      <c r="V33" s="43"/>
      <c r="W33" s="43"/>
      <c r="X33" s="43"/>
      <c r="Y33" s="43" t="str">
        <f>IFERROR(__xludf.DUMMYFUNCTION("""COMPUTED_VALUE"""),"")</f>
        <v/>
      </c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</row>
    <row r="34">
      <c r="A34" s="3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3"/>
      <c r="W34" s="43"/>
      <c r="X34" s="43"/>
      <c r="Y34" s="43" t="str">
        <f>IFERROR(__xludf.DUMMYFUNCTION("""COMPUTED_VALUE"""),"")</f>
        <v/>
      </c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</row>
    <row r="35">
      <c r="A35" s="3"/>
      <c r="B35" s="3"/>
      <c r="C35" s="3"/>
      <c r="D35" s="3"/>
      <c r="E35" s="3"/>
      <c r="F35" s="30"/>
      <c r="G35" s="30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43"/>
      <c r="W35" s="43"/>
      <c r="X35" s="43"/>
      <c r="Y35" s="43" t="str">
        <f>IFERROR(__xludf.DUMMYFUNCTION("""COMPUTED_VALUE"""),"")</f>
        <v/>
      </c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</row>
    <row r="36">
      <c r="A36" s="3"/>
      <c r="B36" s="3"/>
      <c r="C36" s="116"/>
      <c r="E36" s="117"/>
      <c r="F36" s="30"/>
      <c r="G36" s="3"/>
      <c r="H36" s="3"/>
      <c r="I36" s="3"/>
      <c r="J36" s="117"/>
      <c r="K36" s="117"/>
      <c r="L36" s="3"/>
      <c r="M36" s="3"/>
      <c r="O36" s="3"/>
      <c r="P36" s="3"/>
      <c r="Q36" s="3"/>
      <c r="R36" s="3"/>
      <c r="S36" s="3"/>
      <c r="T36" s="3"/>
      <c r="U36" s="117"/>
      <c r="V36" s="43"/>
      <c r="W36" s="43"/>
      <c r="X36" s="43"/>
      <c r="Y36" s="43" t="str">
        <f>IFERROR(__xludf.DUMMYFUNCTION("""COMPUTED_VALUE"""),"")</f>
        <v/>
      </c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</row>
    <row r="37">
      <c r="A37" s="3"/>
      <c r="B37" s="3"/>
      <c r="C37" s="30" t="str">
        <f>W37</f>
        <v/>
      </c>
      <c r="L37" s="30"/>
      <c r="M37" s="30" t="str">
        <f>X37</f>
        <v/>
      </c>
      <c r="V37" s="43"/>
      <c r="W37" s="76"/>
      <c r="X37" s="76"/>
      <c r="Y37" s="43" t="str">
        <f>IFERROR(__xludf.DUMMYFUNCTION("FILTER(INSTRUCTIONS!A34:CC44, INSTRUCTIONS!A34:CC34=M2)"),"WEEPING ROSE")</f>
        <v>WEEPING ROSE</v>
      </c>
      <c r="Z37" s="10"/>
      <c r="AA37" s="10"/>
      <c r="AB37" s="43"/>
      <c r="AC37" s="43"/>
      <c r="AD37" s="43"/>
      <c r="AE37" s="10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</row>
    <row r="38">
      <c r="A38" s="3"/>
      <c r="B38" s="3"/>
      <c r="L38" s="30"/>
      <c r="V38" s="43"/>
      <c r="Y38" s="43" t="str">
        <f>IFERROR(__xludf.DUMMYFUNCTION("""COMPUTED_VALUE"""),"Ivy Chen")</f>
        <v>Ivy Chen</v>
      </c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</row>
    <row r="39">
      <c r="A39" s="3"/>
      <c r="B39" s="3"/>
      <c r="L39" s="30"/>
      <c r="V39" s="43"/>
      <c r="Y39" s="43" t="str">
        <f>IFERROR(__xludf.DUMMYFUNCTION("""COMPUTED_VALUE"""),"Kacy Lee")</f>
        <v>Kacy Lee</v>
      </c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</row>
    <row r="40">
      <c r="A40" s="3"/>
      <c r="B40" s="3"/>
      <c r="L40" s="30"/>
      <c r="V40" s="43"/>
      <c r="Y40" s="43" t="str">
        <f>IFERROR(__xludf.DUMMYFUNCTION("""COMPUTED_VALUE"""),"Aidan Nguyen")</f>
        <v>Aidan Nguyen</v>
      </c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</row>
    <row r="41">
      <c r="A41" s="3"/>
      <c r="B41" s="3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43"/>
      <c r="W41" s="43"/>
      <c r="X41" s="43"/>
      <c r="Y41" s="43" t="str">
        <f>IFERROR(__xludf.DUMMYFUNCTION("""COMPUTED_VALUE"""),"Theresa Ryan")</f>
        <v>Theresa Ryan</v>
      </c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</row>
    <row r="42">
      <c r="A42" s="3"/>
      <c r="B42" s="3"/>
      <c r="C42" s="119" t="s">
        <v>53</v>
      </c>
      <c r="H42" s="3"/>
      <c r="I42" s="3"/>
      <c r="J42" s="30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43"/>
      <c r="W42" s="43"/>
      <c r="X42" s="43"/>
      <c r="Y42" s="43" t="str">
        <f>IFERROR(__xludf.DUMMYFUNCTION("""COMPUTED_VALUE"""),"")</f>
        <v/>
      </c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</row>
    <row r="43">
      <c r="A43" s="3"/>
      <c r="B43" s="3"/>
      <c r="C43" s="120" t="s">
        <v>88</v>
      </c>
      <c r="V43" s="76"/>
      <c r="W43" s="43"/>
      <c r="X43" s="43"/>
      <c r="Y43" s="43" t="str">
        <f>IFERROR(__xludf.DUMMYFUNCTION("""COMPUTED_VALUE"""),"")</f>
        <v/>
      </c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</row>
    <row r="44">
      <c r="A44" s="3"/>
      <c r="B44" s="3"/>
      <c r="V44" s="43"/>
      <c r="W44" s="43"/>
      <c r="X44" s="43"/>
      <c r="Y44" s="43" t="str">
        <f>IFERROR(__xludf.DUMMYFUNCTION("""COMPUTED_VALUE"""),"")</f>
        <v/>
      </c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</row>
    <row r="45">
      <c r="A45" s="3"/>
      <c r="B45" s="3"/>
      <c r="V45" s="43"/>
      <c r="W45" s="43"/>
      <c r="X45" s="43"/>
      <c r="Y45" s="43" t="str">
        <f>IFERROR(__xludf.DUMMYFUNCTION("""COMPUTED_VALUE"""),"")</f>
        <v/>
      </c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</row>
    <row r="46">
      <c r="A46" s="3"/>
      <c r="B46" s="3"/>
      <c r="V46" s="43"/>
      <c r="W46" s="43"/>
      <c r="X46" s="43"/>
      <c r="Y46" s="43" t="str">
        <f>IFERROR(__xludf.DUMMYFUNCTION("""COMPUTED_VALUE"""),"")</f>
        <v/>
      </c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43"/>
      <c r="W47" s="43"/>
      <c r="X47" s="43"/>
      <c r="Y47" s="43" t="str">
        <f>IFERROR(__xludf.DUMMYFUNCTION("""COMPUTED_VALUE"""),"")</f>
        <v/>
      </c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</row>
  </sheetData>
  <mergeCells count="24">
    <mergeCell ref="L2:L3"/>
    <mergeCell ref="L24:L27"/>
    <mergeCell ref="M2:U2"/>
    <mergeCell ref="G1:Q1"/>
    <mergeCell ref="C2:K2"/>
    <mergeCell ref="U28:U29"/>
    <mergeCell ref="S28:T29"/>
    <mergeCell ref="I28:J29"/>
    <mergeCell ref="C42:G42"/>
    <mergeCell ref="C43:U46"/>
    <mergeCell ref="N32:U34"/>
    <mergeCell ref="U30:U31"/>
    <mergeCell ref="S30:T31"/>
    <mergeCell ref="K30:K31"/>
    <mergeCell ref="I30:J31"/>
    <mergeCell ref="X37:X40"/>
    <mergeCell ref="W37:W40"/>
    <mergeCell ref="K28:K29"/>
    <mergeCell ref="J32:M34"/>
    <mergeCell ref="B32:I34"/>
    <mergeCell ref="M37:U40"/>
    <mergeCell ref="C36:D36"/>
    <mergeCell ref="C37:K40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R27">
      <formula1>'ROUND 10'!$BZ$27:$CB$27</formula1>
    </dataValidation>
    <dataValidation type="list" allowBlank="1" showErrorMessage="1" sqref="M20">
      <formula1>'ROUND 10'!$BF$20:$BH$20</formula1>
    </dataValidation>
    <dataValidation type="list" allowBlank="1" showErrorMessage="1" sqref="F26">
      <formula1>'ROUND 10'!$AT$26:$AV$26</formula1>
    </dataValidation>
    <dataValidation type="list" allowBlank="1" showErrorMessage="1" sqref="C8">
      <formula1>'ROUND 10'!$AH$8:$AJ$8</formula1>
    </dataValidation>
    <dataValidation type="list" allowBlank="1" showErrorMessage="1" sqref="N24">
      <formula1>'ROUND 10'!$BJ$24:$BL$24</formula1>
    </dataValidation>
    <dataValidation type="list" allowBlank="1" showErrorMessage="1" sqref="E15">
      <formula1>'ROUND 10'!$AP$15:$AR$15</formula1>
    </dataValidation>
    <dataValidation type="list" allowBlank="1" showErrorMessage="1" sqref="D9">
      <formula1>'ROUND 10'!$AL$9:$AN$9</formula1>
    </dataValidation>
    <dataValidation type="list" allowBlank="1" showErrorMessage="1" sqref="D11">
      <formula1>'ROUND 10'!$AL$11:$AN$11</formula1>
    </dataValidation>
    <dataValidation type="list" allowBlank="1" showErrorMessage="1" sqref="M18">
      <formula1>'ROUND 10'!$BF$18:$BH$18</formula1>
    </dataValidation>
    <dataValidation type="list" allowBlank="1" showErrorMessage="1" sqref="I16">
      <formula1>'ROUND 10'!$X$16:$AA$16</formula1>
    </dataValidation>
    <dataValidation type="list" allowBlank="1" showErrorMessage="1" sqref="Q26">
      <formula1>'ROUND 10'!$BV$26:$BX$26</formula1>
    </dataValidation>
    <dataValidation type="list" allowBlank="1" showErrorMessage="1" sqref="F13">
      <formula1>'ROUND 10'!$AT$13:$AV$13</formula1>
    </dataValidation>
    <dataValidation type="list" allowBlank="1" showErrorMessage="1" sqref="S16">
      <formula1>'ROUND 10'!$AC$16:$AF$16</formula1>
    </dataValidation>
    <dataValidation type="list" allowBlank="1" showErrorMessage="1" sqref="O9">
      <formula1>'ROUND 10'!$BN$9:$BP$9</formula1>
    </dataValidation>
    <dataValidation type="list" allowBlank="1" showErrorMessage="1" sqref="N11">
      <formula1>'ROUND 10'!$BJ$11:$BL$11</formula1>
    </dataValidation>
    <dataValidation type="list" allowBlank="1" showErrorMessage="1" sqref="C24">
      <formula1>'ROUND 10'!$AH$24:$AJ$24</formula1>
    </dataValidation>
    <dataValidation type="list" allowBlank="1" showErrorMessage="1" sqref="G22">
      <formula1>'ROUND 10'!$AX$22:$AZ$22</formula1>
    </dataValidation>
    <dataValidation type="list" allowBlank="1" showErrorMessage="1" sqref="E8">
      <formula1>'ROUND 10'!$AP$8:$AR$8</formula1>
    </dataValidation>
    <dataValidation type="list" allowBlank="1" showErrorMessage="1" sqref="H5">
      <formula1>'ROUND 10'!$BB$5:$BD$5</formula1>
    </dataValidation>
    <dataValidation type="list" allowBlank="1" showErrorMessage="1" sqref="D24">
      <formula1>'ROUND 10'!$AL$24:$AN$24</formula1>
    </dataValidation>
    <dataValidation type="list" allowBlank="1" showErrorMessage="1" sqref="Q13">
      <formula1>'ROUND 10'!$BV$13:$BX$13</formula1>
    </dataValidation>
    <dataValidation type="list" allowBlank="1" showErrorMessage="1" sqref="M6">
      <formula1>'ROUND 10'!$BF$6:$BH$6</formula1>
    </dataValidation>
    <dataValidation type="list" allowBlank="1" showErrorMessage="1" sqref="Q27">
      <formula1>'ROUND 10'!$BV$27:$BX$27</formula1>
    </dataValidation>
    <dataValidation type="list" allowBlank="1" showErrorMessage="1" sqref="I17">
      <formula1>'ROUND 10'!$X$17:$AA$17</formula1>
    </dataValidation>
    <dataValidation type="list" allowBlank="1" showErrorMessage="1" sqref="H18">
      <formula1>'ROUND 10'!$BB$18:$BD$18</formula1>
    </dataValidation>
    <dataValidation type="list" allowBlank="1" showErrorMessage="1" sqref="P16">
      <formula1>'ROUND 10'!$BR$16:$BT$16</formula1>
    </dataValidation>
    <dataValidation type="list" allowBlank="1" showErrorMessage="1" sqref="G19">
      <formula1>'ROUND 10'!$AX$19:$AZ$19</formula1>
    </dataValidation>
    <dataValidation type="list" allowBlank="1" showErrorMessage="1" sqref="G6">
      <formula1>'ROUND 10'!$AX$6:$AZ$6</formula1>
    </dataValidation>
    <dataValidation type="list" allowBlank="1" showErrorMessage="1" sqref="O22">
      <formula1>'ROUND 10'!$BN$22:$BP$22</formula1>
    </dataValidation>
    <dataValidation type="list" allowBlank="1" showErrorMessage="1" sqref="F25">
      <formula1>'ROUND 10'!$AT$25:$AV$25</formula1>
    </dataValidation>
    <dataValidation type="list" allowBlank="1" showErrorMessage="1" sqref="Q7">
      <formula1>'ROUND 10'!$BV$7:$BX$7</formula1>
    </dataValidation>
    <dataValidation type="list" allowBlank="1" showErrorMessage="1" sqref="S17">
      <formula1>'ROUND 10'!$AC$17:$AF$17</formula1>
    </dataValidation>
    <dataValidation type="list" allowBlank="1" showErrorMessage="1" sqref="D10">
      <formula1>'ROUND 10'!$AL$10:$AN$10</formula1>
    </dataValidation>
    <dataValidation type="list" allowBlank="1" showErrorMessage="1" sqref="Q14">
      <formula1>'ROUND 10'!$BV$14:$BX$14</formula1>
    </dataValidation>
    <dataValidation type="list" allowBlank="1" showErrorMessage="1" sqref="H17">
      <formula1>'ROUND 10'!$BB$17:$BD$17</formula1>
    </dataValidation>
    <dataValidation type="list" allowBlank="1" showErrorMessage="1" sqref="P15">
      <formula1>'ROUND 10'!$BR$15:$BT$15</formula1>
    </dataValidation>
    <dataValidation type="list" allowBlank="1" showErrorMessage="1" sqref="O21">
      <formula1>'ROUND 10'!$BN$21:$BP$21</formula1>
    </dataValidation>
    <dataValidation type="list" allowBlank="1" showErrorMessage="1" sqref="F5">
      <formula1>'ROUND 10'!$AT$5:$AV$5</formula1>
    </dataValidation>
    <dataValidation type="list" allowBlank="1" showErrorMessage="1" sqref="F12">
      <formula1>'ROUND 10'!$AT$12:$AV$12</formula1>
    </dataValidation>
    <dataValidation type="list" allowBlank="1" showErrorMessage="1" sqref="N10">
      <formula1>'ROUND 10'!$BJ$10:$BL$10</formula1>
    </dataValidation>
    <dataValidation type="list" allowBlank="1" showErrorMessage="1" sqref="D23">
      <formula1>'ROUND 10'!$AL$23:$AN$23</formula1>
    </dataValidation>
    <dataValidation type="list" allowBlank="1" showErrorMessage="1" sqref="O23">
      <formula1>'ROUND 10'!$BN$23:$BP$23</formula1>
    </dataValidation>
    <dataValidation type="list" allowBlank="1" showErrorMessage="1" sqref="R15">
      <formula1>'ROUND 10'!$BZ$15:$CB$15</formula1>
    </dataValidation>
    <dataValidation type="list" allowBlank="1" showErrorMessage="1" sqref="S4">
      <formula1>'ROUND 10'!$AC$4:$AF$4</formula1>
    </dataValidation>
    <dataValidation type="list" allowBlank="1" showErrorMessage="1" sqref="F14">
      <formula1>'ROUND 10'!$AT$14:$AV$14</formula1>
    </dataValidation>
    <dataValidation type="list" allowBlank="1" showErrorMessage="1" sqref="E27">
      <formula1>'ROUND 10'!$AP$27:$AR$27</formula1>
    </dataValidation>
    <dataValidation type="list" allowBlank="1" showErrorMessage="1" sqref="N12">
      <formula1>'ROUND 10'!$BJ$12:$BL$12</formula1>
    </dataValidation>
    <dataValidation type="list" allowBlank="1" showErrorMessage="1" sqref="C25">
      <formula1>'ROUND 10'!$AH$25:$AJ$25</formula1>
    </dataValidation>
    <dataValidation type="list" allowBlank="1" showErrorMessage="1" sqref="O18">
      <formula1>'ROUND 10'!$BN$18:$BP$18</formula1>
    </dataValidation>
    <dataValidation type="list" allowBlank="1" showErrorMessage="1" sqref="R12">
      <formula1>'ROUND 10'!$BZ$12:$CB$12</formula1>
    </dataValidation>
    <dataValidation type="list" allowBlank="1" showErrorMessage="1" sqref="G23">
      <formula1>'ROUND 10'!$AX$23:$AZ$23</formula1>
    </dataValidation>
    <dataValidation type="list" allowBlank="1" showErrorMessage="1" sqref="M4">
      <formula1>'ROUND 10'!$BF$4:$BH$4</formula1>
    </dataValidation>
    <dataValidation type="list" allowBlank="1" showErrorMessage="1" sqref="F7">
      <formula1>'ROUND 10'!$AT$7:$AV$7</formula1>
    </dataValidation>
    <dataValidation type="list" allowBlank="1" showErrorMessage="1" sqref="C22">
      <formula1>'ROUND 10'!$AH$22:$AJ$22</formula1>
    </dataValidation>
    <dataValidation type="list" allowBlank="1" showErrorMessage="1" sqref="I20">
      <formula1>'ROUND 10'!$X$20:$AA$20</formula1>
    </dataValidation>
    <dataValidation type="list" allowBlank="1" showErrorMessage="1" sqref="H19">
      <formula1>'ROUND 10'!$BB$19:$BD$19</formula1>
    </dataValidation>
    <dataValidation type="list" allowBlank="1" showErrorMessage="1" sqref="P17">
      <formula1>'ROUND 10'!$BR$17:$BT$17</formula1>
    </dataValidation>
    <dataValidation type="list" allowBlank="1" showErrorMessage="1" sqref="I15">
      <formula1>'ROUND 10'!$X$15:$AA$15</formula1>
    </dataValidation>
    <dataValidation type="list" allowBlank="1" showErrorMessage="1" sqref="N5">
      <formula1>'ROUND 10'!$BJ$5:$BL$5</formula1>
    </dataValidation>
    <dataValidation type="list" allowBlank="1" showErrorMessage="1" sqref="C23">
      <formula1>'ROUND 10'!$AH$23:$AJ$23</formula1>
    </dataValidation>
    <dataValidation type="list" allowBlank="1" showErrorMessage="1" sqref="R13">
      <formula1>'ROUND 10'!$BZ$13:$CB$13</formula1>
    </dataValidation>
    <dataValidation type="list" allowBlank="1" showErrorMessage="1" sqref="G21">
      <formula1>'ROUND 10'!$AX$21:$AZ$21</formula1>
    </dataValidation>
    <dataValidation type="list" allowBlank="1" showErrorMessage="1" sqref="C3:H3">
      <formula1>'ROUND 10'!$Y$27:$Y$36</formula1>
    </dataValidation>
    <dataValidation type="list" allowBlank="1" showErrorMessage="1" sqref="I14">
      <formula1>'ROUND 10'!$X$14:$AA$14</formula1>
    </dataValidation>
    <dataValidation type="list" allowBlank="1" showErrorMessage="1" sqref="D25">
      <formula1>'ROUND 10'!$AL$25:$AN$25</formula1>
    </dataValidation>
    <dataValidation type="list" allowBlank="1" showErrorMessage="1" sqref="Q12">
      <formula1>'ROUND 10'!$BV$12:$BX$12</formula1>
    </dataValidation>
    <dataValidation type="list" allowBlank="1" showErrorMessage="1" sqref="P5">
      <formula1>'ROUND 10'!$BR$5:$BT$5</formula1>
    </dataValidation>
    <dataValidation type="list" allowBlank="1" showErrorMessage="1" sqref="R14">
      <formula1>'ROUND 10'!$BZ$14:$CB$14</formula1>
    </dataValidation>
    <dataValidation type="list" allowBlank="1" showErrorMessage="1" sqref="G20">
      <formula1>'ROUND 10'!$AX$20:$AZ$20</formula1>
    </dataValidation>
    <dataValidation type="list" allowBlank="1" showErrorMessage="1" sqref="R8">
      <formula1>'ROUND 10'!$BZ$8:$CB$8</formula1>
    </dataValidation>
    <dataValidation type="list" allowBlank="1" showErrorMessage="1" sqref="O24">
      <formula1>'ROUND 10'!$BN$24:$BP$24</formula1>
    </dataValidation>
    <dataValidation type="list" allowBlank="1" showErrorMessage="1" sqref="C2 M2">
      <formula1>INSTRUCTIONS!$A$34:$CC$34</formula1>
    </dataValidation>
    <dataValidation type="list" allowBlank="1" showErrorMessage="1" sqref="S9">
      <formula1>'ROUND 10'!$AC$9:$AF$9</formula1>
    </dataValidation>
    <dataValidation type="list" allowBlank="1" showErrorMessage="1" sqref="Q11">
      <formula1>'ROUND 10'!$BV$11:$BX$11</formula1>
    </dataValidation>
    <dataValidation type="list" allowBlank="1" showErrorMessage="1" sqref="F15">
      <formula1>'ROUND 10'!$AT$15:$AV$15</formula1>
    </dataValidation>
    <dataValidation type="list" allowBlank="1" showErrorMessage="1" sqref="G8">
      <formula1>'ROUND 10'!$AX$8:$AZ$8</formula1>
    </dataValidation>
    <dataValidation type="list" allowBlank="1" showErrorMessage="1" sqref="N13">
      <formula1>'ROUND 10'!$BJ$13:$BL$13</formula1>
    </dataValidation>
    <dataValidation type="list" allowBlank="1" showErrorMessage="1" sqref="D26">
      <formula1>'ROUND 10'!$AL$26:$AN$26</formula1>
    </dataValidation>
    <dataValidation type="list" allowBlank="1" showErrorMessage="1" sqref="Q9">
      <formula1>'ROUND 10'!$BV$9:$BX$9</formula1>
    </dataValidation>
    <dataValidation type="list" allowBlank="1" showErrorMessage="1" sqref="O19">
      <formula1>'ROUND 10'!$BN$19:$BP$19</formula1>
    </dataValidation>
    <dataValidation type="list" allowBlank="1" showErrorMessage="1" sqref="E4">
      <formula1>'ROUND 10'!$AP$4:$AR$4</formula1>
    </dataValidation>
    <dataValidation type="list" allowBlank="1" showErrorMessage="1" sqref="E18">
      <formula1>'ROUND 10'!$AP$18:$AR$18</formula1>
    </dataValidation>
    <dataValidation type="list" allowBlank="1" showErrorMessage="1" sqref="G17">
      <formula1>'ROUND 10'!$AX$17:$AZ$17</formula1>
    </dataValidation>
    <dataValidation type="list" allowBlank="1" showErrorMessage="1" sqref="O11">
      <formula1>'ROUND 10'!$BN$11:$BP$11</formula1>
    </dataValidation>
    <dataValidation type="list" allowBlank="1" showErrorMessage="1" sqref="I21">
      <formula1>'ROUND 10'!$X$21:$AA$21</formula1>
    </dataValidation>
    <dataValidation type="list" allowBlank="1" showErrorMessage="1" sqref="O5">
      <formula1>'ROUND 10'!$BN$5:$BP$5</formula1>
    </dataValidation>
    <dataValidation type="list" allowBlank="1" showErrorMessage="1" sqref="D14">
      <formula1>'ROUND 10'!$AL$14:$AN$14</formula1>
    </dataValidation>
    <dataValidation type="list" allowBlank="1" showErrorMessage="1" sqref="N8">
      <formula1>'ROUND 10'!$BJ$8:$BL$8</formula1>
    </dataValidation>
    <dataValidation type="list" allowBlank="1" showErrorMessage="1" sqref="I19">
      <formula1>'ROUND 10'!$X$19:$AA$19</formula1>
    </dataValidation>
    <dataValidation type="list" allowBlank="1" showErrorMessage="1" sqref="H22">
      <formula1>'ROUND 10'!$BB$22:$BD$22</formula1>
    </dataValidation>
    <dataValidation type="list" allowBlank="1" showErrorMessage="1" sqref="N21">
      <formula1>'ROUND 10'!$BJ$21:$BL$21</formula1>
    </dataValidation>
    <dataValidation type="list" allowBlank="1" showErrorMessage="1" sqref="M15">
      <formula1>'ROUND 10'!$BF$15:$BH$15</formula1>
    </dataValidation>
    <dataValidation type="list" allowBlank="1" showErrorMessage="1" sqref="C13">
      <formula1>'ROUND 10'!$AH$13:$AJ$13</formula1>
    </dataValidation>
    <dataValidation type="list" allowBlank="1" showErrorMessage="1" sqref="H8">
      <formula1>'ROUND 10'!$BB$8:$BD$8</formula1>
    </dataValidation>
    <dataValidation type="list" allowBlank="1" showErrorMessage="1" sqref="E12">
      <formula1>'ROUND 10'!$AP$12:$AR$12</formula1>
    </dataValidation>
    <dataValidation type="list" allowBlank="1" showErrorMessage="1" sqref="N19">
      <formula1>'ROUND 10'!$BJ$19:$BL$19</formula1>
    </dataValidation>
    <dataValidation type="list" allowBlank="1" showErrorMessage="1" sqref="C4">
      <formula1>'ROUND 10'!$AH$4:$AJ$4</formula1>
    </dataValidation>
    <dataValidation type="list" allowBlank="1" showErrorMessage="1" sqref="R24">
      <formula1>'ROUND 10'!$BZ$24:$CB$24</formula1>
    </dataValidation>
    <dataValidation type="list" allowBlank="1" showErrorMessage="1" sqref="E26">
      <formula1>'ROUND 10'!$AP$26:$AR$26</formula1>
    </dataValidation>
    <dataValidation type="list" allowBlank="1" showErrorMessage="1" sqref="G25">
      <formula1>'ROUND 10'!$AX$25:$AZ$25</formula1>
    </dataValidation>
    <dataValidation type="list" allowBlank="1" showErrorMessage="1" sqref="G4">
      <formula1>'ROUND 10'!$AX$4:$AZ$4</formula1>
    </dataValidation>
    <dataValidation type="list" allowBlank="1" showErrorMessage="1" sqref="Q5">
      <formula1>'ROUND 10'!$BV$5:$BX$5</formula1>
    </dataValidation>
    <dataValidation type="list" allowBlank="1" showErrorMessage="1" sqref="D6">
      <formula1>'ROUND 10'!$AL$6:$AN$6</formula1>
    </dataValidation>
    <dataValidation type="list" allowBlank="1" showErrorMessage="1" sqref="F10">
      <formula1>'ROUND 10'!$AT$10:$AV$10</formula1>
    </dataValidation>
    <dataValidation type="list" allowBlank="1" showErrorMessage="1" sqref="O17">
      <formula1>'ROUND 10'!$BN$17:$BP$17</formula1>
    </dataValidation>
    <dataValidation type="list" allowBlank="1" showErrorMessage="1" sqref="Q16">
      <formula1>'ROUND 10'!$BV$16:$BX$16</formula1>
    </dataValidation>
    <dataValidation type="list" allowBlank="1" showErrorMessage="1" sqref="I8">
      <formula1>'ROUND 10'!$X$8:$AA$8</formula1>
    </dataValidation>
    <dataValidation type="list" allowBlank="1" showErrorMessage="1" sqref="D21">
      <formula1>'ROUND 10'!$AL$21:$AN$21</formula1>
    </dataValidation>
    <dataValidation type="list" allowBlank="1" showErrorMessage="1" sqref="C21">
      <formula1>'ROUND 10'!$AH$21:$AJ$21</formula1>
    </dataValidation>
    <dataValidation type="list" allowBlank="1" showErrorMessage="1" sqref="E20">
      <formula1>'ROUND 10'!$AP$20:$AR$20</formula1>
    </dataValidation>
    <dataValidation type="list" allowBlank="1" showErrorMessage="1" sqref="N27">
      <formula1>'ROUND 10'!$BJ$27:$BL$27</formula1>
    </dataValidation>
    <dataValidation type="list" allowBlank="1" showErrorMessage="1" sqref="R16">
      <formula1>'ROUND 10'!$BZ$16:$CB$16</formula1>
    </dataValidation>
    <dataValidation type="list" allowBlank="1" showErrorMessage="1" sqref="P26">
      <formula1>'ROUND 10'!$BR$26:$BT$26</formula1>
    </dataValidation>
    <dataValidation type="list" allowBlank="1" showErrorMessage="1" sqref="E13">
      <formula1>'ROUND 10'!$AP$13:$AR$13</formula1>
    </dataValidation>
    <dataValidation type="list" allowBlank="1" showErrorMessage="1" sqref="S5">
      <formula1>'ROUND 10'!$AC$5:$AF$5</formula1>
    </dataValidation>
    <dataValidation type="list" allowBlank="1" showErrorMessage="1" sqref="O16">
      <formula1>'ROUND 10'!$BN$16:$BP$16</formula1>
    </dataValidation>
    <dataValidation type="list" allowBlank="1" showErrorMessage="1" sqref="S7">
      <formula1>'ROUND 10'!$AC$7:$AF$7</formula1>
    </dataValidation>
    <dataValidation type="list" allowBlank="1" showErrorMessage="1" sqref="Q15">
      <formula1>'ROUND 10'!$BV$15:$BX$15</formula1>
    </dataValidation>
    <dataValidation type="list" allowBlank="1" showErrorMessage="1" sqref="C20">
      <formula1>'ROUND 10'!$AH$20:$AJ$20</formula1>
    </dataValidation>
    <dataValidation type="list" allowBlank="1" showErrorMessage="1" sqref="R7">
      <formula1>'ROUND 10'!$BZ$7:$CB$7</formula1>
    </dataValidation>
    <dataValidation type="list" allowBlank="1" showErrorMessage="1" sqref="R17">
      <formula1>'ROUND 10'!$BZ$17:$CB$17</formula1>
    </dataValidation>
    <dataValidation type="list" allowBlank="1" showErrorMessage="1" sqref="O10">
      <formula1>'ROUND 10'!$BN$10:$BP$10</formula1>
    </dataValidation>
    <dataValidation type="list" allowBlank="1" showErrorMessage="1" sqref="R23">
      <formula1>'ROUND 10'!$BZ$23:$CB$23</formula1>
    </dataValidation>
    <dataValidation type="list" allowBlank="1" showErrorMessage="1" sqref="P27">
      <formula1>'ROUND 10'!$BR$27:$BT$27</formula1>
    </dataValidation>
    <dataValidation type="list" allowBlank="1" showErrorMessage="1" sqref="E19">
      <formula1>'ROUND 10'!$AP$19:$AR$19</formula1>
    </dataValidation>
    <dataValidation type="list" allowBlank="1" showErrorMessage="1" sqref="G18">
      <formula1>'ROUND 10'!$AX$18:$AZ$18</formula1>
    </dataValidation>
    <dataValidation type="list" allowBlank="1" showErrorMessage="1" sqref="P6">
      <formula1>'ROUND 10'!$BR$6:$BT$6</formula1>
    </dataValidation>
    <dataValidation type="list" allowBlank="1" showErrorMessage="1" sqref="F8">
      <formula1>'ROUND 10'!$AT$8:$AV$8</formula1>
    </dataValidation>
    <dataValidation type="list" allowBlank="1" showErrorMessage="1" sqref="D22">
      <formula1>'ROUND 10'!$AL$22:$AN$22</formula1>
    </dataValidation>
    <dataValidation type="list" allowBlank="1" showErrorMessage="1" sqref="I22">
      <formula1>'ROUND 10'!$X$22:$AA$22</formula1>
    </dataValidation>
    <dataValidation type="list" allowBlank="1" showErrorMessage="1" sqref="H23">
      <formula1>'ROUND 10'!$BB$23:$BD$23</formula1>
    </dataValidation>
    <dataValidation type="list" allowBlank="1" showErrorMessage="1" sqref="N22">
      <formula1>'ROUND 10'!$BJ$22:$BL$22</formula1>
    </dataValidation>
    <dataValidation type="list" allowBlank="1" showErrorMessage="1" sqref="E25">
      <formula1>'ROUND 10'!$AP$25:$AR$25</formula1>
    </dataValidation>
    <dataValidation type="list" allowBlank="1" showErrorMessage="1" sqref="M14">
      <formula1>'ROUND 10'!$BF$14:$BH$14</formula1>
    </dataValidation>
    <dataValidation type="list" allowBlank="1" showErrorMessage="1" sqref="C14">
      <formula1>'ROUND 10'!$AH$14:$AJ$14</formula1>
    </dataValidation>
    <dataValidation type="list" allowBlank="1" showErrorMessage="1" sqref="G24">
      <formula1>'ROUND 10'!$AX$24:$AZ$24</formula1>
    </dataValidation>
    <dataValidation type="list" allowBlank="1" showErrorMessage="1" sqref="Q22">
      <formula1>'ROUND 10'!$BV$22:$BX$22</formula1>
    </dataValidation>
    <dataValidation type="list" allowBlank="1" showErrorMessage="1" sqref="R18">
      <formula1>'ROUND 10'!$BZ$18:$CB$18</formula1>
    </dataValidation>
    <dataValidation type="list" allowBlank="1" showErrorMessage="1" sqref="H13">
      <formula1>'ROUND 10'!$BB$13:$BD$13</formula1>
    </dataValidation>
    <dataValidation type="list" allowBlank="1" showErrorMessage="1" sqref="G26">
      <formula1>'ROUND 10'!$AX$26:$AZ$26</formula1>
    </dataValidation>
    <dataValidation type="list" allowBlank="1" showErrorMessage="1" sqref="O20">
      <formula1>'ROUND 10'!$BN$20:$BP$20</formula1>
    </dataValidation>
    <dataValidation type="list" allowBlank="1" showErrorMessage="1" sqref="E6">
      <formula1>'ROUND 10'!$AP$6:$AR$6</formula1>
    </dataValidation>
    <dataValidation type="list" allowBlank="1" showErrorMessage="1" sqref="F11">
      <formula1>'ROUND 10'!$AT$11:$AV$11</formula1>
    </dataValidation>
    <dataValidation type="list" allowBlank="1" showErrorMessage="1" sqref="E24">
      <formula1>'ROUND 10'!$AP$24:$AR$24</formula1>
    </dataValidation>
    <dataValidation type="list" allowBlank="1" showErrorMessage="1" sqref="D4">
      <formula1>'ROUND 10'!$AL$4:$AN$4</formula1>
    </dataValidation>
    <dataValidation type="list" allowBlank="1" showErrorMessage="1" sqref="Q17">
      <formula1>'ROUND 10'!$BV$17:$BX$17</formula1>
    </dataValidation>
    <dataValidation type="list" allowBlank="1" showErrorMessage="1" sqref="D20">
      <formula1>'ROUND 10'!$AL$20:$AN$20</formula1>
    </dataValidation>
    <dataValidation type="list" allowBlank="1" showErrorMessage="1" sqref="M8">
      <formula1>'ROUND 10'!$BF$8:$BH$8</formula1>
    </dataValidation>
    <dataValidation type="list" allowBlank="1" showErrorMessage="1" sqref="D15">
      <formula1>'ROUND 10'!$AL$15:$AN$15</formula1>
    </dataValidation>
    <dataValidation type="list" allowBlank="1" showErrorMessage="1" sqref="N23">
      <formula1>'ROUND 10'!$BJ$23:$BL$23</formula1>
    </dataValidation>
    <dataValidation type="list" allowBlank="1" showErrorMessage="1" sqref="I6">
      <formula1>'ROUND 10'!$X$6:$AA$6</formula1>
    </dataValidation>
    <dataValidation type="list" allowBlank="1" showErrorMessage="1" sqref="E14">
      <formula1>'ROUND 10'!$AP$14:$AR$14</formula1>
    </dataValidation>
    <dataValidation type="list" allowBlank="1" showErrorMessage="1" sqref="H21">
      <formula1>'ROUND 10'!$BB$21:$BD$21</formula1>
    </dataValidation>
    <dataValidation type="list" allowBlank="1" showErrorMessage="1" sqref="O7">
      <formula1>'ROUND 10'!$BN$7:$BP$7</formula1>
    </dataValidation>
    <dataValidation type="list" allowBlank="1" showErrorMessage="1" sqref="I18">
      <formula1>'ROUND 10'!$X$18:$AA$18</formula1>
    </dataValidation>
    <dataValidation type="list" allowBlank="1" showErrorMessage="1" sqref="M24">
      <formula1>'ROUND 10'!$BF$24:$BH$24</formula1>
    </dataValidation>
    <dataValidation type="list" allowBlank="1" showErrorMessage="1" sqref="C12">
      <formula1>'ROUND 10'!$AH$12:$AJ$12</formula1>
    </dataValidation>
    <dataValidation type="list" allowBlank="1" showErrorMessage="1" sqref="M19">
      <formula1>'ROUND 10'!$BF$19:$BH$19</formula1>
    </dataValidation>
    <dataValidation type="list" allowBlank="1" showErrorMessage="1" sqref="N18">
      <formula1>'ROUND 10'!$BJ$18:$BL$18</formula1>
    </dataValidation>
    <dataValidation type="list" allowBlank="1" showErrorMessage="1" sqref="Q25">
      <formula1>'ROUND 10'!$BV$25:$BX$25</formula1>
    </dataValidation>
    <dataValidation type="list" allowBlank="1" showErrorMessage="1" sqref="R25">
      <formula1>'ROUND 10'!$BZ$25:$CB$25</formula1>
    </dataValidation>
    <dataValidation type="list" allowBlank="1" showErrorMessage="1" sqref="M21">
      <formula1>'ROUND 10'!$BF$21:$BH$21</formula1>
    </dataValidation>
    <dataValidation type="list" allowBlank="1" showErrorMessage="1" sqref="D12">
      <formula1>'ROUND 10'!$AL$12:$AN$12</formula1>
    </dataValidation>
    <dataValidation type="list" allowBlank="1" showErrorMessage="1" sqref="H16">
      <formula1>'ROUND 10'!$BB$16:$BD$16</formula1>
    </dataValidation>
    <dataValidation type="list" allowBlank="1" showErrorMessage="1" sqref="H20">
      <formula1>'ROUND 10'!$BB$20:$BD$20</formula1>
    </dataValidation>
    <dataValidation type="list" allowBlank="1" showErrorMessage="1" sqref="E22">
      <formula1>'ROUND 10'!$AP$22:$AR$22</formula1>
    </dataValidation>
    <dataValidation type="list" allowBlank="1" showErrorMessage="1" sqref="C11">
      <formula1>'ROUND 10'!$AH$11:$AJ$11</formula1>
    </dataValidation>
    <dataValidation type="list" allowBlank="1" showErrorMessage="1" sqref="M16">
      <formula1>'ROUND 10'!$BF$16:$BH$16</formula1>
    </dataValidation>
    <dataValidation type="list" allowBlank="1" showErrorMessage="1" sqref="Q24">
      <formula1>'ROUND 10'!$BV$24:$BX$24</formula1>
    </dataValidation>
    <dataValidation type="list" allowBlank="1" showErrorMessage="1" sqref="O13">
      <formula1>'ROUND 10'!$BN$13:$BP$13</formula1>
    </dataValidation>
    <dataValidation type="list" allowBlank="1" showErrorMessage="1" sqref="D13">
      <formula1>'ROUND 10'!$AL$13:$AN$13</formula1>
    </dataValidation>
    <dataValidation type="list" allowBlank="1" showErrorMessage="1" sqref="N26">
      <formula1>'ROUND 10'!$BJ$26:$BL$26</formula1>
    </dataValidation>
    <dataValidation type="list" allowBlank="1" showErrorMessage="1" sqref="H15">
      <formula1>'ROUND 10'!$BB$15:$BD$15</formula1>
    </dataValidation>
    <dataValidation type="list" allowBlank="1" showErrorMessage="1" sqref="E17">
      <formula1>'ROUND 10'!$AP$17:$AR$17</formula1>
    </dataValidation>
    <dataValidation type="list" allowBlank="1" showErrorMessage="1" sqref="M22">
      <formula1>'ROUND 10'!$BF$22:$BH$22</formula1>
    </dataValidation>
    <dataValidation type="list" allowBlank="1" showErrorMessage="1" sqref="M3:R3">
      <formula1>'ROUND 10'!$Y$38:$Y$47</formula1>
    </dataValidation>
    <dataValidation type="list" allowBlank="1" showErrorMessage="1" sqref="M17">
      <formula1>'ROUND 10'!$BF$17:$BH$17</formula1>
    </dataValidation>
    <dataValidation type="list" allowBlank="1" showErrorMessage="1" sqref="E21">
      <formula1>'ROUND 10'!$AP$21:$AR$21</formula1>
    </dataValidation>
    <dataValidation type="list" allowBlank="1" showErrorMessage="1" sqref="C10">
      <formula1>'ROUND 10'!$AH$10:$AJ$10</formula1>
    </dataValidation>
    <dataValidation type="list" allowBlank="1" showErrorMessage="1" sqref="R26">
      <formula1>'ROUND 10'!$BZ$26:$CB$26</formula1>
    </dataValidation>
    <dataValidation type="list" allowBlank="1" showErrorMessage="1" sqref="Q23">
      <formula1>'ROUND 10'!$BV$23:$BX$23</formula1>
    </dataValidation>
    <dataValidation type="list" allowBlank="1" showErrorMessage="1" sqref="O12">
      <formula1>'ROUND 10'!$BN$12:$BP$12</formula1>
    </dataValidation>
    <dataValidation type="list" allowBlank="1" showErrorMessage="1" sqref="N25">
      <formula1>'ROUND 10'!$BJ$25:$BL$25</formula1>
    </dataValidation>
    <dataValidation type="list" allowBlank="1" showErrorMessage="1" sqref="H14">
      <formula1>'ROUND 10'!$BB$14:$BD$14</formula1>
    </dataValidation>
    <dataValidation type="list" allowBlank="1" showErrorMessage="1" sqref="G27">
      <formula1>'ROUND 10'!$AX$27:$AZ$27</formula1>
    </dataValidation>
    <dataValidation type="list" allowBlank="1" showErrorMessage="1" sqref="C6">
      <formula1>'ROUND 10'!$AH$6:$AJ$6</formula1>
    </dataValidation>
    <dataValidation type="list" allowBlank="1" showErrorMessage="1" sqref="P8">
      <formula1>'ROUND 10'!$BR$8:$BT$8</formula1>
    </dataValidation>
    <dataValidation type="list" allowBlank="1" showErrorMessage="1" sqref="E16">
      <formula1>'ROUND 10'!$AP$16:$AR$16</formula1>
    </dataValidation>
    <dataValidation type="list" allowBlank="1" showErrorMessage="1" sqref="M23">
      <formula1>'ROUND 10'!$BF$23:$BH$23</formula1>
    </dataValidation>
    <dataValidation type="list" allowBlank="1" showErrorMessage="1" sqref="R5">
      <formula1>'ROUND 10'!$BZ$5:$CB$5</formula1>
    </dataValidation>
    <dataValidation type="list" allowBlank="1" showErrorMessage="1" sqref="Q18">
      <formula1>'ROUND 10'!$BV$18:$BX$18</formula1>
    </dataValidation>
    <dataValidation type="list" allowBlank="1" showErrorMessage="1" sqref="H25">
      <formula1>'ROUND 10'!$BB$25:$BD$25</formula1>
    </dataValidation>
    <dataValidation type="list" allowBlank="1" showErrorMessage="1" sqref="P23">
      <formula1>'ROUND 10'!$BR$23:$BT$23</formula1>
    </dataValidation>
    <dataValidation type="list" allowBlank="1" showErrorMessage="1" sqref="C16">
      <formula1>'ROUND 10'!$AH$16:$AJ$16</formula1>
    </dataValidation>
    <dataValidation type="list" allowBlank="1" showErrorMessage="1" sqref="Q8">
      <formula1>'ROUND 10'!$BV$8:$BX$8</formula1>
    </dataValidation>
    <dataValidation type="list" allowBlank="1" showErrorMessage="1" sqref="G14">
      <formula1>'ROUND 10'!$AX$14:$AZ$14</formula1>
    </dataValidation>
    <dataValidation type="list" allowBlank="1" showErrorMessage="1" sqref="F20">
      <formula1>'ROUND 10'!$AT$20:$AV$20</formula1>
    </dataValidation>
    <dataValidation type="list" allowBlank="1" showErrorMessage="1" sqref="O27">
      <formula1>'ROUND 10'!$BN$27:$BP$27</formula1>
    </dataValidation>
    <dataValidation type="list" allowBlank="1" showErrorMessage="1" sqref="N4">
      <formula1>'ROUND 10'!$BJ$4:$BL$4</formula1>
    </dataValidation>
    <dataValidation type="list" allowBlank="1" showErrorMessage="1" sqref="R19">
      <formula1>'ROUND 10'!$BZ$19:$CB$19</formula1>
    </dataValidation>
    <dataValidation type="list" allowBlank="1" showErrorMessage="1" sqref="R9">
      <formula1>'ROUND 10'!$BZ$9:$CB$9</formula1>
    </dataValidation>
    <dataValidation type="list" allowBlank="1" showErrorMessage="1" sqref="H12">
      <formula1>'ROUND 10'!$BB$12:$BD$12</formula1>
    </dataValidation>
    <dataValidation type="list" allowBlank="1" showErrorMessage="1" sqref="M12">
      <formula1>'ROUND 10'!$BF$12:$BH$12</formula1>
    </dataValidation>
    <dataValidation type="list" allowBlank="1" showErrorMessage="1" sqref="Q19">
      <formula1>'ROUND 10'!$BV$19:$BX$19</formula1>
    </dataValidation>
    <dataValidation type="list" allowBlank="1" showErrorMessage="1" sqref="P10">
      <formula1>'ROUND 10'!$BR$10:$BT$10</formula1>
    </dataValidation>
    <dataValidation type="list" allowBlank="1" showErrorMessage="1" sqref="R21">
      <formula1>'ROUND 10'!$BZ$21:$CB$21</formula1>
    </dataValidation>
    <dataValidation type="list" allowBlank="1" showErrorMessage="1" sqref="P4">
      <formula1>'ROUND 10'!$BR$4:$BT$4</formula1>
    </dataValidation>
    <dataValidation type="list" allowBlank="1" showErrorMessage="1" sqref="G7">
      <formula1>'ROUND 10'!$AX$7:$AZ$7</formula1>
    </dataValidation>
    <dataValidation type="list" allowBlank="1" showErrorMessage="1" sqref="E23">
      <formula1>'ROUND 10'!$AP$23:$AR$23</formula1>
    </dataValidation>
    <dataValidation type="list" allowBlank="1" showErrorMessage="1" sqref="F4">
      <formula1>'ROUND 10'!$AT$4:$AV$4</formula1>
    </dataValidation>
    <dataValidation type="list" allowBlank="1" showErrorMessage="1" sqref="O14">
      <formula1>'ROUND 10'!$BN$14:$BP$14</formula1>
    </dataValidation>
    <dataValidation type="list" allowBlank="1" showErrorMessage="1" sqref="M25">
      <formula1>'ROUND 10'!$BF$25:$BH$25</formula1>
    </dataValidation>
    <dataValidation type="list" allowBlank="1" showErrorMessage="1" sqref="R22">
      <formula1>'ROUND 10'!$BZ$22:$CB$22</formula1>
    </dataValidation>
    <dataValidation type="list" allowBlank="1" showErrorMessage="1" sqref="S10">
      <formula1>'ROUND 10'!$AC$10:$AF$10</formula1>
    </dataValidation>
    <dataValidation type="list" allowBlank="1" showErrorMessage="1" sqref="F19">
      <formula1>'ROUND 10'!$AT$19:$AV$19</formula1>
    </dataValidation>
    <dataValidation type="list" allowBlank="1" showErrorMessage="1" sqref="N17">
      <formula1>'ROUND 10'!$BJ$17:$BL$17</formula1>
    </dataValidation>
    <dataValidation type="list" allowBlank="1" showErrorMessage="1" sqref="M13">
      <formula1>'ROUND 10'!$BF$13:$BH$13</formula1>
    </dataValidation>
    <dataValidation type="list" allowBlank="1" showErrorMessage="1" sqref="D16">
      <formula1>'ROUND 10'!$AL$16:$AN$16</formula1>
    </dataValidation>
    <dataValidation type="list" allowBlank="1" showErrorMessage="1" sqref="I23">
      <formula1>'ROUND 10'!$X$23:$AA$23</formula1>
    </dataValidation>
    <dataValidation type="list" allowBlank="1" showErrorMessage="1" sqref="I11">
      <formula1>'ROUND 10'!$X$11:$AA$11</formula1>
    </dataValidation>
    <dataValidation type="list" allowBlank="1" showErrorMessage="1" sqref="Q21">
      <formula1>'ROUND 10'!$BV$21:$BX$21</formula1>
    </dataValidation>
    <dataValidation type="list" allowBlank="1" showErrorMessage="1" sqref="H24">
      <formula1>'ROUND 10'!$BB$24:$BD$24</formula1>
    </dataValidation>
    <dataValidation type="list" allowBlank="1" showErrorMessage="1" sqref="H4">
      <formula1>'ROUND 10'!$BB$4:$BD$4</formula1>
    </dataValidation>
    <dataValidation type="list" allowBlank="1" showErrorMessage="1" sqref="S11">
      <formula1>'ROUND 10'!$AC$11:$AF$11</formula1>
    </dataValidation>
    <dataValidation type="list" allowBlank="1" showErrorMessage="1" sqref="O15">
      <formula1>'ROUND 10'!$BN$15:$BP$15</formula1>
    </dataValidation>
    <dataValidation type="list" allowBlank="1" showErrorMessage="1" sqref="F18">
      <formula1>'ROUND 10'!$AT$18:$AV$18</formula1>
    </dataValidation>
    <dataValidation type="list" allowBlank="1" showErrorMessage="1" sqref="N16">
      <formula1>'ROUND 10'!$BJ$16:$BL$16</formula1>
    </dataValidation>
    <dataValidation type="list" allowBlank="1" showErrorMessage="1" sqref="M7">
      <formula1>'ROUND 10'!$BF$7:$BH$7</formula1>
    </dataValidation>
    <dataValidation type="list" allowBlank="1" showErrorMessage="1" sqref="S23">
      <formula1>'ROUND 10'!$AC$23:$AF$23</formula1>
    </dataValidation>
    <dataValidation type="list" allowBlank="1" showErrorMessage="1" sqref="I4">
      <formula1>'ROUND 10'!$X$4:$AA$4</formula1>
    </dataValidation>
    <dataValidation type="list" allowBlank="1" showErrorMessage="1" sqref="E7">
      <formula1>'ROUND 10'!$AP$7:$AR$7</formula1>
    </dataValidation>
    <dataValidation type="list" allowBlank="1" showErrorMessage="1" sqref="D17">
      <formula1>'ROUND 10'!$AL$17:$AN$17</formula1>
    </dataValidation>
    <dataValidation type="list" allowBlank="1" showErrorMessage="1" sqref="I10">
      <formula1>'ROUND 10'!$X$10:$AA$10</formula1>
    </dataValidation>
    <dataValidation type="list" allowBlank="1" showErrorMessage="1" sqref="Q20">
      <formula1>'ROUND 10'!$BV$20:$BX$20</formula1>
    </dataValidation>
    <dataValidation type="list" allowBlank="1" showErrorMessage="1" sqref="O8">
      <formula1>'ROUND 10'!$BN$8:$BP$8</formula1>
    </dataValidation>
    <dataValidation type="list" allowBlank="1" showErrorMessage="1" sqref="M26">
      <formula1>'ROUND 10'!$BF$26:$BH$26</formula1>
    </dataValidation>
    <dataValidation type="list" allowBlank="1" showErrorMessage="1" sqref="H11">
      <formula1>'ROUND 10'!$BB$11:$BD$11</formula1>
    </dataValidation>
    <dataValidation type="list" allowBlank="1" showErrorMessage="1" sqref="N15">
      <formula1>'ROUND 10'!$BJ$15:$BL$15</formula1>
    </dataValidation>
    <dataValidation type="list" allowBlank="1" showErrorMessage="1" sqref="I12">
      <formula1>'ROUND 10'!$X$12:$AA$12</formula1>
    </dataValidation>
    <dataValidation type="list" allowBlank="1" showErrorMessage="1" sqref="M11">
      <formula1>'ROUND 10'!$BF$11:$BH$11</formula1>
    </dataValidation>
    <dataValidation type="list" allowBlank="1" showErrorMessage="1" sqref="G9">
      <formula1>'ROUND 10'!$AX$9:$AZ$9</formula1>
    </dataValidation>
    <dataValidation type="list" allowBlank="1" showErrorMessage="1" sqref="I9">
      <formula1>'ROUND 10'!$X$9:$AA$9</formula1>
    </dataValidation>
    <dataValidation type="list" allowBlank="1" showErrorMessage="1" sqref="M27">
      <formula1>'ROUND 10'!$BF$27:$BH$27</formula1>
    </dataValidation>
    <dataValidation type="list" allowBlank="1" showErrorMessage="1" sqref="D18">
      <formula1>'ROUND 10'!$AL$18:$AN$18</formula1>
    </dataValidation>
    <dataValidation type="list" allowBlank="1" showErrorMessage="1" sqref="H10">
      <formula1>'ROUND 10'!$BB$10:$BD$10</formula1>
    </dataValidation>
    <dataValidation type="list" allowBlank="1" showErrorMessage="1" sqref="S8">
      <formula1>'ROUND 10'!$AC$8:$AF$8</formula1>
    </dataValidation>
    <dataValidation type="list" allowBlank="1" showErrorMessage="1" sqref="P22">
      <formula1>'ROUND 10'!$BR$22:$BT$22</formula1>
    </dataValidation>
    <dataValidation type="list" allowBlank="1" showErrorMessage="1" sqref="C15">
      <formula1>'ROUND 10'!$AH$15:$AJ$15</formula1>
    </dataValidation>
    <dataValidation type="list" allowBlank="1" showErrorMessage="1" sqref="F22">
      <formula1>'ROUND 10'!$AT$22:$AV$22</formula1>
    </dataValidation>
    <dataValidation type="list" allowBlank="1" showErrorMessage="1" sqref="G13">
      <formula1>'ROUND 10'!$AX$13:$AZ$13</formula1>
    </dataValidation>
    <dataValidation type="list" allowBlank="1" showErrorMessage="1" sqref="D8">
      <formula1>'ROUND 10'!$AL$8:$AN$8</formula1>
    </dataValidation>
    <dataValidation type="list" allowBlank="1" showErrorMessage="1" sqref="N20">
      <formula1>'ROUND 10'!$BJ$20:$BL$20</formula1>
    </dataValidation>
    <dataValidation type="list" allowBlank="1" showErrorMessage="1" sqref="E11">
      <formula1>'ROUND 10'!$AP$11:$AR$11</formula1>
    </dataValidation>
    <dataValidation type="list" allowBlank="1" showErrorMessage="1" sqref="O26">
      <formula1>'ROUND 10'!$BN$26:$BP$26</formula1>
    </dataValidation>
    <dataValidation type="list" allowBlank="1" showErrorMessage="1" sqref="N6">
      <formula1>'ROUND 10'!$BJ$6:$BL$6</formula1>
    </dataValidation>
    <dataValidation type="list" allowBlank="1" showErrorMessage="1" sqref="F17">
      <formula1>'ROUND 10'!$AT$17:$AV$17</formula1>
    </dataValidation>
    <dataValidation type="list" allowBlank="1" showErrorMessage="1" sqref="C9">
      <formula1>'ROUND 10'!$AH$9:$AJ$9</formula1>
    </dataValidation>
    <dataValidation type="list" allowBlank="1" showErrorMessage="1" sqref="F21">
      <formula1>'ROUND 10'!$AT$21:$AV$21</formula1>
    </dataValidation>
    <dataValidation type="list" allowBlank="1" showErrorMessage="1" sqref="P19">
      <formula1>'ROUND 10'!$BR$19:$BT$19</formula1>
    </dataValidation>
    <dataValidation type="list" allowBlank="1" showErrorMessage="1" sqref="E10">
      <formula1>'ROUND 10'!$AP$10:$AR$10</formula1>
    </dataValidation>
    <dataValidation type="list" allowBlank="1" showErrorMessage="1" sqref="D19">
      <formula1>'ROUND 10'!$AL$19:$AN$19</formula1>
    </dataValidation>
    <dataValidation type="list" allowBlank="1" showErrorMessage="1" sqref="O25">
      <formula1>'ROUND 10'!$BN$25:$BP$25</formula1>
    </dataValidation>
    <dataValidation type="list" allowBlank="1" showErrorMessage="1" sqref="F6">
      <formula1>'ROUND 10'!$AT$6:$AV$6</formula1>
    </dataValidation>
    <dataValidation type="list" allowBlank="1" showErrorMessage="1" sqref="H27">
      <formula1>'ROUND 10'!$BB$27:$BD$27</formula1>
    </dataValidation>
    <dataValidation type="list" allowBlank="1" showErrorMessage="1" sqref="F16">
      <formula1>'ROUND 10'!$AT$16:$AV$16</formula1>
    </dataValidation>
    <dataValidation type="list" allowBlank="1" showErrorMessage="1" sqref="M10">
      <formula1>'ROUND 10'!$BF$10:$BH$10</formula1>
    </dataValidation>
    <dataValidation type="list" allowBlank="1" showErrorMessage="1" sqref="P25">
      <formula1>'ROUND 10'!$BR$25:$BT$25</formula1>
    </dataValidation>
    <dataValidation type="list" allowBlank="1" showErrorMessage="1" sqref="C18">
      <formula1>'ROUND 10'!$AH$18:$AJ$18</formula1>
    </dataValidation>
    <dataValidation type="list" allowBlank="1" showErrorMessage="1" sqref="N14">
      <formula1>'ROUND 10'!$BJ$14:$BL$14</formula1>
    </dataValidation>
    <dataValidation type="list" allowBlank="1" showErrorMessage="1" sqref="G16">
      <formula1>'ROUND 10'!$AX$16:$AZ$16</formula1>
    </dataValidation>
    <dataValidation type="list" allowBlank="1" showErrorMessage="1" sqref="E9">
      <formula1>'ROUND 10'!$AP$9:$AR$9</formula1>
    </dataValidation>
    <dataValidation type="list" allowBlank="1" showErrorMessage="1" sqref="I13">
      <formula1>'ROUND 10'!$X$13:$AA$13</formula1>
    </dataValidation>
    <dataValidation type="list" allowBlank="1" showErrorMessage="1" sqref="H26">
      <formula1>'ROUND 10'!$BB$26:$BD$26</formula1>
    </dataValidation>
    <dataValidation type="list" allowBlank="1" showErrorMessage="1" sqref="M5">
      <formula1>'ROUND 10'!$BF$5:$BH$5</formula1>
    </dataValidation>
    <dataValidation type="list" allowBlank="1" showErrorMessage="1" sqref="P24">
      <formula1>'ROUND 10'!$BR$24:$BT$24</formula1>
    </dataValidation>
    <dataValidation type="list" allowBlank="1" showErrorMessage="1" sqref="C17">
      <formula1>'ROUND 10'!$AH$17:$AJ$17</formula1>
    </dataValidation>
    <dataValidation type="list" allowBlank="1" showErrorMessage="1" sqref="H6">
      <formula1>'ROUND 10'!$BB$6:$BD$6</formula1>
    </dataValidation>
    <dataValidation type="list" allowBlank="1" showErrorMessage="1" sqref="G15">
      <formula1>'ROUND 10'!$AX$15:$AZ$15</formula1>
    </dataValidation>
    <dataValidation type="list" allowBlank="1" showErrorMessage="1" sqref="R20">
      <formula1>'ROUND 10'!$BZ$20:$CB$20</formula1>
    </dataValidation>
    <dataValidation type="list" allowBlank="1" showErrorMessage="1" sqref="S6">
      <formula1>'ROUND 10'!$AC$6:$AF$6</formula1>
    </dataValidation>
    <dataValidation type="list" allowBlank="1" showErrorMessage="1" sqref="Q10">
      <formula1>'ROUND 10'!$BV$10:$BX$10</formula1>
    </dataValidation>
    <dataValidation type="list" allowBlank="1" showErrorMessage="1" sqref="F23">
      <formula1>'ROUND 10'!$AT$23:$AV$23</formula1>
    </dataValidation>
    <dataValidation type="list" allowBlank="1" showErrorMessage="1" sqref="S21">
      <formula1>'ROUND 10'!$AC$21:$AF$21</formula1>
    </dataValidation>
    <dataValidation type="list" allowBlank="1" showErrorMessage="1" sqref="P20">
      <formula1>'ROUND 10'!$BR$20:$BT$20</formula1>
    </dataValidation>
    <dataValidation type="list" allowBlank="1" showErrorMessage="1" sqref="G11">
      <formula1>'ROUND 10'!$AX$11:$AZ$11</formula1>
    </dataValidation>
    <dataValidation type="list" allowBlank="1" showErrorMessage="1" sqref="P18">
      <formula1>'ROUND 10'!$BR$18:$BT$18</formula1>
    </dataValidation>
    <dataValidation type="list" allowBlank="1" showErrorMessage="1" sqref="F9">
      <formula1>'ROUND 10'!$AT$9:$AV$9</formula1>
    </dataValidation>
    <dataValidation type="list" allowBlank="1" showErrorMessage="1" sqref="M9">
      <formula1>'ROUND 10'!$BF$9:$BH$9</formula1>
    </dataValidation>
    <dataValidation type="list" allowBlank="1" showErrorMessage="1" sqref="S19">
      <formula1>'ROUND 10'!$AC$19:$AF$19</formula1>
    </dataValidation>
    <dataValidation type="list" allowBlank="1" showErrorMessage="1" sqref="C5">
      <formula1>'ROUND 10'!$AH$5:$AJ$5</formula1>
    </dataValidation>
    <dataValidation type="list" allowBlank="1" showErrorMessage="1" sqref="D27">
      <formula1>'ROUND 10'!$AL$27:$AN$27</formula1>
    </dataValidation>
    <dataValidation type="list" allowBlank="1" showErrorMessage="1" sqref="R6">
      <formula1>'ROUND 10'!$BZ$6:$CB$6</formula1>
    </dataValidation>
    <dataValidation type="list" allowBlank="1" showErrorMessage="1" sqref="S13">
      <formula1>'ROUND 10'!$AC$13:$AF$13</formula1>
    </dataValidation>
    <dataValidation type="list" allowBlank="1" showErrorMessage="1" sqref="P7">
      <formula1>'ROUND 10'!$BR$7:$BT$7</formula1>
    </dataValidation>
    <dataValidation type="list" allowBlank="1" showErrorMessage="1" sqref="C19">
      <formula1>'ROUND 10'!$AH$19:$AJ$19</formula1>
    </dataValidation>
    <dataValidation type="list" allowBlank="1" showErrorMessage="1" sqref="G12">
      <formula1>'ROUND 10'!$AX$12:$AZ$12</formula1>
    </dataValidation>
    <dataValidation type="list" allowBlank="1" showErrorMessage="1" sqref="R10">
      <formula1>'ROUND 10'!$BZ$10:$CB$10</formula1>
    </dataValidation>
    <dataValidation type="list" allowBlank="1" showErrorMessage="1" sqref="O4">
      <formula1>'ROUND 10'!$BN$4:$BP$4</formula1>
    </dataValidation>
    <dataValidation type="list" allowBlank="1" showErrorMessage="1" sqref="H7">
      <formula1>'ROUND 10'!$BB$7:$BD$7</formula1>
    </dataValidation>
    <dataValidation type="list" allowBlank="1" showErrorMessage="1" sqref="C27">
      <formula1>'ROUND 10'!$AH$27:$AJ$27</formula1>
    </dataValidation>
    <dataValidation type="list" allowBlank="1" showErrorMessage="1" sqref="Q4">
      <formula1>'ROUND 10'!$BV$4:$BX$4</formula1>
    </dataValidation>
    <dataValidation type="list" allowBlank="1" showErrorMessage="1" sqref="I7">
      <formula1>'ROUND 10'!$X$7:$AA$7</formula1>
    </dataValidation>
    <dataValidation type="list" allowBlank="1" showErrorMessage="1" sqref="N7">
      <formula1>'ROUND 10'!$BJ$7:$BL$7</formula1>
    </dataValidation>
    <dataValidation type="list" allowBlank="1" showErrorMessage="1" sqref="F24">
      <formula1>'ROUND 10'!$AT$24:$AV$24</formula1>
    </dataValidation>
    <dataValidation type="list" allowBlank="1" showErrorMessage="1" sqref="S18">
      <formula1>'ROUND 10'!$AC$18:$AF$18</formula1>
    </dataValidation>
    <dataValidation type="list" allowBlank="1" showErrorMessage="1" sqref="C26">
      <formula1>'ROUND 10'!$AH$26:$AJ$26</formula1>
    </dataValidation>
    <dataValidation type="list" allowBlank="1" showErrorMessage="1" sqref="P21">
      <formula1>'ROUND 10'!$BR$21:$BT$21</formula1>
    </dataValidation>
    <dataValidation type="list" allowBlank="1" showErrorMessage="1" sqref="D7">
      <formula1>'ROUND 10'!$AL$7:$AN$7</formula1>
    </dataValidation>
    <dataValidation type="list" allowBlank="1" showErrorMessage="1" sqref="R11">
      <formula1>'ROUND 10'!$BZ$11:$CB$11</formula1>
    </dataValidation>
    <dataValidation type="list" allowBlank="1" showErrorMessage="1" sqref="P14">
      <formula1>'ROUND 10'!$BR$14:$BT$14</formula1>
    </dataValidation>
    <dataValidation type="list" allowBlank="1" showErrorMessage="1" sqref="S15">
      <formula1>'ROUND 10'!$AC$15:$AF$15</formula1>
    </dataValidation>
    <dataValidation type="list" allowBlank="1" showErrorMessage="1" sqref="R4">
      <formula1>'ROUND 10'!$BZ$4:$CB$4</formula1>
    </dataValidation>
    <dataValidation type="list" allowBlank="1" showErrorMessage="1" sqref="P11">
      <formula1>'ROUND 10'!$BR$11:$BT$11</formula1>
    </dataValidation>
    <dataValidation type="list" allowBlank="1" showErrorMessage="1" sqref="P9">
      <formula1>'ROUND 10'!$BR$9:$BT$9</formula1>
    </dataValidation>
    <dataValidation type="list" allowBlank="1" showErrorMessage="1" sqref="S12">
      <formula1>'ROUND 10'!$AC$12:$AF$12</formula1>
    </dataValidation>
    <dataValidation type="list" allowBlank="1" showErrorMessage="1" sqref="I5">
      <formula1>'ROUND 10'!$X$5:$AA$5</formula1>
    </dataValidation>
    <dataValidation type="list" allowBlank="1" showErrorMessage="1" sqref="S22">
      <formula1>'ROUND 10'!$AC$22:$AF$22</formula1>
    </dataValidation>
    <dataValidation type="list" allowBlank="1" showErrorMessage="1" sqref="C7">
      <formula1>'ROUND 10'!$AH$7:$AJ$7</formula1>
    </dataValidation>
    <dataValidation type="list" allowBlank="1" showErrorMessage="1" sqref="G10">
      <formula1>'ROUND 10'!$AX$10:$AZ$10</formula1>
    </dataValidation>
    <dataValidation type="list" allowBlank="1" showErrorMessage="1" sqref="H9">
      <formula1>'ROUND 10'!$BB$9:$BD$9</formula1>
    </dataValidation>
    <dataValidation type="list" allowBlank="1" showErrorMessage="1" sqref="S14">
      <formula1>'ROUND 10'!$AC$14:$AF$14</formula1>
    </dataValidation>
    <dataValidation type="list" allowBlank="1" showErrorMessage="1" sqref="D5">
      <formula1>'ROUND 10'!$AL$5:$AN$5</formula1>
    </dataValidation>
    <dataValidation type="list" allowBlank="1" showErrorMessage="1" sqref="N9">
      <formula1>'ROUND 10'!$BJ$9:$BL$9</formula1>
    </dataValidation>
    <dataValidation type="list" allowBlank="1" showErrorMessage="1" sqref="E5">
      <formula1>'ROUND 10'!$AP$5:$AR$5</formula1>
    </dataValidation>
    <dataValidation type="list" allowBlank="1" showErrorMessage="1" sqref="O6">
      <formula1>'ROUND 10'!$BN$6:$BP$6</formula1>
    </dataValidation>
    <dataValidation type="list" allowBlank="1" showErrorMessage="1" sqref="P13">
      <formula1>'ROUND 10'!$BR$13:$BT$13</formula1>
    </dataValidation>
    <dataValidation type="list" allowBlank="1" showErrorMessage="1" sqref="G5">
      <formula1>'ROUND 10'!$AX$5:$AZ$5</formula1>
    </dataValidation>
    <dataValidation type="list" allowBlank="1" showErrorMessage="1" sqref="Q6">
      <formula1>'ROUND 10'!$BV$6:$BX$6</formula1>
    </dataValidation>
    <dataValidation type="list" allowBlank="1" showErrorMessage="1" sqref="F27">
      <formula1>'ROUND 10'!$AT$27:$AV$27</formula1>
    </dataValidation>
    <dataValidation type="list" allowBlank="1" showErrorMessage="1" sqref="P12">
      <formula1>'ROUND 10'!$BR$12:$BT$12</formula1>
    </dataValidation>
    <dataValidation type="list" allowBlank="1" showErrorMessage="1" sqref="S20">
      <formula1>'ROUND 10'!$AC$20:$AF$20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3"/>
      <c r="B1" s="3"/>
      <c r="C1" s="5"/>
      <c r="D1" s="5"/>
      <c r="E1" s="5"/>
      <c r="F1" s="5"/>
      <c r="G1" s="7" t="s">
        <v>86</v>
      </c>
      <c r="R1" s="5"/>
      <c r="S1" s="5"/>
      <c r="T1" s="5"/>
      <c r="U1" s="5"/>
      <c r="V1" s="8"/>
      <c r="W1" s="8"/>
      <c r="X1" s="8"/>
      <c r="Y1" s="10"/>
      <c r="Z1" s="8"/>
      <c r="AA1" s="8"/>
      <c r="AB1" s="8"/>
      <c r="AC1" s="8"/>
      <c r="AD1" s="8"/>
      <c r="AE1" s="8"/>
      <c r="AF1" s="8"/>
      <c r="AG1" s="12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</row>
    <row r="2" ht="18.75" customHeight="1">
      <c r="A2" s="3"/>
      <c r="B2" s="3"/>
      <c r="C2" s="13"/>
      <c r="D2" s="14"/>
      <c r="E2" s="14"/>
      <c r="F2" s="14"/>
      <c r="G2" s="14"/>
      <c r="H2" s="14"/>
      <c r="I2" s="14"/>
      <c r="J2" s="14"/>
      <c r="K2" s="15"/>
      <c r="L2" s="16" t="s">
        <v>8</v>
      </c>
      <c r="M2" s="18"/>
      <c r="N2" s="14"/>
      <c r="O2" s="14"/>
      <c r="P2" s="14"/>
      <c r="Q2" s="14"/>
      <c r="R2" s="14"/>
      <c r="S2" s="14"/>
      <c r="T2" s="14"/>
      <c r="U2" s="15"/>
      <c r="V2" s="8"/>
      <c r="W2" s="8"/>
      <c r="X2" s="8"/>
      <c r="Y2" s="10"/>
      <c r="Z2" s="8"/>
      <c r="AA2" s="8"/>
      <c r="AB2" s="8"/>
      <c r="AC2" s="8"/>
      <c r="AD2" s="8"/>
      <c r="AE2" s="8"/>
      <c r="AF2" s="8"/>
      <c r="AG2" s="12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</row>
    <row r="3">
      <c r="A3" s="3"/>
      <c r="B3" s="3"/>
      <c r="C3" s="20"/>
      <c r="D3" s="22"/>
      <c r="E3" s="20"/>
      <c r="F3" s="22"/>
      <c r="G3" s="20"/>
      <c r="H3" s="22"/>
      <c r="I3" s="23" t="s">
        <v>17</v>
      </c>
      <c r="J3" s="25" t="s">
        <v>19</v>
      </c>
      <c r="K3" s="23" t="s">
        <v>24</v>
      </c>
      <c r="L3" s="27"/>
      <c r="M3" s="28"/>
      <c r="N3" s="29"/>
      <c r="O3" s="28"/>
      <c r="P3" s="29"/>
      <c r="Q3" s="28"/>
      <c r="R3" s="29"/>
      <c r="S3" s="23" t="s">
        <v>17</v>
      </c>
      <c r="T3" s="25" t="s">
        <v>19</v>
      </c>
      <c r="U3" s="23" t="s">
        <v>24</v>
      </c>
      <c r="V3" s="8"/>
      <c r="W3" s="8"/>
      <c r="X3" s="8"/>
      <c r="Y3" s="10"/>
      <c r="Z3" s="8"/>
      <c r="AA3" s="8"/>
      <c r="AB3" s="8"/>
      <c r="AC3" s="8"/>
      <c r="AD3" s="8"/>
      <c r="AE3" s="8"/>
      <c r="AF3" s="8"/>
      <c r="AG3" s="12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</row>
    <row r="4">
      <c r="A4" s="3"/>
      <c r="B4" s="30"/>
      <c r="C4" s="32"/>
      <c r="D4" s="33"/>
      <c r="E4" s="32"/>
      <c r="F4" s="33"/>
      <c r="G4" s="32"/>
      <c r="H4" s="33"/>
      <c r="I4" s="34"/>
      <c r="J4" s="33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7">
        <f>IFERROR(__xludf.DUMMYFUNCTION("IF(OR(RegExMatch(J4&amp;"""",""ERR""), RegExMatch(J4&amp;"""",""--"")),  ""-----------"", SUM(J4,K3))"),0.0)</f>
        <v>0</v>
      </c>
      <c r="L4" s="38">
        <v>1.0</v>
      </c>
      <c r="M4" s="39"/>
      <c r="N4" s="33"/>
      <c r="O4" s="39"/>
      <c r="P4" s="40"/>
      <c r="Q4" s="39"/>
      <c r="R4" s="40"/>
      <c r="S4" s="34"/>
      <c r="T4" s="33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2">
        <f>IFERROR(__xludf.DUMMYFUNCTION("IF(OR(RegExMatch(T4&amp;"""",""ERR""), RegExMatch(T4&amp;"""",""--"")),  ""-----------"", SUM(T4,U3))"),0.0)</f>
        <v>0</v>
      </c>
      <c r="V4" s="43"/>
      <c r="W4" s="44" t="b">
        <f t="shared" ref="W4:W23" si="1">(COUNTIF(C4:H4, "=15")+COUNTIF(C4:H4, "=10")=1)</f>
        <v>0</v>
      </c>
      <c r="X4" s="44" t="str">
        <f>IFERROR(__xludf.DUMMYFUNCTION("IF(W4, FILTER(BONUS, LEN(BONUS)), ""0"")"),"0")</f>
        <v>0</v>
      </c>
      <c r="Y4" s="43"/>
      <c r="Z4" s="44"/>
      <c r="AA4" s="44"/>
      <c r="AB4" s="44" t="b">
        <f t="shared" ref="AB4:AB23" si="2">(COUNTIF(M4:R4, "=15")+COUNTIF(M4:R4, "=10")=1)</f>
        <v>0</v>
      </c>
      <c r="AC4" s="44" t="str">
        <f>IFERROR(__xludf.DUMMYFUNCTION("IF(AB4, FILTER(BONUS, LEN(BONUS)), ""0"")"),"0")</f>
        <v>0</v>
      </c>
      <c r="AD4" s="44"/>
      <c r="AE4" s="44"/>
      <c r="AF4" s="44"/>
      <c r="AG4" s="44">
        <f>IF(C3="", 0, IF(SUM(C4:H4)-C4&lt;&gt;0, 0, IF(SUM(M4:R4)&gt;0, 2, IF(SUM(M4:R4)&lt;0, 3, 1))))</f>
        <v>0</v>
      </c>
      <c r="AH4" s="44" t="str">
        <f>IFERROR(__xludf.DUMMYFUNCTION("IF(AG4=1, FILTER(TOSSUP, LEN(TOSSUP)), IF(AG4=2, FILTER(NEG, LEN(NEG)), IF(AG4, FILTER(NONEG, LEN(NONEG)), """")))"),"")</f>
        <v/>
      </c>
      <c r="AI4" s="44"/>
      <c r="AJ4" s="44"/>
      <c r="AK4" s="44">
        <f>IF(D3="", 0, IF(SUM(C4:H4)-D4&lt;&gt;0, 0, IF(SUM(M4:R4)&gt;0, 2, IF(SUM(M4:R4)&lt;0, 3, 1))))</f>
        <v>0</v>
      </c>
      <c r="AL4" s="44" t="str">
        <f>IFERROR(__xludf.DUMMYFUNCTION("IF(AK4=1, FILTER(TOSSUP, LEN(TOSSUP)), IF(AK4=2, FILTER(NEG, LEN(NEG)), IF(AK4, FILTER(NONEG, LEN(NONEG)), """")))"),"")</f>
        <v/>
      </c>
      <c r="AM4" s="44"/>
      <c r="AN4" s="44"/>
      <c r="AO4" s="44">
        <f>IF(E3="", 0, IF(SUM(C4:H4)-E4&lt;&gt;0, 0, IF(SUM(M4:R4)&gt;0, 2, IF(SUM(M4:R4)&lt;0, 3, 1))))</f>
        <v>0</v>
      </c>
      <c r="AP4" s="44" t="str">
        <f>IFERROR(__xludf.DUMMYFUNCTION("IF(AO4=1, FILTER(TOSSUP, LEN(TOSSUP)), IF(AO4=2, FILTER(NEG, LEN(NEG)), IF(AO4, FILTER(NONEG, LEN(NONEG)), """")))"),"")</f>
        <v/>
      </c>
      <c r="AQ4" s="44"/>
      <c r="AR4" s="44"/>
      <c r="AS4" s="44">
        <f>IF(F3="", 0, IF(SUM(C4:H4)-F4&lt;&gt;0, 0, IF(SUM(M4:R4)&gt;0, 2, IF(SUM(M4:R4)&lt;0, 3, 1))))</f>
        <v>0</v>
      </c>
      <c r="AT4" s="44" t="str">
        <f>IFERROR(__xludf.DUMMYFUNCTION("IF(AS4=1, FILTER(TOSSUP, LEN(TOSSUP)), IF(AS4=2, FILTER(NEG, LEN(NEG)), IF(AS4, FILTER(NONEG, LEN(NONEG)), """")))"),"")</f>
        <v/>
      </c>
      <c r="AU4" s="44"/>
      <c r="AV4" s="44"/>
      <c r="AW4" s="44">
        <f>IF(G3="", 0, IF(SUM(C4:H4)-G4&lt;&gt;0, 0, IF(SUM(M4:R4)&gt;0, 2, IF(SUM(M4:R4)&lt;0, 3, 1))))</f>
        <v>0</v>
      </c>
      <c r="AX4" s="44" t="str">
        <f>IFERROR(__xludf.DUMMYFUNCTION("IF(AW4=1, FILTER(TOSSUP, LEN(TOSSUP)), IF(AW4=2, FILTER(NEG, LEN(NEG)), IF(AW4, FILTER(NONEG, LEN(NONEG)), """")))"),"")</f>
        <v/>
      </c>
      <c r="AY4" s="44"/>
      <c r="AZ4" s="47"/>
      <c r="BA4" s="47">
        <f>IF(H3="", 0, IF(SUM(C4:H4)-H4&lt;&gt;0, 0, IF(SUM(M4:R4)&gt;0, 2, IF(SUM(M4:R4)&lt;0, 3, 1))))</f>
        <v>0</v>
      </c>
      <c r="BB4" s="47" t="str">
        <f>IFERROR(__xludf.DUMMYFUNCTION("IF(BA4=1, FILTER(TOSSUP, LEN(TOSSUP)), IF(BA4=2, FILTER(NEG, LEN(NEG)), IF(BA4, FILTER(NONEG, LEN(NONEG)), """")))"),"")</f>
        <v/>
      </c>
      <c r="BC4" s="47"/>
      <c r="BD4" s="47"/>
      <c r="BE4" s="47">
        <f>IF(M3="", 0, IF(SUM(M4:R4)-M4&lt;&gt;0, 0, IF(SUM(C4:H4)&gt;0, 2, IF(SUM(C4:H4)&lt;0, 3, 1))))</f>
        <v>0</v>
      </c>
      <c r="BF4" s="47" t="str">
        <f>IFERROR(__xludf.DUMMYFUNCTION("IF(BE4=1, FILTER(TOSSUP, LEN(TOSSUP)), IF(BE4=2, FILTER(NEG, LEN(NEG)), IF(BE4, FILTER(NONEG, LEN(NONEG)), """")))"),"")</f>
        <v/>
      </c>
      <c r="BG4" s="47"/>
      <c r="BH4" s="47"/>
      <c r="BI4" s="47">
        <f>IF(N3="", 0, IF(SUM(M4:R4)-N4&lt;&gt;0, 0, IF(SUM(C4:H4)&gt;0, 2, IF(SUM(C4:H4)&lt;0, 3, 1))))</f>
        <v>0</v>
      </c>
      <c r="BJ4" s="47" t="str">
        <f>IFERROR(__xludf.DUMMYFUNCTION("IF(BI4=1, FILTER(TOSSUP, LEN(TOSSUP)), IF(BI4=2, FILTER(NEG, LEN(NEG)), IF(BI4, FILTER(NONEG, LEN(NONEG)), """")))"),"")</f>
        <v/>
      </c>
      <c r="BK4" s="47"/>
      <c r="BL4" s="47"/>
      <c r="BM4" s="47">
        <f>IF(O3="", 0, IF(SUM(M4:R4)-O4&lt;&gt;0, 0, IF(SUM(C4:H4)&gt;0, 2, IF(SUM(C4:H4)&lt;0, 3, 1))))</f>
        <v>0</v>
      </c>
      <c r="BN4" s="47" t="str">
        <f>IFERROR(__xludf.DUMMYFUNCTION("IF(BM4=1, FILTER(TOSSUP, LEN(TOSSUP)), IF(BM4=2, FILTER(NEG, LEN(NEG)), IF(BM4, FILTER(NONEG, LEN(NONEG)), """")))"),"")</f>
        <v/>
      </c>
      <c r="BO4" s="47"/>
      <c r="BP4" s="47"/>
      <c r="BQ4" s="47">
        <f>IF(P3="", 0, IF(SUM(M4:R4)-P4&lt;&gt;0, 0, IF(SUM(C4:H4)&gt;0, 2, IF(SUM(C4:H4)&lt;0, 3, 1))))</f>
        <v>0</v>
      </c>
      <c r="BR4" s="47" t="str">
        <f>IFERROR(__xludf.DUMMYFUNCTION("IF(BQ4=1, FILTER(TOSSUP, LEN(TOSSUP)), IF(BQ4=2, FILTER(NEG, LEN(NEG)), IF(BQ4, FILTER(NONEG, LEN(NONEG)), """")))"),"")</f>
        <v/>
      </c>
      <c r="BS4" s="47"/>
      <c r="BT4" s="47"/>
      <c r="BU4" s="47">
        <f>IF(Q3="", 0, IF(SUM(M4:R4)-Q4&lt;&gt;0, 0, IF(SUM(C4:H4)&gt;0, 2, IF(SUM(C4:H4)&lt;0, 3, 1))))</f>
        <v>0</v>
      </c>
      <c r="BV4" s="47" t="str">
        <f>IFERROR(__xludf.DUMMYFUNCTION("IF(BU4=1, FILTER(TOSSUP, LEN(TOSSUP)), IF(BU4=2, FILTER(NEG, LEN(NEG)), IF(BU4, FILTER(NONEG, LEN(NONEG)), """")))"),"")</f>
        <v/>
      </c>
      <c r="BW4" s="47"/>
      <c r="BX4" s="47"/>
      <c r="BY4" s="47">
        <f>IF(R3="", 0, IF(SUM(M4:R4)-R4&lt;&gt;0, 0, IF(SUM(C4:H4)&gt;0, 2, IF(SUM(C4:H4)&lt;0, 3, 1))))</f>
        <v>0</v>
      </c>
      <c r="BZ4" s="47" t="str">
        <f>IFERROR(__xludf.DUMMYFUNCTION("IF(BY4=1, FILTER(TOSSUP, LEN(TOSSUP)), IF(BY4=2, FILTER(NEG, LEN(NEG)), IF(BY4, FILTER(NONEG, LEN(NONEG)), """")))"),"")</f>
        <v/>
      </c>
      <c r="CA4" s="47"/>
      <c r="CB4" s="47"/>
    </row>
    <row r="5">
      <c r="A5" s="3"/>
      <c r="B5" s="3"/>
      <c r="C5" s="32"/>
      <c r="D5" s="33"/>
      <c r="E5" s="32"/>
      <c r="F5" s="33"/>
      <c r="G5" s="32"/>
      <c r="H5" s="33"/>
      <c r="I5" s="34"/>
      <c r="J5" s="33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2">
        <f>IFERROR(__xludf.DUMMYFUNCTION("IF(OR(RegExMatch(J5&amp;"""",""ERR""), RegExMatch(J5&amp;"""",""--""), RegExMatch(K4&amp;"""",""--""),),  ""-----------"", SUM(J5,K4))"),0.0)</f>
        <v>0</v>
      </c>
      <c r="L5" s="38">
        <v>2.0</v>
      </c>
      <c r="M5" s="39"/>
      <c r="N5" s="33"/>
      <c r="O5" s="39"/>
      <c r="P5" s="57"/>
      <c r="Q5" s="58"/>
      <c r="R5" s="59"/>
      <c r="S5" s="34"/>
      <c r="T5" s="33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2">
        <f>IFERROR(__xludf.DUMMYFUNCTION("IF(OR(RegExMatch(T5&amp;"""",""ERR""), RegExMatch(T5&amp;"""",""--""), RegExMatch(U4&amp;"""",""--""),),  ""-----------"", SUM(T5,U4))"),0.0)</f>
        <v>0</v>
      </c>
      <c r="V5" s="43"/>
      <c r="W5" s="44" t="b">
        <f t="shared" si="1"/>
        <v>0</v>
      </c>
      <c r="X5" s="44" t="str">
        <f>IFERROR(__xludf.DUMMYFUNCTION("IF(W5, FILTER(BONUS, LEN(BONUS)), ""0"")"),"0")</f>
        <v>0</v>
      </c>
      <c r="Y5" s="43"/>
      <c r="Z5" s="43"/>
      <c r="AA5" s="43"/>
      <c r="AB5" s="44" t="b">
        <f t="shared" si="2"/>
        <v>0</v>
      </c>
      <c r="AC5" s="44" t="str">
        <f>IFERROR(__xludf.DUMMYFUNCTION("IF(AB5, FILTER(BONUS, LEN(BONUS)), ""0"")"),"0")</f>
        <v>0</v>
      </c>
      <c r="AD5" s="43"/>
      <c r="AE5" s="43"/>
      <c r="AF5" s="43"/>
      <c r="AG5" s="43">
        <f>IF(C3="", 0, IF(SUM(C5:H5)-C5&lt;&gt;0, 0, IF(SUM(M5:R5)&gt;0, 2, IF(SUM(M5:R5)&lt;0, 3, 1))))</f>
        <v>0</v>
      </c>
      <c r="AH5" s="44" t="str">
        <f>IFERROR(__xludf.DUMMYFUNCTION("IF(AG5=1, FILTER(TOSSUP, LEN(TOSSUP)), IF(AG5=2, FILTER(NEG, LEN(NEG)), IF(AG5, FILTER(NONEG, LEN(NONEG)), """")))"),"")</f>
        <v/>
      </c>
      <c r="AI5" s="43"/>
      <c r="AJ5" s="43"/>
      <c r="AK5" s="43">
        <f>IF(D3="", 0, IF(SUM(C5:H5)-D5&lt;&gt;0, 0, IF(SUM(M5:R5)&gt;0, 2, IF(SUM(M5:R5)&lt;0, 3, 1))))</f>
        <v>0</v>
      </c>
      <c r="AL5" s="43" t="str">
        <f>IFERROR(__xludf.DUMMYFUNCTION("IF(AK5=1, FILTER(TOSSUP, LEN(TOSSUP)), IF(AK5=2, FILTER(NEG, LEN(NEG)), IF(AK5, FILTER(NONEG, LEN(NONEG)), """")))"),"")</f>
        <v/>
      </c>
      <c r="AM5" s="43"/>
      <c r="AN5" s="43"/>
      <c r="AO5" s="43">
        <f>IF(E3="", 0, IF(SUM(C5:H5)-E5&lt;&gt;0, 0, IF(SUM(M5:R5)&gt;0, 2, IF(SUM(M5:R5)&lt;0, 3, 1))))</f>
        <v>0</v>
      </c>
      <c r="AP5" s="43" t="str">
        <f>IFERROR(__xludf.DUMMYFUNCTION("IF(AO5=1, FILTER(TOSSUP, LEN(TOSSUP)), IF(AO5=2, FILTER(NEG, LEN(NEG)), IF(AO5, FILTER(NONEG, LEN(NONEG)), """")))"),"")</f>
        <v/>
      </c>
      <c r="AQ5" s="43"/>
      <c r="AR5" s="43"/>
      <c r="AS5" s="43">
        <f>IF(F3="", 0, IF(SUM(C5:H5)-F5&lt;&gt;0, 0, IF(SUM(M5:R5)&gt;0, 2, IF(SUM(M5:R5)&lt;0, 3, 1))))</f>
        <v>0</v>
      </c>
      <c r="AT5" s="43" t="str">
        <f>IFERROR(__xludf.DUMMYFUNCTION("IF(AS5=1, FILTER(TOSSUP, LEN(TOSSUP)), IF(AS5=2, FILTER(NEG, LEN(NEG)), IF(AS5, FILTER(NONEG, LEN(NONEG)), """")))"),"")</f>
        <v/>
      </c>
      <c r="AU5" s="43"/>
      <c r="AV5" s="43"/>
      <c r="AW5" s="43">
        <f>IF(G3="", 0, IF(SUM(C5:H5)-G5&lt;&gt;0, 0, IF(SUM(M5:R5)&gt;0, 2, IF(SUM(M5:R5)&lt;0, 3, 1))))</f>
        <v>0</v>
      </c>
      <c r="AX5" s="43" t="str">
        <f>IFERROR(__xludf.DUMMYFUNCTION("IF(AW5=1, FILTER(TOSSUP, LEN(TOSSUP)), IF(AW5=2, FILTER(NEG, LEN(NEG)), IF(AW5, FILTER(NONEG, LEN(NONEG)), """")))"),"")</f>
        <v/>
      </c>
      <c r="AY5" s="43"/>
      <c r="AZ5" s="43"/>
      <c r="BA5" s="43">
        <f>IF(H3="", 0, IF(SUM(C5:H5)-H5&lt;&gt;0, 0, IF(SUM(M5:R5)&gt;0, 2, IF(SUM(M5:R5)&lt;0, 3, 1))))</f>
        <v>0</v>
      </c>
      <c r="BB5" s="43" t="str">
        <f>IFERROR(__xludf.DUMMYFUNCTION("IF(BA5=1, FILTER(TOSSUP, LEN(TOSSUP)), IF(BA5=2, FILTER(NEG, LEN(NEG)), IF(BA5, FILTER(NONEG, LEN(NONEG)), """")))"),"")</f>
        <v/>
      </c>
      <c r="BC5" s="43"/>
      <c r="BD5" s="43"/>
      <c r="BE5" s="43">
        <f>IF(M3="", 0, IF(SUM(M5:R5)-M5&lt;&gt;0, 0, IF(SUM(C5:H5)&gt;0, 2, IF(SUM(C5:H5)&lt;0, 3, 1))))</f>
        <v>0</v>
      </c>
      <c r="BF5" s="43" t="str">
        <f>IFERROR(__xludf.DUMMYFUNCTION("IF(BE5=1, FILTER(TOSSUP, LEN(TOSSUP)), IF(BE5=2, FILTER(NEG, LEN(NEG)), IF(BE5, FILTER(NONEG, LEN(NONEG)), """")))"),"")</f>
        <v/>
      </c>
      <c r="BG5" s="43"/>
      <c r="BH5" s="43"/>
      <c r="BI5" s="43">
        <f>IF(N3="", 0, IF(SUM(M5:R5)-N5&lt;&gt;0, 0, IF(SUM(C5:H5)&gt;0, 2, IF(SUM(C5:H5)&lt;0, 3, 1))))</f>
        <v>0</v>
      </c>
      <c r="BJ5" s="43" t="str">
        <f>IFERROR(__xludf.DUMMYFUNCTION("IF(BI5=1, FILTER(TOSSUP, LEN(TOSSUP)), IF(BI5=2, FILTER(NEG, LEN(NEG)), IF(BI5, FILTER(NONEG, LEN(NONEG)), """")))"),"")</f>
        <v/>
      </c>
      <c r="BK5" s="43"/>
      <c r="BL5" s="43"/>
      <c r="BM5" s="43">
        <f>IF(O3="", 0, IF(SUM(M5:R5)-O5&lt;&gt;0, 0, IF(SUM(C5:H5)&gt;0, 2, IF(SUM(C5:H5)&lt;0, 3, 1))))</f>
        <v>0</v>
      </c>
      <c r="BN5" s="43" t="str">
        <f>IFERROR(__xludf.DUMMYFUNCTION("IF(BM5=1, FILTER(TOSSUP, LEN(TOSSUP)), IF(BM5=2, FILTER(NEG, LEN(NEG)), IF(BM5, FILTER(NONEG, LEN(NONEG)), """")))"),"")</f>
        <v/>
      </c>
      <c r="BO5" s="43"/>
      <c r="BP5" s="43"/>
      <c r="BQ5" s="43">
        <f>IF(P3="", 0, IF(SUM(M5:R5)-P5&lt;&gt;0, 0, IF(SUM(C5:H5)&gt;0, 2, IF(SUM(C5:H5)&lt;0, 3, 1))))</f>
        <v>0</v>
      </c>
      <c r="BR5" s="43" t="str">
        <f>IFERROR(__xludf.DUMMYFUNCTION("IF(BQ5=1, FILTER(TOSSUP, LEN(TOSSUP)), IF(BQ5=2, FILTER(NEG, LEN(NEG)), IF(BQ5, FILTER(NONEG, LEN(NONEG)), """")))"),"")</f>
        <v/>
      </c>
      <c r="BS5" s="43"/>
      <c r="BT5" s="43"/>
      <c r="BU5" s="43">
        <f>IF(Q3="", 0, IF(SUM(M5:R5)-Q5&lt;&gt;0, 0, IF(SUM(C5:H5)&gt;0, 2, IF(SUM(C5:H5)&lt;0, 3, 1))))</f>
        <v>0</v>
      </c>
      <c r="BV5" s="43" t="str">
        <f>IFERROR(__xludf.DUMMYFUNCTION("IF(BU5=1, FILTER(TOSSUP, LEN(TOSSUP)), IF(BU5=2, FILTER(NEG, LEN(NEG)), IF(BU5, FILTER(NONEG, LEN(NONEG)), """")))"),"")</f>
        <v/>
      </c>
      <c r="BW5" s="43"/>
      <c r="BX5" s="43"/>
      <c r="BY5" s="43">
        <f>IF(R3="", 0, IF(SUM(M5:R5)-R5&lt;&gt;0, 0, IF(SUM(C5:H5)&gt;0, 2, IF(SUM(C5:H5)&lt;0, 3, 1))))</f>
        <v>0</v>
      </c>
      <c r="BZ5" s="43" t="str">
        <f>IFERROR(__xludf.DUMMYFUNCTION("IF(BY5=1, FILTER(TOSSUP, LEN(TOSSUP)), IF(BY5=2, FILTER(NEG, LEN(NEG)), IF(BY5, FILTER(NONEG, LEN(NONEG)), """")))"),"")</f>
        <v/>
      </c>
      <c r="CA5" s="43"/>
      <c r="CB5" s="43"/>
    </row>
    <row r="6">
      <c r="A6" s="3"/>
      <c r="B6" s="3"/>
      <c r="C6" s="32"/>
      <c r="D6" s="33"/>
      <c r="E6" s="60"/>
      <c r="F6" s="33"/>
      <c r="G6" s="60"/>
      <c r="H6" s="61"/>
      <c r="I6" s="34"/>
      <c r="J6" s="33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2">
        <f>IFERROR(__xludf.DUMMYFUNCTION("IF(OR(RegExMatch(J6&amp;"""",""ERR""), RegExMatch(J6&amp;"""",""--""), RegExMatch(K5&amp;"""",""--""),),  ""-----------"", SUM(J6,K5))"),0.0)</f>
        <v>0</v>
      </c>
      <c r="L6" s="38">
        <v>3.0</v>
      </c>
      <c r="M6" s="39"/>
      <c r="N6" s="61"/>
      <c r="O6" s="39"/>
      <c r="P6" s="57"/>
      <c r="Q6" s="39"/>
      <c r="R6" s="59"/>
      <c r="S6" s="34"/>
      <c r="T6" s="33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2">
        <f>IFERROR(__xludf.DUMMYFUNCTION("IF(OR(RegExMatch(T6&amp;"""",""ERR""), RegExMatch(T6&amp;"""",""--""), RegExMatch(U5&amp;"""",""--""),),  ""-----------"", SUM(T6,U5))"),0.0)</f>
        <v>0</v>
      </c>
      <c r="V6" s="43"/>
      <c r="W6" s="44" t="b">
        <f t="shared" si="1"/>
        <v>0</v>
      </c>
      <c r="X6" s="44" t="str">
        <f>IFERROR(__xludf.DUMMYFUNCTION("IF(W6, FILTER(BONUS, LEN(BONUS)), ""0"")"),"0")</f>
        <v>0</v>
      </c>
      <c r="Y6" s="43"/>
      <c r="Z6" s="43"/>
      <c r="AA6" s="43"/>
      <c r="AB6" s="44" t="b">
        <f t="shared" si="2"/>
        <v>0</v>
      </c>
      <c r="AC6" s="44" t="str">
        <f>IFERROR(__xludf.DUMMYFUNCTION("IF(AB6, FILTER(BONUS, LEN(BONUS)), ""0"")"),"0")</f>
        <v>0</v>
      </c>
      <c r="AD6" s="43"/>
      <c r="AE6" s="43"/>
      <c r="AF6" s="43"/>
      <c r="AG6" s="43">
        <f>IF(C3="", 0, IF(SUM(C6:H6)-C6&lt;&gt;0, 0, IF(SUM(M6:R6)&gt;0, 2, IF(SUM(M6:R6)&lt;0, 3, 1))))</f>
        <v>0</v>
      </c>
      <c r="AH6" s="44" t="str">
        <f>IFERROR(__xludf.DUMMYFUNCTION("IF(AG6=1, FILTER(TOSSUP, LEN(TOSSUP)), IF(AG6=2, FILTER(NEG, LEN(NEG)), IF(AG6, FILTER(NONEG, LEN(NONEG)), """")))"),"")</f>
        <v/>
      </c>
      <c r="AI6" s="43"/>
      <c r="AJ6" s="43"/>
      <c r="AK6" s="43">
        <f>IF(D3="", 0, IF(SUM(C6:H6)-D6&lt;&gt;0, 0, IF(SUM(M6:R6)&gt;0, 2, IF(SUM(M6:R6)&lt;0, 3, 1))))</f>
        <v>0</v>
      </c>
      <c r="AL6" s="43" t="str">
        <f>IFERROR(__xludf.DUMMYFUNCTION("IF(AK6=1, FILTER(TOSSUP, LEN(TOSSUP)), IF(AK6=2, FILTER(NEG, LEN(NEG)), IF(AK6, FILTER(NONEG, LEN(NONEG)), """")))"),"")</f>
        <v/>
      </c>
      <c r="AM6" s="43"/>
      <c r="AN6" s="43"/>
      <c r="AO6" s="43">
        <f>IF(E3="", 0, IF(SUM(C6:H6)-E6&lt;&gt;0, 0, IF(SUM(M6:R6)&gt;0, 2, IF(SUM(M6:R6)&lt;0, 3, 1))))</f>
        <v>0</v>
      </c>
      <c r="AP6" s="43" t="str">
        <f>IFERROR(__xludf.DUMMYFUNCTION("IF(AO6=1, FILTER(TOSSUP, LEN(TOSSUP)), IF(AO6=2, FILTER(NEG, LEN(NEG)), IF(AO6, FILTER(NONEG, LEN(NONEG)), """")))"),"")</f>
        <v/>
      </c>
      <c r="AQ6" s="43"/>
      <c r="AR6" s="43"/>
      <c r="AS6" s="43">
        <f>IF(F3="", 0, IF(SUM(C6:H6)-F6&lt;&gt;0, 0, IF(SUM(M6:R6)&gt;0, 2, IF(SUM(M6:R6)&lt;0, 3, 1))))</f>
        <v>0</v>
      </c>
      <c r="AT6" s="43" t="str">
        <f>IFERROR(__xludf.DUMMYFUNCTION("IF(AS6=1, FILTER(TOSSUP, LEN(TOSSUP)), IF(AS6=2, FILTER(NEG, LEN(NEG)), IF(AS6, FILTER(NONEG, LEN(NONEG)), """")))"),"")</f>
        <v/>
      </c>
      <c r="AU6" s="43"/>
      <c r="AV6" s="43"/>
      <c r="AW6" s="43">
        <f>IF(G3="", 0, IF(SUM(C6:H6)-G6&lt;&gt;0, 0, IF(SUM(M6:R6)&gt;0, 2, IF(SUM(M6:R6)&lt;0, 3, 1))))</f>
        <v>0</v>
      </c>
      <c r="AX6" s="43" t="str">
        <f>IFERROR(__xludf.DUMMYFUNCTION("IF(AW6=1, FILTER(TOSSUP, LEN(TOSSUP)), IF(AW6=2, FILTER(NEG, LEN(NEG)), IF(AW6, FILTER(NONEG, LEN(NONEG)), """")))"),"")</f>
        <v/>
      </c>
      <c r="AY6" s="43"/>
      <c r="AZ6" s="43"/>
      <c r="BA6" s="43">
        <f>IF(H3="", 0, IF(SUM(C6:H6)-H6&lt;&gt;0, 0, IF(SUM(M6:R6)&gt;0, 2, IF(SUM(M6:R6)&lt;0, 3, 1))))</f>
        <v>0</v>
      </c>
      <c r="BB6" s="43" t="str">
        <f>IFERROR(__xludf.DUMMYFUNCTION("IF(BA6=1, FILTER(TOSSUP, LEN(TOSSUP)), IF(BA6=2, FILTER(NEG, LEN(NEG)), IF(BA6, FILTER(NONEG, LEN(NONEG)), """")))"),"")</f>
        <v/>
      </c>
      <c r="BC6" s="43"/>
      <c r="BD6" s="43"/>
      <c r="BE6" s="43">
        <f>IF(M3="", 0, IF(SUM(M6:R6)-M6&lt;&gt;0, 0, IF(SUM(C6:H6)&gt;0, 2, IF(SUM(C6:H6)&lt;0, 3, 1))))</f>
        <v>0</v>
      </c>
      <c r="BF6" s="43" t="str">
        <f>IFERROR(__xludf.DUMMYFUNCTION("IF(BE6=1, FILTER(TOSSUP, LEN(TOSSUP)), IF(BE6=2, FILTER(NEG, LEN(NEG)), IF(BE6, FILTER(NONEG, LEN(NONEG)), """")))"),"")</f>
        <v/>
      </c>
      <c r="BG6" s="43"/>
      <c r="BH6" s="43"/>
      <c r="BI6" s="43">
        <f>IF(N3="", 0, IF(SUM(M6:R6)-N6&lt;&gt;0, 0, IF(SUM(C6:H6)&gt;0, 2, IF(SUM(C6:H6)&lt;0, 3, 1))))</f>
        <v>0</v>
      </c>
      <c r="BJ6" s="43" t="str">
        <f>IFERROR(__xludf.DUMMYFUNCTION("IF(BI6=1, FILTER(TOSSUP, LEN(TOSSUP)), IF(BI6=2, FILTER(NEG, LEN(NEG)), IF(BI6, FILTER(NONEG, LEN(NONEG)), """")))"),"")</f>
        <v/>
      </c>
      <c r="BK6" s="43"/>
      <c r="BL6" s="43"/>
      <c r="BM6" s="43">
        <f>IF(O3="", 0, IF(SUM(M6:R6)-O6&lt;&gt;0, 0, IF(SUM(C6:H6)&gt;0, 2, IF(SUM(C6:H6)&lt;0, 3, 1))))</f>
        <v>0</v>
      </c>
      <c r="BN6" s="43" t="str">
        <f>IFERROR(__xludf.DUMMYFUNCTION("IF(BM6=1, FILTER(TOSSUP, LEN(TOSSUP)), IF(BM6=2, FILTER(NEG, LEN(NEG)), IF(BM6, FILTER(NONEG, LEN(NONEG)), """")))"),"")</f>
        <v/>
      </c>
      <c r="BO6" s="43"/>
      <c r="BP6" s="43"/>
      <c r="BQ6" s="43">
        <f>IF(P3="", 0, IF(SUM(M6:R6)-P6&lt;&gt;0, 0, IF(SUM(C6:H6)&gt;0, 2, IF(SUM(C6:H6)&lt;0, 3, 1))))</f>
        <v>0</v>
      </c>
      <c r="BR6" s="43" t="str">
        <f>IFERROR(__xludf.DUMMYFUNCTION("IF(BQ6=1, FILTER(TOSSUP, LEN(TOSSUP)), IF(BQ6=2, FILTER(NEG, LEN(NEG)), IF(BQ6, FILTER(NONEG, LEN(NONEG)), """")))"),"")</f>
        <v/>
      </c>
      <c r="BS6" s="43"/>
      <c r="BT6" s="43"/>
      <c r="BU6" s="43">
        <f>IF(Q3="", 0, IF(SUM(M6:R6)-Q6&lt;&gt;0, 0, IF(SUM(C6:H6)&gt;0, 2, IF(SUM(C6:H6)&lt;0, 3, 1))))</f>
        <v>0</v>
      </c>
      <c r="BV6" s="43" t="str">
        <f>IFERROR(__xludf.DUMMYFUNCTION("IF(BU6=1, FILTER(TOSSUP, LEN(TOSSUP)), IF(BU6=2, FILTER(NEG, LEN(NEG)), IF(BU6, FILTER(NONEG, LEN(NONEG)), """")))"),"")</f>
        <v/>
      </c>
      <c r="BW6" s="43"/>
      <c r="BX6" s="43"/>
      <c r="BY6" s="43">
        <f>IF(R3="", 0, IF(SUM(M6:R6)-R6&lt;&gt;0, 0, IF(SUM(C6:H6)&gt;0, 2, IF(SUM(C6:H6)&lt;0, 3, 1))))</f>
        <v>0</v>
      </c>
      <c r="BZ6" s="43" t="str">
        <f>IFERROR(__xludf.DUMMYFUNCTION("IF(BY6=1, FILTER(TOSSUP, LEN(TOSSUP)), IF(BY6=2, FILTER(NEG, LEN(NEG)), IF(BY6, FILTER(NONEG, LEN(NONEG)), """")))"),"")</f>
        <v/>
      </c>
      <c r="CA6" s="43"/>
      <c r="CB6" s="43"/>
    </row>
    <row r="7">
      <c r="A7" s="3"/>
      <c r="B7" s="3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SUM(J7,K6))"),0.0)</f>
        <v>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SUM(T7,U6))"),0.0)</f>
        <v>0</v>
      </c>
      <c r="V7" s="43"/>
      <c r="W7" s="44" t="b">
        <f t="shared" si="1"/>
        <v>0</v>
      </c>
      <c r="X7" s="44" t="str">
        <f>IFERROR(__xludf.DUMMYFUNCTION("IF(W7, FILTER(BONUS, LEN(BONUS)), ""0"")"),"0")</f>
        <v>0</v>
      </c>
      <c r="Y7" s="43"/>
      <c r="Z7" s="43"/>
      <c r="AA7" s="43"/>
      <c r="AB7" s="44" t="b">
        <f t="shared" si="2"/>
        <v>0</v>
      </c>
      <c r="AC7" s="44" t="str">
        <f>IFERROR(__xludf.DUMMYFUNCTION("IF(AB7, FILTER(BONUS, LEN(BONUS)), ""0"")"),"0")</f>
        <v>0</v>
      </c>
      <c r="AD7" s="43"/>
      <c r="AE7" s="43"/>
      <c r="AF7" s="43"/>
      <c r="AG7" s="43">
        <f>IF(C3="", 0, IF(SUM(C7:H7)-C7&lt;&gt;0, 0, IF(SUM(M7:R7)&gt;0, 2, IF(SUM(M7:R7)&lt;0, 3, 1))))</f>
        <v>0</v>
      </c>
      <c r="AH7" s="44" t="str">
        <f>IFERROR(__xludf.DUMMYFUNCTION("IF(AG7=1, FILTER(TOSSUP, LEN(TOSSUP)), IF(AG7=2, FILTER(NEG, LEN(NEG)), IF(AG7, FILTER(NONEG, LEN(NONEG)), """")))"),"")</f>
        <v/>
      </c>
      <c r="AI7" s="43"/>
      <c r="AJ7" s="43"/>
      <c r="AK7" s="43">
        <f>IF(D3="", 0, IF(SUM(C7:H7)-D7&lt;&gt;0, 0, IF(SUM(M7:R7)&gt;0, 2, IF(SUM(M7:R7)&lt;0, 3, 1))))</f>
        <v>0</v>
      </c>
      <c r="AL7" s="43" t="str">
        <f>IFERROR(__xludf.DUMMYFUNCTION("IF(AK7=1, FILTER(TOSSUP, LEN(TOSSUP)), IF(AK7=2, FILTER(NEG, LEN(NEG)), IF(AK7, FILTER(NONEG, LEN(NONEG)), """")))"),"")</f>
        <v/>
      </c>
      <c r="AM7" s="43"/>
      <c r="AN7" s="43"/>
      <c r="AO7" s="43">
        <f>IF(E3="", 0, IF(SUM(C7:H7)-E7&lt;&gt;0, 0, IF(SUM(M7:R7)&gt;0, 2, IF(SUM(M7:R7)&lt;0, 3, 1))))</f>
        <v>0</v>
      </c>
      <c r="AP7" s="43" t="str">
        <f>IFERROR(__xludf.DUMMYFUNCTION("IF(AO7=1, FILTER(TOSSUP, LEN(TOSSUP)), IF(AO7=2, FILTER(NEG, LEN(NEG)), IF(AO7, FILTER(NONEG, LEN(NONEG)), """")))"),"")</f>
        <v/>
      </c>
      <c r="AQ7" s="43"/>
      <c r="AR7" s="43"/>
      <c r="AS7" s="43">
        <f>IF(F3="", 0, IF(SUM(C7:H7)-F7&lt;&gt;0, 0, IF(SUM(M7:R7)&gt;0, 2, IF(SUM(M7:R7)&lt;0, 3, 1))))</f>
        <v>0</v>
      </c>
      <c r="AT7" s="43" t="str">
        <f>IFERROR(__xludf.DUMMYFUNCTION("IF(AS7=1, FILTER(TOSSUP, LEN(TOSSUP)), IF(AS7=2, FILTER(NEG, LEN(NEG)), IF(AS7, FILTER(NONEG, LEN(NONEG)), """")))"),"")</f>
        <v/>
      </c>
      <c r="AU7" s="43"/>
      <c r="AV7" s="43"/>
      <c r="AW7" s="43">
        <f>IF(G3="", 0, IF(SUM(C7:H7)-G7&lt;&gt;0, 0, IF(SUM(M7:R7)&gt;0, 2, IF(SUM(M7:R7)&lt;0, 3, 1))))</f>
        <v>0</v>
      </c>
      <c r="AX7" s="43" t="str">
        <f>IFERROR(__xludf.DUMMYFUNCTION("IF(AW7=1, FILTER(TOSSUP, LEN(TOSSUP)), IF(AW7=2, FILTER(NEG, LEN(NEG)), IF(AW7, FILTER(NONEG, LEN(NONEG)), """")))"),"")</f>
        <v/>
      </c>
      <c r="AY7" s="43"/>
      <c r="AZ7" s="43"/>
      <c r="BA7" s="43">
        <f>IF(H3="", 0, IF(SUM(C7:H7)-H7&lt;&gt;0, 0, IF(SUM(M7:R7)&gt;0, 2, IF(SUM(M7:R7)&lt;0, 3, 1))))</f>
        <v>0</v>
      </c>
      <c r="BB7" s="43" t="str">
        <f>IFERROR(__xludf.DUMMYFUNCTION("IF(BA7=1, FILTER(TOSSUP, LEN(TOSSUP)), IF(BA7=2, FILTER(NEG, LEN(NEG)), IF(BA7, FILTER(NONEG, LEN(NONEG)), """")))"),"")</f>
        <v/>
      </c>
      <c r="BC7" s="43"/>
      <c r="BD7" s="43"/>
      <c r="BE7" s="43">
        <f>IF(M3="", 0, IF(SUM(M7:R7)-M7&lt;&gt;0, 0, IF(SUM(C7:H7)&gt;0, 2, IF(SUM(C7:H7)&lt;0, 3, 1))))</f>
        <v>0</v>
      </c>
      <c r="BF7" s="43" t="str">
        <f>IFERROR(__xludf.DUMMYFUNCTION("IF(BE7=1, FILTER(TOSSUP, LEN(TOSSUP)), IF(BE7=2, FILTER(NEG, LEN(NEG)), IF(BE7, FILTER(NONEG, LEN(NONEG)), """")))"),"")</f>
        <v/>
      </c>
      <c r="BG7" s="43"/>
      <c r="BH7" s="43"/>
      <c r="BI7" s="43">
        <f>IF(N3="", 0, IF(SUM(M7:R7)-N7&lt;&gt;0, 0, IF(SUM(C7:H7)&gt;0, 2, IF(SUM(C7:H7)&lt;0, 3, 1))))</f>
        <v>0</v>
      </c>
      <c r="BJ7" s="43" t="str">
        <f>IFERROR(__xludf.DUMMYFUNCTION("IF(BI7=1, FILTER(TOSSUP, LEN(TOSSUP)), IF(BI7=2, FILTER(NEG, LEN(NEG)), IF(BI7, FILTER(NONEG, LEN(NONEG)), """")))"),"")</f>
        <v/>
      </c>
      <c r="BK7" s="43"/>
      <c r="BL7" s="43"/>
      <c r="BM7" s="43">
        <f>IF(O3="", 0, IF(SUM(M7:R7)-O7&lt;&gt;0, 0, IF(SUM(C7:H7)&gt;0, 2, IF(SUM(C7:H7)&lt;0, 3, 1))))</f>
        <v>0</v>
      </c>
      <c r="BN7" s="43" t="str">
        <f>IFERROR(__xludf.DUMMYFUNCTION("IF(BM7=1, FILTER(TOSSUP, LEN(TOSSUP)), IF(BM7=2, FILTER(NEG, LEN(NEG)), IF(BM7, FILTER(NONEG, LEN(NONEG)), """")))"),"")</f>
        <v/>
      </c>
      <c r="BO7" s="43"/>
      <c r="BP7" s="43"/>
      <c r="BQ7" s="43">
        <f>IF(P3="", 0, IF(SUM(M7:R7)-P7&lt;&gt;0, 0, IF(SUM(C7:H7)&gt;0, 2, IF(SUM(C7:H7)&lt;0, 3, 1))))</f>
        <v>0</v>
      </c>
      <c r="BR7" s="43" t="str">
        <f>IFERROR(__xludf.DUMMYFUNCTION("IF(BQ7=1, FILTER(TOSSUP, LEN(TOSSUP)), IF(BQ7=2, FILTER(NEG, LEN(NEG)), IF(BQ7, FILTER(NONEG, LEN(NONEG)), """")))"),"")</f>
        <v/>
      </c>
      <c r="BS7" s="43"/>
      <c r="BT7" s="43"/>
      <c r="BU7" s="43">
        <f>IF(Q3="", 0, IF(SUM(M7:R7)-Q7&lt;&gt;0, 0, IF(SUM(C7:H7)&gt;0, 2, IF(SUM(C7:H7)&lt;0, 3, 1))))</f>
        <v>0</v>
      </c>
      <c r="BV7" s="43" t="str">
        <f>IFERROR(__xludf.DUMMYFUNCTION("IF(BU7=1, FILTER(TOSSUP, LEN(TOSSUP)), IF(BU7=2, FILTER(NEG, LEN(NEG)), IF(BU7, FILTER(NONEG, LEN(NONEG)), """")))"),"")</f>
        <v/>
      </c>
      <c r="BW7" s="43"/>
      <c r="BX7" s="43"/>
      <c r="BY7" s="43">
        <f>IF(R3="", 0, IF(SUM(M7:R7)-R7&lt;&gt;0, 0, IF(SUM(C7:H7)&gt;0, 2, IF(SUM(C7:H7)&lt;0, 3, 1))))</f>
        <v>0</v>
      </c>
      <c r="BZ7" s="43" t="str">
        <f>IFERROR(__xludf.DUMMYFUNCTION("IF(BY7=1, FILTER(TOSSUP, LEN(TOSSUP)), IF(BY7=2, FILTER(NEG, LEN(NEG)), IF(BY7, FILTER(NONEG, LEN(NONEG)), """")))"),"")</f>
        <v/>
      </c>
      <c r="CA7" s="43"/>
      <c r="CB7" s="43"/>
    </row>
    <row r="8">
      <c r="A8" s="3"/>
      <c r="B8" s="3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SUM(J8,K7))"),0.0)</f>
        <v>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SUM(T8,U7))"),0.0)</f>
        <v>0</v>
      </c>
      <c r="V8" s="43"/>
      <c r="W8" s="44" t="b">
        <f t="shared" si="1"/>
        <v>0</v>
      </c>
      <c r="X8" s="44" t="str">
        <f>IFERROR(__xludf.DUMMYFUNCTION("IF(W8, FILTER(BONUS, LEN(BONUS)), ""0"")"),"0")</f>
        <v>0</v>
      </c>
      <c r="Y8" s="43"/>
      <c r="Z8" s="43"/>
      <c r="AA8" s="43"/>
      <c r="AB8" s="44" t="b">
        <f t="shared" si="2"/>
        <v>0</v>
      </c>
      <c r="AC8" s="44" t="str">
        <f>IFERROR(__xludf.DUMMYFUNCTION("IF(AB8, FILTER(BONUS, LEN(BONUS)), ""0"")"),"0")</f>
        <v>0</v>
      </c>
      <c r="AD8" s="43"/>
      <c r="AE8" s="43"/>
      <c r="AF8" s="43"/>
      <c r="AG8" s="43">
        <f>IF(C3="", 0, IF(SUM(C8:H8)-C8&lt;&gt;0, 0, IF(SUM(M8:R8)&gt;0, 2, IF(SUM(M8:R8)&lt;0, 3, 1))))</f>
        <v>0</v>
      </c>
      <c r="AH8" s="44" t="str">
        <f>IFERROR(__xludf.DUMMYFUNCTION("IF(AG8=1, FILTER(TOSSUP, LEN(TOSSUP)), IF(AG8=2, FILTER(NEG, LEN(NEG)), IF(AG8, FILTER(NONEG, LEN(NONEG)), """")))"),"")</f>
        <v/>
      </c>
      <c r="AI8" s="43"/>
      <c r="AJ8" s="43"/>
      <c r="AK8" s="43">
        <f>IF(D3="", 0, IF(SUM(C8:H8)-D8&lt;&gt;0, 0, IF(SUM(M8:R8)&gt;0, 2, IF(SUM(M8:R8)&lt;0, 3, 1))))</f>
        <v>0</v>
      </c>
      <c r="AL8" s="43" t="str">
        <f>IFERROR(__xludf.DUMMYFUNCTION("IF(AK8=1, FILTER(TOSSUP, LEN(TOSSUP)), IF(AK8=2, FILTER(NEG, LEN(NEG)), IF(AK8, FILTER(NONEG, LEN(NONEG)), """")))"),"")</f>
        <v/>
      </c>
      <c r="AM8" s="43"/>
      <c r="AN8" s="43"/>
      <c r="AO8" s="43">
        <f>IF(E3="", 0, IF(SUM(C8:H8)-E8&lt;&gt;0, 0, IF(SUM(M8:R8)&gt;0, 2, IF(SUM(M8:R8)&lt;0, 3, 1))))</f>
        <v>0</v>
      </c>
      <c r="AP8" s="43" t="str">
        <f>IFERROR(__xludf.DUMMYFUNCTION("IF(AO8=1, FILTER(TOSSUP, LEN(TOSSUP)), IF(AO8=2, FILTER(NEG, LEN(NEG)), IF(AO8, FILTER(NONEG, LEN(NONEG)), """")))"),"")</f>
        <v/>
      </c>
      <c r="AQ8" s="43"/>
      <c r="AR8" s="43"/>
      <c r="AS8" s="43">
        <f>IF(F3="", 0, IF(SUM(C8:H8)-F8&lt;&gt;0, 0, IF(SUM(M8:R8)&gt;0, 2, IF(SUM(M8:R8)&lt;0, 3, 1))))</f>
        <v>0</v>
      </c>
      <c r="AT8" s="43" t="str">
        <f>IFERROR(__xludf.DUMMYFUNCTION("IF(AS8=1, FILTER(TOSSUP, LEN(TOSSUP)), IF(AS8=2, FILTER(NEG, LEN(NEG)), IF(AS8, FILTER(NONEG, LEN(NONEG)), """")))"),"")</f>
        <v/>
      </c>
      <c r="AU8" s="43"/>
      <c r="AV8" s="43"/>
      <c r="AW8" s="43">
        <f>IF(G3="", 0, IF(SUM(C8:H8)-G8&lt;&gt;0, 0, IF(SUM(M8:R8)&gt;0, 2, IF(SUM(M8:R8)&lt;0, 3, 1))))</f>
        <v>0</v>
      </c>
      <c r="AX8" s="43" t="str">
        <f>IFERROR(__xludf.DUMMYFUNCTION("IF(AW8=1, FILTER(TOSSUP, LEN(TOSSUP)), IF(AW8=2, FILTER(NEG, LEN(NEG)), IF(AW8, FILTER(NONEG, LEN(NONEG)), """")))"),"")</f>
        <v/>
      </c>
      <c r="AY8" s="43"/>
      <c r="AZ8" s="43"/>
      <c r="BA8" s="43">
        <f>IF(H3="", 0, IF(SUM(C8:H8)-H8&lt;&gt;0, 0, IF(SUM(M8:R8)&gt;0, 2, IF(SUM(M8:R8)&lt;0, 3, 1))))</f>
        <v>0</v>
      </c>
      <c r="BB8" s="43" t="str">
        <f>IFERROR(__xludf.DUMMYFUNCTION("IF(BA8=1, FILTER(TOSSUP, LEN(TOSSUP)), IF(BA8=2, FILTER(NEG, LEN(NEG)), IF(BA8, FILTER(NONEG, LEN(NONEG)), """")))"),"")</f>
        <v/>
      </c>
      <c r="BC8" s="43"/>
      <c r="BD8" s="43"/>
      <c r="BE8" s="43">
        <f>IF(M3="", 0, IF(SUM(M8:R8)-M8&lt;&gt;0, 0, IF(SUM(C8:H8)&gt;0, 2, IF(SUM(C8:H8)&lt;0, 3, 1))))</f>
        <v>0</v>
      </c>
      <c r="BF8" s="43" t="str">
        <f>IFERROR(__xludf.DUMMYFUNCTION("IF(BE8=1, FILTER(TOSSUP, LEN(TOSSUP)), IF(BE8=2, FILTER(NEG, LEN(NEG)), IF(BE8, FILTER(NONEG, LEN(NONEG)), """")))"),"")</f>
        <v/>
      </c>
      <c r="BG8" s="43"/>
      <c r="BH8" s="43"/>
      <c r="BI8" s="43">
        <f>IF(N3="", 0, IF(SUM(M8:R8)-N8&lt;&gt;0, 0, IF(SUM(C8:H8)&gt;0, 2, IF(SUM(C8:H8)&lt;0, 3, 1))))</f>
        <v>0</v>
      </c>
      <c r="BJ8" s="43" t="str">
        <f>IFERROR(__xludf.DUMMYFUNCTION("IF(BI8=1, FILTER(TOSSUP, LEN(TOSSUP)), IF(BI8=2, FILTER(NEG, LEN(NEG)), IF(BI8, FILTER(NONEG, LEN(NONEG)), """")))"),"")</f>
        <v/>
      </c>
      <c r="BK8" s="43"/>
      <c r="BL8" s="43"/>
      <c r="BM8" s="43">
        <f>IF(O3="", 0, IF(SUM(M8:R8)-O8&lt;&gt;0, 0, IF(SUM(C8:H8)&gt;0, 2, IF(SUM(C8:H8)&lt;0, 3, 1))))</f>
        <v>0</v>
      </c>
      <c r="BN8" s="43" t="str">
        <f>IFERROR(__xludf.DUMMYFUNCTION("IF(BM8=1, FILTER(TOSSUP, LEN(TOSSUP)), IF(BM8=2, FILTER(NEG, LEN(NEG)), IF(BM8, FILTER(NONEG, LEN(NONEG)), """")))"),"")</f>
        <v/>
      </c>
      <c r="BO8" s="43"/>
      <c r="BP8" s="43"/>
      <c r="BQ8" s="43">
        <f>IF(P3="", 0, IF(SUM(M8:R8)-P8&lt;&gt;0, 0, IF(SUM(C8:H8)&gt;0, 2, IF(SUM(C8:H8)&lt;0, 3, 1))))</f>
        <v>0</v>
      </c>
      <c r="BR8" s="43" t="str">
        <f>IFERROR(__xludf.DUMMYFUNCTION("IF(BQ8=1, FILTER(TOSSUP, LEN(TOSSUP)), IF(BQ8=2, FILTER(NEG, LEN(NEG)), IF(BQ8, FILTER(NONEG, LEN(NONEG)), """")))"),"")</f>
        <v/>
      </c>
      <c r="BS8" s="43"/>
      <c r="BT8" s="43"/>
      <c r="BU8" s="43">
        <f>IF(Q3="", 0, IF(SUM(M8:R8)-Q8&lt;&gt;0, 0, IF(SUM(C8:H8)&gt;0, 2, IF(SUM(C8:H8)&lt;0, 3, 1))))</f>
        <v>0</v>
      </c>
      <c r="BV8" s="43" t="str">
        <f>IFERROR(__xludf.DUMMYFUNCTION("IF(BU8=1, FILTER(TOSSUP, LEN(TOSSUP)), IF(BU8=2, FILTER(NEG, LEN(NEG)), IF(BU8, FILTER(NONEG, LEN(NONEG)), """")))"),"")</f>
        <v/>
      </c>
      <c r="BW8" s="43"/>
      <c r="BX8" s="43"/>
      <c r="BY8" s="43">
        <f>IF(R3="", 0, IF(SUM(M8:R8)-R8&lt;&gt;0, 0, IF(SUM(C8:H8)&gt;0, 2, IF(SUM(C8:H8)&lt;0, 3, 1))))</f>
        <v>0</v>
      </c>
      <c r="BZ8" s="43" t="str">
        <f>IFERROR(__xludf.DUMMYFUNCTION("IF(BY8=1, FILTER(TOSSUP, LEN(TOSSUP)), IF(BY8=2, FILTER(NEG, LEN(NEG)), IF(BY8, FILTER(NONEG, LEN(NONEG)), """")))"),"")</f>
        <v/>
      </c>
      <c r="CA8" s="43"/>
      <c r="CB8" s="43"/>
    </row>
    <row r="9">
      <c r="A9" s="3"/>
      <c r="B9" s="3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SUM(J9,K8))"),0.0)</f>
        <v>0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SUM(T9,U8))"),0.0)</f>
        <v>0</v>
      </c>
      <c r="V9" s="44"/>
      <c r="W9" s="44" t="b">
        <f t="shared" si="1"/>
        <v>0</v>
      </c>
      <c r="X9" s="44" t="str">
        <f>IFERROR(__xludf.DUMMYFUNCTION("IF(W9, FILTER(BONUS, LEN(BONUS)), ""0"")"),"0")</f>
        <v>0</v>
      </c>
      <c r="Y9" s="43"/>
      <c r="Z9" s="43"/>
      <c r="AA9" s="43"/>
      <c r="AB9" s="44" t="b">
        <f t="shared" si="2"/>
        <v>0</v>
      </c>
      <c r="AC9" s="44" t="str">
        <f>IFERROR(__xludf.DUMMYFUNCTION("IF(AB9, FILTER(BONUS, LEN(BONUS)), ""0"")"),"0")</f>
        <v>0</v>
      </c>
      <c r="AD9" s="43"/>
      <c r="AE9" s="43"/>
      <c r="AF9" s="43"/>
      <c r="AG9" s="43">
        <f>IF(C3="", 0, IF(SUM(C9:H9)-C9&lt;&gt;0, 0, IF(SUM(M9:R9)&gt;0, 2, IF(SUM(M9:R9)&lt;0, 3, 1))))</f>
        <v>0</v>
      </c>
      <c r="AH9" s="44" t="str">
        <f>IFERROR(__xludf.DUMMYFUNCTION("IF(AG9=1, FILTER(TOSSUP, LEN(TOSSUP)), IF(AG9=2, FILTER(NEG, LEN(NEG)), IF(AG9, FILTER(NONEG, LEN(NONEG)), """")))"),"")</f>
        <v/>
      </c>
      <c r="AI9" s="43"/>
      <c r="AJ9" s="43"/>
      <c r="AK9" s="43">
        <f>IF(D3="", 0, IF(SUM(C9:H9)-D9&lt;&gt;0, 0, IF(SUM(M9:R9)&gt;0, 2, IF(SUM(M9:R9)&lt;0, 3, 1))))</f>
        <v>0</v>
      </c>
      <c r="AL9" s="43" t="str">
        <f>IFERROR(__xludf.DUMMYFUNCTION("IF(AK9=1, FILTER(TOSSUP, LEN(TOSSUP)), IF(AK9=2, FILTER(NEG, LEN(NEG)), IF(AK9, FILTER(NONEG, LEN(NONEG)), """")))"),"")</f>
        <v/>
      </c>
      <c r="AM9" s="43"/>
      <c r="AN9" s="43"/>
      <c r="AO9" s="43">
        <f>IF(E3="", 0, IF(SUM(C9:H9)-E9&lt;&gt;0, 0, IF(SUM(M9:R9)&gt;0, 2, IF(SUM(M9:R9)&lt;0, 3, 1))))</f>
        <v>0</v>
      </c>
      <c r="AP9" s="43" t="str">
        <f>IFERROR(__xludf.DUMMYFUNCTION("IF(AO9=1, FILTER(TOSSUP, LEN(TOSSUP)), IF(AO9=2, FILTER(NEG, LEN(NEG)), IF(AO9, FILTER(NONEG, LEN(NONEG)), """")))"),"")</f>
        <v/>
      </c>
      <c r="AQ9" s="43"/>
      <c r="AR9" s="43"/>
      <c r="AS9" s="43">
        <f>IF(F3="", 0, IF(SUM(C9:H9)-F9&lt;&gt;0, 0, IF(SUM(M9:R9)&gt;0, 2, IF(SUM(M9:R9)&lt;0, 3, 1))))</f>
        <v>0</v>
      </c>
      <c r="AT9" s="43" t="str">
        <f>IFERROR(__xludf.DUMMYFUNCTION("IF(AS9=1, FILTER(TOSSUP, LEN(TOSSUP)), IF(AS9=2, FILTER(NEG, LEN(NEG)), IF(AS9, FILTER(NONEG, LEN(NONEG)), """")))"),"")</f>
        <v/>
      </c>
      <c r="AU9" s="43"/>
      <c r="AV9" s="43"/>
      <c r="AW9" s="43">
        <f>IF(G3="", 0, IF(SUM(C9:H9)-G9&lt;&gt;0, 0, IF(SUM(M9:R9)&gt;0, 2, IF(SUM(M9:R9)&lt;0, 3, 1))))</f>
        <v>0</v>
      </c>
      <c r="AX9" s="43" t="str">
        <f>IFERROR(__xludf.DUMMYFUNCTION("IF(AW9=1, FILTER(TOSSUP, LEN(TOSSUP)), IF(AW9=2, FILTER(NEG, LEN(NEG)), IF(AW9, FILTER(NONEG, LEN(NONEG)), """")))"),"")</f>
        <v/>
      </c>
      <c r="AY9" s="43"/>
      <c r="AZ9" s="43"/>
      <c r="BA9" s="43">
        <f>IF(H3="", 0, IF(SUM(C9:H9)-H9&lt;&gt;0, 0, IF(SUM(M9:R9)&gt;0, 2, IF(SUM(M9:R9)&lt;0, 3, 1))))</f>
        <v>0</v>
      </c>
      <c r="BB9" s="43" t="str">
        <f>IFERROR(__xludf.DUMMYFUNCTION("IF(BA9=1, FILTER(TOSSUP, LEN(TOSSUP)), IF(BA9=2, FILTER(NEG, LEN(NEG)), IF(BA9, FILTER(NONEG, LEN(NONEG)), """")))"),"")</f>
        <v/>
      </c>
      <c r="BC9" s="43"/>
      <c r="BD9" s="43"/>
      <c r="BE9" s="43">
        <f>IF(M3="", 0, IF(SUM(M9:R9)-M9&lt;&gt;0, 0, IF(SUM(C9:H9)&gt;0, 2, IF(SUM(C9:H9)&lt;0, 3, 1))))</f>
        <v>0</v>
      </c>
      <c r="BF9" s="43" t="str">
        <f>IFERROR(__xludf.DUMMYFUNCTION("IF(BE9=1, FILTER(TOSSUP, LEN(TOSSUP)), IF(BE9=2, FILTER(NEG, LEN(NEG)), IF(BE9, FILTER(NONEG, LEN(NONEG)), """")))"),"")</f>
        <v/>
      </c>
      <c r="BG9" s="43"/>
      <c r="BH9" s="43"/>
      <c r="BI9" s="43">
        <f>IF(N3="", 0, IF(SUM(M9:R9)-N9&lt;&gt;0, 0, IF(SUM(C9:H9)&gt;0, 2, IF(SUM(C9:H9)&lt;0, 3, 1))))</f>
        <v>0</v>
      </c>
      <c r="BJ9" s="43" t="str">
        <f>IFERROR(__xludf.DUMMYFUNCTION("IF(BI9=1, FILTER(TOSSUP, LEN(TOSSUP)), IF(BI9=2, FILTER(NEG, LEN(NEG)), IF(BI9, FILTER(NONEG, LEN(NONEG)), """")))"),"")</f>
        <v/>
      </c>
      <c r="BK9" s="43"/>
      <c r="BL9" s="43"/>
      <c r="BM9" s="43">
        <f>IF(O3="", 0, IF(SUM(M9:R9)-O9&lt;&gt;0, 0, IF(SUM(C9:H9)&gt;0, 2, IF(SUM(C9:H9)&lt;0, 3, 1))))</f>
        <v>0</v>
      </c>
      <c r="BN9" s="43" t="str">
        <f>IFERROR(__xludf.DUMMYFUNCTION("IF(BM9=1, FILTER(TOSSUP, LEN(TOSSUP)), IF(BM9=2, FILTER(NEG, LEN(NEG)), IF(BM9, FILTER(NONEG, LEN(NONEG)), """")))"),"")</f>
        <v/>
      </c>
      <c r="BO9" s="43"/>
      <c r="BP9" s="43"/>
      <c r="BQ9" s="43">
        <f>IF(P3="", 0, IF(SUM(M9:R9)-P9&lt;&gt;0, 0, IF(SUM(C9:H9)&gt;0, 2, IF(SUM(C9:H9)&lt;0, 3, 1))))</f>
        <v>0</v>
      </c>
      <c r="BR9" s="43" t="str">
        <f>IFERROR(__xludf.DUMMYFUNCTION("IF(BQ9=1, FILTER(TOSSUP, LEN(TOSSUP)), IF(BQ9=2, FILTER(NEG, LEN(NEG)), IF(BQ9, FILTER(NONEG, LEN(NONEG)), """")))"),"")</f>
        <v/>
      </c>
      <c r="BS9" s="43"/>
      <c r="BT9" s="43"/>
      <c r="BU9" s="43">
        <f>IF(Q3="", 0, IF(SUM(M9:R9)-Q9&lt;&gt;0, 0, IF(SUM(C9:H9)&gt;0, 2, IF(SUM(C9:H9)&lt;0, 3, 1))))</f>
        <v>0</v>
      </c>
      <c r="BV9" s="43" t="str">
        <f>IFERROR(__xludf.DUMMYFUNCTION("IF(BU9=1, FILTER(TOSSUP, LEN(TOSSUP)), IF(BU9=2, FILTER(NEG, LEN(NEG)), IF(BU9, FILTER(NONEG, LEN(NONEG)), """")))"),"")</f>
        <v/>
      </c>
      <c r="BW9" s="43"/>
      <c r="BX9" s="43"/>
      <c r="BY9" s="43">
        <f>IF(R3="", 0, IF(SUM(M9:R9)-R9&lt;&gt;0, 0, IF(SUM(C9:H9)&gt;0, 2, IF(SUM(C9:H9)&lt;0, 3, 1))))</f>
        <v>0</v>
      </c>
      <c r="BZ9" s="43" t="str">
        <f>IFERROR(__xludf.DUMMYFUNCTION("IF(BY9=1, FILTER(TOSSUP, LEN(TOSSUP)), IF(BY9=2, FILTER(NEG, LEN(NEG)), IF(BY9, FILTER(NONEG, LEN(NONEG)), """")))"),"")</f>
        <v/>
      </c>
      <c r="CA9" s="43"/>
      <c r="CB9" s="43"/>
    </row>
    <row r="10">
      <c r="A10" s="3"/>
      <c r="B10" s="3"/>
      <c r="C10" s="32"/>
      <c r="D10" s="33"/>
      <c r="E10" s="60"/>
      <c r="F10" s="33"/>
      <c r="G10" s="60"/>
      <c r="H10" s="61"/>
      <c r="I10" s="34"/>
      <c r="J10" s="33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2">
        <f>IFERROR(__xludf.DUMMYFUNCTION("IF(OR(RegExMatch(J10&amp;"""",""ERR""), RegExMatch(J10&amp;"""",""--""), RegExMatch(K9&amp;"""",""--""),),  ""-----------"", SUM(J10,K9))"),0.0)</f>
        <v>0</v>
      </c>
      <c r="L10" s="38">
        <v>7.0</v>
      </c>
      <c r="M10" s="39"/>
      <c r="N10" s="61"/>
      <c r="O10" s="39"/>
      <c r="P10" s="59"/>
      <c r="Q10" s="58"/>
      <c r="R10" s="59"/>
      <c r="S10" s="34"/>
      <c r="T10" s="33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2">
        <f>IFERROR(__xludf.DUMMYFUNCTION("IF(OR(RegExMatch(T10&amp;"""",""ERR""), RegExMatch(T10&amp;"""",""--""), RegExMatch(U9&amp;"""",""--""),),  ""-----------"", SUM(T10,U9))"),0.0)</f>
        <v>0</v>
      </c>
      <c r="V10" s="43"/>
      <c r="W10" s="44" t="b">
        <f t="shared" si="1"/>
        <v>0</v>
      </c>
      <c r="X10" s="44" t="str">
        <f>IFERROR(__xludf.DUMMYFUNCTION("IF(W10, FILTER(BONUS, LEN(BONUS)), ""0"")"),"0")</f>
        <v>0</v>
      </c>
      <c r="Y10" s="43"/>
      <c r="Z10" s="43"/>
      <c r="AA10" s="43"/>
      <c r="AB10" s="44" t="b">
        <f t="shared" si="2"/>
        <v>0</v>
      </c>
      <c r="AC10" s="44" t="str">
        <f>IFERROR(__xludf.DUMMYFUNCTION("IF(AB10, FILTER(BONUS, LEN(BONUS)), ""0"")"),"0")</f>
        <v>0</v>
      </c>
      <c r="AD10" s="43"/>
      <c r="AE10" s="43"/>
      <c r="AF10" s="43"/>
      <c r="AG10" s="43">
        <f>IF(C3="", 0, IF(SUM(C10:H10)-C10&lt;&gt;0, 0, IF(SUM(M10:R10)&gt;0, 2, IF(SUM(M10:R10)&lt;0, 3, 1))))</f>
        <v>0</v>
      </c>
      <c r="AH10" s="44" t="str">
        <f>IFERROR(__xludf.DUMMYFUNCTION("IF(AG10=1, FILTER(TOSSUP, LEN(TOSSUP)), IF(AG10=2, FILTER(NEG, LEN(NEG)), IF(AG10, FILTER(NONEG, LEN(NONEG)), """")))"),"")</f>
        <v/>
      </c>
      <c r="AI10" s="43"/>
      <c r="AJ10" s="43"/>
      <c r="AK10" s="43">
        <f>IF(D3="", 0, IF(SUM(C10:H10)-D10&lt;&gt;0, 0, IF(SUM(M10:R10)&gt;0, 2, IF(SUM(M10:R10)&lt;0, 3, 1))))</f>
        <v>0</v>
      </c>
      <c r="AL10" s="43" t="str">
        <f>IFERROR(__xludf.DUMMYFUNCTION("IF(AK10=1, FILTER(TOSSUP, LEN(TOSSUP)), IF(AK10=2, FILTER(NEG, LEN(NEG)), IF(AK10, FILTER(NONEG, LEN(NONEG)), """")))"),"")</f>
        <v/>
      </c>
      <c r="AM10" s="43"/>
      <c r="AN10" s="43"/>
      <c r="AO10" s="43">
        <f>IF(E3="", 0, IF(SUM(C10:H10)-E10&lt;&gt;0, 0, IF(SUM(M10:R10)&gt;0, 2, IF(SUM(M10:R10)&lt;0, 3, 1))))</f>
        <v>0</v>
      </c>
      <c r="AP10" s="43" t="str">
        <f>IFERROR(__xludf.DUMMYFUNCTION("IF(AO10=1, FILTER(TOSSUP, LEN(TOSSUP)), IF(AO10=2, FILTER(NEG, LEN(NEG)), IF(AO10, FILTER(NONEG, LEN(NONEG)), """")))"),"")</f>
        <v/>
      </c>
      <c r="AQ10" s="43"/>
      <c r="AR10" s="43"/>
      <c r="AS10" s="43">
        <f>IF(F3="", 0, IF(SUM(C10:H10)-F10&lt;&gt;0, 0, IF(SUM(M10:R10)&gt;0, 2, IF(SUM(M10:R10)&lt;0, 3, 1))))</f>
        <v>0</v>
      </c>
      <c r="AT10" s="43" t="str">
        <f>IFERROR(__xludf.DUMMYFUNCTION("IF(AS10=1, FILTER(TOSSUP, LEN(TOSSUP)), IF(AS10=2, FILTER(NEG, LEN(NEG)), IF(AS10, FILTER(NONEG, LEN(NONEG)), """")))"),"")</f>
        <v/>
      </c>
      <c r="AU10" s="43"/>
      <c r="AV10" s="43"/>
      <c r="AW10" s="43">
        <f>IF(G3="", 0, IF(SUM(C10:H10)-G10&lt;&gt;0, 0, IF(SUM(M10:R10)&gt;0, 2, IF(SUM(M10:R10)&lt;0, 3, 1))))</f>
        <v>0</v>
      </c>
      <c r="AX10" s="43" t="str">
        <f>IFERROR(__xludf.DUMMYFUNCTION("IF(AW10=1, FILTER(TOSSUP, LEN(TOSSUP)), IF(AW10=2, FILTER(NEG, LEN(NEG)), IF(AW10, FILTER(NONEG, LEN(NONEG)), """")))"),"")</f>
        <v/>
      </c>
      <c r="AY10" s="43"/>
      <c r="AZ10" s="43"/>
      <c r="BA10" s="43">
        <f>IF(H3="", 0, IF(SUM(C10:H10)-H10&lt;&gt;0, 0, IF(SUM(M10:R10)&gt;0, 2, IF(SUM(M10:R10)&lt;0, 3, 1))))</f>
        <v>0</v>
      </c>
      <c r="BB10" s="43" t="str">
        <f>IFERROR(__xludf.DUMMYFUNCTION("IF(BA10=1, FILTER(TOSSUP, LEN(TOSSUP)), IF(BA10=2, FILTER(NEG, LEN(NEG)), IF(BA10, FILTER(NONEG, LEN(NONEG)), """")))"),"")</f>
        <v/>
      </c>
      <c r="BC10" s="43"/>
      <c r="BD10" s="43"/>
      <c r="BE10" s="43">
        <f>IF(M3="", 0, IF(SUM(M10:R10)-M10&lt;&gt;0, 0, IF(SUM(C10:H10)&gt;0, 2, IF(SUM(C10:H10)&lt;0, 3, 1))))</f>
        <v>0</v>
      </c>
      <c r="BF10" s="43" t="str">
        <f>IFERROR(__xludf.DUMMYFUNCTION("IF(BE10=1, FILTER(TOSSUP, LEN(TOSSUP)), IF(BE10=2, FILTER(NEG, LEN(NEG)), IF(BE10, FILTER(NONEG, LEN(NONEG)), """")))"),"")</f>
        <v/>
      </c>
      <c r="BG10" s="43"/>
      <c r="BH10" s="43"/>
      <c r="BI10" s="43">
        <f>IF(N3="", 0, IF(SUM(M10:R10)-N10&lt;&gt;0, 0, IF(SUM(C10:H10)&gt;0, 2, IF(SUM(C10:H10)&lt;0, 3, 1))))</f>
        <v>0</v>
      </c>
      <c r="BJ10" s="43" t="str">
        <f>IFERROR(__xludf.DUMMYFUNCTION("IF(BI10=1, FILTER(TOSSUP, LEN(TOSSUP)), IF(BI10=2, FILTER(NEG, LEN(NEG)), IF(BI10, FILTER(NONEG, LEN(NONEG)), """")))"),"")</f>
        <v/>
      </c>
      <c r="BK10" s="43"/>
      <c r="BL10" s="43"/>
      <c r="BM10" s="43">
        <f>IF(O3="", 0, IF(SUM(M10:R10)-O10&lt;&gt;0, 0, IF(SUM(C10:H10)&gt;0, 2, IF(SUM(C10:H10)&lt;0, 3, 1))))</f>
        <v>0</v>
      </c>
      <c r="BN10" s="43" t="str">
        <f>IFERROR(__xludf.DUMMYFUNCTION("IF(BM10=1, FILTER(TOSSUP, LEN(TOSSUP)), IF(BM10=2, FILTER(NEG, LEN(NEG)), IF(BM10, FILTER(NONEG, LEN(NONEG)), """")))"),"")</f>
        <v/>
      </c>
      <c r="BO10" s="43"/>
      <c r="BP10" s="43"/>
      <c r="BQ10" s="43">
        <f>IF(P3="", 0, IF(SUM(M10:R10)-P10&lt;&gt;0, 0, IF(SUM(C10:H10)&gt;0, 2, IF(SUM(C10:H10)&lt;0, 3, 1))))</f>
        <v>0</v>
      </c>
      <c r="BR10" s="43" t="str">
        <f>IFERROR(__xludf.DUMMYFUNCTION("IF(BQ10=1, FILTER(TOSSUP, LEN(TOSSUP)), IF(BQ10=2, FILTER(NEG, LEN(NEG)), IF(BQ10, FILTER(NONEG, LEN(NONEG)), """")))"),"")</f>
        <v/>
      </c>
      <c r="BS10" s="43"/>
      <c r="BT10" s="43"/>
      <c r="BU10" s="43">
        <f>IF(Q3="", 0, IF(SUM(M10:R10)-Q10&lt;&gt;0, 0, IF(SUM(C10:H10)&gt;0, 2, IF(SUM(C10:H10)&lt;0, 3, 1))))</f>
        <v>0</v>
      </c>
      <c r="BV10" s="43" t="str">
        <f>IFERROR(__xludf.DUMMYFUNCTION("IF(BU10=1, FILTER(TOSSUP, LEN(TOSSUP)), IF(BU10=2, FILTER(NEG, LEN(NEG)), IF(BU10, FILTER(NONEG, LEN(NONEG)), """")))"),"")</f>
        <v/>
      </c>
      <c r="BW10" s="43"/>
      <c r="BX10" s="43"/>
      <c r="BY10" s="43">
        <f>IF(R3="", 0, IF(SUM(M10:R10)-R10&lt;&gt;0, 0, IF(SUM(C10:H10)&gt;0, 2, IF(SUM(C10:H10)&lt;0, 3, 1))))</f>
        <v>0</v>
      </c>
      <c r="BZ10" s="43" t="str">
        <f>IFERROR(__xludf.DUMMYFUNCTION("IF(BY10=1, FILTER(TOSSUP, LEN(TOSSUP)), IF(BY10=2, FILTER(NEG, LEN(NEG)), IF(BY10, FILTER(NONEG, LEN(NONEG)), """")))"),"")</f>
        <v/>
      </c>
      <c r="CA10" s="43"/>
      <c r="CB10" s="43"/>
    </row>
    <row r="11">
      <c r="A11" s="3"/>
      <c r="B11" s="3"/>
      <c r="C11" s="32"/>
      <c r="D11" s="33"/>
      <c r="E11" s="60"/>
      <c r="F11" s="61"/>
      <c r="G11" s="60"/>
      <c r="H11" s="61"/>
      <c r="I11" s="34"/>
      <c r="J11" s="33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2">
        <f>IFERROR(__xludf.DUMMYFUNCTION("IF(OR(RegExMatch(J11&amp;"""",""ERR""), RegExMatch(J11&amp;"""",""--""), RegExMatch(K10&amp;"""",""--""),),  ""-----------"", SUM(J11,K10))"),0.0)</f>
        <v>0</v>
      </c>
      <c r="L11" s="38">
        <v>8.0</v>
      </c>
      <c r="M11" s="39"/>
      <c r="N11" s="61"/>
      <c r="O11" s="58"/>
      <c r="P11" s="59"/>
      <c r="Q11" s="58"/>
      <c r="R11" s="59"/>
      <c r="S11" s="42"/>
      <c r="T11" s="33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2">
        <f>IFERROR(__xludf.DUMMYFUNCTION("IF(OR(RegExMatch(T11&amp;"""",""ERR""), RegExMatch(T11&amp;"""",""--""), RegExMatch(U10&amp;"""",""--""),),  ""-----------"", SUM(T11,U10))"),0.0)</f>
        <v>0</v>
      </c>
      <c r="V11" s="43"/>
      <c r="W11" s="44" t="b">
        <f t="shared" si="1"/>
        <v>0</v>
      </c>
      <c r="X11" s="44" t="str">
        <f>IFERROR(__xludf.DUMMYFUNCTION("IF(W11, FILTER(BONUS, LEN(BONUS)), ""0"")"),"0")</f>
        <v>0</v>
      </c>
      <c r="Y11" s="43"/>
      <c r="Z11" s="43"/>
      <c r="AA11" s="43"/>
      <c r="AB11" s="44" t="b">
        <f t="shared" si="2"/>
        <v>0</v>
      </c>
      <c r="AC11" s="44" t="str">
        <f>IFERROR(__xludf.DUMMYFUNCTION("IF(AB11, FILTER(BONUS, LEN(BONUS)), ""0"")"),"0")</f>
        <v>0</v>
      </c>
      <c r="AD11" s="43"/>
      <c r="AE11" s="43"/>
      <c r="AF11" s="43"/>
      <c r="AG11" s="43">
        <f>IF(C3="", 0, IF(SUM(C11:H11)-C11&lt;&gt;0, 0, IF(SUM(M11:R11)&gt;0, 2, IF(SUM(M11:R11)&lt;0, 3, 1))))</f>
        <v>0</v>
      </c>
      <c r="AH11" s="44" t="str">
        <f>IFERROR(__xludf.DUMMYFUNCTION("IF(AG11=1, FILTER(TOSSUP, LEN(TOSSUP)), IF(AG11=2, FILTER(NEG, LEN(NEG)), IF(AG11, FILTER(NONEG, LEN(NONEG)), """")))"),"")</f>
        <v/>
      </c>
      <c r="AI11" s="43"/>
      <c r="AJ11" s="43"/>
      <c r="AK11" s="43">
        <f>IF(D3="", 0, IF(SUM(C11:H11)-D11&lt;&gt;0, 0, IF(SUM(M11:R11)&gt;0, 2, IF(SUM(M11:R11)&lt;0, 3, 1))))</f>
        <v>0</v>
      </c>
      <c r="AL11" s="43" t="str">
        <f>IFERROR(__xludf.DUMMYFUNCTION("IF(AK11=1, FILTER(TOSSUP, LEN(TOSSUP)), IF(AK11=2, FILTER(NEG, LEN(NEG)), IF(AK11, FILTER(NONEG, LEN(NONEG)), """")))"),"")</f>
        <v/>
      </c>
      <c r="AM11" s="43"/>
      <c r="AN11" s="43"/>
      <c r="AO11" s="43">
        <f>IF(E3="", 0, IF(SUM(C11:H11)-E11&lt;&gt;0, 0, IF(SUM(M11:R11)&gt;0, 2, IF(SUM(M11:R11)&lt;0, 3, 1))))</f>
        <v>0</v>
      </c>
      <c r="AP11" s="43" t="str">
        <f>IFERROR(__xludf.DUMMYFUNCTION("IF(AO11=1, FILTER(TOSSUP, LEN(TOSSUP)), IF(AO11=2, FILTER(NEG, LEN(NEG)), IF(AO11, FILTER(NONEG, LEN(NONEG)), """")))"),"")</f>
        <v/>
      </c>
      <c r="AQ11" s="43"/>
      <c r="AR11" s="43"/>
      <c r="AS11" s="43">
        <f>IF(F3="", 0, IF(SUM(C11:H11)-F11&lt;&gt;0, 0, IF(SUM(M11:R11)&gt;0, 2, IF(SUM(M11:R11)&lt;0, 3, 1))))</f>
        <v>0</v>
      </c>
      <c r="AT11" s="43" t="str">
        <f>IFERROR(__xludf.DUMMYFUNCTION("IF(AS11=1, FILTER(TOSSUP, LEN(TOSSUP)), IF(AS11=2, FILTER(NEG, LEN(NEG)), IF(AS11, FILTER(NONEG, LEN(NONEG)), """")))"),"")</f>
        <v/>
      </c>
      <c r="AU11" s="43"/>
      <c r="AV11" s="43"/>
      <c r="AW11" s="43">
        <f>IF(G3="", 0, IF(SUM(C11:H11)-G11&lt;&gt;0, 0, IF(SUM(M11:R11)&gt;0, 2, IF(SUM(M11:R11)&lt;0, 3, 1))))</f>
        <v>0</v>
      </c>
      <c r="AX11" s="43" t="str">
        <f>IFERROR(__xludf.DUMMYFUNCTION("IF(AW11=1, FILTER(TOSSUP, LEN(TOSSUP)), IF(AW11=2, FILTER(NEG, LEN(NEG)), IF(AW11, FILTER(NONEG, LEN(NONEG)), """")))"),"")</f>
        <v/>
      </c>
      <c r="AY11" s="43"/>
      <c r="AZ11" s="43"/>
      <c r="BA11" s="43">
        <f>IF(H3="", 0, IF(SUM(C11:H11)-H11&lt;&gt;0, 0, IF(SUM(M11:R11)&gt;0, 2, IF(SUM(M11:R11)&lt;0, 3, 1))))</f>
        <v>0</v>
      </c>
      <c r="BB11" s="43" t="str">
        <f>IFERROR(__xludf.DUMMYFUNCTION("IF(BA11=1, FILTER(TOSSUP, LEN(TOSSUP)), IF(BA11=2, FILTER(NEG, LEN(NEG)), IF(BA11, FILTER(NONEG, LEN(NONEG)), """")))"),"")</f>
        <v/>
      </c>
      <c r="BC11" s="43"/>
      <c r="BD11" s="43"/>
      <c r="BE11" s="43">
        <f>IF(M3="", 0, IF(SUM(M11:R11)-M11&lt;&gt;0, 0, IF(SUM(C11:H11)&gt;0, 2, IF(SUM(C11:H11)&lt;0, 3, 1))))</f>
        <v>0</v>
      </c>
      <c r="BF11" s="43" t="str">
        <f>IFERROR(__xludf.DUMMYFUNCTION("IF(BE11=1, FILTER(TOSSUP, LEN(TOSSUP)), IF(BE11=2, FILTER(NEG, LEN(NEG)), IF(BE11, FILTER(NONEG, LEN(NONEG)), """")))"),"")</f>
        <v/>
      </c>
      <c r="BG11" s="43"/>
      <c r="BH11" s="43"/>
      <c r="BI11" s="43">
        <f>IF(N3="", 0, IF(SUM(M11:R11)-N11&lt;&gt;0, 0, IF(SUM(C11:H11)&gt;0, 2, IF(SUM(C11:H11)&lt;0, 3, 1))))</f>
        <v>0</v>
      </c>
      <c r="BJ11" s="43" t="str">
        <f>IFERROR(__xludf.DUMMYFUNCTION("IF(BI11=1, FILTER(TOSSUP, LEN(TOSSUP)), IF(BI11=2, FILTER(NEG, LEN(NEG)), IF(BI11, FILTER(NONEG, LEN(NONEG)), """")))"),"")</f>
        <v/>
      </c>
      <c r="BK11" s="43"/>
      <c r="BL11" s="43"/>
      <c r="BM11" s="43">
        <f>IF(O3="", 0, IF(SUM(M11:R11)-O11&lt;&gt;0, 0, IF(SUM(C11:H11)&gt;0, 2, IF(SUM(C11:H11)&lt;0, 3, 1))))</f>
        <v>0</v>
      </c>
      <c r="BN11" s="43" t="str">
        <f>IFERROR(__xludf.DUMMYFUNCTION("IF(BM11=1, FILTER(TOSSUP, LEN(TOSSUP)), IF(BM11=2, FILTER(NEG, LEN(NEG)), IF(BM11, FILTER(NONEG, LEN(NONEG)), """")))"),"")</f>
        <v/>
      </c>
      <c r="BO11" s="43"/>
      <c r="BP11" s="43"/>
      <c r="BQ11" s="43">
        <f>IF(P3="", 0, IF(SUM(M11:R11)-P11&lt;&gt;0, 0, IF(SUM(C11:H11)&gt;0, 2, IF(SUM(C11:H11)&lt;0, 3, 1))))</f>
        <v>0</v>
      </c>
      <c r="BR11" s="43" t="str">
        <f>IFERROR(__xludf.DUMMYFUNCTION("IF(BQ11=1, FILTER(TOSSUP, LEN(TOSSUP)), IF(BQ11=2, FILTER(NEG, LEN(NEG)), IF(BQ11, FILTER(NONEG, LEN(NONEG)), """")))"),"")</f>
        <v/>
      </c>
      <c r="BS11" s="43"/>
      <c r="BT11" s="43"/>
      <c r="BU11" s="43">
        <f>IF(Q3="", 0, IF(SUM(M11:R11)-Q11&lt;&gt;0, 0, IF(SUM(C11:H11)&gt;0, 2, IF(SUM(C11:H11)&lt;0, 3, 1))))</f>
        <v>0</v>
      </c>
      <c r="BV11" s="43" t="str">
        <f>IFERROR(__xludf.DUMMYFUNCTION("IF(BU11=1, FILTER(TOSSUP, LEN(TOSSUP)), IF(BU11=2, FILTER(NEG, LEN(NEG)), IF(BU11, FILTER(NONEG, LEN(NONEG)), """")))"),"")</f>
        <v/>
      </c>
      <c r="BW11" s="43"/>
      <c r="BX11" s="43"/>
      <c r="BY11" s="43">
        <f>IF(R3="", 0, IF(SUM(M11:R11)-R11&lt;&gt;0, 0, IF(SUM(C11:H11)&gt;0, 2, IF(SUM(C11:H11)&lt;0, 3, 1))))</f>
        <v>0</v>
      </c>
      <c r="BZ11" s="43" t="str">
        <f>IFERROR(__xludf.DUMMYFUNCTION("IF(BY11=1, FILTER(TOSSUP, LEN(TOSSUP)), IF(BY11=2, FILTER(NEG, LEN(NEG)), IF(BY11, FILTER(NONEG, LEN(NONEG)), """")))"),"")</f>
        <v/>
      </c>
      <c r="CA11" s="43"/>
      <c r="CB11" s="43"/>
    </row>
    <row r="12">
      <c r="A12" s="3"/>
      <c r="B12" s="3"/>
      <c r="C12" s="32"/>
      <c r="D12" s="33"/>
      <c r="E12" s="60"/>
      <c r="F12" s="61"/>
      <c r="G12" s="60"/>
      <c r="H12" s="61"/>
      <c r="I12" s="34"/>
      <c r="J12" s="33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2">
        <f>IFERROR(__xludf.DUMMYFUNCTION("IF(OR(RegExMatch(J12&amp;"""",""ERR""), RegExMatch(J12&amp;"""",""--""), RegExMatch(K11&amp;"""",""--""),),  ""-----------"", SUM(J12,K11))"),0.0)</f>
        <v>0</v>
      </c>
      <c r="L12" s="38">
        <v>9.0</v>
      </c>
      <c r="M12" s="39"/>
      <c r="N12" s="33"/>
      <c r="O12" s="58"/>
      <c r="P12" s="59"/>
      <c r="Q12" s="58"/>
      <c r="R12" s="59"/>
      <c r="S12" s="34"/>
      <c r="T12" s="33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2">
        <f>IFERROR(__xludf.DUMMYFUNCTION("IF(OR(RegExMatch(T12&amp;"""",""ERR""), RegExMatch(T12&amp;"""",""--""), RegExMatch(U11&amp;"""",""--""),),  ""-----------"", SUM(T12,U11))"),0.0)</f>
        <v>0</v>
      </c>
      <c r="V12" s="43"/>
      <c r="W12" s="44" t="b">
        <f t="shared" si="1"/>
        <v>0</v>
      </c>
      <c r="X12" s="44" t="str">
        <f>IFERROR(__xludf.DUMMYFUNCTION("IF(W12, FILTER(BONUS, LEN(BONUS)), ""0"")"),"0")</f>
        <v>0</v>
      </c>
      <c r="Y12" s="43"/>
      <c r="Z12" s="43"/>
      <c r="AA12" s="43"/>
      <c r="AB12" s="44" t="b">
        <f t="shared" si="2"/>
        <v>0</v>
      </c>
      <c r="AC12" s="44" t="str">
        <f>IFERROR(__xludf.DUMMYFUNCTION("IF(AB12, FILTER(BONUS, LEN(BONUS)), ""0"")"),"0")</f>
        <v>0</v>
      </c>
      <c r="AD12" s="43"/>
      <c r="AE12" s="43"/>
      <c r="AF12" s="43"/>
      <c r="AG12" s="43">
        <f>IF(C3="", 0, IF(SUM(C12:H12)-C12&lt;&gt;0, 0, IF(SUM(M12:R12)&gt;0, 2, IF(SUM(M12:R12)&lt;0, 3, 1))))</f>
        <v>0</v>
      </c>
      <c r="AH12" s="44" t="str">
        <f>IFERROR(__xludf.DUMMYFUNCTION("IF(AG12=1, FILTER(TOSSUP, LEN(TOSSUP)), IF(AG12=2, FILTER(NEG, LEN(NEG)), IF(AG12, FILTER(NONEG, LEN(NONEG)), """")))"),"")</f>
        <v/>
      </c>
      <c r="AI12" s="43"/>
      <c r="AJ12" s="43"/>
      <c r="AK12" s="43">
        <f>IF(D3="", 0, IF(SUM(C12:H12)-D12&lt;&gt;0, 0, IF(SUM(M12:R12)&gt;0, 2, IF(SUM(M12:R12)&lt;0, 3, 1))))</f>
        <v>0</v>
      </c>
      <c r="AL12" s="43" t="str">
        <f>IFERROR(__xludf.DUMMYFUNCTION("IF(AK12=1, FILTER(TOSSUP, LEN(TOSSUP)), IF(AK12=2, FILTER(NEG, LEN(NEG)), IF(AK12, FILTER(NONEG, LEN(NONEG)), """")))"),"")</f>
        <v/>
      </c>
      <c r="AM12" s="43"/>
      <c r="AN12" s="43"/>
      <c r="AO12" s="43">
        <f>IF(E3="", 0, IF(SUM(C12:H12)-E12&lt;&gt;0, 0, IF(SUM(M12:R12)&gt;0, 2, IF(SUM(M12:R12)&lt;0, 3, 1))))</f>
        <v>0</v>
      </c>
      <c r="AP12" s="43" t="str">
        <f>IFERROR(__xludf.DUMMYFUNCTION("IF(AO12=1, FILTER(TOSSUP, LEN(TOSSUP)), IF(AO12=2, FILTER(NEG, LEN(NEG)), IF(AO12, FILTER(NONEG, LEN(NONEG)), """")))"),"")</f>
        <v/>
      </c>
      <c r="AQ12" s="43"/>
      <c r="AR12" s="43"/>
      <c r="AS12" s="43">
        <f>IF(F3="", 0, IF(SUM(C12:H12)-F12&lt;&gt;0, 0, IF(SUM(M12:R12)&gt;0, 2, IF(SUM(M12:R12)&lt;0, 3, 1))))</f>
        <v>0</v>
      </c>
      <c r="AT12" s="43" t="str">
        <f>IFERROR(__xludf.DUMMYFUNCTION("IF(AS12=1, FILTER(TOSSUP, LEN(TOSSUP)), IF(AS12=2, FILTER(NEG, LEN(NEG)), IF(AS12, FILTER(NONEG, LEN(NONEG)), """")))"),"")</f>
        <v/>
      </c>
      <c r="AU12" s="43"/>
      <c r="AV12" s="43"/>
      <c r="AW12" s="43">
        <f>IF(G3="", 0, IF(SUM(C12:H12)-G12&lt;&gt;0, 0, IF(SUM(M12:R12)&gt;0, 2, IF(SUM(M12:R12)&lt;0, 3, 1))))</f>
        <v>0</v>
      </c>
      <c r="AX12" s="43" t="str">
        <f>IFERROR(__xludf.DUMMYFUNCTION("IF(AW12=1, FILTER(TOSSUP, LEN(TOSSUP)), IF(AW12=2, FILTER(NEG, LEN(NEG)), IF(AW12, FILTER(NONEG, LEN(NONEG)), """")))"),"")</f>
        <v/>
      </c>
      <c r="AY12" s="43"/>
      <c r="AZ12" s="43"/>
      <c r="BA12" s="43">
        <f>IF(H3="", 0, IF(SUM(C12:H12)-H12&lt;&gt;0, 0, IF(SUM(M12:R12)&gt;0, 2, IF(SUM(M12:R12)&lt;0, 3, 1))))</f>
        <v>0</v>
      </c>
      <c r="BB12" s="43" t="str">
        <f>IFERROR(__xludf.DUMMYFUNCTION("IF(BA12=1, FILTER(TOSSUP, LEN(TOSSUP)), IF(BA12=2, FILTER(NEG, LEN(NEG)), IF(BA12, FILTER(NONEG, LEN(NONEG)), """")))"),"")</f>
        <v/>
      </c>
      <c r="BC12" s="43"/>
      <c r="BD12" s="43"/>
      <c r="BE12" s="43">
        <f>IF(M3="", 0, IF(SUM(M12:R12)-M12&lt;&gt;0, 0, IF(SUM(C12:H12)&gt;0, 2, IF(SUM(C12:H12)&lt;0, 3, 1))))</f>
        <v>0</v>
      </c>
      <c r="BF12" s="43" t="str">
        <f>IFERROR(__xludf.DUMMYFUNCTION("IF(BE12=1, FILTER(TOSSUP, LEN(TOSSUP)), IF(BE12=2, FILTER(NEG, LEN(NEG)), IF(BE12, FILTER(NONEG, LEN(NONEG)), """")))"),"")</f>
        <v/>
      </c>
      <c r="BG12" s="43"/>
      <c r="BH12" s="43"/>
      <c r="BI12" s="43">
        <f>IF(N3="", 0, IF(SUM(M12:R12)-N12&lt;&gt;0, 0, IF(SUM(C12:H12)&gt;0, 2, IF(SUM(C12:H12)&lt;0, 3, 1))))</f>
        <v>0</v>
      </c>
      <c r="BJ12" s="43" t="str">
        <f>IFERROR(__xludf.DUMMYFUNCTION("IF(BI12=1, FILTER(TOSSUP, LEN(TOSSUP)), IF(BI12=2, FILTER(NEG, LEN(NEG)), IF(BI12, FILTER(NONEG, LEN(NONEG)), """")))"),"")</f>
        <v/>
      </c>
      <c r="BK12" s="43"/>
      <c r="BL12" s="43"/>
      <c r="BM12" s="43">
        <f>IF(O3="", 0, IF(SUM(M12:R12)-O12&lt;&gt;0, 0, IF(SUM(C12:H12)&gt;0, 2, IF(SUM(C12:H12)&lt;0, 3, 1))))</f>
        <v>0</v>
      </c>
      <c r="BN12" s="43" t="str">
        <f>IFERROR(__xludf.DUMMYFUNCTION("IF(BM12=1, FILTER(TOSSUP, LEN(TOSSUP)), IF(BM12=2, FILTER(NEG, LEN(NEG)), IF(BM12, FILTER(NONEG, LEN(NONEG)), """")))"),"")</f>
        <v/>
      </c>
      <c r="BO12" s="43"/>
      <c r="BP12" s="43"/>
      <c r="BQ12" s="43">
        <f>IF(P3="", 0, IF(SUM(M12:R12)-P12&lt;&gt;0, 0, IF(SUM(C12:H12)&gt;0, 2, IF(SUM(C12:H12)&lt;0, 3, 1))))</f>
        <v>0</v>
      </c>
      <c r="BR12" s="43" t="str">
        <f>IFERROR(__xludf.DUMMYFUNCTION("IF(BQ12=1, FILTER(TOSSUP, LEN(TOSSUP)), IF(BQ12=2, FILTER(NEG, LEN(NEG)), IF(BQ12, FILTER(NONEG, LEN(NONEG)), """")))"),"")</f>
        <v/>
      </c>
      <c r="BS12" s="43"/>
      <c r="BT12" s="43"/>
      <c r="BU12" s="43">
        <f>IF(Q3="", 0, IF(SUM(M12:R12)-Q12&lt;&gt;0, 0, IF(SUM(C12:H12)&gt;0, 2, IF(SUM(C12:H12)&lt;0, 3, 1))))</f>
        <v>0</v>
      </c>
      <c r="BV12" s="43" t="str">
        <f>IFERROR(__xludf.DUMMYFUNCTION("IF(BU12=1, FILTER(TOSSUP, LEN(TOSSUP)), IF(BU12=2, FILTER(NEG, LEN(NEG)), IF(BU12, FILTER(NONEG, LEN(NONEG)), """")))"),"")</f>
        <v/>
      </c>
      <c r="BW12" s="43"/>
      <c r="BX12" s="43"/>
      <c r="BY12" s="43">
        <f>IF(R3="", 0, IF(SUM(M12:R12)-R12&lt;&gt;0, 0, IF(SUM(C12:H12)&gt;0, 2, IF(SUM(C12:H12)&lt;0, 3, 1))))</f>
        <v>0</v>
      </c>
      <c r="BZ12" s="43" t="str">
        <f>IFERROR(__xludf.DUMMYFUNCTION("IF(BY12=1, FILTER(TOSSUP, LEN(TOSSUP)), IF(BY12=2, FILTER(NEG, LEN(NEG)), IF(BY12, FILTER(NONEG, LEN(NONEG)), """")))"),"")</f>
        <v/>
      </c>
      <c r="CA12" s="43"/>
      <c r="CB12" s="43"/>
    </row>
    <row r="13">
      <c r="A13" s="3"/>
      <c r="B13" s="3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SUM(J13,K12))"),0.0)</f>
        <v>0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SUM(T13,U12))"),0.0)</f>
        <v>0</v>
      </c>
      <c r="V13" s="43"/>
      <c r="W13" s="44" t="b">
        <f t="shared" si="1"/>
        <v>0</v>
      </c>
      <c r="X13" s="44" t="str">
        <f>IFERROR(__xludf.DUMMYFUNCTION("IF(W13, FILTER(BONUS, LEN(BONUS)), ""0"")"),"0")</f>
        <v>0</v>
      </c>
      <c r="Y13" s="43"/>
      <c r="Z13" s="43"/>
      <c r="AA13" s="43"/>
      <c r="AB13" s="44" t="b">
        <f t="shared" si="2"/>
        <v>0</v>
      </c>
      <c r="AC13" s="44" t="str">
        <f>IFERROR(__xludf.DUMMYFUNCTION("IF(AB13, FILTER(BONUS, LEN(BONUS)), ""0"")"),"0")</f>
        <v>0</v>
      </c>
      <c r="AD13" s="43"/>
      <c r="AE13" s="43"/>
      <c r="AF13" s="43"/>
      <c r="AG13" s="43">
        <f>IF(C3="", 0, IF(SUM(C13:H13)-C13&lt;&gt;0, 0, IF(SUM(M13:R13)&gt;0, 2, IF(SUM(M13:R13)&lt;0, 3, 1))))</f>
        <v>0</v>
      </c>
      <c r="AH13" s="44" t="str">
        <f>IFERROR(__xludf.DUMMYFUNCTION("IF(AG13=1, FILTER(TOSSUP, LEN(TOSSUP)), IF(AG13=2, FILTER(NEG, LEN(NEG)), IF(AG13, FILTER(NONEG, LEN(NONEG)), """")))"),"")</f>
        <v/>
      </c>
      <c r="AI13" s="43"/>
      <c r="AJ13" s="43"/>
      <c r="AK13" s="43">
        <f>IF(D3="", 0, IF(SUM(C13:H13)-D13&lt;&gt;0, 0, IF(SUM(M13:R13)&gt;0, 2, IF(SUM(M13:R13)&lt;0, 3, 1))))</f>
        <v>0</v>
      </c>
      <c r="AL13" s="43" t="str">
        <f>IFERROR(__xludf.DUMMYFUNCTION("IF(AK13=1, FILTER(TOSSUP, LEN(TOSSUP)), IF(AK13=2, FILTER(NEG, LEN(NEG)), IF(AK13, FILTER(NONEG, LEN(NONEG)), """")))"),"")</f>
        <v/>
      </c>
      <c r="AM13" s="43"/>
      <c r="AN13" s="43"/>
      <c r="AO13" s="43">
        <f>IF(E3="", 0, IF(SUM(C13:H13)-E13&lt;&gt;0, 0, IF(SUM(M13:R13)&gt;0, 2, IF(SUM(M13:R13)&lt;0, 3, 1))))</f>
        <v>0</v>
      </c>
      <c r="AP13" s="43" t="str">
        <f>IFERROR(__xludf.DUMMYFUNCTION("IF(AO13=1, FILTER(TOSSUP, LEN(TOSSUP)), IF(AO13=2, FILTER(NEG, LEN(NEG)), IF(AO13, FILTER(NONEG, LEN(NONEG)), """")))"),"")</f>
        <v/>
      </c>
      <c r="AQ13" s="43"/>
      <c r="AR13" s="43"/>
      <c r="AS13" s="43">
        <f>IF(F3="", 0, IF(SUM(C13:H13)-F13&lt;&gt;0, 0, IF(SUM(M13:R13)&gt;0, 2, IF(SUM(M13:R13)&lt;0, 3, 1))))</f>
        <v>0</v>
      </c>
      <c r="AT13" s="43" t="str">
        <f>IFERROR(__xludf.DUMMYFUNCTION("IF(AS13=1, FILTER(TOSSUP, LEN(TOSSUP)), IF(AS13=2, FILTER(NEG, LEN(NEG)), IF(AS13, FILTER(NONEG, LEN(NONEG)), """")))"),"")</f>
        <v/>
      </c>
      <c r="AU13" s="43"/>
      <c r="AV13" s="43"/>
      <c r="AW13" s="43">
        <f>IF(G3="", 0, IF(SUM(C13:H13)-G13&lt;&gt;0, 0, IF(SUM(M13:R13)&gt;0, 2, IF(SUM(M13:R13)&lt;0, 3, 1))))</f>
        <v>0</v>
      </c>
      <c r="AX13" s="43" t="str">
        <f>IFERROR(__xludf.DUMMYFUNCTION("IF(AW13=1, FILTER(TOSSUP, LEN(TOSSUP)), IF(AW13=2, FILTER(NEG, LEN(NEG)), IF(AW13, FILTER(NONEG, LEN(NONEG)), """")))"),"")</f>
        <v/>
      </c>
      <c r="AY13" s="43"/>
      <c r="AZ13" s="43"/>
      <c r="BA13" s="43">
        <f>IF(H3="", 0, IF(SUM(C13:H13)-H13&lt;&gt;0, 0, IF(SUM(M13:R13)&gt;0, 2, IF(SUM(M13:R13)&lt;0, 3, 1))))</f>
        <v>0</v>
      </c>
      <c r="BB13" s="43" t="str">
        <f>IFERROR(__xludf.DUMMYFUNCTION("IF(BA13=1, FILTER(TOSSUP, LEN(TOSSUP)), IF(BA13=2, FILTER(NEG, LEN(NEG)), IF(BA13, FILTER(NONEG, LEN(NONEG)), """")))"),"")</f>
        <v/>
      </c>
      <c r="BC13" s="43"/>
      <c r="BD13" s="43"/>
      <c r="BE13" s="43">
        <f>IF(M3="", 0, IF(SUM(M13:R13)-M13&lt;&gt;0, 0, IF(SUM(C13:H13)&gt;0, 2, IF(SUM(C13:H13)&lt;0, 3, 1))))</f>
        <v>0</v>
      </c>
      <c r="BF13" s="43" t="str">
        <f>IFERROR(__xludf.DUMMYFUNCTION("IF(BE13=1, FILTER(TOSSUP, LEN(TOSSUP)), IF(BE13=2, FILTER(NEG, LEN(NEG)), IF(BE13, FILTER(NONEG, LEN(NONEG)), """")))"),"")</f>
        <v/>
      </c>
      <c r="BG13" s="43"/>
      <c r="BH13" s="43"/>
      <c r="BI13" s="43">
        <f>IF(N3="", 0, IF(SUM(M13:R13)-N13&lt;&gt;0, 0, IF(SUM(C13:H13)&gt;0, 2, IF(SUM(C13:H13)&lt;0, 3, 1))))</f>
        <v>0</v>
      </c>
      <c r="BJ13" s="43" t="str">
        <f>IFERROR(__xludf.DUMMYFUNCTION("IF(BI13=1, FILTER(TOSSUP, LEN(TOSSUP)), IF(BI13=2, FILTER(NEG, LEN(NEG)), IF(BI13, FILTER(NONEG, LEN(NONEG)), """")))"),"")</f>
        <v/>
      </c>
      <c r="BK13" s="43"/>
      <c r="BL13" s="43"/>
      <c r="BM13" s="43">
        <f>IF(O3="", 0, IF(SUM(M13:R13)-O13&lt;&gt;0, 0, IF(SUM(C13:H13)&gt;0, 2, IF(SUM(C13:H13)&lt;0, 3, 1))))</f>
        <v>0</v>
      </c>
      <c r="BN13" s="43" t="str">
        <f>IFERROR(__xludf.DUMMYFUNCTION("IF(BM13=1, FILTER(TOSSUP, LEN(TOSSUP)), IF(BM13=2, FILTER(NEG, LEN(NEG)), IF(BM13, FILTER(NONEG, LEN(NONEG)), """")))"),"")</f>
        <v/>
      </c>
      <c r="BO13" s="43"/>
      <c r="BP13" s="43"/>
      <c r="BQ13" s="43">
        <f>IF(P3="", 0, IF(SUM(M13:R13)-P13&lt;&gt;0, 0, IF(SUM(C13:H13)&gt;0, 2, IF(SUM(C13:H13)&lt;0, 3, 1))))</f>
        <v>0</v>
      </c>
      <c r="BR13" s="43" t="str">
        <f>IFERROR(__xludf.DUMMYFUNCTION("IF(BQ13=1, FILTER(TOSSUP, LEN(TOSSUP)), IF(BQ13=2, FILTER(NEG, LEN(NEG)), IF(BQ13, FILTER(NONEG, LEN(NONEG)), """")))"),"")</f>
        <v/>
      </c>
      <c r="BS13" s="43"/>
      <c r="BT13" s="43"/>
      <c r="BU13" s="43">
        <f>IF(Q3="", 0, IF(SUM(M13:R13)-Q13&lt;&gt;0, 0, IF(SUM(C13:H13)&gt;0, 2, IF(SUM(C13:H13)&lt;0, 3, 1))))</f>
        <v>0</v>
      </c>
      <c r="BV13" s="43" t="str">
        <f>IFERROR(__xludf.DUMMYFUNCTION("IF(BU13=1, FILTER(TOSSUP, LEN(TOSSUP)), IF(BU13=2, FILTER(NEG, LEN(NEG)), IF(BU13, FILTER(NONEG, LEN(NONEG)), """")))"),"")</f>
        <v/>
      </c>
      <c r="BW13" s="43"/>
      <c r="BX13" s="43"/>
      <c r="BY13" s="43">
        <f>IF(R3="", 0, IF(SUM(M13:R13)-R13&lt;&gt;0, 0, IF(SUM(C13:H13)&gt;0, 2, IF(SUM(C13:H13)&lt;0, 3, 1))))</f>
        <v>0</v>
      </c>
      <c r="BZ13" s="43" t="str">
        <f>IFERROR(__xludf.DUMMYFUNCTION("IF(BY13=1, FILTER(TOSSUP, LEN(TOSSUP)), IF(BY13=2, FILTER(NEG, LEN(NEG)), IF(BY13, FILTER(NONEG, LEN(NONEG)), """")))"),"")</f>
        <v/>
      </c>
      <c r="CA13" s="43"/>
      <c r="CB13" s="43"/>
    </row>
    <row r="14">
      <c r="A14" s="3"/>
      <c r="B14" s="3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SUM(J14,K13))"),0.0)</f>
        <v>0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SUM(T14,U13))"),0.0)</f>
        <v>0</v>
      </c>
      <c r="V14" s="43"/>
      <c r="W14" s="44" t="b">
        <f t="shared" si="1"/>
        <v>0</v>
      </c>
      <c r="X14" s="44" t="str">
        <f>IFERROR(__xludf.DUMMYFUNCTION("IF(W14, FILTER(BONUS, LEN(BONUS)), ""0"")"),"0")</f>
        <v>0</v>
      </c>
      <c r="Y14" s="43"/>
      <c r="Z14" s="43"/>
      <c r="AA14" s="43"/>
      <c r="AB14" s="44" t="b">
        <f t="shared" si="2"/>
        <v>0</v>
      </c>
      <c r="AC14" s="44" t="str">
        <f>IFERROR(__xludf.DUMMYFUNCTION("IF(AB14, FILTER(BONUS, LEN(BONUS)), ""0"")"),"0")</f>
        <v>0</v>
      </c>
      <c r="AD14" s="43"/>
      <c r="AE14" s="43"/>
      <c r="AF14" s="43"/>
      <c r="AG14" s="43">
        <f>IF(C3="", 0, IF(SUM(C14:H14)-C14&lt;&gt;0, 0, IF(SUM(M14:R14)&gt;0, 2, IF(SUM(M14:R14)&lt;0, 3, 1))))</f>
        <v>0</v>
      </c>
      <c r="AH14" s="44" t="str">
        <f>IFERROR(__xludf.DUMMYFUNCTION("IF(AG14=1, FILTER(TOSSUP, LEN(TOSSUP)), IF(AG14=2, FILTER(NEG, LEN(NEG)), IF(AG14, FILTER(NONEG, LEN(NONEG)), """")))"),"")</f>
        <v/>
      </c>
      <c r="AI14" s="43"/>
      <c r="AJ14" s="43"/>
      <c r="AK14" s="43">
        <f>IF(D3="", 0, IF(SUM(C14:H14)-D14&lt;&gt;0, 0, IF(SUM(M14:R14)&gt;0, 2, IF(SUM(M14:R14)&lt;0, 3, 1))))</f>
        <v>0</v>
      </c>
      <c r="AL14" s="43" t="str">
        <f>IFERROR(__xludf.DUMMYFUNCTION("IF(AK14=1, FILTER(TOSSUP, LEN(TOSSUP)), IF(AK14=2, FILTER(NEG, LEN(NEG)), IF(AK14, FILTER(NONEG, LEN(NONEG)), """")))"),"")</f>
        <v/>
      </c>
      <c r="AM14" s="43"/>
      <c r="AN14" s="43"/>
      <c r="AO14" s="43">
        <f>IF(E3="", 0, IF(SUM(C14:H14)-E14&lt;&gt;0, 0, IF(SUM(M14:R14)&gt;0, 2, IF(SUM(M14:R14)&lt;0, 3, 1))))</f>
        <v>0</v>
      </c>
      <c r="AP14" s="43" t="str">
        <f>IFERROR(__xludf.DUMMYFUNCTION("IF(AO14=1, FILTER(TOSSUP, LEN(TOSSUP)), IF(AO14=2, FILTER(NEG, LEN(NEG)), IF(AO14, FILTER(NONEG, LEN(NONEG)), """")))"),"")</f>
        <v/>
      </c>
      <c r="AQ14" s="43"/>
      <c r="AR14" s="43"/>
      <c r="AS14" s="43">
        <f>IF(F3="", 0, IF(SUM(C14:H14)-F14&lt;&gt;0, 0, IF(SUM(M14:R14)&gt;0, 2, IF(SUM(M14:R14)&lt;0, 3, 1))))</f>
        <v>0</v>
      </c>
      <c r="AT14" s="43" t="str">
        <f>IFERROR(__xludf.DUMMYFUNCTION("IF(AS14=1, FILTER(TOSSUP, LEN(TOSSUP)), IF(AS14=2, FILTER(NEG, LEN(NEG)), IF(AS14, FILTER(NONEG, LEN(NONEG)), """")))"),"")</f>
        <v/>
      </c>
      <c r="AU14" s="43"/>
      <c r="AV14" s="43"/>
      <c r="AW14" s="43">
        <f>IF(G3="", 0, IF(SUM(C14:H14)-G14&lt;&gt;0, 0, IF(SUM(M14:R14)&gt;0, 2, IF(SUM(M14:R14)&lt;0, 3, 1))))</f>
        <v>0</v>
      </c>
      <c r="AX14" s="43" t="str">
        <f>IFERROR(__xludf.DUMMYFUNCTION("IF(AW14=1, FILTER(TOSSUP, LEN(TOSSUP)), IF(AW14=2, FILTER(NEG, LEN(NEG)), IF(AW14, FILTER(NONEG, LEN(NONEG)), """")))"),"")</f>
        <v/>
      </c>
      <c r="AY14" s="43"/>
      <c r="AZ14" s="43"/>
      <c r="BA14" s="43">
        <f>IF(H3="", 0, IF(SUM(C14:H14)-H14&lt;&gt;0, 0, IF(SUM(M14:R14)&gt;0, 2, IF(SUM(M14:R14)&lt;0, 3, 1))))</f>
        <v>0</v>
      </c>
      <c r="BB14" s="43" t="str">
        <f>IFERROR(__xludf.DUMMYFUNCTION("IF(BA14=1, FILTER(TOSSUP, LEN(TOSSUP)), IF(BA14=2, FILTER(NEG, LEN(NEG)), IF(BA14, FILTER(NONEG, LEN(NONEG)), """")))"),"")</f>
        <v/>
      </c>
      <c r="BC14" s="43"/>
      <c r="BD14" s="43"/>
      <c r="BE14" s="43">
        <f>IF(M3="", 0, IF(SUM(M14:R14)-M14&lt;&gt;0, 0, IF(SUM(C14:H14)&gt;0, 2, IF(SUM(C14:H14)&lt;0, 3, 1))))</f>
        <v>0</v>
      </c>
      <c r="BF14" s="43" t="str">
        <f>IFERROR(__xludf.DUMMYFUNCTION("IF(BE14=1, FILTER(TOSSUP, LEN(TOSSUP)), IF(BE14=2, FILTER(NEG, LEN(NEG)), IF(BE14, FILTER(NONEG, LEN(NONEG)), """")))"),"")</f>
        <v/>
      </c>
      <c r="BG14" s="43"/>
      <c r="BH14" s="43"/>
      <c r="BI14" s="43">
        <f>IF(N3="", 0, IF(SUM(M14:R14)-N14&lt;&gt;0, 0, IF(SUM(C14:H14)&gt;0, 2, IF(SUM(C14:H14)&lt;0, 3, 1))))</f>
        <v>0</v>
      </c>
      <c r="BJ14" s="43" t="str">
        <f>IFERROR(__xludf.DUMMYFUNCTION("IF(BI14=1, FILTER(TOSSUP, LEN(TOSSUP)), IF(BI14=2, FILTER(NEG, LEN(NEG)), IF(BI14, FILTER(NONEG, LEN(NONEG)), """")))"),"")</f>
        <v/>
      </c>
      <c r="BK14" s="43"/>
      <c r="BL14" s="43"/>
      <c r="BM14" s="43">
        <f>IF(O3="", 0, IF(SUM(M14:R14)-O14&lt;&gt;0, 0, IF(SUM(C14:H14)&gt;0, 2, IF(SUM(C14:H14)&lt;0, 3, 1))))</f>
        <v>0</v>
      </c>
      <c r="BN14" s="43" t="str">
        <f>IFERROR(__xludf.DUMMYFUNCTION("IF(BM14=1, FILTER(TOSSUP, LEN(TOSSUP)), IF(BM14=2, FILTER(NEG, LEN(NEG)), IF(BM14, FILTER(NONEG, LEN(NONEG)), """")))"),"")</f>
        <v/>
      </c>
      <c r="BO14" s="43"/>
      <c r="BP14" s="43"/>
      <c r="BQ14" s="43">
        <f>IF(P3="", 0, IF(SUM(M14:R14)-P14&lt;&gt;0, 0, IF(SUM(C14:H14)&gt;0, 2, IF(SUM(C14:H14)&lt;0, 3, 1))))</f>
        <v>0</v>
      </c>
      <c r="BR14" s="43" t="str">
        <f>IFERROR(__xludf.DUMMYFUNCTION("IF(BQ14=1, FILTER(TOSSUP, LEN(TOSSUP)), IF(BQ14=2, FILTER(NEG, LEN(NEG)), IF(BQ14, FILTER(NONEG, LEN(NONEG)), """")))"),"")</f>
        <v/>
      </c>
      <c r="BS14" s="43"/>
      <c r="BT14" s="43"/>
      <c r="BU14" s="43">
        <f>IF(Q3="", 0, IF(SUM(M14:R14)-Q14&lt;&gt;0, 0, IF(SUM(C14:H14)&gt;0, 2, IF(SUM(C14:H14)&lt;0, 3, 1))))</f>
        <v>0</v>
      </c>
      <c r="BV14" s="43" t="str">
        <f>IFERROR(__xludf.DUMMYFUNCTION("IF(BU14=1, FILTER(TOSSUP, LEN(TOSSUP)), IF(BU14=2, FILTER(NEG, LEN(NEG)), IF(BU14, FILTER(NONEG, LEN(NONEG)), """")))"),"")</f>
        <v/>
      </c>
      <c r="BW14" s="43"/>
      <c r="BX14" s="43"/>
      <c r="BY14" s="43">
        <f>IF(R3="", 0, IF(SUM(M14:R14)-R14&lt;&gt;0, 0, IF(SUM(C14:H14)&gt;0, 2, IF(SUM(C14:H14)&lt;0, 3, 1))))</f>
        <v>0</v>
      </c>
      <c r="BZ14" s="43" t="str">
        <f>IFERROR(__xludf.DUMMYFUNCTION("IF(BY14=1, FILTER(TOSSUP, LEN(TOSSUP)), IF(BY14=2, FILTER(NEG, LEN(NEG)), IF(BY14, FILTER(NONEG, LEN(NONEG)), """")))"),"")</f>
        <v/>
      </c>
      <c r="CA14" s="43"/>
      <c r="CB14" s="43"/>
    </row>
    <row r="15">
      <c r="A15" s="3"/>
      <c r="B15" s="3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SUM(J15,K14))"),0.0)</f>
        <v>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SUM(T15,U14))"),0.0)</f>
        <v>0</v>
      </c>
      <c r="V15" s="43"/>
      <c r="W15" s="44" t="b">
        <f t="shared" si="1"/>
        <v>0</v>
      </c>
      <c r="X15" s="44" t="str">
        <f>IFERROR(__xludf.DUMMYFUNCTION("IF(W15, FILTER(BONUS, LEN(BONUS)), ""0"")"),"0")</f>
        <v>0</v>
      </c>
      <c r="Y15" s="43"/>
      <c r="Z15" s="43"/>
      <c r="AA15" s="43"/>
      <c r="AB15" s="44" t="b">
        <f t="shared" si="2"/>
        <v>0</v>
      </c>
      <c r="AC15" s="44" t="str">
        <f>IFERROR(__xludf.DUMMYFUNCTION("IF(AB15, FILTER(BONUS, LEN(BONUS)), ""0"")"),"0")</f>
        <v>0</v>
      </c>
      <c r="AD15" s="43"/>
      <c r="AE15" s="43"/>
      <c r="AF15" s="43"/>
      <c r="AG15" s="43">
        <f>IF(C3="", 0, IF(SUM(C15:H15)-C15&lt;&gt;0, 0, IF(SUM(M15:R15)&gt;0, 2, IF(SUM(M15:R15)&lt;0, 3, 1))))</f>
        <v>0</v>
      </c>
      <c r="AH15" s="44" t="str">
        <f>IFERROR(__xludf.DUMMYFUNCTION("IF(AG15=1, FILTER(TOSSUP, LEN(TOSSUP)), IF(AG15=2, FILTER(NEG, LEN(NEG)), IF(AG15, FILTER(NONEG, LEN(NONEG)), """")))"),"")</f>
        <v/>
      </c>
      <c r="AI15" s="43"/>
      <c r="AJ15" s="43"/>
      <c r="AK15" s="43">
        <f>IF(D3="", 0, IF(SUM(C15:H15)-D15&lt;&gt;0, 0, IF(SUM(M15:R15)&gt;0, 2, IF(SUM(M15:R15)&lt;0, 3, 1))))</f>
        <v>0</v>
      </c>
      <c r="AL15" s="43" t="str">
        <f>IFERROR(__xludf.DUMMYFUNCTION("IF(AK15=1, FILTER(TOSSUP, LEN(TOSSUP)), IF(AK15=2, FILTER(NEG, LEN(NEG)), IF(AK15, FILTER(NONEG, LEN(NONEG)), """")))"),"")</f>
        <v/>
      </c>
      <c r="AM15" s="43"/>
      <c r="AN15" s="43"/>
      <c r="AO15" s="43">
        <f>IF(E3="", 0, IF(SUM(C15:H15)-E15&lt;&gt;0, 0, IF(SUM(M15:R15)&gt;0, 2, IF(SUM(M15:R15)&lt;0, 3, 1))))</f>
        <v>0</v>
      </c>
      <c r="AP15" s="43" t="str">
        <f>IFERROR(__xludf.DUMMYFUNCTION("IF(AO15=1, FILTER(TOSSUP, LEN(TOSSUP)), IF(AO15=2, FILTER(NEG, LEN(NEG)), IF(AO15, FILTER(NONEG, LEN(NONEG)), """")))"),"")</f>
        <v/>
      </c>
      <c r="AQ15" s="43"/>
      <c r="AR15" s="43"/>
      <c r="AS15" s="43">
        <f>IF(F3="", 0, IF(SUM(C15:H15)-F15&lt;&gt;0, 0, IF(SUM(M15:R15)&gt;0, 2, IF(SUM(M15:R15)&lt;0, 3, 1))))</f>
        <v>0</v>
      </c>
      <c r="AT15" s="43" t="str">
        <f>IFERROR(__xludf.DUMMYFUNCTION("IF(AS15=1, FILTER(TOSSUP, LEN(TOSSUP)), IF(AS15=2, FILTER(NEG, LEN(NEG)), IF(AS15, FILTER(NONEG, LEN(NONEG)), """")))"),"")</f>
        <v/>
      </c>
      <c r="AU15" s="43"/>
      <c r="AV15" s="43"/>
      <c r="AW15" s="43">
        <f>IF(G3="", 0, IF(SUM(C15:H15)-G15&lt;&gt;0, 0, IF(SUM(M15:R15)&gt;0, 2, IF(SUM(M15:R15)&lt;0, 3, 1))))</f>
        <v>0</v>
      </c>
      <c r="AX15" s="43" t="str">
        <f>IFERROR(__xludf.DUMMYFUNCTION("IF(AW15=1, FILTER(TOSSUP, LEN(TOSSUP)), IF(AW15=2, FILTER(NEG, LEN(NEG)), IF(AW15, FILTER(NONEG, LEN(NONEG)), """")))"),"")</f>
        <v/>
      </c>
      <c r="AY15" s="43"/>
      <c r="AZ15" s="43"/>
      <c r="BA15" s="43">
        <f>IF(H3="", 0, IF(SUM(C15:H15)-H15&lt;&gt;0, 0, IF(SUM(M15:R15)&gt;0, 2, IF(SUM(M15:R15)&lt;0, 3, 1))))</f>
        <v>0</v>
      </c>
      <c r="BB15" s="43" t="str">
        <f>IFERROR(__xludf.DUMMYFUNCTION("IF(BA15=1, FILTER(TOSSUP, LEN(TOSSUP)), IF(BA15=2, FILTER(NEG, LEN(NEG)), IF(BA15, FILTER(NONEG, LEN(NONEG)), """")))"),"")</f>
        <v/>
      </c>
      <c r="BC15" s="43"/>
      <c r="BD15" s="43"/>
      <c r="BE15" s="43">
        <f>IF(M3="", 0, IF(SUM(M15:R15)-M15&lt;&gt;0, 0, IF(SUM(C15:H15)&gt;0, 2, IF(SUM(C15:H15)&lt;0, 3, 1))))</f>
        <v>0</v>
      </c>
      <c r="BF15" s="43" t="str">
        <f>IFERROR(__xludf.DUMMYFUNCTION("IF(BE15=1, FILTER(TOSSUP, LEN(TOSSUP)), IF(BE15=2, FILTER(NEG, LEN(NEG)), IF(BE15, FILTER(NONEG, LEN(NONEG)), """")))"),"")</f>
        <v/>
      </c>
      <c r="BG15" s="43"/>
      <c r="BH15" s="43"/>
      <c r="BI15" s="43">
        <f>IF(N3="", 0, IF(SUM(M15:R15)-N15&lt;&gt;0, 0, IF(SUM(C15:H15)&gt;0, 2, IF(SUM(C15:H15)&lt;0, 3, 1))))</f>
        <v>0</v>
      </c>
      <c r="BJ15" s="43" t="str">
        <f>IFERROR(__xludf.DUMMYFUNCTION("IF(BI15=1, FILTER(TOSSUP, LEN(TOSSUP)), IF(BI15=2, FILTER(NEG, LEN(NEG)), IF(BI15, FILTER(NONEG, LEN(NONEG)), """")))"),"")</f>
        <v/>
      </c>
      <c r="BK15" s="43"/>
      <c r="BL15" s="43"/>
      <c r="BM15" s="43">
        <f>IF(O3="", 0, IF(SUM(M15:R15)-O15&lt;&gt;0, 0, IF(SUM(C15:H15)&gt;0, 2, IF(SUM(C15:H15)&lt;0, 3, 1))))</f>
        <v>0</v>
      </c>
      <c r="BN15" s="43" t="str">
        <f>IFERROR(__xludf.DUMMYFUNCTION("IF(BM15=1, FILTER(TOSSUP, LEN(TOSSUP)), IF(BM15=2, FILTER(NEG, LEN(NEG)), IF(BM15, FILTER(NONEG, LEN(NONEG)), """")))"),"")</f>
        <v/>
      </c>
      <c r="BO15" s="43"/>
      <c r="BP15" s="43"/>
      <c r="BQ15" s="43">
        <f>IF(P3="", 0, IF(SUM(M15:R15)-P15&lt;&gt;0, 0, IF(SUM(C15:H15)&gt;0, 2, IF(SUM(C15:H15)&lt;0, 3, 1))))</f>
        <v>0</v>
      </c>
      <c r="BR15" s="43" t="str">
        <f>IFERROR(__xludf.DUMMYFUNCTION("IF(BQ15=1, FILTER(TOSSUP, LEN(TOSSUP)), IF(BQ15=2, FILTER(NEG, LEN(NEG)), IF(BQ15, FILTER(NONEG, LEN(NONEG)), """")))"),"")</f>
        <v/>
      </c>
      <c r="BS15" s="43"/>
      <c r="BT15" s="43"/>
      <c r="BU15" s="43">
        <f>IF(Q3="", 0, IF(SUM(M15:R15)-Q15&lt;&gt;0, 0, IF(SUM(C15:H15)&gt;0, 2, IF(SUM(C15:H15)&lt;0, 3, 1))))</f>
        <v>0</v>
      </c>
      <c r="BV15" s="43" t="str">
        <f>IFERROR(__xludf.DUMMYFUNCTION("IF(BU15=1, FILTER(TOSSUP, LEN(TOSSUP)), IF(BU15=2, FILTER(NEG, LEN(NEG)), IF(BU15, FILTER(NONEG, LEN(NONEG)), """")))"),"")</f>
        <v/>
      </c>
      <c r="BW15" s="43"/>
      <c r="BX15" s="43"/>
      <c r="BY15" s="43">
        <f>IF(R3="", 0, IF(SUM(M15:R15)-R15&lt;&gt;0, 0, IF(SUM(C15:H15)&gt;0, 2, IF(SUM(C15:H15)&lt;0, 3, 1))))</f>
        <v>0</v>
      </c>
      <c r="BZ15" s="43" t="str">
        <f>IFERROR(__xludf.DUMMYFUNCTION("IF(BY15=1, FILTER(TOSSUP, LEN(TOSSUP)), IF(BY15=2, FILTER(NEG, LEN(NEG)), IF(BY15, FILTER(NONEG, LEN(NONEG)), """")))"),"")</f>
        <v/>
      </c>
      <c r="CA15" s="43"/>
      <c r="CB15" s="43"/>
    </row>
    <row r="16">
      <c r="A16" s="3"/>
      <c r="B16" s="3"/>
      <c r="C16" s="32"/>
      <c r="D16" s="61"/>
      <c r="E16" s="60"/>
      <c r="F16" s="61"/>
      <c r="G16" s="60"/>
      <c r="H16" s="33"/>
      <c r="I16" s="34"/>
      <c r="J16" s="33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2">
        <f>IFERROR(__xludf.DUMMYFUNCTION("IF(OR(RegExMatch(J16&amp;"""",""ERR""), RegExMatch(J16&amp;"""",""--""), RegExMatch(K15&amp;"""",""--""),),  ""-----------"", SUM(J16,K15))"),0.0)</f>
        <v>0</v>
      </c>
      <c r="L16" s="38">
        <v>13.0</v>
      </c>
      <c r="M16" s="39"/>
      <c r="N16" s="61"/>
      <c r="O16" s="58"/>
      <c r="P16" s="59"/>
      <c r="Q16" s="58"/>
      <c r="R16" s="59"/>
      <c r="S16" s="34"/>
      <c r="T16" s="33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2">
        <f>IFERROR(__xludf.DUMMYFUNCTION("IF(OR(RegExMatch(T16&amp;"""",""ERR""), RegExMatch(T16&amp;"""",""--""), RegExMatch(U15&amp;"""",""--""),),  ""-----------"", SUM(T16,U15))"),0.0)</f>
        <v>0</v>
      </c>
      <c r="V16" s="43"/>
      <c r="W16" s="44" t="b">
        <f t="shared" si="1"/>
        <v>0</v>
      </c>
      <c r="X16" s="44" t="str">
        <f>IFERROR(__xludf.DUMMYFUNCTION("IF(W16, FILTER(BONUS, LEN(BONUS)), ""0"")"),"0")</f>
        <v>0</v>
      </c>
      <c r="Y16" s="43"/>
      <c r="Z16" s="43"/>
      <c r="AA16" s="43"/>
      <c r="AB16" s="44" t="b">
        <f t="shared" si="2"/>
        <v>0</v>
      </c>
      <c r="AC16" s="44" t="str">
        <f>IFERROR(__xludf.DUMMYFUNCTION("IF(AB16, FILTER(BONUS, LEN(BONUS)), ""0"")"),"0")</f>
        <v>0</v>
      </c>
      <c r="AD16" s="43"/>
      <c r="AE16" s="43"/>
      <c r="AF16" s="43"/>
      <c r="AG16" s="43">
        <f>IF(C3="", 0, IF(SUM(C16:H16)-C16&lt;&gt;0, 0, IF(SUM(M16:R16)&gt;0, 2, IF(SUM(M16:R16)&lt;0, 3, 1))))</f>
        <v>0</v>
      </c>
      <c r="AH16" s="44" t="str">
        <f>IFERROR(__xludf.DUMMYFUNCTION("IF(AG16=1, FILTER(TOSSUP, LEN(TOSSUP)), IF(AG16=2, FILTER(NEG, LEN(NEG)), IF(AG16, FILTER(NONEG, LEN(NONEG)), """")))"),"")</f>
        <v/>
      </c>
      <c r="AI16" s="43"/>
      <c r="AJ16" s="43"/>
      <c r="AK16" s="43">
        <f>IF(D3="", 0, IF(SUM(C16:H16)-D16&lt;&gt;0, 0, IF(SUM(M16:R16)&gt;0, 2, IF(SUM(M16:R16)&lt;0, 3, 1))))</f>
        <v>0</v>
      </c>
      <c r="AL16" s="43" t="str">
        <f>IFERROR(__xludf.DUMMYFUNCTION("IF(AK16=1, FILTER(TOSSUP, LEN(TOSSUP)), IF(AK16=2, FILTER(NEG, LEN(NEG)), IF(AK16, FILTER(NONEG, LEN(NONEG)), """")))"),"")</f>
        <v/>
      </c>
      <c r="AM16" s="43"/>
      <c r="AN16" s="43"/>
      <c r="AO16" s="43">
        <f>IF(E3="", 0, IF(SUM(C16:H16)-E16&lt;&gt;0, 0, IF(SUM(M16:R16)&gt;0, 2, IF(SUM(M16:R16)&lt;0, 3, 1))))</f>
        <v>0</v>
      </c>
      <c r="AP16" s="43" t="str">
        <f>IFERROR(__xludf.DUMMYFUNCTION("IF(AO16=1, FILTER(TOSSUP, LEN(TOSSUP)), IF(AO16=2, FILTER(NEG, LEN(NEG)), IF(AO16, FILTER(NONEG, LEN(NONEG)), """")))"),"")</f>
        <v/>
      </c>
      <c r="AQ16" s="43"/>
      <c r="AR16" s="43"/>
      <c r="AS16" s="43">
        <f>IF(F3="", 0, IF(SUM(C16:H16)-F16&lt;&gt;0, 0, IF(SUM(M16:R16)&gt;0, 2, IF(SUM(M16:R16)&lt;0, 3, 1))))</f>
        <v>0</v>
      </c>
      <c r="AT16" s="43" t="str">
        <f>IFERROR(__xludf.DUMMYFUNCTION("IF(AS16=1, FILTER(TOSSUP, LEN(TOSSUP)), IF(AS16=2, FILTER(NEG, LEN(NEG)), IF(AS16, FILTER(NONEG, LEN(NONEG)), """")))"),"")</f>
        <v/>
      </c>
      <c r="AU16" s="43"/>
      <c r="AV16" s="43"/>
      <c r="AW16" s="43">
        <f>IF(G3="", 0, IF(SUM(C16:H16)-G16&lt;&gt;0, 0, IF(SUM(M16:R16)&gt;0, 2, IF(SUM(M16:R16)&lt;0, 3, 1))))</f>
        <v>0</v>
      </c>
      <c r="AX16" s="43" t="str">
        <f>IFERROR(__xludf.DUMMYFUNCTION("IF(AW16=1, FILTER(TOSSUP, LEN(TOSSUP)), IF(AW16=2, FILTER(NEG, LEN(NEG)), IF(AW16, FILTER(NONEG, LEN(NONEG)), """")))"),"")</f>
        <v/>
      </c>
      <c r="AY16" s="43"/>
      <c r="AZ16" s="43"/>
      <c r="BA16" s="43">
        <f>IF(H3="", 0, IF(SUM(C16:H16)-H16&lt;&gt;0, 0, IF(SUM(M16:R16)&gt;0, 2, IF(SUM(M16:R16)&lt;0, 3, 1))))</f>
        <v>0</v>
      </c>
      <c r="BB16" s="43" t="str">
        <f>IFERROR(__xludf.DUMMYFUNCTION("IF(BA16=1, FILTER(TOSSUP, LEN(TOSSUP)), IF(BA16=2, FILTER(NEG, LEN(NEG)), IF(BA16, FILTER(NONEG, LEN(NONEG)), """")))"),"")</f>
        <v/>
      </c>
      <c r="BC16" s="43"/>
      <c r="BD16" s="43"/>
      <c r="BE16" s="43">
        <f>IF(M3="", 0, IF(SUM(M16:R16)-M16&lt;&gt;0, 0, IF(SUM(C16:H16)&gt;0, 2, IF(SUM(C16:H16)&lt;0, 3, 1))))</f>
        <v>0</v>
      </c>
      <c r="BF16" s="43" t="str">
        <f>IFERROR(__xludf.DUMMYFUNCTION("IF(BE16=1, FILTER(TOSSUP, LEN(TOSSUP)), IF(BE16=2, FILTER(NEG, LEN(NEG)), IF(BE16, FILTER(NONEG, LEN(NONEG)), """")))"),"")</f>
        <v/>
      </c>
      <c r="BG16" s="43"/>
      <c r="BH16" s="43"/>
      <c r="BI16" s="43">
        <f>IF(N3="", 0, IF(SUM(M16:R16)-N16&lt;&gt;0, 0, IF(SUM(C16:H16)&gt;0, 2, IF(SUM(C16:H16)&lt;0, 3, 1))))</f>
        <v>0</v>
      </c>
      <c r="BJ16" s="43" t="str">
        <f>IFERROR(__xludf.DUMMYFUNCTION("IF(BI16=1, FILTER(TOSSUP, LEN(TOSSUP)), IF(BI16=2, FILTER(NEG, LEN(NEG)), IF(BI16, FILTER(NONEG, LEN(NONEG)), """")))"),"")</f>
        <v/>
      </c>
      <c r="BK16" s="43"/>
      <c r="BL16" s="43"/>
      <c r="BM16" s="43">
        <f>IF(O3="", 0, IF(SUM(M16:R16)-O16&lt;&gt;0, 0, IF(SUM(C16:H16)&gt;0, 2, IF(SUM(C16:H16)&lt;0, 3, 1))))</f>
        <v>0</v>
      </c>
      <c r="BN16" s="43" t="str">
        <f>IFERROR(__xludf.DUMMYFUNCTION("IF(BM16=1, FILTER(TOSSUP, LEN(TOSSUP)), IF(BM16=2, FILTER(NEG, LEN(NEG)), IF(BM16, FILTER(NONEG, LEN(NONEG)), """")))"),"")</f>
        <v/>
      </c>
      <c r="BO16" s="43"/>
      <c r="BP16" s="43"/>
      <c r="BQ16" s="43">
        <f>IF(P3="", 0, IF(SUM(M16:R16)-P16&lt;&gt;0, 0, IF(SUM(C16:H16)&gt;0, 2, IF(SUM(C16:H16)&lt;0, 3, 1))))</f>
        <v>0</v>
      </c>
      <c r="BR16" s="43" t="str">
        <f>IFERROR(__xludf.DUMMYFUNCTION("IF(BQ16=1, FILTER(TOSSUP, LEN(TOSSUP)), IF(BQ16=2, FILTER(NEG, LEN(NEG)), IF(BQ16, FILTER(NONEG, LEN(NONEG)), """")))"),"")</f>
        <v/>
      </c>
      <c r="BS16" s="43"/>
      <c r="BT16" s="43"/>
      <c r="BU16" s="43">
        <f>IF(Q3="", 0, IF(SUM(M16:R16)-Q16&lt;&gt;0, 0, IF(SUM(C16:H16)&gt;0, 2, IF(SUM(C16:H16)&lt;0, 3, 1))))</f>
        <v>0</v>
      </c>
      <c r="BV16" s="43" t="str">
        <f>IFERROR(__xludf.DUMMYFUNCTION("IF(BU16=1, FILTER(TOSSUP, LEN(TOSSUP)), IF(BU16=2, FILTER(NEG, LEN(NEG)), IF(BU16, FILTER(NONEG, LEN(NONEG)), """")))"),"")</f>
        <v/>
      </c>
      <c r="BW16" s="43"/>
      <c r="BX16" s="43"/>
      <c r="BY16" s="43">
        <f>IF(R3="", 0, IF(SUM(M16:R16)-R16&lt;&gt;0, 0, IF(SUM(C16:H16)&gt;0, 2, IF(SUM(C16:H16)&lt;0, 3, 1))))</f>
        <v>0</v>
      </c>
      <c r="BZ16" s="43" t="str">
        <f>IFERROR(__xludf.DUMMYFUNCTION("IF(BY16=1, FILTER(TOSSUP, LEN(TOSSUP)), IF(BY16=2, FILTER(NEG, LEN(NEG)), IF(BY16, FILTER(NONEG, LEN(NONEG)), """")))"),"")</f>
        <v/>
      </c>
      <c r="CA16" s="43"/>
      <c r="CB16" s="43"/>
    </row>
    <row r="17">
      <c r="A17" s="3"/>
      <c r="B17" s="3"/>
      <c r="C17" s="32"/>
      <c r="D17" s="61"/>
      <c r="E17" s="60"/>
      <c r="F17" s="61"/>
      <c r="G17" s="60"/>
      <c r="H17" s="61"/>
      <c r="I17" s="34"/>
      <c r="J17" s="33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2">
        <f>IFERROR(__xludf.DUMMYFUNCTION("IF(OR(RegExMatch(J17&amp;"""",""ERR""), RegExMatch(J17&amp;"""",""--""), RegExMatch(K16&amp;"""",""--""),),  ""-----------"", SUM(J17,K16))"),0.0)</f>
        <v>0</v>
      </c>
      <c r="L17" s="38">
        <v>14.0</v>
      </c>
      <c r="M17" s="39"/>
      <c r="N17" s="61"/>
      <c r="O17" s="39"/>
      <c r="P17" s="59"/>
      <c r="Q17" s="58"/>
      <c r="R17" s="59"/>
      <c r="S17" s="34"/>
      <c r="T17" s="33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2">
        <f>IFERROR(__xludf.DUMMYFUNCTION("IF(OR(RegExMatch(T17&amp;"""",""ERR""), RegExMatch(T17&amp;"""",""--""), RegExMatch(U16&amp;"""",""--""),),  ""-----------"", SUM(T17,U16))"),0.0)</f>
        <v>0</v>
      </c>
      <c r="V17" s="43"/>
      <c r="W17" s="44" t="b">
        <f t="shared" si="1"/>
        <v>0</v>
      </c>
      <c r="X17" s="44" t="str">
        <f>IFERROR(__xludf.DUMMYFUNCTION("IF(W17, FILTER(BONUS, LEN(BONUS)), ""0"")"),"0")</f>
        <v>0</v>
      </c>
      <c r="Y17" s="43"/>
      <c r="Z17" s="43"/>
      <c r="AA17" s="43"/>
      <c r="AB17" s="44" t="b">
        <f t="shared" si="2"/>
        <v>0</v>
      </c>
      <c r="AC17" s="44" t="str">
        <f>IFERROR(__xludf.DUMMYFUNCTION("IF(AB17, FILTER(BONUS, LEN(BONUS)), ""0"")"),"0")</f>
        <v>0</v>
      </c>
      <c r="AD17" s="43"/>
      <c r="AE17" s="43"/>
      <c r="AF17" s="43"/>
      <c r="AG17" s="43">
        <f>IF(C3="", 0, IF(SUM(C17:H17)-C17&lt;&gt;0, 0, IF(SUM(M17:R17)&gt;0, 2, IF(SUM(M17:R17)&lt;0, 3, 1))))</f>
        <v>0</v>
      </c>
      <c r="AH17" s="44" t="str">
        <f>IFERROR(__xludf.DUMMYFUNCTION("IF(AG17=1, FILTER(TOSSUP, LEN(TOSSUP)), IF(AG17=2, FILTER(NEG, LEN(NEG)), IF(AG17, FILTER(NONEG, LEN(NONEG)), """")))"),"")</f>
        <v/>
      </c>
      <c r="AI17" s="43"/>
      <c r="AJ17" s="43"/>
      <c r="AK17" s="43">
        <f>IF(D3="", 0, IF(SUM(C17:H17)-D17&lt;&gt;0, 0, IF(SUM(M17:R17)&gt;0, 2, IF(SUM(M17:R17)&lt;0, 3, 1))))</f>
        <v>0</v>
      </c>
      <c r="AL17" s="43" t="str">
        <f>IFERROR(__xludf.DUMMYFUNCTION("IF(AK17=1, FILTER(TOSSUP, LEN(TOSSUP)), IF(AK17=2, FILTER(NEG, LEN(NEG)), IF(AK17, FILTER(NONEG, LEN(NONEG)), """")))"),"")</f>
        <v/>
      </c>
      <c r="AM17" s="43"/>
      <c r="AN17" s="43"/>
      <c r="AO17" s="43">
        <f>IF(E3="", 0, IF(SUM(C17:H17)-E17&lt;&gt;0, 0, IF(SUM(M17:R17)&gt;0, 2, IF(SUM(M17:R17)&lt;0, 3, 1))))</f>
        <v>0</v>
      </c>
      <c r="AP17" s="43" t="str">
        <f>IFERROR(__xludf.DUMMYFUNCTION("IF(AO17=1, FILTER(TOSSUP, LEN(TOSSUP)), IF(AO17=2, FILTER(NEG, LEN(NEG)), IF(AO17, FILTER(NONEG, LEN(NONEG)), """")))"),"")</f>
        <v/>
      </c>
      <c r="AQ17" s="43"/>
      <c r="AR17" s="43"/>
      <c r="AS17" s="43">
        <f>IF(F3="", 0, IF(SUM(C17:H17)-F17&lt;&gt;0, 0, IF(SUM(M17:R17)&gt;0, 2, IF(SUM(M17:R17)&lt;0, 3, 1))))</f>
        <v>0</v>
      </c>
      <c r="AT17" s="43" t="str">
        <f>IFERROR(__xludf.DUMMYFUNCTION("IF(AS17=1, FILTER(TOSSUP, LEN(TOSSUP)), IF(AS17=2, FILTER(NEG, LEN(NEG)), IF(AS17, FILTER(NONEG, LEN(NONEG)), """")))"),"")</f>
        <v/>
      </c>
      <c r="AU17" s="43"/>
      <c r="AV17" s="43"/>
      <c r="AW17" s="43">
        <f>IF(G3="", 0, IF(SUM(C17:H17)-G17&lt;&gt;0, 0, IF(SUM(M17:R17)&gt;0, 2, IF(SUM(M17:R17)&lt;0, 3, 1))))</f>
        <v>0</v>
      </c>
      <c r="AX17" s="43" t="str">
        <f>IFERROR(__xludf.DUMMYFUNCTION("IF(AW17=1, FILTER(TOSSUP, LEN(TOSSUP)), IF(AW17=2, FILTER(NEG, LEN(NEG)), IF(AW17, FILTER(NONEG, LEN(NONEG)), """")))"),"")</f>
        <v/>
      </c>
      <c r="AY17" s="43"/>
      <c r="AZ17" s="43"/>
      <c r="BA17" s="43">
        <f>IF(H3="", 0, IF(SUM(C17:H17)-H17&lt;&gt;0, 0, IF(SUM(M17:R17)&gt;0, 2, IF(SUM(M17:R17)&lt;0, 3, 1))))</f>
        <v>0</v>
      </c>
      <c r="BB17" s="43" t="str">
        <f>IFERROR(__xludf.DUMMYFUNCTION("IF(BA17=1, FILTER(TOSSUP, LEN(TOSSUP)), IF(BA17=2, FILTER(NEG, LEN(NEG)), IF(BA17, FILTER(NONEG, LEN(NONEG)), """")))"),"")</f>
        <v/>
      </c>
      <c r="BC17" s="43"/>
      <c r="BD17" s="43"/>
      <c r="BE17" s="43">
        <f>IF(M3="", 0, IF(SUM(M17:R17)-M17&lt;&gt;0, 0, IF(SUM(C17:H17)&gt;0, 2, IF(SUM(C17:H17)&lt;0, 3, 1))))</f>
        <v>0</v>
      </c>
      <c r="BF17" s="43" t="str">
        <f>IFERROR(__xludf.DUMMYFUNCTION("IF(BE17=1, FILTER(TOSSUP, LEN(TOSSUP)), IF(BE17=2, FILTER(NEG, LEN(NEG)), IF(BE17, FILTER(NONEG, LEN(NONEG)), """")))"),"")</f>
        <v/>
      </c>
      <c r="BG17" s="43"/>
      <c r="BH17" s="43"/>
      <c r="BI17" s="43">
        <f>IF(N3="", 0, IF(SUM(M17:R17)-N17&lt;&gt;0, 0, IF(SUM(C17:H17)&gt;0, 2, IF(SUM(C17:H17)&lt;0, 3, 1))))</f>
        <v>0</v>
      </c>
      <c r="BJ17" s="43" t="str">
        <f>IFERROR(__xludf.DUMMYFUNCTION("IF(BI17=1, FILTER(TOSSUP, LEN(TOSSUP)), IF(BI17=2, FILTER(NEG, LEN(NEG)), IF(BI17, FILTER(NONEG, LEN(NONEG)), """")))"),"")</f>
        <v/>
      </c>
      <c r="BK17" s="43"/>
      <c r="BL17" s="43"/>
      <c r="BM17" s="43">
        <f>IF(O3="", 0, IF(SUM(M17:R17)-O17&lt;&gt;0, 0, IF(SUM(C17:H17)&gt;0, 2, IF(SUM(C17:H17)&lt;0, 3, 1))))</f>
        <v>0</v>
      </c>
      <c r="BN17" s="43" t="str">
        <f>IFERROR(__xludf.DUMMYFUNCTION("IF(BM17=1, FILTER(TOSSUP, LEN(TOSSUP)), IF(BM17=2, FILTER(NEG, LEN(NEG)), IF(BM17, FILTER(NONEG, LEN(NONEG)), """")))"),"")</f>
        <v/>
      </c>
      <c r="BO17" s="43"/>
      <c r="BP17" s="43"/>
      <c r="BQ17" s="43">
        <f>IF(P3="", 0, IF(SUM(M17:R17)-P17&lt;&gt;0, 0, IF(SUM(C17:H17)&gt;0, 2, IF(SUM(C17:H17)&lt;0, 3, 1))))</f>
        <v>0</v>
      </c>
      <c r="BR17" s="43" t="str">
        <f>IFERROR(__xludf.DUMMYFUNCTION("IF(BQ17=1, FILTER(TOSSUP, LEN(TOSSUP)), IF(BQ17=2, FILTER(NEG, LEN(NEG)), IF(BQ17, FILTER(NONEG, LEN(NONEG)), """")))"),"")</f>
        <v/>
      </c>
      <c r="BS17" s="43"/>
      <c r="BT17" s="43"/>
      <c r="BU17" s="43">
        <f>IF(Q3="", 0, IF(SUM(M17:R17)-Q17&lt;&gt;0, 0, IF(SUM(C17:H17)&gt;0, 2, IF(SUM(C17:H17)&lt;0, 3, 1))))</f>
        <v>0</v>
      </c>
      <c r="BV17" s="43" t="str">
        <f>IFERROR(__xludf.DUMMYFUNCTION("IF(BU17=1, FILTER(TOSSUP, LEN(TOSSUP)), IF(BU17=2, FILTER(NEG, LEN(NEG)), IF(BU17, FILTER(NONEG, LEN(NONEG)), """")))"),"")</f>
        <v/>
      </c>
      <c r="BW17" s="43"/>
      <c r="BX17" s="43"/>
      <c r="BY17" s="43">
        <f>IF(R3="", 0, IF(SUM(M17:R17)-R17&lt;&gt;0, 0, IF(SUM(C17:H17)&gt;0, 2, IF(SUM(C17:H17)&lt;0, 3, 1))))</f>
        <v>0</v>
      </c>
      <c r="BZ17" s="43" t="str">
        <f>IFERROR(__xludf.DUMMYFUNCTION("IF(BY17=1, FILTER(TOSSUP, LEN(TOSSUP)), IF(BY17=2, FILTER(NEG, LEN(NEG)), IF(BY17, FILTER(NONEG, LEN(NONEG)), """")))"),"")</f>
        <v/>
      </c>
      <c r="CA17" s="43"/>
      <c r="CB17" s="43"/>
    </row>
    <row r="18">
      <c r="A18" s="3"/>
      <c r="B18" s="3"/>
      <c r="C18" s="32"/>
      <c r="D18" s="33"/>
      <c r="E18" s="32"/>
      <c r="F18" s="61"/>
      <c r="G18" s="60"/>
      <c r="H18" s="61"/>
      <c r="I18" s="34"/>
      <c r="J18" s="33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2">
        <f>IFERROR(__xludf.DUMMYFUNCTION("IF(OR(RegExMatch(J18&amp;"""",""ERR""), RegExMatch(J18&amp;"""",""--""), RegExMatch(K17&amp;"""",""--""),),  ""-----------"", SUM(J18,K17))"),0.0)</f>
        <v>0</v>
      </c>
      <c r="L18" s="38">
        <v>15.0</v>
      </c>
      <c r="M18" s="39"/>
      <c r="N18" s="61"/>
      <c r="O18" s="58"/>
      <c r="P18" s="59"/>
      <c r="Q18" s="58"/>
      <c r="R18" s="59"/>
      <c r="S18" s="34"/>
      <c r="T18" s="33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2">
        <f>IFERROR(__xludf.DUMMYFUNCTION("IF(OR(RegExMatch(T18&amp;"""",""ERR""), RegExMatch(T18&amp;"""",""--""), RegExMatch(U17&amp;"""",""--""),),  ""-----------"", SUM(T18,U17))"),0.0)</f>
        <v>0</v>
      </c>
      <c r="V18" s="43"/>
      <c r="W18" s="44" t="b">
        <f t="shared" si="1"/>
        <v>0</v>
      </c>
      <c r="X18" s="44" t="str">
        <f>IFERROR(__xludf.DUMMYFUNCTION("IF(W18, FILTER(BONUS, LEN(BONUS)), ""0"")"),"0")</f>
        <v>0</v>
      </c>
      <c r="Y18" s="43"/>
      <c r="Z18" s="43"/>
      <c r="AA18" s="43"/>
      <c r="AB18" s="44" t="b">
        <f t="shared" si="2"/>
        <v>0</v>
      </c>
      <c r="AC18" s="44" t="str">
        <f>IFERROR(__xludf.DUMMYFUNCTION("IF(AB18, FILTER(BONUS, LEN(BONUS)), ""0"")"),"0")</f>
        <v>0</v>
      </c>
      <c r="AD18" s="43"/>
      <c r="AE18" s="43"/>
      <c r="AF18" s="43"/>
      <c r="AG18" s="43">
        <f>IF(C3="", 0, IF(SUM(C18:H18)-C18&lt;&gt;0, 0, IF(SUM(M18:R18)&gt;0, 2, IF(SUM(M18:R18)&lt;0, 3, 1))))</f>
        <v>0</v>
      </c>
      <c r="AH18" s="44" t="str">
        <f>IFERROR(__xludf.DUMMYFUNCTION("IF(AG18=1, FILTER(TOSSUP, LEN(TOSSUP)), IF(AG18=2, FILTER(NEG, LEN(NEG)), IF(AG18, FILTER(NONEG, LEN(NONEG)), """")))"),"")</f>
        <v/>
      </c>
      <c r="AI18" s="43"/>
      <c r="AJ18" s="43"/>
      <c r="AK18" s="43">
        <f>IF(D3="", 0, IF(SUM(C18:H18)-D18&lt;&gt;0, 0, IF(SUM(M18:R18)&gt;0, 2, IF(SUM(M18:R18)&lt;0, 3, 1))))</f>
        <v>0</v>
      </c>
      <c r="AL18" s="43" t="str">
        <f>IFERROR(__xludf.DUMMYFUNCTION("IF(AK18=1, FILTER(TOSSUP, LEN(TOSSUP)), IF(AK18=2, FILTER(NEG, LEN(NEG)), IF(AK18, FILTER(NONEG, LEN(NONEG)), """")))"),"")</f>
        <v/>
      </c>
      <c r="AM18" s="43"/>
      <c r="AN18" s="43"/>
      <c r="AO18" s="43">
        <f>IF(E3="", 0, IF(SUM(C18:H18)-E18&lt;&gt;0, 0, IF(SUM(M18:R18)&gt;0, 2, IF(SUM(M18:R18)&lt;0, 3, 1))))</f>
        <v>0</v>
      </c>
      <c r="AP18" s="43" t="str">
        <f>IFERROR(__xludf.DUMMYFUNCTION("IF(AO18=1, FILTER(TOSSUP, LEN(TOSSUP)), IF(AO18=2, FILTER(NEG, LEN(NEG)), IF(AO18, FILTER(NONEG, LEN(NONEG)), """")))"),"")</f>
        <v/>
      </c>
      <c r="AQ18" s="43"/>
      <c r="AR18" s="43"/>
      <c r="AS18" s="43">
        <f>IF(F3="", 0, IF(SUM(C18:H18)-F18&lt;&gt;0, 0, IF(SUM(M18:R18)&gt;0, 2, IF(SUM(M18:R18)&lt;0, 3, 1))))</f>
        <v>0</v>
      </c>
      <c r="AT18" s="43" t="str">
        <f>IFERROR(__xludf.DUMMYFUNCTION("IF(AS18=1, FILTER(TOSSUP, LEN(TOSSUP)), IF(AS18=2, FILTER(NEG, LEN(NEG)), IF(AS18, FILTER(NONEG, LEN(NONEG)), """")))"),"")</f>
        <v/>
      </c>
      <c r="AU18" s="43"/>
      <c r="AV18" s="43"/>
      <c r="AW18" s="43">
        <f>IF(G3="", 0, IF(SUM(C18:H18)-G18&lt;&gt;0, 0, IF(SUM(M18:R18)&gt;0, 2, IF(SUM(M18:R18)&lt;0, 3, 1))))</f>
        <v>0</v>
      </c>
      <c r="AX18" s="43" t="str">
        <f>IFERROR(__xludf.DUMMYFUNCTION("IF(AW18=1, FILTER(TOSSUP, LEN(TOSSUP)), IF(AW18=2, FILTER(NEG, LEN(NEG)), IF(AW18, FILTER(NONEG, LEN(NONEG)), """")))"),"")</f>
        <v/>
      </c>
      <c r="AY18" s="43"/>
      <c r="AZ18" s="43"/>
      <c r="BA18" s="43">
        <f>IF(H3="", 0, IF(SUM(C18:H18)-H18&lt;&gt;0, 0, IF(SUM(M18:R18)&gt;0, 2, IF(SUM(M18:R18)&lt;0, 3, 1))))</f>
        <v>0</v>
      </c>
      <c r="BB18" s="43" t="str">
        <f>IFERROR(__xludf.DUMMYFUNCTION("IF(BA18=1, FILTER(TOSSUP, LEN(TOSSUP)), IF(BA18=2, FILTER(NEG, LEN(NEG)), IF(BA18, FILTER(NONEG, LEN(NONEG)), """")))"),"")</f>
        <v/>
      </c>
      <c r="BC18" s="43"/>
      <c r="BD18" s="43"/>
      <c r="BE18" s="43">
        <f>IF(M3="", 0, IF(SUM(M18:R18)-M18&lt;&gt;0, 0, IF(SUM(C18:H18)&gt;0, 2, IF(SUM(C18:H18)&lt;0, 3, 1))))</f>
        <v>0</v>
      </c>
      <c r="BF18" s="43" t="str">
        <f>IFERROR(__xludf.DUMMYFUNCTION("IF(BE18=1, FILTER(TOSSUP, LEN(TOSSUP)), IF(BE18=2, FILTER(NEG, LEN(NEG)), IF(BE18, FILTER(NONEG, LEN(NONEG)), """")))"),"")</f>
        <v/>
      </c>
      <c r="BG18" s="43"/>
      <c r="BH18" s="43"/>
      <c r="BI18" s="43">
        <f>IF(N3="", 0, IF(SUM(M18:R18)-N18&lt;&gt;0, 0, IF(SUM(C18:H18)&gt;0, 2, IF(SUM(C18:H18)&lt;0, 3, 1))))</f>
        <v>0</v>
      </c>
      <c r="BJ18" s="43" t="str">
        <f>IFERROR(__xludf.DUMMYFUNCTION("IF(BI18=1, FILTER(TOSSUP, LEN(TOSSUP)), IF(BI18=2, FILTER(NEG, LEN(NEG)), IF(BI18, FILTER(NONEG, LEN(NONEG)), """")))"),"")</f>
        <v/>
      </c>
      <c r="BK18" s="43"/>
      <c r="BL18" s="43"/>
      <c r="BM18" s="43">
        <f>IF(O3="", 0, IF(SUM(M18:R18)-O18&lt;&gt;0, 0, IF(SUM(C18:H18)&gt;0, 2, IF(SUM(C18:H18)&lt;0, 3, 1))))</f>
        <v>0</v>
      </c>
      <c r="BN18" s="43" t="str">
        <f>IFERROR(__xludf.DUMMYFUNCTION("IF(BM18=1, FILTER(TOSSUP, LEN(TOSSUP)), IF(BM18=2, FILTER(NEG, LEN(NEG)), IF(BM18, FILTER(NONEG, LEN(NONEG)), """")))"),"")</f>
        <v/>
      </c>
      <c r="BO18" s="43"/>
      <c r="BP18" s="43"/>
      <c r="BQ18" s="43">
        <f>IF(P3="", 0, IF(SUM(M18:R18)-P18&lt;&gt;0, 0, IF(SUM(C18:H18)&gt;0, 2, IF(SUM(C18:H18)&lt;0, 3, 1))))</f>
        <v>0</v>
      </c>
      <c r="BR18" s="43" t="str">
        <f>IFERROR(__xludf.DUMMYFUNCTION("IF(BQ18=1, FILTER(TOSSUP, LEN(TOSSUP)), IF(BQ18=2, FILTER(NEG, LEN(NEG)), IF(BQ18, FILTER(NONEG, LEN(NONEG)), """")))"),"")</f>
        <v/>
      </c>
      <c r="BS18" s="43"/>
      <c r="BT18" s="43"/>
      <c r="BU18" s="43">
        <f>IF(Q3="", 0, IF(SUM(M18:R18)-Q18&lt;&gt;0, 0, IF(SUM(C18:H18)&gt;0, 2, IF(SUM(C18:H18)&lt;0, 3, 1))))</f>
        <v>0</v>
      </c>
      <c r="BV18" s="43" t="str">
        <f>IFERROR(__xludf.DUMMYFUNCTION("IF(BU18=1, FILTER(TOSSUP, LEN(TOSSUP)), IF(BU18=2, FILTER(NEG, LEN(NEG)), IF(BU18, FILTER(NONEG, LEN(NONEG)), """")))"),"")</f>
        <v/>
      </c>
      <c r="BW18" s="43"/>
      <c r="BX18" s="43"/>
      <c r="BY18" s="43">
        <f>IF(R3="", 0, IF(SUM(M18:R18)-R18&lt;&gt;0, 0, IF(SUM(C18:H18)&gt;0, 2, IF(SUM(C18:H18)&lt;0, 3, 1))))</f>
        <v>0</v>
      </c>
      <c r="BZ18" s="43" t="str">
        <f>IFERROR(__xludf.DUMMYFUNCTION("IF(BY18=1, FILTER(TOSSUP, LEN(TOSSUP)), IF(BY18=2, FILTER(NEG, LEN(NEG)), IF(BY18, FILTER(NONEG, LEN(NONEG)), """")))"),"")</f>
        <v/>
      </c>
      <c r="CA18" s="43"/>
      <c r="CB18" s="43"/>
    </row>
    <row r="19">
      <c r="A19" s="3"/>
      <c r="B19" s="3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SUM(J19,K18))"),0.0)</f>
        <v>0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SUM(T19,U18))"),0.0)</f>
        <v>0</v>
      </c>
      <c r="V19" s="43"/>
      <c r="W19" s="44" t="b">
        <f t="shared" si="1"/>
        <v>0</v>
      </c>
      <c r="X19" s="44" t="str">
        <f>IFERROR(__xludf.DUMMYFUNCTION("IF(W19, FILTER(BONUS, LEN(BONUS)), ""0"")"),"0")</f>
        <v>0</v>
      </c>
      <c r="Y19" s="43"/>
      <c r="Z19" s="43"/>
      <c r="AA19" s="43"/>
      <c r="AB19" s="44" t="b">
        <f t="shared" si="2"/>
        <v>0</v>
      </c>
      <c r="AC19" s="44" t="str">
        <f>IFERROR(__xludf.DUMMYFUNCTION("IF(AB19, FILTER(BONUS, LEN(BONUS)), ""0"")"),"0")</f>
        <v>0</v>
      </c>
      <c r="AD19" s="43"/>
      <c r="AE19" s="43"/>
      <c r="AF19" s="43"/>
      <c r="AG19" s="43">
        <f>IF(C3="", 0, IF(SUM(C19:H19)-C19&lt;&gt;0, 0, IF(SUM(M19:R19)&gt;0, 2, IF(SUM(M19:R19)&lt;0, 3, 1))))</f>
        <v>0</v>
      </c>
      <c r="AH19" s="44" t="str">
        <f>IFERROR(__xludf.DUMMYFUNCTION("IF(AG19=1, FILTER(TOSSUP, LEN(TOSSUP)), IF(AG19=2, FILTER(NEG, LEN(NEG)), IF(AG19, FILTER(NONEG, LEN(NONEG)), """")))"),"")</f>
        <v/>
      </c>
      <c r="AI19" s="43"/>
      <c r="AJ19" s="43"/>
      <c r="AK19" s="43">
        <f>IF(D3="", 0, IF(SUM(C19:H19)-D19&lt;&gt;0, 0, IF(SUM(M19:R19)&gt;0, 2, IF(SUM(M19:R19)&lt;0, 3, 1))))</f>
        <v>0</v>
      </c>
      <c r="AL19" s="43" t="str">
        <f>IFERROR(__xludf.DUMMYFUNCTION("IF(AK19=1, FILTER(TOSSUP, LEN(TOSSUP)), IF(AK19=2, FILTER(NEG, LEN(NEG)), IF(AK19, FILTER(NONEG, LEN(NONEG)), """")))"),"")</f>
        <v/>
      </c>
      <c r="AM19" s="43"/>
      <c r="AN19" s="43"/>
      <c r="AO19" s="43">
        <f>IF(E3="", 0, IF(SUM(C19:H19)-E19&lt;&gt;0, 0, IF(SUM(M19:R19)&gt;0, 2, IF(SUM(M19:R19)&lt;0, 3, 1))))</f>
        <v>0</v>
      </c>
      <c r="AP19" s="43" t="str">
        <f>IFERROR(__xludf.DUMMYFUNCTION("IF(AO19=1, FILTER(TOSSUP, LEN(TOSSUP)), IF(AO19=2, FILTER(NEG, LEN(NEG)), IF(AO19, FILTER(NONEG, LEN(NONEG)), """")))"),"")</f>
        <v/>
      </c>
      <c r="AQ19" s="43"/>
      <c r="AR19" s="43"/>
      <c r="AS19" s="43">
        <f>IF(F3="", 0, IF(SUM(C19:H19)-F19&lt;&gt;0, 0, IF(SUM(M19:R19)&gt;0, 2, IF(SUM(M19:R19)&lt;0, 3, 1))))</f>
        <v>0</v>
      </c>
      <c r="AT19" s="43" t="str">
        <f>IFERROR(__xludf.DUMMYFUNCTION("IF(AS19=1, FILTER(TOSSUP, LEN(TOSSUP)), IF(AS19=2, FILTER(NEG, LEN(NEG)), IF(AS19, FILTER(NONEG, LEN(NONEG)), """")))"),"")</f>
        <v/>
      </c>
      <c r="AU19" s="43"/>
      <c r="AV19" s="43"/>
      <c r="AW19" s="43">
        <f>IF(G3="", 0, IF(SUM(C19:H19)-G19&lt;&gt;0, 0, IF(SUM(M19:R19)&gt;0, 2, IF(SUM(M19:R19)&lt;0, 3, 1))))</f>
        <v>0</v>
      </c>
      <c r="AX19" s="43" t="str">
        <f>IFERROR(__xludf.DUMMYFUNCTION("IF(AW19=1, FILTER(TOSSUP, LEN(TOSSUP)), IF(AW19=2, FILTER(NEG, LEN(NEG)), IF(AW19, FILTER(NONEG, LEN(NONEG)), """")))"),"")</f>
        <v/>
      </c>
      <c r="AY19" s="43"/>
      <c r="AZ19" s="43"/>
      <c r="BA19" s="43">
        <f>IF(H3="", 0, IF(SUM(C19:H19)-H19&lt;&gt;0, 0, IF(SUM(M19:R19)&gt;0, 2, IF(SUM(M19:R19)&lt;0, 3, 1))))</f>
        <v>0</v>
      </c>
      <c r="BB19" s="43" t="str">
        <f>IFERROR(__xludf.DUMMYFUNCTION("IF(BA19=1, FILTER(TOSSUP, LEN(TOSSUP)), IF(BA19=2, FILTER(NEG, LEN(NEG)), IF(BA19, FILTER(NONEG, LEN(NONEG)), """")))"),"")</f>
        <v/>
      </c>
      <c r="BC19" s="43"/>
      <c r="BD19" s="43"/>
      <c r="BE19" s="43">
        <f>IF(M3="", 0, IF(SUM(M19:R19)-M19&lt;&gt;0, 0, IF(SUM(C19:H19)&gt;0, 2, IF(SUM(C19:H19)&lt;0, 3, 1))))</f>
        <v>0</v>
      </c>
      <c r="BF19" s="43" t="str">
        <f>IFERROR(__xludf.DUMMYFUNCTION("IF(BE19=1, FILTER(TOSSUP, LEN(TOSSUP)), IF(BE19=2, FILTER(NEG, LEN(NEG)), IF(BE19, FILTER(NONEG, LEN(NONEG)), """")))"),"")</f>
        <v/>
      </c>
      <c r="BG19" s="43"/>
      <c r="BH19" s="43"/>
      <c r="BI19" s="43">
        <f>IF(N3="", 0, IF(SUM(M19:R19)-N19&lt;&gt;0, 0, IF(SUM(C19:H19)&gt;0, 2, IF(SUM(C19:H19)&lt;0, 3, 1))))</f>
        <v>0</v>
      </c>
      <c r="BJ19" s="43" t="str">
        <f>IFERROR(__xludf.DUMMYFUNCTION("IF(BI19=1, FILTER(TOSSUP, LEN(TOSSUP)), IF(BI19=2, FILTER(NEG, LEN(NEG)), IF(BI19, FILTER(NONEG, LEN(NONEG)), """")))"),"")</f>
        <v/>
      </c>
      <c r="BK19" s="43"/>
      <c r="BL19" s="43"/>
      <c r="BM19" s="43">
        <f>IF(O3="", 0, IF(SUM(M19:R19)-O19&lt;&gt;0, 0, IF(SUM(C19:H19)&gt;0, 2, IF(SUM(C19:H19)&lt;0, 3, 1))))</f>
        <v>0</v>
      </c>
      <c r="BN19" s="43" t="str">
        <f>IFERROR(__xludf.DUMMYFUNCTION("IF(BM19=1, FILTER(TOSSUP, LEN(TOSSUP)), IF(BM19=2, FILTER(NEG, LEN(NEG)), IF(BM19, FILTER(NONEG, LEN(NONEG)), """")))"),"")</f>
        <v/>
      </c>
      <c r="BO19" s="43"/>
      <c r="BP19" s="43"/>
      <c r="BQ19" s="43">
        <f>IF(P3="", 0, IF(SUM(M19:R19)-P19&lt;&gt;0, 0, IF(SUM(C19:H19)&gt;0, 2, IF(SUM(C19:H19)&lt;0, 3, 1))))</f>
        <v>0</v>
      </c>
      <c r="BR19" s="43" t="str">
        <f>IFERROR(__xludf.DUMMYFUNCTION("IF(BQ19=1, FILTER(TOSSUP, LEN(TOSSUP)), IF(BQ19=2, FILTER(NEG, LEN(NEG)), IF(BQ19, FILTER(NONEG, LEN(NONEG)), """")))"),"")</f>
        <v/>
      </c>
      <c r="BS19" s="43"/>
      <c r="BT19" s="43"/>
      <c r="BU19" s="43">
        <f>IF(Q3="", 0, IF(SUM(M19:R19)-Q19&lt;&gt;0, 0, IF(SUM(C19:H19)&gt;0, 2, IF(SUM(C19:H19)&lt;0, 3, 1))))</f>
        <v>0</v>
      </c>
      <c r="BV19" s="43" t="str">
        <f>IFERROR(__xludf.DUMMYFUNCTION("IF(BU19=1, FILTER(TOSSUP, LEN(TOSSUP)), IF(BU19=2, FILTER(NEG, LEN(NEG)), IF(BU19, FILTER(NONEG, LEN(NONEG)), """")))"),"")</f>
        <v/>
      </c>
      <c r="BW19" s="43"/>
      <c r="BX19" s="43"/>
      <c r="BY19" s="43">
        <f>IF(R3="", 0, IF(SUM(M19:R19)-R19&lt;&gt;0, 0, IF(SUM(C19:H19)&gt;0, 2, IF(SUM(C19:H19)&lt;0, 3, 1))))</f>
        <v>0</v>
      </c>
      <c r="BZ19" s="43" t="str">
        <f>IFERROR(__xludf.DUMMYFUNCTION("IF(BY19=1, FILTER(TOSSUP, LEN(TOSSUP)), IF(BY19=2, FILTER(NEG, LEN(NEG)), IF(BY19, FILTER(NONEG, LEN(NONEG)), """")))"),"")</f>
        <v/>
      </c>
      <c r="CA19" s="43"/>
      <c r="CB19" s="43"/>
    </row>
    <row r="20">
      <c r="A20" s="3"/>
      <c r="B20" s="3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SUM(J20,K19))"),0.0)</f>
        <v>0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SUM(T20,U19))"),0.0)</f>
        <v>0</v>
      </c>
      <c r="V20" s="43"/>
      <c r="W20" s="44" t="b">
        <f t="shared" si="1"/>
        <v>0</v>
      </c>
      <c r="X20" s="44" t="str">
        <f>IFERROR(__xludf.DUMMYFUNCTION("IF(W20, FILTER(BONUS, LEN(BONUS)), ""0"")"),"0")</f>
        <v>0</v>
      </c>
      <c r="Y20" s="43"/>
      <c r="Z20" s="43"/>
      <c r="AA20" s="43"/>
      <c r="AB20" s="44" t="b">
        <f t="shared" si="2"/>
        <v>0</v>
      </c>
      <c r="AC20" s="44" t="str">
        <f>IFERROR(__xludf.DUMMYFUNCTION("IF(AB20, FILTER(BONUS, LEN(BONUS)), ""0"")"),"0")</f>
        <v>0</v>
      </c>
      <c r="AD20" s="43"/>
      <c r="AE20" s="43"/>
      <c r="AF20" s="43"/>
      <c r="AG20" s="43">
        <f>IF(C3="", 0, IF(SUM(C20:H20)-C20&lt;&gt;0, 0, IF(SUM(M20:R20)&gt;0, 2, IF(SUM(M20:R20)&lt;0, 3, 1))))</f>
        <v>0</v>
      </c>
      <c r="AH20" s="44" t="str">
        <f>IFERROR(__xludf.DUMMYFUNCTION("IF(AG20=1, FILTER(TOSSUP, LEN(TOSSUP)), IF(AG20=2, FILTER(NEG, LEN(NEG)), IF(AG20, FILTER(NONEG, LEN(NONEG)), """")))"),"")</f>
        <v/>
      </c>
      <c r="AI20" s="43"/>
      <c r="AJ20" s="43"/>
      <c r="AK20" s="43">
        <f>IF(D3="", 0, IF(SUM(C20:H20)-D20&lt;&gt;0, 0, IF(SUM(M20:R20)&gt;0, 2, IF(SUM(M20:R20)&lt;0, 3, 1))))</f>
        <v>0</v>
      </c>
      <c r="AL20" s="43" t="str">
        <f>IFERROR(__xludf.DUMMYFUNCTION("IF(AK20=1, FILTER(TOSSUP, LEN(TOSSUP)), IF(AK20=2, FILTER(NEG, LEN(NEG)), IF(AK20, FILTER(NONEG, LEN(NONEG)), """")))"),"")</f>
        <v/>
      </c>
      <c r="AM20" s="43"/>
      <c r="AN20" s="43"/>
      <c r="AO20" s="43">
        <f>IF(E3="", 0, IF(SUM(C20:H20)-E20&lt;&gt;0, 0, IF(SUM(M20:R20)&gt;0, 2, IF(SUM(M20:R20)&lt;0, 3, 1))))</f>
        <v>0</v>
      </c>
      <c r="AP20" s="43" t="str">
        <f>IFERROR(__xludf.DUMMYFUNCTION("IF(AO20=1, FILTER(TOSSUP, LEN(TOSSUP)), IF(AO20=2, FILTER(NEG, LEN(NEG)), IF(AO20, FILTER(NONEG, LEN(NONEG)), """")))"),"")</f>
        <v/>
      </c>
      <c r="AQ20" s="43"/>
      <c r="AR20" s="43"/>
      <c r="AS20" s="43">
        <f>IF(F3="", 0, IF(SUM(C20:H20)-F20&lt;&gt;0, 0, IF(SUM(M20:R20)&gt;0, 2, IF(SUM(M20:R20)&lt;0, 3, 1))))</f>
        <v>0</v>
      </c>
      <c r="AT20" s="43" t="str">
        <f>IFERROR(__xludf.DUMMYFUNCTION("IF(AS20=1, FILTER(TOSSUP, LEN(TOSSUP)), IF(AS20=2, FILTER(NEG, LEN(NEG)), IF(AS20, FILTER(NONEG, LEN(NONEG)), """")))"),"")</f>
        <v/>
      </c>
      <c r="AU20" s="43"/>
      <c r="AV20" s="43"/>
      <c r="AW20" s="43">
        <f>IF(G3="", 0, IF(SUM(C20:H20)-G20&lt;&gt;0, 0, IF(SUM(M20:R20)&gt;0, 2, IF(SUM(M20:R20)&lt;0, 3, 1))))</f>
        <v>0</v>
      </c>
      <c r="AX20" s="43" t="str">
        <f>IFERROR(__xludf.DUMMYFUNCTION("IF(AW20=1, FILTER(TOSSUP, LEN(TOSSUP)), IF(AW20=2, FILTER(NEG, LEN(NEG)), IF(AW20, FILTER(NONEG, LEN(NONEG)), """")))"),"")</f>
        <v/>
      </c>
      <c r="AY20" s="43"/>
      <c r="AZ20" s="43"/>
      <c r="BA20" s="43">
        <f>IF(H3="", 0, IF(SUM(C20:H20)-H20&lt;&gt;0, 0, IF(SUM(M20:R20)&gt;0, 2, IF(SUM(M20:R20)&lt;0, 3, 1))))</f>
        <v>0</v>
      </c>
      <c r="BB20" s="43" t="str">
        <f>IFERROR(__xludf.DUMMYFUNCTION("IF(BA20=1, FILTER(TOSSUP, LEN(TOSSUP)), IF(BA20=2, FILTER(NEG, LEN(NEG)), IF(BA20, FILTER(NONEG, LEN(NONEG)), """")))"),"")</f>
        <v/>
      </c>
      <c r="BC20" s="43"/>
      <c r="BD20" s="43"/>
      <c r="BE20" s="43">
        <f>IF(M3="", 0, IF(SUM(M20:R20)-M20&lt;&gt;0, 0, IF(SUM(C20:H20)&gt;0, 2, IF(SUM(C20:H20)&lt;0, 3, 1))))</f>
        <v>0</v>
      </c>
      <c r="BF20" s="43" t="str">
        <f>IFERROR(__xludf.DUMMYFUNCTION("IF(BE20=1, FILTER(TOSSUP, LEN(TOSSUP)), IF(BE20=2, FILTER(NEG, LEN(NEG)), IF(BE20, FILTER(NONEG, LEN(NONEG)), """")))"),"")</f>
        <v/>
      </c>
      <c r="BG20" s="43"/>
      <c r="BH20" s="43"/>
      <c r="BI20" s="43">
        <f>IF(N3="", 0, IF(SUM(M20:R20)-N20&lt;&gt;0, 0, IF(SUM(C20:H20)&gt;0, 2, IF(SUM(C20:H20)&lt;0, 3, 1))))</f>
        <v>0</v>
      </c>
      <c r="BJ20" s="43" t="str">
        <f>IFERROR(__xludf.DUMMYFUNCTION("IF(BI20=1, FILTER(TOSSUP, LEN(TOSSUP)), IF(BI20=2, FILTER(NEG, LEN(NEG)), IF(BI20, FILTER(NONEG, LEN(NONEG)), """")))"),"")</f>
        <v/>
      </c>
      <c r="BK20" s="43"/>
      <c r="BL20" s="43"/>
      <c r="BM20" s="43">
        <f>IF(O3="", 0, IF(SUM(M20:R20)-O20&lt;&gt;0, 0, IF(SUM(C20:H20)&gt;0, 2, IF(SUM(C20:H20)&lt;0, 3, 1))))</f>
        <v>0</v>
      </c>
      <c r="BN20" s="43" t="str">
        <f>IFERROR(__xludf.DUMMYFUNCTION("IF(BM20=1, FILTER(TOSSUP, LEN(TOSSUP)), IF(BM20=2, FILTER(NEG, LEN(NEG)), IF(BM20, FILTER(NONEG, LEN(NONEG)), """")))"),"")</f>
        <v/>
      </c>
      <c r="BO20" s="43"/>
      <c r="BP20" s="43"/>
      <c r="BQ20" s="43">
        <f>IF(P3="", 0, IF(SUM(M20:R20)-P20&lt;&gt;0, 0, IF(SUM(C20:H20)&gt;0, 2, IF(SUM(C20:H20)&lt;0, 3, 1))))</f>
        <v>0</v>
      </c>
      <c r="BR20" s="43" t="str">
        <f>IFERROR(__xludf.DUMMYFUNCTION("IF(BQ20=1, FILTER(TOSSUP, LEN(TOSSUP)), IF(BQ20=2, FILTER(NEG, LEN(NEG)), IF(BQ20, FILTER(NONEG, LEN(NONEG)), """")))"),"")</f>
        <v/>
      </c>
      <c r="BS20" s="43"/>
      <c r="BT20" s="43"/>
      <c r="BU20" s="43">
        <f>IF(Q3="", 0, IF(SUM(M20:R20)-Q20&lt;&gt;0, 0, IF(SUM(C20:H20)&gt;0, 2, IF(SUM(C20:H20)&lt;0, 3, 1))))</f>
        <v>0</v>
      </c>
      <c r="BV20" s="43" t="str">
        <f>IFERROR(__xludf.DUMMYFUNCTION("IF(BU20=1, FILTER(TOSSUP, LEN(TOSSUP)), IF(BU20=2, FILTER(NEG, LEN(NEG)), IF(BU20, FILTER(NONEG, LEN(NONEG)), """")))"),"")</f>
        <v/>
      </c>
      <c r="BW20" s="43"/>
      <c r="BX20" s="43"/>
      <c r="BY20" s="43">
        <f>IF(R3="", 0, IF(SUM(M20:R20)-R20&lt;&gt;0, 0, IF(SUM(C20:H20)&gt;0, 2, IF(SUM(C20:H20)&lt;0, 3, 1))))</f>
        <v>0</v>
      </c>
      <c r="BZ20" s="43" t="str">
        <f>IFERROR(__xludf.DUMMYFUNCTION("IF(BY20=1, FILTER(TOSSUP, LEN(TOSSUP)), IF(BY20=2, FILTER(NEG, LEN(NEG)), IF(BY20, FILTER(NONEG, LEN(NONEG)), """")))"),"")</f>
        <v/>
      </c>
      <c r="CA20" s="43"/>
      <c r="CB20" s="43"/>
    </row>
    <row r="21">
      <c r="A21" s="3"/>
      <c r="B21" s="3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SUM(J21,K20))"),0.0)</f>
        <v>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SUM(T21,U20))"),0.0)</f>
        <v>0</v>
      </c>
      <c r="V21" s="43"/>
      <c r="W21" s="44" t="b">
        <f t="shared" si="1"/>
        <v>0</v>
      </c>
      <c r="X21" s="44" t="str">
        <f>IFERROR(__xludf.DUMMYFUNCTION("IF(W21, FILTER(BONUS, LEN(BONUS)), ""0"")"),"0")</f>
        <v>0</v>
      </c>
      <c r="Y21" s="43"/>
      <c r="Z21" s="43"/>
      <c r="AA21" s="43"/>
      <c r="AB21" s="44" t="b">
        <f t="shared" si="2"/>
        <v>0</v>
      </c>
      <c r="AC21" s="44" t="str">
        <f>IFERROR(__xludf.DUMMYFUNCTION("IF(AB21, FILTER(BONUS, LEN(BONUS)), ""0"")"),"0")</f>
        <v>0</v>
      </c>
      <c r="AD21" s="43"/>
      <c r="AE21" s="43"/>
      <c r="AF21" s="43"/>
      <c r="AG21" s="43">
        <f>IF(C3="", 0, IF(SUM(C21:H21)-C21&lt;&gt;0, 0, IF(SUM(M21:R21)&gt;0, 2, IF(SUM(M21:R21)&lt;0, 3, 1))))</f>
        <v>0</v>
      </c>
      <c r="AH21" s="44" t="str">
        <f>IFERROR(__xludf.DUMMYFUNCTION("IF(AG21=1, FILTER(TOSSUP, LEN(TOSSUP)), IF(AG21=2, FILTER(NEG, LEN(NEG)), IF(AG21, FILTER(NONEG, LEN(NONEG)), """")))"),"")</f>
        <v/>
      </c>
      <c r="AI21" s="43"/>
      <c r="AJ21" s="43"/>
      <c r="AK21" s="43">
        <f>IF(D3="", 0, IF(SUM(C21:H21)-D21&lt;&gt;0, 0, IF(SUM(M21:R21)&gt;0, 2, IF(SUM(M21:R21)&lt;0, 3, 1))))</f>
        <v>0</v>
      </c>
      <c r="AL21" s="43" t="str">
        <f>IFERROR(__xludf.DUMMYFUNCTION("IF(AK21=1, FILTER(TOSSUP, LEN(TOSSUP)), IF(AK21=2, FILTER(NEG, LEN(NEG)), IF(AK21, FILTER(NONEG, LEN(NONEG)), """")))"),"")</f>
        <v/>
      </c>
      <c r="AM21" s="43"/>
      <c r="AN21" s="43"/>
      <c r="AO21" s="43">
        <f>IF(E3="", 0, IF(SUM(C21:H21)-E21&lt;&gt;0, 0, IF(SUM(M21:R21)&gt;0, 2, IF(SUM(M21:R21)&lt;0, 3, 1))))</f>
        <v>0</v>
      </c>
      <c r="AP21" s="43" t="str">
        <f>IFERROR(__xludf.DUMMYFUNCTION("IF(AO21=1, FILTER(TOSSUP, LEN(TOSSUP)), IF(AO21=2, FILTER(NEG, LEN(NEG)), IF(AO21, FILTER(NONEG, LEN(NONEG)), """")))"),"")</f>
        <v/>
      </c>
      <c r="AQ21" s="43"/>
      <c r="AR21" s="43"/>
      <c r="AS21" s="43">
        <f>IF(F3="", 0, IF(SUM(C21:H21)-F21&lt;&gt;0, 0, IF(SUM(M21:R21)&gt;0, 2, IF(SUM(M21:R21)&lt;0, 3, 1))))</f>
        <v>0</v>
      </c>
      <c r="AT21" s="43" t="str">
        <f>IFERROR(__xludf.DUMMYFUNCTION("IF(AS21=1, FILTER(TOSSUP, LEN(TOSSUP)), IF(AS21=2, FILTER(NEG, LEN(NEG)), IF(AS21, FILTER(NONEG, LEN(NONEG)), """")))"),"")</f>
        <v/>
      </c>
      <c r="AU21" s="43"/>
      <c r="AV21" s="43"/>
      <c r="AW21" s="43">
        <f>IF(G3="", 0, IF(SUM(C21:H21)-G21&lt;&gt;0, 0, IF(SUM(M21:R21)&gt;0, 2, IF(SUM(M21:R21)&lt;0, 3, 1))))</f>
        <v>0</v>
      </c>
      <c r="AX21" s="43" t="str">
        <f>IFERROR(__xludf.DUMMYFUNCTION("IF(AW21=1, FILTER(TOSSUP, LEN(TOSSUP)), IF(AW21=2, FILTER(NEG, LEN(NEG)), IF(AW21, FILTER(NONEG, LEN(NONEG)), """")))"),"")</f>
        <v/>
      </c>
      <c r="AY21" s="43"/>
      <c r="AZ21" s="43"/>
      <c r="BA21" s="43">
        <f>IF(H3="", 0, IF(SUM(C21:H21)-H21&lt;&gt;0, 0, IF(SUM(M21:R21)&gt;0, 2, IF(SUM(M21:R21)&lt;0, 3, 1))))</f>
        <v>0</v>
      </c>
      <c r="BB21" s="43" t="str">
        <f>IFERROR(__xludf.DUMMYFUNCTION("IF(BA21=1, FILTER(TOSSUP, LEN(TOSSUP)), IF(BA21=2, FILTER(NEG, LEN(NEG)), IF(BA21, FILTER(NONEG, LEN(NONEG)), """")))"),"")</f>
        <v/>
      </c>
      <c r="BC21" s="43"/>
      <c r="BD21" s="43"/>
      <c r="BE21" s="43">
        <f>IF(M3="", 0, IF(SUM(M21:R21)-M21&lt;&gt;0, 0, IF(SUM(C21:H21)&gt;0, 2, IF(SUM(C21:H21)&lt;0, 3, 1))))</f>
        <v>0</v>
      </c>
      <c r="BF21" s="43" t="str">
        <f>IFERROR(__xludf.DUMMYFUNCTION("IF(BE21=1, FILTER(TOSSUP, LEN(TOSSUP)), IF(BE21=2, FILTER(NEG, LEN(NEG)), IF(BE21, FILTER(NONEG, LEN(NONEG)), """")))"),"")</f>
        <v/>
      </c>
      <c r="BG21" s="43"/>
      <c r="BH21" s="43"/>
      <c r="BI21" s="43">
        <f>IF(N3="", 0, IF(SUM(M21:R21)-N21&lt;&gt;0, 0, IF(SUM(C21:H21)&gt;0, 2, IF(SUM(C21:H21)&lt;0, 3, 1))))</f>
        <v>0</v>
      </c>
      <c r="BJ21" s="43" t="str">
        <f>IFERROR(__xludf.DUMMYFUNCTION("IF(BI21=1, FILTER(TOSSUP, LEN(TOSSUP)), IF(BI21=2, FILTER(NEG, LEN(NEG)), IF(BI21, FILTER(NONEG, LEN(NONEG)), """")))"),"")</f>
        <v/>
      </c>
      <c r="BK21" s="43"/>
      <c r="BL21" s="43"/>
      <c r="BM21" s="43">
        <f>IF(O3="", 0, IF(SUM(M21:R21)-O21&lt;&gt;0, 0, IF(SUM(C21:H21)&gt;0, 2, IF(SUM(C21:H21)&lt;0, 3, 1))))</f>
        <v>0</v>
      </c>
      <c r="BN21" s="43" t="str">
        <f>IFERROR(__xludf.DUMMYFUNCTION("IF(BM21=1, FILTER(TOSSUP, LEN(TOSSUP)), IF(BM21=2, FILTER(NEG, LEN(NEG)), IF(BM21, FILTER(NONEG, LEN(NONEG)), """")))"),"")</f>
        <v/>
      </c>
      <c r="BO21" s="43"/>
      <c r="BP21" s="43"/>
      <c r="BQ21" s="43">
        <f>IF(P3="", 0, IF(SUM(M21:R21)-P21&lt;&gt;0, 0, IF(SUM(C21:H21)&gt;0, 2, IF(SUM(C21:H21)&lt;0, 3, 1))))</f>
        <v>0</v>
      </c>
      <c r="BR21" s="43" t="str">
        <f>IFERROR(__xludf.DUMMYFUNCTION("IF(BQ21=1, FILTER(TOSSUP, LEN(TOSSUP)), IF(BQ21=2, FILTER(NEG, LEN(NEG)), IF(BQ21, FILTER(NONEG, LEN(NONEG)), """")))"),"")</f>
        <v/>
      </c>
      <c r="BS21" s="43"/>
      <c r="BT21" s="43"/>
      <c r="BU21" s="43">
        <f>IF(Q3="", 0, IF(SUM(M21:R21)-Q21&lt;&gt;0, 0, IF(SUM(C21:H21)&gt;0, 2, IF(SUM(C21:H21)&lt;0, 3, 1))))</f>
        <v>0</v>
      </c>
      <c r="BV21" s="43" t="str">
        <f>IFERROR(__xludf.DUMMYFUNCTION("IF(BU21=1, FILTER(TOSSUP, LEN(TOSSUP)), IF(BU21=2, FILTER(NEG, LEN(NEG)), IF(BU21, FILTER(NONEG, LEN(NONEG)), """")))"),"")</f>
        <v/>
      </c>
      <c r="BW21" s="43"/>
      <c r="BX21" s="43"/>
      <c r="BY21" s="43">
        <f>IF(R3="", 0, IF(SUM(M21:R21)-R21&lt;&gt;0, 0, IF(SUM(C21:H21)&gt;0, 2, IF(SUM(C21:H21)&lt;0, 3, 1))))</f>
        <v>0</v>
      </c>
      <c r="BZ21" s="43" t="str">
        <f>IFERROR(__xludf.DUMMYFUNCTION("IF(BY21=1, FILTER(TOSSUP, LEN(TOSSUP)), IF(BY21=2, FILTER(NEG, LEN(NEG)), IF(BY21, FILTER(NONEG, LEN(NONEG)), """")))"),"")</f>
        <v/>
      </c>
      <c r="CA21" s="43"/>
      <c r="CB21" s="43"/>
    </row>
    <row r="22">
      <c r="A22" s="3"/>
      <c r="B22" s="3"/>
      <c r="C22" s="32"/>
      <c r="D22" s="33"/>
      <c r="E22" s="32"/>
      <c r="F22" s="33"/>
      <c r="G22" s="60"/>
      <c r="H22" s="61"/>
      <c r="I22" s="34"/>
      <c r="J22" s="33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2">
        <f>IFERROR(__xludf.DUMMYFUNCTION("IF(OR(RegExMatch(J22&amp;"""",""ERR""), RegExMatch(J22&amp;"""",""--""), RegExMatch(K21&amp;"""",""--""),),  ""-----------"", SUM(J22,K21))"),0.0)</f>
        <v>0</v>
      </c>
      <c r="L22" s="38">
        <v>19.0</v>
      </c>
      <c r="M22" s="39"/>
      <c r="N22" s="61"/>
      <c r="O22" s="39"/>
      <c r="P22" s="59"/>
      <c r="Q22" s="58"/>
      <c r="R22" s="59"/>
      <c r="S22" s="34"/>
      <c r="T22" s="33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2">
        <f>IFERROR(__xludf.DUMMYFUNCTION("IF(OR(RegExMatch(T22&amp;"""",""ERR""), RegExMatch(T22&amp;"""",""--""), RegExMatch(U21&amp;"""",""--""),),  ""-----------"", SUM(T22,U21))"),0.0)</f>
        <v>0</v>
      </c>
      <c r="V22" s="43"/>
      <c r="W22" s="44" t="b">
        <f t="shared" si="1"/>
        <v>0</v>
      </c>
      <c r="X22" s="44" t="str">
        <f>IFERROR(__xludf.DUMMYFUNCTION("IF(W22, FILTER(BONUS, LEN(BONUS)), ""0"")"),"0")</f>
        <v>0</v>
      </c>
      <c r="Y22" s="43"/>
      <c r="Z22" s="43"/>
      <c r="AA22" s="43"/>
      <c r="AB22" s="44" t="b">
        <f t="shared" si="2"/>
        <v>0</v>
      </c>
      <c r="AC22" s="44" t="str">
        <f>IFERROR(__xludf.DUMMYFUNCTION("IF(AB22, FILTER(BONUS, LEN(BONUS)), ""0"")"),"0")</f>
        <v>0</v>
      </c>
      <c r="AD22" s="43"/>
      <c r="AE22" s="43"/>
      <c r="AF22" s="43"/>
      <c r="AG22" s="43">
        <f>IF(C3="", 0, IF(SUM(C22:H22)-C22&lt;&gt;0, 0, IF(SUM(M22:R22)&gt;0, 2, IF(SUM(M22:R22)&lt;0, 3, 1))))</f>
        <v>0</v>
      </c>
      <c r="AH22" s="44" t="str">
        <f>IFERROR(__xludf.DUMMYFUNCTION("IF(AG22=1, FILTER(TOSSUP, LEN(TOSSUP)), IF(AG22=2, FILTER(NEG, LEN(NEG)), IF(AG22, FILTER(NONEG, LEN(NONEG)), """")))"),"")</f>
        <v/>
      </c>
      <c r="AI22" s="43"/>
      <c r="AJ22" s="43"/>
      <c r="AK22" s="43">
        <f>IF(D3="", 0, IF(SUM(C22:H22)-D22&lt;&gt;0, 0, IF(SUM(M22:R22)&gt;0, 2, IF(SUM(M22:R22)&lt;0, 3, 1))))</f>
        <v>0</v>
      </c>
      <c r="AL22" s="43" t="str">
        <f>IFERROR(__xludf.DUMMYFUNCTION("IF(AK22=1, FILTER(TOSSUP, LEN(TOSSUP)), IF(AK22=2, FILTER(NEG, LEN(NEG)), IF(AK22, FILTER(NONEG, LEN(NONEG)), """")))"),"")</f>
        <v/>
      </c>
      <c r="AM22" s="43"/>
      <c r="AN22" s="43"/>
      <c r="AO22" s="43">
        <f>IF(E3="", 0, IF(SUM(C22:H22)-E22&lt;&gt;0, 0, IF(SUM(M22:R22)&gt;0, 2, IF(SUM(M22:R22)&lt;0, 3, 1))))</f>
        <v>0</v>
      </c>
      <c r="AP22" s="43" t="str">
        <f>IFERROR(__xludf.DUMMYFUNCTION("IF(AO22=1, FILTER(TOSSUP, LEN(TOSSUP)), IF(AO22=2, FILTER(NEG, LEN(NEG)), IF(AO22, FILTER(NONEG, LEN(NONEG)), """")))"),"")</f>
        <v/>
      </c>
      <c r="AQ22" s="43"/>
      <c r="AR22" s="43"/>
      <c r="AS22" s="43">
        <f>IF(F3="", 0, IF(SUM(C22:H22)-F22&lt;&gt;0, 0, IF(SUM(M22:R22)&gt;0, 2, IF(SUM(M22:R22)&lt;0, 3, 1))))</f>
        <v>0</v>
      </c>
      <c r="AT22" s="43" t="str">
        <f>IFERROR(__xludf.DUMMYFUNCTION("IF(AS22=1, FILTER(TOSSUP, LEN(TOSSUP)), IF(AS22=2, FILTER(NEG, LEN(NEG)), IF(AS22, FILTER(NONEG, LEN(NONEG)), """")))"),"")</f>
        <v/>
      </c>
      <c r="AU22" s="43"/>
      <c r="AV22" s="43"/>
      <c r="AW22" s="43">
        <f>IF(G3="", 0, IF(SUM(C22:H22)-G22&lt;&gt;0, 0, IF(SUM(M22:R22)&gt;0, 2, IF(SUM(M22:R22)&lt;0, 3, 1))))</f>
        <v>0</v>
      </c>
      <c r="AX22" s="43" t="str">
        <f>IFERROR(__xludf.DUMMYFUNCTION("IF(AW22=1, FILTER(TOSSUP, LEN(TOSSUP)), IF(AW22=2, FILTER(NEG, LEN(NEG)), IF(AW22, FILTER(NONEG, LEN(NONEG)), """")))"),"")</f>
        <v/>
      </c>
      <c r="AY22" s="43"/>
      <c r="AZ22" s="43"/>
      <c r="BA22" s="43">
        <f>IF(H3="", 0, IF(SUM(C22:H22)-H22&lt;&gt;0, 0, IF(SUM(M22:R22)&gt;0, 2, IF(SUM(M22:R22)&lt;0, 3, 1))))</f>
        <v>0</v>
      </c>
      <c r="BB22" s="43" t="str">
        <f>IFERROR(__xludf.DUMMYFUNCTION("IF(BA22=1, FILTER(TOSSUP, LEN(TOSSUP)), IF(BA22=2, FILTER(NEG, LEN(NEG)), IF(BA22, FILTER(NONEG, LEN(NONEG)), """")))"),"")</f>
        <v/>
      </c>
      <c r="BC22" s="43"/>
      <c r="BD22" s="43"/>
      <c r="BE22" s="43">
        <f>IF(M3="", 0, IF(SUM(M22:R22)-M22&lt;&gt;0, 0, IF(SUM(C22:H22)&gt;0, 2, IF(SUM(C22:H22)&lt;0, 3, 1))))</f>
        <v>0</v>
      </c>
      <c r="BF22" s="43" t="str">
        <f>IFERROR(__xludf.DUMMYFUNCTION("IF(BE22=1, FILTER(TOSSUP, LEN(TOSSUP)), IF(BE22=2, FILTER(NEG, LEN(NEG)), IF(BE22, FILTER(NONEG, LEN(NONEG)), """")))"),"")</f>
        <v/>
      </c>
      <c r="BG22" s="43"/>
      <c r="BH22" s="43"/>
      <c r="BI22" s="43">
        <f>IF(N3="", 0, IF(SUM(M22:R22)-N22&lt;&gt;0, 0, IF(SUM(C22:H22)&gt;0, 2, IF(SUM(C22:H22)&lt;0, 3, 1))))</f>
        <v>0</v>
      </c>
      <c r="BJ22" s="43" t="str">
        <f>IFERROR(__xludf.DUMMYFUNCTION("IF(BI22=1, FILTER(TOSSUP, LEN(TOSSUP)), IF(BI22=2, FILTER(NEG, LEN(NEG)), IF(BI22, FILTER(NONEG, LEN(NONEG)), """")))"),"")</f>
        <v/>
      </c>
      <c r="BK22" s="43"/>
      <c r="BL22" s="43"/>
      <c r="BM22" s="43">
        <f>IF(O3="", 0, IF(SUM(M22:R22)-O22&lt;&gt;0, 0, IF(SUM(C22:H22)&gt;0, 2, IF(SUM(C22:H22)&lt;0, 3, 1))))</f>
        <v>0</v>
      </c>
      <c r="BN22" s="43" t="str">
        <f>IFERROR(__xludf.DUMMYFUNCTION("IF(BM22=1, FILTER(TOSSUP, LEN(TOSSUP)), IF(BM22=2, FILTER(NEG, LEN(NEG)), IF(BM22, FILTER(NONEG, LEN(NONEG)), """")))"),"")</f>
        <v/>
      </c>
      <c r="BO22" s="43"/>
      <c r="BP22" s="43"/>
      <c r="BQ22" s="43">
        <f>IF(P3="", 0, IF(SUM(M22:R22)-P22&lt;&gt;0, 0, IF(SUM(C22:H22)&gt;0, 2, IF(SUM(C22:H22)&lt;0, 3, 1))))</f>
        <v>0</v>
      </c>
      <c r="BR22" s="43" t="str">
        <f>IFERROR(__xludf.DUMMYFUNCTION("IF(BQ22=1, FILTER(TOSSUP, LEN(TOSSUP)), IF(BQ22=2, FILTER(NEG, LEN(NEG)), IF(BQ22, FILTER(NONEG, LEN(NONEG)), """")))"),"")</f>
        <v/>
      </c>
      <c r="BS22" s="43"/>
      <c r="BT22" s="43"/>
      <c r="BU22" s="43">
        <f>IF(Q3="", 0, IF(SUM(M22:R22)-Q22&lt;&gt;0, 0, IF(SUM(C22:H22)&gt;0, 2, IF(SUM(C22:H22)&lt;0, 3, 1))))</f>
        <v>0</v>
      </c>
      <c r="BV22" s="43" t="str">
        <f>IFERROR(__xludf.DUMMYFUNCTION("IF(BU22=1, FILTER(TOSSUP, LEN(TOSSUP)), IF(BU22=2, FILTER(NEG, LEN(NEG)), IF(BU22, FILTER(NONEG, LEN(NONEG)), """")))"),"")</f>
        <v/>
      </c>
      <c r="BW22" s="43"/>
      <c r="BX22" s="43"/>
      <c r="BY22" s="43">
        <f>IF(R3="", 0, IF(SUM(M22:R22)-R22&lt;&gt;0, 0, IF(SUM(C22:H22)&gt;0, 2, IF(SUM(C22:H22)&lt;0, 3, 1))))</f>
        <v>0</v>
      </c>
      <c r="BZ22" s="43" t="str">
        <f>IFERROR(__xludf.DUMMYFUNCTION("IF(BY22=1, FILTER(TOSSUP, LEN(TOSSUP)), IF(BY22=2, FILTER(NEG, LEN(NEG)), IF(BY22, FILTER(NONEG, LEN(NONEG)), """")))"),"")</f>
        <v/>
      </c>
      <c r="CA22" s="43"/>
      <c r="CB22" s="43"/>
    </row>
    <row r="23">
      <c r="A23" s="3"/>
      <c r="B23" s="3"/>
      <c r="C23" s="32"/>
      <c r="D23" s="33"/>
      <c r="E23" s="60"/>
      <c r="F23" s="61"/>
      <c r="G23" s="60"/>
      <c r="H23" s="61"/>
      <c r="I23" s="34"/>
      <c r="J23" s="33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2">
        <f>IFERROR(__xludf.DUMMYFUNCTION("IF(OR(RegExMatch(J23&amp;"""",""ERR""), RegExMatch(J23&amp;"""",""--""), RegExMatch(K22&amp;"""",""--""),),  ""-----------"", SUM(J23,K22))"),0.0)</f>
        <v>0</v>
      </c>
      <c r="L23" s="38">
        <v>20.0</v>
      </c>
      <c r="M23" s="39"/>
      <c r="N23" s="33"/>
      <c r="O23" s="58"/>
      <c r="P23" s="59"/>
      <c r="Q23" s="58"/>
      <c r="R23" s="59"/>
      <c r="S23" s="42"/>
      <c r="T23" s="33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2">
        <f>IFERROR(__xludf.DUMMYFUNCTION("IF(OR(RegExMatch(T23&amp;"""",""ERR""), RegExMatch(T23&amp;"""",""--""), RegExMatch(U22&amp;"""",""--""),),  ""-----------"", SUM(T23,U22))"),0.0)</f>
        <v>0</v>
      </c>
      <c r="V23" s="43"/>
      <c r="W23" s="44" t="b">
        <f t="shared" si="1"/>
        <v>0</v>
      </c>
      <c r="X23" s="44" t="str">
        <f>IFERROR(__xludf.DUMMYFUNCTION("IF(W23, FILTER(BONUS, LEN(BONUS)), ""0"")"),"0")</f>
        <v>0</v>
      </c>
      <c r="Y23" s="43"/>
      <c r="Z23" s="43"/>
      <c r="AA23" s="43"/>
      <c r="AB23" s="44" t="b">
        <f t="shared" si="2"/>
        <v>0</v>
      </c>
      <c r="AC23" s="44" t="str">
        <f>IFERROR(__xludf.DUMMYFUNCTION("IF(AB23, FILTER(BONUS, LEN(BONUS)), ""0"")"),"0")</f>
        <v>0</v>
      </c>
      <c r="AD23" s="43"/>
      <c r="AE23" s="43"/>
      <c r="AF23" s="43"/>
      <c r="AG23" s="43">
        <f>IF(C3="", 0, IF(SUM(C23:H23)-C23&lt;&gt;0, 0, IF(SUM(M23:R23)&gt;0, 2, IF(SUM(M23:R23)&lt;0, 3, 1))))</f>
        <v>0</v>
      </c>
      <c r="AH23" s="44" t="str">
        <f>IFERROR(__xludf.DUMMYFUNCTION("IF(AG23=1, FILTER(TOSSUP, LEN(TOSSUP)), IF(AG23=2, FILTER(NEG, LEN(NEG)), IF(AG23, FILTER(NONEG, LEN(NONEG)), """")))"),"")</f>
        <v/>
      </c>
      <c r="AI23" s="43"/>
      <c r="AJ23" s="43"/>
      <c r="AK23" s="43">
        <f>IF(D3="", 0, IF(SUM(C23:H23)-D23&lt;&gt;0, 0, IF(SUM(M23:R23)&gt;0, 2, IF(SUM(M23:R23)&lt;0, 3, 1))))</f>
        <v>0</v>
      </c>
      <c r="AL23" s="43" t="str">
        <f>IFERROR(__xludf.DUMMYFUNCTION("IF(AK23=1, FILTER(TOSSUP, LEN(TOSSUP)), IF(AK23=2, FILTER(NEG, LEN(NEG)), IF(AK23, FILTER(NONEG, LEN(NONEG)), """")))"),"")</f>
        <v/>
      </c>
      <c r="AM23" s="43"/>
      <c r="AN23" s="43"/>
      <c r="AO23" s="43">
        <f>IF(E3="", 0, IF(SUM(C23:H23)-E23&lt;&gt;0, 0, IF(SUM(M23:R23)&gt;0, 2, IF(SUM(M23:R23)&lt;0, 3, 1))))</f>
        <v>0</v>
      </c>
      <c r="AP23" s="43" t="str">
        <f>IFERROR(__xludf.DUMMYFUNCTION("IF(AO23=1, FILTER(TOSSUP, LEN(TOSSUP)), IF(AO23=2, FILTER(NEG, LEN(NEG)), IF(AO23, FILTER(NONEG, LEN(NONEG)), """")))"),"")</f>
        <v/>
      </c>
      <c r="AQ23" s="43"/>
      <c r="AR23" s="43"/>
      <c r="AS23" s="43">
        <f>IF(F3="", 0, IF(SUM(C23:H23)-F23&lt;&gt;0, 0, IF(SUM(M23:R23)&gt;0, 2, IF(SUM(M23:R23)&lt;0, 3, 1))))</f>
        <v>0</v>
      </c>
      <c r="AT23" s="43" t="str">
        <f>IFERROR(__xludf.DUMMYFUNCTION("IF(AS23=1, FILTER(TOSSUP, LEN(TOSSUP)), IF(AS23=2, FILTER(NEG, LEN(NEG)), IF(AS23, FILTER(NONEG, LEN(NONEG)), """")))"),"")</f>
        <v/>
      </c>
      <c r="AU23" s="43"/>
      <c r="AV23" s="43"/>
      <c r="AW23" s="43">
        <f>IF(G3="", 0, IF(SUM(C23:H23)-G23&lt;&gt;0, 0, IF(SUM(M23:R23)&gt;0, 2, IF(SUM(M23:R23)&lt;0, 3, 1))))</f>
        <v>0</v>
      </c>
      <c r="AX23" s="43" t="str">
        <f>IFERROR(__xludf.DUMMYFUNCTION("IF(AW23=1, FILTER(TOSSUP, LEN(TOSSUP)), IF(AW23=2, FILTER(NEG, LEN(NEG)), IF(AW23, FILTER(NONEG, LEN(NONEG)), """")))"),"")</f>
        <v/>
      </c>
      <c r="AY23" s="43"/>
      <c r="AZ23" s="43"/>
      <c r="BA23" s="43">
        <f>IF(H3="", 0, IF(SUM(C23:H23)-H23&lt;&gt;0, 0, IF(SUM(M23:R23)&gt;0, 2, IF(SUM(M23:R23)&lt;0, 3, 1))))</f>
        <v>0</v>
      </c>
      <c r="BB23" s="43" t="str">
        <f>IFERROR(__xludf.DUMMYFUNCTION("IF(BA23=1, FILTER(TOSSUP, LEN(TOSSUP)), IF(BA23=2, FILTER(NEG, LEN(NEG)), IF(BA23, FILTER(NONEG, LEN(NONEG)), """")))"),"")</f>
        <v/>
      </c>
      <c r="BC23" s="43"/>
      <c r="BD23" s="43"/>
      <c r="BE23" s="43">
        <f>IF(M3="", 0, IF(SUM(M23:R23)-M23&lt;&gt;0, 0, IF(SUM(C23:H23)&gt;0, 2, IF(SUM(C23:H23)&lt;0, 3, 1))))</f>
        <v>0</v>
      </c>
      <c r="BF23" s="43" t="str">
        <f>IFERROR(__xludf.DUMMYFUNCTION("IF(BE23=1, FILTER(TOSSUP, LEN(TOSSUP)), IF(BE23=2, FILTER(NEG, LEN(NEG)), IF(BE23, FILTER(NONEG, LEN(NONEG)), """")))"),"")</f>
        <v/>
      </c>
      <c r="BG23" s="43"/>
      <c r="BH23" s="43"/>
      <c r="BI23" s="43">
        <f>IF(N3="", 0, IF(SUM(M23:R23)-N23&lt;&gt;0, 0, IF(SUM(C23:H23)&gt;0, 2, IF(SUM(C23:H23)&lt;0, 3, 1))))</f>
        <v>0</v>
      </c>
      <c r="BJ23" s="43" t="str">
        <f>IFERROR(__xludf.DUMMYFUNCTION("IF(BI23=1, FILTER(TOSSUP, LEN(TOSSUP)), IF(BI23=2, FILTER(NEG, LEN(NEG)), IF(BI23, FILTER(NONEG, LEN(NONEG)), """")))"),"")</f>
        <v/>
      </c>
      <c r="BK23" s="43"/>
      <c r="BL23" s="43"/>
      <c r="BM23" s="43">
        <f>IF(O3="", 0, IF(SUM(M23:R23)-O23&lt;&gt;0, 0, IF(SUM(C23:H23)&gt;0, 2, IF(SUM(C23:H23)&lt;0, 3, 1))))</f>
        <v>0</v>
      </c>
      <c r="BN23" s="43" t="str">
        <f>IFERROR(__xludf.DUMMYFUNCTION("IF(BM23=1, FILTER(TOSSUP, LEN(TOSSUP)), IF(BM23=2, FILTER(NEG, LEN(NEG)), IF(BM23, FILTER(NONEG, LEN(NONEG)), """")))"),"")</f>
        <v/>
      </c>
      <c r="BO23" s="43"/>
      <c r="BP23" s="43"/>
      <c r="BQ23" s="43">
        <f>IF(P3="", 0, IF(SUM(M23:R23)-P23&lt;&gt;0, 0, IF(SUM(C23:H23)&gt;0, 2, IF(SUM(C23:H23)&lt;0, 3, 1))))</f>
        <v>0</v>
      </c>
      <c r="BR23" s="43" t="str">
        <f>IFERROR(__xludf.DUMMYFUNCTION("IF(BQ23=1, FILTER(TOSSUP, LEN(TOSSUP)), IF(BQ23=2, FILTER(NEG, LEN(NEG)), IF(BQ23, FILTER(NONEG, LEN(NONEG)), """")))"),"")</f>
        <v/>
      </c>
      <c r="BS23" s="43"/>
      <c r="BT23" s="43"/>
      <c r="BU23" s="43">
        <f>IF(Q3="", 0, IF(SUM(M23:R23)-Q23&lt;&gt;0, 0, IF(SUM(C23:H23)&gt;0, 2, IF(SUM(C23:H23)&lt;0, 3, 1))))</f>
        <v>0</v>
      </c>
      <c r="BV23" s="43" t="str">
        <f>IFERROR(__xludf.DUMMYFUNCTION("IF(BU23=1, FILTER(TOSSUP, LEN(TOSSUP)), IF(BU23=2, FILTER(NEG, LEN(NEG)), IF(BU23, FILTER(NONEG, LEN(NONEG)), """")))"),"")</f>
        <v/>
      </c>
      <c r="BW23" s="43"/>
      <c r="BX23" s="43"/>
      <c r="BY23" s="43">
        <f>IF(R3="", 0, IF(SUM(M23:R23)-R23&lt;&gt;0, 0, IF(SUM(C23:H23)&gt;0, 2, IF(SUM(C23:H23)&lt;0, 3, 1))))</f>
        <v>0</v>
      </c>
      <c r="BZ23" s="43" t="str">
        <f>IFERROR(__xludf.DUMMYFUNCTION("IF(BY23=1, FILTER(TOSSUP, LEN(TOSSUP)), IF(BY23=2, FILTER(NEG, LEN(NEG)), IF(BY23, FILTER(NONEG, LEN(NONEG)), """")))"),"")</f>
        <v/>
      </c>
      <c r="CA23" s="43"/>
      <c r="CB23" s="43"/>
    </row>
    <row r="24">
      <c r="A24" s="3"/>
      <c r="B24" s="3"/>
      <c r="C24" s="32"/>
      <c r="D24" s="33"/>
      <c r="E24" s="32"/>
      <c r="F24" s="33"/>
      <c r="G24" s="60"/>
      <c r="H24" s="61"/>
      <c r="I24" s="73" t="s">
        <v>41</v>
      </c>
      <c r="J24" s="33">
        <f>IF(OR(AND(C24&lt;&gt;"", C3=""), AND(D24&lt;&gt;"", D3=""), AND(E24&lt;&gt;"", E3=""), AND(F24&lt;&gt;"", F3=""), AND(G24&lt;&gt;"", G3=""), AND(H24&lt;&gt;"", H3="")), "TU.ERR", SUM(C24:I24))</f>
        <v>0</v>
      </c>
      <c r="K24" s="42">
        <f>IFERROR(__xludf.DUMMYFUNCTION("IF(OR(RegExMatch(J24&amp;"""",""ERR""), RegExMatch(J24&amp;"""",""--""), RegExMatch(K23&amp;"""",""--""),),  ""-----------"", SUM(J24,K23))"),0.0)</f>
        <v>0</v>
      </c>
      <c r="L24" s="74" t="s">
        <v>42</v>
      </c>
      <c r="M24" s="39"/>
      <c r="N24" s="33"/>
      <c r="O24" s="58"/>
      <c r="P24" s="59"/>
      <c r="Q24" s="58"/>
      <c r="R24" s="59"/>
      <c r="S24" s="34" t="s">
        <v>44</v>
      </c>
      <c r="T24" s="33">
        <f>IF(OR(AND(M24&lt;&gt;"", M3=""), AND(N24&lt;&gt;"", N3=""), AND(O24&lt;&gt;"", O3=""), AND(P24&lt;&gt;"", P3=""), AND(Q24&lt;&gt;"", Q3=""), AND(R24&lt;&gt;"", R3="")), "TU.ERR", SUM(M24:S24))</f>
        <v>0</v>
      </c>
      <c r="U24" s="42">
        <f>IFERROR(__xludf.DUMMYFUNCTION("IF(OR(RegExMatch(T24&amp;"""",""ERR""), RegExMatch(T24&amp;"""",""--""), RegExMatch(U23&amp;"""",""--""),),  ""-----------"", SUM(T24,U23))"),0.0)</f>
        <v>0</v>
      </c>
      <c r="V24" s="43"/>
      <c r="W24" s="43"/>
      <c r="X24" s="43"/>
      <c r="Y24" s="10"/>
      <c r="Z24" s="43"/>
      <c r="AA24" s="43"/>
      <c r="AB24" s="43"/>
      <c r="AC24" s="43"/>
      <c r="AD24" s="43"/>
      <c r="AE24" s="43"/>
      <c r="AF24" s="43"/>
      <c r="AG24" s="43">
        <f>IF(C3="", 0, IF(SUM(C24:H24)-C24&lt;&gt;0, 0, IF(SUM(M24:R24)&gt;0, 2, IF(SUM(M24:R24)&lt;0, 3, 1))))</f>
        <v>0</v>
      </c>
      <c r="AH24" s="43" t="str">
        <f>IFERROR(__xludf.DUMMYFUNCTION("IF(AG24=1, FILTER(TOSSUP, LEN(TOSSUP)), IF(AG24=2, FILTER(NEG, LEN(NEG)), IF(AG24, FILTER(NONEG, LEN(NONEG)), """")))"),"")</f>
        <v/>
      </c>
      <c r="AI24" s="43"/>
      <c r="AJ24" s="43"/>
      <c r="AK24" s="43">
        <f>IF(D3="", 0, IF(SUM(C24:H24)-D24&lt;&gt;0, 0, IF(SUM(M24:R24)&gt;0, 2, IF(SUM(M24:R24)&lt;0, 3, 1))))</f>
        <v>0</v>
      </c>
      <c r="AL24" s="43" t="str">
        <f>IFERROR(__xludf.DUMMYFUNCTION("IF(AK24=1, FILTER(TOSSUP, LEN(TOSSUP)), IF(AK24=2, FILTER(NEG, LEN(NEG)), IF(AK24, FILTER(NONEG, LEN(NONEG)), """")))"),"")</f>
        <v/>
      </c>
      <c r="AM24" s="43"/>
      <c r="AN24" s="43"/>
      <c r="AO24" s="43">
        <f>IF(E3="", 0, IF(SUM(C24:H24)-E24&lt;&gt;0, 0, IF(SUM(M24:R24)&gt;0, 2, IF(SUM(M24:R24)&lt;0, 3, 1))))</f>
        <v>0</v>
      </c>
      <c r="AP24" s="43" t="str">
        <f>IFERROR(__xludf.DUMMYFUNCTION("IF(AO24=1, FILTER(TOSSUP, LEN(TOSSUP)), IF(AO24=2, FILTER(NEG, LEN(NEG)), IF(AO24, FILTER(NONEG, LEN(NONEG)), """")))"),"")</f>
        <v/>
      </c>
      <c r="AQ24" s="43"/>
      <c r="AR24" s="43"/>
      <c r="AS24" s="43">
        <f>IF(F3="", 0, IF(SUM(C24:H24)-F24&lt;&gt;0, 0, IF(SUM(M24:R24)&gt;0, 2, IF(SUM(M24:R24)&lt;0, 3, 1))))</f>
        <v>0</v>
      </c>
      <c r="AT24" s="43" t="str">
        <f>IFERROR(__xludf.DUMMYFUNCTION("IF(AS24=1, FILTER(TOSSUP, LEN(TOSSUP)), IF(AS24=2, FILTER(NEG, LEN(NEG)), IF(AS24, FILTER(NONEG, LEN(NONEG)), """")))"),"")</f>
        <v/>
      </c>
      <c r="AU24" s="43"/>
      <c r="AV24" s="43"/>
      <c r="AW24" s="43">
        <f>IF(G3="", 0, IF(SUM(C24:H24)-G24&lt;&gt;0, 0, IF(SUM(M24:R24)&gt;0, 2, IF(SUM(M24:R24)&lt;0, 3, 1))))</f>
        <v>0</v>
      </c>
      <c r="AX24" s="43" t="str">
        <f>IFERROR(__xludf.DUMMYFUNCTION("IF(AW24=1, FILTER(TOSSUP, LEN(TOSSUP)), IF(AW24=2, FILTER(NEG, LEN(NEG)), IF(AW24, FILTER(NONEG, LEN(NONEG)), """")))"),"")</f>
        <v/>
      </c>
      <c r="AY24" s="43"/>
      <c r="AZ24" s="43"/>
      <c r="BA24" s="43">
        <f>IF(H3="", 0, IF(SUM(C24:H24)-H24&lt;&gt;0, 0, IF(SUM(M24:R24)&gt;0, 2, IF(SUM(M24:R24)&lt;0, 3, 1))))</f>
        <v>0</v>
      </c>
      <c r="BB24" s="43" t="str">
        <f>IFERROR(__xludf.DUMMYFUNCTION("IF(BA24=1, FILTER(TOSSUP, LEN(TOSSUP)), IF(BA24=2, FILTER(NEG, LEN(NEG)), IF(BA24, FILTER(NONEG, LEN(NONEG)), """")))"),"")</f>
        <v/>
      </c>
      <c r="BC24" s="43"/>
      <c r="BD24" s="43"/>
      <c r="BE24" s="43">
        <f>IF(M3="", 0, IF(SUM(M24:R24)-M24&lt;&gt;0, 0, IF(SUM(C24:H24)&gt;0, 2, IF(SUM(C24:H24)&lt;0, 3, 1))))</f>
        <v>0</v>
      </c>
      <c r="BF24" s="43" t="str">
        <f>IFERROR(__xludf.DUMMYFUNCTION("IF(BE24=1, FILTER(TOSSUP, LEN(TOSSUP)), IF(BE24=2, FILTER(NEG, LEN(NEG)), IF(BE24, FILTER(NONEG, LEN(NONEG)), """")))"),"")</f>
        <v/>
      </c>
      <c r="BG24" s="43"/>
      <c r="BH24" s="43"/>
      <c r="BI24" s="43">
        <f>IF(N3="", 0, IF(SUM(M24:R24)-N24&lt;&gt;0, 0, IF(SUM(C24:H24)&gt;0, 2, IF(SUM(C24:H24)&lt;0, 3, 1))))</f>
        <v>0</v>
      </c>
      <c r="BJ24" s="43" t="str">
        <f>IFERROR(__xludf.DUMMYFUNCTION("IF(BI24=1, FILTER(TOSSUP, LEN(TOSSUP)), IF(BI24=2, FILTER(NEG, LEN(NEG)), IF(BI24, FILTER(NONEG, LEN(NONEG)), """")))"),"")</f>
        <v/>
      </c>
      <c r="BK24" s="43"/>
      <c r="BL24" s="43"/>
      <c r="BM24" s="43">
        <f>IF(O3="", 0, IF(SUM(M24:R24)-O24&lt;&gt;0, 0, IF(SUM(C24:H24)&gt;0, 2, IF(SUM(C24:H24)&lt;0, 3, 1))))</f>
        <v>0</v>
      </c>
      <c r="BN24" s="43" t="str">
        <f>IFERROR(__xludf.DUMMYFUNCTION("IF(BM24=1, FILTER(TOSSUP, LEN(TOSSUP)), IF(BM24=2, FILTER(NEG, LEN(NEG)), IF(BM24, FILTER(NONEG, LEN(NONEG)), """")))"),"")</f>
        <v/>
      </c>
      <c r="BO24" s="43"/>
      <c r="BP24" s="43"/>
      <c r="BQ24" s="43">
        <f>IF(P3="", 0, IF(SUM(M24:R24)-P24&lt;&gt;0, 0, IF(SUM(C24:H24)&gt;0, 2, IF(SUM(C24:H24)&lt;0, 3, 1))))</f>
        <v>0</v>
      </c>
      <c r="BR24" s="43" t="str">
        <f>IFERROR(__xludf.DUMMYFUNCTION("IF(BQ24=1, FILTER(TOSSUP, LEN(TOSSUP)), IF(BQ24=2, FILTER(NEG, LEN(NEG)), IF(BQ24, FILTER(NONEG, LEN(NONEG)), """")))"),"")</f>
        <v/>
      </c>
      <c r="BS24" s="43"/>
      <c r="BT24" s="43"/>
      <c r="BU24" s="43">
        <f>IF(Q3="", 0, IF(SUM(M24:R24)-Q24&lt;&gt;0, 0, IF(SUM(C24:H24)&gt;0, 2, IF(SUM(C24:H24)&lt;0, 3, 1))))</f>
        <v>0</v>
      </c>
      <c r="BV24" s="43" t="str">
        <f>IFERROR(__xludf.DUMMYFUNCTION("IF(BU24=1, FILTER(TOSSUP, LEN(TOSSUP)), IF(BU24=2, FILTER(NEG, LEN(NEG)), IF(BU24, FILTER(NONEG, LEN(NONEG)), """")))"),"")</f>
        <v/>
      </c>
      <c r="BW24" s="43"/>
      <c r="BX24" s="43"/>
      <c r="BY24" s="43">
        <f>IF(R3="", 0, IF(SUM(M24:R24)-R24&lt;&gt;0, 0, IF(SUM(C24:H24)&gt;0, 2, IF(SUM(C24:H24)&lt;0, 3, 1))))</f>
        <v>0</v>
      </c>
      <c r="BZ24" s="43" t="str">
        <f>IFERROR(__xludf.DUMMYFUNCTION("IF(BY24=1, FILTER(TOSSUP, LEN(TOSSUP)), IF(BY24=2, FILTER(NEG, LEN(NEG)), IF(BY24, FILTER(NONEG, LEN(NONEG)), """")))"),"")</f>
        <v/>
      </c>
      <c r="CA24" s="43"/>
      <c r="CB24" s="43"/>
    </row>
    <row r="25">
      <c r="A25" s="3"/>
      <c r="B25" s="3"/>
      <c r="C25" s="60"/>
      <c r="D25" s="33"/>
      <c r="E25" s="32"/>
      <c r="F25" s="33"/>
      <c r="G25" s="60"/>
      <c r="H25" s="61"/>
      <c r="I25" s="73" t="s">
        <v>41</v>
      </c>
      <c r="J25" s="33">
        <f>IF(OR(AND(C25&lt;&gt;"", C3=""), AND(D25&lt;&gt;"", D3=""), AND(E25&lt;&gt;"", E3=""), AND(F25&lt;&gt;"", F3=""), AND(G25&lt;&gt;"", G3=""), AND(H25&lt;&gt;"", H3="")), "TU.ERR", SUM(C25:I25))</f>
        <v>0</v>
      </c>
      <c r="K25" s="42">
        <f>IFERROR(__xludf.DUMMYFUNCTION("IF(OR(RegExMatch(J25&amp;"""",""ERR""), RegExMatch(J25&amp;"""",""--""), RegExMatch(K24&amp;"""",""--""),),  ""-----------"", SUM(J25,K24))"),0.0)</f>
        <v>0</v>
      </c>
      <c r="L25" s="27"/>
      <c r="M25" s="39"/>
      <c r="N25" s="61"/>
      <c r="O25" s="58"/>
      <c r="P25" s="59"/>
      <c r="Q25" s="58"/>
      <c r="R25" s="59"/>
      <c r="S25" s="34" t="s">
        <v>44</v>
      </c>
      <c r="T25" s="33">
        <f>IF(OR(AND(M25&lt;&gt;"", M3=""), AND(N25&lt;&gt;"", N3=""), AND(O25&lt;&gt;"", O3=""), AND(P25&lt;&gt;"", P3=""), AND(Q25&lt;&gt;"", Q3=""), AND(R25&lt;&gt;"", R3="")), "TU.ERR", SUM(M25:S25))</f>
        <v>0</v>
      </c>
      <c r="U25" s="42">
        <f>IFERROR(__xludf.DUMMYFUNCTION("IF(OR(RegExMatch(T25&amp;"""",""ERR""), RegExMatch(T25&amp;"""",""--""), RegExMatch(U24&amp;"""",""--""),),  ""-----------"", SUM(T25,U24))"),0.0)</f>
        <v>0</v>
      </c>
      <c r="V25" s="43"/>
      <c r="W25" s="43"/>
      <c r="X25" s="43"/>
      <c r="Y25" s="10"/>
      <c r="Z25" s="43"/>
      <c r="AA25" s="43"/>
      <c r="AB25" s="43"/>
      <c r="AC25" s="43"/>
      <c r="AD25" s="43"/>
      <c r="AE25" s="43"/>
      <c r="AF25" s="43"/>
      <c r="AG25" s="43">
        <f>IF(C3="", 0, IF(SUM(C25:H25)-C25&lt;&gt;0, 0, IF(SUM(M25:R25)&gt;0, 2, IF(SUM(M25:R25)&lt;0, 3, 1))))</f>
        <v>0</v>
      </c>
      <c r="AH25" s="43" t="str">
        <f>IFERROR(__xludf.DUMMYFUNCTION("IF(AG25=1, FILTER(TOSSUP, LEN(TOSSUP)), IF(AG25=2, FILTER(NEG, LEN(NEG)), IF(AG25, FILTER(NONEG, LEN(NONEG)), """")))"),"")</f>
        <v/>
      </c>
      <c r="AI25" s="43"/>
      <c r="AJ25" s="43"/>
      <c r="AK25" s="43">
        <f>IF(D3="", 0, IF(SUM(C25:H25)-D25&lt;&gt;0, 0, IF(SUM(M25:R25)&gt;0, 2, IF(SUM(M25:R25)&lt;0, 3, 1))))</f>
        <v>0</v>
      </c>
      <c r="AL25" s="43" t="str">
        <f>IFERROR(__xludf.DUMMYFUNCTION("IF(AK25=1, FILTER(TOSSUP, LEN(TOSSUP)), IF(AK25=2, FILTER(NEG, LEN(NEG)), IF(AK25, FILTER(NONEG, LEN(NONEG)), """")))"),"")</f>
        <v/>
      </c>
      <c r="AM25" s="43"/>
      <c r="AN25" s="43"/>
      <c r="AO25" s="43">
        <f>IF(E3="", 0, IF(SUM(C25:H25)-E25&lt;&gt;0, 0, IF(SUM(M25:R25)&gt;0, 2, IF(SUM(M25:R25)&lt;0, 3, 1))))</f>
        <v>0</v>
      </c>
      <c r="AP25" s="43" t="str">
        <f>IFERROR(__xludf.DUMMYFUNCTION("IF(AO25=1, FILTER(TOSSUP, LEN(TOSSUP)), IF(AO25=2, FILTER(NEG, LEN(NEG)), IF(AO25, FILTER(NONEG, LEN(NONEG)), """")))"),"")</f>
        <v/>
      </c>
      <c r="AQ25" s="43"/>
      <c r="AR25" s="43"/>
      <c r="AS25" s="43">
        <f>IF(F3="", 0, IF(SUM(C25:H25)-F25&lt;&gt;0, 0, IF(SUM(M25:R25)&gt;0, 2, IF(SUM(M25:R25)&lt;0, 3, 1))))</f>
        <v>0</v>
      </c>
      <c r="AT25" s="43" t="str">
        <f>IFERROR(__xludf.DUMMYFUNCTION("IF(AS25=1, FILTER(TOSSUP, LEN(TOSSUP)), IF(AS25=2, FILTER(NEG, LEN(NEG)), IF(AS25, FILTER(NONEG, LEN(NONEG)), """")))"),"")</f>
        <v/>
      </c>
      <c r="AU25" s="43"/>
      <c r="AV25" s="43"/>
      <c r="AW25" s="43">
        <f>IF(G3="", 0, IF(SUM(C25:H25)-G25&lt;&gt;0, 0, IF(SUM(M25:R25)&gt;0, 2, IF(SUM(M25:R25)&lt;0, 3, 1))))</f>
        <v>0</v>
      </c>
      <c r="AX25" s="43" t="str">
        <f>IFERROR(__xludf.DUMMYFUNCTION("IF(AW25=1, FILTER(TOSSUP, LEN(TOSSUP)), IF(AW25=2, FILTER(NEG, LEN(NEG)), IF(AW25, FILTER(NONEG, LEN(NONEG)), """")))"),"")</f>
        <v/>
      </c>
      <c r="AY25" s="43"/>
      <c r="AZ25" s="43"/>
      <c r="BA25" s="43">
        <f>IF(H3="", 0, IF(SUM(C25:H25)-H25&lt;&gt;0, 0, IF(SUM(M25:R25)&gt;0, 2, IF(SUM(M25:R25)&lt;0, 3, 1))))</f>
        <v>0</v>
      </c>
      <c r="BB25" s="43" t="str">
        <f>IFERROR(__xludf.DUMMYFUNCTION("IF(BA25=1, FILTER(TOSSUP, LEN(TOSSUP)), IF(BA25=2, FILTER(NEG, LEN(NEG)), IF(BA25, FILTER(NONEG, LEN(NONEG)), """")))"),"")</f>
        <v/>
      </c>
      <c r="BC25" s="43"/>
      <c r="BD25" s="43"/>
      <c r="BE25" s="43">
        <f>IF(M3="", 0, IF(SUM(M25:R25)-M25&lt;&gt;0, 0, IF(SUM(C25:H25)&gt;0, 2, IF(SUM(C25:H25)&lt;0, 3, 1))))</f>
        <v>0</v>
      </c>
      <c r="BF25" s="43" t="str">
        <f>IFERROR(__xludf.DUMMYFUNCTION("IF(BE25=1, FILTER(TOSSUP, LEN(TOSSUP)), IF(BE25=2, FILTER(NEG, LEN(NEG)), IF(BE25, FILTER(NONEG, LEN(NONEG)), """")))"),"")</f>
        <v/>
      </c>
      <c r="BG25" s="43"/>
      <c r="BH25" s="43"/>
      <c r="BI25" s="43">
        <f>IF(N3="", 0, IF(SUM(M25:R25)-N25&lt;&gt;0, 0, IF(SUM(C25:H25)&gt;0, 2, IF(SUM(C25:H25)&lt;0, 3, 1))))</f>
        <v>0</v>
      </c>
      <c r="BJ25" s="43" t="str">
        <f>IFERROR(__xludf.DUMMYFUNCTION("IF(BI25=1, FILTER(TOSSUP, LEN(TOSSUP)), IF(BI25=2, FILTER(NEG, LEN(NEG)), IF(BI25, FILTER(NONEG, LEN(NONEG)), """")))"),"")</f>
        <v/>
      </c>
      <c r="BK25" s="43"/>
      <c r="BL25" s="43"/>
      <c r="BM25" s="43">
        <f>IF(O3="", 0, IF(SUM(M25:R25)-O25&lt;&gt;0, 0, IF(SUM(C25:H25)&gt;0, 2, IF(SUM(C25:H25)&lt;0, 3, 1))))</f>
        <v>0</v>
      </c>
      <c r="BN25" s="43" t="str">
        <f>IFERROR(__xludf.DUMMYFUNCTION("IF(BM25=1, FILTER(TOSSUP, LEN(TOSSUP)), IF(BM25=2, FILTER(NEG, LEN(NEG)), IF(BM25, FILTER(NONEG, LEN(NONEG)), """")))"),"")</f>
        <v/>
      </c>
      <c r="BO25" s="43"/>
      <c r="BP25" s="43"/>
      <c r="BQ25" s="43">
        <f>IF(P3="", 0, IF(SUM(M25:R25)-P25&lt;&gt;0, 0, IF(SUM(C25:H25)&gt;0, 2, IF(SUM(C25:H25)&lt;0, 3, 1))))</f>
        <v>0</v>
      </c>
      <c r="BR25" s="43" t="str">
        <f>IFERROR(__xludf.DUMMYFUNCTION("IF(BQ25=1, FILTER(TOSSUP, LEN(TOSSUP)), IF(BQ25=2, FILTER(NEG, LEN(NEG)), IF(BQ25, FILTER(NONEG, LEN(NONEG)), """")))"),"")</f>
        <v/>
      </c>
      <c r="BS25" s="43"/>
      <c r="BT25" s="43"/>
      <c r="BU25" s="43">
        <f>IF(Q3="", 0, IF(SUM(M25:R25)-Q25&lt;&gt;0, 0, IF(SUM(C25:H25)&gt;0, 2, IF(SUM(C25:H25)&lt;0, 3, 1))))</f>
        <v>0</v>
      </c>
      <c r="BV25" s="43" t="str">
        <f>IFERROR(__xludf.DUMMYFUNCTION("IF(BU25=1, FILTER(TOSSUP, LEN(TOSSUP)), IF(BU25=2, FILTER(NEG, LEN(NEG)), IF(BU25, FILTER(NONEG, LEN(NONEG)), """")))"),"")</f>
        <v/>
      </c>
      <c r="BW25" s="43"/>
      <c r="BX25" s="43"/>
      <c r="BY25" s="43">
        <f>IF(R3="", 0, IF(SUM(M25:R25)-R25&lt;&gt;0, 0, IF(SUM(C25:H25)&gt;0, 2, IF(SUM(C25:H25)&lt;0, 3, 1))))</f>
        <v>0</v>
      </c>
      <c r="BZ25" s="43" t="str">
        <f>IFERROR(__xludf.DUMMYFUNCTION("IF(BY25=1, FILTER(TOSSUP, LEN(TOSSUP)), IF(BY25=2, FILTER(NEG, LEN(NEG)), IF(BY25, FILTER(NONEG, LEN(NONEG)), """")))"),"")</f>
        <v/>
      </c>
      <c r="CA25" s="43"/>
      <c r="CB25" s="43"/>
    </row>
    <row r="26">
      <c r="A26" s="3"/>
      <c r="B26" s="3"/>
      <c r="C26" s="60"/>
      <c r="D26" s="33"/>
      <c r="E26" s="60"/>
      <c r="F26" s="61"/>
      <c r="G26" s="60"/>
      <c r="H26" s="61"/>
      <c r="I26" s="73" t="s">
        <v>41</v>
      </c>
      <c r="J26" s="33">
        <f>IF(OR(AND(C26&lt;&gt;"", C3=""), AND(D26&lt;&gt;"", D3=""), AND(E26&lt;&gt;"", E3=""), AND(F26&lt;&gt;"", F3=""), AND(G26&lt;&gt;"", G3=""), AND(H26&lt;&gt;"", H3="")), "TU.ERR", SUM(C26:I26))</f>
        <v>0</v>
      </c>
      <c r="K26" s="42">
        <f>IFERROR(__xludf.DUMMYFUNCTION("IF(OR(RegExMatch(J26&amp;"""",""ERR""), RegExMatch(J26&amp;"""",""--""), RegExMatch(K25&amp;"""",""--""),),  ""-----------"", SUM(J26,K25))"),0.0)</f>
        <v>0</v>
      </c>
      <c r="L26" s="27"/>
      <c r="M26" s="58"/>
      <c r="N26" s="33"/>
      <c r="O26" s="58"/>
      <c r="P26" s="59"/>
      <c r="Q26" s="58"/>
      <c r="R26" s="59"/>
      <c r="S26" s="34" t="s">
        <v>44</v>
      </c>
      <c r="T26" s="33">
        <f>IF(OR(AND(M26&lt;&gt;"", M3=""), AND(N26&lt;&gt;"", N3=""), AND(O26&lt;&gt;"", O3=""), AND(P26&lt;&gt;"", P3=""), AND(Q26&lt;&gt;"", Q3=""), AND(R26&lt;&gt;"", R3="")), "TU.ERR", SUM(M26:S26))</f>
        <v>0</v>
      </c>
      <c r="U26" s="42">
        <f>IFERROR(__xludf.DUMMYFUNCTION("IF(OR(RegExMatch(T26&amp;"""",""ERR""), RegExMatch(T26&amp;"""",""--""), RegExMatch(U25&amp;"""",""--""),),  ""-----------"", SUM(T26,U25))"),0.0)</f>
        <v>0</v>
      </c>
      <c r="V26" s="43"/>
      <c r="W26" s="43"/>
      <c r="X26" s="43"/>
      <c r="Y26" s="43" t="str">
        <f>IFERROR(__xludf.DUMMYFUNCTION("FILTER(INSTRUCTIONS!A34:CC44, INSTRUCTIONS!A34:CC34=C2)"),"#REF!")</f>
        <v>#REF!</v>
      </c>
      <c r="Z26" s="43"/>
      <c r="AA26" s="43"/>
      <c r="AB26" s="43"/>
      <c r="AC26" s="43"/>
      <c r="AD26" s="43"/>
      <c r="AE26" s="43"/>
      <c r="AF26" s="43"/>
      <c r="AG26" s="43">
        <f>IF(C3="", 0, IF(SUM(C26:H26)-C26&lt;&gt;0, 0, IF(SUM(M26:R26)&gt;0, 2, IF(SUM(M26:R26)&lt;0, 3, 1))))</f>
        <v>0</v>
      </c>
      <c r="AH26" s="43" t="str">
        <f>IFERROR(__xludf.DUMMYFUNCTION("IF(AG26=1, FILTER(TOSSUP, LEN(TOSSUP)), IF(AG26=2, FILTER(NEG, LEN(NEG)), IF(AG26, FILTER(NONEG, LEN(NONEG)), """")))"),"")</f>
        <v/>
      </c>
      <c r="AI26" s="43"/>
      <c r="AJ26" s="43"/>
      <c r="AK26" s="43">
        <f>IF(D3="", 0, IF(SUM(C26:H26)-D26&lt;&gt;0, 0, IF(SUM(M26:R26)&gt;0, 2, IF(SUM(M26:R26)&lt;0, 3, 1))))</f>
        <v>0</v>
      </c>
      <c r="AL26" s="43" t="str">
        <f>IFERROR(__xludf.DUMMYFUNCTION("IF(AK26=1, FILTER(TOSSUP, LEN(TOSSUP)), IF(AK26=2, FILTER(NEG, LEN(NEG)), IF(AK26, FILTER(NONEG, LEN(NONEG)), """")))"),"")</f>
        <v/>
      </c>
      <c r="AM26" s="43"/>
      <c r="AN26" s="43"/>
      <c r="AO26" s="43">
        <f>IF(E3="", 0, IF(SUM(C26:H26)-E26&lt;&gt;0, 0, IF(SUM(M26:R26)&gt;0, 2, IF(SUM(M26:R26)&lt;0, 3, 1))))</f>
        <v>0</v>
      </c>
      <c r="AP26" s="43" t="str">
        <f>IFERROR(__xludf.DUMMYFUNCTION("IF(AO26=1, FILTER(TOSSUP, LEN(TOSSUP)), IF(AO26=2, FILTER(NEG, LEN(NEG)), IF(AO26, FILTER(NONEG, LEN(NONEG)), """")))"),"")</f>
        <v/>
      </c>
      <c r="AQ26" s="43"/>
      <c r="AR26" s="43"/>
      <c r="AS26" s="43">
        <f>IF(F3="", 0, IF(SUM(C26:H26)-F26&lt;&gt;0, 0, IF(SUM(M26:R26)&gt;0, 2, IF(SUM(M26:R26)&lt;0, 3, 1))))</f>
        <v>0</v>
      </c>
      <c r="AT26" s="43" t="str">
        <f>IFERROR(__xludf.DUMMYFUNCTION("IF(AS26=1, FILTER(TOSSUP, LEN(TOSSUP)), IF(AS26=2, FILTER(NEG, LEN(NEG)), IF(AS26, FILTER(NONEG, LEN(NONEG)), """")))"),"")</f>
        <v/>
      </c>
      <c r="AU26" s="43"/>
      <c r="AV26" s="43"/>
      <c r="AW26" s="43">
        <f>IF(G3="", 0, IF(SUM(C26:H26)-G26&lt;&gt;0, 0, IF(SUM(M26:R26)&gt;0, 2, IF(SUM(M26:R26)&lt;0, 3, 1))))</f>
        <v>0</v>
      </c>
      <c r="AX26" s="43" t="str">
        <f>IFERROR(__xludf.DUMMYFUNCTION("IF(AW26=1, FILTER(TOSSUP, LEN(TOSSUP)), IF(AW26=2, FILTER(NEG, LEN(NEG)), IF(AW26, FILTER(NONEG, LEN(NONEG)), """")))"),"")</f>
        <v/>
      </c>
      <c r="AY26" s="43"/>
      <c r="AZ26" s="43"/>
      <c r="BA26" s="43">
        <f>IF(H3="", 0, IF(SUM(C26:H26)-H26&lt;&gt;0, 0, IF(SUM(M26:R26)&gt;0, 2, IF(SUM(M26:R26)&lt;0, 3, 1))))</f>
        <v>0</v>
      </c>
      <c r="BB26" s="43" t="str">
        <f>IFERROR(__xludf.DUMMYFUNCTION("IF(BA26=1, FILTER(TOSSUP, LEN(TOSSUP)), IF(BA26=2, FILTER(NEG, LEN(NEG)), IF(BA26, FILTER(NONEG, LEN(NONEG)), """")))"),"")</f>
        <v/>
      </c>
      <c r="BC26" s="43"/>
      <c r="BD26" s="43"/>
      <c r="BE26" s="43">
        <f>IF(M3="", 0, IF(SUM(M26:R26)-M26&lt;&gt;0, 0, IF(SUM(C26:H26)&gt;0, 2, IF(SUM(C26:H26)&lt;0, 3, 1))))</f>
        <v>0</v>
      </c>
      <c r="BF26" s="43" t="str">
        <f>IFERROR(__xludf.DUMMYFUNCTION("IF(BE26=1, FILTER(TOSSUP, LEN(TOSSUP)), IF(BE26=2, FILTER(NEG, LEN(NEG)), IF(BE26, FILTER(NONEG, LEN(NONEG)), """")))"),"")</f>
        <v/>
      </c>
      <c r="BG26" s="43"/>
      <c r="BH26" s="43"/>
      <c r="BI26" s="43">
        <f>IF(N3="", 0, IF(SUM(M26:R26)-N26&lt;&gt;0, 0, IF(SUM(C26:H26)&gt;0, 2, IF(SUM(C26:H26)&lt;0, 3, 1))))</f>
        <v>0</v>
      </c>
      <c r="BJ26" s="43" t="str">
        <f>IFERROR(__xludf.DUMMYFUNCTION("IF(BI26=1, FILTER(TOSSUP, LEN(TOSSUP)), IF(BI26=2, FILTER(NEG, LEN(NEG)), IF(BI26, FILTER(NONEG, LEN(NONEG)), """")))"),"")</f>
        <v/>
      </c>
      <c r="BK26" s="43"/>
      <c r="BL26" s="43"/>
      <c r="BM26" s="43">
        <f>IF(O3="", 0, IF(SUM(M26:R26)-O26&lt;&gt;0, 0, IF(SUM(C26:H26)&gt;0, 2, IF(SUM(C26:H26)&lt;0, 3, 1))))</f>
        <v>0</v>
      </c>
      <c r="BN26" s="43" t="str">
        <f>IFERROR(__xludf.DUMMYFUNCTION("IF(BM26=1, FILTER(TOSSUP, LEN(TOSSUP)), IF(BM26=2, FILTER(NEG, LEN(NEG)), IF(BM26, FILTER(NONEG, LEN(NONEG)), """")))"),"")</f>
        <v/>
      </c>
      <c r="BO26" s="43"/>
      <c r="BP26" s="43"/>
      <c r="BQ26" s="43">
        <f>IF(P3="", 0, IF(SUM(M26:R26)-P26&lt;&gt;0, 0, IF(SUM(C26:H26)&gt;0, 2, IF(SUM(C26:H26)&lt;0, 3, 1))))</f>
        <v>0</v>
      </c>
      <c r="BR26" s="43" t="str">
        <f>IFERROR(__xludf.DUMMYFUNCTION("IF(BQ26=1, FILTER(TOSSUP, LEN(TOSSUP)), IF(BQ26=2, FILTER(NEG, LEN(NEG)), IF(BQ26, FILTER(NONEG, LEN(NONEG)), """")))"),"")</f>
        <v/>
      </c>
      <c r="BS26" s="43"/>
      <c r="BT26" s="43"/>
      <c r="BU26" s="43">
        <f>IF(Q3="", 0, IF(SUM(M26:R26)-Q26&lt;&gt;0, 0, IF(SUM(C26:H26)&gt;0, 2, IF(SUM(C26:H26)&lt;0, 3, 1))))</f>
        <v>0</v>
      </c>
      <c r="BV26" s="43" t="str">
        <f>IFERROR(__xludf.DUMMYFUNCTION("IF(BU26=1, FILTER(TOSSUP, LEN(TOSSUP)), IF(BU26=2, FILTER(NEG, LEN(NEG)), IF(BU26, FILTER(NONEG, LEN(NONEG)), """")))"),"")</f>
        <v/>
      </c>
      <c r="BW26" s="43"/>
      <c r="BX26" s="43"/>
      <c r="BY26" s="43">
        <f>IF(R3="", 0, IF(SUM(M26:R26)-R26&lt;&gt;0, 0, IF(SUM(C26:H26)&gt;0, 2, IF(SUM(C26:H26)&lt;0, 3, 1))))</f>
        <v>0</v>
      </c>
      <c r="BZ26" s="43" t="str">
        <f>IFERROR(__xludf.DUMMYFUNCTION("IF(BY26=1, FILTER(TOSSUP, LEN(TOSSUP)), IF(BY26=2, FILTER(NEG, LEN(NEG)), IF(BY26, FILTER(NONEG, LEN(NONEG)), """")))"),"")</f>
        <v/>
      </c>
      <c r="CA26" s="43"/>
      <c r="CB26" s="43"/>
    </row>
    <row r="27">
      <c r="A27" s="3"/>
      <c r="B27" s="3"/>
      <c r="C27" s="60"/>
      <c r="D27" s="61"/>
      <c r="E27" s="60"/>
      <c r="F27" s="61"/>
      <c r="G27" s="60"/>
      <c r="H27" s="61"/>
      <c r="I27" s="73" t="s">
        <v>41</v>
      </c>
      <c r="J27" s="33">
        <f>IF(OR(AND(C27&lt;&gt;"", C3=""), AND(D27&lt;&gt;"", D3=""), AND(E27&lt;&gt;"", E3=""), AND(F27&lt;&gt;"", F3=""), AND(G27&lt;&gt;"", G3=""), AND(H27&lt;&gt;"", H3="")), "TU.ERR", SUM(C27:I27))</f>
        <v>0</v>
      </c>
      <c r="K27" s="42">
        <f>IFERROR(__xludf.DUMMYFUNCTION("IF(OR(RegExMatch(J27&amp;"""",""ERR""), RegExMatch(J27&amp;"""",""--""), RegExMatch(K26&amp;"""",""--""),),  ""-----------"", SUM(J27,K26))"),0.0)</f>
        <v>0</v>
      </c>
      <c r="L27" s="75"/>
      <c r="M27" s="58"/>
      <c r="N27" s="33"/>
      <c r="O27" s="58"/>
      <c r="P27" s="59"/>
      <c r="Q27" s="58"/>
      <c r="R27" s="59"/>
      <c r="S27" s="34" t="s">
        <v>44</v>
      </c>
      <c r="T27" s="33">
        <f>IF(OR(AND(M27&lt;&gt;"", M3=""), AND(N27&lt;&gt;"", N3=""), AND(O27&lt;&gt;"", O3=""), AND(P27&lt;&gt;"", P3=""), AND(Q27&lt;&gt;"", Q3=""), AND(R27&lt;&gt;"", R3="")), "TU.ERR", SUM(M27:S27))</f>
        <v>0</v>
      </c>
      <c r="U27" s="42">
        <f>IFERROR(__xludf.DUMMYFUNCTION("IF(OR(RegExMatch(T27&amp;"""",""ERR""), RegExMatch(T27&amp;"""",""--""), RegExMatch(U26&amp;"""",""--""),),  ""-----------"", SUM(T27,U26))"),0.0)</f>
        <v>0</v>
      </c>
      <c r="V27" s="43"/>
      <c r="W27" s="43"/>
      <c r="X27" s="43"/>
      <c r="Y27" s="10"/>
      <c r="Z27" s="43"/>
      <c r="AA27" s="76"/>
      <c r="AB27" s="43"/>
      <c r="AC27" s="43"/>
      <c r="AD27" s="43"/>
      <c r="AE27" s="43"/>
      <c r="AF27" s="43"/>
      <c r="AG27" s="43">
        <f>IF(C3="", 0, IF(SUM(C27:H27)-C27&lt;&gt;0, 0, IF(SUM(M27:R27)&gt;0, 2, IF(SUM(M27:R27)&lt;0, 3, 1))))</f>
        <v>0</v>
      </c>
      <c r="AH27" s="43" t="str">
        <f>IFERROR(__xludf.DUMMYFUNCTION("IF(AG27=1, FILTER(TOSSUP, LEN(TOSSUP)), IF(AG27=2, FILTER(NEG, LEN(NEG)), IF(AG27, FILTER(NONEG, LEN(NONEG)), """")))"),"")</f>
        <v/>
      </c>
      <c r="AI27" s="43"/>
      <c r="AJ27" s="43"/>
      <c r="AK27" s="43">
        <f>IF(D3="", 0, IF(SUM(C27:H27)-D27&lt;&gt;0, 0, IF(SUM(M27:R27)&gt;0, 2, IF(SUM(M27:R27)&lt;0, 3, 1))))</f>
        <v>0</v>
      </c>
      <c r="AL27" s="43" t="str">
        <f>IFERROR(__xludf.DUMMYFUNCTION("IF(AK27=1, FILTER(TOSSUP, LEN(TOSSUP)), IF(AK27=2, FILTER(NEG, LEN(NEG)), IF(AK27, FILTER(NONEG, LEN(NONEG)), """")))"),"")</f>
        <v/>
      </c>
      <c r="AM27" s="43"/>
      <c r="AN27" s="43"/>
      <c r="AO27" s="43">
        <f>IF(E3="", 0, IF(SUM(C27:H27)-E27&lt;&gt;0, 0, IF(SUM(M27:R27)&gt;0, 2, IF(SUM(M27:R27)&lt;0, 3, 1))))</f>
        <v>0</v>
      </c>
      <c r="AP27" s="43" t="str">
        <f>IFERROR(__xludf.DUMMYFUNCTION("IF(AO27=1, FILTER(TOSSUP, LEN(TOSSUP)), IF(AO27=2, FILTER(NEG, LEN(NEG)), IF(AO27, FILTER(NONEG, LEN(NONEG)), """")))"),"")</f>
        <v/>
      </c>
      <c r="AQ27" s="43"/>
      <c r="AR27" s="43"/>
      <c r="AS27" s="43">
        <f>IF(F3="", 0, IF(SUM(C27:H27)-F27&lt;&gt;0, 0, IF(SUM(M27:R27)&gt;0, 2, IF(SUM(M27:R27)&lt;0, 3, 1))))</f>
        <v>0</v>
      </c>
      <c r="AT27" s="43" t="str">
        <f>IFERROR(__xludf.DUMMYFUNCTION("IF(AS27=1, FILTER(TOSSUP, LEN(TOSSUP)), IF(AS27=2, FILTER(NEG, LEN(NEG)), IF(AS27, FILTER(NONEG, LEN(NONEG)), """")))"),"")</f>
        <v/>
      </c>
      <c r="AU27" s="43"/>
      <c r="AV27" s="43"/>
      <c r="AW27" s="43">
        <f>IF(G3="", 0, IF(SUM(C27:H27)-G27&lt;&gt;0, 0, IF(SUM(M27:R27)&gt;0, 2, IF(SUM(M27:R27)&lt;0, 3, 1))))</f>
        <v>0</v>
      </c>
      <c r="AX27" s="43" t="str">
        <f>IFERROR(__xludf.DUMMYFUNCTION("IF(AW27=1, FILTER(TOSSUP, LEN(TOSSUP)), IF(AW27=2, FILTER(NEG, LEN(NEG)), IF(AW27, FILTER(NONEG, LEN(NONEG)), """")))"),"")</f>
        <v/>
      </c>
      <c r="AY27" s="43"/>
      <c r="AZ27" s="43"/>
      <c r="BA27" s="43">
        <f>IF(H3="", 0, IF(SUM(C27:H27)-H27&lt;&gt;0, 0, IF(SUM(M27:R27)&gt;0, 2, IF(SUM(M27:R27)&lt;0, 3, 1))))</f>
        <v>0</v>
      </c>
      <c r="BB27" s="43" t="str">
        <f>IFERROR(__xludf.DUMMYFUNCTION("IF(BA27=1, FILTER(TOSSUP, LEN(TOSSUP)), IF(BA27=2, FILTER(NEG, LEN(NEG)), IF(BA27, FILTER(NONEG, LEN(NONEG)), """")))"),"")</f>
        <v/>
      </c>
      <c r="BC27" s="43"/>
      <c r="BD27" s="43"/>
      <c r="BE27" s="43">
        <f>IF(M3="", 0, IF(SUM(M27:R27)-M27&lt;&gt;0, 0, IF(SUM(C27:H27)&gt;0, 2, IF(SUM(C27:H27)&lt;0, 3, 1))))</f>
        <v>0</v>
      </c>
      <c r="BF27" s="43" t="str">
        <f>IFERROR(__xludf.DUMMYFUNCTION("IF(BE27=1, FILTER(TOSSUP, LEN(TOSSUP)), IF(BE27=2, FILTER(NEG, LEN(NEG)), IF(BE27, FILTER(NONEG, LEN(NONEG)), """")))"),"")</f>
        <v/>
      </c>
      <c r="BG27" s="43"/>
      <c r="BH27" s="43"/>
      <c r="BI27" s="43">
        <f>IF(N3="", 0, IF(SUM(M27:R27)-N27&lt;&gt;0, 0, IF(SUM(C27:H27)&gt;0, 2, IF(SUM(C27:H27)&lt;0, 3, 1))))</f>
        <v>0</v>
      </c>
      <c r="BJ27" s="43" t="str">
        <f>IFERROR(__xludf.DUMMYFUNCTION("IF(BI27=1, FILTER(TOSSUP, LEN(TOSSUP)), IF(BI27=2, FILTER(NEG, LEN(NEG)), IF(BI27, FILTER(NONEG, LEN(NONEG)), """")))"),"")</f>
        <v/>
      </c>
      <c r="BK27" s="43"/>
      <c r="BL27" s="43"/>
      <c r="BM27" s="43">
        <f>IF(O3="", 0, IF(SUM(M27:R27)-O27&lt;&gt;0, 0, IF(SUM(C27:H27)&gt;0, 2, IF(SUM(C27:H27)&lt;0, 3, 1))))</f>
        <v>0</v>
      </c>
      <c r="BN27" s="43" t="str">
        <f>IFERROR(__xludf.DUMMYFUNCTION("IF(BM27=1, FILTER(TOSSUP, LEN(TOSSUP)), IF(BM27=2, FILTER(NEG, LEN(NEG)), IF(BM27, FILTER(NONEG, LEN(NONEG)), """")))"),"")</f>
        <v/>
      </c>
      <c r="BO27" s="43"/>
      <c r="BP27" s="43"/>
      <c r="BQ27" s="43">
        <f>IF(P3="", 0, IF(SUM(M27:R27)-P27&lt;&gt;0, 0, IF(SUM(C27:H27)&gt;0, 2, IF(SUM(C27:H27)&lt;0, 3, 1))))</f>
        <v>0</v>
      </c>
      <c r="BR27" s="43" t="str">
        <f>IFERROR(__xludf.DUMMYFUNCTION("IF(BQ27=1, FILTER(TOSSUP, LEN(TOSSUP)), IF(BQ27=2, FILTER(NEG, LEN(NEG)), IF(BQ27, FILTER(NONEG, LEN(NONEG)), """")))"),"")</f>
        <v/>
      </c>
      <c r="BS27" s="43"/>
      <c r="BT27" s="43"/>
      <c r="BU27" s="43">
        <f>IF(Q3="", 0, IF(SUM(M27:R27)-Q27&lt;&gt;0, 0, IF(SUM(C27:H27)&gt;0, 2, IF(SUM(C27:H27)&lt;0, 3, 1))))</f>
        <v>0</v>
      </c>
      <c r="BV27" s="43" t="str">
        <f>IFERROR(__xludf.DUMMYFUNCTION("IF(BU27=1, FILTER(TOSSUP, LEN(TOSSUP)), IF(BU27=2, FILTER(NEG, LEN(NEG)), IF(BU27, FILTER(NONEG, LEN(NONEG)), """")))"),"")</f>
        <v/>
      </c>
      <c r="BW27" s="43"/>
      <c r="BX27" s="43"/>
      <c r="BY27" s="43">
        <f>IF(R3="", 0, IF(SUM(M27:R27)-R27&lt;&gt;0, 0, IF(SUM(C27:H27)&gt;0, 2, IF(SUM(C27:H27)&lt;0, 3, 1))))</f>
        <v>0</v>
      </c>
      <c r="BZ27" s="43" t="str">
        <f>IFERROR(__xludf.DUMMYFUNCTION("IF(BY27=1, FILTER(TOSSUP, LEN(TOSSUP)), IF(BY27=2, FILTER(NEG, LEN(NEG)), IF(BY27, FILTER(NONEG, LEN(NONEG)), """")))"),"")</f>
        <v/>
      </c>
      <c r="CA27" s="43"/>
      <c r="CB27" s="43"/>
    </row>
    <row r="28">
      <c r="A28" s="3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49</v>
      </c>
      <c r="J28" s="81"/>
      <c r="K28" s="82" t="s">
        <v>50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49</v>
      </c>
      <c r="T28" s="81"/>
      <c r="U28" s="87" t="s">
        <v>50</v>
      </c>
      <c r="V28" s="43"/>
      <c r="W28" s="43"/>
      <c r="X28" s="43"/>
      <c r="Y28" s="10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</row>
    <row r="29">
      <c r="A29" s="3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0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7"/>
      <c r="L29" s="93">
        <v>10.0</v>
      </c>
      <c r="M29" s="94">
        <f t="shared" ref="M29:R29" si="6">COUNTIF(M4:M27, "=10")</f>
        <v>0</v>
      </c>
      <c r="N29" s="95">
        <f t="shared" si="6"/>
        <v>0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7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</row>
    <row r="30">
      <c r="A30" s="3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0</v>
      </c>
      <c r="J30" s="92"/>
      <c r="K30" s="99">
        <f>IF(ROUND(IFERROR(I30/SUM(C28:H29), 0), 0)=IFERROR(I30/SUM(C28:H29), 0), ROUND(IFERROR(I30/SUM(C28:H29), 0), 0), ROUND(IFERROR(I30/SUM(C28:H29), 0), 1))</f>
        <v>0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0</v>
      </c>
      <c r="T30" s="92"/>
      <c r="U30" s="103">
        <f>IF(ROUND(IFERROR(S30/SUM(M28:R29), 0), 0)=IFERROR(S30/SUM(M28:R29), 0), ROUND(IFERROR(S30/SUM(M28:R29), 0), 0), ROUND(IFERROR(S30/SUM(M28:R29), 0), 1))</f>
        <v>0</v>
      </c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</row>
    <row r="31">
      <c r="A31" s="3"/>
      <c r="B31" s="104" t="s">
        <v>51</v>
      </c>
      <c r="C31" s="105">
        <f t="shared" ref="C31:H31" si="9">(C28*15)+(C29*10)+(C30*-5)</f>
        <v>0</v>
      </c>
      <c r="D31" s="106">
        <f t="shared" si="9"/>
        <v>0</v>
      </c>
      <c r="E31" s="105">
        <f t="shared" si="9"/>
        <v>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51</v>
      </c>
      <c r="M31" s="110">
        <f t="shared" ref="M31:R31" si="10">(M28*15)+(M29*10)+(M30*-5)</f>
        <v>0</v>
      </c>
      <c r="N31" s="106">
        <f t="shared" si="10"/>
        <v>0</v>
      </c>
      <c r="O31" s="110">
        <f t="shared" si="10"/>
        <v>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</row>
    <row r="32">
      <c r="A32" s="3"/>
      <c r="B32" s="111">
        <f>IFERROR(__xludf.DUMMYFUNCTION("IF(RegExMatch(K27&amp;"""",""--""), ""ERROR"", K27)"),0.0)</f>
        <v>0</v>
      </c>
      <c r="I32" s="92"/>
      <c r="J32" s="112" t="s">
        <v>52</v>
      </c>
      <c r="K32" s="113"/>
      <c r="L32" s="113"/>
      <c r="M32" s="81"/>
      <c r="N32" s="114">
        <f>IFERROR(__xludf.DUMMYFUNCTION("IF(RegExMatch(U27&amp;"""",""--""), ""ERROR"", U27)"),0.0)</f>
        <v>0</v>
      </c>
      <c r="O32" s="113"/>
      <c r="P32" s="113"/>
      <c r="Q32" s="113"/>
      <c r="R32" s="113"/>
      <c r="S32" s="113"/>
      <c r="T32" s="113"/>
      <c r="U32" s="81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</row>
    <row r="33">
      <c r="A33" s="3"/>
      <c r="B33" s="91"/>
      <c r="I33" s="92"/>
      <c r="J33" s="91"/>
      <c r="M33" s="92"/>
      <c r="N33" s="91"/>
      <c r="U33" s="92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</row>
    <row r="34">
      <c r="A34" s="3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</row>
    <row r="35">
      <c r="A35" s="3"/>
      <c r="B35" s="3"/>
      <c r="C35" s="3"/>
      <c r="D35" s="3"/>
      <c r="E35" s="3"/>
      <c r="F35" s="30"/>
      <c r="G35" s="30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</row>
    <row r="36">
      <c r="A36" s="3"/>
      <c r="B36" s="3"/>
      <c r="C36" s="116"/>
      <c r="E36" s="117"/>
      <c r="F36" s="30"/>
      <c r="G36" s="3"/>
      <c r="H36" s="3"/>
      <c r="I36" s="3"/>
      <c r="J36" s="117"/>
      <c r="K36" s="117"/>
      <c r="L36" s="3"/>
      <c r="M36" s="3"/>
      <c r="O36" s="3"/>
      <c r="P36" s="3"/>
      <c r="Q36" s="3"/>
      <c r="R36" s="3"/>
      <c r="S36" s="3"/>
      <c r="T36" s="3"/>
      <c r="U36" s="117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</row>
    <row r="37">
      <c r="A37" s="3"/>
      <c r="B37" s="3"/>
      <c r="C37" s="30" t="str">
        <f>W37</f>
        <v/>
      </c>
      <c r="L37" s="30"/>
      <c r="M37" s="30" t="str">
        <f>X37</f>
        <v/>
      </c>
      <c r="V37" s="43"/>
      <c r="W37" s="76"/>
      <c r="X37" s="76"/>
      <c r="Y37" s="43" t="str">
        <f>IFERROR(__xludf.DUMMYFUNCTION("FILTER(INSTRUCTIONS!A34:CC44, INSTRUCTIONS!A34:CC34=M2)"),"")</f>
        <v/>
      </c>
      <c r="Z37" s="10" t="str">
        <f>IFERROR(__xludf.DUMMYFUNCTION("""COMPUTED_VALUE"""),"")</f>
        <v/>
      </c>
      <c r="AA37" s="10" t="str">
        <f>IFERROR(__xludf.DUMMYFUNCTION("""COMPUTED_VALUE"""),"")</f>
        <v/>
      </c>
      <c r="AB37" s="43" t="str">
        <f>IFERROR(__xludf.DUMMYFUNCTION("""COMPUTED_VALUE"""),"")</f>
        <v/>
      </c>
      <c r="AC37" s="43" t="str">
        <f>IFERROR(__xludf.DUMMYFUNCTION("""COMPUTED_VALUE"""),"")</f>
        <v/>
      </c>
      <c r="AD37" s="43" t="str">
        <f>IFERROR(__xludf.DUMMYFUNCTION("""COMPUTED_VALUE"""),"")</f>
        <v/>
      </c>
      <c r="AE37" s="10" t="str">
        <f>IFERROR(__xludf.DUMMYFUNCTION("""COMPUTED_VALUE"""),"")</f>
        <v/>
      </c>
      <c r="AF37" s="43" t="str">
        <f>IFERROR(__xludf.DUMMYFUNCTION("""COMPUTED_VALUE"""),"")</f>
        <v/>
      </c>
      <c r="AG37" s="43" t="str">
        <f>IFERROR(__xludf.DUMMYFUNCTION("""COMPUTED_VALUE"""),"")</f>
        <v/>
      </c>
      <c r="AH37" s="43" t="str">
        <f>IFERROR(__xludf.DUMMYFUNCTION("""COMPUTED_VALUE"""),"")</f>
        <v/>
      </c>
      <c r="AI37" s="43" t="str">
        <f>IFERROR(__xludf.DUMMYFUNCTION("""COMPUTED_VALUE"""),"")</f>
        <v/>
      </c>
      <c r="AJ37" s="43" t="str">
        <f>IFERROR(__xludf.DUMMYFUNCTION("""COMPUTED_VALUE"""),"")</f>
        <v/>
      </c>
      <c r="AK37" s="43" t="str">
        <f>IFERROR(__xludf.DUMMYFUNCTION("""COMPUTED_VALUE"""),"")</f>
        <v/>
      </c>
      <c r="AL37" s="43" t="str">
        <f>IFERROR(__xludf.DUMMYFUNCTION("""COMPUTED_VALUE"""),"")</f>
        <v/>
      </c>
      <c r="AM37" s="43" t="str">
        <f>IFERROR(__xludf.DUMMYFUNCTION("""COMPUTED_VALUE"""),"")</f>
        <v/>
      </c>
      <c r="AN37" s="43" t="str">
        <f>IFERROR(__xludf.DUMMYFUNCTION("""COMPUTED_VALUE"""),"")</f>
        <v/>
      </c>
      <c r="AO37" s="43" t="str">
        <f>IFERROR(__xludf.DUMMYFUNCTION("""COMPUTED_VALUE"""),"")</f>
        <v/>
      </c>
      <c r="AP37" s="43" t="str">
        <f>IFERROR(__xludf.DUMMYFUNCTION("""COMPUTED_VALUE"""),"")</f>
        <v/>
      </c>
      <c r="AQ37" s="43" t="str">
        <f>IFERROR(__xludf.DUMMYFUNCTION("""COMPUTED_VALUE"""),"")</f>
        <v/>
      </c>
      <c r="AR37" s="43" t="str">
        <f>IFERROR(__xludf.DUMMYFUNCTION("""COMPUTED_VALUE"""),"")</f>
        <v/>
      </c>
      <c r="AS37" s="43" t="str">
        <f>IFERROR(__xludf.DUMMYFUNCTION("""COMPUTED_VALUE"""),"")</f>
        <v/>
      </c>
      <c r="AT37" s="43" t="str">
        <f>IFERROR(__xludf.DUMMYFUNCTION("""COMPUTED_VALUE"""),"")</f>
        <v/>
      </c>
      <c r="AU37" s="43" t="str">
        <f>IFERROR(__xludf.DUMMYFUNCTION("""COMPUTED_VALUE"""),"")</f>
        <v/>
      </c>
      <c r="AV37" s="43" t="str">
        <f>IFERROR(__xludf.DUMMYFUNCTION("""COMPUTED_VALUE"""),"")</f>
        <v/>
      </c>
      <c r="AW37" s="43" t="str">
        <f>IFERROR(__xludf.DUMMYFUNCTION("""COMPUTED_VALUE"""),"")</f>
        <v/>
      </c>
      <c r="AX37" s="43" t="str">
        <f>IFERROR(__xludf.DUMMYFUNCTION("""COMPUTED_VALUE"""),"")</f>
        <v/>
      </c>
      <c r="AY37" s="43" t="str">
        <f>IFERROR(__xludf.DUMMYFUNCTION("""COMPUTED_VALUE"""),"")</f>
        <v/>
      </c>
      <c r="AZ37" s="43" t="str">
        <f>IFERROR(__xludf.DUMMYFUNCTION("""COMPUTED_VALUE"""),"")</f>
        <v/>
      </c>
      <c r="BA37" s="43" t="str">
        <f>IFERROR(__xludf.DUMMYFUNCTION("""COMPUTED_VALUE"""),"")</f>
        <v/>
      </c>
      <c r="BB37" s="43" t="str">
        <f>IFERROR(__xludf.DUMMYFUNCTION("""COMPUTED_VALUE"""),"")</f>
        <v/>
      </c>
      <c r="BC37" s="43" t="str">
        <f>IFERROR(__xludf.DUMMYFUNCTION("""COMPUTED_VALUE"""),"")</f>
        <v/>
      </c>
      <c r="BD37" s="43" t="str">
        <f>IFERROR(__xludf.DUMMYFUNCTION("""COMPUTED_VALUE"""),"")</f>
        <v/>
      </c>
      <c r="BE37" s="43" t="str">
        <f>IFERROR(__xludf.DUMMYFUNCTION("""COMPUTED_VALUE"""),"")</f>
        <v/>
      </c>
      <c r="BF37" s="43" t="str">
        <f>IFERROR(__xludf.DUMMYFUNCTION("""COMPUTED_VALUE"""),"")</f>
        <v/>
      </c>
      <c r="BG37" s="43" t="str">
        <f>IFERROR(__xludf.DUMMYFUNCTION("""COMPUTED_VALUE"""),"")</f>
        <v/>
      </c>
      <c r="BH37" s="43" t="str">
        <f>IFERROR(__xludf.DUMMYFUNCTION("""COMPUTED_VALUE"""),"")</f>
        <v/>
      </c>
      <c r="BI37" s="43" t="str">
        <f>IFERROR(__xludf.DUMMYFUNCTION("""COMPUTED_VALUE"""),"")</f>
        <v/>
      </c>
      <c r="BJ37" s="43" t="str">
        <f>IFERROR(__xludf.DUMMYFUNCTION("""COMPUTED_VALUE"""),"")</f>
        <v/>
      </c>
      <c r="BK37" s="43" t="str">
        <f>IFERROR(__xludf.DUMMYFUNCTION("""COMPUTED_VALUE"""),"")</f>
        <v/>
      </c>
      <c r="BL37" s="43" t="str">
        <f>IFERROR(__xludf.DUMMYFUNCTION("""COMPUTED_VALUE"""),"")</f>
        <v/>
      </c>
      <c r="BM37" s="43" t="str">
        <f>IFERROR(__xludf.DUMMYFUNCTION("""COMPUTED_VALUE"""),"")</f>
        <v/>
      </c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</row>
    <row r="38">
      <c r="A38" s="3"/>
      <c r="B38" s="3"/>
      <c r="L38" s="30"/>
      <c r="V38" s="43"/>
      <c r="Y38" s="43" t="str">
        <f>IFERROR(__xludf.DUMMYFUNCTION("""COMPUTED_VALUE"""),"")</f>
        <v/>
      </c>
      <c r="Z38" s="43" t="str">
        <f>IFERROR(__xludf.DUMMYFUNCTION("""COMPUTED_VALUE"""),"")</f>
        <v/>
      </c>
      <c r="AA38" s="43" t="str">
        <f>IFERROR(__xludf.DUMMYFUNCTION("""COMPUTED_VALUE"""),"")</f>
        <v/>
      </c>
      <c r="AB38" s="43" t="str">
        <f>IFERROR(__xludf.DUMMYFUNCTION("""COMPUTED_VALUE"""),"")</f>
        <v/>
      </c>
      <c r="AC38" s="43" t="str">
        <f>IFERROR(__xludf.DUMMYFUNCTION("""COMPUTED_VALUE"""),"")</f>
        <v/>
      </c>
      <c r="AD38" s="43" t="str">
        <f>IFERROR(__xludf.DUMMYFUNCTION("""COMPUTED_VALUE"""),"")</f>
        <v/>
      </c>
      <c r="AE38" s="43" t="str">
        <f>IFERROR(__xludf.DUMMYFUNCTION("""COMPUTED_VALUE"""),"")</f>
        <v/>
      </c>
      <c r="AF38" s="43" t="str">
        <f>IFERROR(__xludf.DUMMYFUNCTION("""COMPUTED_VALUE"""),"")</f>
        <v/>
      </c>
      <c r="AG38" s="43" t="str">
        <f>IFERROR(__xludf.DUMMYFUNCTION("""COMPUTED_VALUE"""),"")</f>
        <v/>
      </c>
      <c r="AH38" s="43" t="str">
        <f>IFERROR(__xludf.DUMMYFUNCTION("""COMPUTED_VALUE"""),"")</f>
        <v/>
      </c>
      <c r="AI38" s="43" t="str">
        <f>IFERROR(__xludf.DUMMYFUNCTION("""COMPUTED_VALUE"""),"")</f>
        <v/>
      </c>
      <c r="AJ38" s="43" t="str">
        <f>IFERROR(__xludf.DUMMYFUNCTION("""COMPUTED_VALUE"""),"")</f>
        <v/>
      </c>
      <c r="AK38" s="43" t="str">
        <f>IFERROR(__xludf.DUMMYFUNCTION("""COMPUTED_VALUE"""),"")</f>
        <v/>
      </c>
      <c r="AL38" s="43" t="str">
        <f>IFERROR(__xludf.DUMMYFUNCTION("""COMPUTED_VALUE"""),"")</f>
        <v/>
      </c>
      <c r="AM38" s="43" t="str">
        <f>IFERROR(__xludf.DUMMYFUNCTION("""COMPUTED_VALUE"""),"")</f>
        <v/>
      </c>
      <c r="AN38" s="43" t="str">
        <f>IFERROR(__xludf.DUMMYFUNCTION("""COMPUTED_VALUE"""),"")</f>
        <v/>
      </c>
      <c r="AO38" s="43" t="str">
        <f>IFERROR(__xludf.DUMMYFUNCTION("""COMPUTED_VALUE"""),"")</f>
        <v/>
      </c>
      <c r="AP38" s="43" t="str">
        <f>IFERROR(__xludf.DUMMYFUNCTION("""COMPUTED_VALUE"""),"")</f>
        <v/>
      </c>
      <c r="AQ38" s="43" t="str">
        <f>IFERROR(__xludf.DUMMYFUNCTION("""COMPUTED_VALUE"""),"")</f>
        <v/>
      </c>
      <c r="AR38" s="43" t="str">
        <f>IFERROR(__xludf.DUMMYFUNCTION("""COMPUTED_VALUE"""),"")</f>
        <v/>
      </c>
      <c r="AS38" s="43" t="str">
        <f>IFERROR(__xludf.DUMMYFUNCTION("""COMPUTED_VALUE"""),"")</f>
        <v/>
      </c>
      <c r="AT38" s="43" t="str">
        <f>IFERROR(__xludf.DUMMYFUNCTION("""COMPUTED_VALUE"""),"")</f>
        <v/>
      </c>
      <c r="AU38" s="43" t="str">
        <f>IFERROR(__xludf.DUMMYFUNCTION("""COMPUTED_VALUE"""),"")</f>
        <v/>
      </c>
      <c r="AV38" s="43" t="str">
        <f>IFERROR(__xludf.DUMMYFUNCTION("""COMPUTED_VALUE"""),"")</f>
        <v/>
      </c>
      <c r="AW38" s="43" t="str">
        <f>IFERROR(__xludf.DUMMYFUNCTION("""COMPUTED_VALUE"""),"")</f>
        <v/>
      </c>
      <c r="AX38" s="43" t="str">
        <f>IFERROR(__xludf.DUMMYFUNCTION("""COMPUTED_VALUE"""),"")</f>
        <v/>
      </c>
      <c r="AY38" s="43" t="str">
        <f>IFERROR(__xludf.DUMMYFUNCTION("""COMPUTED_VALUE"""),"")</f>
        <v/>
      </c>
      <c r="AZ38" s="43" t="str">
        <f>IFERROR(__xludf.DUMMYFUNCTION("""COMPUTED_VALUE"""),"")</f>
        <v/>
      </c>
      <c r="BA38" s="43" t="str">
        <f>IFERROR(__xludf.DUMMYFUNCTION("""COMPUTED_VALUE"""),"")</f>
        <v/>
      </c>
      <c r="BB38" s="43" t="str">
        <f>IFERROR(__xludf.DUMMYFUNCTION("""COMPUTED_VALUE"""),"")</f>
        <v/>
      </c>
      <c r="BC38" s="43" t="str">
        <f>IFERROR(__xludf.DUMMYFUNCTION("""COMPUTED_VALUE"""),"")</f>
        <v/>
      </c>
      <c r="BD38" s="43" t="str">
        <f>IFERROR(__xludf.DUMMYFUNCTION("""COMPUTED_VALUE"""),"")</f>
        <v/>
      </c>
      <c r="BE38" s="43" t="str">
        <f>IFERROR(__xludf.DUMMYFUNCTION("""COMPUTED_VALUE"""),"")</f>
        <v/>
      </c>
      <c r="BF38" s="43" t="str">
        <f>IFERROR(__xludf.DUMMYFUNCTION("""COMPUTED_VALUE"""),"")</f>
        <v/>
      </c>
      <c r="BG38" s="43" t="str">
        <f>IFERROR(__xludf.DUMMYFUNCTION("""COMPUTED_VALUE"""),"")</f>
        <v/>
      </c>
      <c r="BH38" s="43" t="str">
        <f>IFERROR(__xludf.DUMMYFUNCTION("""COMPUTED_VALUE"""),"")</f>
        <v/>
      </c>
      <c r="BI38" s="43" t="str">
        <f>IFERROR(__xludf.DUMMYFUNCTION("""COMPUTED_VALUE"""),"")</f>
        <v/>
      </c>
      <c r="BJ38" s="43" t="str">
        <f>IFERROR(__xludf.DUMMYFUNCTION("""COMPUTED_VALUE"""),"")</f>
        <v/>
      </c>
      <c r="BK38" s="43" t="str">
        <f>IFERROR(__xludf.DUMMYFUNCTION("""COMPUTED_VALUE"""),"")</f>
        <v/>
      </c>
      <c r="BL38" s="43" t="str">
        <f>IFERROR(__xludf.DUMMYFUNCTION("""COMPUTED_VALUE"""),"")</f>
        <v/>
      </c>
      <c r="BM38" s="43" t="str">
        <f>IFERROR(__xludf.DUMMYFUNCTION("""COMPUTED_VALUE"""),"")</f>
        <v/>
      </c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</row>
    <row r="39">
      <c r="A39" s="3"/>
      <c r="B39" s="3"/>
      <c r="L39" s="30"/>
      <c r="V39" s="43"/>
      <c r="Y39" s="43" t="str">
        <f>IFERROR(__xludf.DUMMYFUNCTION("""COMPUTED_VALUE"""),"")</f>
        <v/>
      </c>
      <c r="Z39" s="43" t="str">
        <f>IFERROR(__xludf.DUMMYFUNCTION("""COMPUTED_VALUE"""),"")</f>
        <v/>
      </c>
      <c r="AA39" s="43" t="str">
        <f>IFERROR(__xludf.DUMMYFUNCTION("""COMPUTED_VALUE"""),"")</f>
        <v/>
      </c>
      <c r="AB39" s="43" t="str">
        <f>IFERROR(__xludf.DUMMYFUNCTION("""COMPUTED_VALUE"""),"")</f>
        <v/>
      </c>
      <c r="AC39" s="43" t="str">
        <f>IFERROR(__xludf.DUMMYFUNCTION("""COMPUTED_VALUE"""),"")</f>
        <v/>
      </c>
      <c r="AD39" s="43" t="str">
        <f>IFERROR(__xludf.DUMMYFUNCTION("""COMPUTED_VALUE"""),"")</f>
        <v/>
      </c>
      <c r="AE39" s="43" t="str">
        <f>IFERROR(__xludf.DUMMYFUNCTION("""COMPUTED_VALUE"""),"")</f>
        <v/>
      </c>
      <c r="AF39" s="43" t="str">
        <f>IFERROR(__xludf.DUMMYFUNCTION("""COMPUTED_VALUE"""),"")</f>
        <v/>
      </c>
      <c r="AG39" s="43" t="str">
        <f>IFERROR(__xludf.DUMMYFUNCTION("""COMPUTED_VALUE"""),"")</f>
        <v/>
      </c>
      <c r="AH39" s="43" t="str">
        <f>IFERROR(__xludf.DUMMYFUNCTION("""COMPUTED_VALUE"""),"")</f>
        <v/>
      </c>
      <c r="AI39" s="43" t="str">
        <f>IFERROR(__xludf.DUMMYFUNCTION("""COMPUTED_VALUE"""),"")</f>
        <v/>
      </c>
      <c r="AJ39" s="43" t="str">
        <f>IFERROR(__xludf.DUMMYFUNCTION("""COMPUTED_VALUE"""),"")</f>
        <v/>
      </c>
      <c r="AK39" s="43" t="str">
        <f>IFERROR(__xludf.DUMMYFUNCTION("""COMPUTED_VALUE"""),"")</f>
        <v/>
      </c>
      <c r="AL39" s="43" t="str">
        <f>IFERROR(__xludf.DUMMYFUNCTION("""COMPUTED_VALUE"""),"")</f>
        <v/>
      </c>
      <c r="AM39" s="43" t="str">
        <f>IFERROR(__xludf.DUMMYFUNCTION("""COMPUTED_VALUE"""),"")</f>
        <v/>
      </c>
      <c r="AN39" s="43" t="str">
        <f>IFERROR(__xludf.DUMMYFUNCTION("""COMPUTED_VALUE"""),"")</f>
        <v/>
      </c>
      <c r="AO39" s="43" t="str">
        <f>IFERROR(__xludf.DUMMYFUNCTION("""COMPUTED_VALUE"""),"")</f>
        <v/>
      </c>
      <c r="AP39" s="43" t="str">
        <f>IFERROR(__xludf.DUMMYFUNCTION("""COMPUTED_VALUE"""),"")</f>
        <v/>
      </c>
      <c r="AQ39" s="43" t="str">
        <f>IFERROR(__xludf.DUMMYFUNCTION("""COMPUTED_VALUE"""),"")</f>
        <v/>
      </c>
      <c r="AR39" s="43" t="str">
        <f>IFERROR(__xludf.DUMMYFUNCTION("""COMPUTED_VALUE"""),"")</f>
        <v/>
      </c>
      <c r="AS39" s="43" t="str">
        <f>IFERROR(__xludf.DUMMYFUNCTION("""COMPUTED_VALUE"""),"")</f>
        <v/>
      </c>
      <c r="AT39" s="43" t="str">
        <f>IFERROR(__xludf.DUMMYFUNCTION("""COMPUTED_VALUE"""),"")</f>
        <v/>
      </c>
      <c r="AU39" s="43" t="str">
        <f>IFERROR(__xludf.DUMMYFUNCTION("""COMPUTED_VALUE"""),"")</f>
        <v/>
      </c>
      <c r="AV39" s="43" t="str">
        <f>IFERROR(__xludf.DUMMYFUNCTION("""COMPUTED_VALUE"""),"")</f>
        <v/>
      </c>
      <c r="AW39" s="43" t="str">
        <f>IFERROR(__xludf.DUMMYFUNCTION("""COMPUTED_VALUE"""),"")</f>
        <v/>
      </c>
      <c r="AX39" s="43" t="str">
        <f>IFERROR(__xludf.DUMMYFUNCTION("""COMPUTED_VALUE"""),"")</f>
        <v/>
      </c>
      <c r="AY39" s="43" t="str">
        <f>IFERROR(__xludf.DUMMYFUNCTION("""COMPUTED_VALUE"""),"")</f>
        <v/>
      </c>
      <c r="AZ39" s="43" t="str">
        <f>IFERROR(__xludf.DUMMYFUNCTION("""COMPUTED_VALUE"""),"")</f>
        <v/>
      </c>
      <c r="BA39" s="43" t="str">
        <f>IFERROR(__xludf.DUMMYFUNCTION("""COMPUTED_VALUE"""),"")</f>
        <v/>
      </c>
      <c r="BB39" s="43" t="str">
        <f>IFERROR(__xludf.DUMMYFUNCTION("""COMPUTED_VALUE"""),"")</f>
        <v/>
      </c>
      <c r="BC39" s="43" t="str">
        <f>IFERROR(__xludf.DUMMYFUNCTION("""COMPUTED_VALUE"""),"")</f>
        <v/>
      </c>
      <c r="BD39" s="43" t="str">
        <f>IFERROR(__xludf.DUMMYFUNCTION("""COMPUTED_VALUE"""),"")</f>
        <v/>
      </c>
      <c r="BE39" s="43" t="str">
        <f>IFERROR(__xludf.DUMMYFUNCTION("""COMPUTED_VALUE"""),"")</f>
        <v/>
      </c>
      <c r="BF39" s="43" t="str">
        <f>IFERROR(__xludf.DUMMYFUNCTION("""COMPUTED_VALUE"""),"")</f>
        <v/>
      </c>
      <c r="BG39" s="43" t="str">
        <f>IFERROR(__xludf.DUMMYFUNCTION("""COMPUTED_VALUE"""),"")</f>
        <v/>
      </c>
      <c r="BH39" s="43" t="str">
        <f>IFERROR(__xludf.DUMMYFUNCTION("""COMPUTED_VALUE"""),"")</f>
        <v/>
      </c>
      <c r="BI39" s="43" t="str">
        <f>IFERROR(__xludf.DUMMYFUNCTION("""COMPUTED_VALUE"""),"")</f>
        <v/>
      </c>
      <c r="BJ39" s="43" t="str">
        <f>IFERROR(__xludf.DUMMYFUNCTION("""COMPUTED_VALUE"""),"")</f>
        <v/>
      </c>
      <c r="BK39" s="43" t="str">
        <f>IFERROR(__xludf.DUMMYFUNCTION("""COMPUTED_VALUE"""),"")</f>
        <v/>
      </c>
      <c r="BL39" s="43" t="str">
        <f>IFERROR(__xludf.DUMMYFUNCTION("""COMPUTED_VALUE"""),"")</f>
        <v/>
      </c>
      <c r="BM39" s="43" t="str">
        <f>IFERROR(__xludf.DUMMYFUNCTION("""COMPUTED_VALUE"""),"")</f>
        <v/>
      </c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</row>
    <row r="40">
      <c r="A40" s="3"/>
      <c r="B40" s="3"/>
      <c r="L40" s="30"/>
      <c r="V40" s="43"/>
      <c r="Y40" s="43" t="str">
        <f>IFERROR(__xludf.DUMMYFUNCTION("""COMPUTED_VALUE"""),"")</f>
        <v/>
      </c>
      <c r="Z40" s="43" t="str">
        <f>IFERROR(__xludf.DUMMYFUNCTION("""COMPUTED_VALUE"""),"")</f>
        <v/>
      </c>
      <c r="AA40" s="43" t="str">
        <f>IFERROR(__xludf.DUMMYFUNCTION("""COMPUTED_VALUE"""),"")</f>
        <v/>
      </c>
      <c r="AB40" s="43" t="str">
        <f>IFERROR(__xludf.DUMMYFUNCTION("""COMPUTED_VALUE"""),"")</f>
        <v/>
      </c>
      <c r="AC40" s="43" t="str">
        <f>IFERROR(__xludf.DUMMYFUNCTION("""COMPUTED_VALUE"""),"")</f>
        <v/>
      </c>
      <c r="AD40" s="43" t="str">
        <f>IFERROR(__xludf.DUMMYFUNCTION("""COMPUTED_VALUE"""),"")</f>
        <v/>
      </c>
      <c r="AE40" s="43" t="str">
        <f>IFERROR(__xludf.DUMMYFUNCTION("""COMPUTED_VALUE"""),"")</f>
        <v/>
      </c>
      <c r="AF40" s="43" t="str">
        <f>IFERROR(__xludf.DUMMYFUNCTION("""COMPUTED_VALUE"""),"")</f>
        <v/>
      </c>
      <c r="AG40" s="43" t="str">
        <f>IFERROR(__xludf.DUMMYFUNCTION("""COMPUTED_VALUE"""),"")</f>
        <v/>
      </c>
      <c r="AH40" s="43" t="str">
        <f>IFERROR(__xludf.DUMMYFUNCTION("""COMPUTED_VALUE"""),"")</f>
        <v/>
      </c>
      <c r="AI40" s="43" t="str">
        <f>IFERROR(__xludf.DUMMYFUNCTION("""COMPUTED_VALUE"""),"")</f>
        <v/>
      </c>
      <c r="AJ40" s="43" t="str">
        <f>IFERROR(__xludf.DUMMYFUNCTION("""COMPUTED_VALUE"""),"")</f>
        <v/>
      </c>
      <c r="AK40" s="43" t="str">
        <f>IFERROR(__xludf.DUMMYFUNCTION("""COMPUTED_VALUE"""),"")</f>
        <v/>
      </c>
      <c r="AL40" s="43" t="str">
        <f>IFERROR(__xludf.DUMMYFUNCTION("""COMPUTED_VALUE"""),"")</f>
        <v/>
      </c>
      <c r="AM40" s="43" t="str">
        <f>IFERROR(__xludf.DUMMYFUNCTION("""COMPUTED_VALUE"""),"")</f>
        <v/>
      </c>
      <c r="AN40" s="43" t="str">
        <f>IFERROR(__xludf.DUMMYFUNCTION("""COMPUTED_VALUE"""),"")</f>
        <v/>
      </c>
      <c r="AO40" s="43" t="str">
        <f>IFERROR(__xludf.DUMMYFUNCTION("""COMPUTED_VALUE"""),"")</f>
        <v/>
      </c>
      <c r="AP40" s="43" t="str">
        <f>IFERROR(__xludf.DUMMYFUNCTION("""COMPUTED_VALUE"""),"")</f>
        <v/>
      </c>
      <c r="AQ40" s="43" t="str">
        <f>IFERROR(__xludf.DUMMYFUNCTION("""COMPUTED_VALUE"""),"")</f>
        <v/>
      </c>
      <c r="AR40" s="43" t="str">
        <f>IFERROR(__xludf.DUMMYFUNCTION("""COMPUTED_VALUE"""),"")</f>
        <v/>
      </c>
      <c r="AS40" s="43" t="str">
        <f>IFERROR(__xludf.DUMMYFUNCTION("""COMPUTED_VALUE"""),"")</f>
        <v/>
      </c>
      <c r="AT40" s="43" t="str">
        <f>IFERROR(__xludf.DUMMYFUNCTION("""COMPUTED_VALUE"""),"")</f>
        <v/>
      </c>
      <c r="AU40" s="43" t="str">
        <f>IFERROR(__xludf.DUMMYFUNCTION("""COMPUTED_VALUE"""),"")</f>
        <v/>
      </c>
      <c r="AV40" s="43" t="str">
        <f>IFERROR(__xludf.DUMMYFUNCTION("""COMPUTED_VALUE"""),"")</f>
        <v/>
      </c>
      <c r="AW40" s="43" t="str">
        <f>IFERROR(__xludf.DUMMYFUNCTION("""COMPUTED_VALUE"""),"")</f>
        <v/>
      </c>
      <c r="AX40" s="43" t="str">
        <f>IFERROR(__xludf.DUMMYFUNCTION("""COMPUTED_VALUE"""),"")</f>
        <v/>
      </c>
      <c r="AY40" s="43" t="str">
        <f>IFERROR(__xludf.DUMMYFUNCTION("""COMPUTED_VALUE"""),"")</f>
        <v/>
      </c>
      <c r="AZ40" s="43" t="str">
        <f>IFERROR(__xludf.DUMMYFUNCTION("""COMPUTED_VALUE"""),"")</f>
        <v/>
      </c>
      <c r="BA40" s="43" t="str">
        <f>IFERROR(__xludf.DUMMYFUNCTION("""COMPUTED_VALUE"""),"")</f>
        <v/>
      </c>
      <c r="BB40" s="43" t="str">
        <f>IFERROR(__xludf.DUMMYFUNCTION("""COMPUTED_VALUE"""),"")</f>
        <v/>
      </c>
      <c r="BC40" s="43" t="str">
        <f>IFERROR(__xludf.DUMMYFUNCTION("""COMPUTED_VALUE"""),"")</f>
        <v/>
      </c>
      <c r="BD40" s="43" t="str">
        <f>IFERROR(__xludf.DUMMYFUNCTION("""COMPUTED_VALUE"""),"")</f>
        <v/>
      </c>
      <c r="BE40" s="43" t="str">
        <f>IFERROR(__xludf.DUMMYFUNCTION("""COMPUTED_VALUE"""),"")</f>
        <v/>
      </c>
      <c r="BF40" s="43" t="str">
        <f>IFERROR(__xludf.DUMMYFUNCTION("""COMPUTED_VALUE"""),"")</f>
        <v/>
      </c>
      <c r="BG40" s="43" t="str">
        <f>IFERROR(__xludf.DUMMYFUNCTION("""COMPUTED_VALUE"""),"")</f>
        <v/>
      </c>
      <c r="BH40" s="43" t="str">
        <f>IFERROR(__xludf.DUMMYFUNCTION("""COMPUTED_VALUE"""),"")</f>
        <v/>
      </c>
      <c r="BI40" s="43" t="str">
        <f>IFERROR(__xludf.DUMMYFUNCTION("""COMPUTED_VALUE"""),"")</f>
        <v/>
      </c>
      <c r="BJ40" s="43" t="str">
        <f>IFERROR(__xludf.DUMMYFUNCTION("""COMPUTED_VALUE"""),"")</f>
        <v/>
      </c>
      <c r="BK40" s="43" t="str">
        <f>IFERROR(__xludf.DUMMYFUNCTION("""COMPUTED_VALUE"""),"")</f>
        <v/>
      </c>
      <c r="BL40" s="43" t="str">
        <f>IFERROR(__xludf.DUMMYFUNCTION("""COMPUTED_VALUE"""),"")</f>
        <v/>
      </c>
      <c r="BM40" s="43" t="str">
        <f>IFERROR(__xludf.DUMMYFUNCTION("""COMPUTED_VALUE"""),"")</f>
        <v/>
      </c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</row>
    <row r="41">
      <c r="A41" s="3"/>
      <c r="B41" s="3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43"/>
      <c r="W41" s="43"/>
      <c r="X41" s="43"/>
      <c r="Y41" s="43" t="str">
        <f>IFERROR(__xludf.DUMMYFUNCTION("""COMPUTED_VALUE"""),"")</f>
        <v/>
      </c>
      <c r="Z41" s="43" t="str">
        <f>IFERROR(__xludf.DUMMYFUNCTION("""COMPUTED_VALUE"""),"")</f>
        <v/>
      </c>
      <c r="AA41" s="43" t="str">
        <f>IFERROR(__xludf.DUMMYFUNCTION("""COMPUTED_VALUE"""),"")</f>
        <v/>
      </c>
      <c r="AB41" s="43" t="str">
        <f>IFERROR(__xludf.DUMMYFUNCTION("""COMPUTED_VALUE"""),"")</f>
        <v/>
      </c>
      <c r="AC41" s="43" t="str">
        <f>IFERROR(__xludf.DUMMYFUNCTION("""COMPUTED_VALUE"""),"")</f>
        <v/>
      </c>
      <c r="AD41" s="43" t="str">
        <f>IFERROR(__xludf.DUMMYFUNCTION("""COMPUTED_VALUE"""),"")</f>
        <v/>
      </c>
      <c r="AE41" s="43" t="str">
        <f>IFERROR(__xludf.DUMMYFUNCTION("""COMPUTED_VALUE"""),"")</f>
        <v/>
      </c>
      <c r="AF41" s="43" t="str">
        <f>IFERROR(__xludf.DUMMYFUNCTION("""COMPUTED_VALUE"""),"")</f>
        <v/>
      </c>
      <c r="AG41" s="43" t="str">
        <f>IFERROR(__xludf.DUMMYFUNCTION("""COMPUTED_VALUE"""),"")</f>
        <v/>
      </c>
      <c r="AH41" s="43" t="str">
        <f>IFERROR(__xludf.DUMMYFUNCTION("""COMPUTED_VALUE"""),"")</f>
        <v/>
      </c>
      <c r="AI41" s="43" t="str">
        <f>IFERROR(__xludf.DUMMYFUNCTION("""COMPUTED_VALUE"""),"")</f>
        <v/>
      </c>
      <c r="AJ41" s="43" t="str">
        <f>IFERROR(__xludf.DUMMYFUNCTION("""COMPUTED_VALUE"""),"")</f>
        <v/>
      </c>
      <c r="AK41" s="43" t="str">
        <f>IFERROR(__xludf.DUMMYFUNCTION("""COMPUTED_VALUE"""),"")</f>
        <v/>
      </c>
      <c r="AL41" s="43" t="str">
        <f>IFERROR(__xludf.DUMMYFUNCTION("""COMPUTED_VALUE"""),"")</f>
        <v/>
      </c>
      <c r="AM41" s="43" t="str">
        <f>IFERROR(__xludf.DUMMYFUNCTION("""COMPUTED_VALUE"""),"")</f>
        <v/>
      </c>
      <c r="AN41" s="43" t="str">
        <f>IFERROR(__xludf.DUMMYFUNCTION("""COMPUTED_VALUE"""),"")</f>
        <v/>
      </c>
      <c r="AO41" s="43" t="str">
        <f>IFERROR(__xludf.DUMMYFUNCTION("""COMPUTED_VALUE"""),"")</f>
        <v/>
      </c>
      <c r="AP41" s="43" t="str">
        <f>IFERROR(__xludf.DUMMYFUNCTION("""COMPUTED_VALUE"""),"")</f>
        <v/>
      </c>
      <c r="AQ41" s="43" t="str">
        <f>IFERROR(__xludf.DUMMYFUNCTION("""COMPUTED_VALUE"""),"")</f>
        <v/>
      </c>
      <c r="AR41" s="43" t="str">
        <f>IFERROR(__xludf.DUMMYFUNCTION("""COMPUTED_VALUE"""),"")</f>
        <v/>
      </c>
      <c r="AS41" s="43" t="str">
        <f>IFERROR(__xludf.DUMMYFUNCTION("""COMPUTED_VALUE"""),"")</f>
        <v/>
      </c>
      <c r="AT41" s="43" t="str">
        <f>IFERROR(__xludf.DUMMYFUNCTION("""COMPUTED_VALUE"""),"")</f>
        <v/>
      </c>
      <c r="AU41" s="43" t="str">
        <f>IFERROR(__xludf.DUMMYFUNCTION("""COMPUTED_VALUE"""),"")</f>
        <v/>
      </c>
      <c r="AV41" s="43" t="str">
        <f>IFERROR(__xludf.DUMMYFUNCTION("""COMPUTED_VALUE"""),"")</f>
        <v/>
      </c>
      <c r="AW41" s="43" t="str">
        <f>IFERROR(__xludf.DUMMYFUNCTION("""COMPUTED_VALUE"""),"")</f>
        <v/>
      </c>
      <c r="AX41" s="43" t="str">
        <f>IFERROR(__xludf.DUMMYFUNCTION("""COMPUTED_VALUE"""),"")</f>
        <v/>
      </c>
      <c r="AY41" s="43" t="str">
        <f>IFERROR(__xludf.DUMMYFUNCTION("""COMPUTED_VALUE"""),"")</f>
        <v/>
      </c>
      <c r="AZ41" s="43" t="str">
        <f>IFERROR(__xludf.DUMMYFUNCTION("""COMPUTED_VALUE"""),"")</f>
        <v/>
      </c>
      <c r="BA41" s="43" t="str">
        <f>IFERROR(__xludf.DUMMYFUNCTION("""COMPUTED_VALUE"""),"")</f>
        <v/>
      </c>
      <c r="BB41" s="43" t="str">
        <f>IFERROR(__xludf.DUMMYFUNCTION("""COMPUTED_VALUE"""),"")</f>
        <v/>
      </c>
      <c r="BC41" s="43" t="str">
        <f>IFERROR(__xludf.DUMMYFUNCTION("""COMPUTED_VALUE"""),"")</f>
        <v/>
      </c>
      <c r="BD41" s="43" t="str">
        <f>IFERROR(__xludf.DUMMYFUNCTION("""COMPUTED_VALUE"""),"")</f>
        <v/>
      </c>
      <c r="BE41" s="43" t="str">
        <f>IFERROR(__xludf.DUMMYFUNCTION("""COMPUTED_VALUE"""),"")</f>
        <v/>
      </c>
      <c r="BF41" s="43" t="str">
        <f>IFERROR(__xludf.DUMMYFUNCTION("""COMPUTED_VALUE"""),"")</f>
        <v/>
      </c>
      <c r="BG41" s="43" t="str">
        <f>IFERROR(__xludf.DUMMYFUNCTION("""COMPUTED_VALUE"""),"")</f>
        <v/>
      </c>
      <c r="BH41" s="43" t="str">
        <f>IFERROR(__xludf.DUMMYFUNCTION("""COMPUTED_VALUE"""),"")</f>
        <v/>
      </c>
      <c r="BI41" s="43" t="str">
        <f>IFERROR(__xludf.DUMMYFUNCTION("""COMPUTED_VALUE"""),"")</f>
        <v/>
      </c>
      <c r="BJ41" s="43" t="str">
        <f>IFERROR(__xludf.DUMMYFUNCTION("""COMPUTED_VALUE"""),"")</f>
        <v/>
      </c>
      <c r="BK41" s="43" t="str">
        <f>IFERROR(__xludf.DUMMYFUNCTION("""COMPUTED_VALUE"""),"")</f>
        <v/>
      </c>
      <c r="BL41" s="43" t="str">
        <f>IFERROR(__xludf.DUMMYFUNCTION("""COMPUTED_VALUE"""),"")</f>
        <v/>
      </c>
      <c r="BM41" s="43" t="str">
        <f>IFERROR(__xludf.DUMMYFUNCTION("""COMPUTED_VALUE"""),"")</f>
        <v/>
      </c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</row>
    <row r="42">
      <c r="A42" s="3"/>
      <c r="B42" s="3"/>
      <c r="C42" s="119" t="s">
        <v>53</v>
      </c>
      <c r="H42" s="3"/>
      <c r="I42" s="3"/>
      <c r="J42" s="30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43"/>
      <c r="W42" s="43"/>
      <c r="X42" s="43"/>
      <c r="Y42" s="43" t="str">
        <f>IFERROR(__xludf.DUMMYFUNCTION("""COMPUTED_VALUE"""),"")</f>
        <v/>
      </c>
      <c r="Z42" s="43" t="str">
        <f>IFERROR(__xludf.DUMMYFUNCTION("""COMPUTED_VALUE"""),"")</f>
        <v/>
      </c>
      <c r="AA42" s="43" t="str">
        <f>IFERROR(__xludf.DUMMYFUNCTION("""COMPUTED_VALUE"""),"")</f>
        <v/>
      </c>
      <c r="AB42" s="43" t="str">
        <f>IFERROR(__xludf.DUMMYFUNCTION("""COMPUTED_VALUE"""),"")</f>
        <v/>
      </c>
      <c r="AC42" s="43" t="str">
        <f>IFERROR(__xludf.DUMMYFUNCTION("""COMPUTED_VALUE"""),"")</f>
        <v/>
      </c>
      <c r="AD42" s="43" t="str">
        <f>IFERROR(__xludf.DUMMYFUNCTION("""COMPUTED_VALUE"""),"")</f>
        <v/>
      </c>
      <c r="AE42" s="43" t="str">
        <f>IFERROR(__xludf.DUMMYFUNCTION("""COMPUTED_VALUE"""),"")</f>
        <v/>
      </c>
      <c r="AF42" s="43" t="str">
        <f>IFERROR(__xludf.DUMMYFUNCTION("""COMPUTED_VALUE"""),"")</f>
        <v/>
      </c>
      <c r="AG42" s="43" t="str">
        <f>IFERROR(__xludf.DUMMYFUNCTION("""COMPUTED_VALUE"""),"")</f>
        <v/>
      </c>
      <c r="AH42" s="43" t="str">
        <f>IFERROR(__xludf.DUMMYFUNCTION("""COMPUTED_VALUE"""),"")</f>
        <v/>
      </c>
      <c r="AI42" s="43" t="str">
        <f>IFERROR(__xludf.DUMMYFUNCTION("""COMPUTED_VALUE"""),"")</f>
        <v/>
      </c>
      <c r="AJ42" s="43" t="str">
        <f>IFERROR(__xludf.DUMMYFUNCTION("""COMPUTED_VALUE"""),"")</f>
        <v/>
      </c>
      <c r="AK42" s="43" t="str">
        <f>IFERROR(__xludf.DUMMYFUNCTION("""COMPUTED_VALUE"""),"")</f>
        <v/>
      </c>
      <c r="AL42" s="43" t="str">
        <f>IFERROR(__xludf.DUMMYFUNCTION("""COMPUTED_VALUE"""),"")</f>
        <v/>
      </c>
      <c r="AM42" s="43" t="str">
        <f>IFERROR(__xludf.DUMMYFUNCTION("""COMPUTED_VALUE"""),"")</f>
        <v/>
      </c>
      <c r="AN42" s="43" t="str">
        <f>IFERROR(__xludf.DUMMYFUNCTION("""COMPUTED_VALUE"""),"")</f>
        <v/>
      </c>
      <c r="AO42" s="43" t="str">
        <f>IFERROR(__xludf.DUMMYFUNCTION("""COMPUTED_VALUE"""),"")</f>
        <v/>
      </c>
      <c r="AP42" s="43" t="str">
        <f>IFERROR(__xludf.DUMMYFUNCTION("""COMPUTED_VALUE"""),"")</f>
        <v/>
      </c>
      <c r="AQ42" s="43" t="str">
        <f>IFERROR(__xludf.DUMMYFUNCTION("""COMPUTED_VALUE"""),"")</f>
        <v/>
      </c>
      <c r="AR42" s="43" t="str">
        <f>IFERROR(__xludf.DUMMYFUNCTION("""COMPUTED_VALUE"""),"")</f>
        <v/>
      </c>
      <c r="AS42" s="43" t="str">
        <f>IFERROR(__xludf.DUMMYFUNCTION("""COMPUTED_VALUE"""),"")</f>
        <v/>
      </c>
      <c r="AT42" s="43" t="str">
        <f>IFERROR(__xludf.DUMMYFUNCTION("""COMPUTED_VALUE"""),"")</f>
        <v/>
      </c>
      <c r="AU42" s="43" t="str">
        <f>IFERROR(__xludf.DUMMYFUNCTION("""COMPUTED_VALUE"""),"")</f>
        <v/>
      </c>
      <c r="AV42" s="43" t="str">
        <f>IFERROR(__xludf.DUMMYFUNCTION("""COMPUTED_VALUE"""),"")</f>
        <v/>
      </c>
      <c r="AW42" s="43" t="str">
        <f>IFERROR(__xludf.DUMMYFUNCTION("""COMPUTED_VALUE"""),"")</f>
        <v/>
      </c>
      <c r="AX42" s="43" t="str">
        <f>IFERROR(__xludf.DUMMYFUNCTION("""COMPUTED_VALUE"""),"")</f>
        <v/>
      </c>
      <c r="AY42" s="43" t="str">
        <f>IFERROR(__xludf.DUMMYFUNCTION("""COMPUTED_VALUE"""),"")</f>
        <v/>
      </c>
      <c r="AZ42" s="43" t="str">
        <f>IFERROR(__xludf.DUMMYFUNCTION("""COMPUTED_VALUE"""),"")</f>
        <v/>
      </c>
      <c r="BA42" s="43" t="str">
        <f>IFERROR(__xludf.DUMMYFUNCTION("""COMPUTED_VALUE"""),"")</f>
        <v/>
      </c>
      <c r="BB42" s="43" t="str">
        <f>IFERROR(__xludf.DUMMYFUNCTION("""COMPUTED_VALUE"""),"")</f>
        <v/>
      </c>
      <c r="BC42" s="43" t="str">
        <f>IFERROR(__xludf.DUMMYFUNCTION("""COMPUTED_VALUE"""),"")</f>
        <v/>
      </c>
      <c r="BD42" s="43" t="str">
        <f>IFERROR(__xludf.DUMMYFUNCTION("""COMPUTED_VALUE"""),"")</f>
        <v/>
      </c>
      <c r="BE42" s="43" t="str">
        <f>IFERROR(__xludf.DUMMYFUNCTION("""COMPUTED_VALUE"""),"")</f>
        <v/>
      </c>
      <c r="BF42" s="43" t="str">
        <f>IFERROR(__xludf.DUMMYFUNCTION("""COMPUTED_VALUE"""),"")</f>
        <v/>
      </c>
      <c r="BG42" s="43" t="str">
        <f>IFERROR(__xludf.DUMMYFUNCTION("""COMPUTED_VALUE"""),"")</f>
        <v/>
      </c>
      <c r="BH42" s="43" t="str">
        <f>IFERROR(__xludf.DUMMYFUNCTION("""COMPUTED_VALUE"""),"")</f>
        <v/>
      </c>
      <c r="BI42" s="43" t="str">
        <f>IFERROR(__xludf.DUMMYFUNCTION("""COMPUTED_VALUE"""),"")</f>
        <v/>
      </c>
      <c r="BJ42" s="43" t="str">
        <f>IFERROR(__xludf.DUMMYFUNCTION("""COMPUTED_VALUE"""),"")</f>
        <v/>
      </c>
      <c r="BK42" s="43" t="str">
        <f>IFERROR(__xludf.DUMMYFUNCTION("""COMPUTED_VALUE"""),"")</f>
        <v/>
      </c>
      <c r="BL42" s="43" t="str">
        <f>IFERROR(__xludf.DUMMYFUNCTION("""COMPUTED_VALUE"""),"")</f>
        <v/>
      </c>
      <c r="BM42" s="43" t="str">
        <f>IFERROR(__xludf.DUMMYFUNCTION("""COMPUTED_VALUE"""),"")</f>
        <v/>
      </c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</row>
    <row r="43">
      <c r="A43" s="3"/>
      <c r="B43" s="3"/>
      <c r="C43" s="120"/>
      <c r="V43" s="76"/>
      <c r="W43" s="43"/>
      <c r="X43" s="43"/>
      <c r="Y43" s="43" t="str">
        <f>IFERROR(__xludf.DUMMYFUNCTION("""COMPUTED_VALUE"""),"")</f>
        <v/>
      </c>
      <c r="Z43" s="43" t="str">
        <f>IFERROR(__xludf.DUMMYFUNCTION("""COMPUTED_VALUE"""),"")</f>
        <v/>
      </c>
      <c r="AA43" s="43" t="str">
        <f>IFERROR(__xludf.DUMMYFUNCTION("""COMPUTED_VALUE"""),"")</f>
        <v/>
      </c>
      <c r="AB43" s="43" t="str">
        <f>IFERROR(__xludf.DUMMYFUNCTION("""COMPUTED_VALUE"""),"")</f>
        <v/>
      </c>
      <c r="AC43" s="43" t="str">
        <f>IFERROR(__xludf.DUMMYFUNCTION("""COMPUTED_VALUE"""),"")</f>
        <v/>
      </c>
      <c r="AD43" s="43" t="str">
        <f>IFERROR(__xludf.DUMMYFUNCTION("""COMPUTED_VALUE"""),"")</f>
        <v/>
      </c>
      <c r="AE43" s="43" t="str">
        <f>IFERROR(__xludf.DUMMYFUNCTION("""COMPUTED_VALUE"""),"")</f>
        <v/>
      </c>
      <c r="AF43" s="43" t="str">
        <f>IFERROR(__xludf.DUMMYFUNCTION("""COMPUTED_VALUE"""),"")</f>
        <v/>
      </c>
      <c r="AG43" s="43" t="str">
        <f>IFERROR(__xludf.DUMMYFUNCTION("""COMPUTED_VALUE"""),"")</f>
        <v/>
      </c>
      <c r="AH43" s="43" t="str">
        <f>IFERROR(__xludf.DUMMYFUNCTION("""COMPUTED_VALUE"""),"")</f>
        <v/>
      </c>
      <c r="AI43" s="43" t="str">
        <f>IFERROR(__xludf.DUMMYFUNCTION("""COMPUTED_VALUE"""),"")</f>
        <v/>
      </c>
      <c r="AJ43" s="43" t="str">
        <f>IFERROR(__xludf.DUMMYFUNCTION("""COMPUTED_VALUE"""),"")</f>
        <v/>
      </c>
      <c r="AK43" s="43" t="str">
        <f>IFERROR(__xludf.DUMMYFUNCTION("""COMPUTED_VALUE"""),"")</f>
        <v/>
      </c>
      <c r="AL43" s="43" t="str">
        <f>IFERROR(__xludf.DUMMYFUNCTION("""COMPUTED_VALUE"""),"")</f>
        <v/>
      </c>
      <c r="AM43" s="43" t="str">
        <f>IFERROR(__xludf.DUMMYFUNCTION("""COMPUTED_VALUE"""),"")</f>
        <v/>
      </c>
      <c r="AN43" s="43" t="str">
        <f>IFERROR(__xludf.DUMMYFUNCTION("""COMPUTED_VALUE"""),"")</f>
        <v/>
      </c>
      <c r="AO43" s="43" t="str">
        <f>IFERROR(__xludf.DUMMYFUNCTION("""COMPUTED_VALUE"""),"")</f>
        <v/>
      </c>
      <c r="AP43" s="43" t="str">
        <f>IFERROR(__xludf.DUMMYFUNCTION("""COMPUTED_VALUE"""),"")</f>
        <v/>
      </c>
      <c r="AQ43" s="43" t="str">
        <f>IFERROR(__xludf.DUMMYFUNCTION("""COMPUTED_VALUE"""),"")</f>
        <v/>
      </c>
      <c r="AR43" s="43" t="str">
        <f>IFERROR(__xludf.DUMMYFUNCTION("""COMPUTED_VALUE"""),"")</f>
        <v/>
      </c>
      <c r="AS43" s="43" t="str">
        <f>IFERROR(__xludf.DUMMYFUNCTION("""COMPUTED_VALUE"""),"")</f>
        <v/>
      </c>
      <c r="AT43" s="43" t="str">
        <f>IFERROR(__xludf.DUMMYFUNCTION("""COMPUTED_VALUE"""),"")</f>
        <v/>
      </c>
      <c r="AU43" s="43" t="str">
        <f>IFERROR(__xludf.DUMMYFUNCTION("""COMPUTED_VALUE"""),"")</f>
        <v/>
      </c>
      <c r="AV43" s="43" t="str">
        <f>IFERROR(__xludf.DUMMYFUNCTION("""COMPUTED_VALUE"""),"")</f>
        <v/>
      </c>
      <c r="AW43" s="43" t="str">
        <f>IFERROR(__xludf.DUMMYFUNCTION("""COMPUTED_VALUE"""),"")</f>
        <v/>
      </c>
      <c r="AX43" s="43" t="str">
        <f>IFERROR(__xludf.DUMMYFUNCTION("""COMPUTED_VALUE"""),"")</f>
        <v/>
      </c>
      <c r="AY43" s="43" t="str">
        <f>IFERROR(__xludf.DUMMYFUNCTION("""COMPUTED_VALUE"""),"")</f>
        <v/>
      </c>
      <c r="AZ43" s="43" t="str">
        <f>IFERROR(__xludf.DUMMYFUNCTION("""COMPUTED_VALUE"""),"")</f>
        <v/>
      </c>
      <c r="BA43" s="43" t="str">
        <f>IFERROR(__xludf.DUMMYFUNCTION("""COMPUTED_VALUE"""),"")</f>
        <v/>
      </c>
      <c r="BB43" s="43" t="str">
        <f>IFERROR(__xludf.DUMMYFUNCTION("""COMPUTED_VALUE"""),"")</f>
        <v/>
      </c>
      <c r="BC43" s="43" t="str">
        <f>IFERROR(__xludf.DUMMYFUNCTION("""COMPUTED_VALUE"""),"")</f>
        <v/>
      </c>
      <c r="BD43" s="43" t="str">
        <f>IFERROR(__xludf.DUMMYFUNCTION("""COMPUTED_VALUE"""),"")</f>
        <v/>
      </c>
      <c r="BE43" s="43" t="str">
        <f>IFERROR(__xludf.DUMMYFUNCTION("""COMPUTED_VALUE"""),"")</f>
        <v/>
      </c>
      <c r="BF43" s="43" t="str">
        <f>IFERROR(__xludf.DUMMYFUNCTION("""COMPUTED_VALUE"""),"")</f>
        <v/>
      </c>
      <c r="BG43" s="43" t="str">
        <f>IFERROR(__xludf.DUMMYFUNCTION("""COMPUTED_VALUE"""),"")</f>
        <v/>
      </c>
      <c r="BH43" s="43" t="str">
        <f>IFERROR(__xludf.DUMMYFUNCTION("""COMPUTED_VALUE"""),"")</f>
        <v/>
      </c>
      <c r="BI43" s="43" t="str">
        <f>IFERROR(__xludf.DUMMYFUNCTION("""COMPUTED_VALUE"""),"")</f>
        <v/>
      </c>
      <c r="BJ43" s="43" t="str">
        <f>IFERROR(__xludf.DUMMYFUNCTION("""COMPUTED_VALUE"""),"")</f>
        <v/>
      </c>
      <c r="BK43" s="43" t="str">
        <f>IFERROR(__xludf.DUMMYFUNCTION("""COMPUTED_VALUE"""),"")</f>
        <v/>
      </c>
      <c r="BL43" s="43" t="str">
        <f>IFERROR(__xludf.DUMMYFUNCTION("""COMPUTED_VALUE"""),"")</f>
        <v/>
      </c>
      <c r="BM43" s="43" t="str">
        <f>IFERROR(__xludf.DUMMYFUNCTION("""COMPUTED_VALUE"""),"")</f>
        <v/>
      </c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</row>
    <row r="44">
      <c r="A44" s="3"/>
      <c r="B44" s="3"/>
      <c r="V44" s="43"/>
      <c r="W44" s="43"/>
      <c r="X44" s="43"/>
      <c r="Y44" s="43" t="str">
        <f>IFERROR(__xludf.DUMMYFUNCTION("""COMPUTED_VALUE"""),"")</f>
        <v/>
      </c>
      <c r="Z44" s="43" t="str">
        <f>IFERROR(__xludf.DUMMYFUNCTION("""COMPUTED_VALUE"""),"")</f>
        <v/>
      </c>
      <c r="AA44" s="43" t="str">
        <f>IFERROR(__xludf.DUMMYFUNCTION("""COMPUTED_VALUE"""),"")</f>
        <v/>
      </c>
      <c r="AB44" s="43" t="str">
        <f>IFERROR(__xludf.DUMMYFUNCTION("""COMPUTED_VALUE"""),"")</f>
        <v/>
      </c>
      <c r="AC44" s="43" t="str">
        <f>IFERROR(__xludf.DUMMYFUNCTION("""COMPUTED_VALUE"""),"")</f>
        <v/>
      </c>
      <c r="AD44" s="43" t="str">
        <f>IFERROR(__xludf.DUMMYFUNCTION("""COMPUTED_VALUE"""),"")</f>
        <v/>
      </c>
      <c r="AE44" s="43" t="str">
        <f>IFERROR(__xludf.DUMMYFUNCTION("""COMPUTED_VALUE"""),"")</f>
        <v/>
      </c>
      <c r="AF44" s="43" t="str">
        <f>IFERROR(__xludf.DUMMYFUNCTION("""COMPUTED_VALUE"""),"")</f>
        <v/>
      </c>
      <c r="AG44" s="43" t="str">
        <f>IFERROR(__xludf.DUMMYFUNCTION("""COMPUTED_VALUE"""),"")</f>
        <v/>
      </c>
      <c r="AH44" s="43" t="str">
        <f>IFERROR(__xludf.DUMMYFUNCTION("""COMPUTED_VALUE"""),"")</f>
        <v/>
      </c>
      <c r="AI44" s="43" t="str">
        <f>IFERROR(__xludf.DUMMYFUNCTION("""COMPUTED_VALUE"""),"")</f>
        <v/>
      </c>
      <c r="AJ44" s="43" t="str">
        <f>IFERROR(__xludf.DUMMYFUNCTION("""COMPUTED_VALUE"""),"")</f>
        <v/>
      </c>
      <c r="AK44" s="43" t="str">
        <f>IFERROR(__xludf.DUMMYFUNCTION("""COMPUTED_VALUE"""),"")</f>
        <v/>
      </c>
      <c r="AL44" s="43" t="str">
        <f>IFERROR(__xludf.DUMMYFUNCTION("""COMPUTED_VALUE"""),"")</f>
        <v/>
      </c>
      <c r="AM44" s="43" t="str">
        <f>IFERROR(__xludf.DUMMYFUNCTION("""COMPUTED_VALUE"""),"")</f>
        <v/>
      </c>
      <c r="AN44" s="43" t="str">
        <f>IFERROR(__xludf.DUMMYFUNCTION("""COMPUTED_VALUE"""),"")</f>
        <v/>
      </c>
      <c r="AO44" s="43" t="str">
        <f>IFERROR(__xludf.DUMMYFUNCTION("""COMPUTED_VALUE"""),"")</f>
        <v/>
      </c>
      <c r="AP44" s="43" t="str">
        <f>IFERROR(__xludf.DUMMYFUNCTION("""COMPUTED_VALUE"""),"")</f>
        <v/>
      </c>
      <c r="AQ44" s="43" t="str">
        <f>IFERROR(__xludf.DUMMYFUNCTION("""COMPUTED_VALUE"""),"")</f>
        <v/>
      </c>
      <c r="AR44" s="43" t="str">
        <f>IFERROR(__xludf.DUMMYFUNCTION("""COMPUTED_VALUE"""),"")</f>
        <v/>
      </c>
      <c r="AS44" s="43" t="str">
        <f>IFERROR(__xludf.DUMMYFUNCTION("""COMPUTED_VALUE"""),"")</f>
        <v/>
      </c>
      <c r="AT44" s="43" t="str">
        <f>IFERROR(__xludf.DUMMYFUNCTION("""COMPUTED_VALUE"""),"")</f>
        <v/>
      </c>
      <c r="AU44" s="43" t="str">
        <f>IFERROR(__xludf.DUMMYFUNCTION("""COMPUTED_VALUE"""),"")</f>
        <v/>
      </c>
      <c r="AV44" s="43" t="str">
        <f>IFERROR(__xludf.DUMMYFUNCTION("""COMPUTED_VALUE"""),"")</f>
        <v/>
      </c>
      <c r="AW44" s="43" t="str">
        <f>IFERROR(__xludf.DUMMYFUNCTION("""COMPUTED_VALUE"""),"")</f>
        <v/>
      </c>
      <c r="AX44" s="43" t="str">
        <f>IFERROR(__xludf.DUMMYFUNCTION("""COMPUTED_VALUE"""),"")</f>
        <v/>
      </c>
      <c r="AY44" s="43" t="str">
        <f>IFERROR(__xludf.DUMMYFUNCTION("""COMPUTED_VALUE"""),"")</f>
        <v/>
      </c>
      <c r="AZ44" s="43" t="str">
        <f>IFERROR(__xludf.DUMMYFUNCTION("""COMPUTED_VALUE"""),"")</f>
        <v/>
      </c>
      <c r="BA44" s="43" t="str">
        <f>IFERROR(__xludf.DUMMYFUNCTION("""COMPUTED_VALUE"""),"")</f>
        <v/>
      </c>
      <c r="BB44" s="43" t="str">
        <f>IFERROR(__xludf.DUMMYFUNCTION("""COMPUTED_VALUE"""),"")</f>
        <v/>
      </c>
      <c r="BC44" s="43" t="str">
        <f>IFERROR(__xludf.DUMMYFUNCTION("""COMPUTED_VALUE"""),"")</f>
        <v/>
      </c>
      <c r="BD44" s="43" t="str">
        <f>IFERROR(__xludf.DUMMYFUNCTION("""COMPUTED_VALUE"""),"")</f>
        <v/>
      </c>
      <c r="BE44" s="43" t="str">
        <f>IFERROR(__xludf.DUMMYFUNCTION("""COMPUTED_VALUE"""),"")</f>
        <v/>
      </c>
      <c r="BF44" s="43" t="str">
        <f>IFERROR(__xludf.DUMMYFUNCTION("""COMPUTED_VALUE"""),"")</f>
        <v/>
      </c>
      <c r="BG44" s="43" t="str">
        <f>IFERROR(__xludf.DUMMYFUNCTION("""COMPUTED_VALUE"""),"")</f>
        <v/>
      </c>
      <c r="BH44" s="43" t="str">
        <f>IFERROR(__xludf.DUMMYFUNCTION("""COMPUTED_VALUE"""),"")</f>
        <v/>
      </c>
      <c r="BI44" s="43" t="str">
        <f>IFERROR(__xludf.DUMMYFUNCTION("""COMPUTED_VALUE"""),"")</f>
        <v/>
      </c>
      <c r="BJ44" s="43" t="str">
        <f>IFERROR(__xludf.DUMMYFUNCTION("""COMPUTED_VALUE"""),"")</f>
        <v/>
      </c>
      <c r="BK44" s="43" t="str">
        <f>IFERROR(__xludf.DUMMYFUNCTION("""COMPUTED_VALUE"""),"")</f>
        <v/>
      </c>
      <c r="BL44" s="43" t="str">
        <f>IFERROR(__xludf.DUMMYFUNCTION("""COMPUTED_VALUE"""),"")</f>
        <v/>
      </c>
      <c r="BM44" s="43" t="str">
        <f>IFERROR(__xludf.DUMMYFUNCTION("""COMPUTED_VALUE"""),"")</f>
        <v/>
      </c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</row>
    <row r="45">
      <c r="A45" s="3"/>
      <c r="B45" s="3"/>
      <c r="V45" s="43"/>
      <c r="W45" s="43"/>
      <c r="X45" s="43"/>
      <c r="Y45" s="43" t="str">
        <f>IFERROR(__xludf.DUMMYFUNCTION("""COMPUTED_VALUE"""),"")</f>
        <v/>
      </c>
      <c r="Z45" s="43" t="str">
        <f>IFERROR(__xludf.DUMMYFUNCTION("""COMPUTED_VALUE"""),"")</f>
        <v/>
      </c>
      <c r="AA45" s="43" t="str">
        <f>IFERROR(__xludf.DUMMYFUNCTION("""COMPUTED_VALUE"""),"")</f>
        <v/>
      </c>
      <c r="AB45" s="43" t="str">
        <f>IFERROR(__xludf.DUMMYFUNCTION("""COMPUTED_VALUE"""),"")</f>
        <v/>
      </c>
      <c r="AC45" s="43" t="str">
        <f>IFERROR(__xludf.DUMMYFUNCTION("""COMPUTED_VALUE"""),"")</f>
        <v/>
      </c>
      <c r="AD45" s="43" t="str">
        <f>IFERROR(__xludf.DUMMYFUNCTION("""COMPUTED_VALUE"""),"")</f>
        <v/>
      </c>
      <c r="AE45" s="43" t="str">
        <f>IFERROR(__xludf.DUMMYFUNCTION("""COMPUTED_VALUE"""),"")</f>
        <v/>
      </c>
      <c r="AF45" s="43" t="str">
        <f>IFERROR(__xludf.DUMMYFUNCTION("""COMPUTED_VALUE"""),"")</f>
        <v/>
      </c>
      <c r="AG45" s="43" t="str">
        <f>IFERROR(__xludf.DUMMYFUNCTION("""COMPUTED_VALUE"""),"")</f>
        <v/>
      </c>
      <c r="AH45" s="43" t="str">
        <f>IFERROR(__xludf.DUMMYFUNCTION("""COMPUTED_VALUE"""),"")</f>
        <v/>
      </c>
      <c r="AI45" s="43" t="str">
        <f>IFERROR(__xludf.DUMMYFUNCTION("""COMPUTED_VALUE"""),"")</f>
        <v/>
      </c>
      <c r="AJ45" s="43" t="str">
        <f>IFERROR(__xludf.DUMMYFUNCTION("""COMPUTED_VALUE"""),"")</f>
        <v/>
      </c>
      <c r="AK45" s="43" t="str">
        <f>IFERROR(__xludf.DUMMYFUNCTION("""COMPUTED_VALUE"""),"")</f>
        <v/>
      </c>
      <c r="AL45" s="43" t="str">
        <f>IFERROR(__xludf.DUMMYFUNCTION("""COMPUTED_VALUE"""),"")</f>
        <v/>
      </c>
      <c r="AM45" s="43" t="str">
        <f>IFERROR(__xludf.DUMMYFUNCTION("""COMPUTED_VALUE"""),"")</f>
        <v/>
      </c>
      <c r="AN45" s="43" t="str">
        <f>IFERROR(__xludf.DUMMYFUNCTION("""COMPUTED_VALUE"""),"")</f>
        <v/>
      </c>
      <c r="AO45" s="43" t="str">
        <f>IFERROR(__xludf.DUMMYFUNCTION("""COMPUTED_VALUE"""),"")</f>
        <v/>
      </c>
      <c r="AP45" s="43" t="str">
        <f>IFERROR(__xludf.DUMMYFUNCTION("""COMPUTED_VALUE"""),"")</f>
        <v/>
      </c>
      <c r="AQ45" s="43" t="str">
        <f>IFERROR(__xludf.DUMMYFUNCTION("""COMPUTED_VALUE"""),"")</f>
        <v/>
      </c>
      <c r="AR45" s="43" t="str">
        <f>IFERROR(__xludf.DUMMYFUNCTION("""COMPUTED_VALUE"""),"")</f>
        <v/>
      </c>
      <c r="AS45" s="43" t="str">
        <f>IFERROR(__xludf.DUMMYFUNCTION("""COMPUTED_VALUE"""),"")</f>
        <v/>
      </c>
      <c r="AT45" s="43" t="str">
        <f>IFERROR(__xludf.DUMMYFUNCTION("""COMPUTED_VALUE"""),"")</f>
        <v/>
      </c>
      <c r="AU45" s="43" t="str">
        <f>IFERROR(__xludf.DUMMYFUNCTION("""COMPUTED_VALUE"""),"")</f>
        <v/>
      </c>
      <c r="AV45" s="43" t="str">
        <f>IFERROR(__xludf.DUMMYFUNCTION("""COMPUTED_VALUE"""),"")</f>
        <v/>
      </c>
      <c r="AW45" s="43" t="str">
        <f>IFERROR(__xludf.DUMMYFUNCTION("""COMPUTED_VALUE"""),"")</f>
        <v/>
      </c>
      <c r="AX45" s="43" t="str">
        <f>IFERROR(__xludf.DUMMYFUNCTION("""COMPUTED_VALUE"""),"")</f>
        <v/>
      </c>
      <c r="AY45" s="43" t="str">
        <f>IFERROR(__xludf.DUMMYFUNCTION("""COMPUTED_VALUE"""),"")</f>
        <v/>
      </c>
      <c r="AZ45" s="43" t="str">
        <f>IFERROR(__xludf.DUMMYFUNCTION("""COMPUTED_VALUE"""),"")</f>
        <v/>
      </c>
      <c r="BA45" s="43" t="str">
        <f>IFERROR(__xludf.DUMMYFUNCTION("""COMPUTED_VALUE"""),"")</f>
        <v/>
      </c>
      <c r="BB45" s="43" t="str">
        <f>IFERROR(__xludf.DUMMYFUNCTION("""COMPUTED_VALUE"""),"")</f>
        <v/>
      </c>
      <c r="BC45" s="43" t="str">
        <f>IFERROR(__xludf.DUMMYFUNCTION("""COMPUTED_VALUE"""),"")</f>
        <v/>
      </c>
      <c r="BD45" s="43" t="str">
        <f>IFERROR(__xludf.DUMMYFUNCTION("""COMPUTED_VALUE"""),"")</f>
        <v/>
      </c>
      <c r="BE45" s="43" t="str">
        <f>IFERROR(__xludf.DUMMYFUNCTION("""COMPUTED_VALUE"""),"")</f>
        <v/>
      </c>
      <c r="BF45" s="43" t="str">
        <f>IFERROR(__xludf.DUMMYFUNCTION("""COMPUTED_VALUE"""),"")</f>
        <v/>
      </c>
      <c r="BG45" s="43" t="str">
        <f>IFERROR(__xludf.DUMMYFUNCTION("""COMPUTED_VALUE"""),"")</f>
        <v/>
      </c>
      <c r="BH45" s="43" t="str">
        <f>IFERROR(__xludf.DUMMYFUNCTION("""COMPUTED_VALUE"""),"")</f>
        <v/>
      </c>
      <c r="BI45" s="43" t="str">
        <f>IFERROR(__xludf.DUMMYFUNCTION("""COMPUTED_VALUE"""),"")</f>
        <v/>
      </c>
      <c r="BJ45" s="43" t="str">
        <f>IFERROR(__xludf.DUMMYFUNCTION("""COMPUTED_VALUE"""),"")</f>
        <v/>
      </c>
      <c r="BK45" s="43" t="str">
        <f>IFERROR(__xludf.DUMMYFUNCTION("""COMPUTED_VALUE"""),"")</f>
        <v/>
      </c>
      <c r="BL45" s="43" t="str">
        <f>IFERROR(__xludf.DUMMYFUNCTION("""COMPUTED_VALUE"""),"")</f>
        <v/>
      </c>
      <c r="BM45" s="43" t="str">
        <f>IFERROR(__xludf.DUMMYFUNCTION("""COMPUTED_VALUE"""),"")</f>
        <v/>
      </c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</row>
    <row r="46">
      <c r="A46" s="3"/>
      <c r="B46" s="3"/>
      <c r="V46" s="43"/>
      <c r="W46" s="43"/>
      <c r="X46" s="43"/>
      <c r="Y46" s="43" t="str">
        <f>IFERROR(__xludf.DUMMYFUNCTION("""COMPUTED_VALUE"""),"")</f>
        <v/>
      </c>
      <c r="Z46" s="43" t="str">
        <f>IFERROR(__xludf.DUMMYFUNCTION("""COMPUTED_VALUE"""),"")</f>
        <v/>
      </c>
      <c r="AA46" s="43" t="str">
        <f>IFERROR(__xludf.DUMMYFUNCTION("""COMPUTED_VALUE"""),"")</f>
        <v/>
      </c>
      <c r="AB46" s="43" t="str">
        <f>IFERROR(__xludf.DUMMYFUNCTION("""COMPUTED_VALUE"""),"")</f>
        <v/>
      </c>
      <c r="AC46" s="43" t="str">
        <f>IFERROR(__xludf.DUMMYFUNCTION("""COMPUTED_VALUE"""),"")</f>
        <v/>
      </c>
      <c r="AD46" s="43" t="str">
        <f>IFERROR(__xludf.DUMMYFUNCTION("""COMPUTED_VALUE"""),"")</f>
        <v/>
      </c>
      <c r="AE46" s="43" t="str">
        <f>IFERROR(__xludf.DUMMYFUNCTION("""COMPUTED_VALUE"""),"")</f>
        <v/>
      </c>
      <c r="AF46" s="43" t="str">
        <f>IFERROR(__xludf.DUMMYFUNCTION("""COMPUTED_VALUE"""),"")</f>
        <v/>
      </c>
      <c r="AG46" s="43" t="str">
        <f>IFERROR(__xludf.DUMMYFUNCTION("""COMPUTED_VALUE"""),"")</f>
        <v/>
      </c>
      <c r="AH46" s="43" t="str">
        <f>IFERROR(__xludf.DUMMYFUNCTION("""COMPUTED_VALUE"""),"")</f>
        <v/>
      </c>
      <c r="AI46" s="43" t="str">
        <f>IFERROR(__xludf.DUMMYFUNCTION("""COMPUTED_VALUE"""),"")</f>
        <v/>
      </c>
      <c r="AJ46" s="43" t="str">
        <f>IFERROR(__xludf.DUMMYFUNCTION("""COMPUTED_VALUE"""),"")</f>
        <v/>
      </c>
      <c r="AK46" s="43" t="str">
        <f>IFERROR(__xludf.DUMMYFUNCTION("""COMPUTED_VALUE"""),"")</f>
        <v/>
      </c>
      <c r="AL46" s="43" t="str">
        <f>IFERROR(__xludf.DUMMYFUNCTION("""COMPUTED_VALUE"""),"")</f>
        <v/>
      </c>
      <c r="AM46" s="43" t="str">
        <f>IFERROR(__xludf.DUMMYFUNCTION("""COMPUTED_VALUE"""),"")</f>
        <v/>
      </c>
      <c r="AN46" s="43" t="str">
        <f>IFERROR(__xludf.DUMMYFUNCTION("""COMPUTED_VALUE"""),"")</f>
        <v/>
      </c>
      <c r="AO46" s="43" t="str">
        <f>IFERROR(__xludf.DUMMYFUNCTION("""COMPUTED_VALUE"""),"")</f>
        <v/>
      </c>
      <c r="AP46" s="43" t="str">
        <f>IFERROR(__xludf.DUMMYFUNCTION("""COMPUTED_VALUE"""),"")</f>
        <v/>
      </c>
      <c r="AQ46" s="43" t="str">
        <f>IFERROR(__xludf.DUMMYFUNCTION("""COMPUTED_VALUE"""),"")</f>
        <v/>
      </c>
      <c r="AR46" s="43" t="str">
        <f>IFERROR(__xludf.DUMMYFUNCTION("""COMPUTED_VALUE"""),"")</f>
        <v/>
      </c>
      <c r="AS46" s="43" t="str">
        <f>IFERROR(__xludf.DUMMYFUNCTION("""COMPUTED_VALUE"""),"")</f>
        <v/>
      </c>
      <c r="AT46" s="43" t="str">
        <f>IFERROR(__xludf.DUMMYFUNCTION("""COMPUTED_VALUE"""),"")</f>
        <v/>
      </c>
      <c r="AU46" s="43" t="str">
        <f>IFERROR(__xludf.DUMMYFUNCTION("""COMPUTED_VALUE"""),"")</f>
        <v/>
      </c>
      <c r="AV46" s="43" t="str">
        <f>IFERROR(__xludf.DUMMYFUNCTION("""COMPUTED_VALUE"""),"")</f>
        <v/>
      </c>
      <c r="AW46" s="43" t="str">
        <f>IFERROR(__xludf.DUMMYFUNCTION("""COMPUTED_VALUE"""),"")</f>
        <v/>
      </c>
      <c r="AX46" s="43" t="str">
        <f>IFERROR(__xludf.DUMMYFUNCTION("""COMPUTED_VALUE"""),"")</f>
        <v/>
      </c>
      <c r="AY46" s="43" t="str">
        <f>IFERROR(__xludf.DUMMYFUNCTION("""COMPUTED_VALUE"""),"")</f>
        <v/>
      </c>
      <c r="AZ46" s="43" t="str">
        <f>IFERROR(__xludf.DUMMYFUNCTION("""COMPUTED_VALUE"""),"")</f>
        <v/>
      </c>
      <c r="BA46" s="43" t="str">
        <f>IFERROR(__xludf.DUMMYFUNCTION("""COMPUTED_VALUE"""),"")</f>
        <v/>
      </c>
      <c r="BB46" s="43" t="str">
        <f>IFERROR(__xludf.DUMMYFUNCTION("""COMPUTED_VALUE"""),"")</f>
        <v/>
      </c>
      <c r="BC46" s="43" t="str">
        <f>IFERROR(__xludf.DUMMYFUNCTION("""COMPUTED_VALUE"""),"")</f>
        <v/>
      </c>
      <c r="BD46" s="43" t="str">
        <f>IFERROR(__xludf.DUMMYFUNCTION("""COMPUTED_VALUE"""),"")</f>
        <v/>
      </c>
      <c r="BE46" s="43" t="str">
        <f>IFERROR(__xludf.DUMMYFUNCTION("""COMPUTED_VALUE"""),"")</f>
        <v/>
      </c>
      <c r="BF46" s="43" t="str">
        <f>IFERROR(__xludf.DUMMYFUNCTION("""COMPUTED_VALUE"""),"")</f>
        <v/>
      </c>
      <c r="BG46" s="43" t="str">
        <f>IFERROR(__xludf.DUMMYFUNCTION("""COMPUTED_VALUE"""),"")</f>
        <v/>
      </c>
      <c r="BH46" s="43" t="str">
        <f>IFERROR(__xludf.DUMMYFUNCTION("""COMPUTED_VALUE"""),"")</f>
        <v/>
      </c>
      <c r="BI46" s="43" t="str">
        <f>IFERROR(__xludf.DUMMYFUNCTION("""COMPUTED_VALUE"""),"")</f>
        <v/>
      </c>
      <c r="BJ46" s="43" t="str">
        <f>IFERROR(__xludf.DUMMYFUNCTION("""COMPUTED_VALUE"""),"")</f>
        <v/>
      </c>
      <c r="BK46" s="43" t="str">
        <f>IFERROR(__xludf.DUMMYFUNCTION("""COMPUTED_VALUE"""),"")</f>
        <v/>
      </c>
      <c r="BL46" s="43" t="str">
        <f>IFERROR(__xludf.DUMMYFUNCTION("""COMPUTED_VALUE"""),"")</f>
        <v/>
      </c>
      <c r="BM46" s="43" t="str">
        <f>IFERROR(__xludf.DUMMYFUNCTION("""COMPUTED_VALUE"""),"")</f>
        <v/>
      </c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43"/>
      <c r="W47" s="43"/>
      <c r="X47" s="43"/>
      <c r="Y47" s="43" t="str">
        <f>IFERROR(__xludf.DUMMYFUNCTION("""COMPUTED_VALUE"""),"")</f>
        <v/>
      </c>
      <c r="Z47" s="43" t="str">
        <f>IFERROR(__xludf.DUMMYFUNCTION("""COMPUTED_VALUE"""),"")</f>
        <v/>
      </c>
      <c r="AA47" s="43" t="str">
        <f>IFERROR(__xludf.DUMMYFUNCTION("""COMPUTED_VALUE"""),"")</f>
        <v/>
      </c>
      <c r="AB47" s="43" t="str">
        <f>IFERROR(__xludf.DUMMYFUNCTION("""COMPUTED_VALUE"""),"")</f>
        <v/>
      </c>
      <c r="AC47" s="43" t="str">
        <f>IFERROR(__xludf.DUMMYFUNCTION("""COMPUTED_VALUE"""),"")</f>
        <v/>
      </c>
      <c r="AD47" s="43" t="str">
        <f>IFERROR(__xludf.DUMMYFUNCTION("""COMPUTED_VALUE"""),"")</f>
        <v/>
      </c>
      <c r="AE47" s="43" t="str">
        <f>IFERROR(__xludf.DUMMYFUNCTION("""COMPUTED_VALUE"""),"")</f>
        <v/>
      </c>
      <c r="AF47" s="43" t="str">
        <f>IFERROR(__xludf.DUMMYFUNCTION("""COMPUTED_VALUE"""),"")</f>
        <v/>
      </c>
      <c r="AG47" s="43" t="str">
        <f>IFERROR(__xludf.DUMMYFUNCTION("""COMPUTED_VALUE"""),"")</f>
        <v/>
      </c>
      <c r="AH47" s="43" t="str">
        <f>IFERROR(__xludf.DUMMYFUNCTION("""COMPUTED_VALUE"""),"")</f>
        <v/>
      </c>
      <c r="AI47" s="43" t="str">
        <f>IFERROR(__xludf.DUMMYFUNCTION("""COMPUTED_VALUE"""),"")</f>
        <v/>
      </c>
      <c r="AJ47" s="43" t="str">
        <f>IFERROR(__xludf.DUMMYFUNCTION("""COMPUTED_VALUE"""),"")</f>
        <v/>
      </c>
      <c r="AK47" s="43" t="str">
        <f>IFERROR(__xludf.DUMMYFUNCTION("""COMPUTED_VALUE"""),"")</f>
        <v/>
      </c>
      <c r="AL47" s="43" t="str">
        <f>IFERROR(__xludf.DUMMYFUNCTION("""COMPUTED_VALUE"""),"")</f>
        <v/>
      </c>
      <c r="AM47" s="43" t="str">
        <f>IFERROR(__xludf.DUMMYFUNCTION("""COMPUTED_VALUE"""),"")</f>
        <v/>
      </c>
      <c r="AN47" s="43" t="str">
        <f>IFERROR(__xludf.DUMMYFUNCTION("""COMPUTED_VALUE"""),"")</f>
        <v/>
      </c>
      <c r="AO47" s="43" t="str">
        <f>IFERROR(__xludf.DUMMYFUNCTION("""COMPUTED_VALUE"""),"")</f>
        <v/>
      </c>
      <c r="AP47" s="43" t="str">
        <f>IFERROR(__xludf.DUMMYFUNCTION("""COMPUTED_VALUE"""),"")</f>
        <v/>
      </c>
      <c r="AQ47" s="43" t="str">
        <f>IFERROR(__xludf.DUMMYFUNCTION("""COMPUTED_VALUE"""),"")</f>
        <v/>
      </c>
      <c r="AR47" s="43" t="str">
        <f>IFERROR(__xludf.DUMMYFUNCTION("""COMPUTED_VALUE"""),"")</f>
        <v/>
      </c>
      <c r="AS47" s="43" t="str">
        <f>IFERROR(__xludf.DUMMYFUNCTION("""COMPUTED_VALUE"""),"")</f>
        <v/>
      </c>
      <c r="AT47" s="43" t="str">
        <f>IFERROR(__xludf.DUMMYFUNCTION("""COMPUTED_VALUE"""),"")</f>
        <v/>
      </c>
      <c r="AU47" s="43" t="str">
        <f>IFERROR(__xludf.DUMMYFUNCTION("""COMPUTED_VALUE"""),"")</f>
        <v/>
      </c>
      <c r="AV47" s="43" t="str">
        <f>IFERROR(__xludf.DUMMYFUNCTION("""COMPUTED_VALUE"""),"")</f>
        <v/>
      </c>
      <c r="AW47" s="43" t="str">
        <f>IFERROR(__xludf.DUMMYFUNCTION("""COMPUTED_VALUE"""),"")</f>
        <v/>
      </c>
      <c r="AX47" s="43" t="str">
        <f>IFERROR(__xludf.DUMMYFUNCTION("""COMPUTED_VALUE"""),"")</f>
        <v/>
      </c>
      <c r="AY47" s="43" t="str">
        <f>IFERROR(__xludf.DUMMYFUNCTION("""COMPUTED_VALUE"""),"")</f>
        <v/>
      </c>
      <c r="AZ47" s="43" t="str">
        <f>IFERROR(__xludf.DUMMYFUNCTION("""COMPUTED_VALUE"""),"")</f>
        <v/>
      </c>
      <c r="BA47" s="43" t="str">
        <f>IFERROR(__xludf.DUMMYFUNCTION("""COMPUTED_VALUE"""),"")</f>
        <v/>
      </c>
      <c r="BB47" s="43" t="str">
        <f>IFERROR(__xludf.DUMMYFUNCTION("""COMPUTED_VALUE"""),"")</f>
        <v/>
      </c>
      <c r="BC47" s="43" t="str">
        <f>IFERROR(__xludf.DUMMYFUNCTION("""COMPUTED_VALUE"""),"")</f>
        <v/>
      </c>
      <c r="BD47" s="43" t="str">
        <f>IFERROR(__xludf.DUMMYFUNCTION("""COMPUTED_VALUE"""),"")</f>
        <v/>
      </c>
      <c r="BE47" s="43" t="str">
        <f>IFERROR(__xludf.DUMMYFUNCTION("""COMPUTED_VALUE"""),"")</f>
        <v/>
      </c>
      <c r="BF47" s="43" t="str">
        <f>IFERROR(__xludf.DUMMYFUNCTION("""COMPUTED_VALUE"""),"")</f>
        <v/>
      </c>
      <c r="BG47" s="43" t="str">
        <f>IFERROR(__xludf.DUMMYFUNCTION("""COMPUTED_VALUE"""),"")</f>
        <v/>
      </c>
      <c r="BH47" s="43" t="str">
        <f>IFERROR(__xludf.DUMMYFUNCTION("""COMPUTED_VALUE"""),"")</f>
        <v/>
      </c>
      <c r="BI47" s="43" t="str">
        <f>IFERROR(__xludf.DUMMYFUNCTION("""COMPUTED_VALUE"""),"")</f>
        <v/>
      </c>
      <c r="BJ47" s="43" t="str">
        <f>IFERROR(__xludf.DUMMYFUNCTION("""COMPUTED_VALUE"""),"")</f>
        <v/>
      </c>
      <c r="BK47" s="43" t="str">
        <f>IFERROR(__xludf.DUMMYFUNCTION("""COMPUTED_VALUE"""),"")</f>
        <v/>
      </c>
      <c r="BL47" s="43" t="str">
        <f>IFERROR(__xludf.DUMMYFUNCTION("""COMPUTED_VALUE"""),"")</f>
        <v/>
      </c>
      <c r="BM47" s="43" t="str">
        <f>IFERROR(__xludf.DUMMYFUNCTION("""COMPUTED_VALUE"""),"")</f>
        <v/>
      </c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</row>
  </sheetData>
  <mergeCells count="24">
    <mergeCell ref="L2:L3"/>
    <mergeCell ref="L24:L27"/>
    <mergeCell ref="M2:U2"/>
    <mergeCell ref="G1:Q1"/>
    <mergeCell ref="C2:K2"/>
    <mergeCell ref="U28:U29"/>
    <mergeCell ref="S28:T29"/>
    <mergeCell ref="I28:J29"/>
    <mergeCell ref="C42:G42"/>
    <mergeCell ref="C43:U46"/>
    <mergeCell ref="N32:U34"/>
    <mergeCell ref="U30:U31"/>
    <mergeCell ref="S30:T31"/>
    <mergeCell ref="K30:K31"/>
    <mergeCell ref="I30:J31"/>
    <mergeCell ref="X37:X40"/>
    <mergeCell ref="W37:W40"/>
    <mergeCell ref="K28:K29"/>
    <mergeCell ref="J32:M34"/>
    <mergeCell ref="B32:I34"/>
    <mergeCell ref="M37:U40"/>
    <mergeCell ref="C36:D36"/>
    <mergeCell ref="C37:K40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O14">
      <formula1>'ROUND 11'!$BN$14:$BP$14</formula1>
    </dataValidation>
    <dataValidation type="list" allowBlank="1" showErrorMessage="1" sqref="C5">
      <formula1>'ROUND 11'!$AH$5:$AJ$5</formula1>
    </dataValidation>
    <dataValidation type="list" allowBlank="1" showErrorMessage="1" sqref="H9">
      <formula1>'ROUND 11'!$BB$9:$BD$9</formula1>
    </dataValidation>
    <dataValidation type="list" allowBlank="1" showErrorMessage="1" sqref="F9">
      <formula1>'ROUND 11'!$AT$9:$AV$9</formula1>
    </dataValidation>
    <dataValidation type="list" allowBlank="1" showErrorMessage="1" sqref="E23">
      <formula1>'ROUND 11'!$AP$23:$AR$23</formula1>
    </dataValidation>
    <dataValidation type="list" allowBlank="1" showErrorMessage="1" sqref="Q19">
      <formula1>'ROUND 11'!$BV$19:$BX$19</formula1>
    </dataValidation>
    <dataValidation type="list" allowBlank="1" showErrorMessage="1" sqref="H12">
      <formula1>'ROUND 11'!$BB$12:$BD$12</formula1>
    </dataValidation>
    <dataValidation type="list" allowBlank="1" showErrorMessage="1" sqref="P10">
      <formula1>'ROUND 11'!$BR$10:$BT$10</formula1>
    </dataValidation>
    <dataValidation type="list" allowBlank="1" showErrorMessage="1" sqref="Q21">
      <formula1>'ROUND 11'!$BV$21:$BX$21</formula1>
    </dataValidation>
    <dataValidation type="list" allowBlank="1" showErrorMessage="1" sqref="I11">
      <formula1>'ROUND 11'!$X$11:$AA$11</formula1>
    </dataValidation>
    <dataValidation type="list" allowBlank="1" showErrorMessage="1" sqref="R7">
      <formula1>'ROUND 11'!$BZ$7:$CB$7</formula1>
    </dataValidation>
    <dataValidation type="list" allowBlank="1" showErrorMessage="1" sqref="M26">
      <formula1>'ROUND 11'!$BF$26:$BH$26</formula1>
    </dataValidation>
    <dataValidation type="list" allowBlank="1" showErrorMessage="1" sqref="D6">
      <formula1>'ROUND 11'!$AL$6:$AN$6</formula1>
    </dataValidation>
    <dataValidation type="list" allowBlank="1" showErrorMessage="1" sqref="S11">
      <formula1>'ROUND 11'!$AC$11:$AF$11</formula1>
    </dataValidation>
    <dataValidation type="list" allowBlank="1" showErrorMessage="1" sqref="G5">
      <formula1>'ROUND 11'!$AX$5:$AZ$5</formula1>
    </dataValidation>
    <dataValidation type="list" allowBlank="1" showErrorMessage="1" sqref="E10">
      <formula1>'ROUND 11'!$AP$10:$AR$10</formula1>
    </dataValidation>
    <dataValidation type="list" allowBlank="1" showErrorMessage="1" sqref="N17">
      <formula1>'ROUND 11'!$BJ$17:$BL$17</formula1>
    </dataValidation>
    <dataValidation type="list" allowBlank="1" showErrorMessage="1" sqref="D17">
      <formula1>'ROUND 11'!$AL$17:$AN$17</formula1>
    </dataValidation>
    <dataValidation type="list" allowBlank="1" showErrorMessage="1" sqref="N9">
      <formula1>'ROUND 11'!$BJ$9:$BL$9</formula1>
    </dataValidation>
    <dataValidation type="list" allowBlank="1" showErrorMessage="1" sqref="F19">
      <formula1>'ROUND 11'!$AT$19:$AV$19</formula1>
    </dataValidation>
    <dataValidation type="list" allowBlank="1" showErrorMessage="1" sqref="H11">
      <formula1>'ROUND 11'!$BB$11:$BD$11</formula1>
    </dataValidation>
    <dataValidation type="list" allowBlank="1" showErrorMessage="1" sqref="R22">
      <formula1>'ROUND 11'!$BZ$22:$CB$22</formula1>
    </dataValidation>
    <dataValidation type="list" allowBlank="1" showErrorMessage="1" sqref="S10">
      <formula1>'ROUND 11'!$AC$10:$AF$10</formula1>
    </dataValidation>
    <dataValidation type="list" allowBlank="1" showErrorMessage="1" sqref="Q6">
      <formula1>'ROUND 11'!$BV$6:$BX$6</formula1>
    </dataValidation>
    <dataValidation type="list" allowBlank="1" showErrorMessage="1" sqref="I9">
      <formula1>'ROUND 11'!$X$9:$AA$9</formula1>
    </dataValidation>
    <dataValidation type="list" allowBlank="1" showErrorMessage="1" sqref="I10">
      <formula1>'ROUND 11'!$X$10:$AA$10</formula1>
    </dataValidation>
    <dataValidation type="list" allowBlank="1" showErrorMessage="1" sqref="Q20">
      <formula1>'ROUND 11'!$BV$20:$BX$20</formula1>
    </dataValidation>
    <dataValidation type="list" allowBlank="1" showErrorMessage="1" sqref="M13">
      <formula1>'ROUND 11'!$BF$13:$BH$13</formula1>
    </dataValidation>
    <dataValidation type="list" allowBlank="1" showErrorMessage="1" sqref="D16">
      <formula1>'ROUND 11'!$AL$16:$AN$16</formula1>
    </dataValidation>
    <dataValidation type="list" allowBlank="1" showErrorMessage="1" sqref="M25">
      <formula1>'ROUND 11'!$BF$25:$BH$25</formula1>
    </dataValidation>
    <dataValidation type="list" allowBlank="1" showErrorMessage="1" sqref="S6">
      <formula1>'ROUND 11'!$AC$6:$AF$6</formula1>
    </dataValidation>
    <dataValidation type="list" allowBlank="1" showErrorMessage="1" sqref="P7">
      <formula1>'ROUND 11'!$BR$7:$BT$7</formula1>
    </dataValidation>
    <dataValidation type="list" allowBlank="1" showErrorMessage="1" sqref="F18">
      <formula1>'ROUND 11'!$AT$18:$AV$18</formula1>
    </dataValidation>
    <dataValidation type="list" allowBlank="1" showErrorMessage="1" sqref="N16">
      <formula1>'ROUND 11'!$BJ$16:$BL$16</formula1>
    </dataValidation>
    <dataValidation type="list" allowBlank="1" showErrorMessage="1" sqref="M12">
      <formula1>'ROUND 11'!$BF$12:$BH$12</formula1>
    </dataValidation>
    <dataValidation type="list" allowBlank="1" showErrorMessage="1" sqref="O27">
      <formula1>'ROUND 11'!$BN$27:$BP$27</formula1>
    </dataValidation>
    <dataValidation type="list" allowBlank="1" showErrorMessage="1" sqref="R5">
      <formula1>'ROUND 11'!$BZ$5:$CB$5</formula1>
    </dataValidation>
    <dataValidation type="list" allowBlank="1" showErrorMessage="1" sqref="O15">
      <formula1>'ROUND 11'!$BN$15:$BP$15</formula1>
    </dataValidation>
    <dataValidation type="list" allowBlank="1" showErrorMessage="1" sqref="R21">
      <formula1>'ROUND 11'!$BZ$21:$CB$21</formula1>
    </dataValidation>
    <dataValidation type="list" allowBlank="1" showErrorMessage="1" sqref="E24">
      <formula1>'ROUND 11'!$AP$24:$AR$24</formula1>
    </dataValidation>
    <dataValidation type="list" allowBlank="1" showErrorMessage="1" sqref="O6">
      <formula1>'ROUND 11'!$BN$6:$BP$6</formula1>
    </dataValidation>
    <dataValidation type="list" allowBlank="1" showErrorMessage="1" sqref="E5">
      <formula1>'ROUND 11'!$AP$5:$AR$5</formula1>
    </dataValidation>
    <dataValidation type="list" allowBlank="1" showErrorMessage="1" sqref="H7">
      <formula1>'ROUND 11'!$BB$7:$BD$7</formula1>
    </dataValidation>
    <dataValidation type="list" allowBlank="1" showErrorMessage="1" sqref="F17">
      <formula1>'ROUND 11'!$AT$17:$AV$17</formula1>
    </dataValidation>
    <dataValidation type="list" allowBlank="1" showErrorMessage="1" sqref="M11">
      <formula1>'ROUND 11'!$BF$11:$BH$11</formula1>
    </dataValidation>
    <dataValidation type="list" allowBlank="1" showErrorMessage="1" sqref="N15">
      <formula1>'ROUND 11'!$BJ$15:$BL$15</formula1>
    </dataValidation>
    <dataValidation type="list" allowBlank="1" showErrorMessage="1" sqref="O26">
      <formula1>'ROUND 11'!$BN$26:$BP$26</formula1>
    </dataValidation>
    <dataValidation type="list" allowBlank="1" showErrorMessage="1" sqref="E11">
      <formula1>'ROUND 11'!$AP$11:$AR$11</formula1>
    </dataValidation>
    <dataValidation type="list" allowBlank="1" showErrorMessage="1" sqref="N20">
      <formula1>'ROUND 11'!$BJ$20:$BL$20</formula1>
    </dataValidation>
    <dataValidation type="list" allowBlank="1" showErrorMessage="1" sqref="M27">
      <formula1>'ROUND 11'!$BF$27:$BH$27</formula1>
    </dataValidation>
    <dataValidation type="list" allowBlank="1" showErrorMessage="1" sqref="O4">
      <formula1>'ROUND 11'!$BN$4:$BP$4</formula1>
    </dataValidation>
    <dataValidation type="list" allowBlank="1" showErrorMessage="1" sqref="G13">
      <formula1>'ROUND 11'!$AX$13:$AZ$13</formula1>
    </dataValidation>
    <dataValidation type="list" allowBlank="1" showErrorMessage="1" sqref="C15">
      <formula1>'ROUND 11'!$AH$15:$AJ$15</formula1>
    </dataValidation>
    <dataValidation type="list" allowBlank="1" showErrorMessage="1" sqref="D18">
      <formula1>'ROUND 11'!$AL$18:$AN$18</formula1>
    </dataValidation>
    <dataValidation type="list" allowBlank="1" showErrorMessage="1" sqref="P22">
      <formula1>'ROUND 11'!$BR$22:$BT$22</formula1>
    </dataValidation>
    <dataValidation type="list" allowBlank="1" showErrorMessage="1" sqref="F22">
      <formula1>'ROUND 11'!$AT$22:$AV$22</formula1>
    </dataValidation>
    <dataValidation type="list" allowBlank="1" showErrorMessage="1" sqref="D4">
      <formula1>'ROUND 11'!$AL$4:$AN$4</formula1>
    </dataValidation>
    <dataValidation type="list" allowBlank="1" showErrorMessage="1" sqref="G16">
      <formula1>'ROUND 11'!$AX$16:$AZ$16</formula1>
    </dataValidation>
    <dataValidation type="list" allowBlank="1" showErrorMessage="1" sqref="H24">
      <formula1>'ROUND 11'!$BB$24:$BD$24</formula1>
    </dataValidation>
    <dataValidation type="list" allowBlank="1" showErrorMessage="1" sqref="S23">
      <formula1>'ROUND 11'!$AC$23:$AF$23</formula1>
    </dataValidation>
    <dataValidation type="list" allowBlank="1" showErrorMessage="1" sqref="N7">
      <formula1>'ROUND 11'!$BJ$7:$BL$7</formula1>
    </dataValidation>
    <dataValidation type="list" allowBlank="1" showErrorMessage="1" sqref="C18">
      <formula1>'ROUND 11'!$AH$18:$AJ$18</formula1>
    </dataValidation>
    <dataValidation type="list" allowBlank="1" showErrorMessage="1" sqref="P25">
      <formula1>'ROUND 11'!$BR$25:$BT$25</formula1>
    </dataValidation>
    <dataValidation type="list" allowBlank="1" showErrorMessage="1" sqref="C20">
      <formula1>'ROUND 11'!$AH$20:$AJ$20</formula1>
    </dataValidation>
    <dataValidation type="list" allowBlank="1" showErrorMessage="1" sqref="H27">
      <formula1>'ROUND 11'!$BB$27:$BD$27</formula1>
    </dataValidation>
    <dataValidation type="list" allowBlank="1" showErrorMessage="1" sqref="R20">
      <formula1>'ROUND 11'!$BZ$20:$CB$20</formula1>
    </dataValidation>
    <dataValidation type="list" allowBlank="1" showErrorMessage="1" sqref="F7">
      <formula1>'ROUND 11'!$AT$7:$AV$7</formula1>
    </dataValidation>
    <dataValidation type="list" allowBlank="1" showErrorMessage="1" sqref="O16">
      <formula1>'ROUND 11'!$BN$16:$BP$16</formula1>
    </dataValidation>
    <dataValidation type="list" allowBlank="1" showErrorMessage="1" sqref="F21">
      <formula1>'ROUND 11'!$AT$21:$AV$21</formula1>
    </dataValidation>
    <dataValidation type="list" allowBlank="1" showErrorMessage="1" sqref="D19">
      <formula1>'ROUND 11'!$AL$19:$AN$19</formula1>
    </dataValidation>
    <dataValidation type="list" allowBlank="1" showErrorMessage="1" sqref="S4">
      <formula1>'ROUND 11'!$AC$4:$AF$4</formula1>
    </dataValidation>
    <dataValidation type="list" allowBlank="1" showErrorMessage="1" sqref="C17">
      <formula1>'ROUND 11'!$AH$17:$AJ$17</formula1>
    </dataValidation>
    <dataValidation type="list" allowBlank="1" showErrorMessage="1" sqref="R9">
      <formula1>'ROUND 11'!$BZ$9:$CB$9</formula1>
    </dataValidation>
    <dataValidation type="list" allowBlank="1" showErrorMessage="1" sqref="G15">
      <formula1>'ROUND 11'!$AX$15:$AZ$15</formula1>
    </dataValidation>
    <dataValidation type="list" allowBlank="1" showErrorMessage="1" sqref="H26">
      <formula1>'ROUND 11'!$BB$26:$BD$26</formula1>
    </dataValidation>
    <dataValidation type="list" allowBlank="1" showErrorMessage="1" sqref="I13">
      <formula1>'ROUND 11'!$X$13:$AA$13</formula1>
    </dataValidation>
    <dataValidation type="list" allowBlank="1" showErrorMessage="1" sqref="P24">
      <formula1>'ROUND 11'!$BR$24:$BT$24</formula1>
    </dataValidation>
    <dataValidation type="list" allowBlank="1" showErrorMessage="1" sqref="Q4">
      <formula1>'ROUND 11'!$BV$4:$BX$4</formula1>
    </dataValidation>
    <dataValidation type="list" allowBlank="1" showErrorMessage="1" sqref="M10">
      <formula1>'ROUND 11'!$BF$10:$BH$10</formula1>
    </dataValidation>
    <dataValidation type="list" allowBlank="1" showErrorMessage="1" sqref="F20">
      <formula1>'ROUND 11'!$AT$20:$AV$20</formula1>
    </dataValidation>
    <dataValidation type="list" allowBlank="1" showErrorMessage="1" sqref="C2 M2">
      <formula1>INSTRUCTIONS!$A$34:$CC$34</formula1>
    </dataValidation>
    <dataValidation type="list" allowBlank="1" showErrorMessage="1" sqref="C16">
      <formula1>'ROUND 11'!$AH$16:$AJ$16</formula1>
    </dataValidation>
    <dataValidation type="list" allowBlank="1" showErrorMessage="1" sqref="G14">
      <formula1>'ROUND 11'!$AX$14:$AZ$14</formula1>
    </dataValidation>
    <dataValidation type="list" allowBlank="1" showErrorMessage="1" sqref="H25">
      <formula1>'ROUND 11'!$BB$25:$BD$25</formula1>
    </dataValidation>
    <dataValidation type="list" allowBlank="1" showErrorMessage="1" sqref="Q10">
      <formula1>'ROUND 11'!$BV$10:$BX$10</formula1>
    </dataValidation>
    <dataValidation type="list" allowBlank="1" showErrorMessage="1" sqref="P23">
      <formula1>'ROUND 11'!$BR$23:$BT$23</formula1>
    </dataValidation>
    <dataValidation type="list" allowBlank="1" showErrorMessage="1" sqref="I12">
      <formula1>'ROUND 11'!$X$12:$AA$12</formula1>
    </dataValidation>
    <dataValidation type="list" allowBlank="1" showErrorMessage="1" sqref="G8">
      <formula1>'ROUND 11'!$AX$8:$AZ$8</formula1>
    </dataValidation>
    <dataValidation type="list" allowBlank="1" showErrorMessage="1" sqref="P26">
      <formula1>'ROUND 11'!$BR$26:$BT$26</formula1>
    </dataValidation>
    <dataValidation type="list" allowBlank="1" showErrorMessage="1" sqref="E20">
      <formula1>'ROUND 11'!$AP$20:$AR$20</formula1>
    </dataValidation>
    <dataValidation type="list" allowBlank="1" showErrorMessage="1" sqref="N27">
      <formula1>'ROUND 11'!$BJ$27:$BL$27</formula1>
    </dataValidation>
    <dataValidation type="list" allowBlank="1" showErrorMessage="1" sqref="D14">
      <formula1>'ROUND 11'!$AL$14:$AN$14</formula1>
    </dataValidation>
    <dataValidation type="list" allowBlank="1" showErrorMessage="1" sqref="C21">
      <formula1>'ROUND 11'!$AH$21:$AJ$21</formula1>
    </dataValidation>
    <dataValidation type="list" allowBlank="1" showErrorMessage="1" sqref="F10">
      <formula1>'ROUND 11'!$AT$10:$AV$10</formula1>
    </dataValidation>
    <dataValidation type="list" allowBlank="1" showErrorMessage="1" sqref="O17">
      <formula1>'ROUND 11'!$BN$17:$BP$17</formula1>
    </dataValidation>
    <dataValidation type="list" allowBlank="1" showErrorMessage="1" sqref="R24">
      <formula1>'ROUND 11'!$BZ$24:$CB$24</formula1>
    </dataValidation>
    <dataValidation type="list" allowBlank="1" showErrorMessage="1" sqref="I4">
      <formula1>'ROUND 11'!$X$4:$AA$4</formula1>
    </dataValidation>
    <dataValidation type="list" allowBlank="1" showErrorMessage="1" sqref="Q16">
      <formula1>'ROUND 11'!$BV$16:$BX$16</formula1>
    </dataValidation>
    <dataValidation type="list" allowBlank="1" showErrorMessage="1" sqref="H5">
      <formula1>'ROUND 11'!$BB$5:$BD$5</formula1>
    </dataValidation>
    <dataValidation type="list" allowBlank="1" showErrorMessage="1" sqref="O9">
      <formula1>'ROUND 11'!$BN$9:$BP$9</formula1>
    </dataValidation>
    <dataValidation type="list" allowBlank="1" showErrorMessage="1" sqref="Q9">
      <formula1>'ROUND 11'!$BV$9:$BX$9</formula1>
    </dataValidation>
    <dataValidation type="list" allowBlank="1" showErrorMessage="1" sqref="G25">
      <formula1>'ROUND 11'!$AX$25:$AZ$25</formula1>
    </dataValidation>
    <dataValidation type="list" allowBlank="1" showErrorMessage="1" sqref="M15">
      <formula1>'ROUND 11'!$BF$15:$BH$15</formula1>
    </dataValidation>
    <dataValidation type="list" allowBlank="1" showErrorMessage="1" sqref="F5">
      <formula1>'ROUND 11'!$AT$5:$AV$5</formula1>
    </dataValidation>
    <dataValidation type="list" allowBlank="1" showErrorMessage="1" sqref="E26">
      <formula1>'ROUND 11'!$AP$26:$AR$26</formula1>
    </dataValidation>
    <dataValidation type="list" allowBlank="1" showErrorMessage="1" sqref="D22">
      <formula1>'ROUND 11'!$AL$22:$AN$22</formula1>
    </dataValidation>
    <dataValidation type="list" allowBlank="1" showErrorMessage="1" sqref="N14">
      <formula1>'ROUND 11'!$BJ$14:$BL$14</formula1>
    </dataValidation>
    <dataValidation type="list" allowBlank="1" showErrorMessage="1" sqref="H15">
      <formula1>'ROUND 11'!$BB$15:$BD$15</formula1>
    </dataValidation>
    <dataValidation type="list" allowBlank="1" showErrorMessage="1" sqref="C3:H3">
      <formula1>'ROUND 11'!$Y$27:$Y$36</formula1>
    </dataValidation>
    <dataValidation type="list" allowBlank="1" showErrorMessage="1" sqref="I14">
      <formula1>'ROUND 11'!$X$14:$AA$14</formula1>
    </dataValidation>
    <dataValidation type="list" allowBlank="1" showErrorMessage="1" sqref="Q24">
      <formula1>'ROUND 11'!$BV$24:$BX$24</formula1>
    </dataValidation>
    <dataValidation type="list" allowBlank="1" showErrorMessage="1" sqref="P19">
      <formula1>'ROUND 11'!$BR$19:$BT$19</formula1>
    </dataValidation>
    <dataValidation type="list" allowBlank="1" showErrorMessage="1" sqref="P5">
      <formula1>'ROUND 11'!$BR$5:$BT$5</formula1>
    </dataValidation>
    <dataValidation type="list" allowBlank="1" showErrorMessage="1" sqref="M23">
      <formula1>'ROUND 11'!$BF$23:$BH$23</formula1>
    </dataValidation>
    <dataValidation type="list" allowBlank="1" showErrorMessage="1" sqref="G24">
      <formula1>'ROUND 11'!$AX$24:$AZ$24</formula1>
    </dataValidation>
    <dataValidation type="list" allowBlank="1" showErrorMessage="1" sqref="E25">
      <formula1>'ROUND 11'!$AP$25:$AR$25</formula1>
    </dataValidation>
    <dataValidation type="list" allowBlank="1" showErrorMessage="1" sqref="E13">
      <formula1>'ROUND 11'!$AP$13:$AR$13</formula1>
    </dataValidation>
    <dataValidation type="list" allowBlank="1" showErrorMessage="1" sqref="C14">
      <formula1>'ROUND 11'!$AH$14:$AJ$14</formula1>
    </dataValidation>
    <dataValidation type="list" allowBlank="1" showErrorMessage="1" sqref="N22">
      <formula1>'ROUND 11'!$BJ$22:$BL$22</formula1>
    </dataValidation>
    <dataValidation type="list" allowBlank="1" showErrorMessage="1" sqref="H23">
      <formula1>'ROUND 11'!$BB$23:$BD$23</formula1>
    </dataValidation>
    <dataValidation type="list" allowBlank="1" showErrorMessage="1" sqref="G18">
      <formula1>'ROUND 11'!$AX$18:$AZ$18</formula1>
    </dataValidation>
    <dataValidation type="list" allowBlank="1" showErrorMessage="1" sqref="I22">
      <formula1>'ROUND 11'!$X$22:$AA$22</formula1>
    </dataValidation>
    <dataValidation type="list" allowBlank="1" showErrorMessage="1" sqref="P27">
      <formula1>'ROUND 11'!$BR$27:$BT$27</formula1>
    </dataValidation>
    <dataValidation type="list" allowBlank="1" showErrorMessage="1" sqref="E19">
      <formula1>'ROUND 11'!$AP$19:$AR$19</formula1>
    </dataValidation>
    <dataValidation type="list" allowBlank="1" showErrorMessage="1" sqref="R17">
      <formula1>'ROUND 11'!$BZ$17:$CB$17</formula1>
    </dataValidation>
    <dataValidation type="list" allowBlank="1" showErrorMessage="1" sqref="M5">
      <formula1>'ROUND 11'!$BF$5:$BH$5</formula1>
    </dataValidation>
    <dataValidation type="list" allowBlank="1" showErrorMessage="1" sqref="E12">
      <formula1>'ROUND 11'!$AP$12:$AR$12</formula1>
    </dataValidation>
    <dataValidation type="list" allowBlank="1" showErrorMessage="1" sqref="M24">
      <formula1>'ROUND 11'!$BF$24:$BH$24</formula1>
    </dataValidation>
    <dataValidation type="list" allowBlank="1" showErrorMessage="1" sqref="E8">
      <formula1>'ROUND 11'!$AP$8:$AR$8</formula1>
    </dataValidation>
    <dataValidation type="list" allowBlank="1" showErrorMessage="1" sqref="F11">
      <formula1>'ROUND 11'!$AT$11:$AV$11</formula1>
    </dataValidation>
    <dataValidation type="list" allowBlank="1" showErrorMessage="1" sqref="N21">
      <formula1>'ROUND 11'!$BJ$21:$BL$21</formula1>
    </dataValidation>
    <dataValidation type="list" allowBlank="1" showErrorMessage="1" sqref="S9">
      <formula1>'ROUND 11'!$AC$9:$AF$9</formula1>
    </dataValidation>
    <dataValidation type="list" allowBlank="1" showErrorMessage="1" sqref="D15">
      <formula1>'ROUND 11'!$AL$15:$AN$15</formula1>
    </dataValidation>
    <dataValidation type="list" allowBlank="1" showErrorMessage="1" sqref="H10">
      <formula1>'ROUND 11'!$BB$10:$BD$10</formula1>
    </dataValidation>
    <dataValidation type="list" allowBlank="1" showErrorMessage="1" sqref="C13">
      <formula1>'ROUND 11'!$AH$13:$AJ$13</formula1>
    </dataValidation>
    <dataValidation type="list" allowBlank="1" showErrorMessage="1" sqref="M8">
      <formula1>'ROUND 11'!$BF$8:$BH$8</formula1>
    </dataValidation>
    <dataValidation type="list" allowBlank="1" showErrorMessage="1" sqref="R16">
      <formula1>'ROUND 11'!$BZ$16:$CB$16</formula1>
    </dataValidation>
    <dataValidation type="list" allowBlank="1" showErrorMessage="1" sqref="O20">
      <formula1>'ROUND 11'!$BN$20:$BP$20</formula1>
    </dataValidation>
    <dataValidation type="list" allowBlank="1" showErrorMessage="1" sqref="N5">
      <formula1>'ROUND 11'!$BJ$5:$BL$5</formula1>
    </dataValidation>
    <dataValidation type="list" allowBlank="1" showErrorMessage="1" sqref="I21">
      <formula1>'ROUND 11'!$X$21:$AA$21</formula1>
    </dataValidation>
    <dataValidation type="list" allowBlank="1" showErrorMessage="1" sqref="H22">
      <formula1>'ROUND 11'!$BB$22:$BD$22</formula1>
    </dataValidation>
    <dataValidation type="list" allowBlank="1" showErrorMessage="1" sqref="G17">
      <formula1>'ROUND 11'!$AX$17:$AZ$17</formula1>
    </dataValidation>
    <dataValidation type="list" allowBlank="1" showErrorMessage="1" sqref="E18">
      <formula1>'ROUND 11'!$AP$18:$AR$18</formula1>
    </dataValidation>
    <dataValidation type="list" allowBlank="1" showErrorMessage="1" sqref="D21">
      <formula1>'ROUND 11'!$AL$21:$AN$21</formula1>
    </dataValidation>
    <dataValidation type="list" allowBlank="1" showErrorMessage="1" sqref="R18">
      <formula1>'ROUND 11'!$BZ$18:$CB$18</formula1>
    </dataValidation>
    <dataValidation type="list" allowBlank="1" showErrorMessage="1" sqref="H16">
      <formula1>'ROUND 11'!$BB$16:$BD$16</formula1>
    </dataValidation>
    <dataValidation type="list" allowBlank="1" showErrorMessage="1" sqref="N18">
      <formula1>'ROUND 11'!$BJ$18:$BL$18</formula1>
    </dataValidation>
    <dataValidation type="list" allowBlank="1" showErrorMessage="1" sqref="Q25">
      <formula1>'ROUND 11'!$BV$25:$BX$25</formula1>
    </dataValidation>
    <dataValidation type="list" allowBlank="1" showErrorMessage="1" sqref="D20">
      <formula1>'ROUND 11'!$AL$20:$AN$20</formula1>
    </dataValidation>
    <dataValidation type="list" allowBlank="1" showErrorMessage="1" sqref="H21">
      <formula1>'ROUND 11'!$BB$21:$BD$21</formula1>
    </dataValidation>
    <dataValidation type="list" allowBlank="1" showErrorMessage="1" sqref="D8">
      <formula1>'ROUND 11'!$AL$8:$AN$8</formula1>
    </dataValidation>
    <dataValidation type="list" allowBlank="1" showErrorMessage="1" sqref="C12">
      <formula1>'ROUND 11'!$AH$12:$AJ$12</formula1>
    </dataValidation>
    <dataValidation type="list" allowBlank="1" showErrorMessage="1" sqref="I18">
      <formula1>'ROUND 11'!$X$18:$AA$18</formula1>
    </dataValidation>
    <dataValidation type="list" allowBlank="1" showErrorMessage="1" sqref="E14">
      <formula1>'ROUND 11'!$AP$14:$AR$14</formula1>
    </dataValidation>
    <dataValidation type="list" allowBlank="1" showErrorMessage="1" sqref="O7">
      <formula1>'ROUND 11'!$BN$7:$BP$7</formula1>
    </dataValidation>
    <dataValidation type="list" allowBlank="1" showErrorMessage="1" sqref="D10">
      <formula1>'ROUND 11'!$AL$10:$AN$10</formula1>
    </dataValidation>
    <dataValidation type="list" allowBlank="1" showErrorMessage="1" sqref="E17">
      <formula1>'ROUND 11'!$AP$17:$AR$17</formula1>
    </dataValidation>
    <dataValidation type="list" allowBlank="1" showErrorMessage="1" sqref="N23">
      <formula1>'ROUND 11'!$BJ$23:$BL$23</formula1>
    </dataValidation>
    <dataValidation type="list" allowBlank="1" showErrorMessage="1" sqref="R26">
      <formula1>'ROUND 11'!$BZ$26:$CB$26</formula1>
    </dataValidation>
    <dataValidation type="list" allowBlank="1" showErrorMessage="1" sqref="O10">
      <formula1>'ROUND 11'!$BN$10:$BP$10</formula1>
    </dataValidation>
    <dataValidation type="list" allowBlank="1" showErrorMessage="1" sqref="R23">
      <formula1>'ROUND 11'!$BZ$23:$CB$23</formula1>
    </dataValidation>
    <dataValidation type="list" allowBlank="1" showErrorMessage="1" sqref="N26">
      <formula1>'ROUND 11'!$BJ$26:$BL$26</formula1>
    </dataValidation>
    <dataValidation type="list" allowBlank="1" showErrorMessage="1" sqref="E6">
      <formula1>'ROUND 11'!$AP$6:$AR$6</formula1>
    </dataValidation>
    <dataValidation type="list" allowBlank="1" showErrorMessage="1" sqref="O13">
      <formula1>'ROUND 11'!$BN$13:$BP$13</formula1>
    </dataValidation>
    <dataValidation type="list" allowBlank="1" showErrorMessage="1" sqref="I23">
      <formula1>'ROUND 11'!$X$23:$AA$23</formula1>
    </dataValidation>
    <dataValidation type="list" allowBlank="1" showErrorMessage="1" sqref="M17">
      <formula1>'ROUND 11'!$BF$17:$BH$17</formula1>
    </dataValidation>
    <dataValidation type="list" allowBlank="1" showErrorMessage="1" sqref="M14">
      <formula1>'ROUND 11'!$BF$14:$BH$14</formula1>
    </dataValidation>
    <dataValidation type="list" allowBlank="1" showErrorMessage="1" sqref="G19">
      <formula1>'ROUND 11'!$AX$19:$AZ$19</formula1>
    </dataValidation>
    <dataValidation type="list" allowBlank="1" showErrorMessage="1" sqref="I6">
      <formula1>'ROUND 11'!$X$6:$AA$6</formula1>
    </dataValidation>
    <dataValidation type="list" allowBlank="1" showErrorMessage="1" sqref="Q15">
      <formula1>'ROUND 11'!$BV$15:$BX$15</formula1>
    </dataValidation>
    <dataValidation type="list" allowBlank="1" showErrorMessage="1" sqref="E22">
      <formula1>'ROUND 11'!$AP$22:$AR$22</formula1>
    </dataValidation>
    <dataValidation type="list" allowBlank="1" showErrorMessage="1" sqref="Q18">
      <formula1>'ROUND 11'!$BV$18:$BX$18</formula1>
    </dataValidation>
    <dataValidation type="list" allowBlank="1" showErrorMessage="1" sqref="M16">
      <formula1>'ROUND 11'!$BF$16:$BH$16</formula1>
    </dataValidation>
    <dataValidation type="list" allowBlank="1" showErrorMessage="1" sqref="E16">
      <formula1>'ROUND 11'!$AP$16:$AR$16</formula1>
    </dataValidation>
    <dataValidation type="list" allowBlank="1" showErrorMessage="1" sqref="C8">
      <formula1>'ROUND 11'!$AH$8:$AJ$8</formula1>
    </dataValidation>
    <dataValidation type="list" allowBlank="1" showErrorMessage="1" sqref="O12">
      <formula1>'ROUND 11'!$BN$12:$BP$12</formula1>
    </dataValidation>
    <dataValidation type="list" allowBlank="1" showErrorMessage="1" sqref="M22">
      <formula1>'ROUND 11'!$BF$22:$BH$22</formula1>
    </dataValidation>
    <dataValidation type="list" allowBlank="1" showErrorMessage="1" sqref="N25">
      <formula1>'ROUND 11'!$BJ$25:$BL$25</formula1>
    </dataValidation>
    <dataValidation type="list" allowBlank="1" showErrorMessage="1" sqref="H14">
      <formula1>'ROUND 11'!$BB$14:$BD$14</formula1>
    </dataValidation>
    <dataValidation type="list" allowBlank="1" showErrorMessage="1" sqref="G27">
      <formula1>'ROUND 11'!$AX$27:$AZ$27</formula1>
    </dataValidation>
    <dataValidation type="list" allowBlank="1" showErrorMessage="1" sqref="C10">
      <formula1>'ROUND 11'!$AH$10:$AJ$10</formula1>
    </dataValidation>
    <dataValidation type="list" allowBlank="1" showErrorMessage="1" sqref="Q23">
      <formula1>'ROUND 11'!$BV$23:$BX$23</formula1>
    </dataValidation>
    <dataValidation type="list" allowBlank="1" showErrorMessage="1" sqref="D13">
      <formula1>'ROUND 11'!$AL$13:$AN$13</formula1>
    </dataValidation>
    <dataValidation type="list" allowBlank="1" showErrorMessage="1" sqref="N19">
      <formula1>'ROUND 11'!$BJ$19:$BL$19</formula1>
    </dataValidation>
    <dataValidation type="list" allowBlank="1" showErrorMessage="1" sqref="E21">
      <formula1>'ROUND 11'!$AP$21:$AR$21</formula1>
    </dataValidation>
    <dataValidation type="list" allowBlank="1" showErrorMessage="1" sqref="M3:R3">
      <formula1>'ROUND 11'!$Y$38:$Y$47</formula1>
    </dataValidation>
    <dataValidation type="list" allowBlank="1" showErrorMessage="1" sqref="S7">
      <formula1>'ROUND 11'!$AC$7:$AF$7</formula1>
    </dataValidation>
    <dataValidation type="list" allowBlank="1" showErrorMessage="1" sqref="M21">
      <formula1>'ROUND 11'!$BF$21:$BH$21</formula1>
    </dataValidation>
    <dataValidation type="list" allowBlank="1" showErrorMessage="1" sqref="I19">
      <formula1>'ROUND 11'!$X$19:$AA$19</formula1>
    </dataValidation>
    <dataValidation type="list" allowBlank="1" showErrorMessage="1" sqref="R19">
      <formula1>'ROUND 11'!$BZ$19:$CB$19</formula1>
    </dataValidation>
    <dataValidation type="list" allowBlank="1" showErrorMessage="1" sqref="Q17">
      <formula1>'ROUND 11'!$BV$17:$BX$17</formula1>
    </dataValidation>
    <dataValidation type="list" allowBlank="1" showErrorMessage="1" sqref="D12">
      <formula1>'ROUND 11'!$AL$12:$AN$12</formula1>
    </dataValidation>
    <dataValidation type="list" allowBlank="1" showErrorMessage="1" sqref="H13">
      <formula1>'ROUND 11'!$BB$13:$BD$13</formula1>
    </dataValidation>
    <dataValidation type="list" allowBlank="1" showErrorMessage="1" sqref="G26">
      <formula1>'ROUND 11'!$AX$26:$AZ$26</formula1>
    </dataValidation>
    <dataValidation type="list" allowBlank="1" showErrorMessage="1" sqref="E15">
      <formula1>'ROUND 11'!$AP$15:$AR$15</formula1>
    </dataValidation>
    <dataValidation type="list" allowBlank="1" showErrorMessage="1" sqref="Q22">
      <formula1>'ROUND 11'!$BV$22:$BX$22</formula1>
    </dataValidation>
    <dataValidation type="list" allowBlank="1" showErrorMessage="1" sqref="G6">
      <formula1>'ROUND 11'!$AX$6:$AZ$6</formula1>
    </dataValidation>
    <dataValidation type="list" allowBlank="1" showErrorMessage="1" sqref="Q7">
      <formula1>'ROUND 11'!$BV$7:$BX$7</formula1>
    </dataValidation>
    <dataValidation type="list" allowBlank="1" showErrorMessage="1" sqref="O11">
      <formula1>'ROUND 11'!$BN$11:$BP$11</formula1>
    </dataValidation>
    <dataValidation type="list" allowBlank="1" showErrorMessage="1" sqref="N24">
      <formula1>'ROUND 11'!$BJ$24:$BL$24</formula1>
    </dataValidation>
    <dataValidation type="list" allowBlank="1" showErrorMessage="1" sqref="R25">
      <formula1>'ROUND 11'!$BZ$25:$CB$25</formula1>
    </dataValidation>
    <dataValidation type="list" allowBlank="1" showErrorMessage="1" sqref="Q13">
      <formula1>'ROUND 11'!$BV$13:$BX$13</formula1>
    </dataValidation>
    <dataValidation type="list" allowBlank="1" showErrorMessage="1" sqref="M20">
      <formula1>'ROUND 11'!$BF$20:$BH$20</formula1>
    </dataValidation>
    <dataValidation type="list" allowBlank="1" showErrorMessage="1" sqref="P8">
      <formula1>'ROUND 11'!$BR$8:$BT$8</formula1>
    </dataValidation>
    <dataValidation type="list" allowBlank="1" showErrorMessage="1" sqref="D11">
      <formula1>'ROUND 11'!$AL$11:$AN$11</formula1>
    </dataValidation>
    <dataValidation type="list" allowBlank="1" showErrorMessage="1" sqref="M18">
      <formula1>'ROUND 11'!$BF$18:$BH$18</formula1>
    </dataValidation>
    <dataValidation type="list" allowBlank="1" showErrorMessage="1" sqref="R27">
      <formula1>'ROUND 11'!$BZ$27:$CB$27</formula1>
    </dataValidation>
    <dataValidation type="list" allowBlank="1" showErrorMessage="1" sqref="Q5">
      <formula1>'ROUND 11'!$BV$5:$BX$5</formula1>
    </dataValidation>
    <dataValidation type="list" allowBlank="1" showErrorMessage="1" sqref="C24">
      <formula1>'ROUND 11'!$AH$24:$AJ$24</formula1>
    </dataValidation>
    <dataValidation type="list" allowBlank="1" showErrorMessage="1" sqref="G4">
      <formula1>'ROUND 11'!$AX$4:$AZ$4</formula1>
    </dataValidation>
    <dataValidation type="list" allowBlank="1" showErrorMessage="1" sqref="G22">
      <formula1>'ROUND 11'!$AX$22:$AZ$22</formula1>
    </dataValidation>
    <dataValidation type="list" allowBlank="1" showErrorMessage="1" sqref="I8">
      <formula1>'ROUND 11'!$X$8:$AA$8</formula1>
    </dataValidation>
    <dataValidation type="list" allowBlank="1" showErrorMessage="1" sqref="N11">
      <formula1>'ROUND 11'!$BJ$11:$BL$11</formula1>
    </dataValidation>
    <dataValidation type="list" allowBlank="1" showErrorMessage="1" sqref="R14">
      <formula1>'ROUND 11'!$BZ$14:$CB$14</formula1>
    </dataValidation>
    <dataValidation type="list" allowBlank="1" showErrorMessage="1" sqref="F13">
      <formula1>'ROUND 11'!$AT$13:$AV$13</formula1>
    </dataValidation>
    <dataValidation type="list" allowBlank="1" showErrorMessage="1" sqref="O5">
      <formula1>'ROUND 11'!$BN$5:$BP$5</formula1>
    </dataValidation>
    <dataValidation type="list" allowBlank="1" showErrorMessage="1" sqref="O22">
      <formula1>'ROUND 11'!$BN$22:$BP$22</formula1>
    </dataValidation>
    <dataValidation type="list" allowBlank="1" showErrorMessage="1" sqref="E4">
      <formula1>'ROUND 11'!$AP$4:$AR$4</formula1>
    </dataValidation>
    <dataValidation type="list" allowBlank="1" showErrorMessage="1" sqref="C11">
      <formula1>'ROUND 11'!$AH$11:$AJ$11</formula1>
    </dataValidation>
    <dataValidation type="list" allowBlank="1" showErrorMessage="1" sqref="H18">
      <formula1>'ROUND 11'!$BB$18:$BD$18</formula1>
    </dataValidation>
    <dataValidation type="list" allowBlank="1" showErrorMessage="1" sqref="P16">
      <formula1>'ROUND 11'!$BR$16:$BT$16</formula1>
    </dataValidation>
    <dataValidation type="list" allowBlank="1" showErrorMessage="1" sqref="Q27">
      <formula1>'ROUND 11'!$BV$27:$BX$27</formula1>
    </dataValidation>
    <dataValidation type="list" allowBlank="1" showErrorMessage="1" sqref="H20">
      <formula1>'ROUND 11'!$BB$20:$BD$20</formula1>
    </dataValidation>
    <dataValidation type="list" allowBlank="1" showErrorMessage="1" sqref="H8">
      <formula1>'ROUND 11'!$BB$8:$BD$8</formula1>
    </dataValidation>
    <dataValidation type="list" allowBlank="1" showErrorMessage="1" sqref="I17">
      <formula1>'ROUND 11'!$X$17:$AA$17</formula1>
    </dataValidation>
    <dataValidation type="list" allowBlank="1" showErrorMessage="1" sqref="C6">
      <formula1>'ROUND 11'!$AH$6:$AJ$6</formula1>
    </dataValidation>
    <dataValidation type="list" allowBlank="1" showErrorMessage="1" sqref="F12">
      <formula1>'ROUND 11'!$AT$12:$AV$12</formula1>
    </dataValidation>
    <dataValidation type="list" allowBlank="1" showErrorMessage="1" sqref="N10">
      <formula1>'ROUND 11'!$BJ$10:$BL$10</formula1>
    </dataValidation>
    <dataValidation type="list" allowBlank="1" showErrorMessage="1" sqref="O21">
      <formula1>'ROUND 11'!$BN$21:$BP$21</formula1>
    </dataValidation>
    <dataValidation type="list" allowBlank="1" showErrorMessage="1" sqref="S17">
      <formula1>'ROUND 11'!$AC$17:$AF$17</formula1>
    </dataValidation>
    <dataValidation type="list" allowBlank="1" showErrorMessage="1" sqref="H17">
      <formula1>'ROUND 11'!$BB$17:$BD$17</formula1>
    </dataValidation>
    <dataValidation type="list" allowBlank="1" showErrorMessage="1" sqref="Q14">
      <formula1>'ROUND 11'!$BV$14:$BX$14</formula1>
    </dataValidation>
    <dataValidation type="list" allowBlank="1" showErrorMessage="1" sqref="P15">
      <formula1>'ROUND 11'!$BR$15:$BT$15</formula1>
    </dataValidation>
    <dataValidation type="list" allowBlank="1" showErrorMessage="1" sqref="I16">
      <formula1>'ROUND 11'!$X$16:$AA$16</formula1>
    </dataValidation>
    <dataValidation type="list" allowBlank="1" showErrorMessage="1" sqref="Q26">
      <formula1>'ROUND 11'!$BV$26:$BX$26</formula1>
    </dataValidation>
    <dataValidation type="list" allowBlank="1" showErrorMessage="1" sqref="N8">
      <formula1>'ROUND 11'!$BJ$8:$BL$8</formula1>
    </dataValidation>
    <dataValidation type="list" allowBlank="1" showErrorMessage="1" sqref="C25">
      <formula1>'ROUND 11'!$AH$25:$AJ$25</formula1>
    </dataValidation>
    <dataValidation type="list" allowBlank="1" showErrorMessage="1" sqref="S16">
      <formula1>'ROUND 11'!$AC$16:$AF$16</formula1>
    </dataValidation>
    <dataValidation type="list" allowBlank="1" showErrorMessage="1" sqref="G23">
      <formula1>'ROUND 11'!$AX$23:$AZ$23</formula1>
    </dataValidation>
    <dataValidation type="list" allowBlank="1" showErrorMessage="1" sqref="M19">
      <formula1>'ROUND 11'!$BF$19:$BH$19</formula1>
    </dataValidation>
    <dataValidation type="list" allowBlank="1" showErrorMessage="1" sqref="R8">
      <formula1>'ROUND 11'!$BZ$8:$CB$8</formula1>
    </dataValidation>
    <dataValidation type="list" allowBlank="1" showErrorMessage="1" sqref="D5">
      <formula1>'ROUND 11'!$AL$5:$AN$5</formula1>
    </dataValidation>
    <dataValidation type="list" allowBlank="1" showErrorMessage="1" sqref="O23">
      <formula1>'ROUND 11'!$BN$23:$BP$23</formula1>
    </dataValidation>
    <dataValidation type="list" allowBlank="1" showErrorMessage="1" sqref="R15">
      <formula1>'ROUND 11'!$BZ$15:$CB$15</formula1>
    </dataValidation>
    <dataValidation type="list" allowBlank="1" showErrorMessage="1" sqref="I15">
      <formula1>'ROUND 11'!$X$15:$AA$15</formula1>
    </dataValidation>
    <dataValidation type="list" allowBlank="1" showErrorMessage="1" sqref="D23">
      <formula1>'ROUND 11'!$AL$23:$AN$23</formula1>
    </dataValidation>
    <dataValidation type="list" allowBlank="1" showErrorMessage="1" sqref="P17">
      <formula1>'ROUND 11'!$BR$17:$BT$17</formula1>
    </dataValidation>
    <dataValidation type="list" allowBlank="1" showErrorMessage="1" sqref="H19">
      <formula1>'ROUND 11'!$BB$19:$BD$19</formula1>
    </dataValidation>
    <dataValidation type="list" allowBlank="1" showErrorMessage="1" sqref="S5">
      <formula1>'ROUND 11'!$AC$5:$AF$5</formula1>
    </dataValidation>
    <dataValidation type="list" allowBlank="1" showErrorMessage="1" sqref="R12">
      <formula1>'ROUND 11'!$BZ$12:$CB$12</formula1>
    </dataValidation>
    <dataValidation type="list" allowBlank="1" showErrorMessage="1" sqref="I20">
      <formula1>'ROUND 11'!$X$20:$AA$20</formula1>
    </dataValidation>
    <dataValidation type="list" allowBlank="1" showErrorMessage="1" sqref="R4">
      <formula1>'ROUND 11'!$BZ$4:$CB$4</formula1>
    </dataValidation>
    <dataValidation type="list" allowBlank="1" showErrorMessage="1" sqref="Q12">
      <formula1>'ROUND 11'!$BV$12:$BX$12</formula1>
    </dataValidation>
    <dataValidation type="list" allowBlank="1" showErrorMessage="1" sqref="C23">
      <formula1>'ROUND 11'!$AH$23:$AJ$23</formula1>
    </dataValidation>
    <dataValidation type="list" allowBlank="1" showErrorMessage="1" sqref="D26">
      <formula1>'ROUND 11'!$AL$26:$AN$26</formula1>
    </dataValidation>
    <dataValidation type="list" allowBlank="1" showErrorMessage="1" sqref="G21">
      <formula1>'ROUND 11'!$AX$21:$AZ$21</formula1>
    </dataValidation>
    <dataValidation type="list" allowBlank="1" showErrorMessage="1" sqref="S18">
      <formula1>'ROUND 11'!$AC$18:$AF$18</formula1>
    </dataValidation>
    <dataValidation type="list" allowBlank="1" showErrorMessage="1" sqref="O19">
      <formula1>'ROUND 11'!$BN$19:$BP$19</formula1>
    </dataValidation>
    <dataValidation type="list" allowBlank="1" showErrorMessage="1" sqref="R13">
      <formula1>'ROUND 11'!$BZ$13:$CB$13</formula1>
    </dataValidation>
    <dataValidation type="list" allowBlank="1" showErrorMessage="1" sqref="G9">
      <formula1>'ROUND 11'!$AX$9:$AZ$9</formula1>
    </dataValidation>
    <dataValidation type="list" allowBlank="1" showErrorMessage="1" sqref="N13">
      <formula1>'ROUND 11'!$BJ$13:$BL$13</formula1>
    </dataValidation>
    <dataValidation type="list" allowBlank="1" showErrorMessage="1" sqref="D25">
      <formula1>'ROUND 11'!$AL$25:$AN$25</formula1>
    </dataValidation>
    <dataValidation type="list" allowBlank="1" showErrorMessage="1" sqref="M7">
      <formula1>'ROUND 11'!$BF$7:$BH$7</formula1>
    </dataValidation>
    <dataValidation type="list" allowBlank="1" showErrorMessage="1" sqref="Q11">
      <formula1>'ROUND 11'!$BV$11:$BX$11</formula1>
    </dataValidation>
    <dataValidation type="list" allowBlank="1" showErrorMessage="1" sqref="F15">
      <formula1>'ROUND 11'!$AT$15:$AV$15</formula1>
    </dataValidation>
    <dataValidation type="list" allowBlank="1" showErrorMessage="1" sqref="N6">
      <formula1>'ROUND 11'!$BJ$6:$BL$6</formula1>
    </dataValidation>
    <dataValidation type="list" allowBlank="1" showErrorMessage="1" sqref="G20">
      <formula1>'ROUND 11'!$AX$20:$AZ$20</formula1>
    </dataValidation>
    <dataValidation type="list" allowBlank="1" showErrorMessage="1" sqref="O24">
      <formula1>'ROUND 11'!$BN$24:$BP$24</formula1>
    </dataValidation>
    <dataValidation type="list" allowBlank="1" showErrorMessage="1" sqref="P18">
      <formula1>'ROUND 11'!$BR$18:$BT$18</formula1>
    </dataValidation>
    <dataValidation type="list" allowBlank="1" showErrorMessage="1" sqref="C22">
      <formula1>'ROUND 11'!$AH$22:$AJ$22</formula1>
    </dataValidation>
    <dataValidation type="list" allowBlank="1" showErrorMessage="1" sqref="O18">
      <formula1>'ROUND 11'!$BN$18:$BP$18</formula1>
    </dataValidation>
    <dataValidation type="list" allowBlank="1" showErrorMessage="1" sqref="D24">
      <formula1>'ROUND 11'!$AL$24:$AN$24</formula1>
    </dataValidation>
    <dataValidation type="list" allowBlank="1" showErrorMessage="1" sqref="F8">
      <formula1>'ROUND 11'!$AT$8:$AV$8</formula1>
    </dataValidation>
    <dataValidation type="list" allowBlank="1" showErrorMessage="1" sqref="N12">
      <formula1>'ROUND 11'!$BJ$12:$BL$12</formula1>
    </dataValidation>
    <dataValidation type="list" allowBlank="1" showErrorMessage="1" sqref="P6">
      <formula1>'ROUND 11'!$BR$6:$BT$6</formula1>
    </dataValidation>
    <dataValidation type="list" allowBlank="1" showErrorMessage="1" sqref="E27">
      <formula1>'ROUND 11'!$AP$27:$AR$27</formula1>
    </dataValidation>
    <dataValidation type="list" allowBlank="1" showErrorMessage="1" sqref="C4">
      <formula1>'ROUND 11'!$AH$4:$AJ$4</formula1>
    </dataValidation>
    <dataValidation type="list" allowBlank="1" showErrorMessage="1" sqref="F14">
      <formula1>'ROUND 11'!$AT$14:$AV$14</formula1>
    </dataValidation>
    <dataValidation type="list" allowBlank="1" showErrorMessage="1" sqref="C19">
      <formula1>'ROUND 11'!$AH$19:$AJ$19</formula1>
    </dataValidation>
    <dataValidation type="list" allowBlank="1" showErrorMessage="1" sqref="S21">
      <formula1>'ROUND 11'!$AC$21:$AF$21</formula1>
    </dataValidation>
    <dataValidation type="list" allowBlank="1" showErrorMessage="1" sqref="S19">
      <formula1>'ROUND 11'!$AC$19:$AF$19</formula1>
    </dataValidation>
    <dataValidation type="list" allowBlank="1" showErrorMessage="1" sqref="M6">
      <formula1>'ROUND 11'!$BF$6:$BH$6</formula1>
    </dataValidation>
    <dataValidation type="list" allowBlank="1" showErrorMessage="1" sqref="P13">
      <formula1>'ROUND 11'!$BR$13:$BT$13</formula1>
    </dataValidation>
    <dataValidation type="list" allowBlank="1" showErrorMessage="1" sqref="C27">
      <formula1>'ROUND 11'!$AH$27:$AJ$27</formula1>
    </dataValidation>
    <dataValidation type="list" allowBlank="1" showErrorMessage="1" sqref="F16">
      <formula1>'ROUND 11'!$AT$16:$AV$16</formula1>
    </dataValidation>
    <dataValidation type="list" allowBlank="1" showErrorMessage="1" sqref="O25">
      <formula1>'ROUND 11'!$BN$25:$BP$25</formula1>
    </dataValidation>
    <dataValidation type="list" allowBlank="1" showErrorMessage="1" sqref="E9">
      <formula1>'ROUND 11'!$AP$9:$AR$9</formula1>
    </dataValidation>
    <dataValidation type="list" allowBlank="1" showErrorMessage="1" sqref="R11">
      <formula1>'ROUND 11'!$BZ$11:$CB$11</formula1>
    </dataValidation>
    <dataValidation type="list" allowBlank="1" showErrorMessage="1" sqref="G12">
      <formula1>'ROUND 11'!$AX$12:$AZ$12</formula1>
    </dataValidation>
    <dataValidation type="list" allowBlank="1" showErrorMessage="1" sqref="N4">
      <formula1>'ROUND 11'!$BJ$4:$BL$4</formula1>
    </dataValidation>
    <dataValidation type="list" allowBlank="1" showErrorMessage="1" sqref="P21">
      <formula1>'ROUND 11'!$BR$21:$BT$21</formula1>
    </dataValidation>
    <dataValidation type="list" allowBlank="1" showErrorMessage="1" sqref="Q8">
      <formula1>'ROUND 11'!$BV$8:$BX$8</formula1>
    </dataValidation>
    <dataValidation type="list" allowBlank="1" showErrorMessage="1" sqref="H6">
      <formula1>'ROUND 11'!$BB$6:$BD$6</formula1>
    </dataValidation>
    <dataValidation type="list" allowBlank="1" showErrorMessage="1" sqref="D9">
      <formula1>'ROUND 11'!$AL$9:$AN$9</formula1>
    </dataValidation>
    <dataValidation type="list" allowBlank="1" showErrorMessage="1" sqref="R10">
      <formula1>'ROUND 11'!$BZ$10:$CB$10</formula1>
    </dataValidation>
    <dataValidation type="list" allowBlank="1" showErrorMessage="1" sqref="F24">
      <formula1>'ROUND 11'!$AT$24:$AV$24</formula1>
    </dataValidation>
    <dataValidation type="list" allowBlank="1" showErrorMessage="1" sqref="G7">
      <formula1>'ROUND 11'!$AX$7:$AZ$7</formula1>
    </dataValidation>
    <dataValidation type="list" allowBlank="1" showErrorMessage="1" sqref="C26">
      <formula1>'ROUND 11'!$AH$26:$AJ$26</formula1>
    </dataValidation>
    <dataValidation type="list" allowBlank="1" showErrorMessage="1" sqref="F6">
      <formula1>'ROUND 11'!$AT$6:$AV$6</formula1>
    </dataValidation>
    <dataValidation type="list" allowBlank="1" showErrorMessage="1" sqref="G11">
      <formula1>'ROUND 11'!$AX$11:$AZ$11</formula1>
    </dataValidation>
    <dataValidation type="list" allowBlank="1" showErrorMessage="1" sqref="D27">
      <formula1>'ROUND 11'!$AL$27:$AN$27</formula1>
    </dataValidation>
    <dataValidation type="list" allowBlank="1" showErrorMessage="1" sqref="P4">
      <formula1>'ROUND 11'!$BR$4:$BT$4</formula1>
    </dataValidation>
    <dataValidation type="list" allowBlank="1" showErrorMessage="1" sqref="P20">
      <formula1>'ROUND 11'!$BR$20:$BT$20</formula1>
    </dataValidation>
    <dataValidation type="list" allowBlank="1" showErrorMessage="1" sqref="C9">
      <formula1>'ROUND 11'!$AH$9:$AJ$9</formula1>
    </dataValidation>
    <dataValidation type="list" allowBlank="1" showErrorMessage="1" sqref="I5">
      <formula1>'ROUND 11'!$X$5:$AA$5</formula1>
    </dataValidation>
    <dataValidation type="list" allowBlank="1" showErrorMessage="1" sqref="F23">
      <formula1>'ROUND 11'!$AT$23:$AV$23</formula1>
    </dataValidation>
    <dataValidation type="list" allowBlank="1" showErrorMessage="1" sqref="P14">
      <formula1>'ROUND 11'!$BR$14:$BT$14</formula1>
    </dataValidation>
    <dataValidation type="list" allowBlank="1" showErrorMessage="1" sqref="S22">
      <formula1>'ROUND 11'!$AC$22:$AF$22</formula1>
    </dataValidation>
    <dataValidation type="list" allowBlank="1" showErrorMessage="1" sqref="S15">
      <formula1>'ROUND 11'!$AC$15:$AF$15</formula1>
    </dataValidation>
    <dataValidation type="list" allowBlank="1" showErrorMessage="1" sqref="C7">
      <formula1>'ROUND 11'!$AH$7:$AJ$7</formula1>
    </dataValidation>
    <dataValidation type="list" allowBlank="1" showErrorMessage="1" sqref="G10">
      <formula1>'ROUND 11'!$AX$10:$AZ$10</formula1>
    </dataValidation>
    <dataValidation type="list" allowBlank="1" showErrorMessage="1" sqref="F4">
      <formula1>'ROUND 11'!$AT$4:$AV$4</formula1>
    </dataValidation>
    <dataValidation type="list" allowBlank="1" showErrorMessage="1" sqref="S12">
      <formula1>'ROUND 11'!$AC$12:$AF$12</formula1>
    </dataValidation>
    <dataValidation type="list" allowBlank="1" showErrorMessage="1" sqref="F25">
      <formula1>'ROUND 11'!$AT$25:$AV$25</formula1>
    </dataValidation>
    <dataValidation type="list" allowBlank="1" showErrorMessage="1" sqref="S20">
      <formula1>'ROUND 11'!$AC$20:$AF$20</formula1>
    </dataValidation>
    <dataValidation type="list" allowBlank="1" showErrorMessage="1" sqref="M9">
      <formula1>'ROUND 11'!$BF$9:$BH$9</formula1>
    </dataValidation>
    <dataValidation type="list" allowBlank="1" showErrorMessage="1" sqref="M4">
      <formula1>'ROUND 11'!$BF$4:$BH$4</formula1>
    </dataValidation>
    <dataValidation type="list" allowBlank="1" showErrorMessage="1" sqref="S8">
      <formula1>'ROUND 11'!$AC$8:$AF$8</formula1>
    </dataValidation>
    <dataValidation type="list" allowBlank="1" showErrorMessage="1" sqref="P9">
      <formula1>'ROUND 11'!$BR$9:$BT$9</formula1>
    </dataValidation>
    <dataValidation type="list" allowBlank="1" showErrorMessage="1" sqref="P12">
      <formula1>'ROUND 11'!$BR$12:$BT$12</formula1>
    </dataValidation>
    <dataValidation type="list" allowBlank="1" showErrorMessage="1" sqref="I7">
      <formula1>'ROUND 11'!$X$7:$AA$7</formula1>
    </dataValidation>
    <dataValidation type="list" allowBlank="1" showErrorMessage="1" sqref="D7">
      <formula1>'ROUND 11'!$AL$7:$AN$7</formula1>
    </dataValidation>
    <dataValidation type="list" allowBlank="1" showErrorMessage="1" sqref="O8">
      <formula1>'ROUND 11'!$BN$8:$BP$8</formula1>
    </dataValidation>
    <dataValidation type="list" allowBlank="1" showErrorMessage="1" sqref="S14">
      <formula1>'ROUND 11'!$AC$14:$AF$14</formula1>
    </dataValidation>
    <dataValidation type="list" allowBlank="1" showErrorMessage="1" sqref="F27">
      <formula1>'ROUND 11'!$AT$27:$AV$27</formula1>
    </dataValidation>
    <dataValidation type="list" allowBlank="1" showErrorMessage="1" sqref="E7">
      <formula1>'ROUND 11'!$AP$7:$AR$7</formula1>
    </dataValidation>
    <dataValidation type="list" allowBlank="1" showErrorMessage="1" sqref="R6">
      <formula1>'ROUND 11'!$BZ$6:$CB$6</formula1>
    </dataValidation>
    <dataValidation type="list" allowBlank="1" showErrorMessage="1" sqref="S13">
      <formula1>'ROUND 11'!$AC$13:$AF$13</formula1>
    </dataValidation>
    <dataValidation type="list" allowBlank="1" showErrorMessage="1" sqref="H4">
      <formula1>'ROUND 11'!$BB$4:$BD$4</formula1>
    </dataValidation>
    <dataValidation type="list" allowBlank="1" showErrorMessage="1" sqref="P11">
      <formula1>'ROUND 11'!$BR$11:$BT$11</formula1>
    </dataValidation>
    <dataValidation type="list" allowBlank="1" showErrorMessage="1" sqref="F26">
      <formula1>'ROUND 11'!$AT$26:$AV$26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3"/>
      <c r="B1" s="3"/>
      <c r="C1" s="5"/>
      <c r="D1" s="5"/>
      <c r="E1" s="5"/>
      <c r="F1" s="5"/>
      <c r="G1" s="7" t="s">
        <v>87</v>
      </c>
      <c r="R1" s="5"/>
      <c r="S1" s="5"/>
      <c r="T1" s="5"/>
      <c r="U1" s="5"/>
      <c r="V1" s="8"/>
      <c r="W1" s="8"/>
      <c r="X1" s="8"/>
      <c r="Y1" s="10"/>
      <c r="Z1" s="8"/>
      <c r="AA1" s="8"/>
      <c r="AB1" s="8"/>
      <c r="AC1" s="8"/>
      <c r="AD1" s="8"/>
      <c r="AE1" s="8"/>
      <c r="AF1" s="8"/>
      <c r="AG1" s="12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</row>
    <row r="2" ht="18.75" customHeight="1">
      <c r="A2" s="3"/>
      <c r="B2" s="3"/>
      <c r="C2" s="13"/>
      <c r="D2" s="14"/>
      <c r="E2" s="14"/>
      <c r="F2" s="14"/>
      <c r="G2" s="14"/>
      <c r="H2" s="14"/>
      <c r="I2" s="14"/>
      <c r="J2" s="14"/>
      <c r="K2" s="15"/>
      <c r="L2" s="16" t="s">
        <v>8</v>
      </c>
      <c r="M2" s="18"/>
      <c r="N2" s="14"/>
      <c r="O2" s="14"/>
      <c r="P2" s="14"/>
      <c r="Q2" s="14"/>
      <c r="R2" s="14"/>
      <c r="S2" s="14"/>
      <c r="T2" s="14"/>
      <c r="U2" s="15"/>
      <c r="V2" s="8"/>
      <c r="W2" s="8"/>
      <c r="X2" s="8"/>
      <c r="Y2" s="10"/>
      <c r="Z2" s="8"/>
      <c r="AA2" s="8"/>
      <c r="AB2" s="8"/>
      <c r="AC2" s="8"/>
      <c r="AD2" s="8"/>
      <c r="AE2" s="8"/>
      <c r="AF2" s="8"/>
      <c r="AG2" s="12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</row>
    <row r="3">
      <c r="A3" s="3"/>
      <c r="B3" s="3"/>
      <c r="C3" s="20"/>
      <c r="D3" s="22"/>
      <c r="E3" s="20"/>
      <c r="F3" s="22"/>
      <c r="G3" s="20"/>
      <c r="H3" s="22"/>
      <c r="I3" s="23" t="s">
        <v>17</v>
      </c>
      <c r="J3" s="25" t="s">
        <v>19</v>
      </c>
      <c r="K3" s="23" t="s">
        <v>24</v>
      </c>
      <c r="L3" s="27"/>
      <c r="M3" s="28"/>
      <c r="N3" s="29"/>
      <c r="O3" s="28"/>
      <c r="P3" s="29"/>
      <c r="Q3" s="28"/>
      <c r="R3" s="29"/>
      <c r="S3" s="23" t="s">
        <v>17</v>
      </c>
      <c r="T3" s="25" t="s">
        <v>19</v>
      </c>
      <c r="U3" s="23" t="s">
        <v>24</v>
      </c>
      <c r="V3" s="8"/>
      <c r="W3" s="8"/>
      <c r="X3" s="8"/>
      <c r="Y3" s="10"/>
      <c r="Z3" s="8"/>
      <c r="AA3" s="8"/>
      <c r="AB3" s="8"/>
      <c r="AC3" s="8"/>
      <c r="AD3" s="8"/>
      <c r="AE3" s="8"/>
      <c r="AF3" s="8"/>
      <c r="AG3" s="12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</row>
    <row r="4">
      <c r="A4" s="3"/>
      <c r="B4" s="30"/>
      <c r="C4" s="32"/>
      <c r="D4" s="33"/>
      <c r="E4" s="32"/>
      <c r="F4" s="33"/>
      <c r="G4" s="32"/>
      <c r="H4" s="33"/>
      <c r="I4" s="34"/>
      <c r="J4" s="33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7">
        <f>IFERROR(__xludf.DUMMYFUNCTION("IF(OR(RegExMatch(J4&amp;"""",""ERR""), RegExMatch(J4&amp;"""",""--"")),  ""-----------"", SUM(J4,K3))"),0.0)</f>
        <v>0</v>
      </c>
      <c r="L4" s="38">
        <v>1.0</v>
      </c>
      <c r="M4" s="39"/>
      <c r="N4" s="33"/>
      <c r="O4" s="39"/>
      <c r="P4" s="40"/>
      <c r="Q4" s="39"/>
      <c r="R4" s="40"/>
      <c r="S4" s="34"/>
      <c r="T4" s="33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2">
        <f>IFERROR(__xludf.DUMMYFUNCTION("IF(OR(RegExMatch(T4&amp;"""",""ERR""), RegExMatch(T4&amp;"""",""--"")),  ""-----------"", SUM(T4,U3))"),0.0)</f>
        <v>0</v>
      </c>
      <c r="V4" s="43"/>
      <c r="W4" s="44" t="b">
        <f t="shared" ref="W4:W23" si="1">(COUNTIF(C4:H4, "=15")+COUNTIF(C4:H4, "=10")=1)</f>
        <v>0</v>
      </c>
      <c r="X4" s="44" t="str">
        <f>IFERROR(__xludf.DUMMYFUNCTION("IF(W4, FILTER(BONUS, LEN(BONUS)), ""0"")"),"0")</f>
        <v>0</v>
      </c>
      <c r="Y4" s="43"/>
      <c r="Z4" s="44"/>
      <c r="AA4" s="44"/>
      <c r="AB4" s="44" t="b">
        <f t="shared" ref="AB4:AB23" si="2">(COUNTIF(M4:R4, "=15")+COUNTIF(M4:R4, "=10")=1)</f>
        <v>0</v>
      </c>
      <c r="AC4" s="44" t="str">
        <f>IFERROR(__xludf.DUMMYFUNCTION("IF(AB4, FILTER(BONUS, LEN(BONUS)), ""0"")"),"0")</f>
        <v>0</v>
      </c>
      <c r="AD4" s="44"/>
      <c r="AE4" s="44"/>
      <c r="AF4" s="44"/>
      <c r="AG4" s="44">
        <f>IF(C3="", 0, IF(SUM(C4:H4)-C4&lt;&gt;0, 0, IF(SUM(M4:R4)&gt;0, 2, IF(SUM(M4:R4)&lt;0, 3, 1))))</f>
        <v>0</v>
      </c>
      <c r="AH4" s="44" t="str">
        <f>IFERROR(__xludf.DUMMYFUNCTION("IF(AG4=1, FILTER(TOSSUP, LEN(TOSSUP)), IF(AG4=2, FILTER(NEG, LEN(NEG)), IF(AG4, FILTER(NONEG, LEN(NONEG)), """")))"),"")</f>
        <v/>
      </c>
      <c r="AI4" s="44"/>
      <c r="AJ4" s="44"/>
      <c r="AK4" s="44">
        <f>IF(D3="", 0, IF(SUM(C4:H4)-D4&lt;&gt;0, 0, IF(SUM(M4:R4)&gt;0, 2, IF(SUM(M4:R4)&lt;0, 3, 1))))</f>
        <v>0</v>
      </c>
      <c r="AL4" s="44" t="str">
        <f>IFERROR(__xludf.DUMMYFUNCTION("IF(AK4=1, FILTER(TOSSUP, LEN(TOSSUP)), IF(AK4=2, FILTER(NEG, LEN(NEG)), IF(AK4, FILTER(NONEG, LEN(NONEG)), """")))"),"")</f>
        <v/>
      </c>
      <c r="AM4" s="44"/>
      <c r="AN4" s="44"/>
      <c r="AO4" s="44">
        <f>IF(E3="", 0, IF(SUM(C4:H4)-E4&lt;&gt;0, 0, IF(SUM(M4:R4)&gt;0, 2, IF(SUM(M4:R4)&lt;0, 3, 1))))</f>
        <v>0</v>
      </c>
      <c r="AP4" s="44" t="str">
        <f>IFERROR(__xludf.DUMMYFUNCTION("IF(AO4=1, FILTER(TOSSUP, LEN(TOSSUP)), IF(AO4=2, FILTER(NEG, LEN(NEG)), IF(AO4, FILTER(NONEG, LEN(NONEG)), """")))"),"")</f>
        <v/>
      </c>
      <c r="AQ4" s="44"/>
      <c r="AR4" s="44"/>
      <c r="AS4" s="44">
        <f>IF(F3="", 0, IF(SUM(C4:H4)-F4&lt;&gt;0, 0, IF(SUM(M4:R4)&gt;0, 2, IF(SUM(M4:R4)&lt;0, 3, 1))))</f>
        <v>0</v>
      </c>
      <c r="AT4" s="44" t="str">
        <f>IFERROR(__xludf.DUMMYFUNCTION("IF(AS4=1, FILTER(TOSSUP, LEN(TOSSUP)), IF(AS4=2, FILTER(NEG, LEN(NEG)), IF(AS4, FILTER(NONEG, LEN(NONEG)), """")))"),"")</f>
        <v/>
      </c>
      <c r="AU4" s="44"/>
      <c r="AV4" s="44"/>
      <c r="AW4" s="44">
        <f>IF(G3="", 0, IF(SUM(C4:H4)-G4&lt;&gt;0, 0, IF(SUM(M4:R4)&gt;0, 2, IF(SUM(M4:R4)&lt;0, 3, 1))))</f>
        <v>0</v>
      </c>
      <c r="AX4" s="44" t="str">
        <f>IFERROR(__xludf.DUMMYFUNCTION("IF(AW4=1, FILTER(TOSSUP, LEN(TOSSUP)), IF(AW4=2, FILTER(NEG, LEN(NEG)), IF(AW4, FILTER(NONEG, LEN(NONEG)), """")))"),"")</f>
        <v/>
      </c>
      <c r="AY4" s="44"/>
      <c r="AZ4" s="47"/>
      <c r="BA4" s="47">
        <f>IF(H3="", 0, IF(SUM(C4:H4)-H4&lt;&gt;0, 0, IF(SUM(M4:R4)&gt;0, 2, IF(SUM(M4:R4)&lt;0, 3, 1))))</f>
        <v>0</v>
      </c>
      <c r="BB4" s="47" t="str">
        <f>IFERROR(__xludf.DUMMYFUNCTION("IF(BA4=1, FILTER(TOSSUP, LEN(TOSSUP)), IF(BA4=2, FILTER(NEG, LEN(NEG)), IF(BA4, FILTER(NONEG, LEN(NONEG)), """")))"),"")</f>
        <v/>
      </c>
      <c r="BC4" s="47"/>
      <c r="BD4" s="47"/>
      <c r="BE4" s="47">
        <f>IF(M3="", 0, IF(SUM(M4:R4)-M4&lt;&gt;0, 0, IF(SUM(C4:H4)&gt;0, 2, IF(SUM(C4:H4)&lt;0, 3, 1))))</f>
        <v>0</v>
      </c>
      <c r="BF4" s="47" t="str">
        <f>IFERROR(__xludf.DUMMYFUNCTION("IF(BE4=1, FILTER(TOSSUP, LEN(TOSSUP)), IF(BE4=2, FILTER(NEG, LEN(NEG)), IF(BE4, FILTER(NONEG, LEN(NONEG)), """")))"),"")</f>
        <v/>
      </c>
      <c r="BG4" s="47"/>
      <c r="BH4" s="47"/>
      <c r="BI4" s="47">
        <f>IF(N3="", 0, IF(SUM(M4:R4)-N4&lt;&gt;0, 0, IF(SUM(C4:H4)&gt;0, 2, IF(SUM(C4:H4)&lt;0, 3, 1))))</f>
        <v>0</v>
      </c>
      <c r="BJ4" s="47" t="str">
        <f>IFERROR(__xludf.DUMMYFUNCTION("IF(BI4=1, FILTER(TOSSUP, LEN(TOSSUP)), IF(BI4=2, FILTER(NEG, LEN(NEG)), IF(BI4, FILTER(NONEG, LEN(NONEG)), """")))"),"")</f>
        <v/>
      </c>
      <c r="BK4" s="47"/>
      <c r="BL4" s="47"/>
      <c r="BM4" s="47">
        <f>IF(O3="", 0, IF(SUM(M4:R4)-O4&lt;&gt;0, 0, IF(SUM(C4:H4)&gt;0, 2, IF(SUM(C4:H4)&lt;0, 3, 1))))</f>
        <v>0</v>
      </c>
      <c r="BN4" s="47" t="str">
        <f>IFERROR(__xludf.DUMMYFUNCTION("IF(BM4=1, FILTER(TOSSUP, LEN(TOSSUP)), IF(BM4=2, FILTER(NEG, LEN(NEG)), IF(BM4, FILTER(NONEG, LEN(NONEG)), """")))"),"")</f>
        <v/>
      </c>
      <c r="BO4" s="47"/>
      <c r="BP4" s="47"/>
      <c r="BQ4" s="47">
        <f>IF(P3="", 0, IF(SUM(M4:R4)-P4&lt;&gt;0, 0, IF(SUM(C4:H4)&gt;0, 2, IF(SUM(C4:H4)&lt;0, 3, 1))))</f>
        <v>0</v>
      </c>
      <c r="BR4" s="47" t="str">
        <f>IFERROR(__xludf.DUMMYFUNCTION("IF(BQ4=1, FILTER(TOSSUP, LEN(TOSSUP)), IF(BQ4=2, FILTER(NEG, LEN(NEG)), IF(BQ4, FILTER(NONEG, LEN(NONEG)), """")))"),"")</f>
        <v/>
      </c>
      <c r="BS4" s="47"/>
      <c r="BT4" s="47"/>
      <c r="BU4" s="47">
        <f>IF(Q3="", 0, IF(SUM(M4:R4)-Q4&lt;&gt;0, 0, IF(SUM(C4:H4)&gt;0, 2, IF(SUM(C4:H4)&lt;0, 3, 1))))</f>
        <v>0</v>
      </c>
      <c r="BV4" s="47" t="str">
        <f>IFERROR(__xludf.DUMMYFUNCTION("IF(BU4=1, FILTER(TOSSUP, LEN(TOSSUP)), IF(BU4=2, FILTER(NEG, LEN(NEG)), IF(BU4, FILTER(NONEG, LEN(NONEG)), """")))"),"")</f>
        <v/>
      </c>
      <c r="BW4" s="47"/>
      <c r="BX4" s="47"/>
      <c r="BY4" s="47">
        <f>IF(R3="", 0, IF(SUM(M4:R4)-R4&lt;&gt;0, 0, IF(SUM(C4:H4)&gt;0, 2, IF(SUM(C4:H4)&lt;0, 3, 1))))</f>
        <v>0</v>
      </c>
      <c r="BZ4" s="47" t="str">
        <f>IFERROR(__xludf.DUMMYFUNCTION("IF(BY4=1, FILTER(TOSSUP, LEN(TOSSUP)), IF(BY4=2, FILTER(NEG, LEN(NEG)), IF(BY4, FILTER(NONEG, LEN(NONEG)), """")))"),"")</f>
        <v/>
      </c>
      <c r="CA4" s="47"/>
      <c r="CB4" s="47"/>
    </row>
    <row r="5">
      <c r="A5" s="3"/>
      <c r="B5" s="3"/>
      <c r="C5" s="32"/>
      <c r="D5" s="33"/>
      <c r="E5" s="32"/>
      <c r="F5" s="33"/>
      <c r="G5" s="32"/>
      <c r="H5" s="33"/>
      <c r="I5" s="34"/>
      <c r="J5" s="33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2">
        <f>IFERROR(__xludf.DUMMYFUNCTION("IF(OR(RegExMatch(J5&amp;"""",""ERR""), RegExMatch(J5&amp;"""",""--""), RegExMatch(K4&amp;"""",""--""),),  ""-----------"", SUM(J5,K4))"),0.0)</f>
        <v>0</v>
      </c>
      <c r="L5" s="38">
        <v>2.0</v>
      </c>
      <c r="M5" s="39"/>
      <c r="N5" s="33"/>
      <c r="O5" s="39"/>
      <c r="P5" s="57"/>
      <c r="Q5" s="58"/>
      <c r="R5" s="59"/>
      <c r="S5" s="34"/>
      <c r="T5" s="33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2">
        <f>IFERROR(__xludf.DUMMYFUNCTION("IF(OR(RegExMatch(T5&amp;"""",""ERR""), RegExMatch(T5&amp;"""",""--""), RegExMatch(U4&amp;"""",""--""),),  ""-----------"", SUM(T5,U4))"),0.0)</f>
        <v>0</v>
      </c>
      <c r="V5" s="43"/>
      <c r="W5" s="44" t="b">
        <f t="shared" si="1"/>
        <v>0</v>
      </c>
      <c r="X5" s="44" t="str">
        <f>IFERROR(__xludf.DUMMYFUNCTION("IF(W5, FILTER(BONUS, LEN(BONUS)), ""0"")"),"0")</f>
        <v>0</v>
      </c>
      <c r="Y5" s="43"/>
      <c r="Z5" s="43"/>
      <c r="AA5" s="43"/>
      <c r="AB5" s="44" t="b">
        <f t="shared" si="2"/>
        <v>0</v>
      </c>
      <c r="AC5" s="44" t="str">
        <f>IFERROR(__xludf.DUMMYFUNCTION("IF(AB5, FILTER(BONUS, LEN(BONUS)), ""0"")"),"0")</f>
        <v>0</v>
      </c>
      <c r="AD5" s="43"/>
      <c r="AE5" s="43"/>
      <c r="AF5" s="43"/>
      <c r="AG5" s="43">
        <f>IF(C3="", 0, IF(SUM(C5:H5)-C5&lt;&gt;0, 0, IF(SUM(M5:R5)&gt;0, 2, IF(SUM(M5:R5)&lt;0, 3, 1))))</f>
        <v>0</v>
      </c>
      <c r="AH5" s="44" t="str">
        <f>IFERROR(__xludf.DUMMYFUNCTION("IF(AG5=1, FILTER(TOSSUP, LEN(TOSSUP)), IF(AG5=2, FILTER(NEG, LEN(NEG)), IF(AG5, FILTER(NONEG, LEN(NONEG)), """")))"),"")</f>
        <v/>
      </c>
      <c r="AI5" s="43"/>
      <c r="AJ5" s="43"/>
      <c r="AK5" s="43">
        <f>IF(D3="", 0, IF(SUM(C5:H5)-D5&lt;&gt;0, 0, IF(SUM(M5:R5)&gt;0, 2, IF(SUM(M5:R5)&lt;0, 3, 1))))</f>
        <v>0</v>
      </c>
      <c r="AL5" s="43" t="str">
        <f>IFERROR(__xludf.DUMMYFUNCTION("IF(AK5=1, FILTER(TOSSUP, LEN(TOSSUP)), IF(AK5=2, FILTER(NEG, LEN(NEG)), IF(AK5, FILTER(NONEG, LEN(NONEG)), """")))"),"")</f>
        <v/>
      </c>
      <c r="AM5" s="43"/>
      <c r="AN5" s="43"/>
      <c r="AO5" s="43">
        <f>IF(E3="", 0, IF(SUM(C5:H5)-E5&lt;&gt;0, 0, IF(SUM(M5:R5)&gt;0, 2, IF(SUM(M5:R5)&lt;0, 3, 1))))</f>
        <v>0</v>
      </c>
      <c r="AP5" s="43" t="str">
        <f>IFERROR(__xludf.DUMMYFUNCTION("IF(AO5=1, FILTER(TOSSUP, LEN(TOSSUP)), IF(AO5=2, FILTER(NEG, LEN(NEG)), IF(AO5, FILTER(NONEG, LEN(NONEG)), """")))"),"")</f>
        <v/>
      </c>
      <c r="AQ5" s="43"/>
      <c r="AR5" s="43"/>
      <c r="AS5" s="43">
        <f>IF(F3="", 0, IF(SUM(C5:H5)-F5&lt;&gt;0, 0, IF(SUM(M5:R5)&gt;0, 2, IF(SUM(M5:R5)&lt;0, 3, 1))))</f>
        <v>0</v>
      </c>
      <c r="AT5" s="43" t="str">
        <f>IFERROR(__xludf.DUMMYFUNCTION("IF(AS5=1, FILTER(TOSSUP, LEN(TOSSUP)), IF(AS5=2, FILTER(NEG, LEN(NEG)), IF(AS5, FILTER(NONEG, LEN(NONEG)), """")))"),"")</f>
        <v/>
      </c>
      <c r="AU5" s="43"/>
      <c r="AV5" s="43"/>
      <c r="AW5" s="43">
        <f>IF(G3="", 0, IF(SUM(C5:H5)-G5&lt;&gt;0, 0, IF(SUM(M5:R5)&gt;0, 2, IF(SUM(M5:R5)&lt;0, 3, 1))))</f>
        <v>0</v>
      </c>
      <c r="AX5" s="43" t="str">
        <f>IFERROR(__xludf.DUMMYFUNCTION("IF(AW5=1, FILTER(TOSSUP, LEN(TOSSUP)), IF(AW5=2, FILTER(NEG, LEN(NEG)), IF(AW5, FILTER(NONEG, LEN(NONEG)), """")))"),"")</f>
        <v/>
      </c>
      <c r="AY5" s="43"/>
      <c r="AZ5" s="43"/>
      <c r="BA5" s="43">
        <f>IF(H3="", 0, IF(SUM(C5:H5)-H5&lt;&gt;0, 0, IF(SUM(M5:R5)&gt;0, 2, IF(SUM(M5:R5)&lt;0, 3, 1))))</f>
        <v>0</v>
      </c>
      <c r="BB5" s="43" t="str">
        <f>IFERROR(__xludf.DUMMYFUNCTION("IF(BA5=1, FILTER(TOSSUP, LEN(TOSSUP)), IF(BA5=2, FILTER(NEG, LEN(NEG)), IF(BA5, FILTER(NONEG, LEN(NONEG)), """")))"),"")</f>
        <v/>
      </c>
      <c r="BC5" s="43"/>
      <c r="BD5" s="43"/>
      <c r="BE5" s="43">
        <f>IF(M3="", 0, IF(SUM(M5:R5)-M5&lt;&gt;0, 0, IF(SUM(C5:H5)&gt;0, 2, IF(SUM(C5:H5)&lt;0, 3, 1))))</f>
        <v>0</v>
      </c>
      <c r="BF5" s="43" t="str">
        <f>IFERROR(__xludf.DUMMYFUNCTION("IF(BE5=1, FILTER(TOSSUP, LEN(TOSSUP)), IF(BE5=2, FILTER(NEG, LEN(NEG)), IF(BE5, FILTER(NONEG, LEN(NONEG)), """")))"),"")</f>
        <v/>
      </c>
      <c r="BG5" s="43"/>
      <c r="BH5" s="43"/>
      <c r="BI5" s="43">
        <f>IF(N3="", 0, IF(SUM(M5:R5)-N5&lt;&gt;0, 0, IF(SUM(C5:H5)&gt;0, 2, IF(SUM(C5:H5)&lt;0, 3, 1))))</f>
        <v>0</v>
      </c>
      <c r="BJ5" s="43" t="str">
        <f>IFERROR(__xludf.DUMMYFUNCTION("IF(BI5=1, FILTER(TOSSUP, LEN(TOSSUP)), IF(BI5=2, FILTER(NEG, LEN(NEG)), IF(BI5, FILTER(NONEG, LEN(NONEG)), """")))"),"")</f>
        <v/>
      </c>
      <c r="BK5" s="43"/>
      <c r="BL5" s="43"/>
      <c r="BM5" s="43">
        <f>IF(O3="", 0, IF(SUM(M5:R5)-O5&lt;&gt;0, 0, IF(SUM(C5:H5)&gt;0, 2, IF(SUM(C5:H5)&lt;0, 3, 1))))</f>
        <v>0</v>
      </c>
      <c r="BN5" s="43" t="str">
        <f>IFERROR(__xludf.DUMMYFUNCTION("IF(BM5=1, FILTER(TOSSUP, LEN(TOSSUP)), IF(BM5=2, FILTER(NEG, LEN(NEG)), IF(BM5, FILTER(NONEG, LEN(NONEG)), """")))"),"")</f>
        <v/>
      </c>
      <c r="BO5" s="43"/>
      <c r="BP5" s="43"/>
      <c r="BQ5" s="43">
        <f>IF(P3="", 0, IF(SUM(M5:R5)-P5&lt;&gt;0, 0, IF(SUM(C5:H5)&gt;0, 2, IF(SUM(C5:H5)&lt;0, 3, 1))))</f>
        <v>0</v>
      </c>
      <c r="BR5" s="43" t="str">
        <f>IFERROR(__xludf.DUMMYFUNCTION("IF(BQ5=1, FILTER(TOSSUP, LEN(TOSSUP)), IF(BQ5=2, FILTER(NEG, LEN(NEG)), IF(BQ5, FILTER(NONEG, LEN(NONEG)), """")))"),"")</f>
        <v/>
      </c>
      <c r="BS5" s="43"/>
      <c r="BT5" s="43"/>
      <c r="BU5" s="43">
        <f>IF(Q3="", 0, IF(SUM(M5:R5)-Q5&lt;&gt;0, 0, IF(SUM(C5:H5)&gt;0, 2, IF(SUM(C5:H5)&lt;0, 3, 1))))</f>
        <v>0</v>
      </c>
      <c r="BV5" s="43" t="str">
        <f>IFERROR(__xludf.DUMMYFUNCTION("IF(BU5=1, FILTER(TOSSUP, LEN(TOSSUP)), IF(BU5=2, FILTER(NEG, LEN(NEG)), IF(BU5, FILTER(NONEG, LEN(NONEG)), """")))"),"")</f>
        <v/>
      </c>
      <c r="BW5" s="43"/>
      <c r="BX5" s="43"/>
      <c r="BY5" s="43">
        <f>IF(R3="", 0, IF(SUM(M5:R5)-R5&lt;&gt;0, 0, IF(SUM(C5:H5)&gt;0, 2, IF(SUM(C5:H5)&lt;0, 3, 1))))</f>
        <v>0</v>
      </c>
      <c r="BZ5" s="43" t="str">
        <f>IFERROR(__xludf.DUMMYFUNCTION("IF(BY5=1, FILTER(TOSSUP, LEN(TOSSUP)), IF(BY5=2, FILTER(NEG, LEN(NEG)), IF(BY5, FILTER(NONEG, LEN(NONEG)), """")))"),"")</f>
        <v/>
      </c>
      <c r="CA5" s="43"/>
      <c r="CB5" s="43"/>
    </row>
    <row r="6">
      <c r="A6" s="3"/>
      <c r="B6" s="3"/>
      <c r="C6" s="32"/>
      <c r="D6" s="33"/>
      <c r="E6" s="60"/>
      <c r="F6" s="33"/>
      <c r="G6" s="60"/>
      <c r="H6" s="61"/>
      <c r="I6" s="34"/>
      <c r="J6" s="33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2">
        <f>IFERROR(__xludf.DUMMYFUNCTION("IF(OR(RegExMatch(J6&amp;"""",""ERR""), RegExMatch(J6&amp;"""",""--""), RegExMatch(K5&amp;"""",""--""),),  ""-----------"", SUM(J6,K5))"),0.0)</f>
        <v>0</v>
      </c>
      <c r="L6" s="38">
        <v>3.0</v>
      </c>
      <c r="M6" s="39"/>
      <c r="N6" s="61"/>
      <c r="O6" s="39"/>
      <c r="P6" s="57"/>
      <c r="Q6" s="39"/>
      <c r="R6" s="59"/>
      <c r="S6" s="34"/>
      <c r="T6" s="33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2">
        <f>IFERROR(__xludf.DUMMYFUNCTION("IF(OR(RegExMatch(T6&amp;"""",""ERR""), RegExMatch(T6&amp;"""",""--""), RegExMatch(U5&amp;"""",""--""),),  ""-----------"", SUM(T6,U5))"),0.0)</f>
        <v>0</v>
      </c>
      <c r="V6" s="43"/>
      <c r="W6" s="44" t="b">
        <f t="shared" si="1"/>
        <v>0</v>
      </c>
      <c r="X6" s="44" t="str">
        <f>IFERROR(__xludf.DUMMYFUNCTION("IF(W6, FILTER(BONUS, LEN(BONUS)), ""0"")"),"0")</f>
        <v>0</v>
      </c>
      <c r="Y6" s="43"/>
      <c r="Z6" s="43"/>
      <c r="AA6" s="43"/>
      <c r="AB6" s="44" t="b">
        <f t="shared" si="2"/>
        <v>0</v>
      </c>
      <c r="AC6" s="44" t="str">
        <f>IFERROR(__xludf.DUMMYFUNCTION("IF(AB6, FILTER(BONUS, LEN(BONUS)), ""0"")"),"0")</f>
        <v>0</v>
      </c>
      <c r="AD6" s="43"/>
      <c r="AE6" s="43"/>
      <c r="AF6" s="43"/>
      <c r="AG6" s="43">
        <f>IF(C3="", 0, IF(SUM(C6:H6)-C6&lt;&gt;0, 0, IF(SUM(M6:R6)&gt;0, 2, IF(SUM(M6:R6)&lt;0, 3, 1))))</f>
        <v>0</v>
      </c>
      <c r="AH6" s="44" t="str">
        <f>IFERROR(__xludf.DUMMYFUNCTION("IF(AG6=1, FILTER(TOSSUP, LEN(TOSSUP)), IF(AG6=2, FILTER(NEG, LEN(NEG)), IF(AG6, FILTER(NONEG, LEN(NONEG)), """")))"),"")</f>
        <v/>
      </c>
      <c r="AI6" s="43"/>
      <c r="AJ6" s="43"/>
      <c r="AK6" s="43">
        <f>IF(D3="", 0, IF(SUM(C6:H6)-D6&lt;&gt;0, 0, IF(SUM(M6:R6)&gt;0, 2, IF(SUM(M6:R6)&lt;0, 3, 1))))</f>
        <v>0</v>
      </c>
      <c r="AL6" s="43" t="str">
        <f>IFERROR(__xludf.DUMMYFUNCTION("IF(AK6=1, FILTER(TOSSUP, LEN(TOSSUP)), IF(AK6=2, FILTER(NEG, LEN(NEG)), IF(AK6, FILTER(NONEG, LEN(NONEG)), """")))"),"")</f>
        <v/>
      </c>
      <c r="AM6" s="43"/>
      <c r="AN6" s="43"/>
      <c r="AO6" s="43">
        <f>IF(E3="", 0, IF(SUM(C6:H6)-E6&lt;&gt;0, 0, IF(SUM(M6:R6)&gt;0, 2, IF(SUM(M6:R6)&lt;0, 3, 1))))</f>
        <v>0</v>
      </c>
      <c r="AP6" s="43" t="str">
        <f>IFERROR(__xludf.DUMMYFUNCTION("IF(AO6=1, FILTER(TOSSUP, LEN(TOSSUP)), IF(AO6=2, FILTER(NEG, LEN(NEG)), IF(AO6, FILTER(NONEG, LEN(NONEG)), """")))"),"")</f>
        <v/>
      </c>
      <c r="AQ6" s="43"/>
      <c r="AR6" s="43"/>
      <c r="AS6" s="43">
        <f>IF(F3="", 0, IF(SUM(C6:H6)-F6&lt;&gt;0, 0, IF(SUM(M6:R6)&gt;0, 2, IF(SUM(M6:R6)&lt;0, 3, 1))))</f>
        <v>0</v>
      </c>
      <c r="AT6" s="43" t="str">
        <f>IFERROR(__xludf.DUMMYFUNCTION("IF(AS6=1, FILTER(TOSSUP, LEN(TOSSUP)), IF(AS6=2, FILTER(NEG, LEN(NEG)), IF(AS6, FILTER(NONEG, LEN(NONEG)), """")))"),"")</f>
        <v/>
      </c>
      <c r="AU6" s="43"/>
      <c r="AV6" s="43"/>
      <c r="AW6" s="43">
        <f>IF(G3="", 0, IF(SUM(C6:H6)-G6&lt;&gt;0, 0, IF(SUM(M6:R6)&gt;0, 2, IF(SUM(M6:R6)&lt;0, 3, 1))))</f>
        <v>0</v>
      </c>
      <c r="AX6" s="43" t="str">
        <f>IFERROR(__xludf.DUMMYFUNCTION("IF(AW6=1, FILTER(TOSSUP, LEN(TOSSUP)), IF(AW6=2, FILTER(NEG, LEN(NEG)), IF(AW6, FILTER(NONEG, LEN(NONEG)), """")))"),"")</f>
        <v/>
      </c>
      <c r="AY6" s="43"/>
      <c r="AZ6" s="43"/>
      <c r="BA6" s="43">
        <f>IF(H3="", 0, IF(SUM(C6:H6)-H6&lt;&gt;0, 0, IF(SUM(M6:R6)&gt;0, 2, IF(SUM(M6:R6)&lt;0, 3, 1))))</f>
        <v>0</v>
      </c>
      <c r="BB6" s="43" t="str">
        <f>IFERROR(__xludf.DUMMYFUNCTION("IF(BA6=1, FILTER(TOSSUP, LEN(TOSSUP)), IF(BA6=2, FILTER(NEG, LEN(NEG)), IF(BA6, FILTER(NONEG, LEN(NONEG)), """")))"),"")</f>
        <v/>
      </c>
      <c r="BC6" s="43"/>
      <c r="BD6" s="43"/>
      <c r="BE6" s="43">
        <f>IF(M3="", 0, IF(SUM(M6:R6)-M6&lt;&gt;0, 0, IF(SUM(C6:H6)&gt;0, 2, IF(SUM(C6:H6)&lt;0, 3, 1))))</f>
        <v>0</v>
      </c>
      <c r="BF6" s="43" t="str">
        <f>IFERROR(__xludf.DUMMYFUNCTION("IF(BE6=1, FILTER(TOSSUP, LEN(TOSSUP)), IF(BE6=2, FILTER(NEG, LEN(NEG)), IF(BE6, FILTER(NONEG, LEN(NONEG)), """")))"),"")</f>
        <v/>
      </c>
      <c r="BG6" s="43"/>
      <c r="BH6" s="43"/>
      <c r="BI6" s="43">
        <f>IF(N3="", 0, IF(SUM(M6:R6)-N6&lt;&gt;0, 0, IF(SUM(C6:H6)&gt;0, 2, IF(SUM(C6:H6)&lt;0, 3, 1))))</f>
        <v>0</v>
      </c>
      <c r="BJ6" s="43" t="str">
        <f>IFERROR(__xludf.DUMMYFUNCTION("IF(BI6=1, FILTER(TOSSUP, LEN(TOSSUP)), IF(BI6=2, FILTER(NEG, LEN(NEG)), IF(BI6, FILTER(NONEG, LEN(NONEG)), """")))"),"")</f>
        <v/>
      </c>
      <c r="BK6" s="43"/>
      <c r="BL6" s="43"/>
      <c r="BM6" s="43">
        <f>IF(O3="", 0, IF(SUM(M6:R6)-O6&lt;&gt;0, 0, IF(SUM(C6:H6)&gt;0, 2, IF(SUM(C6:H6)&lt;0, 3, 1))))</f>
        <v>0</v>
      </c>
      <c r="BN6" s="43" t="str">
        <f>IFERROR(__xludf.DUMMYFUNCTION("IF(BM6=1, FILTER(TOSSUP, LEN(TOSSUP)), IF(BM6=2, FILTER(NEG, LEN(NEG)), IF(BM6, FILTER(NONEG, LEN(NONEG)), """")))"),"")</f>
        <v/>
      </c>
      <c r="BO6" s="43"/>
      <c r="BP6" s="43"/>
      <c r="BQ6" s="43">
        <f>IF(P3="", 0, IF(SUM(M6:R6)-P6&lt;&gt;0, 0, IF(SUM(C6:H6)&gt;0, 2, IF(SUM(C6:H6)&lt;0, 3, 1))))</f>
        <v>0</v>
      </c>
      <c r="BR6" s="43" t="str">
        <f>IFERROR(__xludf.DUMMYFUNCTION("IF(BQ6=1, FILTER(TOSSUP, LEN(TOSSUP)), IF(BQ6=2, FILTER(NEG, LEN(NEG)), IF(BQ6, FILTER(NONEG, LEN(NONEG)), """")))"),"")</f>
        <v/>
      </c>
      <c r="BS6" s="43"/>
      <c r="BT6" s="43"/>
      <c r="BU6" s="43">
        <f>IF(Q3="", 0, IF(SUM(M6:R6)-Q6&lt;&gt;0, 0, IF(SUM(C6:H6)&gt;0, 2, IF(SUM(C6:H6)&lt;0, 3, 1))))</f>
        <v>0</v>
      </c>
      <c r="BV6" s="43" t="str">
        <f>IFERROR(__xludf.DUMMYFUNCTION("IF(BU6=1, FILTER(TOSSUP, LEN(TOSSUP)), IF(BU6=2, FILTER(NEG, LEN(NEG)), IF(BU6, FILTER(NONEG, LEN(NONEG)), """")))"),"")</f>
        <v/>
      </c>
      <c r="BW6" s="43"/>
      <c r="BX6" s="43"/>
      <c r="BY6" s="43">
        <f>IF(R3="", 0, IF(SUM(M6:R6)-R6&lt;&gt;0, 0, IF(SUM(C6:H6)&gt;0, 2, IF(SUM(C6:H6)&lt;0, 3, 1))))</f>
        <v>0</v>
      </c>
      <c r="BZ6" s="43" t="str">
        <f>IFERROR(__xludf.DUMMYFUNCTION("IF(BY6=1, FILTER(TOSSUP, LEN(TOSSUP)), IF(BY6=2, FILTER(NEG, LEN(NEG)), IF(BY6, FILTER(NONEG, LEN(NONEG)), """")))"),"")</f>
        <v/>
      </c>
      <c r="CA6" s="43"/>
      <c r="CB6" s="43"/>
    </row>
    <row r="7">
      <c r="A7" s="3"/>
      <c r="B7" s="3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SUM(J7,K6))"),0.0)</f>
        <v>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SUM(T7,U6))"),0.0)</f>
        <v>0</v>
      </c>
      <c r="V7" s="43"/>
      <c r="W7" s="44" t="b">
        <f t="shared" si="1"/>
        <v>0</v>
      </c>
      <c r="X7" s="44" t="str">
        <f>IFERROR(__xludf.DUMMYFUNCTION("IF(W7, FILTER(BONUS, LEN(BONUS)), ""0"")"),"0")</f>
        <v>0</v>
      </c>
      <c r="Y7" s="43"/>
      <c r="Z7" s="43"/>
      <c r="AA7" s="43"/>
      <c r="AB7" s="44" t="b">
        <f t="shared" si="2"/>
        <v>0</v>
      </c>
      <c r="AC7" s="44" t="str">
        <f>IFERROR(__xludf.DUMMYFUNCTION("IF(AB7, FILTER(BONUS, LEN(BONUS)), ""0"")"),"0")</f>
        <v>0</v>
      </c>
      <c r="AD7" s="43"/>
      <c r="AE7" s="43"/>
      <c r="AF7" s="43"/>
      <c r="AG7" s="43">
        <f>IF(C3="", 0, IF(SUM(C7:H7)-C7&lt;&gt;0, 0, IF(SUM(M7:R7)&gt;0, 2, IF(SUM(M7:R7)&lt;0, 3, 1))))</f>
        <v>0</v>
      </c>
      <c r="AH7" s="44" t="str">
        <f>IFERROR(__xludf.DUMMYFUNCTION("IF(AG7=1, FILTER(TOSSUP, LEN(TOSSUP)), IF(AG7=2, FILTER(NEG, LEN(NEG)), IF(AG7, FILTER(NONEG, LEN(NONEG)), """")))"),"")</f>
        <v/>
      </c>
      <c r="AI7" s="43"/>
      <c r="AJ7" s="43"/>
      <c r="AK7" s="43">
        <f>IF(D3="", 0, IF(SUM(C7:H7)-D7&lt;&gt;0, 0, IF(SUM(M7:R7)&gt;0, 2, IF(SUM(M7:R7)&lt;0, 3, 1))))</f>
        <v>0</v>
      </c>
      <c r="AL7" s="43" t="str">
        <f>IFERROR(__xludf.DUMMYFUNCTION("IF(AK7=1, FILTER(TOSSUP, LEN(TOSSUP)), IF(AK7=2, FILTER(NEG, LEN(NEG)), IF(AK7, FILTER(NONEG, LEN(NONEG)), """")))"),"")</f>
        <v/>
      </c>
      <c r="AM7" s="43"/>
      <c r="AN7" s="43"/>
      <c r="AO7" s="43">
        <f>IF(E3="", 0, IF(SUM(C7:H7)-E7&lt;&gt;0, 0, IF(SUM(M7:R7)&gt;0, 2, IF(SUM(M7:R7)&lt;0, 3, 1))))</f>
        <v>0</v>
      </c>
      <c r="AP7" s="43" t="str">
        <f>IFERROR(__xludf.DUMMYFUNCTION("IF(AO7=1, FILTER(TOSSUP, LEN(TOSSUP)), IF(AO7=2, FILTER(NEG, LEN(NEG)), IF(AO7, FILTER(NONEG, LEN(NONEG)), """")))"),"")</f>
        <v/>
      </c>
      <c r="AQ7" s="43"/>
      <c r="AR7" s="43"/>
      <c r="AS7" s="43">
        <f>IF(F3="", 0, IF(SUM(C7:H7)-F7&lt;&gt;0, 0, IF(SUM(M7:R7)&gt;0, 2, IF(SUM(M7:R7)&lt;0, 3, 1))))</f>
        <v>0</v>
      </c>
      <c r="AT7" s="43" t="str">
        <f>IFERROR(__xludf.DUMMYFUNCTION("IF(AS7=1, FILTER(TOSSUP, LEN(TOSSUP)), IF(AS7=2, FILTER(NEG, LEN(NEG)), IF(AS7, FILTER(NONEG, LEN(NONEG)), """")))"),"")</f>
        <v/>
      </c>
      <c r="AU7" s="43"/>
      <c r="AV7" s="43"/>
      <c r="AW7" s="43">
        <f>IF(G3="", 0, IF(SUM(C7:H7)-G7&lt;&gt;0, 0, IF(SUM(M7:R7)&gt;0, 2, IF(SUM(M7:R7)&lt;0, 3, 1))))</f>
        <v>0</v>
      </c>
      <c r="AX7" s="43" t="str">
        <f>IFERROR(__xludf.DUMMYFUNCTION("IF(AW7=1, FILTER(TOSSUP, LEN(TOSSUP)), IF(AW7=2, FILTER(NEG, LEN(NEG)), IF(AW7, FILTER(NONEG, LEN(NONEG)), """")))"),"")</f>
        <v/>
      </c>
      <c r="AY7" s="43"/>
      <c r="AZ7" s="43"/>
      <c r="BA7" s="43">
        <f>IF(H3="", 0, IF(SUM(C7:H7)-H7&lt;&gt;0, 0, IF(SUM(M7:R7)&gt;0, 2, IF(SUM(M7:R7)&lt;0, 3, 1))))</f>
        <v>0</v>
      </c>
      <c r="BB7" s="43" t="str">
        <f>IFERROR(__xludf.DUMMYFUNCTION("IF(BA7=1, FILTER(TOSSUP, LEN(TOSSUP)), IF(BA7=2, FILTER(NEG, LEN(NEG)), IF(BA7, FILTER(NONEG, LEN(NONEG)), """")))"),"")</f>
        <v/>
      </c>
      <c r="BC7" s="43"/>
      <c r="BD7" s="43"/>
      <c r="BE7" s="43">
        <f>IF(M3="", 0, IF(SUM(M7:R7)-M7&lt;&gt;0, 0, IF(SUM(C7:H7)&gt;0, 2, IF(SUM(C7:H7)&lt;0, 3, 1))))</f>
        <v>0</v>
      </c>
      <c r="BF7" s="43" t="str">
        <f>IFERROR(__xludf.DUMMYFUNCTION("IF(BE7=1, FILTER(TOSSUP, LEN(TOSSUP)), IF(BE7=2, FILTER(NEG, LEN(NEG)), IF(BE7, FILTER(NONEG, LEN(NONEG)), """")))"),"")</f>
        <v/>
      </c>
      <c r="BG7" s="43"/>
      <c r="BH7" s="43"/>
      <c r="BI7" s="43">
        <f>IF(N3="", 0, IF(SUM(M7:R7)-N7&lt;&gt;0, 0, IF(SUM(C7:H7)&gt;0, 2, IF(SUM(C7:H7)&lt;0, 3, 1))))</f>
        <v>0</v>
      </c>
      <c r="BJ7" s="43" t="str">
        <f>IFERROR(__xludf.DUMMYFUNCTION("IF(BI7=1, FILTER(TOSSUP, LEN(TOSSUP)), IF(BI7=2, FILTER(NEG, LEN(NEG)), IF(BI7, FILTER(NONEG, LEN(NONEG)), """")))"),"")</f>
        <v/>
      </c>
      <c r="BK7" s="43"/>
      <c r="BL7" s="43"/>
      <c r="BM7" s="43">
        <f>IF(O3="", 0, IF(SUM(M7:R7)-O7&lt;&gt;0, 0, IF(SUM(C7:H7)&gt;0, 2, IF(SUM(C7:H7)&lt;0, 3, 1))))</f>
        <v>0</v>
      </c>
      <c r="BN7" s="43" t="str">
        <f>IFERROR(__xludf.DUMMYFUNCTION("IF(BM7=1, FILTER(TOSSUP, LEN(TOSSUP)), IF(BM7=2, FILTER(NEG, LEN(NEG)), IF(BM7, FILTER(NONEG, LEN(NONEG)), """")))"),"")</f>
        <v/>
      </c>
      <c r="BO7" s="43"/>
      <c r="BP7" s="43"/>
      <c r="BQ7" s="43">
        <f>IF(P3="", 0, IF(SUM(M7:R7)-P7&lt;&gt;0, 0, IF(SUM(C7:H7)&gt;0, 2, IF(SUM(C7:H7)&lt;0, 3, 1))))</f>
        <v>0</v>
      </c>
      <c r="BR7" s="43" t="str">
        <f>IFERROR(__xludf.DUMMYFUNCTION("IF(BQ7=1, FILTER(TOSSUP, LEN(TOSSUP)), IF(BQ7=2, FILTER(NEG, LEN(NEG)), IF(BQ7, FILTER(NONEG, LEN(NONEG)), """")))"),"")</f>
        <v/>
      </c>
      <c r="BS7" s="43"/>
      <c r="BT7" s="43"/>
      <c r="BU7" s="43">
        <f>IF(Q3="", 0, IF(SUM(M7:R7)-Q7&lt;&gt;0, 0, IF(SUM(C7:H7)&gt;0, 2, IF(SUM(C7:H7)&lt;0, 3, 1))))</f>
        <v>0</v>
      </c>
      <c r="BV7" s="43" t="str">
        <f>IFERROR(__xludf.DUMMYFUNCTION("IF(BU7=1, FILTER(TOSSUP, LEN(TOSSUP)), IF(BU7=2, FILTER(NEG, LEN(NEG)), IF(BU7, FILTER(NONEG, LEN(NONEG)), """")))"),"")</f>
        <v/>
      </c>
      <c r="BW7" s="43"/>
      <c r="BX7" s="43"/>
      <c r="BY7" s="43">
        <f>IF(R3="", 0, IF(SUM(M7:R7)-R7&lt;&gt;0, 0, IF(SUM(C7:H7)&gt;0, 2, IF(SUM(C7:H7)&lt;0, 3, 1))))</f>
        <v>0</v>
      </c>
      <c r="BZ7" s="43" t="str">
        <f>IFERROR(__xludf.DUMMYFUNCTION("IF(BY7=1, FILTER(TOSSUP, LEN(TOSSUP)), IF(BY7=2, FILTER(NEG, LEN(NEG)), IF(BY7, FILTER(NONEG, LEN(NONEG)), """")))"),"")</f>
        <v/>
      </c>
      <c r="CA7" s="43"/>
      <c r="CB7" s="43"/>
    </row>
    <row r="8">
      <c r="A8" s="3"/>
      <c r="B8" s="3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SUM(J8,K7))"),0.0)</f>
        <v>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SUM(T8,U7))"),0.0)</f>
        <v>0</v>
      </c>
      <c r="V8" s="43"/>
      <c r="W8" s="44" t="b">
        <f t="shared" si="1"/>
        <v>0</v>
      </c>
      <c r="X8" s="44" t="str">
        <f>IFERROR(__xludf.DUMMYFUNCTION("IF(W8, FILTER(BONUS, LEN(BONUS)), ""0"")"),"0")</f>
        <v>0</v>
      </c>
      <c r="Y8" s="43"/>
      <c r="Z8" s="43"/>
      <c r="AA8" s="43"/>
      <c r="AB8" s="44" t="b">
        <f t="shared" si="2"/>
        <v>0</v>
      </c>
      <c r="AC8" s="44" t="str">
        <f>IFERROR(__xludf.DUMMYFUNCTION("IF(AB8, FILTER(BONUS, LEN(BONUS)), ""0"")"),"0")</f>
        <v>0</v>
      </c>
      <c r="AD8" s="43"/>
      <c r="AE8" s="43"/>
      <c r="AF8" s="43"/>
      <c r="AG8" s="43">
        <f>IF(C3="", 0, IF(SUM(C8:H8)-C8&lt;&gt;0, 0, IF(SUM(M8:R8)&gt;0, 2, IF(SUM(M8:R8)&lt;0, 3, 1))))</f>
        <v>0</v>
      </c>
      <c r="AH8" s="44" t="str">
        <f>IFERROR(__xludf.DUMMYFUNCTION("IF(AG8=1, FILTER(TOSSUP, LEN(TOSSUP)), IF(AG8=2, FILTER(NEG, LEN(NEG)), IF(AG8, FILTER(NONEG, LEN(NONEG)), """")))"),"")</f>
        <v/>
      </c>
      <c r="AI8" s="43"/>
      <c r="AJ8" s="43"/>
      <c r="AK8" s="43">
        <f>IF(D3="", 0, IF(SUM(C8:H8)-D8&lt;&gt;0, 0, IF(SUM(M8:R8)&gt;0, 2, IF(SUM(M8:R8)&lt;0, 3, 1))))</f>
        <v>0</v>
      </c>
      <c r="AL8" s="43" t="str">
        <f>IFERROR(__xludf.DUMMYFUNCTION("IF(AK8=1, FILTER(TOSSUP, LEN(TOSSUP)), IF(AK8=2, FILTER(NEG, LEN(NEG)), IF(AK8, FILTER(NONEG, LEN(NONEG)), """")))"),"")</f>
        <v/>
      </c>
      <c r="AM8" s="43"/>
      <c r="AN8" s="43"/>
      <c r="AO8" s="43">
        <f>IF(E3="", 0, IF(SUM(C8:H8)-E8&lt;&gt;0, 0, IF(SUM(M8:R8)&gt;0, 2, IF(SUM(M8:R8)&lt;0, 3, 1))))</f>
        <v>0</v>
      </c>
      <c r="AP8" s="43" t="str">
        <f>IFERROR(__xludf.DUMMYFUNCTION("IF(AO8=1, FILTER(TOSSUP, LEN(TOSSUP)), IF(AO8=2, FILTER(NEG, LEN(NEG)), IF(AO8, FILTER(NONEG, LEN(NONEG)), """")))"),"")</f>
        <v/>
      </c>
      <c r="AQ8" s="43"/>
      <c r="AR8" s="43"/>
      <c r="AS8" s="43">
        <f>IF(F3="", 0, IF(SUM(C8:H8)-F8&lt;&gt;0, 0, IF(SUM(M8:R8)&gt;0, 2, IF(SUM(M8:R8)&lt;0, 3, 1))))</f>
        <v>0</v>
      </c>
      <c r="AT8" s="43" t="str">
        <f>IFERROR(__xludf.DUMMYFUNCTION("IF(AS8=1, FILTER(TOSSUP, LEN(TOSSUP)), IF(AS8=2, FILTER(NEG, LEN(NEG)), IF(AS8, FILTER(NONEG, LEN(NONEG)), """")))"),"")</f>
        <v/>
      </c>
      <c r="AU8" s="43"/>
      <c r="AV8" s="43"/>
      <c r="AW8" s="43">
        <f>IF(G3="", 0, IF(SUM(C8:H8)-G8&lt;&gt;0, 0, IF(SUM(M8:R8)&gt;0, 2, IF(SUM(M8:R8)&lt;0, 3, 1))))</f>
        <v>0</v>
      </c>
      <c r="AX8" s="43" t="str">
        <f>IFERROR(__xludf.DUMMYFUNCTION("IF(AW8=1, FILTER(TOSSUP, LEN(TOSSUP)), IF(AW8=2, FILTER(NEG, LEN(NEG)), IF(AW8, FILTER(NONEG, LEN(NONEG)), """")))"),"")</f>
        <v/>
      </c>
      <c r="AY8" s="43"/>
      <c r="AZ8" s="43"/>
      <c r="BA8" s="43">
        <f>IF(H3="", 0, IF(SUM(C8:H8)-H8&lt;&gt;0, 0, IF(SUM(M8:R8)&gt;0, 2, IF(SUM(M8:R8)&lt;0, 3, 1))))</f>
        <v>0</v>
      </c>
      <c r="BB8" s="43" t="str">
        <f>IFERROR(__xludf.DUMMYFUNCTION("IF(BA8=1, FILTER(TOSSUP, LEN(TOSSUP)), IF(BA8=2, FILTER(NEG, LEN(NEG)), IF(BA8, FILTER(NONEG, LEN(NONEG)), """")))"),"")</f>
        <v/>
      </c>
      <c r="BC8" s="43"/>
      <c r="BD8" s="43"/>
      <c r="BE8" s="43">
        <f>IF(M3="", 0, IF(SUM(M8:R8)-M8&lt;&gt;0, 0, IF(SUM(C8:H8)&gt;0, 2, IF(SUM(C8:H8)&lt;0, 3, 1))))</f>
        <v>0</v>
      </c>
      <c r="BF8" s="43" t="str">
        <f>IFERROR(__xludf.DUMMYFUNCTION("IF(BE8=1, FILTER(TOSSUP, LEN(TOSSUP)), IF(BE8=2, FILTER(NEG, LEN(NEG)), IF(BE8, FILTER(NONEG, LEN(NONEG)), """")))"),"")</f>
        <v/>
      </c>
      <c r="BG8" s="43"/>
      <c r="BH8" s="43"/>
      <c r="BI8" s="43">
        <f>IF(N3="", 0, IF(SUM(M8:R8)-N8&lt;&gt;0, 0, IF(SUM(C8:H8)&gt;0, 2, IF(SUM(C8:H8)&lt;0, 3, 1))))</f>
        <v>0</v>
      </c>
      <c r="BJ8" s="43" t="str">
        <f>IFERROR(__xludf.DUMMYFUNCTION("IF(BI8=1, FILTER(TOSSUP, LEN(TOSSUP)), IF(BI8=2, FILTER(NEG, LEN(NEG)), IF(BI8, FILTER(NONEG, LEN(NONEG)), """")))"),"")</f>
        <v/>
      </c>
      <c r="BK8" s="43"/>
      <c r="BL8" s="43"/>
      <c r="BM8" s="43">
        <f>IF(O3="", 0, IF(SUM(M8:R8)-O8&lt;&gt;0, 0, IF(SUM(C8:H8)&gt;0, 2, IF(SUM(C8:H8)&lt;0, 3, 1))))</f>
        <v>0</v>
      </c>
      <c r="BN8" s="43" t="str">
        <f>IFERROR(__xludf.DUMMYFUNCTION("IF(BM8=1, FILTER(TOSSUP, LEN(TOSSUP)), IF(BM8=2, FILTER(NEG, LEN(NEG)), IF(BM8, FILTER(NONEG, LEN(NONEG)), """")))"),"")</f>
        <v/>
      </c>
      <c r="BO8" s="43"/>
      <c r="BP8" s="43"/>
      <c r="BQ8" s="43">
        <f>IF(P3="", 0, IF(SUM(M8:R8)-P8&lt;&gt;0, 0, IF(SUM(C8:H8)&gt;0, 2, IF(SUM(C8:H8)&lt;0, 3, 1))))</f>
        <v>0</v>
      </c>
      <c r="BR8" s="43" t="str">
        <f>IFERROR(__xludf.DUMMYFUNCTION("IF(BQ8=1, FILTER(TOSSUP, LEN(TOSSUP)), IF(BQ8=2, FILTER(NEG, LEN(NEG)), IF(BQ8, FILTER(NONEG, LEN(NONEG)), """")))"),"")</f>
        <v/>
      </c>
      <c r="BS8" s="43"/>
      <c r="BT8" s="43"/>
      <c r="BU8" s="43">
        <f>IF(Q3="", 0, IF(SUM(M8:R8)-Q8&lt;&gt;0, 0, IF(SUM(C8:H8)&gt;0, 2, IF(SUM(C8:H8)&lt;0, 3, 1))))</f>
        <v>0</v>
      </c>
      <c r="BV8" s="43" t="str">
        <f>IFERROR(__xludf.DUMMYFUNCTION("IF(BU8=1, FILTER(TOSSUP, LEN(TOSSUP)), IF(BU8=2, FILTER(NEG, LEN(NEG)), IF(BU8, FILTER(NONEG, LEN(NONEG)), """")))"),"")</f>
        <v/>
      </c>
      <c r="BW8" s="43"/>
      <c r="BX8" s="43"/>
      <c r="BY8" s="43">
        <f>IF(R3="", 0, IF(SUM(M8:R8)-R8&lt;&gt;0, 0, IF(SUM(C8:H8)&gt;0, 2, IF(SUM(C8:H8)&lt;0, 3, 1))))</f>
        <v>0</v>
      </c>
      <c r="BZ8" s="43" t="str">
        <f>IFERROR(__xludf.DUMMYFUNCTION("IF(BY8=1, FILTER(TOSSUP, LEN(TOSSUP)), IF(BY8=2, FILTER(NEG, LEN(NEG)), IF(BY8, FILTER(NONEG, LEN(NONEG)), """")))"),"")</f>
        <v/>
      </c>
      <c r="CA8" s="43"/>
      <c r="CB8" s="43"/>
    </row>
    <row r="9">
      <c r="A9" s="3"/>
      <c r="B9" s="3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SUM(J9,K8))"),0.0)</f>
        <v>0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SUM(T9,U8))"),0.0)</f>
        <v>0</v>
      </c>
      <c r="V9" s="44"/>
      <c r="W9" s="44" t="b">
        <f t="shared" si="1"/>
        <v>0</v>
      </c>
      <c r="X9" s="44" t="str">
        <f>IFERROR(__xludf.DUMMYFUNCTION("IF(W9, FILTER(BONUS, LEN(BONUS)), ""0"")"),"0")</f>
        <v>0</v>
      </c>
      <c r="Y9" s="43"/>
      <c r="Z9" s="43"/>
      <c r="AA9" s="43"/>
      <c r="AB9" s="44" t="b">
        <f t="shared" si="2"/>
        <v>0</v>
      </c>
      <c r="AC9" s="44" t="str">
        <f>IFERROR(__xludf.DUMMYFUNCTION("IF(AB9, FILTER(BONUS, LEN(BONUS)), ""0"")"),"0")</f>
        <v>0</v>
      </c>
      <c r="AD9" s="43"/>
      <c r="AE9" s="43"/>
      <c r="AF9" s="43"/>
      <c r="AG9" s="43">
        <f>IF(C3="", 0, IF(SUM(C9:H9)-C9&lt;&gt;0, 0, IF(SUM(M9:R9)&gt;0, 2, IF(SUM(M9:R9)&lt;0, 3, 1))))</f>
        <v>0</v>
      </c>
      <c r="AH9" s="44" t="str">
        <f>IFERROR(__xludf.DUMMYFUNCTION("IF(AG9=1, FILTER(TOSSUP, LEN(TOSSUP)), IF(AG9=2, FILTER(NEG, LEN(NEG)), IF(AG9, FILTER(NONEG, LEN(NONEG)), """")))"),"")</f>
        <v/>
      </c>
      <c r="AI9" s="43"/>
      <c r="AJ9" s="43"/>
      <c r="AK9" s="43">
        <f>IF(D3="", 0, IF(SUM(C9:H9)-D9&lt;&gt;0, 0, IF(SUM(M9:R9)&gt;0, 2, IF(SUM(M9:R9)&lt;0, 3, 1))))</f>
        <v>0</v>
      </c>
      <c r="AL9" s="43" t="str">
        <f>IFERROR(__xludf.DUMMYFUNCTION("IF(AK9=1, FILTER(TOSSUP, LEN(TOSSUP)), IF(AK9=2, FILTER(NEG, LEN(NEG)), IF(AK9, FILTER(NONEG, LEN(NONEG)), """")))"),"")</f>
        <v/>
      </c>
      <c r="AM9" s="43"/>
      <c r="AN9" s="43"/>
      <c r="AO9" s="43">
        <f>IF(E3="", 0, IF(SUM(C9:H9)-E9&lt;&gt;0, 0, IF(SUM(M9:R9)&gt;0, 2, IF(SUM(M9:R9)&lt;0, 3, 1))))</f>
        <v>0</v>
      </c>
      <c r="AP9" s="43" t="str">
        <f>IFERROR(__xludf.DUMMYFUNCTION("IF(AO9=1, FILTER(TOSSUP, LEN(TOSSUP)), IF(AO9=2, FILTER(NEG, LEN(NEG)), IF(AO9, FILTER(NONEG, LEN(NONEG)), """")))"),"")</f>
        <v/>
      </c>
      <c r="AQ9" s="43"/>
      <c r="AR9" s="43"/>
      <c r="AS9" s="43">
        <f>IF(F3="", 0, IF(SUM(C9:H9)-F9&lt;&gt;0, 0, IF(SUM(M9:R9)&gt;0, 2, IF(SUM(M9:R9)&lt;0, 3, 1))))</f>
        <v>0</v>
      </c>
      <c r="AT9" s="43" t="str">
        <f>IFERROR(__xludf.DUMMYFUNCTION("IF(AS9=1, FILTER(TOSSUP, LEN(TOSSUP)), IF(AS9=2, FILTER(NEG, LEN(NEG)), IF(AS9, FILTER(NONEG, LEN(NONEG)), """")))"),"")</f>
        <v/>
      </c>
      <c r="AU9" s="43"/>
      <c r="AV9" s="43"/>
      <c r="AW9" s="43">
        <f>IF(G3="", 0, IF(SUM(C9:H9)-G9&lt;&gt;0, 0, IF(SUM(M9:R9)&gt;0, 2, IF(SUM(M9:R9)&lt;0, 3, 1))))</f>
        <v>0</v>
      </c>
      <c r="AX9" s="43" t="str">
        <f>IFERROR(__xludf.DUMMYFUNCTION("IF(AW9=1, FILTER(TOSSUP, LEN(TOSSUP)), IF(AW9=2, FILTER(NEG, LEN(NEG)), IF(AW9, FILTER(NONEG, LEN(NONEG)), """")))"),"")</f>
        <v/>
      </c>
      <c r="AY9" s="43"/>
      <c r="AZ9" s="43"/>
      <c r="BA9" s="43">
        <f>IF(H3="", 0, IF(SUM(C9:H9)-H9&lt;&gt;0, 0, IF(SUM(M9:R9)&gt;0, 2, IF(SUM(M9:R9)&lt;0, 3, 1))))</f>
        <v>0</v>
      </c>
      <c r="BB9" s="43" t="str">
        <f>IFERROR(__xludf.DUMMYFUNCTION("IF(BA9=1, FILTER(TOSSUP, LEN(TOSSUP)), IF(BA9=2, FILTER(NEG, LEN(NEG)), IF(BA9, FILTER(NONEG, LEN(NONEG)), """")))"),"")</f>
        <v/>
      </c>
      <c r="BC9" s="43"/>
      <c r="BD9" s="43"/>
      <c r="BE9" s="43">
        <f>IF(M3="", 0, IF(SUM(M9:R9)-M9&lt;&gt;0, 0, IF(SUM(C9:H9)&gt;0, 2, IF(SUM(C9:H9)&lt;0, 3, 1))))</f>
        <v>0</v>
      </c>
      <c r="BF9" s="43" t="str">
        <f>IFERROR(__xludf.DUMMYFUNCTION("IF(BE9=1, FILTER(TOSSUP, LEN(TOSSUP)), IF(BE9=2, FILTER(NEG, LEN(NEG)), IF(BE9, FILTER(NONEG, LEN(NONEG)), """")))"),"")</f>
        <v/>
      </c>
      <c r="BG9" s="43"/>
      <c r="BH9" s="43"/>
      <c r="BI9" s="43">
        <f>IF(N3="", 0, IF(SUM(M9:R9)-N9&lt;&gt;0, 0, IF(SUM(C9:H9)&gt;0, 2, IF(SUM(C9:H9)&lt;0, 3, 1))))</f>
        <v>0</v>
      </c>
      <c r="BJ9" s="43" t="str">
        <f>IFERROR(__xludf.DUMMYFUNCTION("IF(BI9=1, FILTER(TOSSUP, LEN(TOSSUP)), IF(BI9=2, FILTER(NEG, LEN(NEG)), IF(BI9, FILTER(NONEG, LEN(NONEG)), """")))"),"")</f>
        <v/>
      </c>
      <c r="BK9" s="43"/>
      <c r="BL9" s="43"/>
      <c r="BM9" s="43">
        <f>IF(O3="", 0, IF(SUM(M9:R9)-O9&lt;&gt;0, 0, IF(SUM(C9:H9)&gt;0, 2, IF(SUM(C9:H9)&lt;0, 3, 1))))</f>
        <v>0</v>
      </c>
      <c r="BN9" s="43" t="str">
        <f>IFERROR(__xludf.DUMMYFUNCTION("IF(BM9=1, FILTER(TOSSUP, LEN(TOSSUP)), IF(BM9=2, FILTER(NEG, LEN(NEG)), IF(BM9, FILTER(NONEG, LEN(NONEG)), """")))"),"")</f>
        <v/>
      </c>
      <c r="BO9" s="43"/>
      <c r="BP9" s="43"/>
      <c r="BQ9" s="43">
        <f>IF(P3="", 0, IF(SUM(M9:R9)-P9&lt;&gt;0, 0, IF(SUM(C9:H9)&gt;0, 2, IF(SUM(C9:H9)&lt;0, 3, 1))))</f>
        <v>0</v>
      </c>
      <c r="BR9" s="43" t="str">
        <f>IFERROR(__xludf.DUMMYFUNCTION("IF(BQ9=1, FILTER(TOSSUP, LEN(TOSSUP)), IF(BQ9=2, FILTER(NEG, LEN(NEG)), IF(BQ9, FILTER(NONEG, LEN(NONEG)), """")))"),"")</f>
        <v/>
      </c>
      <c r="BS9" s="43"/>
      <c r="BT9" s="43"/>
      <c r="BU9" s="43">
        <f>IF(Q3="", 0, IF(SUM(M9:R9)-Q9&lt;&gt;0, 0, IF(SUM(C9:H9)&gt;0, 2, IF(SUM(C9:H9)&lt;0, 3, 1))))</f>
        <v>0</v>
      </c>
      <c r="BV9" s="43" t="str">
        <f>IFERROR(__xludf.DUMMYFUNCTION("IF(BU9=1, FILTER(TOSSUP, LEN(TOSSUP)), IF(BU9=2, FILTER(NEG, LEN(NEG)), IF(BU9, FILTER(NONEG, LEN(NONEG)), """")))"),"")</f>
        <v/>
      </c>
      <c r="BW9" s="43"/>
      <c r="BX9" s="43"/>
      <c r="BY9" s="43">
        <f>IF(R3="", 0, IF(SUM(M9:R9)-R9&lt;&gt;0, 0, IF(SUM(C9:H9)&gt;0, 2, IF(SUM(C9:H9)&lt;0, 3, 1))))</f>
        <v>0</v>
      </c>
      <c r="BZ9" s="43" t="str">
        <f>IFERROR(__xludf.DUMMYFUNCTION("IF(BY9=1, FILTER(TOSSUP, LEN(TOSSUP)), IF(BY9=2, FILTER(NEG, LEN(NEG)), IF(BY9, FILTER(NONEG, LEN(NONEG)), """")))"),"")</f>
        <v/>
      </c>
      <c r="CA9" s="43"/>
      <c r="CB9" s="43"/>
    </row>
    <row r="10">
      <c r="A10" s="3"/>
      <c r="B10" s="3"/>
      <c r="C10" s="32"/>
      <c r="D10" s="33"/>
      <c r="E10" s="60"/>
      <c r="F10" s="33"/>
      <c r="G10" s="60"/>
      <c r="H10" s="61"/>
      <c r="I10" s="34"/>
      <c r="J10" s="33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2">
        <f>IFERROR(__xludf.DUMMYFUNCTION("IF(OR(RegExMatch(J10&amp;"""",""ERR""), RegExMatch(J10&amp;"""",""--""), RegExMatch(K9&amp;"""",""--""),),  ""-----------"", SUM(J10,K9))"),0.0)</f>
        <v>0</v>
      </c>
      <c r="L10" s="38">
        <v>7.0</v>
      </c>
      <c r="M10" s="39"/>
      <c r="N10" s="61"/>
      <c r="O10" s="39"/>
      <c r="P10" s="59"/>
      <c r="Q10" s="58"/>
      <c r="R10" s="59"/>
      <c r="S10" s="34"/>
      <c r="T10" s="33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2">
        <f>IFERROR(__xludf.DUMMYFUNCTION("IF(OR(RegExMatch(T10&amp;"""",""ERR""), RegExMatch(T10&amp;"""",""--""), RegExMatch(U9&amp;"""",""--""),),  ""-----------"", SUM(T10,U9))"),0.0)</f>
        <v>0</v>
      </c>
      <c r="V10" s="43"/>
      <c r="W10" s="44" t="b">
        <f t="shared" si="1"/>
        <v>0</v>
      </c>
      <c r="X10" s="44" t="str">
        <f>IFERROR(__xludf.DUMMYFUNCTION("IF(W10, FILTER(BONUS, LEN(BONUS)), ""0"")"),"0")</f>
        <v>0</v>
      </c>
      <c r="Y10" s="43"/>
      <c r="Z10" s="43"/>
      <c r="AA10" s="43"/>
      <c r="AB10" s="44" t="b">
        <f t="shared" si="2"/>
        <v>0</v>
      </c>
      <c r="AC10" s="44" t="str">
        <f>IFERROR(__xludf.DUMMYFUNCTION("IF(AB10, FILTER(BONUS, LEN(BONUS)), ""0"")"),"0")</f>
        <v>0</v>
      </c>
      <c r="AD10" s="43"/>
      <c r="AE10" s="43"/>
      <c r="AF10" s="43"/>
      <c r="AG10" s="43">
        <f>IF(C3="", 0, IF(SUM(C10:H10)-C10&lt;&gt;0, 0, IF(SUM(M10:R10)&gt;0, 2, IF(SUM(M10:R10)&lt;0, 3, 1))))</f>
        <v>0</v>
      </c>
      <c r="AH10" s="44" t="str">
        <f>IFERROR(__xludf.DUMMYFUNCTION("IF(AG10=1, FILTER(TOSSUP, LEN(TOSSUP)), IF(AG10=2, FILTER(NEG, LEN(NEG)), IF(AG10, FILTER(NONEG, LEN(NONEG)), """")))"),"")</f>
        <v/>
      </c>
      <c r="AI10" s="43"/>
      <c r="AJ10" s="43"/>
      <c r="AK10" s="43">
        <f>IF(D3="", 0, IF(SUM(C10:H10)-D10&lt;&gt;0, 0, IF(SUM(M10:R10)&gt;0, 2, IF(SUM(M10:R10)&lt;0, 3, 1))))</f>
        <v>0</v>
      </c>
      <c r="AL10" s="43" t="str">
        <f>IFERROR(__xludf.DUMMYFUNCTION("IF(AK10=1, FILTER(TOSSUP, LEN(TOSSUP)), IF(AK10=2, FILTER(NEG, LEN(NEG)), IF(AK10, FILTER(NONEG, LEN(NONEG)), """")))"),"")</f>
        <v/>
      </c>
      <c r="AM10" s="43"/>
      <c r="AN10" s="43"/>
      <c r="AO10" s="43">
        <f>IF(E3="", 0, IF(SUM(C10:H10)-E10&lt;&gt;0, 0, IF(SUM(M10:R10)&gt;0, 2, IF(SUM(M10:R10)&lt;0, 3, 1))))</f>
        <v>0</v>
      </c>
      <c r="AP10" s="43" t="str">
        <f>IFERROR(__xludf.DUMMYFUNCTION("IF(AO10=1, FILTER(TOSSUP, LEN(TOSSUP)), IF(AO10=2, FILTER(NEG, LEN(NEG)), IF(AO10, FILTER(NONEG, LEN(NONEG)), """")))"),"")</f>
        <v/>
      </c>
      <c r="AQ10" s="43"/>
      <c r="AR10" s="43"/>
      <c r="AS10" s="43">
        <f>IF(F3="", 0, IF(SUM(C10:H10)-F10&lt;&gt;0, 0, IF(SUM(M10:R10)&gt;0, 2, IF(SUM(M10:R10)&lt;0, 3, 1))))</f>
        <v>0</v>
      </c>
      <c r="AT10" s="43" t="str">
        <f>IFERROR(__xludf.DUMMYFUNCTION("IF(AS10=1, FILTER(TOSSUP, LEN(TOSSUP)), IF(AS10=2, FILTER(NEG, LEN(NEG)), IF(AS10, FILTER(NONEG, LEN(NONEG)), """")))"),"")</f>
        <v/>
      </c>
      <c r="AU10" s="43"/>
      <c r="AV10" s="43"/>
      <c r="AW10" s="43">
        <f>IF(G3="", 0, IF(SUM(C10:H10)-G10&lt;&gt;0, 0, IF(SUM(M10:R10)&gt;0, 2, IF(SUM(M10:R10)&lt;0, 3, 1))))</f>
        <v>0</v>
      </c>
      <c r="AX10" s="43" t="str">
        <f>IFERROR(__xludf.DUMMYFUNCTION("IF(AW10=1, FILTER(TOSSUP, LEN(TOSSUP)), IF(AW10=2, FILTER(NEG, LEN(NEG)), IF(AW10, FILTER(NONEG, LEN(NONEG)), """")))"),"")</f>
        <v/>
      </c>
      <c r="AY10" s="43"/>
      <c r="AZ10" s="43"/>
      <c r="BA10" s="43">
        <f>IF(H3="", 0, IF(SUM(C10:H10)-H10&lt;&gt;0, 0, IF(SUM(M10:R10)&gt;0, 2, IF(SUM(M10:R10)&lt;0, 3, 1))))</f>
        <v>0</v>
      </c>
      <c r="BB10" s="43" t="str">
        <f>IFERROR(__xludf.DUMMYFUNCTION("IF(BA10=1, FILTER(TOSSUP, LEN(TOSSUP)), IF(BA10=2, FILTER(NEG, LEN(NEG)), IF(BA10, FILTER(NONEG, LEN(NONEG)), """")))"),"")</f>
        <v/>
      </c>
      <c r="BC10" s="43"/>
      <c r="BD10" s="43"/>
      <c r="BE10" s="43">
        <f>IF(M3="", 0, IF(SUM(M10:R10)-M10&lt;&gt;0, 0, IF(SUM(C10:H10)&gt;0, 2, IF(SUM(C10:H10)&lt;0, 3, 1))))</f>
        <v>0</v>
      </c>
      <c r="BF10" s="43" t="str">
        <f>IFERROR(__xludf.DUMMYFUNCTION("IF(BE10=1, FILTER(TOSSUP, LEN(TOSSUP)), IF(BE10=2, FILTER(NEG, LEN(NEG)), IF(BE10, FILTER(NONEG, LEN(NONEG)), """")))"),"")</f>
        <v/>
      </c>
      <c r="BG10" s="43"/>
      <c r="BH10" s="43"/>
      <c r="BI10" s="43">
        <f>IF(N3="", 0, IF(SUM(M10:R10)-N10&lt;&gt;0, 0, IF(SUM(C10:H10)&gt;0, 2, IF(SUM(C10:H10)&lt;0, 3, 1))))</f>
        <v>0</v>
      </c>
      <c r="BJ10" s="43" t="str">
        <f>IFERROR(__xludf.DUMMYFUNCTION("IF(BI10=1, FILTER(TOSSUP, LEN(TOSSUP)), IF(BI10=2, FILTER(NEG, LEN(NEG)), IF(BI10, FILTER(NONEG, LEN(NONEG)), """")))"),"")</f>
        <v/>
      </c>
      <c r="BK10" s="43"/>
      <c r="BL10" s="43"/>
      <c r="BM10" s="43">
        <f>IF(O3="", 0, IF(SUM(M10:R10)-O10&lt;&gt;0, 0, IF(SUM(C10:H10)&gt;0, 2, IF(SUM(C10:H10)&lt;0, 3, 1))))</f>
        <v>0</v>
      </c>
      <c r="BN10" s="43" t="str">
        <f>IFERROR(__xludf.DUMMYFUNCTION("IF(BM10=1, FILTER(TOSSUP, LEN(TOSSUP)), IF(BM10=2, FILTER(NEG, LEN(NEG)), IF(BM10, FILTER(NONEG, LEN(NONEG)), """")))"),"")</f>
        <v/>
      </c>
      <c r="BO10" s="43"/>
      <c r="BP10" s="43"/>
      <c r="BQ10" s="43">
        <f>IF(P3="", 0, IF(SUM(M10:R10)-P10&lt;&gt;0, 0, IF(SUM(C10:H10)&gt;0, 2, IF(SUM(C10:H10)&lt;0, 3, 1))))</f>
        <v>0</v>
      </c>
      <c r="BR10" s="43" t="str">
        <f>IFERROR(__xludf.DUMMYFUNCTION("IF(BQ10=1, FILTER(TOSSUP, LEN(TOSSUP)), IF(BQ10=2, FILTER(NEG, LEN(NEG)), IF(BQ10, FILTER(NONEG, LEN(NONEG)), """")))"),"")</f>
        <v/>
      </c>
      <c r="BS10" s="43"/>
      <c r="BT10" s="43"/>
      <c r="BU10" s="43">
        <f>IF(Q3="", 0, IF(SUM(M10:R10)-Q10&lt;&gt;0, 0, IF(SUM(C10:H10)&gt;0, 2, IF(SUM(C10:H10)&lt;0, 3, 1))))</f>
        <v>0</v>
      </c>
      <c r="BV10" s="43" t="str">
        <f>IFERROR(__xludf.DUMMYFUNCTION("IF(BU10=1, FILTER(TOSSUP, LEN(TOSSUP)), IF(BU10=2, FILTER(NEG, LEN(NEG)), IF(BU10, FILTER(NONEG, LEN(NONEG)), """")))"),"")</f>
        <v/>
      </c>
      <c r="BW10" s="43"/>
      <c r="BX10" s="43"/>
      <c r="BY10" s="43">
        <f>IF(R3="", 0, IF(SUM(M10:R10)-R10&lt;&gt;0, 0, IF(SUM(C10:H10)&gt;0, 2, IF(SUM(C10:H10)&lt;0, 3, 1))))</f>
        <v>0</v>
      </c>
      <c r="BZ10" s="43" t="str">
        <f>IFERROR(__xludf.DUMMYFUNCTION("IF(BY10=1, FILTER(TOSSUP, LEN(TOSSUP)), IF(BY10=2, FILTER(NEG, LEN(NEG)), IF(BY10, FILTER(NONEG, LEN(NONEG)), """")))"),"")</f>
        <v/>
      </c>
      <c r="CA10" s="43"/>
      <c r="CB10" s="43"/>
    </row>
    <row r="11">
      <c r="A11" s="3"/>
      <c r="B11" s="3"/>
      <c r="C11" s="32"/>
      <c r="D11" s="33"/>
      <c r="E11" s="60"/>
      <c r="F11" s="61"/>
      <c r="G11" s="60"/>
      <c r="H11" s="61"/>
      <c r="I11" s="34"/>
      <c r="J11" s="33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2">
        <f>IFERROR(__xludf.DUMMYFUNCTION("IF(OR(RegExMatch(J11&amp;"""",""ERR""), RegExMatch(J11&amp;"""",""--""), RegExMatch(K10&amp;"""",""--""),),  ""-----------"", SUM(J11,K10))"),0.0)</f>
        <v>0</v>
      </c>
      <c r="L11" s="38">
        <v>8.0</v>
      </c>
      <c r="M11" s="39"/>
      <c r="N11" s="61"/>
      <c r="O11" s="58"/>
      <c r="P11" s="59"/>
      <c r="Q11" s="58"/>
      <c r="R11" s="59"/>
      <c r="S11" s="42"/>
      <c r="T11" s="33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2">
        <f>IFERROR(__xludf.DUMMYFUNCTION("IF(OR(RegExMatch(T11&amp;"""",""ERR""), RegExMatch(T11&amp;"""",""--""), RegExMatch(U10&amp;"""",""--""),),  ""-----------"", SUM(T11,U10))"),0.0)</f>
        <v>0</v>
      </c>
      <c r="V11" s="43"/>
      <c r="W11" s="44" t="b">
        <f t="shared" si="1"/>
        <v>0</v>
      </c>
      <c r="X11" s="44" t="str">
        <f>IFERROR(__xludf.DUMMYFUNCTION("IF(W11, FILTER(BONUS, LEN(BONUS)), ""0"")"),"0")</f>
        <v>0</v>
      </c>
      <c r="Y11" s="43"/>
      <c r="Z11" s="43"/>
      <c r="AA11" s="43"/>
      <c r="AB11" s="44" t="b">
        <f t="shared" si="2"/>
        <v>0</v>
      </c>
      <c r="AC11" s="44" t="str">
        <f>IFERROR(__xludf.DUMMYFUNCTION("IF(AB11, FILTER(BONUS, LEN(BONUS)), ""0"")"),"0")</f>
        <v>0</v>
      </c>
      <c r="AD11" s="43"/>
      <c r="AE11" s="43"/>
      <c r="AF11" s="43"/>
      <c r="AG11" s="43">
        <f>IF(C3="", 0, IF(SUM(C11:H11)-C11&lt;&gt;0, 0, IF(SUM(M11:R11)&gt;0, 2, IF(SUM(M11:R11)&lt;0, 3, 1))))</f>
        <v>0</v>
      </c>
      <c r="AH11" s="44" t="str">
        <f>IFERROR(__xludf.DUMMYFUNCTION("IF(AG11=1, FILTER(TOSSUP, LEN(TOSSUP)), IF(AG11=2, FILTER(NEG, LEN(NEG)), IF(AG11, FILTER(NONEG, LEN(NONEG)), """")))"),"")</f>
        <v/>
      </c>
      <c r="AI11" s="43"/>
      <c r="AJ11" s="43"/>
      <c r="AK11" s="43">
        <f>IF(D3="", 0, IF(SUM(C11:H11)-D11&lt;&gt;0, 0, IF(SUM(M11:R11)&gt;0, 2, IF(SUM(M11:R11)&lt;0, 3, 1))))</f>
        <v>0</v>
      </c>
      <c r="AL11" s="43" t="str">
        <f>IFERROR(__xludf.DUMMYFUNCTION("IF(AK11=1, FILTER(TOSSUP, LEN(TOSSUP)), IF(AK11=2, FILTER(NEG, LEN(NEG)), IF(AK11, FILTER(NONEG, LEN(NONEG)), """")))"),"")</f>
        <v/>
      </c>
      <c r="AM11" s="43"/>
      <c r="AN11" s="43"/>
      <c r="AO11" s="43">
        <f>IF(E3="", 0, IF(SUM(C11:H11)-E11&lt;&gt;0, 0, IF(SUM(M11:R11)&gt;0, 2, IF(SUM(M11:R11)&lt;0, 3, 1))))</f>
        <v>0</v>
      </c>
      <c r="AP11" s="43" t="str">
        <f>IFERROR(__xludf.DUMMYFUNCTION("IF(AO11=1, FILTER(TOSSUP, LEN(TOSSUP)), IF(AO11=2, FILTER(NEG, LEN(NEG)), IF(AO11, FILTER(NONEG, LEN(NONEG)), """")))"),"")</f>
        <v/>
      </c>
      <c r="AQ11" s="43"/>
      <c r="AR11" s="43"/>
      <c r="AS11" s="43">
        <f>IF(F3="", 0, IF(SUM(C11:H11)-F11&lt;&gt;0, 0, IF(SUM(M11:R11)&gt;0, 2, IF(SUM(M11:R11)&lt;0, 3, 1))))</f>
        <v>0</v>
      </c>
      <c r="AT11" s="43" t="str">
        <f>IFERROR(__xludf.DUMMYFUNCTION("IF(AS11=1, FILTER(TOSSUP, LEN(TOSSUP)), IF(AS11=2, FILTER(NEG, LEN(NEG)), IF(AS11, FILTER(NONEG, LEN(NONEG)), """")))"),"")</f>
        <v/>
      </c>
      <c r="AU11" s="43"/>
      <c r="AV11" s="43"/>
      <c r="AW11" s="43">
        <f>IF(G3="", 0, IF(SUM(C11:H11)-G11&lt;&gt;0, 0, IF(SUM(M11:R11)&gt;0, 2, IF(SUM(M11:R11)&lt;0, 3, 1))))</f>
        <v>0</v>
      </c>
      <c r="AX11" s="43" t="str">
        <f>IFERROR(__xludf.DUMMYFUNCTION("IF(AW11=1, FILTER(TOSSUP, LEN(TOSSUP)), IF(AW11=2, FILTER(NEG, LEN(NEG)), IF(AW11, FILTER(NONEG, LEN(NONEG)), """")))"),"")</f>
        <v/>
      </c>
      <c r="AY11" s="43"/>
      <c r="AZ11" s="43"/>
      <c r="BA11" s="43">
        <f>IF(H3="", 0, IF(SUM(C11:H11)-H11&lt;&gt;0, 0, IF(SUM(M11:R11)&gt;0, 2, IF(SUM(M11:R11)&lt;0, 3, 1))))</f>
        <v>0</v>
      </c>
      <c r="BB11" s="43" t="str">
        <f>IFERROR(__xludf.DUMMYFUNCTION("IF(BA11=1, FILTER(TOSSUP, LEN(TOSSUP)), IF(BA11=2, FILTER(NEG, LEN(NEG)), IF(BA11, FILTER(NONEG, LEN(NONEG)), """")))"),"")</f>
        <v/>
      </c>
      <c r="BC11" s="43"/>
      <c r="BD11" s="43"/>
      <c r="BE11" s="43">
        <f>IF(M3="", 0, IF(SUM(M11:R11)-M11&lt;&gt;0, 0, IF(SUM(C11:H11)&gt;0, 2, IF(SUM(C11:H11)&lt;0, 3, 1))))</f>
        <v>0</v>
      </c>
      <c r="BF11" s="43" t="str">
        <f>IFERROR(__xludf.DUMMYFUNCTION("IF(BE11=1, FILTER(TOSSUP, LEN(TOSSUP)), IF(BE11=2, FILTER(NEG, LEN(NEG)), IF(BE11, FILTER(NONEG, LEN(NONEG)), """")))"),"")</f>
        <v/>
      </c>
      <c r="BG11" s="43"/>
      <c r="BH11" s="43"/>
      <c r="BI11" s="43">
        <f>IF(N3="", 0, IF(SUM(M11:R11)-N11&lt;&gt;0, 0, IF(SUM(C11:H11)&gt;0, 2, IF(SUM(C11:H11)&lt;0, 3, 1))))</f>
        <v>0</v>
      </c>
      <c r="BJ11" s="43" t="str">
        <f>IFERROR(__xludf.DUMMYFUNCTION("IF(BI11=1, FILTER(TOSSUP, LEN(TOSSUP)), IF(BI11=2, FILTER(NEG, LEN(NEG)), IF(BI11, FILTER(NONEG, LEN(NONEG)), """")))"),"")</f>
        <v/>
      </c>
      <c r="BK11" s="43"/>
      <c r="BL11" s="43"/>
      <c r="BM11" s="43">
        <f>IF(O3="", 0, IF(SUM(M11:R11)-O11&lt;&gt;0, 0, IF(SUM(C11:H11)&gt;0, 2, IF(SUM(C11:H11)&lt;0, 3, 1))))</f>
        <v>0</v>
      </c>
      <c r="BN11" s="43" t="str">
        <f>IFERROR(__xludf.DUMMYFUNCTION("IF(BM11=1, FILTER(TOSSUP, LEN(TOSSUP)), IF(BM11=2, FILTER(NEG, LEN(NEG)), IF(BM11, FILTER(NONEG, LEN(NONEG)), """")))"),"")</f>
        <v/>
      </c>
      <c r="BO11" s="43"/>
      <c r="BP11" s="43"/>
      <c r="BQ11" s="43">
        <f>IF(P3="", 0, IF(SUM(M11:R11)-P11&lt;&gt;0, 0, IF(SUM(C11:H11)&gt;0, 2, IF(SUM(C11:H11)&lt;0, 3, 1))))</f>
        <v>0</v>
      </c>
      <c r="BR11" s="43" t="str">
        <f>IFERROR(__xludf.DUMMYFUNCTION("IF(BQ11=1, FILTER(TOSSUP, LEN(TOSSUP)), IF(BQ11=2, FILTER(NEG, LEN(NEG)), IF(BQ11, FILTER(NONEG, LEN(NONEG)), """")))"),"")</f>
        <v/>
      </c>
      <c r="BS11" s="43"/>
      <c r="BT11" s="43"/>
      <c r="BU11" s="43">
        <f>IF(Q3="", 0, IF(SUM(M11:R11)-Q11&lt;&gt;0, 0, IF(SUM(C11:H11)&gt;0, 2, IF(SUM(C11:H11)&lt;0, 3, 1))))</f>
        <v>0</v>
      </c>
      <c r="BV11" s="43" t="str">
        <f>IFERROR(__xludf.DUMMYFUNCTION("IF(BU11=1, FILTER(TOSSUP, LEN(TOSSUP)), IF(BU11=2, FILTER(NEG, LEN(NEG)), IF(BU11, FILTER(NONEG, LEN(NONEG)), """")))"),"")</f>
        <v/>
      </c>
      <c r="BW11" s="43"/>
      <c r="BX11" s="43"/>
      <c r="BY11" s="43">
        <f>IF(R3="", 0, IF(SUM(M11:R11)-R11&lt;&gt;0, 0, IF(SUM(C11:H11)&gt;0, 2, IF(SUM(C11:H11)&lt;0, 3, 1))))</f>
        <v>0</v>
      </c>
      <c r="BZ11" s="43" t="str">
        <f>IFERROR(__xludf.DUMMYFUNCTION("IF(BY11=1, FILTER(TOSSUP, LEN(TOSSUP)), IF(BY11=2, FILTER(NEG, LEN(NEG)), IF(BY11, FILTER(NONEG, LEN(NONEG)), """")))"),"")</f>
        <v/>
      </c>
      <c r="CA11" s="43"/>
      <c r="CB11" s="43"/>
    </row>
    <row r="12">
      <c r="A12" s="3"/>
      <c r="B12" s="3"/>
      <c r="C12" s="32"/>
      <c r="D12" s="33"/>
      <c r="E12" s="60"/>
      <c r="F12" s="61"/>
      <c r="G12" s="60"/>
      <c r="H12" s="61"/>
      <c r="I12" s="34"/>
      <c r="J12" s="33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2">
        <f>IFERROR(__xludf.DUMMYFUNCTION("IF(OR(RegExMatch(J12&amp;"""",""ERR""), RegExMatch(J12&amp;"""",""--""), RegExMatch(K11&amp;"""",""--""),),  ""-----------"", SUM(J12,K11))"),0.0)</f>
        <v>0</v>
      </c>
      <c r="L12" s="38">
        <v>9.0</v>
      </c>
      <c r="M12" s="39"/>
      <c r="N12" s="33"/>
      <c r="O12" s="58"/>
      <c r="P12" s="59"/>
      <c r="Q12" s="58"/>
      <c r="R12" s="59"/>
      <c r="S12" s="34"/>
      <c r="T12" s="33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2">
        <f>IFERROR(__xludf.DUMMYFUNCTION("IF(OR(RegExMatch(T12&amp;"""",""ERR""), RegExMatch(T12&amp;"""",""--""), RegExMatch(U11&amp;"""",""--""),),  ""-----------"", SUM(T12,U11))"),0.0)</f>
        <v>0</v>
      </c>
      <c r="V12" s="43"/>
      <c r="W12" s="44" t="b">
        <f t="shared" si="1"/>
        <v>0</v>
      </c>
      <c r="X12" s="44" t="str">
        <f>IFERROR(__xludf.DUMMYFUNCTION("IF(W12, FILTER(BONUS, LEN(BONUS)), ""0"")"),"0")</f>
        <v>0</v>
      </c>
      <c r="Y12" s="43"/>
      <c r="Z12" s="43"/>
      <c r="AA12" s="43"/>
      <c r="AB12" s="44" t="b">
        <f t="shared" si="2"/>
        <v>0</v>
      </c>
      <c r="AC12" s="44" t="str">
        <f>IFERROR(__xludf.DUMMYFUNCTION("IF(AB12, FILTER(BONUS, LEN(BONUS)), ""0"")"),"0")</f>
        <v>0</v>
      </c>
      <c r="AD12" s="43"/>
      <c r="AE12" s="43"/>
      <c r="AF12" s="43"/>
      <c r="AG12" s="43">
        <f>IF(C3="", 0, IF(SUM(C12:H12)-C12&lt;&gt;0, 0, IF(SUM(M12:R12)&gt;0, 2, IF(SUM(M12:R12)&lt;0, 3, 1))))</f>
        <v>0</v>
      </c>
      <c r="AH12" s="44" t="str">
        <f>IFERROR(__xludf.DUMMYFUNCTION("IF(AG12=1, FILTER(TOSSUP, LEN(TOSSUP)), IF(AG12=2, FILTER(NEG, LEN(NEG)), IF(AG12, FILTER(NONEG, LEN(NONEG)), """")))"),"")</f>
        <v/>
      </c>
      <c r="AI12" s="43"/>
      <c r="AJ12" s="43"/>
      <c r="AK12" s="43">
        <f>IF(D3="", 0, IF(SUM(C12:H12)-D12&lt;&gt;0, 0, IF(SUM(M12:R12)&gt;0, 2, IF(SUM(M12:R12)&lt;0, 3, 1))))</f>
        <v>0</v>
      </c>
      <c r="AL12" s="43" t="str">
        <f>IFERROR(__xludf.DUMMYFUNCTION("IF(AK12=1, FILTER(TOSSUP, LEN(TOSSUP)), IF(AK12=2, FILTER(NEG, LEN(NEG)), IF(AK12, FILTER(NONEG, LEN(NONEG)), """")))"),"")</f>
        <v/>
      </c>
      <c r="AM12" s="43"/>
      <c r="AN12" s="43"/>
      <c r="AO12" s="43">
        <f>IF(E3="", 0, IF(SUM(C12:H12)-E12&lt;&gt;0, 0, IF(SUM(M12:R12)&gt;0, 2, IF(SUM(M12:R12)&lt;0, 3, 1))))</f>
        <v>0</v>
      </c>
      <c r="AP12" s="43" t="str">
        <f>IFERROR(__xludf.DUMMYFUNCTION("IF(AO12=1, FILTER(TOSSUP, LEN(TOSSUP)), IF(AO12=2, FILTER(NEG, LEN(NEG)), IF(AO12, FILTER(NONEG, LEN(NONEG)), """")))"),"")</f>
        <v/>
      </c>
      <c r="AQ12" s="43"/>
      <c r="AR12" s="43"/>
      <c r="AS12" s="43">
        <f>IF(F3="", 0, IF(SUM(C12:H12)-F12&lt;&gt;0, 0, IF(SUM(M12:R12)&gt;0, 2, IF(SUM(M12:R12)&lt;0, 3, 1))))</f>
        <v>0</v>
      </c>
      <c r="AT12" s="43" t="str">
        <f>IFERROR(__xludf.DUMMYFUNCTION("IF(AS12=1, FILTER(TOSSUP, LEN(TOSSUP)), IF(AS12=2, FILTER(NEG, LEN(NEG)), IF(AS12, FILTER(NONEG, LEN(NONEG)), """")))"),"")</f>
        <v/>
      </c>
      <c r="AU12" s="43"/>
      <c r="AV12" s="43"/>
      <c r="AW12" s="43">
        <f>IF(G3="", 0, IF(SUM(C12:H12)-G12&lt;&gt;0, 0, IF(SUM(M12:R12)&gt;0, 2, IF(SUM(M12:R12)&lt;0, 3, 1))))</f>
        <v>0</v>
      </c>
      <c r="AX12" s="43" t="str">
        <f>IFERROR(__xludf.DUMMYFUNCTION("IF(AW12=1, FILTER(TOSSUP, LEN(TOSSUP)), IF(AW12=2, FILTER(NEG, LEN(NEG)), IF(AW12, FILTER(NONEG, LEN(NONEG)), """")))"),"")</f>
        <v/>
      </c>
      <c r="AY12" s="43"/>
      <c r="AZ12" s="43"/>
      <c r="BA12" s="43">
        <f>IF(H3="", 0, IF(SUM(C12:H12)-H12&lt;&gt;0, 0, IF(SUM(M12:R12)&gt;0, 2, IF(SUM(M12:R12)&lt;0, 3, 1))))</f>
        <v>0</v>
      </c>
      <c r="BB12" s="43" t="str">
        <f>IFERROR(__xludf.DUMMYFUNCTION("IF(BA12=1, FILTER(TOSSUP, LEN(TOSSUP)), IF(BA12=2, FILTER(NEG, LEN(NEG)), IF(BA12, FILTER(NONEG, LEN(NONEG)), """")))"),"")</f>
        <v/>
      </c>
      <c r="BC12" s="43"/>
      <c r="BD12" s="43"/>
      <c r="BE12" s="43">
        <f>IF(M3="", 0, IF(SUM(M12:R12)-M12&lt;&gt;0, 0, IF(SUM(C12:H12)&gt;0, 2, IF(SUM(C12:H12)&lt;0, 3, 1))))</f>
        <v>0</v>
      </c>
      <c r="BF12" s="43" t="str">
        <f>IFERROR(__xludf.DUMMYFUNCTION("IF(BE12=1, FILTER(TOSSUP, LEN(TOSSUP)), IF(BE12=2, FILTER(NEG, LEN(NEG)), IF(BE12, FILTER(NONEG, LEN(NONEG)), """")))"),"")</f>
        <v/>
      </c>
      <c r="BG12" s="43"/>
      <c r="BH12" s="43"/>
      <c r="BI12" s="43">
        <f>IF(N3="", 0, IF(SUM(M12:R12)-N12&lt;&gt;0, 0, IF(SUM(C12:H12)&gt;0, 2, IF(SUM(C12:H12)&lt;0, 3, 1))))</f>
        <v>0</v>
      </c>
      <c r="BJ12" s="43" t="str">
        <f>IFERROR(__xludf.DUMMYFUNCTION("IF(BI12=1, FILTER(TOSSUP, LEN(TOSSUP)), IF(BI12=2, FILTER(NEG, LEN(NEG)), IF(BI12, FILTER(NONEG, LEN(NONEG)), """")))"),"")</f>
        <v/>
      </c>
      <c r="BK12" s="43"/>
      <c r="BL12" s="43"/>
      <c r="BM12" s="43">
        <f>IF(O3="", 0, IF(SUM(M12:R12)-O12&lt;&gt;0, 0, IF(SUM(C12:H12)&gt;0, 2, IF(SUM(C12:H12)&lt;0, 3, 1))))</f>
        <v>0</v>
      </c>
      <c r="BN12" s="43" t="str">
        <f>IFERROR(__xludf.DUMMYFUNCTION("IF(BM12=1, FILTER(TOSSUP, LEN(TOSSUP)), IF(BM12=2, FILTER(NEG, LEN(NEG)), IF(BM12, FILTER(NONEG, LEN(NONEG)), """")))"),"")</f>
        <v/>
      </c>
      <c r="BO12" s="43"/>
      <c r="BP12" s="43"/>
      <c r="BQ12" s="43">
        <f>IF(P3="", 0, IF(SUM(M12:R12)-P12&lt;&gt;0, 0, IF(SUM(C12:H12)&gt;0, 2, IF(SUM(C12:H12)&lt;0, 3, 1))))</f>
        <v>0</v>
      </c>
      <c r="BR12" s="43" t="str">
        <f>IFERROR(__xludf.DUMMYFUNCTION("IF(BQ12=1, FILTER(TOSSUP, LEN(TOSSUP)), IF(BQ12=2, FILTER(NEG, LEN(NEG)), IF(BQ12, FILTER(NONEG, LEN(NONEG)), """")))"),"")</f>
        <v/>
      </c>
      <c r="BS12" s="43"/>
      <c r="BT12" s="43"/>
      <c r="BU12" s="43">
        <f>IF(Q3="", 0, IF(SUM(M12:R12)-Q12&lt;&gt;0, 0, IF(SUM(C12:H12)&gt;0, 2, IF(SUM(C12:H12)&lt;0, 3, 1))))</f>
        <v>0</v>
      </c>
      <c r="BV12" s="43" t="str">
        <f>IFERROR(__xludf.DUMMYFUNCTION("IF(BU12=1, FILTER(TOSSUP, LEN(TOSSUP)), IF(BU12=2, FILTER(NEG, LEN(NEG)), IF(BU12, FILTER(NONEG, LEN(NONEG)), """")))"),"")</f>
        <v/>
      </c>
      <c r="BW12" s="43"/>
      <c r="BX12" s="43"/>
      <c r="BY12" s="43">
        <f>IF(R3="", 0, IF(SUM(M12:R12)-R12&lt;&gt;0, 0, IF(SUM(C12:H12)&gt;0, 2, IF(SUM(C12:H12)&lt;0, 3, 1))))</f>
        <v>0</v>
      </c>
      <c r="BZ12" s="43" t="str">
        <f>IFERROR(__xludf.DUMMYFUNCTION("IF(BY12=1, FILTER(TOSSUP, LEN(TOSSUP)), IF(BY12=2, FILTER(NEG, LEN(NEG)), IF(BY12, FILTER(NONEG, LEN(NONEG)), """")))"),"")</f>
        <v/>
      </c>
      <c r="CA12" s="43"/>
      <c r="CB12" s="43"/>
    </row>
    <row r="13">
      <c r="A13" s="3"/>
      <c r="B13" s="3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SUM(J13,K12))"),0.0)</f>
        <v>0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SUM(T13,U12))"),0.0)</f>
        <v>0</v>
      </c>
      <c r="V13" s="43"/>
      <c r="W13" s="44" t="b">
        <f t="shared" si="1"/>
        <v>0</v>
      </c>
      <c r="X13" s="44" t="str">
        <f>IFERROR(__xludf.DUMMYFUNCTION("IF(W13, FILTER(BONUS, LEN(BONUS)), ""0"")"),"0")</f>
        <v>0</v>
      </c>
      <c r="Y13" s="43"/>
      <c r="Z13" s="43"/>
      <c r="AA13" s="43"/>
      <c r="AB13" s="44" t="b">
        <f t="shared" si="2"/>
        <v>0</v>
      </c>
      <c r="AC13" s="44" t="str">
        <f>IFERROR(__xludf.DUMMYFUNCTION("IF(AB13, FILTER(BONUS, LEN(BONUS)), ""0"")"),"0")</f>
        <v>0</v>
      </c>
      <c r="AD13" s="43"/>
      <c r="AE13" s="43"/>
      <c r="AF13" s="43"/>
      <c r="AG13" s="43">
        <f>IF(C3="", 0, IF(SUM(C13:H13)-C13&lt;&gt;0, 0, IF(SUM(M13:R13)&gt;0, 2, IF(SUM(M13:R13)&lt;0, 3, 1))))</f>
        <v>0</v>
      </c>
      <c r="AH13" s="44" t="str">
        <f>IFERROR(__xludf.DUMMYFUNCTION("IF(AG13=1, FILTER(TOSSUP, LEN(TOSSUP)), IF(AG13=2, FILTER(NEG, LEN(NEG)), IF(AG13, FILTER(NONEG, LEN(NONEG)), """")))"),"")</f>
        <v/>
      </c>
      <c r="AI13" s="43"/>
      <c r="AJ13" s="43"/>
      <c r="AK13" s="43">
        <f>IF(D3="", 0, IF(SUM(C13:H13)-D13&lt;&gt;0, 0, IF(SUM(M13:R13)&gt;0, 2, IF(SUM(M13:R13)&lt;0, 3, 1))))</f>
        <v>0</v>
      </c>
      <c r="AL13" s="43" t="str">
        <f>IFERROR(__xludf.DUMMYFUNCTION("IF(AK13=1, FILTER(TOSSUP, LEN(TOSSUP)), IF(AK13=2, FILTER(NEG, LEN(NEG)), IF(AK13, FILTER(NONEG, LEN(NONEG)), """")))"),"")</f>
        <v/>
      </c>
      <c r="AM13" s="43"/>
      <c r="AN13" s="43"/>
      <c r="AO13" s="43">
        <f>IF(E3="", 0, IF(SUM(C13:H13)-E13&lt;&gt;0, 0, IF(SUM(M13:R13)&gt;0, 2, IF(SUM(M13:R13)&lt;0, 3, 1))))</f>
        <v>0</v>
      </c>
      <c r="AP13" s="43" t="str">
        <f>IFERROR(__xludf.DUMMYFUNCTION("IF(AO13=1, FILTER(TOSSUP, LEN(TOSSUP)), IF(AO13=2, FILTER(NEG, LEN(NEG)), IF(AO13, FILTER(NONEG, LEN(NONEG)), """")))"),"")</f>
        <v/>
      </c>
      <c r="AQ13" s="43"/>
      <c r="AR13" s="43"/>
      <c r="AS13" s="43">
        <f>IF(F3="", 0, IF(SUM(C13:H13)-F13&lt;&gt;0, 0, IF(SUM(M13:R13)&gt;0, 2, IF(SUM(M13:R13)&lt;0, 3, 1))))</f>
        <v>0</v>
      </c>
      <c r="AT13" s="43" t="str">
        <f>IFERROR(__xludf.DUMMYFUNCTION("IF(AS13=1, FILTER(TOSSUP, LEN(TOSSUP)), IF(AS13=2, FILTER(NEG, LEN(NEG)), IF(AS13, FILTER(NONEG, LEN(NONEG)), """")))"),"")</f>
        <v/>
      </c>
      <c r="AU13" s="43"/>
      <c r="AV13" s="43"/>
      <c r="AW13" s="43">
        <f>IF(G3="", 0, IF(SUM(C13:H13)-G13&lt;&gt;0, 0, IF(SUM(M13:R13)&gt;0, 2, IF(SUM(M13:R13)&lt;0, 3, 1))))</f>
        <v>0</v>
      </c>
      <c r="AX13" s="43" t="str">
        <f>IFERROR(__xludf.DUMMYFUNCTION("IF(AW13=1, FILTER(TOSSUP, LEN(TOSSUP)), IF(AW13=2, FILTER(NEG, LEN(NEG)), IF(AW13, FILTER(NONEG, LEN(NONEG)), """")))"),"")</f>
        <v/>
      </c>
      <c r="AY13" s="43"/>
      <c r="AZ13" s="43"/>
      <c r="BA13" s="43">
        <f>IF(H3="", 0, IF(SUM(C13:H13)-H13&lt;&gt;0, 0, IF(SUM(M13:R13)&gt;0, 2, IF(SUM(M13:R13)&lt;0, 3, 1))))</f>
        <v>0</v>
      </c>
      <c r="BB13" s="43" t="str">
        <f>IFERROR(__xludf.DUMMYFUNCTION("IF(BA13=1, FILTER(TOSSUP, LEN(TOSSUP)), IF(BA13=2, FILTER(NEG, LEN(NEG)), IF(BA13, FILTER(NONEG, LEN(NONEG)), """")))"),"")</f>
        <v/>
      </c>
      <c r="BC13" s="43"/>
      <c r="BD13" s="43"/>
      <c r="BE13" s="43">
        <f>IF(M3="", 0, IF(SUM(M13:R13)-M13&lt;&gt;0, 0, IF(SUM(C13:H13)&gt;0, 2, IF(SUM(C13:H13)&lt;0, 3, 1))))</f>
        <v>0</v>
      </c>
      <c r="BF13" s="43" t="str">
        <f>IFERROR(__xludf.DUMMYFUNCTION("IF(BE13=1, FILTER(TOSSUP, LEN(TOSSUP)), IF(BE13=2, FILTER(NEG, LEN(NEG)), IF(BE13, FILTER(NONEG, LEN(NONEG)), """")))"),"")</f>
        <v/>
      </c>
      <c r="BG13" s="43"/>
      <c r="BH13" s="43"/>
      <c r="BI13" s="43">
        <f>IF(N3="", 0, IF(SUM(M13:R13)-N13&lt;&gt;0, 0, IF(SUM(C13:H13)&gt;0, 2, IF(SUM(C13:H13)&lt;0, 3, 1))))</f>
        <v>0</v>
      </c>
      <c r="BJ13" s="43" t="str">
        <f>IFERROR(__xludf.DUMMYFUNCTION("IF(BI13=1, FILTER(TOSSUP, LEN(TOSSUP)), IF(BI13=2, FILTER(NEG, LEN(NEG)), IF(BI13, FILTER(NONEG, LEN(NONEG)), """")))"),"")</f>
        <v/>
      </c>
      <c r="BK13" s="43"/>
      <c r="BL13" s="43"/>
      <c r="BM13" s="43">
        <f>IF(O3="", 0, IF(SUM(M13:R13)-O13&lt;&gt;0, 0, IF(SUM(C13:H13)&gt;0, 2, IF(SUM(C13:H13)&lt;0, 3, 1))))</f>
        <v>0</v>
      </c>
      <c r="BN13" s="43" t="str">
        <f>IFERROR(__xludf.DUMMYFUNCTION("IF(BM13=1, FILTER(TOSSUP, LEN(TOSSUP)), IF(BM13=2, FILTER(NEG, LEN(NEG)), IF(BM13, FILTER(NONEG, LEN(NONEG)), """")))"),"")</f>
        <v/>
      </c>
      <c r="BO13" s="43"/>
      <c r="BP13" s="43"/>
      <c r="BQ13" s="43">
        <f>IF(P3="", 0, IF(SUM(M13:R13)-P13&lt;&gt;0, 0, IF(SUM(C13:H13)&gt;0, 2, IF(SUM(C13:H13)&lt;0, 3, 1))))</f>
        <v>0</v>
      </c>
      <c r="BR13" s="43" t="str">
        <f>IFERROR(__xludf.DUMMYFUNCTION("IF(BQ13=1, FILTER(TOSSUP, LEN(TOSSUP)), IF(BQ13=2, FILTER(NEG, LEN(NEG)), IF(BQ13, FILTER(NONEG, LEN(NONEG)), """")))"),"")</f>
        <v/>
      </c>
      <c r="BS13" s="43"/>
      <c r="BT13" s="43"/>
      <c r="BU13" s="43">
        <f>IF(Q3="", 0, IF(SUM(M13:R13)-Q13&lt;&gt;0, 0, IF(SUM(C13:H13)&gt;0, 2, IF(SUM(C13:H13)&lt;0, 3, 1))))</f>
        <v>0</v>
      </c>
      <c r="BV13" s="43" t="str">
        <f>IFERROR(__xludf.DUMMYFUNCTION("IF(BU13=1, FILTER(TOSSUP, LEN(TOSSUP)), IF(BU13=2, FILTER(NEG, LEN(NEG)), IF(BU13, FILTER(NONEG, LEN(NONEG)), """")))"),"")</f>
        <v/>
      </c>
      <c r="BW13" s="43"/>
      <c r="BX13" s="43"/>
      <c r="BY13" s="43">
        <f>IF(R3="", 0, IF(SUM(M13:R13)-R13&lt;&gt;0, 0, IF(SUM(C13:H13)&gt;0, 2, IF(SUM(C13:H13)&lt;0, 3, 1))))</f>
        <v>0</v>
      </c>
      <c r="BZ13" s="43" t="str">
        <f>IFERROR(__xludf.DUMMYFUNCTION("IF(BY13=1, FILTER(TOSSUP, LEN(TOSSUP)), IF(BY13=2, FILTER(NEG, LEN(NEG)), IF(BY13, FILTER(NONEG, LEN(NONEG)), """")))"),"")</f>
        <v/>
      </c>
      <c r="CA13" s="43"/>
      <c r="CB13" s="43"/>
    </row>
    <row r="14">
      <c r="A14" s="3"/>
      <c r="B14" s="3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SUM(J14,K13))"),0.0)</f>
        <v>0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SUM(T14,U13))"),0.0)</f>
        <v>0</v>
      </c>
      <c r="V14" s="43"/>
      <c r="W14" s="44" t="b">
        <f t="shared" si="1"/>
        <v>0</v>
      </c>
      <c r="X14" s="44" t="str">
        <f>IFERROR(__xludf.DUMMYFUNCTION("IF(W14, FILTER(BONUS, LEN(BONUS)), ""0"")"),"0")</f>
        <v>0</v>
      </c>
      <c r="Y14" s="43"/>
      <c r="Z14" s="43"/>
      <c r="AA14" s="43"/>
      <c r="AB14" s="44" t="b">
        <f t="shared" si="2"/>
        <v>0</v>
      </c>
      <c r="AC14" s="44" t="str">
        <f>IFERROR(__xludf.DUMMYFUNCTION("IF(AB14, FILTER(BONUS, LEN(BONUS)), ""0"")"),"0")</f>
        <v>0</v>
      </c>
      <c r="AD14" s="43"/>
      <c r="AE14" s="43"/>
      <c r="AF14" s="43"/>
      <c r="AG14" s="43">
        <f>IF(C3="", 0, IF(SUM(C14:H14)-C14&lt;&gt;0, 0, IF(SUM(M14:R14)&gt;0, 2, IF(SUM(M14:R14)&lt;0, 3, 1))))</f>
        <v>0</v>
      </c>
      <c r="AH14" s="44" t="str">
        <f>IFERROR(__xludf.DUMMYFUNCTION("IF(AG14=1, FILTER(TOSSUP, LEN(TOSSUP)), IF(AG14=2, FILTER(NEG, LEN(NEG)), IF(AG14, FILTER(NONEG, LEN(NONEG)), """")))"),"")</f>
        <v/>
      </c>
      <c r="AI14" s="43"/>
      <c r="AJ14" s="43"/>
      <c r="AK14" s="43">
        <f>IF(D3="", 0, IF(SUM(C14:H14)-D14&lt;&gt;0, 0, IF(SUM(M14:R14)&gt;0, 2, IF(SUM(M14:R14)&lt;0, 3, 1))))</f>
        <v>0</v>
      </c>
      <c r="AL14" s="43" t="str">
        <f>IFERROR(__xludf.DUMMYFUNCTION("IF(AK14=1, FILTER(TOSSUP, LEN(TOSSUP)), IF(AK14=2, FILTER(NEG, LEN(NEG)), IF(AK14, FILTER(NONEG, LEN(NONEG)), """")))"),"")</f>
        <v/>
      </c>
      <c r="AM14" s="43"/>
      <c r="AN14" s="43"/>
      <c r="AO14" s="43">
        <f>IF(E3="", 0, IF(SUM(C14:H14)-E14&lt;&gt;0, 0, IF(SUM(M14:R14)&gt;0, 2, IF(SUM(M14:R14)&lt;0, 3, 1))))</f>
        <v>0</v>
      </c>
      <c r="AP14" s="43" t="str">
        <f>IFERROR(__xludf.DUMMYFUNCTION("IF(AO14=1, FILTER(TOSSUP, LEN(TOSSUP)), IF(AO14=2, FILTER(NEG, LEN(NEG)), IF(AO14, FILTER(NONEG, LEN(NONEG)), """")))"),"")</f>
        <v/>
      </c>
      <c r="AQ14" s="43"/>
      <c r="AR14" s="43"/>
      <c r="AS14" s="43">
        <f>IF(F3="", 0, IF(SUM(C14:H14)-F14&lt;&gt;0, 0, IF(SUM(M14:R14)&gt;0, 2, IF(SUM(M14:R14)&lt;0, 3, 1))))</f>
        <v>0</v>
      </c>
      <c r="AT14" s="43" t="str">
        <f>IFERROR(__xludf.DUMMYFUNCTION("IF(AS14=1, FILTER(TOSSUP, LEN(TOSSUP)), IF(AS14=2, FILTER(NEG, LEN(NEG)), IF(AS14, FILTER(NONEG, LEN(NONEG)), """")))"),"")</f>
        <v/>
      </c>
      <c r="AU14" s="43"/>
      <c r="AV14" s="43"/>
      <c r="AW14" s="43">
        <f>IF(G3="", 0, IF(SUM(C14:H14)-G14&lt;&gt;0, 0, IF(SUM(M14:R14)&gt;0, 2, IF(SUM(M14:R14)&lt;0, 3, 1))))</f>
        <v>0</v>
      </c>
      <c r="AX14" s="43" t="str">
        <f>IFERROR(__xludf.DUMMYFUNCTION("IF(AW14=1, FILTER(TOSSUP, LEN(TOSSUP)), IF(AW14=2, FILTER(NEG, LEN(NEG)), IF(AW14, FILTER(NONEG, LEN(NONEG)), """")))"),"")</f>
        <v/>
      </c>
      <c r="AY14" s="43"/>
      <c r="AZ14" s="43"/>
      <c r="BA14" s="43">
        <f>IF(H3="", 0, IF(SUM(C14:H14)-H14&lt;&gt;0, 0, IF(SUM(M14:R14)&gt;0, 2, IF(SUM(M14:R14)&lt;0, 3, 1))))</f>
        <v>0</v>
      </c>
      <c r="BB14" s="43" t="str">
        <f>IFERROR(__xludf.DUMMYFUNCTION("IF(BA14=1, FILTER(TOSSUP, LEN(TOSSUP)), IF(BA14=2, FILTER(NEG, LEN(NEG)), IF(BA14, FILTER(NONEG, LEN(NONEG)), """")))"),"")</f>
        <v/>
      </c>
      <c r="BC14" s="43"/>
      <c r="BD14" s="43"/>
      <c r="BE14" s="43">
        <f>IF(M3="", 0, IF(SUM(M14:R14)-M14&lt;&gt;0, 0, IF(SUM(C14:H14)&gt;0, 2, IF(SUM(C14:H14)&lt;0, 3, 1))))</f>
        <v>0</v>
      </c>
      <c r="BF14" s="43" t="str">
        <f>IFERROR(__xludf.DUMMYFUNCTION("IF(BE14=1, FILTER(TOSSUP, LEN(TOSSUP)), IF(BE14=2, FILTER(NEG, LEN(NEG)), IF(BE14, FILTER(NONEG, LEN(NONEG)), """")))"),"")</f>
        <v/>
      </c>
      <c r="BG14" s="43"/>
      <c r="BH14" s="43"/>
      <c r="BI14" s="43">
        <f>IF(N3="", 0, IF(SUM(M14:R14)-N14&lt;&gt;0, 0, IF(SUM(C14:H14)&gt;0, 2, IF(SUM(C14:H14)&lt;0, 3, 1))))</f>
        <v>0</v>
      </c>
      <c r="BJ14" s="43" t="str">
        <f>IFERROR(__xludf.DUMMYFUNCTION("IF(BI14=1, FILTER(TOSSUP, LEN(TOSSUP)), IF(BI14=2, FILTER(NEG, LEN(NEG)), IF(BI14, FILTER(NONEG, LEN(NONEG)), """")))"),"")</f>
        <v/>
      </c>
      <c r="BK14" s="43"/>
      <c r="BL14" s="43"/>
      <c r="BM14" s="43">
        <f>IF(O3="", 0, IF(SUM(M14:R14)-O14&lt;&gt;0, 0, IF(SUM(C14:H14)&gt;0, 2, IF(SUM(C14:H14)&lt;0, 3, 1))))</f>
        <v>0</v>
      </c>
      <c r="BN14" s="43" t="str">
        <f>IFERROR(__xludf.DUMMYFUNCTION("IF(BM14=1, FILTER(TOSSUP, LEN(TOSSUP)), IF(BM14=2, FILTER(NEG, LEN(NEG)), IF(BM14, FILTER(NONEG, LEN(NONEG)), """")))"),"")</f>
        <v/>
      </c>
      <c r="BO14" s="43"/>
      <c r="BP14" s="43"/>
      <c r="BQ14" s="43">
        <f>IF(P3="", 0, IF(SUM(M14:R14)-P14&lt;&gt;0, 0, IF(SUM(C14:H14)&gt;0, 2, IF(SUM(C14:H14)&lt;0, 3, 1))))</f>
        <v>0</v>
      </c>
      <c r="BR14" s="43" t="str">
        <f>IFERROR(__xludf.DUMMYFUNCTION("IF(BQ14=1, FILTER(TOSSUP, LEN(TOSSUP)), IF(BQ14=2, FILTER(NEG, LEN(NEG)), IF(BQ14, FILTER(NONEG, LEN(NONEG)), """")))"),"")</f>
        <v/>
      </c>
      <c r="BS14" s="43"/>
      <c r="BT14" s="43"/>
      <c r="BU14" s="43">
        <f>IF(Q3="", 0, IF(SUM(M14:R14)-Q14&lt;&gt;0, 0, IF(SUM(C14:H14)&gt;0, 2, IF(SUM(C14:H14)&lt;0, 3, 1))))</f>
        <v>0</v>
      </c>
      <c r="BV14" s="43" t="str">
        <f>IFERROR(__xludf.DUMMYFUNCTION("IF(BU14=1, FILTER(TOSSUP, LEN(TOSSUP)), IF(BU14=2, FILTER(NEG, LEN(NEG)), IF(BU14, FILTER(NONEG, LEN(NONEG)), """")))"),"")</f>
        <v/>
      </c>
      <c r="BW14" s="43"/>
      <c r="BX14" s="43"/>
      <c r="BY14" s="43">
        <f>IF(R3="", 0, IF(SUM(M14:R14)-R14&lt;&gt;0, 0, IF(SUM(C14:H14)&gt;0, 2, IF(SUM(C14:H14)&lt;0, 3, 1))))</f>
        <v>0</v>
      </c>
      <c r="BZ14" s="43" t="str">
        <f>IFERROR(__xludf.DUMMYFUNCTION("IF(BY14=1, FILTER(TOSSUP, LEN(TOSSUP)), IF(BY14=2, FILTER(NEG, LEN(NEG)), IF(BY14, FILTER(NONEG, LEN(NONEG)), """")))"),"")</f>
        <v/>
      </c>
      <c r="CA14" s="43"/>
      <c r="CB14" s="43"/>
    </row>
    <row r="15">
      <c r="A15" s="3"/>
      <c r="B15" s="3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SUM(J15,K14))"),0.0)</f>
        <v>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SUM(T15,U14))"),0.0)</f>
        <v>0</v>
      </c>
      <c r="V15" s="43"/>
      <c r="W15" s="44" t="b">
        <f t="shared" si="1"/>
        <v>0</v>
      </c>
      <c r="X15" s="44" t="str">
        <f>IFERROR(__xludf.DUMMYFUNCTION("IF(W15, FILTER(BONUS, LEN(BONUS)), ""0"")"),"0")</f>
        <v>0</v>
      </c>
      <c r="Y15" s="43"/>
      <c r="Z15" s="43"/>
      <c r="AA15" s="43"/>
      <c r="AB15" s="44" t="b">
        <f t="shared" si="2"/>
        <v>0</v>
      </c>
      <c r="AC15" s="44" t="str">
        <f>IFERROR(__xludf.DUMMYFUNCTION("IF(AB15, FILTER(BONUS, LEN(BONUS)), ""0"")"),"0")</f>
        <v>0</v>
      </c>
      <c r="AD15" s="43"/>
      <c r="AE15" s="43"/>
      <c r="AF15" s="43"/>
      <c r="AG15" s="43">
        <f>IF(C3="", 0, IF(SUM(C15:H15)-C15&lt;&gt;0, 0, IF(SUM(M15:R15)&gt;0, 2, IF(SUM(M15:R15)&lt;0, 3, 1))))</f>
        <v>0</v>
      </c>
      <c r="AH15" s="44" t="str">
        <f>IFERROR(__xludf.DUMMYFUNCTION("IF(AG15=1, FILTER(TOSSUP, LEN(TOSSUP)), IF(AG15=2, FILTER(NEG, LEN(NEG)), IF(AG15, FILTER(NONEG, LEN(NONEG)), """")))"),"")</f>
        <v/>
      </c>
      <c r="AI15" s="43"/>
      <c r="AJ15" s="43"/>
      <c r="AK15" s="43">
        <f>IF(D3="", 0, IF(SUM(C15:H15)-D15&lt;&gt;0, 0, IF(SUM(M15:R15)&gt;0, 2, IF(SUM(M15:R15)&lt;0, 3, 1))))</f>
        <v>0</v>
      </c>
      <c r="AL15" s="43" t="str">
        <f>IFERROR(__xludf.DUMMYFUNCTION("IF(AK15=1, FILTER(TOSSUP, LEN(TOSSUP)), IF(AK15=2, FILTER(NEG, LEN(NEG)), IF(AK15, FILTER(NONEG, LEN(NONEG)), """")))"),"")</f>
        <v/>
      </c>
      <c r="AM15" s="43"/>
      <c r="AN15" s="43"/>
      <c r="AO15" s="43">
        <f>IF(E3="", 0, IF(SUM(C15:H15)-E15&lt;&gt;0, 0, IF(SUM(M15:R15)&gt;0, 2, IF(SUM(M15:R15)&lt;0, 3, 1))))</f>
        <v>0</v>
      </c>
      <c r="AP15" s="43" t="str">
        <f>IFERROR(__xludf.DUMMYFUNCTION("IF(AO15=1, FILTER(TOSSUP, LEN(TOSSUP)), IF(AO15=2, FILTER(NEG, LEN(NEG)), IF(AO15, FILTER(NONEG, LEN(NONEG)), """")))"),"")</f>
        <v/>
      </c>
      <c r="AQ15" s="43"/>
      <c r="AR15" s="43"/>
      <c r="AS15" s="43">
        <f>IF(F3="", 0, IF(SUM(C15:H15)-F15&lt;&gt;0, 0, IF(SUM(M15:R15)&gt;0, 2, IF(SUM(M15:R15)&lt;0, 3, 1))))</f>
        <v>0</v>
      </c>
      <c r="AT15" s="43" t="str">
        <f>IFERROR(__xludf.DUMMYFUNCTION("IF(AS15=1, FILTER(TOSSUP, LEN(TOSSUP)), IF(AS15=2, FILTER(NEG, LEN(NEG)), IF(AS15, FILTER(NONEG, LEN(NONEG)), """")))"),"")</f>
        <v/>
      </c>
      <c r="AU15" s="43"/>
      <c r="AV15" s="43"/>
      <c r="AW15" s="43">
        <f>IF(G3="", 0, IF(SUM(C15:H15)-G15&lt;&gt;0, 0, IF(SUM(M15:R15)&gt;0, 2, IF(SUM(M15:R15)&lt;0, 3, 1))))</f>
        <v>0</v>
      </c>
      <c r="AX15" s="43" t="str">
        <f>IFERROR(__xludf.DUMMYFUNCTION("IF(AW15=1, FILTER(TOSSUP, LEN(TOSSUP)), IF(AW15=2, FILTER(NEG, LEN(NEG)), IF(AW15, FILTER(NONEG, LEN(NONEG)), """")))"),"")</f>
        <v/>
      </c>
      <c r="AY15" s="43"/>
      <c r="AZ15" s="43"/>
      <c r="BA15" s="43">
        <f>IF(H3="", 0, IF(SUM(C15:H15)-H15&lt;&gt;0, 0, IF(SUM(M15:R15)&gt;0, 2, IF(SUM(M15:R15)&lt;0, 3, 1))))</f>
        <v>0</v>
      </c>
      <c r="BB15" s="43" t="str">
        <f>IFERROR(__xludf.DUMMYFUNCTION("IF(BA15=1, FILTER(TOSSUP, LEN(TOSSUP)), IF(BA15=2, FILTER(NEG, LEN(NEG)), IF(BA15, FILTER(NONEG, LEN(NONEG)), """")))"),"")</f>
        <v/>
      </c>
      <c r="BC15" s="43"/>
      <c r="BD15" s="43"/>
      <c r="BE15" s="43">
        <f>IF(M3="", 0, IF(SUM(M15:R15)-M15&lt;&gt;0, 0, IF(SUM(C15:H15)&gt;0, 2, IF(SUM(C15:H15)&lt;0, 3, 1))))</f>
        <v>0</v>
      </c>
      <c r="BF15" s="43" t="str">
        <f>IFERROR(__xludf.DUMMYFUNCTION("IF(BE15=1, FILTER(TOSSUP, LEN(TOSSUP)), IF(BE15=2, FILTER(NEG, LEN(NEG)), IF(BE15, FILTER(NONEG, LEN(NONEG)), """")))"),"")</f>
        <v/>
      </c>
      <c r="BG15" s="43"/>
      <c r="BH15" s="43"/>
      <c r="BI15" s="43">
        <f>IF(N3="", 0, IF(SUM(M15:R15)-N15&lt;&gt;0, 0, IF(SUM(C15:H15)&gt;0, 2, IF(SUM(C15:H15)&lt;0, 3, 1))))</f>
        <v>0</v>
      </c>
      <c r="BJ15" s="43" t="str">
        <f>IFERROR(__xludf.DUMMYFUNCTION("IF(BI15=1, FILTER(TOSSUP, LEN(TOSSUP)), IF(BI15=2, FILTER(NEG, LEN(NEG)), IF(BI15, FILTER(NONEG, LEN(NONEG)), """")))"),"")</f>
        <v/>
      </c>
      <c r="BK15" s="43"/>
      <c r="BL15" s="43"/>
      <c r="BM15" s="43">
        <f>IF(O3="", 0, IF(SUM(M15:R15)-O15&lt;&gt;0, 0, IF(SUM(C15:H15)&gt;0, 2, IF(SUM(C15:H15)&lt;0, 3, 1))))</f>
        <v>0</v>
      </c>
      <c r="BN15" s="43" t="str">
        <f>IFERROR(__xludf.DUMMYFUNCTION("IF(BM15=1, FILTER(TOSSUP, LEN(TOSSUP)), IF(BM15=2, FILTER(NEG, LEN(NEG)), IF(BM15, FILTER(NONEG, LEN(NONEG)), """")))"),"")</f>
        <v/>
      </c>
      <c r="BO15" s="43"/>
      <c r="BP15" s="43"/>
      <c r="BQ15" s="43">
        <f>IF(P3="", 0, IF(SUM(M15:R15)-P15&lt;&gt;0, 0, IF(SUM(C15:H15)&gt;0, 2, IF(SUM(C15:H15)&lt;0, 3, 1))))</f>
        <v>0</v>
      </c>
      <c r="BR15" s="43" t="str">
        <f>IFERROR(__xludf.DUMMYFUNCTION("IF(BQ15=1, FILTER(TOSSUP, LEN(TOSSUP)), IF(BQ15=2, FILTER(NEG, LEN(NEG)), IF(BQ15, FILTER(NONEG, LEN(NONEG)), """")))"),"")</f>
        <v/>
      </c>
      <c r="BS15" s="43"/>
      <c r="BT15" s="43"/>
      <c r="BU15" s="43">
        <f>IF(Q3="", 0, IF(SUM(M15:R15)-Q15&lt;&gt;0, 0, IF(SUM(C15:H15)&gt;0, 2, IF(SUM(C15:H15)&lt;0, 3, 1))))</f>
        <v>0</v>
      </c>
      <c r="BV15" s="43" t="str">
        <f>IFERROR(__xludf.DUMMYFUNCTION("IF(BU15=1, FILTER(TOSSUP, LEN(TOSSUP)), IF(BU15=2, FILTER(NEG, LEN(NEG)), IF(BU15, FILTER(NONEG, LEN(NONEG)), """")))"),"")</f>
        <v/>
      </c>
      <c r="BW15" s="43"/>
      <c r="BX15" s="43"/>
      <c r="BY15" s="43">
        <f>IF(R3="", 0, IF(SUM(M15:R15)-R15&lt;&gt;0, 0, IF(SUM(C15:H15)&gt;0, 2, IF(SUM(C15:H15)&lt;0, 3, 1))))</f>
        <v>0</v>
      </c>
      <c r="BZ15" s="43" t="str">
        <f>IFERROR(__xludf.DUMMYFUNCTION("IF(BY15=1, FILTER(TOSSUP, LEN(TOSSUP)), IF(BY15=2, FILTER(NEG, LEN(NEG)), IF(BY15, FILTER(NONEG, LEN(NONEG)), """")))"),"")</f>
        <v/>
      </c>
      <c r="CA15" s="43"/>
      <c r="CB15" s="43"/>
    </row>
    <row r="16">
      <c r="A16" s="3"/>
      <c r="B16" s="3"/>
      <c r="C16" s="32"/>
      <c r="D16" s="61"/>
      <c r="E16" s="60"/>
      <c r="F16" s="61"/>
      <c r="G16" s="60"/>
      <c r="H16" s="33"/>
      <c r="I16" s="34"/>
      <c r="J16" s="33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2">
        <f>IFERROR(__xludf.DUMMYFUNCTION("IF(OR(RegExMatch(J16&amp;"""",""ERR""), RegExMatch(J16&amp;"""",""--""), RegExMatch(K15&amp;"""",""--""),),  ""-----------"", SUM(J16,K15))"),0.0)</f>
        <v>0</v>
      </c>
      <c r="L16" s="38">
        <v>13.0</v>
      </c>
      <c r="M16" s="39"/>
      <c r="N16" s="61"/>
      <c r="O16" s="58"/>
      <c r="P16" s="59"/>
      <c r="Q16" s="58"/>
      <c r="R16" s="59"/>
      <c r="S16" s="34"/>
      <c r="T16" s="33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2">
        <f>IFERROR(__xludf.DUMMYFUNCTION("IF(OR(RegExMatch(T16&amp;"""",""ERR""), RegExMatch(T16&amp;"""",""--""), RegExMatch(U15&amp;"""",""--""),),  ""-----------"", SUM(T16,U15))"),0.0)</f>
        <v>0</v>
      </c>
      <c r="V16" s="43"/>
      <c r="W16" s="44" t="b">
        <f t="shared" si="1"/>
        <v>0</v>
      </c>
      <c r="X16" s="44" t="str">
        <f>IFERROR(__xludf.DUMMYFUNCTION("IF(W16, FILTER(BONUS, LEN(BONUS)), ""0"")"),"0")</f>
        <v>0</v>
      </c>
      <c r="Y16" s="43"/>
      <c r="Z16" s="43"/>
      <c r="AA16" s="43"/>
      <c r="AB16" s="44" t="b">
        <f t="shared" si="2"/>
        <v>0</v>
      </c>
      <c r="AC16" s="44" t="str">
        <f>IFERROR(__xludf.DUMMYFUNCTION("IF(AB16, FILTER(BONUS, LEN(BONUS)), ""0"")"),"0")</f>
        <v>0</v>
      </c>
      <c r="AD16" s="43"/>
      <c r="AE16" s="43"/>
      <c r="AF16" s="43"/>
      <c r="AG16" s="43">
        <f>IF(C3="", 0, IF(SUM(C16:H16)-C16&lt;&gt;0, 0, IF(SUM(M16:R16)&gt;0, 2, IF(SUM(M16:R16)&lt;0, 3, 1))))</f>
        <v>0</v>
      </c>
      <c r="AH16" s="44" t="str">
        <f>IFERROR(__xludf.DUMMYFUNCTION("IF(AG16=1, FILTER(TOSSUP, LEN(TOSSUP)), IF(AG16=2, FILTER(NEG, LEN(NEG)), IF(AG16, FILTER(NONEG, LEN(NONEG)), """")))"),"")</f>
        <v/>
      </c>
      <c r="AI16" s="43"/>
      <c r="AJ16" s="43"/>
      <c r="AK16" s="43">
        <f>IF(D3="", 0, IF(SUM(C16:H16)-D16&lt;&gt;0, 0, IF(SUM(M16:R16)&gt;0, 2, IF(SUM(M16:R16)&lt;0, 3, 1))))</f>
        <v>0</v>
      </c>
      <c r="AL16" s="43" t="str">
        <f>IFERROR(__xludf.DUMMYFUNCTION("IF(AK16=1, FILTER(TOSSUP, LEN(TOSSUP)), IF(AK16=2, FILTER(NEG, LEN(NEG)), IF(AK16, FILTER(NONEG, LEN(NONEG)), """")))"),"")</f>
        <v/>
      </c>
      <c r="AM16" s="43"/>
      <c r="AN16" s="43"/>
      <c r="AO16" s="43">
        <f>IF(E3="", 0, IF(SUM(C16:H16)-E16&lt;&gt;0, 0, IF(SUM(M16:R16)&gt;0, 2, IF(SUM(M16:R16)&lt;0, 3, 1))))</f>
        <v>0</v>
      </c>
      <c r="AP16" s="43" t="str">
        <f>IFERROR(__xludf.DUMMYFUNCTION("IF(AO16=1, FILTER(TOSSUP, LEN(TOSSUP)), IF(AO16=2, FILTER(NEG, LEN(NEG)), IF(AO16, FILTER(NONEG, LEN(NONEG)), """")))"),"")</f>
        <v/>
      </c>
      <c r="AQ16" s="43"/>
      <c r="AR16" s="43"/>
      <c r="AS16" s="43">
        <f>IF(F3="", 0, IF(SUM(C16:H16)-F16&lt;&gt;0, 0, IF(SUM(M16:R16)&gt;0, 2, IF(SUM(M16:R16)&lt;0, 3, 1))))</f>
        <v>0</v>
      </c>
      <c r="AT16" s="43" t="str">
        <f>IFERROR(__xludf.DUMMYFUNCTION("IF(AS16=1, FILTER(TOSSUP, LEN(TOSSUP)), IF(AS16=2, FILTER(NEG, LEN(NEG)), IF(AS16, FILTER(NONEG, LEN(NONEG)), """")))"),"")</f>
        <v/>
      </c>
      <c r="AU16" s="43"/>
      <c r="AV16" s="43"/>
      <c r="AW16" s="43">
        <f>IF(G3="", 0, IF(SUM(C16:H16)-G16&lt;&gt;0, 0, IF(SUM(M16:R16)&gt;0, 2, IF(SUM(M16:R16)&lt;0, 3, 1))))</f>
        <v>0</v>
      </c>
      <c r="AX16" s="43" t="str">
        <f>IFERROR(__xludf.DUMMYFUNCTION("IF(AW16=1, FILTER(TOSSUP, LEN(TOSSUP)), IF(AW16=2, FILTER(NEG, LEN(NEG)), IF(AW16, FILTER(NONEG, LEN(NONEG)), """")))"),"")</f>
        <v/>
      </c>
      <c r="AY16" s="43"/>
      <c r="AZ16" s="43"/>
      <c r="BA16" s="43">
        <f>IF(H3="", 0, IF(SUM(C16:H16)-H16&lt;&gt;0, 0, IF(SUM(M16:R16)&gt;0, 2, IF(SUM(M16:R16)&lt;0, 3, 1))))</f>
        <v>0</v>
      </c>
      <c r="BB16" s="43" t="str">
        <f>IFERROR(__xludf.DUMMYFUNCTION("IF(BA16=1, FILTER(TOSSUP, LEN(TOSSUP)), IF(BA16=2, FILTER(NEG, LEN(NEG)), IF(BA16, FILTER(NONEG, LEN(NONEG)), """")))"),"")</f>
        <v/>
      </c>
      <c r="BC16" s="43"/>
      <c r="BD16" s="43"/>
      <c r="BE16" s="43">
        <f>IF(M3="", 0, IF(SUM(M16:R16)-M16&lt;&gt;0, 0, IF(SUM(C16:H16)&gt;0, 2, IF(SUM(C16:H16)&lt;0, 3, 1))))</f>
        <v>0</v>
      </c>
      <c r="BF16" s="43" t="str">
        <f>IFERROR(__xludf.DUMMYFUNCTION("IF(BE16=1, FILTER(TOSSUP, LEN(TOSSUP)), IF(BE16=2, FILTER(NEG, LEN(NEG)), IF(BE16, FILTER(NONEG, LEN(NONEG)), """")))"),"")</f>
        <v/>
      </c>
      <c r="BG16" s="43"/>
      <c r="BH16" s="43"/>
      <c r="BI16" s="43">
        <f>IF(N3="", 0, IF(SUM(M16:R16)-N16&lt;&gt;0, 0, IF(SUM(C16:H16)&gt;0, 2, IF(SUM(C16:H16)&lt;0, 3, 1))))</f>
        <v>0</v>
      </c>
      <c r="BJ16" s="43" t="str">
        <f>IFERROR(__xludf.DUMMYFUNCTION("IF(BI16=1, FILTER(TOSSUP, LEN(TOSSUP)), IF(BI16=2, FILTER(NEG, LEN(NEG)), IF(BI16, FILTER(NONEG, LEN(NONEG)), """")))"),"")</f>
        <v/>
      </c>
      <c r="BK16" s="43"/>
      <c r="BL16" s="43"/>
      <c r="BM16" s="43">
        <f>IF(O3="", 0, IF(SUM(M16:R16)-O16&lt;&gt;0, 0, IF(SUM(C16:H16)&gt;0, 2, IF(SUM(C16:H16)&lt;0, 3, 1))))</f>
        <v>0</v>
      </c>
      <c r="BN16" s="43" t="str">
        <f>IFERROR(__xludf.DUMMYFUNCTION("IF(BM16=1, FILTER(TOSSUP, LEN(TOSSUP)), IF(BM16=2, FILTER(NEG, LEN(NEG)), IF(BM16, FILTER(NONEG, LEN(NONEG)), """")))"),"")</f>
        <v/>
      </c>
      <c r="BO16" s="43"/>
      <c r="BP16" s="43"/>
      <c r="BQ16" s="43">
        <f>IF(P3="", 0, IF(SUM(M16:R16)-P16&lt;&gt;0, 0, IF(SUM(C16:H16)&gt;0, 2, IF(SUM(C16:H16)&lt;0, 3, 1))))</f>
        <v>0</v>
      </c>
      <c r="BR16" s="43" t="str">
        <f>IFERROR(__xludf.DUMMYFUNCTION("IF(BQ16=1, FILTER(TOSSUP, LEN(TOSSUP)), IF(BQ16=2, FILTER(NEG, LEN(NEG)), IF(BQ16, FILTER(NONEG, LEN(NONEG)), """")))"),"")</f>
        <v/>
      </c>
      <c r="BS16" s="43"/>
      <c r="BT16" s="43"/>
      <c r="BU16" s="43">
        <f>IF(Q3="", 0, IF(SUM(M16:R16)-Q16&lt;&gt;0, 0, IF(SUM(C16:H16)&gt;0, 2, IF(SUM(C16:H16)&lt;0, 3, 1))))</f>
        <v>0</v>
      </c>
      <c r="BV16" s="43" t="str">
        <f>IFERROR(__xludf.DUMMYFUNCTION("IF(BU16=1, FILTER(TOSSUP, LEN(TOSSUP)), IF(BU16=2, FILTER(NEG, LEN(NEG)), IF(BU16, FILTER(NONEG, LEN(NONEG)), """")))"),"")</f>
        <v/>
      </c>
      <c r="BW16" s="43"/>
      <c r="BX16" s="43"/>
      <c r="BY16" s="43">
        <f>IF(R3="", 0, IF(SUM(M16:R16)-R16&lt;&gt;0, 0, IF(SUM(C16:H16)&gt;0, 2, IF(SUM(C16:H16)&lt;0, 3, 1))))</f>
        <v>0</v>
      </c>
      <c r="BZ16" s="43" t="str">
        <f>IFERROR(__xludf.DUMMYFUNCTION("IF(BY16=1, FILTER(TOSSUP, LEN(TOSSUP)), IF(BY16=2, FILTER(NEG, LEN(NEG)), IF(BY16, FILTER(NONEG, LEN(NONEG)), """")))"),"")</f>
        <v/>
      </c>
      <c r="CA16" s="43"/>
      <c r="CB16" s="43"/>
    </row>
    <row r="17">
      <c r="A17" s="3"/>
      <c r="B17" s="3"/>
      <c r="C17" s="32"/>
      <c r="D17" s="61"/>
      <c r="E17" s="60"/>
      <c r="F17" s="61"/>
      <c r="G17" s="60"/>
      <c r="H17" s="61"/>
      <c r="I17" s="34"/>
      <c r="J17" s="33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2">
        <f>IFERROR(__xludf.DUMMYFUNCTION("IF(OR(RegExMatch(J17&amp;"""",""ERR""), RegExMatch(J17&amp;"""",""--""), RegExMatch(K16&amp;"""",""--""),),  ""-----------"", SUM(J17,K16))"),0.0)</f>
        <v>0</v>
      </c>
      <c r="L17" s="38">
        <v>14.0</v>
      </c>
      <c r="M17" s="39"/>
      <c r="N17" s="61"/>
      <c r="O17" s="39"/>
      <c r="P17" s="59"/>
      <c r="Q17" s="58"/>
      <c r="R17" s="59"/>
      <c r="S17" s="34"/>
      <c r="T17" s="33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2">
        <f>IFERROR(__xludf.DUMMYFUNCTION("IF(OR(RegExMatch(T17&amp;"""",""ERR""), RegExMatch(T17&amp;"""",""--""), RegExMatch(U16&amp;"""",""--""),),  ""-----------"", SUM(T17,U16))"),0.0)</f>
        <v>0</v>
      </c>
      <c r="V17" s="43"/>
      <c r="W17" s="44" t="b">
        <f t="shared" si="1"/>
        <v>0</v>
      </c>
      <c r="X17" s="44" t="str">
        <f>IFERROR(__xludf.DUMMYFUNCTION("IF(W17, FILTER(BONUS, LEN(BONUS)), ""0"")"),"0")</f>
        <v>0</v>
      </c>
      <c r="Y17" s="43"/>
      <c r="Z17" s="43"/>
      <c r="AA17" s="43"/>
      <c r="AB17" s="44" t="b">
        <f t="shared" si="2"/>
        <v>0</v>
      </c>
      <c r="AC17" s="44" t="str">
        <f>IFERROR(__xludf.DUMMYFUNCTION("IF(AB17, FILTER(BONUS, LEN(BONUS)), ""0"")"),"0")</f>
        <v>0</v>
      </c>
      <c r="AD17" s="43"/>
      <c r="AE17" s="43"/>
      <c r="AF17" s="43"/>
      <c r="AG17" s="43">
        <f>IF(C3="", 0, IF(SUM(C17:H17)-C17&lt;&gt;0, 0, IF(SUM(M17:R17)&gt;0, 2, IF(SUM(M17:R17)&lt;0, 3, 1))))</f>
        <v>0</v>
      </c>
      <c r="AH17" s="44" t="str">
        <f>IFERROR(__xludf.DUMMYFUNCTION("IF(AG17=1, FILTER(TOSSUP, LEN(TOSSUP)), IF(AG17=2, FILTER(NEG, LEN(NEG)), IF(AG17, FILTER(NONEG, LEN(NONEG)), """")))"),"")</f>
        <v/>
      </c>
      <c r="AI17" s="43"/>
      <c r="AJ17" s="43"/>
      <c r="AK17" s="43">
        <f>IF(D3="", 0, IF(SUM(C17:H17)-D17&lt;&gt;0, 0, IF(SUM(M17:R17)&gt;0, 2, IF(SUM(M17:R17)&lt;0, 3, 1))))</f>
        <v>0</v>
      </c>
      <c r="AL17" s="43" t="str">
        <f>IFERROR(__xludf.DUMMYFUNCTION("IF(AK17=1, FILTER(TOSSUP, LEN(TOSSUP)), IF(AK17=2, FILTER(NEG, LEN(NEG)), IF(AK17, FILTER(NONEG, LEN(NONEG)), """")))"),"")</f>
        <v/>
      </c>
      <c r="AM17" s="43"/>
      <c r="AN17" s="43"/>
      <c r="AO17" s="43">
        <f>IF(E3="", 0, IF(SUM(C17:H17)-E17&lt;&gt;0, 0, IF(SUM(M17:R17)&gt;0, 2, IF(SUM(M17:R17)&lt;0, 3, 1))))</f>
        <v>0</v>
      </c>
      <c r="AP17" s="43" t="str">
        <f>IFERROR(__xludf.DUMMYFUNCTION("IF(AO17=1, FILTER(TOSSUP, LEN(TOSSUP)), IF(AO17=2, FILTER(NEG, LEN(NEG)), IF(AO17, FILTER(NONEG, LEN(NONEG)), """")))"),"")</f>
        <v/>
      </c>
      <c r="AQ17" s="43"/>
      <c r="AR17" s="43"/>
      <c r="AS17" s="43">
        <f>IF(F3="", 0, IF(SUM(C17:H17)-F17&lt;&gt;0, 0, IF(SUM(M17:R17)&gt;0, 2, IF(SUM(M17:R17)&lt;0, 3, 1))))</f>
        <v>0</v>
      </c>
      <c r="AT17" s="43" t="str">
        <f>IFERROR(__xludf.DUMMYFUNCTION("IF(AS17=1, FILTER(TOSSUP, LEN(TOSSUP)), IF(AS17=2, FILTER(NEG, LEN(NEG)), IF(AS17, FILTER(NONEG, LEN(NONEG)), """")))"),"")</f>
        <v/>
      </c>
      <c r="AU17" s="43"/>
      <c r="AV17" s="43"/>
      <c r="AW17" s="43">
        <f>IF(G3="", 0, IF(SUM(C17:H17)-G17&lt;&gt;0, 0, IF(SUM(M17:R17)&gt;0, 2, IF(SUM(M17:R17)&lt;0, 3, 1))))</f>
        <v>0</v>
      </c>
      <c r="AX17" s="43" t="str">
        <f>IFERROR(__xludf.DUMMYFUNCTION("IF(AW17=1, FILTER(TOSSUP, LEN(TOSSUP)), IF(AW17=2, FILTER(NEG, LEN(NEG)), IF(AW17, FILTER(NONEG, LEN(NONEG)), """")))"),"")</f>
        <v/>
      </c>
      <c r="AY17" s="43"/>
      <c r="AZ17" s="43"/>
      <c r="BA17" s="43">
        <f>IF(H3="", 0, IF(SUM(C17:H17)-H17&lt;&gt;0, 0, IF(SUM(M17:R17)&gt;0, 2, IF(SUM(M17:R17)&lt;0, 3, 1))))</f>
        <v>0</v>
      </c>
      <c r="BB17" s="43" t="str">
        <f>IFERROR(__xludf.DUMMYFUNCTION("IF(BA17=1, FILTER(TOSSUP, LEN(TOSSUP)), IF(BA17=2, FILTER(NEG, LEN(NEG)), IF(BA17, FILTER(NONEG, LEN(NONEG)), """")))"),"")</f>
        <v/>
      </c>
      <c r="BC17" s="43"/>
      <c r="BD17" s="43"/>
      <c r="BE17" s="43">
        <f>IF(M3="", 0, IF(SUM(M17:R17)-M17&lt;&gt;0, 0, IF(SUM(C17:H17)&gt;0, 2, IF(SUM(C17:H17)&lt;0, 3, 1))))</f>
        <v>0</v>
      </c>
      <c r="BF17" s="43" t="str">
        <f>IFERROR(__xludf.DUMMYFUNCTION("IF(BE17=1, FILTER(TOSSUP, LEN(TOSSUP)), IF(BE17=2, FILTER(NEG, LEN(NEG)), IF(BE17, FILTER(NONEG, LEN(NONEG)), """")))"),"")</f>
        <v/>
      </c>
      <c r="BG17" s="43"/>
      <c r="BH17" s="43"/>
      <c r="BI17" s="43">
        <f>IF(N3="", 0, IF(SUM(M17:R17)-N17&lt;&gt;0, 0, IF(SUM(C17:H17)&gt;0, 2, IF(SUM(C17:H17)&lt;0, 3, 1))))</f>
        <v>0</v>
      </c>
      <c r="BJ17" s="43" t="str">
        <f>IFERROR(__xludf.DUMMYFUNCTION("IF(BI17=1, FILTER(TOSSUP, LEN(TOSSUP)), IF(BI17=2, FILTER(NEG, LEN(NEG)), IF(BI17, FILTER(NONEG, LEN(NONEG)), """")))"),"")</f>
        <v/>
      </c>
      <c r="BK17" s="43"/>
      <c r="BL17" s="43"/>
      <c r="BM17" s="43">
        <f>IF(O3="", 0, IF(SUM(M17:R17)-O17&lt;&gt;0, 0, IF(SUM(C17:H17)&gt;0, 2, IF(SUM(C17:H17)&lt;0, 3, 1))))</f>
        <v>0</v>
      </c>
      <c r="BN17" s="43" t="str">
        <f>IFERROR(__xludf.DUMMYFUNCTION("IF(BM17=1, FILTER(TOSSUP, LEN(TOSSUP)), IF(BM17=2, FILTER(NEG, LEN(NEG)), IF(BM17, FILTER(NONEG, LEN(NONEG)), """")))"),"")</f>
        <v/>
      </c>
      <c r="BO17" s="43"/>
      <c r="BP17" s="43"/>
      <c r="BQ17" s="43">
        <f>IF(P3="", 0, IF(SUM(M17:R17)-P17&lt;&gt;0, 0, IF(SUM(C17:H17)&gt;0, 2, IF(SUM(C17:H17)&lt;0, 3, 1))))</f>
        <v>0</v>
      </c>
      <c r="BR17" s="43" t="str">
        <f>IFERROR(__xludf.DUMMYFUNCTION("IF(BQ17=1, FILTER(TOSSUP, LEN(TOSSUP)), IF(BQ17=2, FILTER(NEG, LEN(NEG)), IF(BQ17, FILTER(NONEG, LEN(NONEG)), """")))"),"")</f>
        <v/>
      </c>
      <c r="BS17" s="43"/>
      <c r="BT17" s="43"/>
      <c r="BU17" s="43">
        <f>IF(Q3="", 0, IF(SUM(M17:R17)-Q17&lt;&gt;0, 0, IF(SUM(C17:H17)&gt;0, 2, IF(SUM(C17:H17)&lt;0, 3, 1))))</f>
        <v>0</v>
      </c>
      <c r="BV17" s="43" t="str">
        <f>IFERROR(__xludf.DUMMYFUNCTION("IF(BU17=1, FILTER(TOSSUP, LEN(TOSSUP)), IF(BU17=2, FILTER(NEG, LEN(NEG)), IF(BU17, FILTER(NONEG, LEN(NONEG)), """")))"),"")</f>
        <v/>
      </c>
      <c r="BW17" s="43"/>
      <c r="BX17" s="43"/>
      <c r="BY17" s="43">
        <f>IF(R3="", 0, IF(SUM(M17:R17)-R17&lt;&gt;0, 0, IF(SUM(C17:H17)&gt;0, 2, IF(SUM(C17:H17)&lt;0, 3, 1))))</f>
        <v>0</v>
      </c>
      <c r="BZ17" s="43" t="str">
        <f>IFERROR(__xludf.DUMMYFUNCTION("IF(BY17=1, FILTER(TOSSUP, LEN(TOSSUP)), IF(BY17=2, FILTER(NEG, LEN(NEG)), IF(BY17, FILTER(NONEG, LEN(NONEG)), """")))"),"")</f>
        <v/>
      </c>
      <c r="CA17" s="43"/>
      <c r="CB17" s="43"/>
    </row>
    <row r="18">
      <c r="A18" s="3"/>
      <c r="B18" s="3"/>
      <c r="C18" s="32"/>
      <c r="D18" s="33"/>
      <c r="E18" s="32"/>
      <c r="F18" s="61"/>
      <c r="G18" s="60"/>
      <c r="H18" s="61"/>
      <c r="I18" s="34"/>
      <c r="J18" s="33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2">
        <f>IFERROR(__xludf.DUMMYFUNCTION("IF(OR(RegExMatch(J18&amp;"""",""ERR""), RegExMatch(J18&amp;"""",""--""), RegExMatch(K17&amp;"""",""--""),),  ""-----------"", SUM(J18,K17))"),0.0)</f>
        <v>0</v>
      </c>
      <c r="L18" s="38">
        <v>15.0</v>
      </c>
      <c r="M18" s="39"/>
      <c r="N18" s="61"/>
      <c r="O18" s="58"/>
      <c r="P18" s="59"/>
      <c r="Q18" s="58"/>
      <c r="R18" s="59"/>
      <c r="S18" s="34"/>
      <c r="T18" s="33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2">
        <f>IFERROR(__xludf.DUMMYFUNCTION("IF(OR(RegExMatch(T18&amp;"""",""ERR""), RegExMatch(T18&amp;"""",""--""), RegExMatch(U17&amp;"""",""--""),),  ""-----------"", SUM(T18,U17))"),0.0)</f>
        <v>0</v>
      </c>
      <c r="V18" s="43"/>
      <c r="W18" s="44" t="b">
        <f t="shared" si="1"/>
        <v>0</v>
      </c>
      <c r="X18" s="44" t="str">
        <f>IFERROR(__xludf.DUMMYFUNCTION("IF(W18, FILTER(BONUS, LEN(BONUS)), ""0"")"),"0")</f>
        <v>0</v>
      </c>
      <c r="Y18" s="43"/>
      <c r="Z18" s="43"/>
      <c r="AA18" s="43"/>
      <c r="AB18" s="44" t="b">
        <f t="shared" si="2"/>
        <v>0</v>
      </c>
      <c r="AC18" s="44" t="str">
        <f>IFERROR(__xludf.DUMMYFUNCTION("IF(AB18, FILTER(BONUS, LEN(BONUS)), ""0"")"),"0")</f>
        <v>0</v>
      </c>
      <c r="AD18" s="43"/>
      <c r="AE18" s="43"/>
      <c r="AF18" s="43"/>
      <c r="AG18" s="43">
        <f>IF(C3="", 0, IF(SUM(C18:H18)-C18&lt;&gt;0, 0, IF(SUM(M18:R18)&gt;0, 2, IF(SUM(M18:R18)&lt;0, 3, 1))))</f>
        <v>0</v>
      </c>
      <c r="AH18" s="44" t="str">
        <f>IFERROR(__xludf.DUMMYFUNCTION("IF(AG18=1, FILTER(TOSSUP, LEN(TOSSUP)), IF(AG18=2, FILTER(NEG, LEN(NEG)), IF(AG18, FILTER(NONEG, LEN(NONEG)), """")))"),"")</f>
        <v/>
      </c>
      <c r="AI18" s="43"/>
      <c r="AJ18" s="43"/>
      <c r="AK18" s="43">
        <f>IF(D3="", 0, IF(SUM(C18:H18)-D18&lt;&gt;0, 0, IF(SUM(M18:R18)&gt;0, 2, IF(SUM(M18:R18)&lt;0, 3, 1))))</f>
        <v>0</v>
      </c>
      <c r="AL18" s="43" t="str">
        <f>IFERROR(__xludf.DUMMYFUNCTION("IF(AK18=1, FILTER(TOSSUP, LEN(TOSSUP)), IF(AK18=2, FILTER(NEG, LEN(NEG)), IF(AK18, FILTER(NONEG, LEN(NONEG)), """")))"),"")</f>
        <v/>
      </c>
      <c r="AM18" s="43"/>
      <c r="AN18" s="43"/>
      <c r="AO18" s="43">
        <f>IF(E3="", 0, IF(SUM(C18:H18)-E18&lt;&gt;0, 0, IF(SUM(M18:R18)&gt;0, 2, IF(SUM(M18:R18)&lt;0, 3, 1))))</f>
        <v>0</v>
      </c>
      <c r="AP18" s="43" t="str">
        <f>IFERROR(__xludf.DUMMYFUNCTION("IF(AO18=1, FILTER(TOSSUP, LEN(TOSSUP)), IF(AO18=2, FILTER(NEG, LEN(NEG)), IF(AO18, FILTER(NONEG, LEN(NONEG)), """")))"),"")</f>
        <v/>
      </c>
      <c r="AQ18" s="43"/>
      <c r="AR18" s="43"/>
      <c r="AS18" s="43">
        <f>IF(F3="", 0, IF(SUM(C18:H18)-F18&lt;&gt;0, 0, IF(SUM(M18:R18)&gt;0, 2, IF(SUM(M18:R18)&lt;0, 3, 1))))</f>
        <v>0</v>
      </c>
      <c r="AT18" s="43" t="str">
        <f>IFERROR(__xludf.DUMMYFUNCTION("IF(AS18=1, FILTER(TOSSUP, LEN(TOSSUP)), IF(AS18=2, FILTER(NEG, LEN(NEG)), IF(AS18, FILTER(NONEG, LEN(NONEG)), """")))"),"")</f>
        <v/>
      </c>
      <c r="AU18" s="43"/>
      <c r="AV18" s="43"/>
      <c r="AW18" s="43">
        <f>IF(G3="", 0, IF(SUM(C18:H18)-G18&lt;&gt;0, 0, IF(SUM(M18:R18)&gt;0, 2, IF(SUM(M18:R18)&lt;0, 3, 1))))</f>
        <v>0</v>
      </c>
      <c r="AX18" s="43" t="str">
        <f>IFERROR(__xludf.DUMMYFUNCTION("IF(AW18=1, FILTER(TOSSUP, LEN(TOSSUP)), IF(AW18=2, FILTER(NEG, LEN(NEG)), IF(AW18, FILTER(NONEG, LEN(NONEG)), """")))"),"")</f>
        <v/>
      </c>
      <c r="AY18" s="43"/>
      <c r="AZ18" s="43"/>
      <c r="BA18" s="43">
        <f>IF(H3="", 0, IF(SUM(C18:H18)-H18&lt;&gt;0, 0, IF(SUM(M18:R18)&gt;0, 2, IF(SUM(M18:R18)&lt;0, 3, 1))))</f>
        <v>0</v>
      </c>
      <c r="BB18" s="43" t="str">
        <f>IFERROR(__xludf.DUMMYFUNCTION("IF(BA18=1, FILTER(TOSSUP, LEN(TOSSUP)), IF(BA18=2, FILTER(NEG, LEN(NEG)), IF(BA18, FILTER(NONEG, LEN(NONEG)), """")))"),"")</f>
        <v/>
      </c>
      <c r="BC18" s="43"/>
      <c r="BD18" s="43"/>
      <c r="BE18" s="43">
        <f>IF(M3="", 0, IF(SUM(M18:R18)-M18&lt;&gt;0, 0, IF(SUM(C18:H18)&gt;0, 2, IF(SUM(C18:H18)&lt;0, 3, 1))))</f>
        <v>0</v>
      </c>
      <c r="BF18" s="43" t="str">
        <f>IFERROR(__xludf.DUMMYFUNCTION("IF(BE18=1, FILTER(TOSSUP, LEN(TOSSUP)), IF(BE18=2, FILTER(NEG, LEN(NEG)), IF(BE18, FILTER(NONEG, LEN(NONEG)), """")))"),"")</f>
        <v/>
      </c>
      <c r="BG18" s="43"/>
      <c r="BH18" s="43"/>
      <c r="BI18" s="43">
        <f>IF(N3="", 0, IF(SUM(M18:R18)-N18&lt;&gt;0, 0, IF(SUM(C18:H18)&gt;0, 2, IF(SUM(C18:H18)&lt;0, 3, 1))))</f>
        <v>0</v>
      </c>
      <c r="BJ18" s="43" t="str">
        <f>IFERROR(__xludf.DUMMYFUNCTION("IF(BI18=1, FILTER(TOSSUP, LEN(TOSSUP)), IF(BI18=2, FILTER(NEG, LEN(NEG)), IF(BI18, FILTER(NONEG, LEN(NONEG)), """")))"),"")</f>
        <v/>
      </c>
      <c r="BK18" s="43"/>
      <c r="BL18" s="43"/>
      <c r="BM18" s="43">
        <f>IF(O3="", 0, IF(SUM(M18:R18)-O18&lt;&gt;0, 0, IF(SUM(C18:H18)&gt;0, 2, IF(SUM(C18:H18)&lt;0, 3, 1))))</f>
        <v>0</v>
      </c>
      <c r="BN18" s="43" t="str">
        <f>IFERROR(__xludf.DUMMYFUNCTION("IF(BM18=1, FILTER(TOSSUP, LEN(TOSSUP)), IF(BM18=2, FILTER(NEG, LEN(NEG)), IF(BM18, FILTER(NONEG, LEN(NONEG)), """")))"),"")</f>
        <v/>
      </c>
      <c r="BO18" s="43"/>
      <c r="BP18" s="43"/>
      <c r="BQ18" s="43">
        <f>IF(P3="", 0, IF(SUM(M18:R18)-P18&lt;&gt;0, 0, IF(SUM(C18:H18)&gt;0, 2, IF(SUM(C18:H18)&lt;0, 3, 1))))</f>
        <v>0</v>
      </c>
      <c r="BR18" s="43" t="str">
        <f>IFERROR(__xludf.DUMMYFUNCTION("IF(BQ18=1, FILTER(TOSSUP, LEN(TOSSUP)), IF(BQ18=2, FILTER(NEG, LEN(NEG)), IF(BQ18, FILTER(NONEG, LEN(NONEG)), """")))"),"")</f>
        <v/>
      </c>
      <c r="BS18" s="43"/>
      <c r="BT18" s="43"/>
      <c r="BU18" s="43">
        <f>IF(Q3="", 0, IF(SUM(M18:R18)-Q18&lt;&gt;0, 0, IF(SUM(C18:H18)&gt;0, 2, IF(SUM(C18:H18)&lt;0, 3, 1))))</f>
        <v>0</v>
      </c>
      <c r="BV18" s="43" t="str">
        <f>IFERROR(__xludf.DUMMYFUNCTION("IF(BU18=1, FILTER(TOSSUP, LEN(TOSSUP)), IF(BU18=2, FILTER(NEG, LEN(NEG)), IF(BU18, FILTER(NONEG, LEN(NONEG)), """")))"),"")</f>
        <v/>
      </c>
      <c r="BW18" s="43"/>
      <c r="BX18" s="43"/>
      <c r="BY18" s="43">
        <f>IF(R3="", 0, IF(SUM(M18:R18)-R18&lt;&gt;0, 0, IF(SUM(C18:H18)&gt;0, 2, IF(SUM(C18:H18)&lt;0, 3, 1))))</f>
        <v>0</v>
      </c>
      <c r="BZ18" s="43" t="str">
        <f>IFERROR(__xludf.DUMMYFUNCTION("IF(BY18=1, FILTER(TOSSUP, LEN(TOSSUP)), IF(BY18=2, FILTER(NEG, LEN(NEG)), IF(BY18, FILTER(NONEG, LEN(NONEG)), """")))"),"")</f>
        <v/>
      </c>
      <c r="CA18" s="43"/>
      <c r="CB18" s="43"/>
    </row>
    <row r="19">
      <c r="A19" s="3"/>
      <c r="B19" s="3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SUM(J19,K18))"),0.0)</f>
        <v>0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SUM(T19,U18))"),0.0)</f>
        <v>0</v>
      </c>
      <c r="V19" s="43"/>
      <c r="W19" s="44" t="b">
        <f t="shared" si="1"/>
        <v>0</v>
      </c>
      <c r="X19" s="44" t="str">
        <f>IFERROR(__xludf.DUMMYFUNCTION("IF(W19, FILTER(BONUS, LEN(BONUS)), ""0"")"),"0")</f>
        <v>0</v>
      </c>
      <c r="Y19" s="43"/>
      <c r="Z19" s="43"/>
      <c r="AA19" s="43"/>
      <c r="AB19" s="44" t="b">
        <f t="shared" si="2"/>
        <v>0</v>
      </c>
      <c r="AC19" s="44" t="str">
        <f>IFERROR(__xludf.DUMMYFUNCTION("IF(AB19, FILTER(BONUS, LEN(BONUS)), ""0"")"),"0")</f>
        <v>0</v>
      </c>
      <c r="AD19" s="43"/>
      <c r="AE19" s="43"/>
      <c r="AF19" s="43"/>
      <c r="AG19" s="43">
        <f>IF(C3="", 0, IF(SUM(C19:H19)-C19&lt;&gt;0, 0, IF(SUM(M19:R19)&gt;0, 2, IF(SUM(M19:R19)&lt;0, 3, 1))))</f>
        <v>0</v>
      </c>
      <c r="AH19" s="44" t="str">
        <f>IFERROR(__xludf.DUMMYFUNCTION("IF(AG19=1, FILTER(TOSSUP, LEN(TOSSUP)), IF(AG19=2, FILTER(NEG, LEN(NEG)), IF(AG19, FILTER(NONEG, LEN(NONEG)), """")))"),"")</f>
        <v/>
      </c>
      <c r="AI19" s="43"/>
      <c r="AJ19" s="43"/>
      <c r="AK19" s="43">
        <f>IF(D3="", 0, IF(SUM(C19:H19)-D19&lt;&gt;0, 0, IF(SUM(M19:R19)&gt;0, 2, IF(SUM(M19:R19)&lt;0, 3, 1))))</f>
        <v>0</v>
      </c>
      <c r="AL19" s="43" t="str">
        <f>IFERROR(__xludf.DUMMYFUNCTION("IF(AK19=1, FILTER(TOSSUP, LEN(TOSSUP)), IF(AK19=2, FILTER(NEG, LEN(NEG)), IF(AK19, FILTER(NONEG, LEN(NONEG)), """")))"),"")</f>
        <v/>
      </c>
      <c r="AM19" s="43"/>
      <c r="AN19" s="43"/>
      <c r="AO19" s="43">
        <f>IF(E3="", 0, IF(SUM(C19:H19)-E19&lt;&gt;0, 0, IF(SUM(M19:R19)&gt;0, 2, IF(SUM(M19:R19)&lt;0, 3, 1))))</f>
        <v>0</v>
      </c>
      <c r="AP19" s="43" t="str">
        <f>IFERROR(__xludf.DUMMYFUNCTION("IF(AO19=1, FILTER(TOSSUP, LEN(TOSSUP)), IF(AO19=2, FILTER(NEG, LEN(NEG)), IF(AO19, FILTER(NONEG, LEN(NONEG)), """")))"),"")</f>
        <v/>
      </c>
      <c r="AQ19" s="43"/>
      <c r="AR19" s="43"/>
      <c r="AS19" s="43">
        <f>IF(F3="", 0, IF(SUM(C19:H19)-F19&lt;&gt;0, 0, IF(SUM(M19:R19)&gt;0, 2, IF(SUM(M19:R19)&lt;0, 3, 1))))</f>
        <v>0</v>
      </c>
      <c r="AT19" s="43" t="str">
        <f>IFERROR(__xludf.DUMMYFUNCTION("IF(AS19=1, FILTER(TOSSUP, LEN(TOSSUP)), IF(AS19=2, FILTER(NEG, LEN(NEG)), IF(AS19, FILTER(NONEG, LEN(NONEG)), """")))"),"")</f>
        <v/>
      </c>
      <c r="AU19" s="43"/>
      <c r="AV19" s="43"/>
      <c r="AW19" s="43">
        <f>IF(G3="", 0, IF(SUM(C19:H19)-G19&lt;&gt;0, 0, IF(SUM(M19:R19)&gt;0, 2, IF(SUM(M19:R19)&lt;0, 3, 1))))</f>
        <v>0</v>
      </c>
      <c r="AX19" s="43" t="str">
        <f>IFERROR(__xludf.DUMMYFUNCTION("IF(AW19=1, FILTER(TOSSUP, LEN(TOSSUP)), IF(AW19=2, FILTER(NEG, LEN(NEG)), IF(AW19, FILTER(NONEG, LEN(NONEG)), """")))"),"")</f>
        <v/>
      </c>
      <c r="AY19" s="43"/>
      <c r="AZ19" s="43"/>
      <c r="BA19" s="43">
        <f>IF(H3="", 0, IF(SUM(C19:H19)-H19&lt;&gt;0, 0, IF(SUM(M19:R19)&gt;0, 2, IF(SUM(M19:R19)&lt;0, 3, 1))))</f>
        <v>0</v>
      </c>
      <c r="BB19" s="43" t="str">
        <f>IFERROR(__xludf.DUMMYFUNCTION("IF(BA19=1, FILTER(TOSSUP, LEN(TOSSUP)), IF(BA19=2, FILTER(NEG, LEN(NEG)), IF(BA19, FILTER(NONEG, LEN(NONEG)), """")))"),"")</f>
        <v/>
      </c>
      <c r="BC19" s="43"/>
      <c r="BD19" s="43"/>
      <c r="BE19" s="43">
        <f>IF(M3="", 0, IF(SUM(M19:R19)-M19&lt;&gt;0, 0, IF(SUM(C19:H19)&gt;0, 2, IF(SUM(C19:H19)&lt;0, 3, 1))))</f>
        <v>0</v>
      </c>
      <c r="BF19" s="43" t="str">
        <f>IFERROR(__xludf.DUMMYFUNCTION("IF(BE19=1, FILTER(TOSSUP, LEN(TOSSUP)), IF(BE19=2, FILTER(NEG, LEN(NEG)), IF(BE19, FILTER(NONEG, LEN(NONEG)), """")))"),"")</f>
        <v/>
      </c>
      <c r="BG19" s="43"/>
      <c r="BH19" s="43"/>
      <c r="BI19" s="43">
        <f>IF(N3="", 0, IF(SUM(M19:R19)-N19&lt;&gt;0, 0, IF(SUM(C19:H19)&gt;0, 2, IF(SUM(C19:H19)&lt;0, 3, 1))))</f>
        <v>0</v>
      </c>
      <c r="BJ19" s="43" t="str">
        <f>IFERROR(__xludf.DUMMYFUNCTION("IF(BI19=1, FILTER(TOSSUP, LEN(TOSSUP)), IF(BI19=2, FILTER(NEG, LEN(NEG)), IF(BI19, FILTER(NONEG, LEN(NONEG)), """")))"),"")</f>
        <v/>
      </c>
      <c r="BK19" s="43"/>
      <c r="BL19" s="43"/>
      <c r="BM19" s="43">
        <f>IF(O3="", 0, IF(SUM(M19:R19)-O19&lt;&gt;0, 0, IF(SUM(C19:H19)&gt;0, 2, IF(SUM(C19:H19)&lt;0, 3, 1))))</f>
        <v>0</v>
      </c>
      <c r="BN19" s="43" t="str">
        <f>IFERROR(__xludf.DUMMYFUNCTION("IF(BM19=1, FILTER(TOSSUP, LEN(TOSSUP)), IF(BM19=2, FILTER(NEG, LEN(NEG)), IF(BM19, FILTER(NONEG, LEN(NONEG)), """")))"),"")</f>
        <v/>
      </c>
      <c r="BO19" s="43"/>
      <c r="BP19" s="43"/>
      <c r="BQ19" s="43">
        <f>IF(P3="", 0, IF(SUM(M19:R19)-P19&lt;&gt;0, 0, IF(SUM(C19:H19)&gt;0, 2, IF(SUM(C19:H19)&lt;0, 3, 1))))</f>
        <v>0</v>
      </c>
      <c r="BR19" s="43" t="str">
        <f>IFERROR(__xludf.DUMMYFUNCTION("IF(BQ19=1, FILTER(TOSSUP, LEN(TOSSUP)), IF(BQ19=2, FILTER(NEG, LEN(NEG)), IF(BQ19, FILTER(NONEG, LEN(NONEG)), """")))"),"")</f>
        <v/>
      </c>
      <c r="BS19" s="43"/>
      <c r="BT19" s="43"/>
      <c r="BU19" s="43">
        <f>IF(Q3="", 0, IF(SUM(M19:R19)-Q19&lt;&gt;0, 0, IF(SUM(C19:H19)&gt;0, 2, IF(SUM(C19:H19)&lt;0, 3, 1))))</f>
        <v>0</v>
      </c>
      <c r="BV19" s="43" t="str">
        <f>IFERROR(__xludf.DUMMYFUNCTION("IF(BU19=1, FILTER(TOSSUP, LEN(TOSSUP)), IF(BU19=2, FILTER(NEG, LEN(NEG)), IF(BU19, FILTER(NONEG, LEN(NONEG)), """")))"),"")</f>
        <v/>
      </c>
      <c r="BW19" s="43"/>
      <c r="BX19" s="43"/>
      <c r="BY19" s="43">
        <f>IF(R3="", 0, IF(SUM(M19:R19)-R19&lt;&gt;0, 0, IF(SUM(C19:H19)&gt;0, 2, IF(SUM(C19:H19)&lt;0, 3, 1))))</f>
        <v>0</v>
      </c>
      <c r="BZ19" s="43" t="str">
        <f>IFERROR(__xludf.DUMMYFUNCTION("IF(BY19=1, FILTER(TOSSUP, LEN(TOSSUP)), IF(BY19=2, FILTER(NEG, LEN(NEG)), IF(BY19, FILTER(NONEG, LEN(NONEG)), """")))"),"")</f>
        <v/>
      </c>
      <c r="CA19" s="43"/>
      <c r="CB19" s="43"/>
    </row>
    <row r="20">
      <c r="A20" s="3"/>
      <c r="B20" s="3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SUM(J20,K19))"),0.0)</f>
        <v>0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SUM(T20,U19))"),0.0)</f>
        <v>0</v>
      </c>
      <c r="V20" s="43"/>
      <c r="W20" s="44" t="b">
        <f t="shared" si="1"/>
        <v>0</v>
      </c>
      <c r="X20" s="44" t="str">
        <f>IFERROR(__xludf.DUMMYFUNCTION("IF(W20, FILTER(BONUS, LEN(BONUS)), ""0"")"),"0")</f>
        <v>0</v>
      </c>
      <c r="Y20" s="43"/>
      <c r="Z20" s="43"/>
      <c r="AA20" s="43"/>
      <c r="AB20" s="44" t="b">
        <f t="shared" si="2"/>
        <v>0</v>
      </c>
      <c r="AC20" s="44" t="str">
        <f>IFERROR(__xludf.DUMMYFUNCTION("IF(AB20, FILTER(BONUS, LEN(BONUS)), ""0"")"),"0")</f>
        <v>0</v>
      </c>
      <c r="AD20" s="43"/>
      <c r="AE20" s="43"/>
      <c r="AF20" s="43"/>
      <c r="AG20" s="43">
        <f>IF(C3="", 0, IF(SUM(C20:H20)-C20&lt;&gt;0, 0, IF(SUM(M20:R20)&gt;0, 2, IF(SUM(M20:R20)&lt;0, 3, 1))))</f>
        <v>0</v>
      </c>
      <c r="AH20" s="44" t="str">
        <f>IFERROR(__xludf.DUMMYFUNCTION("IF(AG20=1, FILTER(TOSSUP, LEN(TOSSUP)), IF(AG20=2, FILTER(NEG, LEN(NEG)), IF(AG20, FILTER(NONEG, LEN(NONEG)), """")))"),"")</f>
        <v/>
      </c>
      <c r="AI20" s="43"/>
      <c r="AJ20" s="43"/>
      <c r="AK20" s="43">
        <f>IF(D3="", 0, IF(SUM(C20:H20)-D20&lt;&gt;0, 0, IF(SUM(M20:R20)&gt;0, 2, IF(SUM(M20:R20)&lt;0, 3, 1))))</f>
        <v>0</v>
      </c>
      <c r="AL20" s="43" t="str">
        <f>IFERROR(__xludf.DUMMYFUNCTION("IF(AK20=1, FILTER(TOSSUP, LEN(TOSSUP)), IF(AK20=2, FILTER(NEG, LEN(NEG)), IF(AK20, FILTER(NONEG, LEN(NONEG)), """")))"),"")</f>
        <v/>
      </c>
      <c r="AM20" s="43"/>
      <c r="AN20" s="43"/>
      <c r="AO20" s="43">
        <f>IF(E3="", 0, IF(SUM(C20:H20)-E20&lt;&gt;0, 0, IF(SUM(M20:R20)&gt;0, 2, IF(SUM(M20:R20)&lt;0, 3, 1))))</f>
        <v>0</v>
      </c>
      <c r="AP20" s="43" t="str">
        <f>IFERROR(__xludf.DUMMYFUNCTION("IF(AO20=1, FILTER(TOSSUP, LEN(TOSSUP)), IF(AO20=2, FILTER(NEG, LEN(NEG)), IF(AO20, FILTER(NONEG, LEN(NONEG)), """")))"),"")</f>
        <v/>
      </c>
      <c r="AQ20" s="43"/>
      <c r="AR20" s="43"/>
      <c r="AS20" s="43">
        <f>IF(F3="", 0, IF(SUM(C20:H20)-F20&lt;&gt;0, 0, IF(SUM(M20:R20)&gt;0, 2, IF(SUM(M20:R20)&lt;0, 3, 1))))</f>
        <v>0</v>
      </c>
      <c r="AT20" s="43" t="str">
        <f>IFERROR(__xludf.DUMMYFUNCTION("IF(AS20=1, FILTER(TOSSUP, LEN(TOSSUP)), IF(AS20=2, FILTER(NEG, LEN(NEG)), IF(AS20, FILTER(NONEG, LEN(NONEG)), """")))"),"")</f>
        <v/>
      </c>
      <c r="AU20" s="43"/>
      <c r="AV20" s="43"/>
      <c r="AW20" s="43">
        <f>IF(G3="", 0, IF(SUM(C20:H20)-G20&lt;&gt;0, 0, IF(SUM(M20:R20)&gt;0, 2, IF(SUM(M20:R20)&lt;0, 3, 1))))</f>
        <v>0</v>
      </c>
      <c r="AX20" s="43" t="str">
        <f>IFERROR(__xludf.DUMMYFUNCTION("IF(AW20=1, FILTER(TOSSUP, LEN(TOSSUP)), IF(AW20=2, FILTER(NEG, LEN(NEG)), IF(AW20, FILTER(NONEG, LEN(NONEG)), """")))"),"")</f>
        <v/>
      </c>
      <c r="AY20" s="43"/>
      <c r="AZ20" s="43"/>
      <c r="BA20" s="43">
        <f>IF(H3="", 0, IF(SUM(C20:H20)-H20&lt;&gt;0, 0, IF(SUM(M20:R20)&gt;0, 2, IF(SUM(M20:R20)&lt;0, 3, 1))))</f>
        <v>0</v>
      </c>
      <c r="BB20" s="43" t="str">
        <f>IFERROR(__xludf.DUMMYFUNCTION("IF(BA20=1, FILTER(TOSSUP, LEN(TOSSUP)), IF(BA20=2, FILTER(NEG, LEN(NEG)), IF(BA20, FILTER(NONEG, LEN(NONEG)), """")))"),"")</f>
        <v/>
      </c>
      <c r="BC20" s="43"/>
      <c r="BD20" s="43"/>
      <c r="BE20" s="43">
        <f>IF(M3="", 0, IF(SUM(M20:R20)-M20&lt;&gt;0, 0, IF(SUM(C20:H20)&gt;0, 2, IF(SUM(C20:H20)&lt;0, 3, 1))))</f>
        <v>0</v>
      </c>
      <c r="BF20" s="43" t="str">
        <f>IFERROR(__xludf.DUMMYFUNCTION("IF(BE20=1, FILTER(TOSSUP, LEN(TOSSUP)), IF(BE20=2, FILTER(NEG, LEN(NEG)), IF(BE20, FILTER(NONEG, LEN(NONEG)), """")))"),"")</f>
        <v/>
      </c>
      <c r="BG20" s="43"/>
      <c r="BH20" s="43"/>
      <c r="BI20" s="43">
        <f>IF(N3="", 0, IF(SUM(M20:R20)-N20&lt;&gt;0, 0, IF(SUM(C20:H20)&gt;0, 2, IF(SUM(C20:H20)&lt;0, 3, 1))))</f>
        <v>0</v>
      </c>
      <c r="BJ20" s="43" t="str">
        <f>IFERROR(__xludf.DUMMYFUNCTION("IF(BI20=1, FILTER(TOSSUP, LEN(TOSSUP)), IF(BI20=2, FILTER(NEG, LEN(NEG)), IF(BI20, FILTER(NONEG, LEN(NONEG)), """")))"),"")</f>
        <v/>
      </c>
      <c r="BK20" s="43"/>
      <c r="BL20" s="43"/>
      <c r="BM20" s="43">
        <f>IF(O3="", 0, IF(SUM(M20:R20)-O20&lt;&gt;0, 0, IF(SUM(C20:H20)&gt;0, 2, IF(SUM(C20:H20)&lt;0, 3, 1))))</f>
        <v>0</v>
      </c>
      <c r="BN20" s="43" t="str">
        <f>IFERROR(__xludf.DUMMYFUNCTION("IF(BM20=1, FILTER(TOSSUP, LEN(TOSSUP)), IF(BM20=2, FILTER(NEG, LEN(NEG)), IF(BM20, FILTER(NONEG, LEN(NONEG)), """")))"),"")</f>
        <v/>
      </c>
      <c r="BO20" s="43"/>
      <c r="BP20" s="43"/>
      <c r="BQ20" s="43">
        <f>IF(P3="", 0, IF(SUM(M20:R20)-P20&lt;&gt;0, 0, IF(SUM(C20:H20)&gt;0, 2, IF(SUM(C20:H20)&lt;0, 3, 1))))</f>
        <v>0</v>
      </c>
      <c r="BR20" s="43" t="str">
        <f>IFERROR(__xludf.DUMMYFUNCTION("IF(BQ20=1, FILTER(TOSSUP, LEN(TOSSUP)), IF(BQ20=2, FILTER(NEG, LEN(NEG)), IF(BQ20, FILTER(NONEG, LEN(NONEG)), """")))"),"")</f>
        <v/>
      </c>
      <c r="BS20" s="43"/>
      <c r="BT20" s="43"/>
      <c r="BU20" s="43">
        <f>IF(Q3="", 0, IF(SUM(M20:R20)-Q20&lt;&gt;0, 0, IF(SUM(C20:H20)&gt;0, 2, IF(SUM(C20:H20)&lt;0, 3, 1))))</f>
        <v>0</v>
      </c>
      <c r="BV20" s="43" t="str">
        <f>IFERROR(__xludf.DUMMYFUNCTION("IF(BU20=1, FILTER(TOSSUP, LEN(TOSSUP)), IF(BU20=2, FILTER(NEG, LEN(NEG)), IF(BU20, FILTER(NONEG, LEN(NONEG)), """")))"),"")</f>
        <v/>
      </c>
      <c r="BW20" s="43"/>
      <c r="BX20" s="43"/>
      <c r="BY20" s="43">
        <f>IF(R3="", 0, IF(SUM(M20:R20)-R20&lt;&gt;0, 0, IF(SUM(C20:H20)&gt;0, 2, IF(SUM(C20:H20)&lt;0, 3, 1))))</f>
        <v>0</v>
      </c>
      <c r="BZ20" s="43" t="str">
        <f>IFERROR(__xludf.DUMMYFUNCTION("IF(BY20=1, FILTER(TOSSUP, LEN(TOSSUP)), IF(BY20=2, FILTER(NEG, LEN(NEG)), IF(BY20, FILTER(NONEG, LEN(NONEG)), """")))"),"")</f>
        <v/>
      </c>
      <c r="CA20" s="43"/>
      <c r="CB20" s="43"/>
    </row>
    <row r="21">
      <c r="A21" s="3"/>
      <c r="B21" s="3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SUM(J21,K20))"),0.0)</f>
        <v>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SUM(T21,U20))"),0.0)</f>
        <v>0</v>
      </c>
      <c r="V21" s="43"/>
      <c r="W21" s="44" t="b">
        <f t="shared" si="1"/>
        <v>0</v>
      </c>
      <c r="X21" s="44" t="str">
        <f>IFERROR(__xludf.DUMMYFUNCTION("IF(W21, FILTER(BONUS, LEN(BONUS)), ""0"")"),"0")</f>
        <v>0</v>
      </c>
      <c r="Y21" s="43"/>
      <c r="Z21" s="43"/>
      <c r="AA21" s="43"/>
      <c r="AB21" s="44" t="b">
        <f t="shared" si="2"/>
        <v>0</v>
      </c>
      <c r="AC21" s="44" t="str">
        <f>IFERROR(__xludf.DUMMYFUNCTION("IF(AB21, FILTER(BONUS, LEN(BONUS)), ""0"")"),"0")</f>
        <v>0</v>
      </c>
      <c r="AD21" s="43"/>
      <c r="AE21" s="43"/>
      <c r="AF21" s="43"/>
      <c r="AG21" s="43">
        <f>IF(C3="", 0, IF(SUM(C21:H21)-C21&lt;&gt;0, 0, IF(SUM(M21:R21)&gt;0, 2, IF(SUM(M21:R21)&lt;0, 3, 1))))</f>
        <v>0</v>
      </c>
      <c r="AH21" s="44" t="str">
        <f>IFERROR(__xludf.DUMMYFUNCTION("IF(AG21=1, FILTER(TOSSUP, LEN(TOSSUP)), IF(AG21=2, FILTER(NEG, LEN(NEG)), IF(AG21, FILTER(NONEG, LEN(NONEG)), """")))"),"")</f>
        <v/>
      </c>
      <c r="AI21" s="43"/>
      <c r="AJ21" s="43"/>
      <c r="AK21" s="43">
        <f>IF(D3="", 0, IF(SUM(C21:H21)-D21&lt;&gt;0, 0, IF(SUM(M21:R21)&gt;0, 2, IF(SUM(M21:R21)&lt;0, 3, 1))))</f>
        <v>0</v>
      </c>
      <c r="AL21" s="43" t="str">
        <f>IFERROR(__xludf.DUMMYFUNCTION("IF(AK21=1, FILTER(TOSSUP, LEN(TOSSUP)), IF(AK21=2, FILTER(NEG, LEN(NEG)), IF(AK21, FILTER(NONEG, LEN(NONEG)), """")))"),"")</f>
        <v/>
      </c>
      <c r="AM21" s="43"/>
      <c r="AN21" s="43"/>
      <c r="AO21" s="43">
        <f>IF(E3="", 0, IF(SUM(C21:H21)-E21&lt;&gt;0, 0, IF(SUM(M21:R21)&gt;0, 2, IF(SUM(M21:R21)&lt;0, 3, 1))))</f>
        <v>0</v>
      </c>
      <c r="AP21" s="43" t="str">
        <f>IFERROR(__xludf.DUMMYFUNCTION("IF(AO21=1, FILTER(TOSSUP, LEN(TOSSUP)), IF(AO21=2, FILTER(NEG, LEN(NEG)), IF(AO21, FILTER(NONEG, LEN(NONEG)), """")))"),"")</f>
        <v/>
      </c>
      <c r="AQ21" s="43"/>
      <c r="AR21" s="43"/>
      <c r="AS21" s="43">
        <f>IF(F3="", 0, IF(SUM(C21:H21)-F21&lt;&gt;0, 0, IF(SUM(M21:R21)&gt;0, 2, IF(SUM(M21:R21)&lt;0, 3, 1))))</f>
        <v>0</v>
      </c>
      <c r="AT21" s="43" t="str">
        <f>IFERROR(__xludf.DUMMYFUNCTION("IF(AS21=1, FILTER(TOSSUP, LEN(TOSSUP)), IF(AS21=2, FILTER(NEG, LEN(NEG)), IF(AS21, FILTER(NONEG, LEN(NONEG)), """")))"),"")</f>
        <v/>
      </c>
      <c r="AU21" s="43"/>
      <c r="AV21" s="43"/>
      <c r="AW21" s="43">
        <f>IF(G3="", 0, IF(SUM(C21:H21)-G21&lt;&gt;0, 0, IF(SUM(M21:R21)&gt;0, 2, IF(SUM(M21:R21)&lt;0, 3, 1))))</f>
        <v>0</v>
      </c>
      <c r="AX21" s="43" t="str">
        <f>IFERROR(__xludf.DUMMYFUNCTION("IF(AW21=1, FILTER(TOSSUP, LEN(TOSSUP)), IF(AW21=2, FILTER(NEG, LEN(NEG)), IF(AW21, FILTER(NONEG, LEN(NONEG)), """")))"),"")</f>
        <v/>
      </c>
      <c r="AY21" s="43"/>
      <c r="AZ21" s="43"/>
      <c r="BA21" s="43">
        <f>IF(H3="", 0, IF(SUM(C21:H21)-H21&lt;&gt;0, 0, IF(SUM(M21:R21)&gt;0, 2, IF(SUM(M21:R21)&lt;0, 3, 1))))</f>
        <v>0</v>
      </c>
      <c r="BB21" s="43" t="str">
        <f>IFERROR(__xludf.DUMMYFUNCTION("IF(BA21=1, FILTER(TOSSUP, LEN(TOSSUP)), IF(BA21=2, FILTER(NEG, LEN(NEG)), IF(BA21, FILTER(NONEG, LEN(NONEG)), """")))"),"")</f>
        <v/>
      </c>
      <c r="BC21" s="43"/>
      <c r="BD21" s="43"/>
      <c r="BE21" s="43">
        <f>IF(M3="", 0, IF(SUM(M21:R21)-M21&lt;&gt;0, 0, IF(SUM(C21:H21)&gt;0, 2, IF(SUM(C21:H21)&lt;0, 3, 1))))</f>
        <v>0</v>
      </c>
      <c r="BF21" s="43" t="str">
        <f>IFERROR(__xludf.DUMMYFUNCTION("IF(BE21=1, FILTER(TOSSUP, LEN(TOSSUP)), IF(BE21=2, FILTER(NEG, LEN(NEG)), IF(BE21, FILTER(NONEG, LEN(NONEG)), """")))"),"")</f>
        <v/>
      </c>
      <c r="BG21" s="43"/>
      <c r="BH21" s="43"/>
      <c r="BI21" s="43">
        <f>IF(N3="", 0, IF(SUM(M21:R21)-N21&lt;&gt;0, 0, IF(SUM(C21:H21)&gt;0, 2, IF(SUM(C21:H21)&lt;0, 3, 1))))</f>
        <v>0</v>
      </c>
      <c r="BJ21" s="43" t="str">
        <f>IFERROR(__xludf.DUMMYFUNCTION("IF(BI21=1, FILTER(TOSSUP, LEN(TOSSUP)), IF(BI21=2, FILTER(NEG, LEN(NEG)), IF(BI21, FILTER(NONEG, LEN(NONEG)), """")))"),"")</f>
        <v/>
      </c>
      <c r="BK21" s="43"/>
      <c r="BL21" s="43"/>
      <c r="BM21" s="43">
        <f>IF(O3="", 0, IF(SUM(M21:R21)-O21&lt;&gt;0, 0, IF(SUM(C21:H21)&gt;0, 2, IF(SUM(C21:H21)&lt;0, 3, 1))))</f>
        <v>0</v>
      </c>
      <c r="BN21" s="43" t="str">
        <f>IFERROR(__xludf.DUMMYFUNCTION("IF(BM21=1, FILTER(TOSSUP, LEN(TOSSUP)), IF(BM21=2, FILTER(NEG, LEN(NEG)), IF(BM21, FILTER(NONEG, LEN(NONEG)), """")))"),"")</f>
        <v/>
      </c>
      <c r="BO21" s="43"/>
      <c r="BP21" s="43"/>
      <c r="BQ21" s="43">
        <f>IF(P3="", 0, IF(SUM(M21:R21)-P21&lt;&gt;0, 0, IF(SUM(C21:H21)&gt;0, 2, IF(SUM(C21:H21)&lt;0, 3, 1))))</f>
        <v>0</v>
      </c>
      <c r="BR21" s="43" t="str">
        <f>IFERROR(__xludf.DUMMYFUNCTION("IF(BQ21=1, FILTER(TOSSUP, LEN(TOSSUP)), IF(BQ21=2, FILTER(NEG, LEN(NEG)), IF(BQ21, FILTER(NONEG, LEN(NONEG)), """")))"),"")</f>
        <v/>
      </c>
      <c r="BS21" s="43"/>
      <c r="BT21" s="43"/>
      <c r="BU21" s="43">
        <f>IF(Q3="", 0, IF(SUM(M21:R21)-Q21&lt;&gt;0, 0, IF(SUM(C21:H21)&gt;0, 2, IF(SUM(C21:H21)&lt;0, 3, 1))))</f>
        <v>0</v>
      </c>
      <c r="BV21" s="43" t="str">
        <f>IFERROR(__xludf.DUMMYFUNCTION("IF(BU21=1, FILTER(TOSSUP, LEN(TOSSUP)), IF(BU21=2, FILTER(NEG, LEN(NEG)), IF(BU21, FILTER(NONEG, LEN(NONEG)), """")))"),"")</f>
        <v/>
      </c>
      <c r="BW21" s="43"/>
      <c r="BX21" s="43"/>
      <c r="BY21" s="43">
        <f>IF(R3="", 0, IF(SUM(M21:R21)-R21&lt;&gt;0, 0, IF(SUM(C21:H21)&gt;0, 2, IF(SUM(C21:H21)&lt;0, 3, 1))))</f>
        <v>0</v>
      </c>
      <c r="BZ21" s="43" t="str">
        <f>IFERROR(__xludf.DUMMYFUNCTION("IF(BY21=1, FILTER(TOSSUP, LEN(TOSSUP)), IF(BY21=2, FILTER(NEG, LEN(NEG)), IF(BY21, FILTER(NONEG, LEN(NONEG)), """")))"),"")</f>
        <v/>
      </c>
      <c r="CA21" s="43"/>
      <c r="CB21" s="43"/>
    </row>
    <row r="22">
      <c r="A22" s="3"/>
      <c r="B22" s="3"/>
      <c r="C22" s="32"/>
      <c r="D22" s="33"/>
      <c r="E22" s="32"/>
      <c r="F22" s="33"/>
      <c r="G22" s="60"/>
      <c r="H22" s="61"/>
      <c r="I22" s="34"/>
      <c r="J22" s="33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2">
        <f>IFERROR(__xludf.DUMMYFUNCTION("IF(OR(RegExMatch(J22&amp;"""",""ERR""), RegExMatch(J22&amp;"""",""--""), RegExMatch(K21&amp;"""",""--""),),  ""-----------"", SUM(J22,K21))"),0.0)</f>
        <v>0</v>
      </c>
      <c r="L22" s="38">
        <v>19.0</v>
      </c>
      <c r="M22" s="39"/>
      <c r="N22" s="61"/>
      <c r="O22" s="39"/>
      <c r="P22" s="59"/>
      <c r="Q22" s="58"/>
      <c r="R22" s="59"/>
      <c r="S22" s="34"/>
      <c r="T22" s="33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2">
        <f>IFERROR(__xludf.DUMMYFUNCTION("IF(OR(RegExMatch(T22&amp;"""",""ERR""), RegExMatch(T22&amp;"""",""--""), RegExMatch(U21&amp;"""",""--""),),  ""-----------"", SUM(T22,U21))"),0.0)</f>
        <v>0</v>
      </c>
      <c r="V22" s="43"/>
      <c r="W22" s="44" t="b">
        <f t="shared" si="1"/>
        <v>0</v>
      </c>
      <c r="X22" s="44" t="str">
        <f>IFERROR(__xludf.DUMMYFUNCTION("IF(W22, FILTER(BONUS, LEN(BONUS)), ""0"")"),"0")</f>
        <v>0</v>
      </c>
      <c r="Y22" s="43"/>
      <c r="Z22" s="43"/>
      <c r="AA22" s="43"/>
      <c r="AB22" s="44" t="b">
        <f t="shared" si="2"/>
        <v>0</v>
      </c>
      <c r="AC22" s="44" t="str">
        <f>IFERROR(__xludf.DUMMYFUNCTION("IF(AB22, FILTER(BONUS, LEN(BONUS)), ""0"")"),"0")</f>
        <v>0</v>
      </c>
      <c r="AD22" s="43"/>
      <c r="AE22" s="43"/>
      <c r="AF22" s="43"/>
      <c r="AG22" s="43">
        <f>IF(C3="", 0, IF(SUM(C22:H22)-C22&lt;&gt;0, 0, IF(SUM(M22:R22)&gt;0, 2, IF(SUM(M22:R22)&lt;0, 3, 1))))</f>
        <v>0</v>
      </c>
      <c r="AH22" s="44" t="str">
        <f>IFERROR(__xludf.DUMMYFUNCTION("IF(AG22=1, FILTER(TOSSUP, LEN(TOSSUP)), IF(AG22=2, FILTER(NEG, LEN(NEG)), IF(AG22, FILTER(NONEG, LEN(NONEG)), """")))"),"")</f>
        <v/>
      </c>
      <c r="AI22" s="43"/>
      <c r="AJ22" s="43"/>
      <c r="AK22" s="43">
        <f>IF(D3="", 0, IF(SUM(C22:H22)-D22&lt;&gt;0, 0, IF(SUM(M22:R22)&gt;0, 2, IF(SUM(M22:R22)&lt;0, 3, 1))))</f>
        <v>0</v>
      </c>
      <c r="AL22" s="43" t="str">
        <f>IFERROR(__xludf.DUMMYFUNCTION("IF(AK22=1, FILTER(TOSSUP, LEN(TOSSUP)), IF(AK22=2, FILTER(NEG, LEN(NEG)), IF(AK22, FILTER(NONEG, LEN(NONEG)), """")))"),"")</f>
        <v/>
      </c>
      <c r="AM22" s="43"/>
      <c r="AN22" s="43"/>
      <c r="AO22" s="43">
        <f>IF(E3="", 0, IF(SUM(C22:H22)-E22&lt;&gt;0, 0, IF(SUM(M22:R22)&gt;0, 2, IF(SUM(M22:R22)&lt;0, 3, 1))))</f>
        <v>0</v>
      </c>
      <c r="AP22" s="43" t="str">
        <f>IFERROR(__xludf.DUMMYFUNCTION("IF(AO22=1, FILTER(TOSSUP, LEN(TOSSUP)), IF(AO22=2, FILTER(NEG, LEN(NEG)), IF(AO22, FILTER(NONEG, LEN(NONEG)), """")))"),"")</f>
        <v/>
      </c>
      <c r="AQ22" s="43"/>
      <c r="AR22" s="43"/>
      <c r="AS22" s="43">
        <f>IF(F3="", 0, IF(SUM(C22:H22)-F22&lt;&gt;0, 0, IF(SUM(M22:R22)&gt;0, 2, IF(SUM(M22:R22)&lt;0, 3, 1))))</f>
        <v>0</v>
      </c>
      <c r="AT22" s="43" t="str">
        <f>IFERROR(__xludf.DUMMYFUNCTION("IF(AS22=1, FILTER(TOSSUP, LEN(TOSSUP)), IF(AS22=2, FILTER(NEG, LEN(NEG)), IF(AS22, FILTER(NONEG, LEN(NONEG)), """")))"),"")</f>
        <v/>
      </c>
      <c r="AU22" s="43"/>
      <c r="AV22" s="43"/>
      <c r="AW22" s="43">
        <f>IF(G3="", 0, IF(SUM(C22:H22)-G22&lt;&gt;0, 0, IF(SUM(M22:R22)&gt;0, 2, IF(SUM(M22:R22)&lt;0, 3, 1))))</f>
        <v>0</v>
      </c>
      <c r="AX22" s="43" t="str">
        <f>IFERROR(__xludf.DUMMYFUNCTION("IF(AW22=1, FILTER(TOSSUP, LEN(TOSSUP)), IF(AW22=2, FILTER(NEG, LEN(NEG)), IF(AW22, FILTER(NONEG, LEN(NONEG)), """")))"),"")</f>
        <v/>
      </c>
      <c r="AY22" s="43"/>
      <c r="AZ22" s="43"/>
      <c r="BA22" s="43">
        <f>IF(H3="", 0, IF(SUM(C22:H22)-H22&lt;&gt;0, 0, IF(SUM(M22:R22)&gt;0, 2, IF(SUM(M22:R22)&lt;0, 3, 1))))</f>
        <v>0</v>
      </c>
      <c r="BB22" s="43" t="str">
        <f>IFERROR(__xludf.DUMMYFUNCTION("IF(BA22=1, FILTER(TOSSUP, LEN(TOSSUP)), IF(BA22=2, FILTER(NEG, LEN(NEG)), IF(BA22, FILTER(NONEG, LEN(NONEG)), """")))"),"")</f>
        <v/>
      </c>
      <c r="BC22" s="43"/>
      <c r="BD22" s="43"/>
      <c r="BE22" s="43">
        <f>IF(M3="", 0, IF(SUM(M22:R22)-M22&lt;&gt;0, 0, IF(SUM(C22:H22)&gt;0, 2, IF(SUM(C22:H22)&lt;0, 3, 1))))</f>
        <v>0</v>
      </c>
      <c r="BF22" s="43" t="str">
        <f>IFERROR(__xludf.DUMMYFUNCTION("IF(BE22=1, FILTER(TOSSUP, LEN(TOSSUP)), IF(BE22=2, FILTER(NEG, LEN(NEG)), IF(BE22, FILTER(NONEG, LEN(NONEG)), """")))"),"")</f>
        <v/>
      </c>
      <c r="BG22" s="43"/>
      <c r="BH22" s="43"/>
      <c r="BI22" s="43">
        <f>IF(N3="", 0, IF(SUM(M22:R22)-N22&lt;&gt;0, 0, IF(SUM(C22:H22)&gt;0, 2, IF(SUM(C22:H22)&lt;0, 3, 1))))</f>
        <v>0</v>
      </c>
      <c r="BJ22" s="43" t="str">
        <f>IFERROR(__xludf.DUMMYFUNCTION("IF(BI22=1, FILTER(TOSSUP, LEN(TOSSUP)), IF(BI22=2, FILTER(NEG, LEN(NEG)), IF(BI22, FILTER(NONEG, LEN(NONEG)), """")))"),"")</f>
        <v/>
      </c>
      <c r="BK22" s="43"/>
      <c r="BL22" s="43"/>
      <c r="BM22" s="43">
        <f>IF(O3="", 0, IF(SUM(M22:R22)-O22&lt;&gt;0, 0, IF(SUM(C22:H22)&gt;0, 2, IF(SUM(C22:H22)&lt;0, 3, 1))))</f>
        <v>0</v>
      </c>
      <c r="BN22" s="43" t="str">
        <f>IFERROR(__xludf.DUMMYFUNCTION("IF(BM22=1, FILTER(TOSSUP, LEN(TOSSUP)), IF(BM22=2, FILTER(NEG, LEN(NEG)), IF(BM22, FILTER(NONEG, LEN(NONEG)), """")))"),"")</f>
        <v/>
      </c>
      <c r="BO22" s="43"/>
      <c r="BP22" s="43"/>
      <c r="BQ22" s="43">
        <f>IF(P3="", 0, IF(SUM(M22:R22)-P22&lt;&gt;0, 0, IF(SUM(C22:H22)&gt;0, 2, IF(SUM(C22:H22)&lt;0, 3, 1))))</f>
        <v>0</v>
      </c>
      <c r="BR22" s="43" t="str">
        <f>IFERROR(__xludf.DUMMYFUNCTION("IF(BQ22=1, FILTER(TOSSUP, LEN(TOSSUP)), IF(BQ22=2, FILTER(NEG, LEN(NEG)), IF(BQ22, FILTER(NONEG, LEN(NONEG)), """")))"),"")</f>
        <v/>
      </c>
      <c r="BS22" s="43"/>
      <c r="BT22" s="43"/>
      <c r="BU22" s="43">
        <f>IF(Q3="", 0, IF(SUM(M22:R22)-Q22&lt;&gt;0, 0, IF(SUM(C22:H22)&gt;0, 2, IF(SUM(C22:H22)&lt;0, 3, 1))))</f>
        <v>0</v>
      </c>
      <c r="BV22" s="43" t="str">
        <f>IFERROR(__xludf.DUMMYFUNCTION("IF(BU22=1, FILTER(TOSSUP, LEN(TOSSUP)), IF(BU22=2, FILTER(NEG, LEN(NEG)), IF(BU22, FILTER(NONEG, LEN(NONEG)), """")))"),"")</f>
        <v/>
      </c>
      <c r="BW22" s="43"/>
      <c r="BX22" s="43"/>
      <c r="BY22" s="43">
        <f>IF(R3="", 0, IF(SUM(M22:R22)-R22&lt;&gt;0, 0, IF(SUM(C22:H22)&gt;0, 2, IF(SUM(C22:H22)&lt;0, 3, 1))))</f>
        <v>0</v>
      </c>
      <c r="BZ22" s="43" t="str">
        <f>IFERROR(__xludf.DUMMYFUNCTION("IF(BY22=1, FILTER(TOSSUP, LEN(TOSSUP)), IF(BY22=2, FILTER(NEG, LEN(NEG)), IF(BY22, FILTER(NONEG, LEN(NONEG)), """")))"),"")</f>
        <v/>
      </c>
      <c r="CA22" s="43"/>
      <c r="CB22" s="43"/>
    </row>
    <row r="23">
      <c r="A23" s="3"/>
      <c r="B23" s="3"/>
      <c r="C23" s="32"/>
      <c r="D23" s="33"/>
      <c r="E23" s="60"/>
      <c r="F23" s="61"/>
      <c r="G23" s="60"/>
      <c r="H23" s="61"/>
      <c r="I23" s="34"/>
      <c r="J23" s="33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2">
        <f>IFERROR(__xludf.DUMMYFUNCTION("IF(OR(RegExMatch(J23&amp;"""",""ERR""), RegExMatch(J23&amp;"""",""--""), RegExMatch(K22&amp;"""",""--""),),  ""-----------"", SUM(J23,K22))"),0.0)</f>
        <v>0</v>
      </c>
      <c r="L23" s="38">
        <v>20.0</v>
      </c>
      <c r="M23" s="39"/>
      <c r="N23" s="33"/>
      <c r="O23" s="58"/>
      <c r="P23" s="59"/>
      <c r="Q23" s="58"/>
      <c r="R23" s="59"/>
      <c r="S23" s="42"/>
      <c r="T23" s="33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2">
        <f>IFERROR(__xludf.DUMMYFUNCTION("IF(OR(RegExMatch(T23&amp;"""",""ERR""), RegExMatch(T23&amp;"""",""--""), RegExMatch(U22&amp;"""",""--""),),  ""-----------"", SUM(T23,U22))"),0.0)</f>
        <v>0</v>
      </c>
      <c r="V23" s="43"/>
      <c r="W23" s="44" t="b">
        <f t="shared" si="1"/>
        <v>0</v>
      </c>
      <c r="X23" s="44" t="str">
        <f>IFERROR(__xludf.DUMMYFUNCTION("IF(W23, FILTER(BONUS, LEN(BONUS)), ""0"")"),"0")</f>
        <v>0</v>
      </c>
      <c r="Y23" s="43"/>
      <c r="Z23" s="43"/>
      <c r="AA23" s="43"/>
      <c r="AB23" s="44" t="b">
        <f t="shared" si="2"/>
        <v>0</v>
      </c>
      <c r="AC23" s="44" t="str">
        <f>IFERROR(__xludf.DUMMYFUNCTION("IF(AB23, FILTER(BONUS, LEN(BONUS)), ""0"")"),"0")</f>
        <v>0</v>
      </c>
      <c r="AD23" s="43"/>
      <c r="AE23" s="43"/>
      <c r="AF23" s="43"/>
      <c r="AG23" s="43">
        <f>IF(C3="", 0, IF(SUM(C23:H23)-C23&lt;&gt;0, 0, IF(SUM(M23:R23)&gt;0, 2, IF(SUM(M23:R23)&lt;0, 3, 1))))</f>
        <v>0</v>
      </c>
      <c r="AH23" s="44" t="str">
        <f>IFERROR(__xludf.DUMMYFUNCTION("IF(AG23=1, FILTER(TOSSUP, LEN(TOSSUP)), IF(AG23=2, FILTER(NEG, LEN(NEG)), IF(AG23, FILTER(NONEG, LEN(NONEG)), """")))"),"")</f>
        <v/>
      </c>
      <c r="AI23" s="43"/>
      <c r="AJ23" s="43"/>
      <c r="AK23" s="43">
        <f>IF(D3="", 0, IF(SUM(C23:H23)-D23&lt;&gt;0, 0, IF(SUM(M23:R23)&gt;0, 2, IF(SUM(M23:R23)&lt;0, 3, 1))))</f>
        <v>0</v>
      </c>
      <c r="AL23" s="43" t="str">
        <f>IFERROR(__xludf.DUMMYFUNCTION("IF(AK23=1, FILTER(TOSSUP, LEN(TOSSUP)), IF(AK23=2, FILTER(NEG, LEN(NEG)), IF(AK23, FILTER(NONEG, LEN(NONEG)), """")))"),"")</f>
        <v/>
      </c>
      <c r="AM23" s="43"/>
      <c r="AN23" s="43"/>
      <c r="AO23" s="43">
        <f>IF(E3="", 0, IF(SUM(C23:H23)-E23&lt;&gt;0, 0, IF(SUM(M23:R23)&gt;0, 2, IF(SUM(M23:R23)&lt;0, 3, 1))))</f>
        <v>0</v>
      </c>
      <c r="AP23" s="43" t="str">
        <f>IFERROR(__xludf.DUMMYFUNCTION("IF(AO23=1, FILTER(TOSSUP, LEN(TOSSUP)), IF(AO23=2, FILTER(NEG, LEN(NEG)), IF(AO23, FILTER(NONEG, LEN(NONEG)), """")))"),"")</f>
        <v/>
      </c>
      <c r="AQ23" s="43"/>
      <c r="AR23" s="43"/>
      <c r="AS23" s="43">
        <f>IF(F3="", 0, IF(SUM(C23:H23)-F23&lt;&gt;0, 0, IF(SUM(M23:R23)&gt;0, 2, IF(SUM(M23:R23)&lt;0, 3, 1))))</f>
        <v>0</v>
      </c>
      <c r="AT23" s="43" t="str">
        <f>IFERROR(__xludf.DUMMYFUNCTION("IF(AS23=1, FILTER(TOSSUP, LEN(TOSSUP)), IF(AS23=2, FILTER(NEG, LEN(NEG)), IF(AS23, FILTER(NONEG, LEN(NONEG)), """")))"),"")</f>
        <v/>
      </c>
      <c r="AU23" s="43"/>
      <c r="AV23" s="43"/>
      <c r="AW23" s="43">
        <f>IF(G3="", 0, IF(SUM(C23:H23)-G23&lt;&gt;0, 0, IF(SUM(M23:R23)&gt;0, 2, IF(SUM(M23:R23)&lt;0, 3, 1))))</f>
        <v>0</v>
      </c>
      <c r="AX23" s="43" t="str">
        <f>IFERROR(__xludf.DUMMYFUNCTION("IF(AW23=1, FILTER(TOSSUP, LEN(TOSSUP)), IF(AW23=2, FILTER(NEG, LEN(NEG)), IF(AW23, FILTER(NONEG, LEN(NONEG)), """")))"),"")</f>
        <v/>
      </c>
      <c r="AY23" s="43"/>
      <c r="AZ23" s="43"/>
      <c r="BA23" s="43">
        <f>IF(H3="", 0, IF(SUM(C23:H23)-H23&lt;&gt;0, 0, IF(SUM(M23:R23)&gt;0, 2, IF(SUM(M23:R23)&lt;0, 3, 1))))</f>
        <v>0</v>
      </c>
      <c r="BB23" s="43" t="str">
        <f>IFERROR(__xludf.DUMMYFUNCTION("IF(BA23=1, FILTER(TOSSUP, LEN(TOSSUP)), IF(BA23=2, FILTER(NEG, LEN(NEG)), IF(BA23, FILTER(NONEG, LEN(NONEG)), """")))"),"")</f>
        <v/>
      </c>
      <c r="BC23" s="43"/>
      <c r="BD23" s="43"/>
      <c r="BE23" s="43">
        <f>IF(M3="", 0, IF(SUM(M23:R23)-M23&lt;&gt;0, 0, IF(SUM(C23:H23)&gt;0, 2, IF(SUM(C23:H23)&lt;0, 3, 1))))</f>
        <v>0</v>
      </c>
      <c r="BF23" s="43" t="str">
        <f>IFERROR(__xludf.DUMMYFUNCTION("IF(BE23=1, FILTER(TOSSUP, LEN(TOSSUP)), IF(BE23=2, FILTER(NEG, LEN(NEG)), IF(BE23, FILTER(NONEG, LEN(NONEG)), """")))"),"")</f>
        <v/>
      </c>
      <c r="BG23" s="43"/>
      <c r="BH23" s="43"/>
      <c r="BI23" s="43">
        <f>IF(N3="", 0, IF(SUM(M23:R23)-N23&lt;&gt;0, 0, IF(SUM(C23:H23)&gt;0, 2, IF(SUM(C23:H23)&lt;0, 3, 1))))</f>
        <v>0</v>
      </c>
      <c r="BJ23" s="43" t="str">
        <f>IFERROR(__xludf.DUMMYFUNCTION("IF(BI23=1, FILTER(TOSSUP, LEN(TOSSUP)), IF(BI23=2, FILTER(NEG, LEN(NEG)), IF(BI23, FILTER(NONEG, LEN(NONEG)), """")))"),"")</f>
        <v/>
      </c>
      <c r="BK23" s="43"/>
      <c r="BL23" s="43"/>
      <c r="BM23" s="43">
        <f>IF(O3="", 0, IF(SUM(M23:R23)-O23&lt;&gt;0, 0, IF(SUM(C23:H23)&gt;0, 2, IF(SUM(C23:H23)&lt;0, 3, 1))))</f>
        <v>0</v>
      </c>
      <c r="BN23" s="43" t="str">
        <f>IFERROR(__xludf.DUMMYFUNCTION("IF(BM23=1, FILTER(TOSSUP, LEN(TOSSUP)), IF(BM23=2, FILTER(NEG, LEN(NEG)), IF(BM23, FILTER(NONEG, LEN(NONEG)), """")))"),"")</f>
        <v/>
      </c>
      <c r="BO23" s="43"/>
      <c r="BP23" s="43"/>
      <c r="BQ23" s="43">
        <f>IF(P3="", 0, IF(SUM(M23:R23)-P23&lt;&gt;0, 0, IF(SUM(C23:H23)&gt;0, 2, IF(SUM(C23:H23)&lt;0, 3, 1))))</f>
        <v>0</v>
      </c>
      <c r="BR23" s="43" t="str">
        <f>IFERROR(__xludf.DUMMYFUNCTION("IF(BQ23=1, FILTER(TOSSUP, LEN(TOSSUP)), IF(BQ23=2, FILTER(NEG, LEN(NEG)), IF(BQ23, FILTER(NONEG, LEN(NONEG)), """")))"),"")</f>
        <v/>
      </c>
      <c r="BS23" s="43"/>
      <c r="BT23" s="43"/>
      <c r="BU23" s="43">
        <f>IF(Q3="", 0, IF(SUM(M23:R23)-Q23&lt;&gt;0, 0, IF(SUM(C23:H23)&gt;0, 2, IF(SUM(C23:H23)&lt;0, 3, 1))))</f>
        <v>0</v>
      </c>
      <c r="BV23" s="43" t="str">
        <f>IFERROR(__xludf.DUMMYFUNCTION("IF(BU23=1, FILTER(TOSSUP, LEN(TOSSUP)), IF(BU23=2, FILTER(NEG, LEN(NEG)), IF(BU23, FILTER(NONEG, LEN(NONEG)), """")))"),"")</f>
        <v/>
      </c>
      <c r="BW23" s="43"/>
      <c r="BX23" s="43"/>
      <c r="BY23" s="43">
        <f>IF(R3="", 0, IF(SUM(M23:R23)-R23&lt;&gt;0, 0, IF(SUM(C23:H23)&gt;0, 2, IF(SUM(C23:H23)&lt;0, 3, 1))))</f>
        <v>0</v>
      </c>
      <c r="BZ23" s="43" t="str">
        <f>IFERROR(__xludf.DUMMYFUNCTION("IF(BY23=1, FILTER(TOSSUP, LEN(TOSSUP)), IF(BY23=2, FILTER(NEG, LEN(NEG)), IF(BY23, FILTER(NONEG, LEN(NONEG)), """")))"),"")</f>
        <v/>
      </c>
      <c r="CA23" s="43"/>
      <c r="CB23" s="43"/>
    </row>
    <row r="24">
      <c r="A24" s="3"/>
      <c r="B24" s="3"/>
      <c r="C24" s="32"/>
      <c r="D24" s="33"/>
      <c r="E24" s="32"/>
      <c r="F24" s="33"/>
      <c r="G24" s="60"/>
      <c r="H24" s="61"/>
      <c r="I24" s="73" t="s">
        <v>41</v>
      </c>
      <c r="J24" s="33">
        <f>IF(OR(AND(C24&lt;&gt;"", C3=""), AND(D24&lt;&gt;"", D3=""), AND(E24&lt;&gt;"", E3=""), AND(F24&lt;&gt;"", F3=""), AND(G24&lt;&gt;"", G3=""), AND(H24&lt;&gt;"", H3="")), "TU.ERR", SUM(C24:I24))</f>
        <v>0</v>
      </c>
      <c r="K24" s="42">
        <f>IFERROR(__xludf.DUMMYFUNCTION("IF(OR(RegExMatch(J24&amp;"""",""ERR""), RegExMatch(J24&amp;"""",""--""), RegExMatch(K23&amp;"""",""--""),),  ""-----------"", SUM(J24,K23))"),0.0)</f>
        <v>0</v>
      </c>
      <c r="L24" s="74" t="s">
        <v>42</v>
      </c>
      <c r="M24" s="39"/>
      <c r="N24" s="33"/>
      <c r="O24" s="58"/>
      <c r="P24" s="59"/>
      <c r="Q24" s="58"/>
      <c r="R24" s="59"/>
      <c r="S24" s="34" t="s">
        <v>44</v>
      </c>
      <c r="T24" s="33">
        <f>IF(OR(AND(M24&lt;&gt;"", M3=""), AND(N24&lt;&gt;"", N3=""), AND(O24&lt;&gt;"", O3=""), AND(P24&lt;&gt;"", P3=""), AND(Q24&lt;&gt;"", Q3=""), AND(R24&lt;&gt;"", R3="")), "TU.ERR", SUM(M24:S24))</f>
        <v>0</v>
      </c>
      <c r="U24" s="42">
        <f>IFERROR(__xludf.DUMMYFUNCTION("IF(OR(RegExMatch(T24&amp;"""",""ERR""), RegExMatch(T24&amp;"""",""--""), RegExMatch(U23&amp;"""",""--""),),  ""-----------"", SUM(T24,U23))"),0.0)</f>
        <v>0</v>
      </c>
      <c r="V24" s="43"/>
      <c r="W24" s="43"/>
      <c r="X24" s="43"/>
      <c r="Y24" s="10"/>
      <c r="Z24" s="43"/>
      <c r="AA24" s="43"/>
      <c r="AB24" s="43"/>
      <c r="AC24" s="43"/>
      <c r="AD24" s="43"/>
      <c r="AE24" s="43"/>
      <c r="AF24" s="43"/>
      <c r="AG24" s="43">
        <f>IF(C3="", 0, IF(SUM(C24:H24)-C24&lt;&gt;0, 0, IF(SUM(M24:R24)&gt;0, 2, IF(SUM(M24:R24)&lt;0, 3, 1))))</f>
        <v>0</v>
      </c>
      <c r="AH24" s="43" t="str">
        <f>IFERROR(__xludf.DUMMYFUNCTION("IF(AG24=1, FILTER(TOSSUP, LEN(TOSSUP)), IF(AG24=2, FILTER(NEG, LEN(NEG)), IF(AG24, FILTER(NONEG, LEN(NONEG)), """")))"),"")</f>
        <v/>
      </c>
      <c r="AI24" s="43"/>
      <c r="AJ24" s="43"/>
      <c r="AK24" s="43">
        <f>IF(D3="", 0, IF(SUM(C24:H24)-D24&lt;&gt;0, 0, IF(SUM(M24:R24)&gt;0, 2, IF(SUM(M24:R24)&lt;0, 3, 1))))</f>
        <v>0</v>
      </c>
      <c r="AL24" s="43" t="str">
        <f>IFERROR(__xludf.DUMMYFUNCTION("IF(AK24=1, FILTER(TOSSUP, LEN(TOSSUP)), IF(AK24=2, FILTER(NEG, LEN(NEG)), IF(AK24, FILTER(NONEG, LEN(NONEG)), """")))"),"")</f>
        <v/>
      </c>
      <c r="AM24" s="43"/>
      <c r="AN24" s="43"/>
      <c r="AO24" s="43">
        <f>IF(E3="", 0, IF(SUM(C24:H24)-E24&lt;&gt;0, 0, IF(SUM(M24:R24)&gt;0, 2, IF(SUM(M24:R24)&lt;0, 3, 1))))</f>
        <v>0</v>
      </c>
      <c r="AP24" s="43" t="str">
        <f>IFERROR(__xludf.DUMMYFUNCTION("IF(AO24=1, FILTER(TOSSUP, LEN(TOSSUP)), IF(AO24=2, FILTER(NEG, LEN(NEG)), IF(AO24, FILTER(NONEG, LEN(NONEG)), """")))"),"")</f>
        <v/>
      </c>
      <c r="AQ24" s="43"/>
      <c r="AR24" s="43"/>
      <c r="AS24" s="43">
        <f>IF(F3="", 0, IF(SUM(C24:H24)-F24&lt;&gt;0, 0, IF(SUM(M24:R24)&gt;0, 2, IF(SUM(M24:R24)&lt;0, 3, 1))))</f>
        <v>0</v>
      </c>
      <c r="AT24" s="43" t="str">
        <f>IFERROR(__xludf.DUMMYFUNCTION("IF(AS24=1, FILTER(TOSSUP, LEN(TOSSUP)), IF(AS24=2, FILTER(NEG, LEN(NEG)), IF(AS24, FILTER(NONEG, LEN(NONEG)), """")))"),"")</f>
        <v/>
      </c>
      <c r="AU24" s="43"/>
      <c r="AV24" s="43"/>
      <c r="AW24" s="43">
        <f>IF(G3="", 0, IF(SUM(C24:H24)-G24&lt;&gt;0, 0, IF(SUM(M24:R24)&gt;0, 2, IF(SUM(M24:R24)&lt;0, 3, 1))))</f>
        <v>0</v>
      </c>
      <c r="AX24" s="43" t="str">
        <f>IFERROR(__xludf.DUMMYFUNCTION("IF(AW24=1, FILTER(TOSSUP, LEN(TOSSUP)), IF(AW24=2, FILTER(NEG, LEN(NEG)), IF(AW24, FILTER(NONEG, LEN(NONEG)), """")))"),"")</f>
        <v/>
      </c>
      <c r="AY24" s="43"/>
      <c r="AZ24" s="43"/>
      <c r="BA24" s="43">
        <f>IF(H3="", 0, IF(SUM(C24:H24)-H24&lt;&gt;0, 0, IF(SUM(M24:R24)&gt;0, 2, IF(SUM(M24:R24)&lt;0, 3, 1))))</f>
        <v>0</v>
      </c>
      <c r="BB24" s="43" t="str">
        <f>IFERROR(__xludf.DUMMYFUNCTION("IF(BA24=1, FILTER(TOSSUP, LEN(TOSSUP)), IF(BA24=2, FILTER(NEG, LEN(NEG)), IF(BA24, FILTER(NONEG, LEN(NONEG)), """")))"),"")</f>
        <v/>
      </c>
      <c r="BC24" s="43"/>
      <c r="BD24" s="43"/>
      <c r="BE24" s="43">
        <f>IF(M3="", 0, IF(SUM(M24:R24)-M24&lt;&gt;0, 0, IF(SUM(C24:H24)&gt;0, 2, IF(SUM(C24:H24)&lt;0, 3, 1))))</f>
        <v>0</v>
      </c>
      <c r="BF24" s="43" t="str">
        <f>IFERROR(__xludf.DUMMYFUNCTION("IF(BE24=1, FILTER(TOSSUP, LEN(TOSSUP)), IF(BE24=2, FILTER(NEG, LEN(NEG)), IF(BE24, FILTER(NONEG, LEN(NONEG)), """")))"),"")</f>
        <v/>
      </c>
      <c r="BG24" s="43"/>
      <c r="BH24" s="43"/>
      <c r="BI24" s="43">
        <f>IF(N3="", 0, IF(SUM(M24:R24)-N24&lt;&gt;0, 0, IF(SUM(C24:H24)&gt;0, 2, IF(SUM(C24:H24)&lt;0, 3, 1))))</f>
        <v>0</v>
      </c>
      <c r="BJ24" s="43" t="str">
        <f>IFERROR(__xludf.DUMMYFUNCTION("IF(BI24=1, FILTER(TOSSUP, LEN(TOSSUP)), IF(BI24=2, FILTER(NEG, LEN(NEG)), IF(BI24, FILTER(NONEG, LEN(NONEG)), """")))"),"")</f>
        <v/>
      </c>
      <c r="BK24" s="43"/>
      <c r="BL24" s="43"/>
      <c r="BM24" s="43">
        <f>IF(O3="", 0, IF(SUM(M24:R24)-O24&lt;&gt;0, 0, IF(SUM(C24:H24)&gt;0, 2, IF(SUM(C24:H24)&lt;0, 3, 1))))</f>
        <v>0</v>
      </c>
      <c r="BN24" s="43" t="str">
        <f>IFERROR(__xludf.DUMMYFUNCTION("IF(BM24=1, FILTER(TOSSUP, LEN(TOSSUP)), IF(BM24=2, FILTER(NEG, LEN(NEG)), IF(BM24, FILTER(NONEG, LEN(NONEG)), """")))"),"")</f>
        <v/>
      </c>
      <c r="BO24" s="43"/>
      <c r="BP24" s="43"/>
      <c r="BQ24" s="43">
        <f>IF(P3="", 0, IF(SUM(M24:R24)-P24&lt;&gt;0, 0, IF(SUM(C24:H24)&gt;0, 2, IF(SUM(C24:H24)&lt;0, 3, 1))))</f>
        <v>0</v>
      </c>
      <c r="BR24" s="43" t="str">
        <f>IFERROR(__xludf.DUMMYFUNCTION("IF(BQ24=1, FILTER(TOSSUP, LEN(TOSSUP)), IF(BQ24=2, FILTER(NEG, LEN(NEG)), IF(BQ24, FILTER(NONEG, LEN(NONEG)), """")))"),"")</f>
        <v/>
      </c>
      <c r="BS24" s="43"/>
      <c r="BT24" s="43"/>
      <c r="BU24" s="43">
        <f>IF(Q3="", 0, IF(SUM(M24:R24)-Q24&lt;&gt;0, 0, IF(SUM(C24:H24)&gt;0, 2, IF(SUM(C24:H24)&lt;0, 3, 1))))</f>
        <v>0</v>
      </c>
      <c r="BV24" s="43" t="str">
        <f>IFERROR(__xludf.DUMMYFUNCTION("IF(BU24=1, FILTER(TOSSUP, LEN(TOSSUP)), IF(BU24=2, FILTER(NEG, LEN(NEG)), IF(BU24, FILTER(NONEG, LEN(NONEG)), """")))"),"")</f>
        <v/>
      </c>
      <c r="BW24" s="43"/>
      <c r="BX24" s="43"/>
      <c r="BY24" s="43">
        <f>IF(R3="", 0, IF(SUM(M24:R24)-R24&lt;&gt;0, 0, IF(SUM(C24:H24)&gt;0, 2, IF(SUM(C24:H24)&lt;0, 3, 1))))</f>
        <v>0</v>
      </c>
      <c r="BZ24" s="43" t="str">
        <f>IFERROR(__xludf.DUMMYFUNCTION("IF(BY24=1, FILTER(TOSSUP, LEN(TOSSUP)), IF(BY24=2, FILTER(NEG, LEN(NEG)), IF(BY24, FILTER(NONEG, LEN(NONEG)), """")))"),"")</f>
        <v/>
      </c>
      <c r="CA24" s="43"/>
      <c r="CB24" s="43"/>
    </row>
    <row r="25">
      <c r="A25" s="3"/>
      <c r="B25" s="3"/>
      <c r="C25" s="60"/>
      <c r="D25" s="33"/>
      <c r="E25" s="32"/>
      <c r="F25" s="33"/>
      <c r="G25" s="60"/>
      <c r="H25" s="61"/>
      <c r="I25" s="73" t="s">
        <v>41</v>
      </c>
      <c r="J25" s="33">
        <f>IF(OR(AND(C25&lt;&gt;"", C3=""), AND(D25&lt;&gt;"", D3=""), AND(E25&lt;&gt;"", E3=""), AND(F25&lt;&gt;"", F3=""), AND(G25&lt;&gt;"", G3=""), AND(H25&lt;&gt;"", H3="")), "TU.ERR", SUM(C25:I25))</f>
        <v>0</v>
      </c>
      <c r="K25" s="42">
        <f>IFERROR(__xludf.DUMMYFUNCTION("IF(OR(RegExMatch(J25&amp;"""",""ERR""), RegExMatch(J25&amp;"""",""--""), RegExMatch(K24&amp;"""",""--""),),  ""-----------"", SUM(J25,K24))"),0.0)</f>
        <v>0</v>
      </c>
      <c r="L25" s="27"/>
      <c r="M25" s="39"/>
      <c r="N25" s="61"/>
      <c r="O25" s="58"/>
      <c r="P25" s="59"/>
      <c r="Q25" s="58"/>
      <c r="R25" s="59"/>
      <c r="S25" s="34" t="s">
        <v>44</v>
      </c>
      <c r="T25" s="33">
        <f>IF(OR(AND(M25&lt;&gt;"", M3=""), AND(N25&lt;&gt;"", N3=""), AND(O25&lt;&gt;"", O3=""), AND(P25&lt;&gt;"", P3=""), AND(Q25&lt;&gt;"", Q3=""), AND(R25&lt;&gt;"", R3="")), "TU.ERR", SUM(M25:S25))</f>
        <v>0</v>
      </c>
      <c r="U25" s="42">
        <f>IFERROR(__xludf.DUMMYFUNCTION("IF(OR(RegExMatch(T25&amp;"""",""ERR""), RegExMatch(T25&amp;"""",""--""), RegExMatch(U24&amp;"""",""--""),),  ""-----------"", SUM(T25,U24))"),0.0)</f>
        <v>0</v>
      </c>
      <c r="V25" s="43"/>
      <c r="W25" s="43"/>
      <c r="X25" s="43"/>
      <c r="Y25" s="10"/>
      <c r="Z25" s="43"/>
      <c r="AA25" s="43"/>
      <c r="AB25" s="43"/>
      <c r="AC25" s="43"/>
      <c r="AD25" s="43"/>
      <c r="AE25" s="43"/>
      <c r="AF25" s="43"/>
      <c r="AG25" s="43">
        <f>IF(C3="", 0, IF(SUM(C25:H25)-C25&lt;&gt;0, 0, IF(SUM(M25:R25)&gt;0, 2, IF(SUM(M25:R25)&lt;0, 3, 1))))</f>
        <v>0</v>
      </c>
      <c r="AH25" s="43" t="str">
        <f>IFERROR(__xludf.DUMMYFUNCTION("IF(AG25=1, FILTER(TOSSUP, LEN(TOSSUP)), IF(AG25=2, FILTER(NEG, LEN(NEG)), IF(AG25, FILTER(NONEG, LEN(NONEG)), """")))"),"")</f>
        <v/>
      </c>
      <c r="AI25" s="43"/>
      <c r="AJ25" s="43"/>
      <c r="AK25" s="43">
        <f>IF(D3="", 0, IF(SUM(C25:H25)-D25&lt;&gt;0, 0, IF(SUM(M25:R25)&gt;0, 2, IF(SUM(M25:R25)&lt;0, 3, 1))))</f>
        <v>0</v>
      </c>
      <c r="AL25" s="43" t="str">
        <f>IFERROR(__xludf.DUMMYFUNCTION("IF(AK25=1, FILTER(TOSSUP, LEN(TOSSUP)), IF(AK25=2, FILTER(NEG, LEN(NEG)), IF(AK25, FILTER(NONEG, LEN(NONEG)), """")))"),"")</f>
        <v/>
      </c>
      <c r="AM25" s="43"/>
      <c r="AN25" s="43"/>
      <c r="AO25" s="43">
        <f>IF(E3="", 0, IF(SUM(C25:H25)-E25&lt;&gt;0, 0, IF(SUM(M25:R25)&gt;0, 2, IF(SUM(M25:R25)&lt;0, 3, 1))))</f>
        <v>0</v>
      </c>
      <c r="AP25" s="43" t="str">
        <f>IFERROR(__xludf.DUMMYFUNCTION("IF(AO25=1, FILTER(TOSSUP, LEN(TOSSUP)), IF(AO25=2, FILTER(NEG, LEN(NEG)), IF(AO25, FILTER(NONEG, LEN(NONEG)), """")))"),"")</f>
        <v/>
      </c>
      <c r="AQ25" s="43"/>
      <c r="AR25" s="43"/>
      <c r="AS25" s="43">
        <f>IF(F3="", 0, IF(SUM(C25:H25)-F25&lt;&gt;0, 0, IF(SUM(M25:R25)&gt;0, 2, IF(SUM(M25:R25)&lt;0, 3, 1))))</f>
        <v>0</v>
      </c>
      <c r="AT25" s="43" t="str">
        <f>IFERROR(__xludf.DUMMYFUNCTION("IF(AS25=1, FILTER(TOSSUP, LEN(TOSSUP)), IF(AS25=2, FILTER(NEG, LEN(NEG)), IF(AS25, FILTER(NONEG, LEN(NONEG)), """")))"),"")</f>
        <v/>
      </c>
      <c r="AU25" s="43"/>
      <c r="AV25" s="43"/>
      <c r="AW25" s="43">
        <f>IF(G3="", 0, IF(SUM(C25:H25)-G25&lt;&gt;0, 0, IF(SUM(M25:R25)&gt;0, 2, IF(SUM(M25:R25)&lt;0, 3, 1))))</f>
        <v>0</v>
      </c>
      <c r="AX25" s="43" t="str">
        <f>IFERROR(__xludf.DUMMYFUNCTION("IF(AW25=1, FILTER(TOSSUP, LEN(TOSSUP)), IF(AW25=2, FILTER(NEG, LEN(NEG)), IF(AW25, FILTER(NONEG, LEN(NONEG)), """")))"),"")</f>
        <v/>
      </c>
      <c r="AY25" s="43"/>
      <c r="AZ25" s="43"/>
      <c r="BA25" s="43">
        <f>IF(H3="", 0, IF(SUM(C25:H25)-H25&lt;&gt;0, 0, IF(SUM(M25:R25)&gt;0, 2, IF(SUM(M25:R25)&lt;0, 3, 1))))</f>
        <v>0</v>
      </c>
      <c r="BB25" s="43" t="str">
        <f>IFERROR(__xludf.DUMMYFUNCTION("IF(BA25=1, FILTER(TOSSUP, LEN(TOSSUP)), IF(BA25=2, FILTER(NEG, LEN(NEG)), IF(BA25, FILTER(NONEG, LEN(NONEG)), """")))"),"")</f>
        <v/>
      </c>
      <c r="BC25" s="43"/>
      <c r="BD25" s="43"/>
      <c r="BE25" s="43">
        <f>IF(M3="", 0, IF(SUM(M25:R25)-M25&lt;&gt;0, 0, IF(SUM(C25:H25)&gt;0, 2, IF(SUM(C25:H25)&lt;0, 3, 1))))</f>
        <v>0</v>
      </c>
      <c r="BF25" s="43" t="str">
        <f>IFERROR(__xludf.DUMMYFUNCTION("IF(BE25=1, FILTER(TOSSUP, LEN(TOSSUP)), IF(BE25=2, FILTER(NEG, LEN(NEG)), IF(BE25, FILTER(NONEG, LEN(NONEG)), """")))"),"")</f>
        <v/>
      </c>
      <c r="BG25" s="43"/>
      <c r="BH25" s="43"/>
      <c r="BI25" s="43">
        <f>IF(N3="", 0, IF(SUM(M25:R25)-N25&lt;&gt;0, 0, IF(SUM(C25:H25)&gt;0, 2, IF(SUM(C25:H25)&lt;0, 3, 1))))</f>
        <v>0</v>
      </c>
      <c r="BJ25" s="43" t="str">
        <f>IFERROR(__xludf.DUMMYFUNCTION("IF(BI25=1, FILTER(TOSSUP, LEN(TOSSUP)), IF(BI25=2, FILTER(NEG, LEN(NEG)), IF(BI25, FILTER(NONEG, LEN(NONEG)), """")))"),"")</f>
        <v/>
      </c>
      <c r="BK25" s="43"/>
      <c r="BL25" s="43"/>
      <c r="BM25" s="43">
        <f>IF(O3="", 0, IF(SUM(M25:R25)-O25&lt;&gt;0, 0, IF(SUM(C25:H25)&gt;0, 2, IF(SUM(C25:H25)&lt;0, 3, 1))))</f>
        <v>0</v>
      </c>
      <c r="BN25" s="43" t="str">
        <f>IFERROR(__xludf.DUMMYFUNCTION("IF(BM25=1, FILTER(TOSSUP, LEN(TOSSUP)), IF(BM25=2, FILTER(NEG, LEN(NEG)), IF(BM25, FILTER(NONEG, LEN(NONEG)), """")))"),"")</f>
        <v/>
      </c>
      <c r="BO25" s="43"/>
      <c r="BP25" s="43"/>
      <c r="BQ25" s="43">
        <f>IF(P3="", 0, IF(SUM(M25:R25)-P25&lt;&gt;0, 0, IF(SUM(C25:H25)&gt;0, 2, IF(SUM(C25:H25)&lt;0, 3, 1))))</f>
        <v>0</v>
      </c>
      <c r="BR25" s="43" t="str">
        <f>IFERROR(__xludf.DUMMYFUNCTION("IF(BQ25=1, FILTER(TOSSUP, LEN(TOSSUP)), IF(BQ25=2, FILTER(NEG, LEN(NEG)), IF(BQ25, FILTER(NONEG, LEN(NONEG)), """")))"),"")</f>
        <v/>
      </c>
      <c r="BS25" s="43"/>
      <c r="BT25" s="43"/>
      <c r="BU25" s="43">
        <f>IF(Q3="", 0, IF(SUM(M25:R25)-Q25&lt;&gt;0, 0, IF(SUM(C25:H25)&gt;0, 2, IF(SUM(C25:H25)&lt;0, 3, 1))))</f>
        <v>0</v>
      </c>
      <c r="BV25" s="43" t="str">
        <f>IFERROR(__xludf.DUMMYFUNCTION("IF(BU25=1, FILTER(TOSSUP, LEN(TOSSUP)), IF(BU25=2, FILTER(NEG, LEN(NEG)), IF(BU25, FILTER(NONEG, LEN(NONEG)), """")))"),"")</f>
        <v/>
      </c>
      <c r="BW25" s="43"/>
      <c r="BX25" s="43"/>
      <c r="BY25" s="43">
        <f>IF(R3="", 0, IF(SUM(M25:R25)-R25&lt;&gt;0, 0, IF(SUM(C25:H25)&gt;0, 2, IF(SUM(C25:H25)&lt;0, 3, 1))))</f>
        <v>0</v>
      </c>
      <c r="BZ25" s="43" t="str">
        <f>IFERROR(__xludf.DUMMYFUNCTION("IF(BY25=1, FILTER(TOSSUP, LEN(TOSSUP)), IF(BY25=2, FILTER(NEG, LEN(NEG)), IF(BY25, FILTER(NONEG, LEN(NONEG)), """")))"),"")</f>
        <v/>
      </c>
      <c r="CA25" s="43"/>
      <c r="CB25" s="43"/>
    </row>
    <row r="26">
      <c r="A26" s="3"/>
      <c r="B26" s="3"/>
      <c r="C26" s="60"/>
      <c r="D26" s="33"/>
      <c r="E26" s="60"/>
      <c r="F26" s="61"/>
      <c r="G26" s="60"/>
      <c r="H26" s="61"/>
      <c r="I26" s="73" t="s">
        <v>41</v>
      </c>
      <c r="J26" s="33">
        <f>IF(OR(AND(C26&lt;&gt;"", C3=""), AND(D26&lt;&gt;"", D3=""), AND(E26&lt;&gt;"", E3=""), AND(F26&lt;&gt;"", F3=""), AND(G26&lt;&gt;"", G3=""), AND(H26&lt;&gt;"", H3="")), "TU.ERR", SUM(C26:I26))</f>
        <v>0</v>
      </c>
      <c r="K26" s="42">
        <f>IFERROR(__xludf.DUMMYFUNCTION("IF(OR(RegExMatch(J26&amp;"""",""ERR""), RegExMatch(J26&amp;"""",""--""), RegExMatch(K25&amp;"""",""--""),),  ""-----------"", SUM(J26,K25))"),0.0)</f>
        <v>0</v>
      </c>
      <c r="L26" s="27"/>
      <c r="M26" s="58"/>
      <c r="N26" s="33"/>
      <c r="O26" s="58"/>
      <c r="P26" s="59"/>
      <c r="Q26" s="58"/>
      <c r="R26" s="59"/>
      <c r="S26" s="34" t="s">
        <v>44</v>
      </c>
      <c r="T26" s="33">
        <f>IF(OR(AND(M26&lt;&gt;"", M3=""), AND(N26&lt;&gt;"", N3=""), AND(O26&lt;&gt;"", O3=""), AND(P26&lt;&gt;"", P3=""), AND(Q26&lt;&gt;"", Q3=""), AND(R26&lt;&gt;"", R3="")), "TU.ERR", SUM(M26:S26))</f>
        <v>0</v>
      </c>
      <c r="U26" s="42">
        <f>IFERROR(__xludf.DUMMYFUNCTION("IF(OR(RegExMatch(T26&amp;"""",""ERR""), RegExMatch(T26&amp;"""",""--""), RegExMatch(U25&amp;"""",""--""),),  ""-----------"", SUM(T26,U25))"),0.0)</f>
        <v>0</v>
      </c>
      <c r="V26" s="43"/>
      <c r="W26" s="43"/>
      <c r="X26" s="43"/>
      <c r="Y26" s="43" t="str">
        <f>IFERROR(__xludf.DUMMYFUNCTION("FILTER(INSTRUCTIONS!A34:CC44, INSTRUCTIONS!A34:CC34=C2)"),"#REF!")</f>
        <v>#REF!</v>
      </c>
      <c r="Z26" s="43"/>
      <c r="AA26" s="43"/>
      <c r="AB26" s="43"/>
      <c r="AC26" s="43"/>
      <c r="AD26" s="43"/>
      <c r="AE26" s="43"/>
      <c r="AF26" s="43"/>
      <c r="AG26" s="43">
        <f>IF(C3="", 0, IF(SUM(C26:H26)-C26&lt;&gt;0, 0, IF(SUM(M26:R26)&gt;0, 2, IF(SUM(M26:R26)&lt;0, 3, 1))))</f>
        <v>0</v>
      </c>
      <c r="AH26" s="43" t="str">
        <f>IFERROR(__xludf.DUMMYFUNCTION("IF(AG26=1, FILTER(TOSSUP, LEN(TOSSUP)), IF(AG26=2, FILTER(NEG, LEN(NEG)), IF(AG26, FILTER(NONEG, LEN(NONEG)), """")))"),"")</f>
        <v/>
      </c>
      <c r="AI26" s="43"/>
      <c r="AJ26" s="43"/>
      <c r="AK26" s="43">
        <f>IF(D3="", 0, IF(SUM(C26:H26)-D26&lt;&gt;0, 0, IF(SUM(M26:R26)&gt;0, 2, IF(SUM(M26:R26)&lt;0, 3, 1))))</f>
        <v>0</v>
      </c>
      <c r="AL26" s="43" t="str">
        <f>IFERROR(__xludf.DUMMYFUNCTION("IF(AK26=1, FILTER(TOSSUP, LEN(TOSSUP)), IF(AK26=2, FILTER(NEG, LEN(NEG)), IF(AK26, FILTER(NONEG, LEN(NONEG)), """")))"),"")</f>
        <v/>
      </c>
      <c r="AM26" s="43"/>
      <c r="AN26" s="43"/>
      <c r="AO26" s="43">
        <f>IF(E3="", 0, IF(SUM(C26:H26)-E26&lt;&gt;0, 0, IF(SUM(M26:R26)&gt;0, 2, IF(SUM(M26:R26)&lt;0, 3, 1))))</f>
        <v>0</v>
      </c>
      <c r="AP26" s="43" t="str">
        <f>IFERROR(__xludf.DUMMYFUNCTION("IF(AO26=1, FILTER(TOSSUP, LEN(TOSSUP)), IF(AO26=2, FILTER(NEG, LEN(NEG)), IF(AO26, FILTER(NONEG, LEN(NONEG)), """")))"),"")</f>
        <v/>
      </c>
      <c r="AQ26" s="43"/>
      <c r="AR26" s="43"/>
      <c r="AS26" s="43">
        <f>IF(F3="", 0, IF(SUM(C26:H26)-F26&lt;&gt;0, 0, IF(SUM(M26:R26)&gt;0, 2, IF(SUM(M26:R26)&lt;0, 3, 1))))</f>
        <v>0</v>
      </c>
      <c r="AT26" s="43" t="str">
        <f>IFERROR(__xludf.DUMMYFUNCTION("IF(AS26=1, FILTER(TOSSUP, LEN(TOSSUP)), IF(AS26=2, FILTER(NEG, LEN(NEG)), IF(AS26, FILTER(NONEG, LEN(NONEG)), """")))"),"")</f>
        <v/>
      </c>
      <c r="AU26" s="43"/>
      <c r="AV26" s="43"/>
      <c r="AW26" s="43">
        <f>IF(G3="", 0, IF(SUM(C26:H26)-G26&lt;&gt;0, 0, IF(SUM(M26:R26)&gt;0, 2, IF(SUM(M26:R26)&lt;0, 3, 1))))</f>
        <v>0</v>
      </c>
      <c r="AX26" s="43" t="str">
        <f>IFERROR(__xludf.DUMMYFUNCTION("IF(AW26=1, FILTER(TOSSUP, LEN(TOSSUP)), IF(AW26=2, FILTER(NEG, LEN(NEG)), IF(AW26, FILTER(NONEG, LEN(NONEG)), """")))"),"")</f>
        <v/>
      </c>
      <c r="AY26" s="43"/>
      <c r="AZ26" s="43"/>
      <c r="BA26" s="43">
        <f>IF(H3="", 0, IF(SUM(C26:H26)-H26&lt;&gt;0, 0, IF(SUM(M26:R26)&gt;0, 2, IF(SUM(M26:R26)&lt;0, 3, 1))))</f>
        <v>0</v>
      </c>
      <c r="BB26" s="43" t="str">
        <f>IFERROR(__xludf.DUMMYFUNCTION("IF(BA26=1, FILTER(TOSSUP, LEN(TOSSUP)), IF(BA26=2, FILTER(NEG, LEN(NEG)), IF(BA26, FILTER(NONEG, LEN(NONEG)), """")))"),"")</f>
        <v/>
      </c>
      <c r="BC26" s="43"/>
      <c r="BD26" s="43"/>
      <c r="BE26" s="43">
        <f>IF(M3="", 0, IF(SUM(M26:R26)-M26&lt;&gt;0, 0, IF(SUM(C26:H26)&gt;0, 2, IF(SUM(C26:H26)&lt;0, 3, 1))))</f>
        <v>0</v>
      </c>
      <c r="BF26" s="43" t="str">
        <f>IFERROR(__xludf.DUMMYFUNCTION("IF(BE26=1, FILTER(TOSSUP, LEN(TOSSUP)), IF(BE26=2, FILTER(NEG, LEN(NEG)), IF(BE26, FILTER(NONEG, LEN(NONEG)), """")))"),"")</f>
        <v/>
      </c>
      <c r="BG26" s="43"/>
      <c r="BH26" s="43"/>
      <c r="BI26" s="43">
        <f>IF(N3="", 0, IF(SUM(M26:R26)-N26&lt;&gt;0, 0, IF(SUM(C26:H26)&gt;0, 2, IF(SUM(C26:H26)&lt;0, 3, 1))))</f>
        <v>0</v>
      </c>
      <c r="BJ26" s="43" t="str">
        <f>IFERROR(__xludf.DUMMYFUNCTION("IF(BI26=1, FILTER(TOSSUP, LEN(TOSSUP)), IF(BI26=2, FILTER(NEG, LEN(NEG)), IF(BI26, FILTER(NONEG, LEN(NONEG)), """")))"),"")</f>
        <v/>
      </c>
      <c r="BK26" s="43"/>
      <c r="BL26" s="43"/>
      <c r="BM26" s="43">
        <f>IF(O3="", 0, IF(SUM(M26:R26)-O26&lt;&gt;0, 0, IF(SUM(C26:H26)&gt;0, 2, IF(SUM(C26:H26)&lt;0, 3, 1))))</f>
        <v>0</v>
      </c>
      <c r="BN26" s="43" t="str">
        <f>IFERROR(__xludf.DUMMYFUNCTION("IF(BM26=1, FILTER(TOSSUP, LEN(TOSSUP)), IF(BM26=2, FILTER(NEG, LEN(NEG)), IF(BM26, FILTER(NONEG, LEN(NONEG)), """")))"),"")</f>
        <v/>
      </c>
      <c r="BO26" s="43"/>
      <c r="BP26" s="43"/>
      <c r="BQ26" s="43">
        <f>IF(P3="", 0, IF(SUM(M26:R26)-P26&lt;&gt;0, 0, IF(SUM(C26:H26)&gt;0, 2, IF(SUM(C26:H26)&lt;0, 3, 1))))</f>
        <v>0</v>
      </c>
      <c r="BR26" s="43" t="str">
        <f>IFERROR(__xludf.DUMMYFUNCTION("IF(BQ26=1, FILTER(TOSSUP, LEN(TOSSUP)), IF(BQ26=2, FILTER(NEG, LEN(NEG)), IF(BQ26, FILTER(NONEG, LEN(NONEG)), """")))"),"")</f>
        <v/>
      </c>
      <c r="BS26" s="43"/>
      <c r="BT26" s="43"/>
      <c r="BU26" s="43">
        <f>IF(Q3="", 0, IF(SUM(M26:R26)-Q26&lt;&gt;0, 0, IF(SUM(C26:H26)&gt;0, 2, IF(SUM(C26:H26)&lt;0, 3, 1))))</f>
        <v>0</v>
      </c>
      <c r="BV26" s="43" t="str">
        <f>IFERROR(__xludf.DUMMYFUNCTION("IF(BU26=1, FILTER(TOSSUP, LEN(TOSSUP)), IF(BU26=2, FILTER(NEG, LEN(NEG)), IF(BU26, FILTER(NONEG, LEN(NONEG)), """")))"),"")</f>
        <v/>
      </c>
      <c r="BW26" s="43"/>
      <c r="BX26" s="43"/>
      <c r="BY26" s="43">
        <f>IF(R3="", 0, IF(SUM(M26:R26)-R26&lt;&gt;0, 0, IF(SUM(C26:H26)&gt;0, 2, IF(SUM(C26:H26)&lt;0, 3, 1))))</f>
        <v>0</v>
      </c>
      <c r="BZ26" s="43" t="str">
        <f>IFERROR(__xludf.DUMMYFUNCTION("IF(BY26=1, FILTER(TOSSUP, LEN(TOSSUP)), IF(BY26=2, FILTER(NEG, LEN(NEG)), IF(BY26, FILTER(NONEG, LEN(NONEG)), """")))"),"")</f>
        <v/>
      </c>
      <c r="CA26" s="43"/>
      <c r="CB26" s="43"/>
    </row>
    <row r="27">
      <c r="A27" s="3"/>
      <c r="B27" s="3"/>
      <c r="C27" s="60"/>
      <c r="D27" s="61"/>
      <c r="E27" s="60"/>
      <c r="F27" s="61"/>
      <c r="G27" s="60"/>
      <c r="H27" s="61"/>
      <c r="I27" s="73" t="s">
        <v>41</v>
      </c>
      <c r="J27" s="33">
        <f>IF(OR(AND(C27&lt;&gt;"", C3=""), AND(D27&lt;&gt;"", D3=""), AND(E27&lt;&gt;"", E3=""), AND(F27&lt;&gt;"", F3=""), AND(G27&lt;&gt;"", G3=""), AND(H27&lt;&gt;"", H3="")), "TU.ERR", SUM(C27:I27))</f>
        <v>0</v>
      </c>
      <c r="K27" s="42">
        <f>IFERROR(__xludf.DUMMYFUNCTION("IF(OR(RegExMatch(J27&amp;"""",""ERR""), RegExMatch(J27&amp;"""",""--""), RegExMatch(K26&amp;"""",""--""),),  ""-----------"", SUM(J27,K26))"),0.0)</f>
        <v>0</v>
      </c>
      <c r="L27" s="75"/>
      <c r="M27" s="58"/>
      <c r="N27" s="33"/>
      <c r="O27" s="58"/>
      <c r="P27" s="59"/>
      <c r="Q27" s="58"/>
      <c r="R27" s="59"/>
      <c r="S27" s="34" t="s">
        <v>44</v>
      </c>
      <c r="T27" s="33">
        <f>IF(OR(AND(M27&lt;&gt;"", M3=""), AND(N27&lt;&gt;"", N3=""), AND(O27&lt;&gt;"", O3=""), AND(P27&lt;&gt;"", P3=""), AND(Q27&lt;&gt;"", Q3=""), AND(R27&lt;&gt;"", R3="")), "TU.ERR", SUM(M27:S27))</f>
        <v>0</v>
      </c>
      <c r="U27" s="42">
        <f>IFERROR(__xludf.DUMMYFUNCTION("IF(OR(RegExMatch(T27&amp;"""",""ERR""), RegExMatch(T27&amp;"""",""--""), RegExMatch(U26&amp;"""",""--""),),  ""-----------"", SUM(T27,U26))"),0.0)</f>
        <v>0</v>
      </c>
      <c r="V27" s="43"/>
      <c r="W27" s="43"/>
      <c r="X27" s="43"/>
      <c r="Y27" s="10"/>
      <c r="Z27" s="43"/>
      <c r="AA27" s="76"/>
      <c r="AB27" s="43"/>
      <c r="AC27" s="43"/>
      <c r="AD27" s="43"/>
      <c r="AE27" s="43"/>
      <c r="AF27" s="43"/>
      <c r="AG27" s="43">
        <f>IF(C3="", 0, IF(SUM(C27:H27)-C27&lt;&gt;0, 0, IF(SUM(M27:R27)&gt;0, 2, IF(SUM(M27:R27)&lt;0, 3, 1))))</f>
        <v>0</v>
      </c>
      <c r="AH27" s="43" t="str">
        <f>IFERROR(__xludf.DUMMYFUNCTION("IF(AG27=1, FILTER(TOSSUP, LEN(TOSSUP)), IF(AG27=2, FILTER(NEG, LEN(NEG)), IF(AG27, FILTER(NONEG, LEN(NONEG)), """")))"),"")</f>
        <v/>
      </c>
      <c r="AI27" s="43"/>
      <c r="AJ27" s="43"/>
      <c r="AK27" s="43">
        <f>IF(D3="", 0, IF(SUM(C27:H27)-D27&lt;&gt;0, 0, IF(SUM(M27:R27)&gt;0, 2, IF(SUM(M27:R27)&lt;0, 3, 1))))</f>
        <v>0</v>
      </c>
      <c r="AL27" s="43" t="str">
        <f>IFERROR(__xludf.DUMMYFUNCTION("IF(AK27=1, FILTER(TOSSUP, LEN(TOSSUP)), IF(AK27=2, FILTER(NEG, LEN(NEG)), IF(AK27, FILTER(NONEG, LEN(NONEG)), """")))"),"")</f>
        <v/>
      </c>
      <c r="AM27" s="43"/>
      <c r="AN27" s="43"/>
      <c r="AO27" s="43">
        <f>IF(E3="", 0, IF(SUM(C27:H27)-E27&lt;&gt;0, 0, IF(SUM(M27:R27)&gt;0, 2, IF(SUM(M27:R27)&lt;0, 3, 1))))</f>
        <v>0</v>
      </c>
      <c r="AP27" s="43" t="str">
        <f>IFERROR(__xludf.DUMMYFUNCTION("IF(AO27=1, FILTER(TOSSUP, LEN(TOSSUP)), IF(AO27=2, FILTER(NEG, LEN(NEG)), IF(AO27, FILTER(NONEG, LEN(NONEG)), """")))"),"")</f>
        <v/>
      </c>
      <c r="AQ27" s="43"/>
      <c r="AR27" s="43"/>
      <c r="AS27" s="43">
        <f>IF(F3="", 0, IF(SUM(C27:H27)-F27&lt;&gt;0, 0, IF(SUM(M27:R27)&gt;0, 2, IF(SUM(M27:R27)&lt;0, 3, 1))))</f>
        <v>0</v>
      </c>
      <c r="AT27" s="43" t="str">
        <f>IFERROR(__xludf.DUMMYFUNCTION("IF(AS27=1, FILTER(TOSSUP, LEN(TOSSUP)), IF(AS27=2, FILTER(NEG, LEN(NEG)), IF(AS27, FILTER(NONEG, LEN(NONEG)), """")))"),"")</f>
        <v/>
      </c>
      <c r="AU27" s="43"/>
      <c r="AV27" s="43"/>
      <c r="AW27" s="43">
        <f>IF(G3="", 0, IF(SUM(C27:H27)-G27&lt;&gt;0, 0, IF(SUM(M27:R27)&gt;0, 2, IF(SUM(M27:R27)&lt;0, 3, 1))))</f>
        <v>0</v>
      </c>
      <c r="AX27" s="43" t="str">
        <f>IFERROR(__xludf.DUMMYFUNCTION("IF(AW27=1, FILTER(TOSSUP, LEN(TOSSUP)), IF(AW27=2, FILTER(NEG, LEN(NEG)), IF(AW27, FILTER(NONEG, LEN(NONEG)), """")))"),"")</f>
        <v/>
      </c>
      <c r="AY27" s="43"/>
      <c r="AZ27" s="43"/>
      <c r="BA27" s="43">
        <f>IF(H3="", 0, IF(SUM(C27:H27)-H27&lt;&gt;0, 0, IF(SUM(M27:R27)&gt;0, 2, IF(SUM(M27:R27)&lt;0, 3, 1))))</f>
        <v>0</v>
      </c>
      <c r="BB27" s="43" t="str">
        <f>IFERROR(__xludf.DUMMYFUNCTION("IF(BA27=1, FILTER(TOSSUP, LEN(TOSSUP)), IF(BA27=2, FILTER(NEG, LEN(NEG)), IF(BA27, FILTER(NONEG, LEN(NONEG)), """")))"),"")</f>
        <v/>
      </c>
      <c r="BC27" s="43"/>
      <c r="BD27" s="43"/>
      <c r="BE27" s="43">
        <f>IF(M3="", 0, IF(SUM(M27:R27)-M27&lt;&gt;0, 0, IF(SUM(C27:H27)&gt;0, 2, IF(SUM(C27:H27)&lt;0, 3, 1))))</f>
        <v>0</v>
      </c>
      <c r="BF27" s="43" t="str">
        <f>IFERROR(__xludf.DUMMYFUNCTION("IF(BE27=1, FILTER(TOSSUP, LEN(TOSSUP)), IF(BE27=2, FILTER(NEG, LEN(NEG)), IF(BE27, FILTER(NONEG, LEN(NONEG)), """")))"),"")</f>
        <v/>
      </c>
      <c r="BG27" s="43"/>
      <c r="BH27" s="43"/>
      <c r="BI27" s="43">
        <f>IF(N3="", 0, IF(SUM(M27:R27)-N27&lt;&gt;0, 0, IF(SUM(C27:H27)&gt;0, 2, IF(SUM(C27:H27)&lt;0, 3, 1))))</f>
        <v>0</v>
      </c>
      <c r="BJ27" s="43" t="str">
        <f>IFERROR(__xludf.DUMMYFUNCTION("IF(BI27=1, FILTER(TOSSUP, LEN(TOSSUP)), IF(BI27=2, FILTER(NEG, LEN(NEG)), IF(BI27, FILTER(NONEG, LEN(NONEG)), """")))"),"")</f>
        <v/>
      </c>
      <c r="BK27" s="43"/>
      <c r="BL27" s="43"/>
      <c r="BM27" s="43">
        <f>IF(O3="", 0, IF(SUM(M27:R27)-O27&lt;&gt;0, 0, IF(SUM(C27:H27)&gt;0, 2, IF(SUM(C27:H27)&lt;0, 3, 1))))</f>
        <v>0</v>
      </c>
      <c r="BN27" s="43" t="str">
        <f>IFERROR(__xludf.DUMMYFUNCTION("IF(BM27=1, FILTER(TOSSUP, LEN(TOSSUP)), IF(BM27=2, FILTER(NEG, LEN(NEG)), IF(BM27, FILTER(NONEG, LEN(NONEG)), """")))"),"")</f>
        <v/>
      </c>
      <c r="BO27" s="43"/>
      <c r="BP27" s="43"/>
      <c r="BQ27" s="43">
        <f>IF(P3="", 0, IF(SUM(M27:R27)-P27&lt;&gt;0, 0, IF(SUM(C27:H27)&gt;0, 2, IF(SUM(C27:H27)&lt;0, 3, 1))))</f>
        <v>0</v>
      </c>
      <c r="BR27" s="43" t="str">
        <f>IFERROR(__xludf.DUMMYFUNCTION("IF(BQ27=1, FILTER(TOSSUP, LEN(TOSSUP)), IF(BQ27=2, FILTER(NEG, LEN(NEG)), IF(BQ27, FILTER(NONEG, LEN(NONEG)), """")))"),"")</f>
        <v/>
      </c>
      <c r="BS27" s="43"/>
      <c r="BT27" s="43"/>
      <c r="BU27" s="43">
        <f>IF(Q3="", 0, IF(SUM(M27:R27)-Q27&lt;&gt;0, 0, IF(SUM(C27:H27)&gt;0, 2, IF(SUM(C27:H27)&lt;0, 3, 1))))</f>
        <v>0</v>
      </c>
      <c r="BV27" s="43" t="str">
        <f>IFERROR(__xludf.DUMMYFUNCTION("IF(BU27=1, FILTER(TOSSUP, LEN(TOSSUP)), IF(BU27=2, FILTER(NEG, LEN(NEG)), IF(BU27, FILTER(NONEG, LEN(NONEG)), """")))"),"")</f>
        <v/>
      </c>
      <c r="BW27" s="43"/>
      <c r="BX27" s="43"/>
      <c r="BY27" s="43">
        <f>IF(R3="", 0, IF(SUM(M27:R27)-R27&lt;&gt;0, 0, IF(SUM(C27:H27)&gt;0, 2, IF(SUM(C27:H27)&lt;0, 3, 1))))</f>
        <v>0</v>
      </c>
      <c r="BZ27" s="43" t="str">
        <f>IFERROR(__xludf.DUMMYFUNCTION("IF(BY27=1, FILTER(TOSSUP, LEN(TOSSUP)), IF(BY27=2, FILTER(NEG, LEN(NEG)), IF(BY27, FILTER(NONEG, LEN(NONEG)), """")))"),"")</f>
        <v/>
      </c>
      <c r="CA27" s="43"/>
      <c r="CB27" s="43"/>
    </row>
    <row r="28">
      <c r="A28" s="3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49</v>
      </c>
      <c r="J28" s="81"/>
      <c r="K28" s="82" t="s">
        <v>50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49</v>
      </c>
      <c r="T28" s="81"/>
      <c r="U28" s="87" t="s">
        <v>50</v>
      </c>
      <c r="V28" s="43"/>
      <c r="W28" s="43"/>
      <c r="X28" s="43"/>
      <c r="Y28" s="10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</row>
    <row r="29">
      <c r="A29" s="3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0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7"/>
      <c r="L29" s="93">
        <v>10.0</v>
      </c>
      <c r="M29" s="94">
        <f t="shared" ref="M29:R29" si="6">COUNTIF(M4:M27, "=10")</f>
        <v>0</v>
      </c>
      <c r="N29" s="95">
        <f t="shared" si="6"/>
        <v>0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7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</row>
    <row r="30">
      <c r="A30" s="3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0</v>
      </c>
      <c r="J30" s="92"/>
      <c r="K30" s="99">
        <f>IF(ROUND(IFERROR(I30/SUM(C28:H29), 0), 0)=IFERROR(I30/SUM(C28:H29), 0), ROUND(IFERROR(I30/SUM(C28:H29), 0), 0), ROUND(IFERROR(I30/SUM(C28:H29), 0), 1))</f>
        <v>0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0</v>
      </c>
      <c r="T30" s="92"/>
      <c r="U30" s="103">
        <f>IF(ROUND(IFERROR(S30/SUM(M28:R29), 0), 0)=IFERROR(S30/SUM(M28:R29), 0), ROUND(IFERROR(S30/SUM(M28:R29), 0), 0), ROUND(IFERROR(S30/SUM(M28:R29), 0), 1))</f>
        <v>0</v>
      </c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</row>
    <row r="31">
      <c r="A31" s="3"/>
      <c r="B31" s="104" t="s">
        <v>51</v>
      </c>
      <c r="C31" s="105">
        <f t="shared" ref="C31:H31" si="9">(C28*15)+(C29*10)+(C30*-5)</f>
        <v>0</v>
      </c>
      <c r="D31" s="106">
        <f t="shared" si="9"/>
        <v>0</v>
      </c>
      <c r="E31" s="105">
        <f t="shared" si="9"/>
        <v>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51</v>
      </c>
      <c r="M31" s="110">
        <f t="shared" ref="M31:R31" si="10">(M28*15)+(M29*10)+(M30*-5)</f>
        <v>0</v>
      </c>
      <c r="N31" s="106">
        <f t="shared" si="10"/>
        <v>0</v>
      </c>
      <c r="O31" s="110">
        <f t="shared" si="10"/>
        <v>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</row>
    <row r="32">
      <c r="A32" s="3"/>
      <c r="B32" s="111">
        <f>IFERROR(__xludf.DUMMYFUNCTION("IF(RegExMatch(K27&amp;"""",""--""), ""ERROR"", K27)"),0.0)</f>
        <v>0</v>
      </c>
      <c r="I32" s="92"/>
      <c r="J32" s="112" t="s">
        <v>52</v>
      </c>
      <c r="K32" s="113"/>
      <c r="L32" s="113"/>
      <c r="M32" s="81"/>
      <c r="N32" s="114">
        <f>IFERROR(__xludf.DUMMYFUNCTION("IF(RegExMatch(U27&amp;"""",""--""), ""ERROR"", U27)"),0.0)</f>
        <v>0</v>
      </c>
      <c r="O32" s="113"/>
      <c r="P32" s="113"/>
      <c r="Q32" s="113"/>
      <c r="R32" s="113"/>
      <c r="S32" s="113"/>
      <c r="T32" s="113"/>
      <c r="U32" s="81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</row>
    <row r="33">
      <c r="A33" s="3"/>
      <c r="B33" s="91"/>
      <c r="I33" s="92"/>
      <c r="J33" s="91"/>
      <c r="M33" s="92"/>
      <c r="N33" s="91"/>
      <c r="U33" s="92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</row>
    <row r="34">
      <c r="A34" s="3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</row>
    <row r="35">
      <c r="A35" s="3"/>
      <c r="B35" s="3"/>
      <c r="C35" s="3"/>
      <c r="D35" s="3"/>
      <c r="E35" s="3"/>
      <c r="F35" s="30"/>
      <c r="G35" s="30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</row>
    <row r="36">
      <c r="A36" s="3"/>
      <c r="B36" s="3"/>
      <c r="C36" s="116"/>
      <c r="E36" s="117"/>
      <c r="F36" s="30"/>
      <c r="G36" s="3"/>
      <c r="H36" s="3"/>
      <c r="I36" s="3"/>
      <c r="J36" s="117"/>
      <c r="K36" s="117"/>
      <c r="L36" s="3"/>
      <c r="M36" s="3"/>
      <c r="O36" s="3"/>
      <c r="P36" s="3"/>
      <c r="Q36" s="3"/>
      <c r="R36" s="3"/>
      <c r="S36" s="3"/>
      <c r="T36" s="3"/>
      <c r="U36" s="117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</row>
    <row r="37">
      <c r="A37" s="3"/>
      <c r="B37" s="3"/>
      <c r="C37" s="30" t="str">
        <f>W37</f>
        <v/>
      </c>
      <c r="L37" s="30"/>
      <c r="M37" s="30" t="str">
        <f>X37</f>
        <v/>
      </c>
      <c r="V37" s="43"/>
      <c r="W37" s="76"/>
      <c r="X37" s="76"/>
      <c r="Y37" s="43" t="str">
        <f>IFERROR(__xludf.DUMMYFUNCTION("FILTER(INSTRUCTIONS!A34:CC44, INSTRUCTIONS!A34:CC34=M2)"),"")</f>
        <v/>
      </c>
      <c r="Z37" s="10" t="str">
        <f>IFERROR(__xludf.DUMMYFUNCTION("""COMPUTED_VALUE"""),"")</f>
        <v/>
      </c>
      <c r="AA37" s="10" t="str">
        <f>IFERROR(__xludf.DUMMYFUNCTION("""COMPUTED_VALUE"""),"")</f>
        <v/>
      </c>
      <c r="AB37" s="43" t="str">
        <f>IFERROR(__xludf.DUMMYFUNCTION("""COMPUTED_VALUE"""),"")</f>
        <v/>
      </c>
      <c r="AC37" s="43" t="str">
        <f>IFERROR(__xludf.DUMMYFUNCTION("""COMPUTED_VALUE"""),"")</f>
        <v/>
      </c>
      <c r="AD37" s="43" t="str">
        <f>IFERROR(__xludf.DUMMYFUNCTION("""COMPUTED_VALUE"""),"")</f>
        <v/>
      </c>
      <c r="AE37" s="10" t="str">
        <f>IFERROR(__xludf.DUMMYFUNCTION("""COMPUTED_VALUE"""),"")</f>
        <v/>
      </c>
      <c r="AF37" s="43" t="str">
        <f>IFERROR(__xludf.DUMMYFUNCTION("""COMPUTED_VALUE"""),"")</f>
        <v/>
      </c>
      <c r="AG37" s="43" t="str">
        <f>IFERROR(__xludf.DUMMYFUNCTION("""COMPUTED_VALUE"""),"")</f>
        <v/>
      </c>
      <c r="AH37" s="43" t="str">
        <f>IFERROR(__xludf.DUMMYFUNCTION("""COMPUTED_VALUE"""),"")</f>
        <v/>
      </c>
      <c r="AI37" s="43" t="str">
        <f>IFERROR(__xludf.DUMMYFUNCTION("""COMPUTED_VALUE"""),"")</f>
        <v/>
      </c>
      <c r="AJ37" s="43" t="str">
        <f>IFERROR(__xludf.DUMMYFUNCTION("""COMPUTED_VALUE"""),"")</f>
        <v/>
      </c>
      <c r="AK37" s="43" t="str">
        <f>IFERROR(__xludf.DUMMYFUNCTION("""COMPUTED_VALUE"""),"")</f>
        <v/>
      </c>
      <c r="AL37" s="43" t="str">
        <f>IFERROR(__xludf.DUMMYFUNCTION("""COMPUTED_VALUE"""),"")</f>
        <v/>
      </c>
      <c r="AM37" s="43" t="str">
        <f>IFERROR(__xludf.DUMMYFUNCTION("""COMPUTED_VALUE"""),"")</f>
        <v/>
      </c>
      <c r="AN37" s="43" t="str">
        <f>IFERROR(__xludf.DUMMYFUNCTION("""COMPUTED_VALUE"""),"")</f>
        <v/>
      </c>
      <c r="AO37" s="43" t="str">
        <f>IFERROR(__xludf.DUMMYFUNCTION("""COMPUTED_VALUE"""),"")</f>
        <v/>
      </c>
      <c r="AP37" s="43" t="str">
        <f>IFERROR(__xludf.DUMMYFUNCTION("""COMPUTED_VALUE"""),"")</f>
        <v/>
      </c>
      <c r="AQ37" s="43" t="str">
        <f>IFERROR(__xludf.DUMMYFUNCTION("""COMPUTED_VALUE"""),"")</f>
        <v/>
      </c>
      <c r="AR37" s="43" t="str">
        <f>IFERROR(__xludf.DUMMYFUNCTION("""COMPUTED_VALUE"""),"")</f>
        <v/>
      </c>
      <c r="AS37" s="43" t="str">
        <f>IFERROR(__xludf.DUMMYFUNCTION("""COMPUTED_VALUE"""),"")</f>
        <v/>
      </c>
      <c r="AT37" s="43" t="str">
        <f>IFERROR(__xludf.DUMMYFUNCTION("""COMPUTED_VALUE"""),"")</f>
        <v/>
      </c>
      <c r="AU37" s="43" t="str">
        <f>IFERROR(__xludf.DUMMYFUNCTION("""COMPUTED_VALUE"""),"")</f>
        <v/>
      </c>
      <c r="AV37" s="43" t="str">
        <f>IFERROR(__xludf.DUMMYFUNCTION("""COMPUTED_VALUE"""),"")</f>
        <v/>
      </c>
      <c r="AW37" s="43" t="str">
        <f>IFERROR(__xludf.DUMMYFUNCTION("""COMPUTED_VALUE"""),"")</f>
        <v/>
      </c>
      <c r="AX37" s="43" t="str">
        <f>IFERROR(__xludf.DUMMYFUNCTION("""COMPUTED_VALUE"""),"")</f>
        <v/>
      </c>
      <c r="AY37" s="43" t="str">
        <f>IFERROR(__xludf.DUMMYFUNCTION("""COMPUTED_VALUE"""),"")</f>
        <v/>
      </c>
      <c r="AZ37" s="43" t="str">
        <f>IFERROR(__xludf.DUMMYFUNCTION("""COMPUTED_VALUE"""),"")</f>
        <v/>
      </c>
      <c r="BA37" s="43" t="str">
        <f>IFERROR(__xludf.DUMMYFUNCTION("""COMPUTED_VALUE"""),"")</f>
        <v/>
      </c>
      <c r="BB37" s="43" t="str">
        <f>IFERROR(__xludf.DUMMYFUNCTION("""COMPUTED_VALUE"""),"")</f>
        <v/>
      </c>
      <c r="BC37" s="43" t="str">
        <f>IFERROR(__xludf.DUMMYFUNCTION("""COMPUTED_VALUE"""),"")</f>
        <v/>
      </c>
      <c r="BD37" s="43" t="str">
        <f>IFERROR(__xludf.DUMMYFUNCTION("""COMPUTED_VALUE"""),"")</f>
        <v/>
      </c>
      <c r="BE37" s="43" t="str">
        <f>IFERROR(__xludf.DUMMYFUNCTION("""COMPUTED_VALUE"""),"")</f>
        <v/>
      </c>
      <c r="BF37" s="43" t="str">
        <f>IFERROR(__xludf.DUMMYFUNCTION("""COMPUTED_VALUE"""),"")</f>
        <v/>
      </c>
      <c r="BG37" s="43" t="str">
        <f>IFERROR(__xludf.DUMMYFUNCTION("""COMPUTED_VALUE"""),"")</f>
        <v/>
      </c>
      <c r="BH37" s="43" t="str">
        <f>IFERROR(__xludf.DUMMYFUNCTION("""COMPUTED_VALUE"""),"")</f>
        <v/>
      </c>
      <c r="BI37" s="43" t="str">
        <f>IFERROR(__xludf.DUMMYFUNCTION("""COMPUTED_VALUE"""),"")</f>
        <v/>
      </c>
      <c r="BJ37" s="43" t="str">
        <f>IFERROR(__xludf.DUMMYFUNCTION("""COMPUTED_VALUE"""),"")</f>
        <v/>
      </c>
      <c r="BK37" s="43" t="str">
        <f>IFERROR(__xludf.DUMMYFUNCTION("""COMPUTED_VALUE"""),"")</f>
        <v/>
      </c>
      <c r="BL37" s="43" t="str">
        <f>IFERROR(__xludf.DUMMYFUNCTION("""COMPUTED_VALUE"""),"")</f>
        <v/>
      </c>
      <c r="BM37" s="43" t="str">
        <f>IFERROR(__xludf.DUMMYFUNCTION("""COMPUTED_VALUE"""),"")</f>
        <v/>
      </c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</row>
    <row r="38">
      <c r="A38" s="3"/>
      <c r="B38" s="3"/>
      <c r="L38" s="30"/>
      <c r="V38" s="43"/>
      <c r="Y38" s="43" t="str">
        <f>IFERROR(__xludf.DUMMYFUNCTION("""COMPUTED_VALUE"""),"")</f>
        <v/>
      </c>
      <c r="Z38" s="43" t="str">
        <f>IFERROR(__xludf.DUMMYFUNCTION("""COMPUTED_VALUE"""),"")</f>
        <v/>
      </c>
      <c r="AA38" s="43" t="str">
        <f>IFERROR(__xludf.DUMMYFUNCTION("""COMPUTED_VALUE"""),"")</f>
        <v/>
      </c>
      <c r="AB38" s="43" t="str">
        <f>IFERROR(__xludf.DUMMYFUNCTION("""COMPUTED_VALUE"""),"")</f>
        <v/>
      </c>
      <c r="AC38" s="43" t="str">
        <f>IFERROR(__xludf.DUMMYFUNCTION("""COMPUTED_VALUE"""),"")</f>
        <v/>
      </c>
      <c r="AD38" s="43" t="str">
        <f>IFERROR(__xludf.DUMMYFUNCTION("""COMPUTED_VALUE"""),"")</f>
        <v/>
      </c>
      <c r="AE38" s="43" t="str">
        <f>IFERROR(__xludf.DUMMYFUNCTION("""COMPUTED_VALUE"""),"")</f>
        <v/>
      </c>
      <c r="AF38" s="43" t="str">
        <f>IFERROR(__xludf.DUMMYFUNCTION("""COMPUTED_VALUE"""),"")</f>
        <v/>
      </c>
      <c r="AG38" s="43" t="str">
        <f>IFERROR(__xludf.DUMMYFUNCTION("""COMPUTED_VALUE"""),"")</f>
        <v/>
      </c>
      <c r="AH38" s="43" t="str">
        <f>IFERROR(__xludf.DUMMYFUNCTION("""COMPUTED_VALUE"""),"")</f>
        <v/>
      </c>
      <c r="AI38" s="43" t="str">
        <f>IFERROR(__xludf.DUMMYFUNCTION("""COMPUTED_VALUE"""),"")</f>
        <v/>
      </c>
      <c r="AJ38" s="43" t="str">
        <f>IFERROR(__xludf.DUMMYFUNCTION("""COMPUTED_VALUE"""),"")</f>
        <v/>
      </c>
      <c r="AK38" s="43" t="str">
        <f>IFERROR(__xludf.DUMMYFUNCTION("""COMPUTED_VALUE"""),"")</f>
        <v/>
      </c>
      <c r="AL38" s="43" t="str">
        <f>IFERROR(__xludf.DUMMYFUNCTION("""COMPUTED_VALUE"""),"")</f>
        <v/>
      </c>
      <c r="AM38" s="43" t="str">
        <f>IFERROR(__xludf.DUMMYFUNCTION("""COMPUTED_VALUE"""),"")</f>
        <v/>
      </c>
      <c r="AN38" s="43" t="str">
        <f>IFERROR(__xludf.DUMMYFUNCTION("""COMPUTED_VALUE"""),"")</f>
        <v/>
      </c>
      <c r="AO38" s="43" t="str">
        <f>IFERROR(__xludf.DUMMYFUNCTION("""COMPUTED_VALUE"""),"")</f>
        <v/>
      </c>
      <c r="AP38" s="43" t="str">
        <f>IFERROR(__xludf.DUMMYFUNCTION("""COMPUTED_VALUE"""),"")</f>
        <v/>
      </c>
      <c r="AQ38" s="43" t="str">
        <f>IFERROR(__xludf.DUMMYFUNCTION("""COMPUTED_VALUE"""),"")</f>
        <v/>
      </c>
      <c r="AR38" s="43" t="str">
        <f>IFERROR(__xludf.DUMMYFUNCTION("""COMPUTED_VALUE"""),"")</f>
        <v/>
      </c>
      <c r="AS38" s="43" t="str">
        <f>IFERROR(__xludf.DUMMYFUNCTION("""COMPUTED_VALUE"""),"")</f>
        <v/>
      </c>
      <c r="AT38" s="43" t="str">
        <f>IFERROR(__xludf.DUMMYFUNCTION("""COMPUTED_VALUE"""),"")</f>
        <v/>
      </c>
      <c r="AU38" s="43" t="str">
        <f>IFERROR(__xludf.DUMMYFUNCTION("""COMPUTED_VALUE"""),"")</f>
        <v/>
      </c>
      <c r="AV38" s="43" t="str">
        <f>IFERROR(__xludf.DUMMYFUNCTION("""COMPUTED_VALUE"""),"")</f>
        <v/>
      </c>
      <c r="AW38" s="43" t="str">
        <f>IFERROR(__xludf.DUMMYFUNCTION("""COMPUTED_VALUE"""),"")</f>
        <v/>
      </c>
      <c r="AX38" s="43" t="str">
        <f>IFERROR(__xludf.DUMMYFUNCTION("""COMPUTED_VALUE"""),"")</f>
        <v/>
      </c>
      <c r="AY38" s="43" t="str">
        <f>IFERROR(__xludf.DUMMYFUNCTION("""COMPUTED_VALUE"""),"")</f>
        <v/>
      </c>
      <c r="AZ38" s="43" t="str">
        <f>IFERROR(__xludf.DUMMYFUNCTION("""COMPUTED_VALUE"""),"")</f>
        <v/>
      </c>
      <c r="BA38" s="43" t="str">
        <f>IFERROR(__xludf.DUMMYFUNCTION("""COMPUTED_VALUE"""),"")</f>
        <v/>
      </c>
      <c r="BB38" s="43" t="str">
        <f>IFERROR(__xludf.DUMMYFUNCTION("""COMPUTED_VALUE"""),"")</f>
        <v/>
      </c>
      <c r="BC38" s="43" t="str">
        <f>IFERROR(__xludf.DUMMYFUNCTION("""COMPUTED_VALUE"""),"")</f>
        <v/>
      </c>
      <c r="BD38" s="43" t="str">
        <f>IFERROR(__xludf.DUMMYFUNCTION("""COMPUTED_VALUE"""),"")</f>
        <v/>
      </c>
      <c r="BE38" s="43" t="str">
        <f>IFERROR(__xludf.DUMMYFUNCTION("""COMPUTED_VALUE"""),"")</f>
        <v/>
      </c>
      <c r="BF38" s="43" t="str">
        <f>IFERROR(__xludf.DUMMYFUNCTION("""COMPUTED_VALUE"""),"")</f>
        <v/>
      </c>
      <c r="BG38" s="43" t="str">
        <f>IFERROR(__xludf.DUMMYFUNCTION("""COMPUTED_VALUE"""),"")</f>
        <v/>
      </c>
      <c r="BH38" s="43" t="str">
        <f>IFERROR(__xludf.DUMMYFUNCTION("""COMPUTED_VALUE"""),"")</f>
        <v/>
      </c>
      <c r="BI38" s="43" t="str">
        <f>IFERROR(__xludf.DUMMYFUNCTION("""COMPUTED_VALUE"""),"")</f>
        <v/>
      </c>
      <c r="BJ38" s="43" t="str">
        <f>IFERROR(__xludf.DUMMYFUNCTION("""COMPUTED_VALUE"""),"")</f>
        <v/>
      </c>
      <c r="BK38" s="43" t="str">
        <f>IFERROR(__xludf.DUMMYFUNCTION("""COMPUTED_VALUE"""),"")</f>
        <v/>
      </c>
      <c r="BL38" s="43" t="str">
        <f>IFERROR(__xludf.DUMMYFUNCTION("""COMPUTED_VALUE"""),"")</f>
        <v/>
      </c>
      <c r="BM38" s="43" t="str">
        <f>IFERROR(__xludf.DUMMYFUNCTION("""COMPUTED_VALUE"""),"")</f>
        <v/>
      </c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</row>
    <row r="39">
      <c r="A39" s="3"/>
      <c r="B39" s="3"/>
      <c r="L39" s="30"/>
      <c r="V39" s="43"/>
      <c r="Y39" s="43" t="str">
        <f>IFERROR(__xludf.DUMMYFUNCTION("""COMPUTED_VALUE"""),"")</f>
        <v/>
      </c>
      <c r="Z39" s="43" t="str">
        <f>IFERROR(__xludf.DUMMYFUNCTION("""COMPUTED_VALUE"""),"")</f>
        <v/>
      </c>
      <c r="AA39" s="43" t="str">
        <f>IFERROR(__xludf.DUMMYFUNCTION("""COMPUTED_VALUE"""),"")</f>
        <v/>
      </c>
      <c r="AB39" s="43" t="str">
        <f>IFERROR(__xludf.DUMMYFUNCTION("""COMPUTED_VALUE"""),"")</f>
        <v/>
      </c>
      <c r="AC39" s="43" t="str">
        <f>IFERROR(__xludf.DUMMYFUNCTION("""COMPUTED_VALUE"""),"")</f>
        <v/>
      </c>
      <c r="AD39" s="43" t="str">
        <f>IFERROR(__xludf.DUMMYFUNCTION("""COMPUTED_VALUE"""),"")</f>
        <v/>
      </c>
      <c r="AE39" s="43" t="str">
        <f>IFERROR(__xludf.DUMMYFUNCTION("""COMPUTED_VALUE"""),"")</f>
        <v/>
      </c>
      <c r="AF39" s="43" t="str">
        <f>IFERROR(__xludf.DUMMYFUNCTION("""COMPUTED_VALUE"""),"")</f>
        <v/>
      </c>
      <c r="AG39" s="43" t="str">
        <f>IFERROR(__xludf.DUMMYFUNCTION("""COMPUTED_VALUE"""),"")</f>
        <v/>
      </c>
      <c r="AH39" s="43" t="str">
        <f>IFERROR(__xludf.DUMMYFUNCTION("""COMPUTED_VALUE"""),"")</f>
        <v/>
      </c>
      <c r="AI39" s="43" t="str">
        <f>IFERROR(__xludf.DUMMYFUNCTION("""COMPUTED_VALUE"""),"")</f>
        <v/>
      </c>
      <c r="AJ39" s="43" t="str">
        <f>IFERROR(__xludf.DUMMYFUNCTION("""COMPUTED_VALUE"""),"")</f>
        <v/>
      </c>
      <c r="AK39" s="43" t="str">
        <f>IFERROR(__xludf.DUMMYFUNCTION("""COMPUTED_VALUE"""),"")</f>
        <v/>
      </c>
      <c r="AL39" s="43" t="str">
        <f>IFERROR(__xludf.DUMMYFUNCTION("""COMPUTED_VALUE"""),"")</f>
        <v/>
      </c>
      <c r="AM39" s="43" t="str">
        <f>IFERROR(__xludf.DUMMYFUNCTION("""COMPUTED_VALUE"""),"")</f>
        <v/>
      </c>
      <c r="AN39" s="43" t="str">
        <f>IFERROR(__xludf.DUMMYFUNCTION("""COMPUTED_VALUE"""),"")</f>
        <v/>
      </c>
      <c r="AO39" s="43" t="str">
        <f>IFERROR(__xludf.DUMMYFUNCTION("""COMPUTED_VALUE"""),"")</f>
        <v/>
      </c>
      <c r="AP39" s="43" t="str">
        <f>IFERROR(__xludf.DUMMYFUNCTION("""COMPUTED_VALUE"""),"")</f>
        <v/>
      </c>
      <c r="AQ39" s="43" t="str">
        <f>IFERROR(__xludf.DUMMYFUNCTION("""COMPUTED_VALUE"""),"")</f>
        <v/>
      </c>
      <c r="AR39" s="43" t="str">
        <f>IFERROR(__xludf.DUMMYFUNCTION("""COMPUTED_VALUE"""),"")</f>
        <v/>
      </c>
      <c r="AS39" s="43" t="str">
        <f>IFERROR(__xludf.DUMMYFUNCTION("""COMPUTED_VALUE"""),"")</f>
        <v/>
      </c>
      <c r="AT39" s="43" t="str">
        <f>IFERROR(__xludf.DUMMYFUNCTION("""COMPUTED_VALUE"""),"")</f>
        <v/>
      </c>
      <c r="AU39" s="43" t="str">
        <f>IFERROR(__xludf.DUMMYFUNCTION("""COMPUTED_VALUE"""),"")</f>
        <v/>
      </c>
      <c r="AV39" s="43" t="str">
        <f>IFERROR(__xludf.DUMMYFUNCTION("""COMPUTED_VALUE"""),"")</f>
        <v/>
      </c>
      <c r="AW39" s="43" t="str">
        <f>IFERROR(__xludf.DUMMYFUNCTION("""COMPUTED_VALUE"""),"")</f>
        <v/>
      </c>
      <c r="AX39" s="43" t="str">
        <f>IFERROR(__xludf.DUMMYFUNCTION("""COMPUTED_VALUE"""),"")</f>
        <v/>
      </c>
      <c r="AY39" s="43" t="str">
        <f>IFERROR(__xludf.DUMMYFUNCTION("""COMPUTED_VALUE"""),"")</f>
        <v/>
      </c>
      <c r="AZ39" s="43" t="str">
        <f>IFERROR(__xludf.DUMMYFUNCTION("""COMPUTED_VALUE"""),"")</f>
        <v/>
      </c>
      <c r="BA39" s="43" t="str">
        <f>IFERROR(__xludf.DUMMYFUNCTION("""COMPUTED_VALUE"""),"")</f>
        <v/>
      </c>
      <c r="BB39" s="43" t="str">
        <f>IFERROR(__xludf.DUMMYFUNCTION("""COMPUTED_VALUE"""),"")</f>
        <v/>
      </c>
      <c r="BC39" s="43" t="str">
        <f>IFERROR(__xludf.DUMMYFUNCTION("""COMPUTED_VALUE"""),"")</f>
        <v/>
      </c>
      <c r="BD39" s="43" t="str">
        <f>IFERROR(__xludf.DUMMYFUNCTION("""COMPUTED_VALUE"""),"")</f>
        <v/>
      </c>
      <c r="BE39" s="43" t="str">
        <f>IFERROR(__xludf.DUMMYFUNCTION("""COMPUTED_VALUE"""),"")</f>
        <v/>
      </c>
      <c r="BF39" s="43" t="str">
        <f>IFERROR(__xludf.DUMMYFUNCTION("""COMPUTED_VALUE"""),"")</f>
        <v/>
      </c>
      <c r="BG39" s="43" t="str">
        <f>IFERROR(__xludf.DUMMYFUNCTION("""COMPUTED_VALUE"""),"")</f>
        <v/>
      </c>
      <c r="BH39" s="43" t="str">
        <f>IFERROR(__xludf.DUMMYFUNCTION("""COMPUTED_VALUE"""),"")</f>
        <v/>
      </c>
      <c r="BI39" s="43" t="str">
        <f>IFERROR(__xludf.DUMMYFUNCTION("""COMPUTED_VALUE"""),"")</f>
        <v/>
      </c>
      <c r="BJ39" s="43" t="str">
        <f>IFERROR(__xludf.DUMMYFUNCTION("""COMPUTED_VALUE"""),"")</f>
        <v/>
      </c>
      <c r="BK39" s="43" t="str">
        <f>IFERROR(__xludf.DUMMYFUNCTION("""COMPUTED_VALUE"""),"")</f>
        <v/>
      </c>
      <c r="BL39" s="43" t="str">
        <f>IFERROR(__xludf.DUMMYFUNCTION("""COMPUTED_VALUE"""),"")</f>
        <v/>
      </c>
      <c r="BM39" s="43" t="str">
        <f>IFERROR(__xludf.DUMMYFUNCTION("""COMPUTED_VALUE"""),"")</f>
        <v/>
      </c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</row>
    <row r="40">
      <c r="A40" s="3"/>
      <c r="B40" s="3"/>
      <c r="L40" s="30"/>
      <c r="V40" s="43"/>
      <c r="Y40" s="43" t="str">
        <f>IFERROR(__xludf.DUMMYFUNCTION("""COMPUTED_VALUE"""),"")</f>
        <v/>
      </c>
      <c r="Z40" s="43" t="str">
        <f>IFERROR(__xludf.DUMMYFUNCTION("""COMPUTED_VALUE"""),"")</f>
        <v/>
      </c>
      <c r="AA40" s="43" t="str">
        <f>IFERROR(__xludf.DUMMYFUNCTION("""COMPUTED_VALUE"""),"")</f>
        <v/>
      </c>
      <c r="AB40" s="43" t="str">
        <f>IFERROR(__xludf.DUMMYFUNCTION("""COMPUTED_VALUE"""),"")</f>
        <v/>
      </c>
      <c r="AC40" s="43" t="str">
        <f>IFERROR(__xludf.DUMMYFUNCTION("""COMPUTED_VALUE"""),"")</f>
        <v/>
      </c>
      <c r="AD40" s="43" t="str">
        <f>IFERROR(__xludf.DUMMYFUNCTION("""COMPUTED_VALUE"""),"")</f>
        <v/>
      </c>
      <c r="AE40" s="43" t="str">
        <f>IFERROR(__xludf.DUMMYFUNCTION("""COMPUTED_VALUE"""),"")</f>
        <v/>
      </c>
      <c r="AF40" s="43" t="str">
        <f>IFERROR(__xludf.DUMMYFUNCTION("""COMPUTED_VALUE"""),"")</f>
        <v/>
      </c>
      <c r="AG40" s="43" t="str">
        <f>IFERROR(__xludf.DUMMYFUNCTION("""COMPUTED_VALUE"""),"")</f>
        <v/>
      </c>
      <c r="AH40" s="43" t="str">
        <f>IFERROR(__xludf.DUMMYFUNCTION("""COMPUTED_VALUE"""),"")</f>
        <v/>
      </c>
      <c r="AI40" s="43" t="str">
        <f>IFERROR(__xludf.DUMMYFUNCTION("""COMPUTED_VALUE"""),"")</f>
        <v/>
      </c>
      <c r="AJ40" s="43" t="str">
        <f>IFERROR(__xludf.DUMMYFUNCTION("""COMPUTED_VALUE"""),"")</f>
        <v/>
      </c>
      <c r="AK40" s="43" t="str">
        <f>IFERROR(__xludf.DUMMYFUNCTION("""COMPUTED_VALUE"""),"")</f>
        <v/>
      </c>
      <c r="AL40" s="43" t="str">
        <f>IFERROR(__xludf.DUMMYFUNCTION("""COMPUTED_VALUE"""),"")</f>
        <v/>
      </c>
      <c r="AM40" s="43" t="str">
        <f>IFERROR(__xludf.DUMMYFUNCTION("""COMPUTED_VALUE"""),"")</f>
        <v/>
      </c>
      <c r="AN40" s="43" t="str">
        <f>IFERROR(__xludf.DUMMYFUNCTION("""COMPUTED_VALUE"""),"")</f>
        <v/>
      </c>
      <c r="AO40" s="43" t="str">
        <f>IFERROR(__xludf.DUMMYFUNCTION("""COMPUTED_VALUE"""),"")</f>
        <v/>
      </c>
      <c r="AP40" s="43" t="str">
        <f>IFERROR(__xludf.DUMMYFUNCTION("""COMPUTED_VALUE"""),"")</f>
        <v/>
      </c>
      <c r="AQ40" s="43" t="str">
        <f>IFERROR(__xludf.DUMMYFUNCTION("""COMPUTED_VALUE"""),"")</f>
        <v/>
      </c>
      <c r="AR40" s="43" t="str">
        <f>IFERROR(__xludf.DUMMYFUNCTION("""COMPUTED_VALUE"""),"")</f>
        <v/>
      </c>
      <c r="AS40" s="43" t="str">
        <f>IFERROR(__xludf.DUMMYFUNCTION("""COMPUTED_VALUE"""),"")</f>
        <v/>
      </c>
      <c r="AT40" s="43" t="str">
        <f>IFERROR(__xludf.DUMMYFUNCTION("""COMPUTED_VALUE"""),"")</f>
        <v/>
      </c>
      <c r="AU40" s="43" t="str">
        <f>IFERROR(__xludf.DUMMYFUNCTION("""COMPUTED_VALUE"""),"")</f>
        <v/>
      </c>
      <c r="AV40" s="43" t="str">
        <f>IFERROR(__xludf.DUMMYFUNCTION("""COMPUTED_VALUE"""),"")</f>
        <v/>
      </c>
      <c r="AW40" s="43" t="str">
        <f>IFERROR(__xludf.DUMMYFUNCTION("""COMPUTED_VALUE"""),"")</f>
        <v/>
      </c>
      <c r="AX40" s="43" t="str">
        <f>IFERROR(__xludf.DUMMYFUNCTION("""COMPUTED_VALUE"""),"")</f>
        <v/>
      </c>
      <c r="AY40" s="43" t="str">
        <f>IFERROR(__xludf.DUMMYFUNCTION("""COMPUTED_VALUE"""),"")</f>
        <v/>
      </c>
      <c r="AZ40" s="43" t="str">
        <f>IFERROR(__xludf.DUMMYFUNCTION("""COMPUTED_VALUE"""),"")</f>
        <v/>
      </c>
      <c r="BA40" s="43" t="str">
        <f>IFERROR(__xludf.DUMMYFUNCTION("""COMPUTED_VALUE"""),"")</f>
        <v/>
      </c>
      <c r="BB40" s="43" t="str">
        <f>IFERROR(__xludf.DUMMYFUNCTION("""COMPUTED_VALUE"""),"")</f>
        <v/>
      </c>
      <c r="BC40" s="43" t="str">
        <f>IFERROR(__xludf.DUMMYFUNCTION("""COMPUTED_VALUE"""),"")</f>
        <v/>
      </c>
      <c r="BD40" s="43" t="str">
        <f>IFERROR(__xludf.DUMMYFUNCTION("""COMPUTED_VALUE"""),"")</f>
        <v/>
      </c>
      <c r="BE40" s="43" t="str">
        <f>IFERROR(__xludf.DUMMYFUNCTION("""COMPUTED_VALUE"""),"")</f>
        <v/>
      </c>
      <c r="BF40" s="43" t="str">
        <f>IFERROR(__xludf.DUMMYFUNCTION("""COMPUTED_VALUE"""),"")</f>
        <v/>
      </c>
      <c r="BG40" s="43" t="str">
        <f>IFERROR(__xludf.DUMMYFUNCTION("""COMPUTED_VALUE"""),"")</f>
        <v/>
      </c>
      <c r="BH40" s="43" t="str">
        <f>IFERROR(__xludf.DUMMYFUNCTION("""COMPUTED_VALUE"""),"")</f>
        <v/>
      </c>
      <c r="BI40" s="43" t="str">
        <f>IFERROR(__xludf.DUMMYFUNCTION("""COMPUTED_VALUE"""),"")</f>
        <v/>
      </c>
      <c r="BJ40" s="43" t="str">
        <f>IFERROR(__xludf.DUMMYFUNCTION("""COMPUTED_VALUE"""),"")</f>
        <v/>
      </c>
      <c r="BK40" s="43" t="str">
        <f>IFERROR(__xludf.DUMMYFUNCTION("""COMPUTED_VALUE"""),"")</f>
        <v/>
      </c>
      <c r="BL40" s="43" t="str">
        <f>IFERROR(__xludf.DUMMYFUNCTION("""COMPUTED_VALUE"""),"")</f>
        <v/>
      </c>
      <c r="BM40" s="43" t="str">
        <f>IFERROR(__xludf.DUMMYFUNCTION("""COMPUTED_VALUE"""),"")</f>
        <v/>
      </c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</row>
    <row r="41">
      <c r="A41" s="3"/>
      <c r="B41" s="3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43"/>
      <c r="W41" s="43"/>
      <c r="X41" s="43"/>
      <c r="Y41" s="43" t="str">
        <f>IFERROR(__xludf.DUMMYFUNCTION("""COMPUTED_VALUE"""),"")</f>
        <v/>
      </c>
      <c r="Z41" s="43" t="str">
        <f>IFERROR(__xludf.DUMMYFUNCTION("""COMPUTED_VALUE"""),"")</f>
        <v/>
      </c>
      <c r="AA41" s="43" t="str">
        <f>IFERROR(__xludf.DUMMYFUNCTION("""COMPUTED_VALUE"""),"")</f>
        <v/>
      </c>
      <c r="AB41" s="43" t="str">
        <f>IFERROR(__xludf.DUMMYFUNCTION("""COMPUTED_VALUE"""),"")</f>
        <v/>
      </c>
      <c r="AC41" s="43" t="str">
        <f>IFERROR(__xludf.DUMMYFUNCTION("""COMPUTED_VALUE"""),"")</f>
        <v/>
      </c>
      <c r="AD41" s="43" t="str">
        <f>IFERROR(__xludf.DUMMYFUNCTION("""COMPUTED_VALUE"""),"")</f>
        <v/>
      </c>
      <c r="AE41" s="43" t="str">
        <f>IFERROR(__xludf.DUMMYFUNCTION("""COMPUTED_VALUE"""),"")</f>
        <v/>
      </c>
      <c r="AF41" s="43" t="str">
        <f>IFERROR(__xludf.DUMMYFUNCTION("""COMPUTED_VALUE"""),"")</f>
        <v/>
      </c>
      <c r="AG41" s="43" t="str">
        <f>IFERROR(__xludf.DUMMYFUNCTION("""COMPUTED_VALUE"""),"")</f>
        <v/>
      </c>
      <c r="AH41" s="43" t="str">
        <f>IFERROR(__xludf.DUMMYFUNCTION("""COMPUTED_VALUE"""),"")</f>
        <v/>
      </c>
      <c r="AI41" s="43" t="str">
        <f>IFERROR(__xludf.DUMMYFUNCTION("""COMPUTED_VALUE"""),"")</f>
        <v/>
      </c>
      <c r="AJ41" s="43" t="str">
        <f>IFERROR(__xludf.DUMMYFUNCTION("""COMPUTED_VALUE"""),"")</f>
        <v/>
      </c>
      <c r="AK41" s="43" t="str">
        <f>IFERROR(__xludf.DUMMYFUNCTION("""COMPUTED_VALUE"""),"")</f>
        <v/>
      </c>
      <c r="AL41" s="43" t="str">
        <f>IFERROR(__xludf.DUMMYFUNCTION("""COMPUTED_VALUE"""),"")</f>
        <v/>
      </c>
      <c r="AM41" s="43" t="str">
        <f>IFERROR(__xludf.DUMMYFUNCTION("""COMPUTED_VALUE"""),"")</f>
        <v/>
      </c>
      <c r="AN41" s="43" t="str">
        <f>IFERROR(__xludf.DUMMYFUNCTION("""COMPUTED_VALUE"""),"")</f>
        <v/>
      </c>
      <c r="AO41" s="43" t="str">
        <f>IFERROR(__xludf.DUMMYFUNCTION("""COMPUTED_VALUE"""),"")</f>
        <v/>
      </c>
      <c r="AP41" s="43" t="str">
        <f>IFERROR(__xludf.DUMMYFUNCTION("""COMPUTED_VALUE"""),"")</f>
        <v/>
      </c>
      <c r="AQ41" s="43" t="str">
        <f>IFERROR(__xludf.DUMMYFUNCTION("""COMPUTED_VALUE"""),"")</f>
        <v/>
      </c>
      <c r="AR41" s="43" t="str">
        <f>IFERROR(__xludf.DUMMYFUNCTION("""COMPUTED_VALUE"""),"")</f>
        <v/>
      </c>
      <c r="AS41" s="43" t="str">
        <f>IFERROR(__xludf.DUMMYFUNCTION("""COMPUTED_VALUE"""),"")</f>
        <v/>
      </c>
      <c r="AT41" s="43" t="str">
        <f>IFERROR(__xludf.DUMMYFUNCTION("""COMPUTED_VALUE"""),"")</f>
        <v/>
      </c>
      <c r="AU41" s="43" t="str">
        <f>IFERROR(__xludf.DUMMYFUNCTION("""COMPUTED_VALUE"""),"")</f>
        <v/>
      </c>
      <c r="AV41" s="43" t="str">
        <f>IFERROR(__xludf.DUMMYFUNCTION("""COMPUTED_VALUE"""),"")</f>
        <v/>
      </c>
      <c r="AW41" s="43" t="str">
        <f>IFERROR(__xludf.DUMMYFUNCTION("""COMPUTED_VALUE"""),"")</f>
        <v/>
      </c>
      <c r="AX41" s="43" t="str">
        <f>IFERROR(__xludf.DUMMYFUNCTION("""COMPUTED_VALUE"""),"")</f>
        <v/>
      </c>
      <c r="AY41" s="43" t="str">
        <f>IFERROR(__xludf.DUMMYFUNCTION("""COMPUTED_VALUE"""),"")</f>
        <v/>
      </c>
      <c r="AZ41" s="43" t="str">
        <f>IFERROR(__xludf.DUMMYFUNCTION("""COMPUTED_VALUE"""),"")</f>
        <v/>
      </c>
      <c r="BA41" s="43" t="str">
        <f>IFERROR(__xludf.DUMMYFUNCTION("""COMPUTED_VALUE"""),"")</f>
        <v/>
      </c>
      <c r="BB41" s="43" t="str">
        <f>IFERROR(__xludf.DUMMYFUNCTION("""COMPUTED_VALUE"""),"")</f>
        <v/>
      </c>
      <c r="BC41" s="43" t="str">
        <f>IFERROR(__xludf.DUMMYFUNCTION("""COMPUTED_VALUE"""),"")</f>
        <v/>
      </c>
      <c r="BD41" s="43" t="str">
        <f>IFERROR(__xludf.DUMMYFUNCTION("""COMPUTED_VALUE"""),"")</f>
        <v/>
      </c>
      <c r="BE41" s="43" t="str">
        <f>IFERROR(__xludf.DUMMYFUNCTION("""COMPUTED_VALUE"""),"")</f>
        <v/>
      </c>
      <c r="BF41" s="43" t="str">
        <f>IFERROR(__xludf.DUMMYFUNCTION("""COMPUTED_VALUE"""),"")</f>
        <v/>
      </c>
      <c r="BG41" s="43" t="str">
        <f>IFERROR(__xludf.DUMMYFUNCTION("""COMPUTED_VALUE"""),"")</f>
        <v/>
      </c>
      <c r="BH41" s="43" t="str">
        <f>IFERROR(__xludf.DUMMYFUNCTION("""COMPUTED_VALUE"""),"")</f>
        <v/>
      </c>
      <c r="BI41" s="43" t="str">
        <f>IFERROR(__xludf.DUMMYFUNCTION("""COMPUTED_VALUE"""),"")</f>
        <v/>
      </c>
      <c r="BJ41" s="43" t="str">
        <f>IFERROR(__xludf.DUMMYFUNCTION("""COMPUTED_VALUE"""),"")</f>
        <v/>
      </c>
      <c r="BK41" s="43" t="str">
        <f>IFERROR(__xludf.DUMMYFUNCTION("""COMPUTED_VALUE"""),"")</f>
        <v/>
      </c>
      <c r="BL41" s="43" t="str">
        <f>IFERROR(__xludf.DUMMYFUNCTION("""COMPUTED_VALUE"""),"")</f>
        <v/>
      </c>
      <c r="BM41" s="43" t="str">
        <f>IFERROR(__xludf.DUMMYFUNCTION("""COMPUTED_VALUE"""),"")</f>
        <v/>
      </c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</row>
    <row r="42">
      <c r="A42" s="3"/>
      <c r="B42" s="3"/>
      <c r="C42" s="119" t="s">
        <v>53</v>
      </c>
      <c r="H42" s="3"/>
      <c r="I42" s="3"/>
      <c r="J42" s="30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43"/>
      <c r="W42" s="43"/>
      <c r="X42" s="43"/>
      <c r="Y42" s="43" t="str">
        <f>IFERROR(__xludf.DUMMYFUNCTION("""COMPUTED_VALUE"""),"")</f>
        <v/>
      </c>
      <c r="Z42" s="43" t="str">
        <f>IFERROR(__xludf.DUMMYFUNCTION("""COMPUTED_VALUE"""),"")</f>
        <v/>
      </c>
      <c r="AA42" s="43" t="str">
        <f>IFERROR(__xludf.DUMMYFUNCTION("""COMPUTED_VALUE"""),"")</f>
        <v/>
      </c>
      <c r="AB42" s="43" t="str">
        <f>IFERROR(__xludf.DUMMYFUNCTION("""COMPUTED_VALUE"""),"")</f>
        <v/>
      </c>
      <c r="AC42" s="43" t="str">
        <f>IFERROR(__xludf.DUMMYFUNCTION("""COMPUTED_VALUE"""),"")</f>
        <v/>
      </c>
      <c r="AD42" s="43" t="str">
        <f>IFERROR(__xludf.DUMMYFUNCTION("""COMPUTED_VALUE"""),"")</f>
        <v/>
      </c>
      <c r="AE42" s="43" t="str">
        <f>IFERROR(__xludf.DUMMYFUNCTION("""COMPUTED_VALUE"""),"")</f>
        <v/>
      </c>
      <c r="AF42" s="43" t="str">
        <f>IFERROR(__xludf.DUMMYFUNCTION("""COMPUTED_VALUE"""),"")</f>
        <v/>
      </c>
      <c r="AG42" s="43" t="str">
        <f>IFERROR(__xludf.DUMMYFUNCTION("""COMPUTED_VALUE"""),"")</f>
        <v/>
      </c>
      <c r="AH42" s="43" t="str">
        <f>IFERROR(__xludf.DUMMYFUNCTION("""COMPUTED_VALUE"""),"")</f>
        <v/>
      </c>
      <c r="AI42" s="43" t="str">
        <f>IFERROR(__xludf.DUMMYFUNCTION("""COMPUTED_VALUE"""),"")</f>
        <v/>
      </c>
      <c r="AJ42" s="43" t="str">
        <f>IFERROR(__xludf.DUMMYFUNCTION("""COMPUTED_VALUE"""),"")</f>
        <v/>
      </c>
      <c r="AK42" s="43" t="str">
        <f>IFERROR(__xludf.DUMMYFUNCTION("""COMPUTED_VALUE"""),"")</f>
        <v/>
      </c>
      <c r="AL42" s="43" t="str">
        <f>IFERROR(__xludf.DUMMYFUNCTION("""COMPUTED_VALUE"""),"")</f>
        <v/>
      </c>
      <c r="AM42" s="43" t="str">
        <f>IFERROR(__xludf.DUMMYFUNCTION("""COMPUTED_VALUE"""),"")</f>
        <v/>
      </c>
      <c r="AN42" s="43" t="str">
        <f>IFERROR(__xludf.DUMMYFUNCTION("""COMPUTED_VALUE"""),"")</f>
        <v/>
      </c>
      <c r="AO42" s="43" t="str">
        <f>IFERROR(__xludf.DUMMYFUNCTION("""COMPUTED_VALUE"""),"")</f>
        <v/>
      </c>
      <c r="AP42" s="43" t="str">
        <f>IFERROR(__xludf.DUMMYFUNCTION("""COMPUTED_VALUE"""),"")</f>
        <v/>
      </c>
      <c r="AQ42" s="43" t="str">
        <f>IFERROR(__xludf.DUMMYFUNCTION("""COMPUTED_VALUE"""),"")</f>
        <v/>
      </c>
      <c r="AR42" s="43" t="str">
        <f>IFERROR(__xludf.DUMMYFUNCTION("""COMPUTED_VALUE"""),"")</f>
        <v/>
      </c>
      <c r="AS42" s="43" t="str">
        <f>IFERROR(__xludf.DUMMYFUNCTION("""COMPUTED_VALUE"""),"")</f>
        <v/>
      </c>
      <c r="AT42" s="43" t="str">
        <f>IFERROR(__xludf.DUMMYFUNCTION("""COMPUTED_VALUE"""),"")</f>
        <v/>
      </c>
      <c r="AU42" s="43" t="str">
        <f>IFERROR(__xludf.DUMMYFUNCTION("""COMPUTED_VALUE"""),"")</f>
        <v/>
      </c>
      <c r="AV42" s="43" t="str">
        <f>IFERROR(__xludf.DUMMYFUNCTION("""COMPUTED_VALUE"""),"")</f>
        <v/>
      </c>
      <c r="AW42" s="43" t="str">
        <f>IFERROR(__xludf.DUMMYFUNCTION("""COMPUTED_VALUE"""),"")</f>
        <v/>
      </c>
      <c r="AX42" s="43" t="str">
        <f>IFERROR(__xludf.DUMMYFUNCTION("""COMPUTED_VALUE"""),"")</f>
        <v/>
      </c>
      <c r="AY42" s="43" t="str">
        <f>IFERROR(__xludf.DUMMYFUNCTION("""COMPUTED_VALUE"""),"")</f>
        <v/>
      </c>
      <c r="AZ42" s="43" t="str">
        <f>IFERROR(__xludf.DUMMYFUNCTION("""COMPUTED_VALUE"""),"")</f>
        <v/>
      </c>
      <c r="BA42" s="43" t="str">
        <f>IFERROR(__xludf.DUMMYFUNCTION("""COMPUTED_VALUE"""),"")</f>
        <v/>
      </c>
      <c r="BB42" s="43" t="str">
        <f>IFERROR(__xludf.DUMMYFUNCTION("""COMPUTED_VALUE"""),"")</f>
        <v/>
      </c>
      <c r="BC42" s="43" t="str">
        <f>IFERROR(__xludf.DUMMYFUNCTION("""COMPUTED_VALUE"""),"")</f>
        <v/>
      </c>
      <c r="BD42" s="43" t="str">
        <f>IFERROR(__xludf.DUMMYFUNCTION("""COMPUTED_VALUE"""),"")</f>
        <v/>
      </c>
      <c r="BE42" s="43" t="str">
        <f>IFERROR(__xludf.DUMMYFUNCTION("""COMPUTED_VALUE"""),"")</f>
        <v/>
      </c>
      <c r="BF42" s="43" t="str">
        <f>IFERROR(__xludf.DUMMYFUNCTION("""COMPUTED_VALUE"""),"")</f>
        <v/>
      </c>
      <c r="BG42" s="43" t="str">
        <f>IFERROR(__xludf.DUMMYFUNCTION("""COMPUTED_VALUE"""),"")</f>
        <v/>
      </c>
      <c r="BH42" s="43" t="str">
        <f>IFERROR(__xludf.DUMMYFUNCTION("""COMPUTED_VALUE"""),"")</f>
        <v/>
      </c>
      <c r="BI42" s="43" t="str">
        <f>IFERROR(__xludf.DUMMYFUNCTION("""COMPUTED_VALUE"""),"")</f>
        <v/>
      </c>
      <c r="BJ42" s="43" t="str">
        <f>IFERROR(__xludf.DUMMYFUNCTION("""COMPUTED_VALUE"""),"")</f>
        <v/>
      </c>
      <c r="BK42" s="43" t="str">
        <f>IFERROR(__xludf.DUMMYFUNCTION("""COMPUTED_VALUE"""),"")</f>
        <v/>
      </c>
      <c r="BL42" s="43" t="str">
        <f>IFERROR(__xludf.DUMMYFUNCTION("""COMPUTED_VALUE"""),"")</f>
        <v/>
      </c>
      <c r="BM42" s="43" t="str">
        <f>IFERROR(__xludf.DUMMYFUNCTION("""COMPUTED_VALUE"""),"")</f>
        <v/>
      </c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</row>
    <row r="43">
      <c r="A43" s="3"/>
      <c r="B43" s="3"/>
      <c r="C43" s="120"/>
      <c r="V43" s="76"/>
      <c r="W43" s="43"/>
      <c r="X43" s="43"/>
      <c r="Y43" s="43" t="str">
        <f>IFERROR(__xludf.DUMMYFUNCTION("""COMPUTED_VALUE"""),"")</f>
        <v/>
      </c>
      <c r="Z43" s="43" t="str">
        <f>IFERROR(__xludf.DUMMYFUNCTION("""COMPUTED_VALUE"""),"")</f>
        <v/>
      </c>
      <c r="AA43" s="43" t="str">
        <f>IFERROR(__xludf.DUMMYFUNCTION("""COMPUTED_VALUE"""),"")</f>
        <v/>
      </c>
      <c r="AB43" s="43" t="str">
        <f>IFERROR(__xludf.DUMMYFUNCTION("""COMPUTED_VALUE"""),"")</f>
        <v/>
      </c>
      <c r="AC43" s="43" t="str">
        <f>IFERROR(__xludf.DUMMYFUNCTION("""COMPUTED_VALUE"""),"")</f>
        <v/>
      </c>
      <c r="AD43" s="43" t="str">
        <f>IFERROR(__xludf.DUMMYFUNCTION("""COMPUTED_VALUE"""),"")</f>
        <v/>
      </c>
      <c r="AE43" s="43" t="str">
        <f>IFERROR(__xludf.DUMMYFUNCTION("""COMPUTED_VALUE"""),"")</f>
        <v/>
      </c>
      <c r="AF43" s="43" t="str">
        <f>IFERROR(__xludf.DUMMYFUNCTION("""COMPUTED_VALUE"""),"")</f>
        <v/>
      </c>
      <c r="AG43" s="43" t="str">
        <f>IFERROR(__xludf.DUMMYFUNCTION("""COMPUTED_VALUE"""),"")</f>
        <v/>
      </c>
      <c r="AH43" s="43" t="str">
        <f>IFERROR(__xludf.DUMMYFUNCTION("""COMPUTED_VALUE"""),"")</f>
        <v/>
      </c>
      <c r="AI43" s="43" t="str">
        <f>IFERROR(__xludf.DUMMYFUNCTION("""COMPUTED_VALUE"""),"")</f>
        <v/>
      </c>
      <c r="AJ43" s="43" t="str">
        <f>IFERROR(__xludf.DUMMYFUNCTION("""COMPUTED_VALUE"""),"")</f>
        <v/>
      </c>
      <c r="AK43" s="43" t="str">
        <f>IFERROR(__xludf.DUMMYFUNCTION("""COMPUTED_VALUE"""),"")</f>
        <v/>
      </c>
      <c r="AL43" s="43" t="str">
        <f>IFERROR(__xludf.DUMMYFUNCTION("""COMPUTED_VALUE"""),"")</f>
        <v/>
      </c>
      <c r="AM43" s="43" t="str">
        <f>IFERROR(__xludf.DUMMYFUNCTION("""COMPUTED_VALUE"""),"")</f>
        <v/>
      </c>
      <c r="AN43" s="43" t="str">
        <f>IFERROR(__xludf.DUMMYFUNCTION("""COMPUTED_VALUE"""),"")</f>
        <v/>
      </c>
      <c r="AO43" s="43" t="str">
        <f>IFERROR(__xludf.DUMMYFUNCTION("""COMPUTED_VALUE"""),"")</f>
        <v/>
      </c>
      <c r="AP43" s="43" t="str">
        <f>IFERROR(__xludf.DUMMYFUNCTION("""COMPUTED_VALUE"""),"")</f>
        <v/>
      </c>
      <c r="AQ43" s="43" t="str">
        <f>IFERROR(__xludf.DUMMYFUNCTION("""COMPUTED_VALUE"""),"")</f>
        <v/>
      </c>
      <c r="AR43" s="43" t="str">
        <f>IFERROR(__xludf.DUMMYFUNCTION("""COMPUTED_VALUE"""),"")</f>
        <v/>
      </c>
      <c r="AS43" s="43" t="str">
        <f>IFERROR(__xludf.DUMMYFUNCTION("""COMPUTED_VALUE"""),"")</f>
        <v/>
      </c>
      <c r="AT43" s="43" t="str">
        <f>IFERROR(__xludf.DUMMYFUNCTION("""COMPUTED_VALUE"""),"")</f>
        <v/>
      </c>
      <c r="AU43" s="43" t="str">
        <f>IFERROR(__xludf.DUMMYFUNCTION("""COMPUTED_VALUE"""),"")</f>
        <v/>
      </c>
      <c r="AV43" s="43" t="str">
        <f>IFERROR(__xludf.DUMMYFUNCTION("""COMPUTED_VALUE"""),"")</f>
        <v/>
      </c>
      <c r="AW43" s="43" t="str">
        <f>IFERROR(__xludf.DUMMYFUNCTION("""COMPUTED_VALUE"""),"")</f>
        <v/>
      </c>
      <c r="AX43" s="43" t="str">
        <f>IFERROR(__xludf.DUMMYFUNCTION("""COMPUTED_VALUE"""),"")</f>
        <v/>
      </c>
      <c r="AY43" s="43" t="str">
        <f>IFERROR(__xludf.DUMMYFUNCTION("""COMPUTED_VALUE"""),"")</f>
        <v/>
      </c>
      <c r="AZ43" s="43" t="str">
        <f>IFERROR(__xludf.DUMMYFUNCTION("""COMPUTED_VALUE"""),"")</f>
        <v/>
      </c>
      <c r="BA43" s="43" t="str">
        <f>IFERROR(__xludf.DUMMYFUNCTION("""COMPUTED_VALUE"""),"")</f>
        <v/>
      </c>
      <c r="BB43" s="43" t="str">
        <f>IFERROR(__xludf.DUMMYFUNCTION("""COMPUTED_VALUE"""),"")</f>
        <v/>
      </c>
      <c r="BC43" s="43" t="str">
        <f>IFERROR(__xludf.DUMMYFUNCTION("""COMPUTED_VALUE"""),"")</f>
        <v/>
      </c>
      <c r="BD43" s="43" t="str">
        <f>IFERROR(__xludf.DUMMYFUNCTION("""COMPUTED_VALUE"""),"")</f>
        <v/>
      </c>
      <c r="BE43" s="43" t="str">
        <f>IFERROR(__xludf.DUMMYFUNCTION("""COMPUTED_VALUE"""),"")</f>
        <v/>
      </c>
      <c r="BF43" s="43" t="str">
        <f>IFERROR(__xludf.DUMMYFUNCTION("""COMPUTED_VALUE"""),"")</f>
        <v/>
      </c>
      <c r="BG43" s="43" t="str">
        <f>IFERROR(__xludf.DUMMYFUNCTION("""COMPUTED_VALUE"""),"")</f>
        <v/>
      </c>
      <c r="BH43" s="43" t="str">
        <f>IFERROR(__xludf.DUMMYFUNCTION("""COMPUTED_VALUE"""),"")</f>
        <v/>
      </c>
      <c r="BI43" s="43" t="str">
        <f>IFERROR(__xludf.DUMMYFUNCTION("""COMPUTED_VALUE"""),"")</f>
        <v/>
      </c>
      <c r="BJ43" s="43" t="str">
        <f>IFERROR(__xludf.DUMMYFUNCTION("""COMPUTED_VALUE"""),"")</f>
        <v/>
      </c>
      <c r="BK43" s="43" t="str">
        <f>IFERROR(__xludf.DUMMYFUNCTION("""COMPUTED_VALUE"""),"")</f>
        <v/>
      </c>
      <c r="BL43" s="43" t="str">
        <f>IFERROR(__xludf.DUMMYFUNCTION("""COMPUTED_VALUE"""),"")</f>
        <v/>
      </c>
      <c r="BM43" s="43" t="str">
        <f>IFERROR(__xludf.DUMMYFUNCTION("""COMPUTED_VALUE"""),"")</f>
        <v/>
      </c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</row>
    <row r="44">
      <c r="A44" s="3"/>
      <c r="B44" s="3"/>
      <c r="V44" s="43"/>
      <c r="W44" s="43"/>
      <c r="X44" s="43"/>
      <c r="Y44" s="43" t="str">
        <f>IFERROR(__xludf.DUMMYFUNCTION("""COMPUTED_VALUE"""),"")</f>
        <v/>
      </c>
      <c r="Z44" s="43" t="str">
        <f>IFERROR(__xludf.DUMMYFUNCTION("""COMPUTED_VALUE"""),"")</f>
        <v/>
      </c>
      <c r="AA44" s="43" t="str">
        <f>IFERROR(__xludf.DUMMYFUNCTION("""COMPUTED_VALUE"""),"")</f>
        <v/>
      </c>
      <c r="AB44" s="43" t="str">
        <f>IFERROR(__xludf.DUMMYFUNCTION("""COMPUTED_VALUE"""),"")</f>
        <v/>
      </c>
      <c r="AC44" s="43" t="str">
        <f>IFERROR(__xludf.DUMMYFUNCTION("""COMPUTED_VALUE"""),"")</f>
        <v/>
      </c>
      <c r="AD44" s="43" t="str">
        <f>IFERROR(__xludf.DUMMYFUNCTION("""COMPUTED_VALUE"""),"")</f>
        <v/>
      </c>
      <c r="AE44" s="43" t="str">
        <f>IFERROR(__xludf.DUMMYFUNCTION("""COMPUTED_VALUE"""),"")</f>
        <v/>
      </c>
      <c r="AF44" s="43" t="str">
        <f>IFERROR(__xludf.DUMMYFUNCTION("""COMPUTED_VALUE"""),"")</f>
        <v/>
      </c>
      <c r="AG44" s="43" t="str">
        <f>IFERROR(__xludf.DUMMYFUNCTION("""COMPUTED_VALUE"""),"")</f>
        <v/>
      </c>
      <c r="AH44" s="43" t="str">
        <f>IFERROR(__xludf.DUMMYFUNCTION("""COMPUTED_VALUE"""),"")</f>
        <v/>
      </c>
      <c r="AI44" s="43" t="str">
        <f>IFERROR(__xludf.DUMMYFUNCTION("""COMPUTED_VALUE"""),"")</f>
        <v/>
      </c>
      <c r="AJ44" s="43" t="str">
        <f>IFERROR(__xludf.DUMMYFUNCTION("""COMPUTED_VALUE"""),"")</f>
        <v/>
      </c>
      <c r="AK44" s="43" t="str">
        <f>IFERROR(__xludf.DUMMYFUNCTION("""COMPUTED_VALUE"""),"")</f>
        <v/>
      </c>
      <c r="AL44" s="43" t="str">
        <f>IFERROR(__xludf.DUMMYFUNCTION("""COMPUTED_VALUE"""),"")</f>
        <v/>
      </c>
      <c r="AM44" s="43" t="str">
        <f>IFERROR(__xludf.DUMMYFUNCTION("""COMPUTED_VALUE"""),"")</f>
        <v/>
      </c>
      <c r="AN44" s="43" t="str">
        <f>IFERROR(__xludf.DUMMYFUNCTION("""COMPUTED_VALUE"""),"")</f>
        <v/>
      </c>
      <c r="AO44" s="43" t="str">
        <f>IFERROR(__xludf.DUMMYFUNCTION("""COMPUTED_VALUE"""),"")</f>
        <v/>
      </c>
      <c r="AP44" s="43" t="str">
        <f>IFERROR(__xludf.DUMMYFUNCTION("""COMPUTED_VALUE"""),"")</f>
        <v/>
      </c>
      <c r="AQ44" s="43" t="str">
        <f>IFERROR(__xludf.DUMMYFUNCTION("""COMPUTED_VALUE"""),"")</f>
        <v/>
      </c>
      <c r="AR44" s="43" t="str">
        <f>IFERROR(__xludf.DUMMYFUNCTION("""COMPUTED_VALUE"""),"")</f>
        <v/>
      </c>
      <c r="AS44" s="43" t="str">
        <f>IFERROR(__xludf.DUMMYFUNCTION("""COMPUTED_VALUE"""),"")</f>
        <v/>
      </c>
      <c r="AT44" s="43" t="str">
        <f>IFERROR(__xludf.DUMMYFUNCTION("""COMPUTED_VALUE"""),"")</f>
        <v/>
      </c>
      <c r="AU44" s="43" t="str">
        <f>IFERROR(__xludf.DUMMYFUNCTION("""COMPUTED_VALUE"""),"")</f>
        <v/>
      </c>
      <c r="AV44" s="43" t="str">
        <f>IFERROR(__xludf.DUMMYFUNCTION("""COMPUTED_VALUE"""),"")</f>
        <v/>
      </c>
      <c r="AW44" s="43" t="str">
        <f>IFERROR(__xludf.DUMMYFUNCTION("""COMPUTED_VALUE"""),"")</f>
        <v/>
      </c>
      <c r="AX44" s="43" t="str">
        <f>IFERROR(__xludf.DUMMYFUNCTION("""COMPUTED_VALUE"""),"")</f>
        <v/>
      </c>
      <c r="AY44" s="43" t="str">
        <f>IFERROR(__xludf.DUMMYFUNCTION("""COMPUTED_VALUE"""),"")</f>
        <v/>
      </c>
      <c r="AZ44" s="43" t="str">
        <f>IFERROR(__xludf.DUMMYFUNCTION("""COMPUTED_VALUE"""),"")</f>
        <v/>
      </c>
      <c r="BA44" s="43" t="str">
        <f>IFERROR(__xludf.DUMMYFUNCTION("""COMPUTED_VALUE"""),"")</f>
        <v/>
      </c>
      <c r="BB44" s="43" t="str">
        <f>IFERROR(__xludf.DUMMYFUNCTION("""COMPUTED_VALUE"""),"")</f>
        <v/>
      </c>
      <c r="BC44" s="43" t="str">
        <f>IFERROR(__xludf.DUMMYFUNCTION("""COMPUTED_VALUE"""),"")</f>
        <v/>
      </c>
      <c r="BD44" s="43" t="str">
        <f>IFERROR(__xludf.DUMMYFUNCTION("""COMPUTED_VALUE"""),"")</f>
        <v/>
      </c>
      <c r="BE44" s="43" t="str">
        <f>IFERROR(__xludf.DUMMYFUNCTION("""COMPUTED_VALUE"""),"")</f>
        <v/>
      </c>
      <c r="BF44" s="43" t="str">
        <f>IFERROR(__xludf.DUMMYFUNCTION("""COMPUTED_VALUE"""),"")</f>
        <v/>
      </c>
      <c r="BG44" s="43" t="str">
        <f>IFERROR(__xludf.DUMMYFUNCTION("""COMPUTED_VALUE"""),"")</f>
        <v/>
      </c>
      <c r="BH44" s="43" t="str">
        <f>IFERROR(__xludf.DUMMYFUNCTION("""COMPUTED_VALUE"""),"")</f>
        <v/>
      </c>
      <c r="BI44" s="43" t="str">
        <f>IFERROR(__xludf.DUMMYFUNCTION("""COMPUTED_VALUE"""),"")</f>
        <v/>
      </c>
      <c r="BJ44" s="43" t="str">
        <f>IFERROR(__xludf.DUMMYFUNCTION("""COMPUTED_VALUE"""),"")</f>
        <v/>
      </c>
      <c r="BK44" s="43" t="str">
        <f>IFERROR(__xludf.DUMMYFUNCTION("""COMPUTED_VALUE"""),"")</f>
        <v/>
      </c>
      <c r="BL44" s="43" t="str">
        <f>IFERROR(__xludf.DUMMYFUNCTION("""COMPUTED_VALUE"""),"")</f>
        <v/>
      </c>
      <c r="BM44" s="43" t="str">
        <f>IFERROR(__xludf.DUMMYFUNCTION("""COMPUTED_VALUE"""),"")</f>
        <v/>
      </c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</row>
    <row r="45">
      <c r="A45" s="3"/>
      <c r="B45" s="3"/>
      <c r="V45" s="43"/>
      <c r="W45" s="43"/>
      <c r="X45" s="43"/>
      <c r="Y45" s="43" t="str">
        <f>IFERROR(__xludf.DUMMYFUNCTION("""COMPUTED_VALUE"""),"")</f>
        <v/>
      </c>
      <c r="Z45" s="43" t="str">
        <f>IFERROR(__xludf.DUMMYFUNCTION("""COMPUTED_VALUE"""),"")</f>
        <v/>
      </c>
      <c r="AA45" s="43" t="str">
        <f>IFERROR(__xludf.DUMMYFUNCTION("""COMPUTED_VALUE"""),"")</f>
        <v/>
      </c>
      <c r="AB45" s="43" t="str">
        <f>IFERROR(__xludf.DUMMYFUNCTION("""COMPUTED_VALUE"""),"")</f>
        <v/>
      </c>
      <c r="AC45" s="43" t="str">
        <f>IFERROR(__xludf.DUMMYFUNCTION("""COMPUTED_VALUE"""),"")</f>
        <v/>
      </c>
      <c r="AD45" s="43" t="str">
        <f>IFERROR(__xludf.DUMMYFUNCTION("""COMPUTED_VALUE"""),"")</f>
        <v/>
      </c>
      <c r="AE45" s="43" t="str">
        <f>IFERROR(__xludf.DUMMYFUNCTION("""COMPUTED_VALUE"""),"")</f>
        <v/>
      </c>
      <c r="AF45" s="43" t="str">
        <f>IFERROR(__xludf.DUMMYFUNCTION("""COMPUTED_VALUE"""),"")</f>
        <v/>
      </c>
      <c r="AG45" s="43" t="str">
        <f>IFERROR(__xludf.DUMMYFUNCTION("""COMPUTED_VALUE"""),"")</f>
        <v/>
      </c>
      <c r="AH45" s="43" t="str">
        <f>IFERROR(__xludf.DUMMYFUNCTION("""COMPUTED_VALUE"""),"")</f>
        <v/>
      </c>
      <c r="AI45" s="43" t="str">
        <f>IFERROR(__xludf.DUMMYFUNCTION("""COMPUTED_VALUE"""),"")</f>
        <v/>
      </c>
      <c r="AJ45" s="43" t="str">
        <f>IFERROR(__xludf.DUMMYFUNCTION("""COMPUTED_VALUE"""),"")</f>
        <v/>
      </c>
      <c r="AK45" s="43" t="str">
        <f>IFERROR(__xludf.DUMMYFUNCTION("""COMPUTED_VALUE"""),"")</f>
        <v/>
      </c>
      <c r="AL45" s="43" t="str">
        <f>IFERROR(__xludf.DUMMYFUNCTION("""COMPUTED_VALUE"""),"")</f>
        <v/>
      </c>
      <c r="AM45" s="43" t="str">
        <f>IFERROR(__xludf.DUMMYFUNCTION("""COMPUTED_VALUE"""),"")</f>
        <v/>
      </c>
      <c r="AN45" s="43" t="str">
        <f>IFERROR(__xludf.DUMMYFUNCTION("""COMPUTED_VALUE"""),"")</f>
        <v/>
      </c>
      <c r="AO45" s="43" t="str">
        <f>IFERROR(__xludf.DUMMYFUNCTION("""COMPUTED_VALUE"""),"")</f>
        <v/>
      </c>
      <c r="AP45" s="43" t="str">
        <f>IFERROR(__xludf.DUMMYFUNCTION("""COMPUTED_VALUE"""),"")</f>
        <v/>
      </c>
      <c r="AQ45" s="43" t="str">
        <f>IFERROR(__xludf.DUMMYFUNCTION("""COMPUTED_VALUE"""),"")</f>
        <v/>
      </c>
      <c r="AR45" s="43" t="str">
        <f>IFERROR(__xludf.DUMMYFUNCTION("""COMPUTED_VALUE"""),"")</f>
        <v/>
      </c>
      <c r="AS45" s="43" t="str">
        <f>IFERROR(__xludf.DUMMYFUNCTION("""COMPUTED_VALUE"""),"")</f>
        <v/>
      </c>
      <c r="AT45" s="43" t="str">
        <f>IFERROR(__xludf.DUMMYFUNCTION("""COMPUTED_VALUE"""),"")</f>
        <v/>
      </c>
      <c r="AU45" s="43" t="str">
        <f>IFERROR(__xludf.DUMMYFUNCTION("""COMPUTED_VALUE"""),"")</f>
        <v/>
      </c>
      <c r="AV45" s="43" t="str">
        <f>IFERROR(__xludf.DUMMYFUNCTION("""COMPUTED_VALUE"""),"")</f>
        <v/>
      </c>
      <c r="AW45" s="43" t="str">
        <f>IFERROR(__xludf.DUMMYFUNCTION("""COMPUTED_VALUE"""),"")</f>
        <v/>
      </c>
      <c r="AX45" s="43" t="str">
        <f>IFERROR(__xludf.DUMMYFUNCTION("""COMPUTED_VALUE"""),"")</f>
        <v/>
      </c>
      <c r="AY45" s="43" t="str">
        <f>IFERROR(__xludf.DUMMYFUNCTION("""COMPUTED_VALUE"""),"")</f>
        <v/>
      </c>
      <c r="AZ45" s="43" t="str">
        <f>IFERROR(__xludf.DUMMYFUNCTION("""COMPUTED_VALUE"""),"")</f>
        <v/>
      </c>
      <c r="BA45" s="43" t="str">
        <f>IFERROR(__xludf.DUMMYFUNCTION("""COMPUTED_VALUE"""),"")</f>
        <v/>
      </c>
      <c r="BB45" s="43" t="str">
        <f>IFERROR(__xludf.DUMMYFUNCTION("""COMPUTED_VALUE"""),"")</f>
        <v/>
      </c>
      <c r="BC45" s="43" t="str">
        <f>IFERROR(__xludf.DUMMYFUNCTION("""COMPUTED_VALUE"""),"")</f>
        <v/>
      </c>
      <c r="BD45" s="43" t="str">
        <f>IFERROR(__xludf.DUMMYFUNCTION("""COMPUTED_VALUE"""),"")</f>
        <v/>
      </c>
      <c r="BE45" s="43" t="str">
        <f>IFERROR(__xludf.DUMMYFUNCTION("""COMPUTED_VALUE"""),"")</f>
        <v/>
      </c>
      <c r="BF45" s="43" t="str">
        <f>IFERROR(__xludf.DUMMYFUNCTION("""COMPUTED_VALUE"""),"")</f>
        <v/>
      </c>
      <c r="BG45" s="43" t="str">
        <f>IFERROR(__xludf.DUMMYFUNCTION("""COMPUTED_VALUE"""),"")</f>
        <v/>
      </c>
      <c r="BH45" s="43" t="str">
        <f>IFERROR(__xludf.DUMMYFUNCTION("""COMPUTED_VALUE"""),"")</f>
        <v/>
      </c>
      <c r="BI45" s="43" t="str">
        <f>IFERROR(__xludf.DUMMYFUNCTION("""COMPUTED_VALUE"""),"")</f>
        <v/>
      </c>
      <c r="BJ45" s="43" t="str">
        <f>IFERROR(__xludf.DUMMYFUNCTION("""COMPUTED_VALUE"""),"")</f>
        <v/>
      </c>
      <c r="BK45" s="43" t="str">
        <f>IFERROR(__xludf.DUMMYFUNCTION("""COMPUTED_VALUE"""),"")</f>
        <v/>
      </c>
      <c r="BL45" s="43" t="str">
        <f>IFERROR(__xludf.DUMMYFUNCTION("""COMPUTED_VALUE"""),"")</f>
        <v/>
      </c>
      <c r="BM45" s="43" t="str">
        <f>IFERROR(__xludf.DUMMYFUNCTION("""COMPUTED_VALUE"""),"")</f>
        <v/>
      </c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</row>
    <row r="46">
      <c r="A46" s="3"/>
      <c r="B46" s="3"/>
      <c r="V46" s="43"/>
      <c r="W46" s="43"/>
      <c r="X46" s="43"/>
      <c r="Y46" s="43" t="str">
        <f>IFERROR(__xludf.DUMMYFUNCTION("""COMPUTED_VALUE"""),"")</f>
        <v/>
      </c>
      <c r="Z46" s="43" t="str">
        <f>IFERROR(__xludf.DUMMYFUNCTION("""COMPUTED_VALUE"""),"")</f>
        <v/>
      </c>
      <c r="AA46" s="43" t="str">
        <f>IFERROR(__xludf.DUMMYFUNCTION("""COMPUTED_VALUE"""),"")</f>
        <v/>
      </c>
      <c r="AB46" s="43" t="str">
        <f>IFERROR(__xludf.DUMMYFUNCTION("""COMPUTED_VALUE"""),"")</f>
        <v/>
      </c>
      <c r="AC46" s="43" t="str">
        <f>IFERROR(__xludf.DUMMYFUNCTION("""COMPUTED_VALUE"""),"")</f>
        <v/>
      </c>
      <c r="AD46" s="43" t="str">
        <f>IFERROR(__xludf.DUMMYFUNCTION("""COMPUTED_VALUE"""),"")</f>
        <v/>
      </c>
      <c r="AE46" s="43" t="str">
        <f>IFERROR(__xludf.DUMMYFUNCTION("""COMPUTED_VALUE"""),"")</f>
        <v/>
      </c>
      <c r="AF46" s="43" t="str">
        <f>IFERROR(__xludf.DUMMYFUNCTION("""COMPUTED_VALUE"""),"")</f>
        <v/>
      </c>
      <c r="AG46" s="43" t="str">
        <f>IFERROR(__xludf.DUMMYFUNCTION("""COMPUTED_VALUE"""),"")</f>
        <v/>
      </c>
      <c r="AH46" s="43" t="str">
        <f>IFERROR(__xludf.DUMMYFUNCTION("""COMPUTED_VALUE"""),"")</f>
        <v/>
      </c>
      <c r="AI46" s="43" t="str">
        <f>IFERROR(__xludf.DUMMYFUNCTION("""COMPUTED_VALUE"""),"")</f>
        <v/>
      </c>
      <c r="AJ46" s="43" t="str">
        <f>IFERROR(__xludf.DUMMYFUNCTION("""COMPUTED_VALUE"""),"")</f>
        <v/>
      </c>
      <c r="AK46" s="43" t="str">
        <f>IFERROR(__xludf.DUMMYFUNCTION("""COMPUTED_VALUE"""),"")</f>
        <v/>
      </c>
      <c r="AL46" s="43" t="str">
        <f>IFERROR(__xludf.DUMMYFUNCTION("""COMPUTED_VALUE"""),"")</f>
        <v/>
      </c>
      <c r="AM46" s="43" t="str">
        <f>IFERROR(__xludf.DUMMYFUNCTION("""COMPUTED_VALUE"""),"")</f>
        <v/>
      </c>
      <c r="AN46" s="43" t="str">
        <f>IFERROR(__xludf.DUMMYFUNCTION("""COMPUTED_VALUE"""),"")</f>
        <v/>
      </c>
      <c r="AO46" s="43" t="str">
        <f>IFERROR(__xludf.DUMMYFUNCTION("""COMPUTED_VALUE"""),"")</f>
        <v/>
      </c>
      <c r="AP46" s="43" t="str">
        <f>IFERROR(__xludf.DUMMYFUNCTION("""COMPUTED_VALUE"""),"")</f>
        <v/>
      </c>
      <c r="AQ46" s="43" t="str">
        <f>IFERROR(__xludf.DUMMYFUNCTION("""COMPUTED_VALUE"""),"")</f>
        <v/>
      </c>
      <c r="AR46" s="43" t="str">
        <f>IFERROR(__xludf.DUMMYFUNCTION("""COMPUTED_VALUE"""),"")</f>
        <v/>
      </c>
      <c r="AS46" s="43" t="str">
        <f>IFERROR(__xludf.DUMMYFUNCTION("""COMPUTED_VALUE"""),"")</f>
        <v/>
      </c>
      <c r="AT46" s="43" t="str">
        <f>IFERROR(__xludf.DUMMYFUNCTION("""COMPUTED_VALUE"""),"")</f>
        <v/>
      </c>
      <c r="AU46" s="43" t="str">
        <f>IFERROR(__xludf.DUMMYFUNCTION("""COMPUTED_VALUE"""),"")</f>
        <v/>
      </c>
      <c r="AV46" s="43" t="str">
        <f>IFERROR(__xludf.DUMMYFUNCTION("""COMPUTED_VALUE"""),"")</f>
        <v/>
      </c>
      <c r="AW46" s="43" t="str">
        <f>IFERROR(__xludf.DUMMYFUNCTION("""COMPUTED_VALUE"""),"")</f>
        <v/>
      </c>
      <c r="AX46" s="43" t="str">
        <f>IFERROR(__xludf.DUMMYFUNCTION("""COMPUTED_VALUE"""),"")</f>
        <v/>
      </c>
      <c r="AY46" s="43" t="str">
        <f>IFERROR(__xludf.DUMMYFUNCTION("""COMPUTED_VALUE"""),"")</f>
        <v/>
      </c>
      <c r="AZ46" s="43" t="str">
        <f>IFERROR(__xludf.DUMMYFUNCTION("""COMPUTED_VALUE"""),"")</f>
        <v/>
      </c>
      <c r="BA46" s="43" t="str">
        <f>IFERROR(__xludf.DUMMYFUNCTION("""COMPUTED_VALUE"""),"")</f>
        <v/>
      </c>
      <c r="BB46" s="43" t="str">
        <f>IFERROR(__xludf.DUMMYFUNCTION("""COMPUTED_VALUE"""),"")</f>
        <v/>
      </c>
      <c r="BC46" s="43" t="str">
        <f>IFERROR(__xludf.DUMMYFUNCTION("""COMPUTED_VALUE"""),"")</f>
        <v/>
      </c>
      <c r="BD46" s="43" t="str">
        <f>IFERROR(__xludf.DUMMYFUNCTION("""COMPUTED_VALUE"""),"")</f>
        <v/>
      </c>
      <c r="BE46" s="43" t="str">
        <f>IFERROR(__xludf.DUMMYFUNCTION("""COMPUTED_VALUE"""),"")</f>
        <v/>
      </c>
      <c r="BF46" s="43" t="str">
        <f>IFERROR(__xludf.DUMMYFUNCTION("""COMPUTED_VALUE"""),"")</f>
        <v/>
      </c>
      <c r="BG46" s="43" t="str">
        <f>IFERROR(__xludf.DUMMYFUNCTION("""COMPUTED_VALUE"""),"")</f>
        <v/>
      </c>
      <c r="BH46" s="43" t="str">
        <f>IFERROR(__xludf.DUMMYFUNCTION("""COMPUTED_VALUE"""),"")</f>
        <v/>
      </c>
      <c r="BI46" s="43" t="str">
        <f>IFERROR(__xludf.DUMMYFUNCTION("""COMPUTED_VALUE"""),"")</f>
        <v/>
      </c>
      <c r="BJ46" s="43" t="str">
        <f>IFERROR(__xludf.DUMMYFUNCTION("""COMPUTED_VALUE"""),"")</f>
        <v/>
      </c>
      <c r="BK46" s="43" t="str">
        <f>IFERROR(__xludf.DUMMYFUNCTION("""COMPUTED_VALUE"""),"")</f>
        <v/>
      </c>
      <c r="BL46" s="43" t="str">
        <f>IFERROR(__xludf.DUMMYFUNCTION("""COMPUTED_VALUE"""),"")</f>
        <v/>
      </c>
      <c r="BM46" s="43" t="str">
        <f>IFERROR(__xludf.DUMMYFUNCTION("""COMPUTED_VALUE"""),"")</f>
        <v/>
      </c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43"/>
      <c r="W47" s="43"/>
      <c r="X47" s="43"/>
      <c r="Y47" s="43" t="str">
        <f>IFERROR(__xludf.DUMMYFUNCTION("""COMPUTED_VALUE"""),"")</f>
        <v/>
      </c>
      <c r="Z47" s="43" t="str">
        <f>IFERROR(__xludf.DUMMYFUNCTION("""COMPUTED_VALUE"""),"")</f>
        <v/>
      </c>
      <c r="AA47" s="43" t="str">
        <f>IFERROR(__xludf.DUMMYFUNCTION("""COMPUTED_VALUE"""),"")</f>
        <v/>
      </c>
      <c r="AB47" s="43" t="str">
        <f>IFERROR(__xludf.DUMMYFUNCTION("""COMPUTED_VALUE"""),"")</f>
        <v/>
      </c>
      <c r="AC47" s="43" t="str">
        <f>IFERROR(__xludf.DUMMYFUNCTION("""COMPUTED_VALUE"""),"")</f>
        <v/>
      </c>
      <c r="AD47" s="43" t="str">
        <f>IFERROR(__xludf.DUMMYFUNCTION("""COMPUTED_VALUE"""),"")</f>
        <v/>
      </c>
      <c r="AE47" s="43" t="str">
        <f>IFERROR(__xludf.DUMMYFUNCTION("""COMPUTED_VALUE"""),"")</f>
        <v/>
      </c>
      <c r="AF47" s="43" t="str">
        <f>IFERROR(__xludf.DUMMYFUNCTION("""COMPUTED_VALUE"""),"")</f>
        <v/>
      </c>
      <c r="AG47" s="43" t="str">
        <f>IFERROR(__xludf.DUMMYFUNCTION("""COMPUTED_VALUE"""),"")</f>
        <v/>
      </c>
      <c r="AH47" s="43" t="str">
        <f>IFERROR(__xludf.DUMMYFUNCTION("""COMPUTED_VALUE"""),"")</f>
        <v/>
      </c>
      <c r="AI47" s="43" t="str">
        <f>IFERROR(__xludf.DUMMYFUNCTION("""COMPUTED_VALUE"""),"")</f>
        <v/>
      </c>
      <c r="AJ47" s="43" t="str">
        <f>IFERROR(__xludf.DUMMYFUNCTION("""COMPUTED_VALUE"""),"")</f>
        <v/>
      </c>
      <c r="AK47" s="43" t="str">
        <f>IFERROR(__xludf.DUMMYFUNCTION("""COMPUTED_VALUE"""),"")</f>
        <v/>
      </c>
      <c r="AL47" s="43" t="str">
        <f>IFERROR(__xludf.DUMMYFUNCTION("""COMPUTED_VALUE"""),"")</f>
        <v/>
      </c>
      <c r="AM47" s="43" t="str">
        <f>IFERROR(__xludf.DUMMYFUNCTION("""COMPUTED_VALUE"""),"")</f>
        <v/>
      </c>
      <c r="AN47" s="43" t="str">
        <f>IFERROR(__xludf.DUMMYFUNCTION("""COMPUTED_VALUE"""),"")</f>
        <v/>
      </c>
      <c r="AO47" s="43" t="str">
        <f>IFERROR(__xludf.DUMMYFUNCTION("""COMPUTED_VALUE"""),"")</f>
        <v/>
      </c>
      <c r="AP47" s="43" t="str">
        <f>IFERROR(__xludf.DUMMYFUNCTION("""COMPUTED_VALUE"""),"")</f>
        <v/>
      </c>
      <c r="AQ47" s="43" t="str">
        <f>IFERROR(__xludf.DUMMYFUNCTION("""COMPUTED_VALUE"""),"")</f>
        <v/>
      </c>
      <c r="AR47" s="43" t="str">
        <f>IFERROR(__xludf.DUMMYFUNCTION("""COMPUTED_VALUE"""),"")</f>
        <v/>
      </c>
      <c r="AS47" s="43" t="str">
        <f>IFERROR(__xludf.DUMMYFUNCTION("""COMPUTED_VALUE"""),"")</f>
        <v/>
      </c>
      <c r="AT47" s="43" t="str">
        <f>IFERROR(__xludf.DUMMYFUNCTION("""COMPUTED_VALUE"""),"")</f>
        <v/>
      </c>
      <c r="AU47" s="43" t="str">
        <f>IFERROR(__xludf.DUMMYFUNCTION("""COMPUTED_VALUE"""),"")</f>
        <v/>
      </c>
      <c r="AV47" s="43" t="str">
        <f>IFERROR(__xludf.DUMMYFUNCTION("""COMPUTED_VALUE"""),"")</f>
        <v/>
      </c>
      <c r="AW47" s="43" t="str">
        <f>IFERROR(__xludf.DUMMYFUNCTION("""COMPUTED_VALUE"""),"")</f>
        <v/>
      </c>
      <c r="AX47" s="43" t="str">
        <f>IFERROR(__xludf.DUMMYFUNCTION("""COMPUTED_VALUE"""),"")</f>
        <v/>
      </c>
      <c r="AY47" s="43" t="str">
        <f>IFERROR(__xludf.DUMMYFUNCTION("""COMPUTED_VALUE"""),"")</f>
        <v/>
      </c>
      <c r="AZ47" s="43" t="str">
        <f>IFERROR(__xludf.DUMMYFUNCTION("""COMPUTED_VALUE"""),"")</f>
        <v/>
      </c>
      <c r="BA47" s="43" t="str">
        <f>IFERROR(__xludf.DUMMYFUNCTION("""COMPUTED_VALUE"""),"")</f>
        <v/>
      </c>
      <c r="BB47" s="43" t="str">
        <f>IFERROR(__xludf.DUMMYFUNCTION("""COMPUTED_VALUE"""),"")</f>
        <v/>
      </c>
      <c r="BC47" s="43" t="str">
        <f>IFERROR(__xludf.DUMMYFUNCTION("""COMPUTED_VALUE"""),"")</f>
        <v/>
      </c>
      <c r="BD47" s="43" t="str">
        <f>IFERROR(__xludf.DUMMYFUNCTION("""COMPUTED_VALUE"""),"")</f>
        <v/>
      </c>
      <c r="BE47" s="43" t="str">
        <f>IFERROR(__xludf.DUMMYFUNCTION("""COMPUTED_VALUE"""),"")</f>
        <v/>
      </c>
      <c r="BF47" s="43" t="str">
        <f>IFERROR(__xludf.DUMMYFUNCTION("""COMPUTED_VALUE"""),"")</f>
        <v/>
      </c>
      <c r="BG47" s="43" t="str">
        <f>IFERROR(__xludf.DUMMYFUNCTION("""COMPUTED_VALUE"""),"")</f>
        <v/>
      </c>
      <c r="BH47" s="43" t="str">
        <f>IFERROR(__xludf.DUMMYFUNCTION("""COMPUTED_VALUE"""),"")</f>
        <v/>
      </c>
      <c r="BI47" s="43" t="str">
        <f>IFERROR(__xludf.DUMMYFUNCTION("""COMPUTED_VALUE"""),"")</f>
        <v/>
      </c>
      <c r="BJ47" s="43" t="str">
        <f>IFERROR(__xludf.DUMMYFUNCTION("""COMPUTED_VALUE"""),"")</f>
        <v/>
      </c>
      <c r="BK47" s="43" t="str">
        <f>IFERROR(__xludf.DUMMYFUNCTION("""COMPUTED_VALUE"""),"")</f>
        <v/>
      </c>
      <c r="BL47" s="43" t="str">
        <f>IFERROR(__xludf.DUMMYFUNCTION("""COMPUTED_VALUE"""),"")</f>
        <v/>
      </c>
      <c r="BM47" s="43" t="str">
        <f>IFERROR(__xludf.DUMMYFUNCTION("""COMPUTED_VALUE"""),"")</f>
        <v/>
      </c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</row>
  </sheetData>
  <mergeCells count="24">
    <mergeCell ref="L2:L3"/>
    <mergeCell ref="L24:L27"/>
    <mergeCell ref="M2:U2"/>
    <mergeCell ref="G1:Q1"/>
    <mergeCell ref="C2:K2"/>
    <mergeCell ref="U28:U29"/>
    <mergeCell ref="S28:T29"/>
    <mergeCell ref="I28:J29"/>
    <mergeCell ref="C42:G42"/>
    <mergeCell ref="C43:U46"/>
    <mergeCell ref="N32:U34"/>
    <mergeCell ref="U30:U31"/>
    <mergeCell ref="S30:T31"/>
    <mergeCell ref="K30:K31"/>
    <mergeCell ref="I30:J31"/>
    <mergeCell ref="X37:X40"/>
    <mergeCell ref="W37:W40"/>
    <mergeCell ref="K28:K29"/>
    <mergeCell ref="J32:M34"/>
    <mergeCell ref="B32:I34"/>
    <mergeCell ref="M37:U40"/>
    <mergeCell ref="C36:D36"/>
    <mergeCell ref="C37:K40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R21">
      <formula1>'ROUND 12'!$BZ$21:$CB$21</formula1>
    </dataValidation>
    <dataValidation type="list" allowBlank="1" showErrorMessage="1" sqref="F20">
      <formula1>'ROUND 12'!$AT$20:$AV$20</formula1>
    </dataValidation>
    <dataValidation type="list" allowBlank="1" showErrorMessage="1" sqref="C6">
      <formula1>'ROUND 12'!$AH$6:$AJ$6</formula1>
    </dataValidation>
    <dataValidation type="list" allowBlank="1" showErrorMessage="1" sqref="M12">
      <formula1>'ROUND 12'!$BF$12:$BH$12</formula1>
    </dataValidation>
    <dataValidation type="list" allowBlank="1" showErrorMessage="1" sqref="G14">
      <formula1>'ROUND 12'!$AX$14:$AZ$14</formula1>
    </dataValidation>
    <dataValidation type="list" allowBlank="1" showErrorMessage="1" sqref="R19">
      <formula1>'ROUND 12'!$BZ$19:$CB$19</formula1>
    </dataValidation>
    <dataValidation type="list" allowBlank="1" showErrorMessage="1" sqref="C16">
      <formula1>'ROUND 12'!$AH$16:$AJ$16</formula1>
    </dataValidation>
    <dataValidation type="list" allowBlank="1" showErrorMessage="1" sqref="N16">
      <formula1>'ROUND 12'!$BJ$16:$BL$16</formula1>
    </dataValidation>
    <dataValidation type="list" allowBlank="1" showErrorMessage="1" sqref="F18">
      <formula1>'ROUND 12'!$AT$18:$AV$18</formula1>
    </dataValidation>
    <dataValidation type="list" allowBlank="1" showErrorMessage="1" sqref="O27">
      <formula1>'ROUND 12'!$BN$27:$BP$27</formula1>
    </dataValidation>
    <dataValidation type="list" allowBlank="1" showErrorMessage="1" sqref="M4">
      <formula1>'ROUND 12'!$BF$4:$BH$4</formula1>
    </dataValidation>
    <dataValidation type="list" allowBlank="1" showErrorMessage="1" sqref="I10">
      <formula1>'ROUND 12'!$X$10:$AA$10</formula1>
    </dataValidation>
    <dataValidation type="list" allowBlank="1" showErrorMessage="1" sqref="Q20">
      <formula1>'ROUND 12'!$BV$20:$BX$20</formula1>
    </dataValidation>
    <dataValidation type="list" allowBlank="1" showErrorMessage="1" sqref="G27">
      <formula1>'ROUND 12'!$AX$27:$AZ$27</formula1>
    </dataValidation>
    <dataValidation type="list" allowBlank="1" showErrorMessage="1" sqref="E22">
      <formula1>'ROUND 12'!$AP$22:$AR$22</formula1>
    </dataValidation>
    <dataValidation type="list" allowBlank="1" showErrorMessage="1" sqref="M26">
      <formula1>'ROUND 12'!$BF$26:$BH$26</formula1>
    </dataValidation>
    <dataValidation type="list" allowBlank="1" showErrorMessage="1" sqref="D7">
      <formula1>'ROUND 12'!$AL$7:$AN$7</formula1>
    </dataValidation>
    <dataValidation type="list" allowBlank="1" showErrorMessage="1" sqref="S11">
      <formula1>'ROUND 12'!$AC$11:$AF$11</formula1>
    </dataValidation>
    <dataValidation type="list" allowBlank="1" showErrorMessage="1" sqref="D17">
      <formula1>'ROUND 12'!$AL$17:$AN$17</formula1>
    </dataValidation>
    <dataValidation type="list" allowBlank="1" showErrorMessage="1" sqref="H11">
      <formula1>'ROUND 12'!$BB$11:$BD$11</formula1>
    </dataValidation>
    <dataValidation type="list" allowBlank="1" showErrorMessage="1" sqref="Q18">
      <formula1>'ROUND 12'!$BV$18:$BX$18</formula1>
    </dataValidation>
    <dataValidation type="list" allowBlank="1" showErrorMessage="1" sqref="I23">
      <formula1>'ROUND 12'!$X$23:$AA$23</formula1>
    </dataValidation>
    <dataValidation type="list" allowBlank="1" showErrorMessage="1" sqref="N17">
      <formula1>'ROUND 12'!$BJ$17:$BL$17</formula1>
    </dataValidation>
    <dataValidation type="list" allowBlank="1" showErrorMessage="1" sqref="R8">
      <formula1>'ROUND 12'!$BZ$8:$CB$8</formula1>
    </dataValidation>
    <dataValidation type="list" allowBlank="1" showErrorMessage="1" sqref="P10">
      <formula1>'ROUND 12'!$BR$10:$BT$10</formula1>
    </dataValidation>
    <dataValidation type="list" allowBlank="1" showErrorMessage="1" sqref="G13">
      <formula1>'ROUND 12'!$AX$13:$AZ$13</formula1>
    </dataValidation>
    <dataValidation type="list" allowBlank="1" showErrorMessage="1" sqref="H12">
      <formula1>'ROUND 12'!$BB$12:$BD$12</formula1>
    </dataValidation>
    <dataValidation type="list" allowBlank="1" showErrorMessage="1" sqref="C15">
      <formula1>'ROUND 12'!$AH$15:$AJ$15</formula1>
    </dataValidation>
    <dataValidation type="list" allowBlank="1" showErrorMessage="1" sqref="P22">
      <formula1>'ROUND 12'!$BR$22:$BT$22</formula1>
    </dataValidation>
    <dataValidation type="list" allowBlank="1" showErrorMessage="1" sqref="I11">
      <formula1>'ROUND 12'!$X$11:$AA$11</formula1>
    </dataValidation>
    <dataValidation type="list" allowBlank="1" showErrorMessage="1" sqref="Q21">
      <formula1>'ROUND 12'!$BV$21:$BX$21</formula1>
    </dataValidation>
    <dataValidation type="list" allowBlank="1" showErrorMessage="1" sqref="H24">
      <formula1>'ROUND 12'!$BB$24:$BD$24</formula1>
    </dataValidation>
    <dataValidation type="list" allowBlank="1" showErrorMessage="1" sqref="N8">
      <formula1>'ROUND 12'!$BJ$8:$BL$8</formula1>
    </dataValidation>
    <dataValidation type="list" allowBlank="1" showErrorMessage="1" sqref="G4">
      <formula1>'ROUND 12'!$AX$4:$AZ$4</formula1>
    </dataValidation>
    <dataValidation type="list" allowBlank="1" showErrorMessage="1" sqref="P23">
      <formula1>'ROUND 12'!$BR$23:$BT$23</formula1>
    </dataValidation>
    <dataValidation type="list" allowBlank="1" showErrorMessage="1" sqref="H25">
      <formula1>'ROUND 12'!$BB$25:$BD$25</formula1>
    </dataValidation>
    <dataValidation type="list" allowBlank="1" showErrorMessage="1" sqref="Q5">
      <formula1>'ROUND 12'!$BV$5:$BX$5</formula1>
    </dataValidation>
    <dataValidation type="list" allowBlank="1" showErrorMessage="1" sqref="I8">
      <formula1>'ROUND 12'!$X$8:$AA$8</formula1>
    </dataValidation>
    <dataValidation type="list" allowBlank="1" showErrorMessage="1" sqref="Q17">
      <formula1>'ROUND 12'!$BV$17:$BX$17</formula1>
    </dataValidation>
    <dataValidation type="list" allowBlank="1" showErrorMessage="1" sqref="D9">
      <formula1>'ROUND 12'!$AL$9:$AN$9</formula1>
    </dataValidation>
    <dataValidation type="list" allowBlank="1" showErrorMessage="1" sqref="D18">
      <formula1>'ROUND 12'!$AL$18:$AN$18</formula1>
    </dataValidation>
    <dataValidation type="list" allowBlank="1" showErrorMessage="1" sqref="E24">
      <formula1>'ROUND 12'!$AP$24:$AR$24</formula1>
    </dataValidation>
    <dataValidation type="list" allowBlank="1" showErrorMessage="1" sqref="P11">
      <formula1>'ROUND 12'!$BR$11:$BT$11</formula1>
    </dataValidation>
    <dataValidation type="list" allowBlank="1" showErrorMessage="1" sqref="D15">
      <formula1>'ROUND 12'!$AL$15:$AN$15</formula1>
    </dataValidation>
    <dataValidation type="list" allowBlank="1" showErrorMessage="1" sqref="G26">
      <formula1>'ROUND 12'!$AX$26:$AZ$26</formula1>
    </dataValidation>
    <dataValidation type="list" allowBlank="1" showErrorMessage="1" sqref="M24">
      <formula1>'ROUND 12'!$BF$24:$BH$24</formula1>
    </dataValidation>
    <dataValidation type="list" allowBlank="1" showErrorMessage="1" sqref="E19">
      <formula1>'ROUND 12'!$AP$19:$AR$19</formula1>
    </dataValidation>
    <dataValidation type="list" allowBlank="1" showErrorMessage="1" sqref="F8">
      <formula1>'ROUND 12'!$AT$8:$AV$8</formula1>
    </dataValidation>
    <dataValidation type="list" allowBlank="1" showErrorMessage="1" sqref="M3:R3">
      <formula1>'ROUND 12'!$Y$38:$Y$47</formula1>
    </dataValidation>
    <dataValidation type="list" allowBlank="1" showErrorMessage="1" sqref="C4">
      <formula1>'ROUND 12'!$AH$4:$AJ$4</formula1>
    </dataValidation>
    <dataValidation type="list" allowBlank="1" showErrorMessage="1" sqref="O15">
      <formula1>'ROUND 12'!$BN$15:$BP$15</formula1>
    </dataValidation>
    <dataValidation type="list" allowBlank="1" showErrorMessage="1" sqref="E21">
      <formula1>'ROUND 12'!$AP$21:$AR$21</formula1>
    </dataValidation>
    <dataValidation type="list" allowBlank="1" showErrorMessage="1" sqref="D20">
      <formula1>'ROUND 12'!$AL$20:$AN$20</formula1>
    </dataValidation>
    <dataValidation type="list" allowBlank="1" showErrorMessage="1" sqref="M27">
      <formula1>'ROUND 12'!$BF$27:$BH$27</formula1>
    </dataValidation>
    <dataValidation type="list" allowBlank="1" showErrorMessage="1" sqref="H8">
      <formula1>'ROUND 12'!$BB$8:$BD$8</formula1>
    </dataValidation>
    <dataValidation type="list" allowBlank="1" showErrorMessage="1" sqref="H23">
      <formula1>'ROUND 12'!$BB$23:$BD$23</formula1>
    </dataValidation>
    <dataValidation type="list" allowBlank="1" showErrorMessage="1" sqref="S9">
      <formula1>'ROUND 12'!$AC$9:$AF$9</formula1>
    </dataValidation>
    <dataValidation type="list" allowBlank="1" showErrorMessage="1" sqref="O12">
      <formula1>'ROUND 12'!$BN$12:$BP$12</formula1>
    </dataValidation>
    <dataValidation type="list" allowBlank="1" showErrorMessage="1" sqref="E4">
      <formula1>'ROUND 12'!$AP$4:$AR$4</formula1>
    </dataValidation>
    <dataValidation type="list" allowBlank="1" showErrorMessage="1" sqref="O5">
      <formula1>'ROUND 12'!$BN$5:$BP$5</formula1>
    </dataValidation>
    <dataValidation type="list" allowBlank="1" showErrorMessage="1" sqref="G12">
      <formula1>'ROUND 12'!$AX$12:$AZ$12</formula1>
    </dataValidation>
    <dataValidation type="list" allowBlank="1" showErrorMessage="1" sqref="P21">
      <formula1>'ROUND 12'!$BR$21:$BT$21</formula1>
    </dataValidation>
    <dataValidation type="list" allowBlank="1" showErrorMessage="1" sqref="C14">
      <formula1>'ROUND 12'!$AH$14:$AJ$14</formula1>
    </dataValidation>
    <dataValidation type="list" allowBlank="1" showErrorMessage="1" sqref="S23">
      <formula1>'ROUND 12'!$AC$23:$AF$23</formula1>
    </dataValidation>
    <dataValidation type="list" allowBlank="1" showErrorMessage="1" sqref="O13">
      <formula1>'ROUND 12'!$BN$13:$BP$13</formula1>
    </dataValidation>
    <dataValidation type="list" allowBlank="1" showErrorMessage="1" sqref="D16">
      <formula1>'ROUND 12'!$AL$16:$AN$16</formula1>
    </dataValidation>
    <dataValidation type="list" allowBlank="1" showErrorMessage="1" sqref="P6">
      <formula1>'ROUND 12'!$BR$6:$BT$6</formula1>
    </dataValidation>
    <dataValidation type="list" allowBlank="1" showErrorMessage="1" sqref="R10">
      <formula1>'ROUND 12'!$BZ$10:$CB$10</formula1>
    </dataValidation>
    <dataValidation type="list" allowBlank="1" showErrorMessage="1" sqref="Q19">
      <formula1>'ROUND 12'!$BV$19:$BX$19</formula1>
    </dataValidation>
    <dataValidation type="list" allowBlank="1" showErrorMessage="1" sqref="O14">
      <formula1>'ROUND 12'!$BN$14:$BP$14</formula1>
    </dataValidation>
    <dataValidation type="list" allowBlank="1" showErrorMessage="1" sqref="N27">
      <formula1>'ROUND 12'!$BJ$27:$BL$27</formula1>
    </dataValidation>
    <dataValidation type="list" allowBlank="1" showErrorMessage="1" sqref="D21">
      <formula1>'ROUND 12'!$AL$21:$AN$21</formula1>
    </dataValidation>
    <dataValidation type="list" allowBlank="1" showErrorMessage="1" sqref="N6">
      <formula1>'ROUND 12'!$BJ$6:$BL$6</formula1>
    </dataValidation>
    <dataValidation type="list" allowBlank="1" showErrorMessage="1" sqref="M25">
      <formula1>'ROUND 12'!$BF$25:$BH$25</formula1>
    </dataValidation>
    <dataValidation type="list" allowBlank="1" showErrorMessage="1" sqref="S22">
      <formula1>'ROUND 12'!$AC$22:$AF$22</formula1>
    </dataValidation>
    <dataValidation type="list" allowBlank="1" showErrorMessage="1" sqref="C2 M2">
      <formula1>INSTRUCTIONS!$A$34:$CC$34</formula1>
    </dataValidation>
    <dataValidation type="list" allowBlank="1" showErrorMessage="1" sqref="E23">
      <formula1>'ROUND 12'!$AP$23:$AR$23</formula1>
    </dataValidation>
    <dataValidation type="list" allowBlank="1" showErrorMessage="1" sqref="M6">
      <formula1>'ROUND 12'!$BF$6:$BH$6</formula1>
    </dataValidation>
    <dataValidation type="list" allowBlank="1" showErrorMessage="1" sqref="G9">
      <formula1>'ROUND 12'!$AX$9:$AZ$9</formula1>
    </dataValidation>
    <dataValidation type="list" allowBlank="1" showErrorMessage="1" sqref="E18">
      <formula1>'ROUND 12'!$AP$18:$AR$18</formula1>
    </dataValidation>
    <dataValidation type="list" allowBlank="1" showErrorMessage="1" sqref="C13">
      <formula1>'ROUND 12'!$AH$13:$AJ$13</formula1>
    </dataValidation>
    <dataValidation type="list" allowBlank="1" showErrorMessage="1" sqref="H6">
      <formula1>'ROUND 12'!$BB$6:$BD$6</formula1>
    </dataValidation>
    <dataValidation type="list" allowBlank="1" showErrorMessage="1" sqref="H22">
      <formula1>'ROUND 12'!$BB$22:$BD$22</formula1>
    </dataValidation>
    <dataValidation type="list" allowBlank="1" showErrorMessage="1" sqref="D27">
      <formula1>'ROUND 12'!$AL$27:$AN$27</formula1>
    </dataValidation>
    <dataValidation type="list" allowBlank="1" showErrorMessage="1" sqref="F23">
      <formula1>'ROUND 12'!$AT$23:$AV$23</formula1>
    </dataValidation>
    <dataValidation type="list" allowBlank="1" showErrorMessage="1" sqref="O24">
      <formula1>'ROUND 12'!$BN$24:$BP$24</formula1>
    </dataValidation>
    <dataValidation type="list" allowBlank="1" showErrorMessage="1" sqref="E9">
      <formula1>'ROUND 12'!$AP$9:$AR$9</formula1>
    </dataValidation>
    <dataValidation type="list" allowBlank="1" showErrorMessage="1" sqref="I5">
      <formula1>'ROUND 12'!$X$5:$AA$5</formula1>
    </dataValidation>
    <dataValidation type="list" allowBlank="1" showErrorMessage="1" sqref="S21">
      <formula1>'ROUND 12'!$AC$21:$AF$21</formula1>
    </dataValidation>
    <dataValidation type="list" allowBlank="1" showErrorMessage="1" sqref="S4">
      <formula1>'ROUND 12'!$AC$4:$AF$4</formula1>
    </dataValidation>
    <dataValidation type="list" allowBlank="1" showErrorMessage="1" sqref="C26">
      <formula1>'ROUND 12'!$AH$26:$AJ$26</formula1>
    </dataValidation>
    <dataValidation type="list" allowBlank="1" showErrorMessage="1" sqref="P12">
      <formula1>'ROUND 12'!$BR$12:$BT$12</formula1>
    </dataValidation>
    <dataValidation type="list" allowBlank="1" showErrorMessage="1" sqref="F15">
      <formula1>'ROUND 12'!$AT$15:$AV$15</formula1>
    </dataValidation>
    <dataValidation type="list" allowBlank="1" showErrorMessage="1" sqref="O16">
      <formula1>'ROUND 12'!$BN$16:$BP$16</formula1>
    </dataValidation>
    <dataValidation type="list" allowBlank="1" showErrorMessage="1" sqref="M7">
      <formula1>'ROUND 12'!$BF$7:$BH$7</formula1>
    </dataValidation>
    <dataValidation type="list" allowBlank="1" showErrorMessage="1" sqref="E25">
      <formula1>'ROUND 12'!$AP$25:$AR$25</formula1>
    </dataValidation>
    <dataValidation type="list" allowBlank="1" showErrorMessage="1" sqref="C20">
      <formula1>'ROUND 12'!$AH$20:$AJ$20</formula1>
    </dataValidation>
    <dataValidation type="list" allowBlank="1" showErrorMessage="1" sqref="S14">
      <formula1>'ROUND 12'!$AC$14:$AF$14</formula1>
    </dataValidation>
    <dataValidation type="list" allowBlank="1" showErrorMessage="1" sqref="C27">
      <formula1>'ROUND 12'!$AH$27:$AJ$27</formula1>
    </dataValidation>
    <dataValidation type="list" allowBlank="1" showErrorMessage="1" sqref="E26">
      <formula1>'ROUND 12'!$AP$26:$AR$26</formula1>
    </dataValidation>
    <dataValidation type="list" allowBlank="1" showErrorMessage="1" sqref="C9">
      <formula1>'ROUND 12'!$AH$9:$AJ$9</formula1>
    </dataValidation>
    <dataValidation type="list" allowBlank="1" showErrorMessage="1" sqref="C21">
      <formula1>'ROUND 12'!$AH$21:$AJ$21</formula1>
    </dataValidation>
    <dataValidation type="list" allowBlank="1" showErrorMessage="1" sqref="R4">
      <formula1>'ROUND 12'!$BZ$4:$CB$4</formula1>
    </dataValidation>
    <dataValidation type="list" allowBlank="1" showErrorMessage="1" sqref="H19">
      <formula1>'ROUND 12'!$BB$19:$BD$19</formula1>
    </dataValidation>
    <dataValidation type="list" allowBlank="1" showErrorMessage="1" sqref="F6">
      <formula1>'ROUND 12'!$AT$6:$AV$6</formula1>
    </dataValidation>
    <dataValidation type="list" allowBlank="1" showErrorMessage="1" sqref="D19">
      <formula1>'ROUND 12'!$AL$19:$AN$19</formula1>
    </dataValidation>
    <dataValidation type="list" allowBlank="1" showErrorMessage="1" sqref="P4">
      <formula1>'ROUND 12'!$BR$4:$BT$4</formula1>
    </dataValidation>
    <dataValidation type="list" allowBlank="1" showErrorMessage="1" sqref="O17">
      <formula1>'ROUND 12'!$BN$17:$BP$17</formula1>
    </dataValidation>
    <dataValidation type="list" allowBlank="1" showErrorMessage="1" sqref="F14">
      <formula1>'ROUND 12'!$AT$14:$AV$14</formula1>
    </dataValidation>
    <dataValidation type="list" allowBlank="1" showErrorMessage="1" sqref="S13">
      <formula1>'ROUND 12'!$AC$13:$AF$13</formula1>
    </dataValidation>
    <dataValidation type="list" allowBlank="1" showErrorMessage="1" sqref="O23">
      <formula1>'ROUND 12'!$BN$23:$BP$23</formula1>
    </dataValidation>
    <dataValidation type="list" allowBlank="1" showErrorMessage="1" sqref="I7">
      <formula1>'ROUND 12'!$X$7:$AA$7</formula1>
    </dataValidation>
    <dataValidation type="list" allowBlank="1" showErrorMessage="1" sqref="G7">
      <formula1>'ROUND 12'!$AX$7:$AZ$7</formula1>
    </dataValidation>
    <dataValidation type="list" allowBlank="1" showErrorMessage="1" sqref="O18">
      <formula1>'ROUND 12'!$BN$18:$BP$18</formula1>
    </dataValidation>
    <dataValidation type="list" allowBlank="1" showErrorMessage="1" sqref="Q8">
      <formula1>'ROUND 12'!$BV$8:$BX$8</formula1>
    </dataValidation>
    <dataValidation type="list" allowBlank="1" showErrorMessage="1" sqref="C25">
      <formula1>'ROUND 12'!$AH$25:$AJ$25</formula1>
    </dataValidation>
    <dataValidation type="list" allowBlank="1" showErrorMessage="1" sqref="N4">
      <formula1>'ROUND 12'!$BJ$4:$BL$4</formula1>
    </dataValidation>
    <dataValidation type="list" allowBlank="1" showErrorMessage="1" sqref="H4">
      <formula1>'ROUND 12'!$BB$4:$BD$4</formula1>
    </dataValidation>
    <dataValidation type="list" allowBlank="1" showErrorMessage="1" sqref="D5">
      <formula1>'ROUND 12'!$AL$5:$AN$5</formula1>
    </dataValidation>
    <dataValidation type="list" allowBlank="1" showErrorMessage="1" sqref="M9">
      <formula1>'ROUND 12'!$BF$9:$BH$9</formula1>
    </dataValidation>
    <dataValidation type="list" allowBlank="1" showErrorMessage="1" sqref="S12">
      <formula1>'ROUND 12'!$AC$12:$AF$12</formula1>
    </dataValidation>
    <dataValidation type="list" allowBlank="1" showErrorMessage="1" sqref="C22">
      <formula1>'ROUND 12'!$AH$22:$AJ$22</formula1>
    </dataValidation>
    <dataValidation type="list" allowBlank="1" showErrorMessage="1" sqref="E7">
      <formula1>'ROUND 12'!$AP$7:$AR$7</formula1>
    </dataValidation>
    <dataValidation type="list" allowBlank="1" showErrorMessage="1" sqref="F24">
      <formula1>'ROUND 12'!$AT$24:$AV$24</formula1>
    </dataValidation>
    <dataValidation type="list" allowBlank="1" showErrorMessage="1" sqref="D26">
      <formula1>'ROUND 12'!$AL$26:$AN$26</formula1>
    </dataValidation>
    <dataValidation type="list" allowBlank="1" showErrorMessage="1" sqref="C17">
      <formula1>'ROUND 12'!$AH$17:$AJ$17</formula1>
    </dataValidation>
    <dataValidation type="list" allowBlank="1" showErrorMessage="1" sqref="H26">
      <formula1>'ROUND 12'!$BB$26:$BD$26</formula1>
    </dataValidation>
    <dataValidation type="list" allowBlank="1" showErrorMessage="1" sqref="F19">
      <formula1>'ROUND 12'!$AT$19:$AV$19</formula1>
    </dataValidation>
    <dataValidation type="list" allowBlank="1" showErrorMessage="1" sqref="O8">
      <formula1>'ROUND 12'!$BN$8:$BP$8</formula1>
    </dataValidation>
    <dataValidation type="list" allowBlank="1" showErrorMessage="1" sqref="S6">
      <formula1>'ROUND 12'!$AC$6:$AF$6</formula1>
    </dataValidation>
    <dataValidation type="list" allowBlank="1" showErrorMessage="1" sqref="F21">
      <formula1>'ROUND 12'!$AT$21:$AV$21</formula1>
    </dataValidation>
    <dataValidation type="list" allowBlank="1" showErrorMessage="1" sqref="C18">
      <formula1>'ROUND 12'!$AH$18:$AJ$18</formula1>
    </dataValidation>
    <dataValidation type="list" allowBlank="1" showErrorMessage="1" sqref="F16">
      <formula1>'ROUND 12'!$AT$16:$AV$16</formula1>
    </dataValidation>
    <dataValidation type="list" allowBlank="1" showErrorMessage="1" sqref="H27">
      <formula1>'ROUND 12'!$BB$27:$BD$27</formula1>
    </dataValidation>
    <dataValidation type="list" allowBlank="1" showErrorMessage="1" sqref="O25">
      <formula1>'ROUND 12'!$BN$25:$BP$25</formula1>
    </dataValidation>
    <dataValidation type="list" allowBlank="1" showErrorMessage="1" sqref="F22">
      <formula1>'ROUND 12'!$AT$22:$AV$22</formula1>
    </dataValidation>
    <dataValidation type="list" allowBlank="1" showErrorMessage="1" sqref="S10">
      <formula1>'ROUND 12'!$AC$10:$AF$10</formula1>
    </dataValidation>
    <dataValidation type="list" allowBlank="1" showErrorMessage="1" sqref="O26">
      <formula1>'ROUND 12'!$BN$26:$BP$26</formula1>
    </dataValidation>
    <dataValidation type="list" allowBlank="1" showErrorMessage="1" sqref="R6">
      <formula1>'ROUND 12'!$BZ$6:$CB$6</formula1>
    </dataValidation>
    <dataValidation type="list" allowBlank="1" showErrorMessage="1" sqref="F4">
      <formula1>'ROUND 12'!$AT$4:$AV$4</formula1>
    </dataValidation>
    <dataValidation type="list" allowBlank="1" showErrorMessage="1" sqref="C24">
      <formula1>'ROUND 12'!$AH$24:$AJ$24</formula1>
    </dataValidation>
    <dataValidation type="list" allowBlank="1" showErrorMessage="1" sqref="C7">
      <formula1>'ROUND 12'!$AH$7:$AJ$7</formula1>
    </dataValidation>
    <dataValidation type="list" allowBlank="1" showErrorMessage="1" sqref="C19">
      <formula1>'ROUND 12'!$AH$19:$AJ$19</formula1>
    </dataValidation>
    <dataValidation type="list" allowBlank="1" showErrorMessage="1" sqref="F17">
      <formula1>'ROUND 12'!$AT$17:$AV$17</formula1>
    </dataValidation>
    <dataValidation type="list" allowBlank="1" showErrorMessage="1" sqref="I9">
      <formula1>'ROUND 12'!$X$9:$AA$9</formula1>
    </dataValidation>
    <dataValidation type="list" allowBlank="1" showErrorMessage="1" sqref="P9">
      <formula1>'ROUND 12'!$BR$9:$BT$9</formula1>
    </dataValidation>
    <dataValidation type="list" allowBlank="1" showErrorMessage="1" sqref="G5">
      <formula1>'ROUND 12'!$AX$5:$AZ$5</formula1>
    </dataValidation>
    <dataValidation type="list" allowBlank="1" showErrorMessage="1" sqref="Q6">
      <formula1>'ROUND 12'!$BV$6:$BX$6</formula1>
    </dataValidation>
    <dataValidation type="list" allowBlank="1" showErrorMessage="1" sqref="E15">
      <formula1>'ROUND 12'!$AP$15:$AR$15</formula1>
    </dataValidation>
    <dataValidation type="list" allowBlank="1" showErrorMessage="1" sqref="M18">
      <formula1>'ROUND 12'!$BF$18:$BH$18</formula1>
    </dataValidation>
    <dataValidation type="list" allowBlank="1" showErrorMessage="1" sqref="D11">
      <formula1>'ROUND 12'!$AL$11:$AN$11</formula1>
    </dataValidation>
    <dataValidation type="list" allowBlank="1" showErrorMessage="1" sqref="P15">
      <formula1>'ROUND 12'!$BR$15:$BT$15</formula1>
    </dataValidation>
    <dataValidation type="list" allowBlank="1" showErrorMessage="1" sqref="C10">
      <formula1>'ROUND 12'!$AH$10:$AJ$10</formula1>
    </dataValidation>
    <dataValidation type="list" allowBlank="1" showErrorMessage="1" sqref="H17">
      <formula1>'ROUND 12'!$BB$17:$BD$17</formula1>
    </dataValidation>
    <dataValidation type="list" allowBlank="1" showErrorMessage="1" sqref="I16">
      <formula1>'ROUND 12'!$X$16:$AA$16</formula1>
    </dataValidation>
    <dataValidation type="list" allowBlank="1" showErrorMessage="1" sqref="N9">
      <formula1>'ROUND 12'!$BJ$9:$BL$9</formula1>
    </dataValidation>
    <dataValidation type="list" allowBlank="1" showErrorMessage="1" sqref="Q26">
      <formula1>'ROUND 12'!$BV$26:$BX$26</formula1>
    </dataValidation>
    <dataValidation type="list" allowBlank="1" showErrorMessage="1" sqref="S8">
      <formula1>'ROUND 12'!$AC$8:$AF$8</formula1>
    </dataValidation>
    <dataValidation type="list" allowBlank="1" showErrorMessage="1" sqref="F12">
      <formula1>'ROUND 12'!$AT$12:$AV$12</formula1>
    </dataValidation>
    <dataValidation type="list" allowBlank="1" showErrorMessage="1" sqref="O21">
      <formula1>'ROUND 12'!$BN$21:$BP$21</formula1>
    </dataValidation>
    <dataValidation type="list" allowBlank="1" showErrorMessage="1" sqref="M20">
      <formula1>'ROUND 12'!$BF$20:$BH$20</formula1>
    </dataValidation>
    <dataValidation type="list" allowBlank="1" showErrorMessage="1" sqref="R27">
      <formula1>'ROUND 12'!$BZ$27:$CB$27</formula1>
    </dataValidation>
    <dataValidation type="list" allowBlank="1" showErrorMessage="1" sqref="R7">
      <formula1>'ROUND 12'!$BZ$7:$CB$7</formula1>
    </dataValidation>
    <dataValidation type="list" allowBlank="1" showErrorMessage="1" sqref="G21">
      <formula1>'ROUND 12'!$AX$21:$AZ$21</formula1>
    </dataValidation>
    <dataValidation type="list" allowBlank="1" showErrorMessage="1" sqref="C23">
      <formula1>'ROUND 12'!$AH$23:$AJ$23</formula1>
    </dataValidation>
    <dataValidation type="list" allowBlank="1" showErrorMessage="1" sqref="N10">
      <formula1>'ROUND 12'!$BJ$10:$BL$10</formula1>
    </dataValidation>
    <dataValidation type="list" allowBlank="1" showErrorMessage="1" sqref="O19">
      <formula1>'ROUND 12'!$BN$19:$BP$19</formula1>
    </dataValidation>
    <dataValidation type="list" allowBlank="1" showErrorMessage="1" sqref="C5">
      <formula1>'ROUND 12'!$AH$5:$AJ$5</formula1>
    </dataValidation>
    <dataValidation type="list" allowBlank="1" showErrorMessage="1" sqref="O22">
      <formula1>'ROUND 12'!$BN$22:$BP$22</formula1>
    </dataValidation>
    <dataValidation type="list" allowBlank="1" showErrorMessage="1" sqref="D8">
      <formula1>'ROUND 12'!$AL$8:$AN$8</formula1>
    </dataValidation>
    <dataValidation type="list" allowBlank="1" showErrorMessage="1" sqref="R14">
      <formula1>'ROUND 12'!$BZ$14:$CB$14</formula1>
    </dataValidation>
    <dataValidation type="list" allowBlank="1" showErrorMessage="1" sqref="P16">
      <formula1>'ROUND 12'!$BR$16:$BT$16</formula1>
    </dataValidation>
    <dataValidation type="list" allowBlank="1" showErrorMessage="1" sqref="M17">
      <formula1>'ROUND 12'!$BF$17:$BH$17</formula1>
    </dataValidation>
    <dataValidation type="list" allowBlank="1" showErrorMessage="1" sqref="G19">
      <formula1>'ROUND 12'!$AX$19:$AZ$19</formula1>
    </dataValidation>
    <dataValidation type="list" allowBlank="1" showErrorMessage="1" sqref="H18">
      <formula1>'ROUND 12'!$BB$18:$BD$18</formula1>
    </dataValidation>
    <dataValidation type="list" allowBlank="1" showErrorMessage="1" sqref="R26">
      <formula1>'ROUND 12'!$BZ$26:$CB$26</formula1>
    </dataValidation>
    <dataValidation type="list" allowBlank="1" showErrorMessage="1" sqref="E14">
      <formula1>'ROUND 12'!$AP$14:$AR$14</formula1>
    </dataValidation>
    <dataValidation type="list" allowBlank="1" showErrorMessage="1" sqref="H9">
      <formula1>'ROUND 12'!$BB$9:$BD$9</formula1>
    </dataValidation>
    <dataValidation type="list" allowBlank="1" showErrorMessage="1" sqref="N11">
      <formula1>'ROUND 12'!$BJ$11:$BL$11</formula1>
    </dataValidation>
    <dataValidation type="list" allowBlank="1" showErrorMessage="1" sqref="E5">
      <formula1>'ROUND 12'!$AP$5:$AR$5</formula1>
    </dataValidation>
    <dataValidation type="list" allowBlank="1" showErrorMessage="1" sqref="N23">
      <formula1>'ROUND 12'!$BJ$23:$BL$23</formula1>
    </dataValidation>
    <dataValidation type="list" allowBlank="1" showErrorMessage="1" sqref="F13">
      <formula1>'ROUND 12'!$AT$13:$AV$13</formula1>
    </dataValidation>
    <dataValidation type="list" allowBlank="1" showErrorMessage="1" sqref="D25">
      <formula1>'ROUND 12'!$AL$25:$AN$25</formula1>
    </dataValidation>
    <dataValidation type="list" allowBlank="1" showErrorMessage="1" sqref="F25">
      <formula1>'ROUND 12'!$AT$25:$AV$25</formula1>
    </dataValidation>
    <dataValidation type="list" allowBlank="1" showErrorMessage="1" sqref="O6">
      <formula1>'ROUND 12'!$BN$6:$BP$6</formula1>
    </dataValidation>
    <dataValidation type="list" allowBlank="1" showErrorMessage="1" sqref="R13">
      <formula1>'ROUND 12'!$BZ$13:$CB$13</formula1>
    </dataValidation>
    <dataValidation type="list" allowBlank="1" showErrorMessage="1" sqref="D24">
      <formula1>'ROUND 12'!$AL$24:$AN$24</formula1>
    </dataValidation>
    <dataValidation type="list" allowBlank="1" showErrorMessage="1" sqref="N24">
      <formula1>'ROUND 12'!$BJ$24:$BL$24</formula1>
    </dataValidation>
    <dataValidation type="list" allowBlank="1" showErrorMessage="1" sqref="E27">
      <formula1>'ROUND 12'!$AP$27:$AR$27</formula1>
    </dataValidation>
    <dataValidation type="list" allowBlank="1" showErrorMessage="1" sqref="M21">
      <formula1>'ROUND 12'!$BF$21:$BH$21</formula1>
    </dataValidation>
    <dataValidation type="list" allowBlank="1" showErrorMessage="1" sqref="F9">
      <formula1>'ROUND 12'!$AT$9:$AV$9</formula1>
    </dataValidation>
    <dataValidation type="list" allowBlank="1" showErrorMessage="1" sqref="D12">
      <formula1>'ROUND 12'!$AL$12:$AN$12</formula1>
    </dataValidation>
    <dataValidation type="list" allowBlank="1" showErrorMessage="1" sqref="F26">
      <formula1>'ROUND 12'!$AT$26:$AV$26</formula1>
    </dataValidation>
    <dataValidation type="list" allowBlank="1" showErrorMessage="1" sqref="F11">
      <formula1>'ROUND 12'!$AT$11:$AV$11</formula1>
    </dataValidation>
    <dataValidation type="list" allowBlank="1" showErrorMessage="1" sqref="P7">
      <formula1>'ROUND 12'!$BR$7:$BT$7</formula1>
    </dataValidation>
    <dataValidation type="list" allowBlank="1" showErrorMessage="1" sqref="R12">
      <formula1>'ROUND 12'!$BZ$12:$CB$12</formula1>
    </dataValidation>
    <dataValidation type="list" allowBlank="1" showErrorMessage="1" sqref="O20">
      <formula1>'ROUND 12'!$BN$20:$BP$20</formula1>
    </dataValidation>
    <dataValidation type="list" allowBlank="1" showErrorMessage="1" sqref="R9">
      <formula1>'ROUND 12'!$BZ$9:$CB$9</formula1>
    </dataValidation>
    <dataValidation type="list" allowBlank="1" showErrorMessage="1" sqref="F27">
      <formula1>'ROUND 12'!$AT$27:$AV$27</formula1>
    </dataValidation>
    <dataValidation type="list" allowBlank="1" showErrorMessage="1" sqref="N7">
      <formula1>'ROUND 12'!$BJ$7:$BL$7</formula1>
    </dataValidation>
    <dataValidation type="list" allowBlank="1" showErrorMessage="1" sqref="S15">
      <formula1>'ROUND 12'!$AC$15:$AF$15</formula1>
    </dataValidation>
    <dataValidation type="list" allowBlank="1" showErrorMessage="1" sqref="E16">
      <formula1>'ROUND 12'!$AP$16:$AR$16</formula1>
    </dataValidation>
    <dataValidation type="list" allowBlank="1" showErrorMessage="1" sqref="D23">
      <formula1>'ROUND 12'!$AL$23:$AN$23</formula1>
    </dataValidation>
    <dataValidation type="list" allowBlank="1" showErrorMessage="1" sqref="M5">
      <formula1>'ROUND 12'!$BF$5:$BH$5</formula1>
    </dataValidation>
    <dataValidation type="list" allowBlank="1" showErrorMessage="1" sqref="N25">
      <formula1>'ROUND 12'!$BJ$25:$BL$25</formula1>
    </dataValidation>
    <dataValidation type="list" allowBlank="1" showErrorMessage="1" sqref="I4">
      <formula1>'ROUND 12'!$X$4:$AA$4</formula1>
    </dataValidation>
    <dataValidation type="list" allowBlank="1" showErrorMessage="1" sqref="Q4">
      <formula1>'ROUND 12'!$BV$4:$BX$4</formula1>
    </dataValidation>
    <dataValidation type="list" allowBlank="1" showErrorMessage="1" sqref="C11">
      <formula1>'ROUND 12'!$AH$11:$AJ$11</formula1>
    </dataValidation>
    <dataValidation type="list" allowBlank="1" showErrorMessage="1" sqref="H20">
      <formula1>'ROUND 12'!$BB$20:$BD$20</formula1>
    </dataValidation>
    <dataValidation type="list" allowBlank="1" showErrorMessage="1" sqref="Q27">
      <formula1>'ROUND 12'!$BV$27:$BX$27</formula1>
    </dataValidation>
    <dataValidation type="list" allowBlank="1" showErrorMessage="1" sqref="S18">
      <formula1>'ROUND 12'!$AC$18:$AF$18</formula1>
    </dataValidation>
    <dataValidation type="list" allowBlank="1" showErrorMessage="1" sqref="S20">
      <formula1>'ROUND 12'!$AC$20:$AF$20</formula1>
    </dataValidation>
    <dataValidation type="list" allowBlank="1" showErrorMessage="1" sqref="H15">
      <formula1>'ROUND 12'!$BB$15:$BD$15</formula1>
    </dataValidation>
    <dataValidation type="list" allowBlank="1" showErrorMessage="1" sqref="N26">
      <formula1>'ROUND 12'!$BJ$26:$BL$26</formula1>
    </dataValidation>
    <dataValidation type="list" allowBlank="1" showErrorMessage="1" sqref="Q24">
      <formula1>'ROUND 12'!$BV$24:$BX$24</formula1>
    </dataValidation>
    <dataValidation type="list" allowBlank="1" showErrorMessage="1" sqref="H7">
      <formula1>'ROUND 12'!$BB$7:$BD$7</formula1>
    </dataValidation>
    <dataValidation type="list" allowBlank="1" showErrorMessage="1" sqref="D22">
      <formula1>'ROUND 12'!$AL$22:$AN$22</formula1>
    </dataValidation>
    <dataValidation type="list" allowBlank="1" showErrorMessage="1" sqref="S17">
      <formula1>'ROUND 12'!$AC$17:$AF$17</formula1>
    </dataValidation>
    <dataValidation type="list" allowBlank="1" showErrorMessage="1" sqref="H21">
      <formula1>'ROUND 12'!$BB$21:$BD$21</formula1>
    </dataValidation>
    <dataValidation type="list" allowBlank="1" showErrorMessage="1" sqref="F7">
      <formula1>'ROUND 12'!$AT$7:$AV$7</formula1>
    </dataValidation>
    <dataValidation type="list" allowBlank="1" showErrorMessage="1" sqref="P13">
      <formula1>'ROUND 12'!$BR$13:$BT$13</formula1>
    </dataValidation>
    <dataValidation type="list" allowBlank="1" showErrorMessage="1" sqref="E17">
      <formula1>'ROUND 12'!$AP$17:$AR$17</formula1>
    </dataValidation>
    <dataValidation type="list" allowBlank="1" showErrorMessage="1" sqref="G10">
      <formula1>'ROUND 12'!$AX$10:$AZ$10</formula1>
    </dataValidation>
    <dataValidation type="list" allowBlank="1" showErrorMessage="1" sqref="Q25">
      <formula1>'ROUND 12'!$BV$25:$BX$25</formula1>
    </dataValidation>
    <dataValidation type="list" allowBlank="1" showErrorMessage="1" sqref="C12">
      <formula1>'ROUND 12'!$AH$12:$AJ$12</formula1>
    </dataValidation>
    <dataValidation type="list" allowBlank="1" showErrorMessage="1" sqref="F10">
      <formula1>'ROUND 12'!$AT$10:$AV$10</formula1>
    </dataValidation>
    <dataValidation type="list" allowBlank="1" showErrorMessage="1" sqref="P14">
      <formula1>'ROUND 12'!$BR$14:$BT$14</formula1>
    </dataValidation>
    <dataValidation type="list" allowBlank="1" showErrorMessage="1" sqref="S16">
      <formula1>'ROUND 12'!$AC$16:$AF$16</formula1>
    </dataValidation>
    <dataValidation type="list" allowBlank="1" showErrorMessage="1" sqref="M19">
      <formula1>'ROUND 12'!$BF$19:$BH$19</formula1>
    </dataValidation>
    <dataValidation type="list" allowBlank="1" showErrorMessage="1" sqref="O4">
      <formula1>'ROUND 12'!$BN$4:$BP$4</formula1>
    </dataValidation>
    <dataValidation type="list" allowBlank="1" showErrorMessage="1" sqref="H16">
      <formula1>'ROUND 12'!$BB$16:$BD$16</formula1>
    </dataValidation>
    <dataValidation type="list" allowBlank="1" showErrorMessage="1" sqref="E12">
      <formula1>'ROUND 12'!$AP$12:$AR$12</formula1>
    </dataValidation>
    <dataValidation type="list" allowBlank="1" showErrorMessage="1" sqref="M15">
      <formula1>'ROUND 12'!$BF$15:$BH$15</formula1>
    </dataValidation>
    <dataValidation type="list" allowBlank="1" showErrorMessage="1" sqref="N21">
      <formula1>'ROUND 12'!$BJ$21:$BL$21</formula1>
    </dataValidation>
    <dataValidation type="list" allowBlank="1" showErrorMessage="1" sqref="P20">
      <formula1>'ROUND 12'!$BR$20:$BT$20</formula1>
    </dataValidation>
    <dataValidation type="list" allowBlank="1" showErrorMessage="1" sqref="I19">
      <formula1>'ROUND 12'!$X$19:$AA$19</formula1>
    </dataValidation>
    <dataValidation type="list" allowBlank="1" showErrorMessage="1" sqref="S19">
      <formula1>'ROUND 12'!$AC$19:$AF$19</formula1>
    </dataValidation>
    <dataValidation type="list" allowBlank="1" showErrorMessage="1" sqref="I21">
      <formula1>'ROUND 12'!$X$21:$AA$21</formula1>
    </dataValidation>
    <dataValidation type="list" allowBlank="1" showErrorMessage="1" sqref="P5">
      <formula1>'ROUND 12'!$BR$5:$BT$5</formula1>
    </dataValidation>
    <dataValidation type="list" allowBlank="1" showErrorMessage="1" sqref="Q23">
      <formula1>'ROUND 12'!$BV$23:$BX$23</formula1>
    </dataValidation>
    <dataValidation type="list" allowBlank="1" showErrorMessage="1" sqref="G11">
      <formula1>'ROUND 12'!$AX$11:$AZ$11</formula1>
    </dataValidation>
    <dataValidation type="list" allowBlank="1" showErrorMessage="1" sqref="N19">
      <formula1>'ROUND 12'!$BJ$19:$BL$19</formula1>
    </dataValidation>
    <dataValidation type="list" allowBlank="1" showErrorMessage="1" sqref="R24">
      <formula1>'ROUND 12'!$BZ$24:$CB$24</formula1>
    </dataValidation>
    <dataValidation type="list" allowBlank="1" showErrorMessage="1" sqref="P18">
      <formula1>'ROUND 12'!$BR$18:$BT$18</formula1>
    </dataValidation>
    <dataValidation type="list" allowBlank="1" showErrorMessage="1" sqref="D4">
      <formula1>'ROUND 12'!$AL$4:$AN$4</formula1>
    </dataValidation>
    <dataValidation type="list" allowBlank="1" showErrorMessage="1" sqref="N13">
      <formula1>'ROUND 12'!$BJ$13:$BL$13</formula1>
    </dataValidation>
    <dataValidation type="list" allowBlank="1" showErrorMessage="1" sqref="M23">
      <formula1>'ROUND 12'!$BF$23:$BH$23</formula1>
    </dataValidation>
    <dataValidation type="list" allowBlank="1" showErrorMessage="1" sqref="H14">
      <formula1>'ROUND 12'!$BB$14:$BD$14</formula1>
    </dataValidation>
    <dataValidation type="list" allowBlank="1" showErrorMessage="1" sqref="I13">
      <formula1>'ROUND 12'!$X$13:$AA$13</formula1>
    </dataValidation>
    <dataValidation type="list" allowBlank="1" showErrorMessage="1" sqref="D14">
      <formula1>'ROUND 12'!$AL$14:$AN$14</formula1>
    </dataValidation>
    <dataValidation type="list" allowBlank="1" showErrorMessage="1" sqref="Q15">
      <formula1>'ROUND 12'!$BV$15:$BX$15</formula1>
    </dataValidation>
    <dataValidation type="list" allowBlank="1" showErrorMessage="1" sqref="Q9">
      <formula1>'ROUND 12'!$BV$9:$BX$9</formula1>
    </dataValidation>
    <dataValidation type="list" allowBlank="1" showErrorMessage="1" sqref="R11">
      <formula1>'ROUND 12'!$BZ$11:$CB$11</formula1>
    </dataValidation>
    <dataValidation type="list" allowBlank="1" showErrorMessage="1" sqref="G24">
      <formula1>'ROUND 12'!$AX$24:$AZ$24</formula1>
    </dataValidation>
    <dataValidation type="list" allowBlank="1" showErrorMessage="1" sqref="G8">
      <formula1>'ROUND 12'!$AX$8:$AZ$8</formula1>
    </dataValidation>
    <dataValidation type="list" allowBlank="1" showErrorMessage="1" sqref="D13">
      <formula1>'ROUND 12'!$AL$13:$AN$13</formula1>
    </dataValidation>
    <dataValidation type="list" allowBlank="1" showErrorMessage="1" sqref="H5">
      <formula1>'ROUND 12'!$BB$5:$BD$5</formula1>
    </dataValidation>
    <dataValidation type="list" allowBlank="1" showErrorMessage="1" sqref="M10">
      <formula1>'ROUND 12'!$BF$10:$BH$10</formula1>
    </dataValidation>
    <dataValidation type="list" allowBlank="1" showErrorMessage="1" sqref="N5">
      <formula1>'ROUND 12'!$BJ$5:$BL$5</formula1>
    </dataValidation>
    <dataValidation type="list" allowBlank="1" showErrorMessage="1" sqref="M8">
      <formula1>'ROUND 12'!$BF$8:$BH$8</formula1>
    </dataValidation>
    <dataValidation type="list" allowBlank="1" showErrorMessage="1" sqref="G25">
      <formula1>'ROUND 12'!$AX$25:$AZ$25</formula1>
    </dataValidation>
    <dataValidation type="list" allowBlank="1" showErrorMessage="1" sqref="O10">
      <formula1>'ROUND 12'!$BN$10:$BP$10</formula1>
    </dataValidation>
    <dataValidation type="list" allowBlank="1" showErrorMessage="1" sqref="M22">
      <formula1>'ROUND 12'!$BF$22:$BH$22</formula1>
    </dataValidation>
    <dataValidation type="list" allowBlank="1" showErrorMessage="1" sqref="E20">
      <formula1>'ROUND 12'!$AP$20:$AR$20</formula1>
    </dataValidation>
    <dataValidation type="list" allowBlank="1" showErrorMessage="1" sqref="N18">
      <formula1>'ROUND 12'!$BJ$18:$BL$18</formula1>
    </dataValidation>
    <dataValidation type="list" allowBlank="1" showErrorMessage="1" sqref="P17">
      <formula1>'ROUND 12'!$BR$17:$BT$17</formula1>
    </dataValidation>
    <dataValidation type="list" allowBlank="1" showErrorMessage="1" sqref="R25">
      <formula1>'ROUND 12'!$BZ$25:$CB$25</formula1>
    </dataValidation>
    <dataValidation type="list" allowBlank="1" showErrorMessage="1" sqref="Q16">
      <formula1>'ROUND 12'!$BV$16:$BX$16</formula1>
    </dataValidation>
    <dataValidation type="list" allowBlank="1" showErrorMessage="1" sqref="M16">
      <formula1>'ROUND 12'!$BF$16:$BH$16</formula1>
    </dataValidation>
    <dataValidation type="list" allowBlank="1" showErrorMessage="1" sqref="I18">
      <formula1>'ROUND 12'!$X$18:$AA$18</formula1>
    </dataValidation>
    <dataValidation type="list" allowBlank="1" showErrorMessage="1" sqref="S5">
      <formula1>'ROUND 12'!$AC$5:$AF$5</formula1>
    </dataValidation>
    <dataValidation type="list" allowBlank="1" showErrorMessage="1" sqref="O9">
      <formula1>'ROUND 12'!$BN$9:$BP$9</formula1>
    </dataValidation>
    <dataValidation type="list" allowBlank="1" showErrorMessage="1" sqref="Q10">
      <formula1>'ROUND 12'!$BV$10:$BX$10</formula1>
    </dataValidation>
    <dataValidation type="list" allowBlank="1" showErrorMessage="1" sqref="H13">
      <formula1>'ROUND 12'!$BB$13:$BD$13</formula1>
    </dataValidation>
    <dataValidation type="list" allowBlank="1" showErrorMessage="1" sqref="Q22">
      <formula1>'ROUND 12'!$BV$22:$BX$22</formula1>
    </dataValidation>
    <dataValidation type="list" allowBlank="1" showErrorMessage="1" sqref="O11">
      <formula1>'ROUND 12'!$BN$11:$BP$11</formula1>
    </dataValidation>
    <dataValidation type="list" allowBlank="1" showErrorMessage="1" sqref="I12">
      <formula1>'ROUND 12'!$X$12:$AA$12</formula1>
    </dataValidation>
    <dataValidation type="list" allowBlank="1" showErrorMessage="1" sqref="E8">
      <formula1>'ROUND 12'!$AP$8:$AR$8</formula1>
    </dataValidation>
    <dataValidation type="list" allowBlank="1" showErrorMessage="1" sqref="G23">
      <formula1>'ROUND 12'!$AX$23:$AZ$23</formula1>
    </dataValidation>
    <dataValidation type="list" allowBlank="1" showErrorMessage="1" sqref="H10">
      <formula1>'ROUND 12'!$BB$10:$BD$10</formula1>
    </dataValidation>
    <dataValidation type="list" allowBlank="1" showErrorMessage="1" sqref="N12">
      <formula1>'ROUND 12'!$BJ$12:$BL$12</formula1>
    </dataValidation>
    <dataValidation type="list" allowBlank="1" showErrorMessage="1" sqref="C8">
      <formula1>'ROUND 12'!$AH$8:$AJ$8</formula1>
    </dataValidation>
    <dataValidation type="list" allowBlank="1" showErrorMessage="1" sqref="R15">
      <formula1>'ROUND 12'!$BZ$15:$CB$15</formula1>
    </dataValidation>
    <dataValidation type="list" allowBlank="1" showErrorMessage="1" sqref="Q14">
      <formula1>'ROUND 12'!$BV$14:$BX$14</formula1>
    </dataValidation>
    <dataValidation type="list" allowBlank="1" showErrorMessage="1" sqref="G20">
      <formula1>'ROUND 12'!$AX$20:$AZ$20</formula1>
    </dataValidation>
    <dataValidation type="list" allowBlank="1" showErrorMessage="1" sqref="P27">
      <formula1>'ROUND 12'!$BR$27:$BT$27</formula1>
    </dataValidation>
    <dataValidation type="list" allowBlank="1" showErrorMessage="1" sqref="R5">
      <formula1>'ROUND 12'!$BZ$5:$CB$5</formula1>
    </dataValidation>
    <dataValidation type="list" allowBlank="1" showErrorMessage="1" sqref="M11">
      <formula1>'ROUND 12'!$BF$11:$BH$11</formula1>
    </dataValidation>
    <dataValidation type="list" allowBlank="1" showErrorMessage="1" sqref="G15">
      <formula1>'ROUND 12'!$AX$15:$AZ$15</formula1>
    </dataValidation>
    <dataValidation type="list" allowBlank="1" showErrorMessage="1" sqref="F5">
      <formula1>'ROUND 12'!$AT$5:$AV$5</formula1>
    </dataValidation>
    <dataValidation type="list" allowBlank="1" showErrorMessage="1" sqref="N22">
      <formula1>'ROUND 12'!$BJ$22:$BL$22</formula1>
    </dataValidation>
    <dataValidation type="list" allowBlank="1" showErrorMessage="1" sqref="R20">
      <formula1>'ROUND 12'!$BZ$20:$CB$20</formula1>
    </dataValidation>
    <dataValidation type="list" allowBlank="1" showErrorMessage="1" sqref="Q11">
      <formula1>'ROUND 12'!$BV$11:$BX$11</formula1>
    </dataValidation>
    <dataValidation type="list" allowBlank="1" showErrorMessage="1" sqref="I22">
      <formula1>'ROUND 12'!$X$22:$AA$22</formula1>
    </dataValidation>
    <dataValidation type="list" allowBlank="1" showErrorMessage="1" sqref="P24">
      <formula1>'ROUND 12'!$BR$24:$BT$24</formula1>
    </dataValidation>
    <dataValidation type="list" allowBlank="1" showErrorMessage="1" sqref="G18">
      <formula1>'ROUND 12'!$AX$18:$AZ$18</formula1>
    </dataValidation>
    <dataValidation type="list" allowBlank="1" showErrorMessage="1" sqref="R18">
      <formula1>'ROUND 12'!$BZ$18:$CB$18</formula1>
    </dataValidation>
    <dataValidation type="list" allowBlank="1" showErrorMessage="1" sqref="R23">
      <formula1>'ROUND 12'!$BZ$23:$CB$23</formula1>
    </dataValidation>
    <dataValidation type="list" allowBlank="1" showErrorMessage="1" sqref="I17">
      <formula1>'ROUND 12'!$X$17:$AA$17</formula1>
    </dataValidation>
    <dataValidation type="list" allowBlank="1" showErrorMessage="1" sqref="P19">
      <formula1>'ROUND 12'!$BR$19:$BT$19</formula1>
    </dataValidation>
    <dataValidation type="list" allowBlank="1" showErrorMessage="1" sqref="E13">
      <formula1>'ROUND 12'!$AP$13:$AR$13</formula1>
    </dataValidation>
    <dataValidation type="list" allowBlank="1" showErrorMessage="1" sqref="M14">
      <formula1>'ROUND 12'!$BF$14:$BH$14</formula1>
    </dataValidation>
    <dataValidation type="list" allowBlank="1" showErrorMessage="1" sqref="Q7">
      <formula1>'ROUND 12'!$BV$7:$BX$7</formula1>
    </dataValidation>
    <dataValidation type="list" allowBlank="1" showErrorMessage="1" sqref="P8">
      <formula1>'ROUND 12'!$BR$8:$BT$8</formula1>
    </dataValidation>
    <dataValidation type="list" allowBlank="1" showErrorMessage="1" sqref="N14">
      <formula1>'ROUND 12'!$BJ$14:$BL$14</formula1>
    </dataValidation>
    <dataValidation type="list" allowBlank="1" showErrorMessage="1" sqref="Q12">
      <formula1>'ROUND 12'!$BV$12:$BX$12</formula1>
    </dataValidation>
    <dataValidation type="list" allowBlank="1" showErrorMessage="1" sqref="R17">
      <formula1>'ROUND 12'!$BZ$17:$CB$17</formula1>
    </dataValidation>
    <dataValidation type="list" allowBlank="1" showErrorMessage="1" sqref="P25">
      <formula1>'ROUND 12'!$BR$25:$BT$25</formula1>
    </dataValidation>
    <dataValidation type="list" allowBlank="1" showErrorMessage="1" sqref="D10">
      <formula1>'ROUND 12'!$AL$10:$AN$10</formula1>
    </dataValidation>
    <dataValidation type="list" allowBlank="1" showErrorMessage="1" sqref="I14">
      <formula1>'ROUND 12'!$X$14:$AA$14</formula1>
    </dataValidation>
    <dataValidation type="list" allowBlank="1" showErrorMessage="1" sqref="C3:H3">
      <formula1>'ROUND 12'!$Y$27:$Y$36</formula1>
    </dataValidation>
    <dataValidation type="list" allowBlank="1" showErrorMessage="1" sqref="E10">
      <formula1>'ROUND 12'!$AP$10:$AR$10</formula1>
    </dataValidation>
    <dataValidation type="list" allowBlank="1" showErrorMessage="1" sqref="M13">
      <formula1>'ROUND 12'!$BF$13:$BH$13</formula1>
    </dataValidation>
    <dataValidation type="list" allowBlank="1" showErrorMessage="1" sqref="I20">
      <formula1>'ROUND 12'!$X$20:$AA$20</formula1>
    </dataValidation>
    <dataValidation type="list" allowBlank="1" showErrorMessage="1" sqref="G6">
      <formula1>'ROUND 12'!$AX$6:$AZ$6</formula1>
    </dataValidation>
    <dataValidation type="list" allowBlank="1" showErrorMessage="1" sqref="I6">
      <formula1>'ROUND 12'!$X$6:$AA$6</formula1>
    </dataValidation>
    <dataValidation type="list" allowBlank="1" showErrorMessage="1" sqref="G16">
      <formula1>'ROUND 12'!$AX$16:$AZ$16</formula1>
    </dataValidation>
    <dataValidation type="list" allowBlank="1" showErrorMessage="1" sqref="E6">
      <formula1>'ROUND 12'!$AP$6:$AR$6</formula1>
    </dataValidation>
    <dataValidation type="list" allowBlank="1" showErrorMessage="1" sqref="I15">
      <formula1>'ROUND 12'!$X$15:$AA$15</formula1>
    </dataValidation>
    <dataValidation type="list" allowBlank="1" showErrorMessage="1" sqref="E11">
      <formula1>'ROUND 12'!$AP$11:$AR$11</formula1>
    </dataValidation>
    <dataValidation type="list" allowBlank="1" showErrorMessage="1" sqref="G22">
      <formula1>'ROUND 12'!$AX$22:$AZ$22</formula1>
    </dataValidation>
    <dataValidation type="list" allowBlank="1" showErrorMessage="1" sqref="R22">
      <formula1>'ROUND 12'!$BZ$22:$CB$22</formula1>
    </dataValidation>
    <dataValidation type="list" allowBlank="1" showErrorMessage="1" sqref="O7">
      <formula1>'ROUND 12'!$BN$7:$BP$7</formula1>
    </dataValidation>
    <dataValidation type="list" allowBlank="1" showErrorMessage="1" sqref="D6">
      <formula1>'ROUND 12'!$AL$6:$AN$6</formula1>
    </dataValidation>
    <dataValidation type="list" allowBlank="1" showErrorMessage="1" sqref="S7">
      <formula1>'ROUND 12'!$AC$7:$AF$7</formula1>
    </dataValidation>
    <dataValidation type="list" allowBlank="1" showErrorMessage="1" sqref="N20">
      <formula1>'ROUND 12'!$BJ$20:$BL$20</formula1>
    </dataValidation>
    <dataValidation type="list" allowBlank="1" showErrorMessage="1" sqref="G17">
      <formula1>'ROUND 12'!$AX$17:$AZ$17</formula1>
    </dataValidation>
    <dataValidation type="list" allowBlank="1" showErrorMessage="1" sqref="N15">
      <formula1>'ROUND 12'!$BJ$15:$BL$15</formula1>
    </dataValidation>
    <dataValidation type="list" allowBlank="1" showErrorMessage="1" sqref="Q13">
      <formula1>'ROUND 12'!$BV$13:$BX$13</formula1>
    </dataValidation>
    <dataValidation type="list" allowBlank="1" showErrorMessage="1" sqref="R16">
      <formula1>'ROUND 12'!$BZ$16:$CB$16</formula1>
    </dataValidation>
    <dataValidation type="list" allowBlank="1" showErrorMessage="1" sqref="P26">
      <formula1>'ROUND 12'!$BR$26:$BT$26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3"/>
      <c r="B1" s="3"/>
      <c r="C1" s="5"/>
      <c r="D1" s="5"/>
      <c r="E1" s="5"/>
      <c r="F1" s="5"/>
      <c r="G1" s="7" t="s">
        <v>2</v>
      </c>
      <c r="R1" s="5"/>
      <c r="S1" s="5"/>
      <c r="T1" s="5"/>
      <c r="U1" s="5"/>
      <c r="V1" s="8"/>
      <c r="W1" s="8"/>
      <c r="X1" s="8"/>
      <c r="Y1" s="10"/>
      <c r="Z1" s="8"/>
      <c r="AA1" s="8"/>
      <c r="AB1" s="8"/>
      <c r="AC1" s="8"/>
      <c r="AD1" s="8"/>
      <c r="AE1" s="8"/>
      <c r="AF1" s="8"/>
      <c r="AG1" s="12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</row>
    <row r="2" ht="18.75" customHeight="1">
      <c r="A2" s="3"/>
      <c r="B2" s="3"/>
      <c r="C2" s="13" t="s">
        <v>6</v>
      </c>
      <c r="D2" s="14"/>
      <c r="E2" s="14"/>
      <c r="F2" s="14"/>
      <c r="G2" s="14"/>
      <c r="H2" s="14"/>
      <c r="I2" s="14"/>
      <c r="J2" s="14"/>
      <c r="K2" s="15"/>
      <c r="L2" s="16" t="s">
        <v>8</v>
      </c>
      <c r="M2" s="18" t="s">
        <v>9</v>
      </c>
      <c r="N2" s="14"/>
      <c r="O2" s="14"/>
      <c r="P2" s="14"/>
      <c r="Q2" s="14"/>
      <c r="R2" s="14"/>
      <c r="S2" s="14"/>
      <c r="T2" s="14"/>
      <c r="U2" s="15"/>
      <c r="V2" s="8"/>
      <c r="W2" s="8"/>
      <c r="X2" s="8"/>
      <c r="Y2" s="10"/>
      <c r="Z2" s="8"/>
      <c r="AA2" s="8"/>
      <c r="AB2" s="8"/>
      <c r="AC2" s="8"/>
      <c r="AD2" s="8"/>
      <c r="AE2" s="8"/>
      <c r="AF2" s="8"/>
      <c r="AG2" s="12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</row>
    <row r="3">
      <c r="A3" s="3"/>
      <c r="B3" s="3"/>
      <c r="C3" s="20" t="s">
        <v>12</v>
      </c>
      <c r="D3" s="22" t="s">
        <v>14</v>
      </c>
      <c r="E3" s="20" t="s">
        <v>15</v>
      </c>
      <c r="F3" s="22" t="s">
        <v>16</v>
      </c>
      <c r="G3" s="20"/>
      <c r="H3" s="22"/>
      <c r="I3" s="23" t="s">
        <v>17</v>
      </c>
      <c r="J3" s="25" t="s">
        <v>19</v>
      </c>
      <c r="K3" s="23" t="s">
        <v>24</v>
      </c>
      <c r="L3" s="27"/>
      <c r="M3" s="28" t="s">
        <v>27</v>
      </c>
      <c r="N3" s="29" t="s">
        <v>31</v>
      </c>
      <c r="O3" s="28" t="s">
        <v>32</v>
      </c>
      <c r="P3" s="29" t="s">
        <v>33</v>
      </c>
      <c r="Q3" s="28"/>
      <c r="R3" s="29"/>
      <c r="S3" s="23" t="s">
        <v>17</v>
      </c>
      <c r="T3" s="25" t="s">
        <v>19</v>
      </c>
      <c r="U3" s="23" t="s">
        <v>24</v>
      </c>
      <c r="V3" s="8"/>
      <c r="W3" s="8"/>
      <c r="X3" s="8"/>
      <c r="Y3" s="10"/>
      <c r="Z3" s="8"/>
      <c r="AA3" s="8"/>
      <c r="AB3" s="8"/>
      <c r="AC3" s="8"/>
      <c r="AD3" s="8"/>
      <c r="AE3" s="8"/>
      <c r="AF3" s="8"/>
      <c r="AG3" s="12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</row>
    <row r="4">
      <c r="A4" s="3"/>
      <c r="B4" s="30"/>
      <c r="C4" s="32"/>
      <c r="D4" s="33"/>
      <c r="E4" s="32"/>
      <c r="F4" s="33">
        <v>10.0</v>
      </c>
      <c r="G4" s="32"/>
      <c r="H4" s="33"/>
      <c r="I4" s="34">
        <v>30.0</v>
      </c>
      <c r="J4" s="33">
        <f>IF(AND(SUM(C4:H4)&lt;=0,I4&gt;0), "BON.ERR", IF(OR(AND(C4&lt;&gt;"", C3=""), AND(D4&lt;&gt;"", D3=""), AND(E4&lt;&gt;"", E3=""), AND(F4&lt;&gt;"", F3=""), AND(G4&lt;&gt;"", G3=""), AND(H4&lt;&gt;"", H3="")), "TU.ERR", SUM(C4:I4)))</f>
        <v>40</v>
      </c>
      <c r="K4" s="37">
        <f>IFERROR(__xludf.DUMMYFUNCTION("IF(OR(RegExMatch(J4&amp;"""",""ERR""), RegExMatch(J4&amp;"""",""--"")),  ""-----------"", SUM(J4,K3))"),40.0)</f>
        <v>40</v>
      </c>
      <c r="L4" s="38">
        <v>1.0</v>
      </c>
      <c r="M4" s="39"/>
      <c r="N4" s="33"/>
      <c r="O4" s="39"/>
      <c r="P4" s="40">
        <v>-5.0</v>
      </c>
      <c r="Q4" s="39"/>
      <c r="R4" s="40"/>
      <c r="S4" s="34"/>
      <c r="T4" s="33">
        <f>IF(AND(SUM(M4:R4)&lt;=0,S4&gt;0), "BON.ERR", IF(OR(AND(M4&lt;&gt;"", M3=""), AND(N4&lt;&gt;"", N3=""), AND(O4&lt;&gt;"", O3=""), AND(P4&lt;&gt;"", P3=""), AND(Q4&lt;&gt;"", Q3=""), AND(R4&lt;&gt;"", R3="")), "TU.ERR", SUM(M4:S4)))</f>
        <v>-5</v>
      </c>
      <c r="U4" s="42">
        <f>IFERROR(__xludf.DUMMYFUNCTION("IF(OR(RegExMatch(T4&amp;"""",""ERR""), RegExMatch(T4&amp;"""",""--"")),  ""-----------"", SUM(T4,U3))"),-5.0)</f>
        <v>-5</v>
      </c>
      <c r="V4" s="43"/>
      <c r="W4" s="44" t="b">
        <f t="shared" ref="W4:W23" si="1">(COUNTIF(C4:H4, "=15")+COUNTIF(C4:H4, "=10")=1)</f>
        <v>1</v>
      </c>
      <c r="X4" s="44">
        <f>IFERROR(__xludf.DUMMYFUNCTION("IF(W4, FILTER(BONUS, LEN(BONUS)), ""0"")"),0.0)</f>
        <v>0</v>
      </c>
      <c r="Y4" s="43">
        <f>IFERROR(__xludf.DUMMYFUNCTION("""COMPUTED_VALUE"""),10.0)</f>
        <v>10</v>
      </c>
      <c r="Z4" s="44">
        <f>IFERROR(__xludf.DUMMYFUNCTION("""COMPUTED_VALUE"""),20.0)</f>
        <v>20</v>
      </c>
      <c r="AA4" s="44">
        <f>IFERROR(__xludf.DUMMYFUNCTION("""COMPUTED_VALUE"""),30.0)</f>
        <v>30</v>
      </c>
      <c r="AB4" s="44" t="b">
        <f t="shared" ref="AB4:AB23" si="2">(COUNTIF(M4:R4, "=15")+COUNTIF(M4:R4, "=10")=1)</f>
        <v>0</v>
      </c>
      <c r="AC4" s="44" t="str">
        <f>IFERROR(__xludf.DUMMYFUNCTION("IF(AB4, FILTER(BONUS, LEN(BONUS)), ""0"")"),"0")</f>
        <v>0</v>
      </c>
      <c r="AD4" s="44"/>
      <c r="AE4" s="44"/>
      <c r="AF4" s="44"/>
      <c r="AG4" s="44">
        <f>IF(C3="", 0, IF(SUM(C4:H4)-C4&lt;&gt;0, 0, IF(SUM(M4:R4)&gt;0, 2, IF(SUM(M4:R4)&lt;0, 3, 1))))</f>
        <v>0</v>
      </c>
      <c r="AH4" s="44" t="str">
        <f>IFERROR(__xludf.DUMMYFUNCTION("IF(AG4=1, FILTER(TOSSUP, LEN(TOSSUP)), IF(AG4=2, FILTER(NEG, LEN(NEG)), IF(AG4, FILTER(NONEG, LEN(NONEG)), """")))"),"")</f>
        <v/>
      </c>
      <c r="AI4" s="44"/>
      <c r="AJ4" s="44"/>
      <c r="AK4" s="44">
        <f>IF(D3="", 0, IF(SUM(C4:H4)-D4&lt;&gt;0, 0, IF(SUM(M4:R4)&gt;0, 2, IF(SUM(M4:R4)&lt;0, 3, 1))))</f>
        <v>0</v>
      </c>
      <c r="AL4" s="44" t="str">
        <f>IFERROR(__xludf.DUMMYFUNCTION("IF(AK4=1, FILTER(TOSSUP, LEN(TOSSUP)), IF(AK4=2, FILTER(NEG, LEN(NEG)), IF(AK4, FILTER(NONEG, LEN(NONEG)), """")))"),"")</f>
        <v/>
      </c>
      <c r="AM4" s="44"/>
      <c r="AN4" s="44"/>
      <c r="AO4" s="44">
        <f>IF(E3="", 0, IF(SUM(C4:H4)-E4&lt;&gt;0, 0, IF(SUM(M4:R4)&gt;0, 2, IF(SUM(M4:R4)&lt;0, 3, 1))))</f>
        <v>0</v>
      </c>
      <c r="AP4" s="44" t="str">
        <f>IFERROR(__xludf.DUMMYFUNCTION("IF(AO4=1, FILTER(TOSSUP, LEN(TOSSUP)), IF(AO4=2, FILTER(NEG, LEN(NEG)), IF(AO4, FILTER(NONEG, LEN(NONEG)), """")))"),"")</f>
        <v/>
      </c>
      <c r="AQ4" s="44"/>
      <c r="AR4" s="44"/>
      <c r="AS4" s="44">
        <f>IF(F3="", 0, IF(SUM(C4:H4)-F4&lt;&gt;0, 0, IF(SUM(M4:R4)&gt;0, 2, IF(SUM(M4:R4)&lt;0, 3, 1))))</f>
        <v>3</v>
      </c>
      <c r="AT4" s="44">
        <f>IFERROR(__xludf.DUMMYFUNCTION("IF(AS4=1, FILTER(TOSSUP, LEN(TOSSUP)), IF(AS4=2, FILTER(NEG, LEN(NEG)), IF(AS4, FILTER(NONEG, LEN(NONEG)), """")))"),10.0)</f>
        <v>10</v>
      </c>
      <c r="AU4" s="44">
        <f>IFERROR(__xludf.DUMMYFUNCTION("""COMPUTED_VALUE"""),15.0)</f>
        <v>15</v>
      </c>
      <c r="AV4" s="44"/>
      <c r="AW4" s="44">
        <f>IF(G3="", 0, IF(SUM(C4:H4)-G4&lt;&gt;0, 0, IF(SUM(M4:R4)&gt;0, 2, IF(SUM(M4:R4)&lt;0, 3, 1))))</f>
        <v>0</v>
      </c>
      <c r="AX4" s="44" t="str">
        <f>IFERROR(__xludf.DUMMYFUNCTION("IF(AW4=1, FILTER(TOSSUP, LEN(TOSSUP)), IF(AW4=2, FILTER(NEG, LEN(NEG)), IF(AW4, FILTER(NONEG, LEN(NONEG)), """")))"),"")</f>
        <v/>
      </c>
      <c r="AY4" s="44"/>
      <c r="AZ4" s="47"/>
      <c r="BA4" s="47">
        <f>IF(H3="", 0, IF(SUM(C4:H4)-H4&lt;&gt;0, 0, IF(SUM(M4:R4)&gt;0, 2, IF(SUM(M4:R4)&lt;0, 3, 1))))</f>
        <v>0</v>
      </c>
      <c r="BB4" s="47" t="str">
        <f>IFERROR(__xludf.DUMMYFUNCTION("IF(BA4=1, FILTER(TOSSUP, LEN(TOSSUP)), IF(BA4=2, FILTER(NEG, LEN(NEG)), IF(BA4, FILTER(NONEG, LEN(NONEG)), """")))"),"")</f>
        <v/>
      </c>
      <c r="BC4" s="47"/>
      <c r="BD4" s="47"/>
      <c r="BE4" s="47">
        <f>IF(M3="", 0, IF(SUM(M4:R4)-M4&lt;&gt;0, 0, IF(SUM(C4:H4)&gt;0, 2, IF(SUM(C4:H4)&lt;0, 3, 1))))</f>
        <v>0</v>
      </c>
      <c r="BF4" s="47" t="str">
        <f>IFERROR(__xludf.DUMMYFUNCTION("IF(BE4=1, FILTER(TOSSUP, LEN(TOSSUP)), IF(BE4=2, FILTER(NEG, LEN(NEG)), IF(BE4, FILTER(NONEG, LEN(NONEG)), """")))"),"")</f>
        <v/>
      </c>
      <c r="BG4" s="47"/>
      <c r="BH4" s="47"/>
      <c r="BI4" s="47">
        <f>IF(N3="", 0, IF(SUM(M4:R4)-N4&lt;&gt;0, 0, IF(SUM(C4:H4)&gt;0, 2, IF(SUM(C4:H4)&lt;0, 3, 1))))</f>
        <v>0</v>
      </c>
      <c r="BJ4" s="47" t="str">
        <f>IFERROR(__xludf.DUMMYFUNCTION("IF(BI4=1, FILTER(TOSSUP, LEN(TOSSUP)), IF(BI4=2, FILTER(NEG, LEN(NEG)), IF(BI4, FILTER(NONEG, LEN(NONEG)), """")))"),"")</f>
        <v/>
      </c>
      <c r="BK4" s="47"/>
      <c r="BL4" s="47"/>
      <c r="BM4" s="47">
        <f>IF(O3="", 0, IF(SUM(M4:R4)-O4&lt;&gt;0, 0, IF(SUM(C4:H4)&gt;0, 2, IF(SUM(C4:H4)&lt;0, 3, 1))))</f>
        <v>0</v>
      </c>
      <c r="BN4" s="47" t="str">
        <f>IFERROR(__xludf.DUMMYFUNCTION("IF(BM4=1, FILTER(TOSSUP, LEN(TOSSUP)), IF(BM4=2, FILTER(NEG, LEN(NEG)), IF(BM4, FILTER(NONEG, LEN(NONEG)), """")))"),"")</f>
        <v/>
      </c>
      <c r="BO4" s="47"/>
      <c r="BP4" s="47"/>
      <c r="BQ4" s="47">
        <f>IF(P3="", 0, IF(SUM(M4:R4)-P4&lt;&gt;0, 0, IF(SUM(C4:H4)&gt;0, 2, IF(SUM(C4:H4)&lt;0, 3, 1))))</f>
        <v>2</v>
      </c>
      <c r="BR4" s="47">
        <f>IFERROR(__xludf.DUMMYFUNCTION("IF(BQ4=1, FILTER(TOSSUP, LEN(TOSSUP)), IF(BQ4=2, FILTER(NEG, LEN(NEG)), IF(BQ4, FILTER(NONEG, LEN(NONEG)), """")))"),-5.0)</f>
        <v>-5</v>
      </c>
      <c r="BS4" s="47"/>
      <c r="BT4" s="47"/>
      <c r="BU4" s="47">
        <f>IF(Q3="", 0, IF(SUM(M4:R4)-Q4&lt;&gt;0, 0, IF(SUM(C4:H4)&gt;0, 2, IF(SUM(C4:H4)&lt;0, 3, 1))))</f>
        <v>0</v>
      </c>
      <c r="BV4" s="47" t="str">
        <f>IFERROR(__xludf.DUMMYFUNCTION("IF(BU4=1, FILTER(TOSSUP, LEN(TOSSUP)), IF(BU4=2, FILTER(NEG, LEN(NEG)), IF(BU4, FILTER(NONEG, LEN(NONEG)), """")))"),"")</f>
        <v/>
      </c>
      <c r="BW4" s="47"/>
      <c r="BX4" s="47"/>
      <c r="BY4" s="47">
        <f>IF(R3="", 0, IF(SUM(M4:R4)-R4&lt;&gt;0, 0, IF(SUM(C4:H4)&gt;0, 2, IF(SUM(C4:H4)&lt;0, 3, 1))))</f>
        <v>0</v>
      </c>
      <c r="BZ4" s="47" t="str">
        <f>IFERROR(__xludf.DUMMYFUNCTION("IF(BY4=1, FILTER(TOSSUP, LEN(TOSSUP)), IF(BY4=2, FILTER(NEG, LEN(NEG)), IF(BY4, FILTER(NONEG, LEN(NONEG)), """")))"),"")</f>
        <v/>
      </c>
      <c r="CA4" s="47"/>
      <c r="CB4" s="47"/>
    </row>
    <row r="5">
      <c r="A5" s="3"/>
      <c r="B5" s="3"/>
      <c r="C5" s="32"/>
      <c r="D5" s="33"/>
      <c r="E5" s="32"/>
      <c r="F5" s="33"/>
      <c r="G5" s="32"/>
      <c r="H5" s="33"/>
      <c r="I5" s="34"/>
      <c r="J5" s="33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2">
        <f>IFERROR(__xludf.DUMMYFUNCTION("IF(OR(RegExMatch(J5&amp;"""",""ERR""), RegExMatch(J5&amp;"""",""--""), RegExMatch(K4&amp;"""",""--""),),  ""-----------"", SUM(J5,K4))"),40.0)</f>
        <v>40</v>
      </c>
      <c r="L5" s="38">
        <v>2.0</v>
      </c>
      <c r="M5" s="39"/>
      <c r="N5" s="33"/>
      <c r="O5" s="39">
        <v>10.0</v>
      </c>
      <c r="P5" s="57"/>
      <c r="Q5" s="58"/>
      <c r="R5" s="59"/>
      <c r="S5" s="34">
        <v>10.0</v>
      </c>
      <c r="T5" s="33">
        <f>IF(AND(SUM(M5:R5)&lt;=0,S5&gt;0), "BON.ERR", IF(OR(AND(M5&lt;&gt;"", M3=""), AND(N5&lt;&gt;"", N3=""), AND(O5&lt;&gt;"", O3=""), AND(P5&lt;&gt;"", P3=""), AND(Q5&lt;&gt;"", Q3=""), AND(R5&lt;&gt;"", R3="")), "TU.ERR", SUM(M5:S5)))</f>
        <v>20</v>
      </c>
      <c r="U5" s="42">
        <f>IFERROR(__xludf.DUMMYFUNCTION("IF(OR(RegExMatch(T5&amp;"""",""ERR""), RegExMatch(T5&amp;"""",""--""), RegExMatch(U4&amp;"""",""--""),),  ""-----------"", SUM(T5,U4))"),15.0)</f>
        <v>15</v>
      </c>
      <c r="V5" s="43"/>
      <c r="W5" s="44" t="b">
        <f t="shared" si="1"/>
        <v>0</v>
      </c>
      <c r="X5" s="44" t="str">
        <f>IFERROR(__xludf.DUMMYFUNCTION("IF(W5, FILTER(BONUS, LEN(BONUS)), ""0"")"),"0")</f>
        <v>0</v>
      </c>
      <c r="Y5" s="43"/>
      <c r="Z5" s="43"/>
      <c r="AA5" s="43"/>
      <c r="AB5" s="44" t="b">
        <f t="shared" si="2"/>
        <v>1</v>
      </c>
      <c r="AC5" s="44">
        <f>IFERROR(__xludf.DUMMYFUNCTION("IF(AB5, FILTER(BONUS, LEN(BONUS)), ""0"")"),0.0)</f>
        <v>0</v>
      </c>
      <c r="AD5" s="43">
        <f>IFERROR(__xludf.DUMMYFUNCTION("""COMPUTED_VALUE"""),10.0)</f>
        <v>10</v>
      </c>
      <c r="AE5" s="43">
        <f>IFERROR(__xludf.DUMMYFUNCTION("""COMPUTED_VALUE"""),20.0)</f>
        <v>20</v>
      </c>
      <c r="AF5" s="43">
        <f>IFERROR(__xludf.DUMMYFUNCTION("""COMPUTED_VALUE"""),30.0)</f>
        <v>30</v>
      </c>
      <c r="AG5" s="43">
        <f>IF(C3="", 0, IF(SUM(C5:H5)-C5&lt;&gt;0, 0, IF(SUM(M5:R5)&gt;0, 2, IF(SUM(M5:R5)&lt;0, 3, 1))))</f>
        <v>2</v>
      </c>
      <c r="AH5" s="44">
        <f>IFERROR(__xludf.DUMMYFUNCTION("IF(AG5=1, FILTER(TOSSUP, LEN(TOSSUP)), IF(AG5=2, FILTER(NEG, LEN(NEG)), IF(AG5, FILTER(NONEG, LEN(NONEG)), """")))"),-5.0)</f>
        <v>-5</v>
      </c>
      <c r="AI5" s="43"/>
      <c r="AJ5" s="43"/>
      <c r="AK5" s="43">
        <f>IF(D3="", 0, IF(SUM(C5:H5)-D5&lt;&gt;0, 0, IF(SUM(M5:R5)&gt;0, 2, IF(SUM(M5:R5)&lt;0, 3, 1))))</f>
        <v>2</v>
      </c>
      <c r="AL5" s="43">
        <f>IFERROR(__xludf.DUMMYFUNCTION("IF(AK5=1, FILTER(TOSSUP, LEN(TOSSUP)), IF(AK5=2, FILTER(NEG, LEN(NEG)), IF(AK5, FILTER(NONEG, LEN(NONEG)), """")))"),-5.0)</f>
        <v>-5</v>
      </c>
      <c r="AM5" s="43"/>
      <c r="AN5" s="43"/>
      <c r="AO5" s="43">
        <f>IF(E3="", 0, IF(SUM(C5:H5)-E5&lt;&gt;0, 0, IF(SUM(M5:R5)&gt;0, 2, IF(SUM(M5:R5)&lt;0, 3, 1))))</f>
        <v>2</v>
      </c>
      <c r="AP5" s="43">
        <f>IFERROR(__xludf.DUMMYFUNCTION("IF(AO5=1, FILTER(TOSSUP, LEN(TOSSUP)), IF(AO5=2, FILTER(NEG, LEN(NEG)), IF(AO5, FILTER(NONEG, LEN(NONEG)), """")))"),-5.0)</f>
        <v>-5</v>
      </c>
      <c r="AQ5" s="43"/>
      <c r="AR5" s="43"/>
      <c r="AS5" s="43">
        <f>IF(F3="", 0, IF(SUM(C5:H5)-F5&lt;&gt;0, 0, IF(SUM(M5:R5)&gt;0, 2, IF(SUM(M5:R5)&lt;0, 3, 1))))</f>
        <v>2</v>
      </c>
      <c r="AT5" s="43">
        <f>IFERROR(__xludf.DUMMYFUNCTION("IF(AS5=1, FILTER(TOSSUP, LEN(TOSSUP)), IF(AS5=2, FILTER(NEG, LEN(NEG)), IF(AS5, FILTER(NONEG, LEN(NONEG)), """")))"),-5.0)</f>
        <v>-5</v>
      </c>
      <c r="AU5" s="43"/>
      <c r="AV5" s="43"/>
      <c r="AW5" s="43">
        <f>IF(G3="", 0, IF(SUM(C5:H5)-G5&lt;&gt;0, 0, IF(SUM(M5:R5)&gt;0, 2, IF(SUM(M5:R5)&lt;0, 3, 1))))</f>
        <v>0</v>
      </c>
      <c r="AX5" s="43" t="str">
        <f>IFERROR(__xludf.DUMMYFUNCTION("IF(AW5=1, FILTER(TOSSUP, LEN(TOSSUP)), IF(AW5=2, FILTER(NEG, LEN(NEG)), IF(AW5, FILTER(NONEG, LEN(NONEG)), """")))"),"")</f>
        <v/>
      </c>
      <c r="AY5" s="43"/>
      <c r="AZ5" s="43"/>
      <c r="BA5" s="43">
        <f>IF(H3="", 0, IF(SUM(C5:H5)-H5&lt;&gt;0, 0, IF(SUM(M5:R5)&gt;0, 2, IF(SUM(M5:R5)&lt;0, 3, 1))))</f>
        <v>0</v>
      </c>
      <c r="BB5" s="43" t="str">
        <f>IFERROR(__xludf.DUMMYFUNCTION("IF(BA5=1, FILTER(TOSSUP, LEN(TOSSUP)), IF(BA5=2, FILTER(NEG, LEN(NEG)), IF(BA5, FILTER(NONEG, LEN(NONEG)), """")))"),"")</f>
        <v/>
      </c>
      <c r="BC5" s="43"/>
      <c r="BD5" s="43"/>
      <c r="BE5" s="43">
        <f>IF(M3="", 0, IF(SUM(M5:R5)-M5&lt;&gt;0, 0, IF(SUM(C5:H5)&gt;0, 2, IF(SUM(C5:H5)&lt;0, 3, 1))))</f>
        <v>0</v>
      </c>
      <c r="BF5" s="43" t="str">
        <f>IFERROR(__xludf.DUMMYFUNCTION("IF(BE5=1, FILTER(TOSSUP, LEN(TOSSUP)), IF(BE5=2, FILTER(NEG, LEN(NEG)), IF(BE5, FILTER(NONEG, LEN(NONEG)), """")))"),"")</f>
        <v/>
      </c>
      <c r="BG5" s="43"/>
      <c r="BH5" s="43"/>
      <c r="BI5" s="43">
        <f>IF(N3="", 0, IF(SUM(M5:R5)-N5&lt;&gt;0, 0, IF(SUM(C5:H5)&gt;0, 2, IF(SUM(C5:H5)&lt;0, 3, 1))))</f>
        <v>0</v>
      </c>
      <c r="BJ5" s="43" t="str">
        <f>IFERROR(__xludf.DUMMYFUNCTION("IF(BI5=1, FILTER(TOSSUP, LEN(TOSSUP)), IF(BI5=2, FILTER(NEG, LEN(NEG)), IF(BI5, FILTER(NONEG, LEN(NONEG)), """")))"),"")</f>
        <v/>
      </c>
      <c r="BK5" s="43"/>
      <c r="BL5" s="43"/>
      <c r="BM5" s="43">
        <f>IF(O3="", 0, IF(SUM(M5:R5)-O5&lt;&gt;0, 0, IF(SUM(C5:H5)&gt;0, 2, IF(SUM(C5:H5)&lt;0, 3, 1))))</f>
        <v>1</v>
      </c>
      <c r="BN5" s="43">
        <f>IFERROR(__xludf.DUMMYFUNCTION("IF(BM5=1, FILTER(TOSSUP, LEN(TOSSUP)), IF(BM5=2, FILTER(NEG, LEN(NEG)), IF(BM5, FILTER(NONEG, LEN(NONEG)), """")))"),-5.0)</f>
        <v>-5</v>
      </c>
      <c r="BO5" s="43">
        <f>IFERROR(__xludf.DUMMYFUNCTION("""COMPUTED_VALUE"""),10.0)</f>
        <v>10</v>
      </c>
      <c r="BP5" s="43">
        <f>IFERROR(__xludf.DUMMYFUNCTION("""COMPUTED_VALUE"""),15.0)</f>
        <v>15</v>
      </c>
      <c r="BQ5" s="43">
        <f>IF(P3="", 0, IF(SUM(M5:R5)-P5&lt;&gt;0, 0, IF(SUM(C5:H5)&gt;0, 2, IF(SUM(C5:H5)&lt;0, 3, 1))))</f>
        <v>0</v>
      </c>
      <c r="BR5" s="43" t="str">
        <f>IFERROR(__xludf.DUMMYFUNCTION("IF(BQ5=1, FILTER(TOSSUP, LEN(TOSSUP)), IF(BQ5=2, FILTER(NEG, LEN(NEG)), IF(BQ5, FILTER(NONEG, LEN(NONEG)), """")))"),"")</f>
        <v/>
      </c>
      <c r="BS5" s="43"/>
      <c r="BT5" s="43"/>
      <c r="BU5" s="43">
        <f>IF(Q3="", 0, IF(SUM(M5:R5)-Q5&lt;&gt;0, 0, IF(SUM(C5:H5)&gt;0, 2, IF(SUM(C5:H5)&lt;0, 3, 1))))</f>
        <v>0</v>
      </c>
      <c r="BV5" s="43" t="str">
        <f>IFERROR(__xludf.DUMMYFUNCTION("IF(BU5=1, FILTER(TOSSUP, LEN(TOSSUP)), IF(BU5=2, FILTER(NEG, LEN(NEG)), IF(BU5, FILTER(NONEG, LEN(NONEG)), """")))"),"")</f>
        <v/>
      </c>
      <c r="BW5" s="43"/>
      <c r="BX5" s="43"/>
      <c r="BY5" s="43">
        <f>IF(R3="", 0, IF(SUM(M5:R5)-R5&lt;&gt;0, 0, IF(SUM(C5:H5)&gt;0, 2, IF(SUM(C5:H5)&lt;0, 3, 1))))</f>
        <v>0</v>
      </c>
      <c r="BZ5" s="43" t="str">
        <f>IFERROR(__xludf.DUMMYFUNCTION("IF(BY5=1, FILTER(TOSSUP, LEN(TOSSUP)), IF(BY5=2, FILTER(NEG, LEN(NEG)), IF(BY5, FILTER(NONEG, LEN(NONEG)), """")))"),"")</f>
        <v/>
      </c>
      <c r="CA5" s="43"/>
      <c r="CB5" s="43"/>
    </row>
    <row r="6">
      <c r="A6" s="3"/>
      <c r="B6" s="3"/>
      <c r="C6" s="32"/>
      <c r="D6" s="33"/>
      <c r="E6" s="60"/>
      <c r="F6" s="33"/>
      <c r="G6" s="60"/>
      <c r="H6" s="61"/>
      <c r="I6" s="34">
        <v>0.0</v>
      </c>
      <c r="J6" s="33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2">
        <f>IFERROR(__xludf.DUMMYFUNCTION("IF(OR(RegExMatch(J6&amp;"""",""ERR""), RegExMatch(J6&amp;"""",""--""), RegExMatch(K5&amp;"""",""--""),),  ""-----------"", SUM(J6,K5))"),40.0)</f>
        <v>40</v>
      </c>
      <c r="L6" s="38">
        <v>3.0</v>
      </c>
      <c r="M6" s="39"/>
      <c r="N6" s="61"/>
      <c r="O6" s="39"/>
      <c r="P6" s="57"/>
      <c r="Q6" s="39"/>
      <c r="R6" s="59"/>
      <c r="S6" s="34"/>
      <c r="T6" s="33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2">
        <f>IFERROR(__xludf.DUMMYFUNCTION("IF(OR(RegExMatch(T6&amp;"""",""ERR""), RegExMatch(T6&amp;"""",""--""), RegExMatch(U5&amp;"""",""--""),),  ""-----------"", SUM(T6,U5))"),15.0)</f>
        <v>15</v>
      </c>
      <c r="V6" s="43"/>
      <c r="W6" s="44" t="b">
        <f t="shared" si="1"/>
        <v>0</v>
      </c>
      <c r="X6" s="44" t="str">
        <f>IFERROR(__xludf.DUMMYFUNCTION("IF(W6, FILTER(BONUS, LEN(BONUS)), ""0"")"),"0")</f>
        <v>0</v>
      </c>
      <c r="Y6" s="43"/>
      <c r="Z6" s="43"/>
      <c r="AA6" s="43"/>
      <c r="AB6" s="44" t="b">
        <f t="shared" si="2"/>
        <v>0</v>
      </c>
      <c r="AC6" s="44" t="str">
        <f>IFERROR(__xludf.DUMMYFUNCTION("IF(AB6, FILTER(BONUS, LEN(BONUS)), ""0"")"),"0")</f>
        <v>0</v>
      </c>
      <c r="AD6" s="43"/>
      <c r="AE6" s="43"/>
      <c r="AF6" s="43"/>
      <c r="AG6" s="43">
        <f>IF(C3="", 0, IF(SUM(C6:H6)-C6&lt;&gt;0, 0, IF(SUM(M6:R6)&gt;0, 2, IF(SUM(M6:R6)&lt;0, 3, 1))))</f>
        <v>1</v>
      </c>
      <c r="AH6" s="44">
        <f>IFERROR(__xludf.DUMMYFUNCTION("IF(AG6=1, FILTER(TOSSUP, LEN(TOSSUP)), IF(AG6=2, FILTER(NEG, LEN(NEG)), IF(AG6, FILTER(NONEG, LEN(NONEG)), """")))"),-5.0)</f>
        <v>-5</v>
      </c>
      <c r="AI6" s="43">
        <f>IFERROR(__xludf.DUMMYFUNCTION("""COMPUTED_VALUE"""),10.0)</f>
        <v>10</v>
      </c>
      <c r="AJ6" s="43">
        <f>IFERROR(__xludf.DUMMYFUNCTION("""COMPUTED_VALUE"""),15.0)</f>
        <v>15</v>
      </c>
      <c r="AK6" s="43">
        <f>IF(D3="", 0, IF(SUM(C6:H6)-D6&lt;&gt;0, 0, IF(SUM(M6:R6)&gt;0, 2, IF(SUM(M6:R6)&lt;0, 3, 1))))</f>
        <v>1</v>
      </c>
      <c r="AL6" s="43">
        <f>IFERROR(__xludf.DUMMYFUNCTION("IF(AK6=1, FILTER(TOSSUP, LEN(TOSSUP)), IF(AK6=2, FILTER(NEG, LEN(NEG)), IF(AK6, FILTER(NONEG, LEN(NONEG)), """")))"),-5.0)</f>
        <v>-5</v>
      </c>
      <c r="AM6" s="43">
        <f>IFERROR(__xludf.DUMMYFUNCTION("""COMPUTED_VALUE"""),10.0)</f>
        <v>10</v>
      </c>
      <c r="AN6" s="43">
        <f>IFERROR(__xludf.DUMMYFUNCTION("""COMPUTED_VALUE"""),15.0)</f>
        <v>15</v>
      </c>
      <c r="AO6" s="43">
        <f>IF(E3="", 0, IF(SUM(C6:H6)-E6&lt;&gt;0, 0, IF(SUM(M6:R6)&gt;0, 2, IF(SUM(M6:R6)&lt;0, 3, 1))))</f>
        <v>1</v>
      </c>
      <c r="AP6" s="43">
        <f>IFERROR(__xludf.DUMMYFUNCTION("IF(AO6=1, FILTER(TOSSUP, LEN(TOSSUP)), IF(AO6=2, FILTER(NEG, LEN(NEG)), IF(AO6, FILTER(NONEG, LEN(NONEG)), """")))"),-5.0)</f>
        <v>-5</v>
      </c>
      <c r="AQ6" s="43">
        <f>IFERROR(__xludf.DUMMYFUNCTION("""COMPUTED_VALUE"""),10.0)</f>
        <v>10</v>
      </c>
      <c r="AR6" s="43">
        <f>IFERROR(__xludf.DUMMYFUNCTION("""COMPUTED_VALUE"""),15.0)</f>
        <v>15</v>
      </c>
      <c r="AS6" s="43">
        <f>IF(F3="", 0, IF(SUM(C6:H6)-F6&lt;&gt;0, 0, IF(SUM(M6:R6)&gt;0, 2, IF(SUM(M6:R6)&lt;0, 3, 1))))</f>
        <v>1</v>
      </c>
      <c r="AT6" s="43">
        <f>IFERROR(__xludf.DUMMYFUNCTION("IF(AS6=1, FILTER(TOSSUP, LEN(TOSSUP)), IF(AS6=2, FILTER(NEG, LEN(NEG)), IF(AS6, FILTER(NONEG, LEN(NONEG)), """")))"),-5.0)</f>
        <v>-5</v>
      </c>
      <c r="AU6" s="43">
        <f>IFERROR(__xludf.DUMMYFUNCTION("""COMPUTED_VALUE"""),10.0)</f>
        <v>10</v>
      </c>
      <c r="AV6" s="43">
        <f>IFERROR(__xludf.DUMMYFUNCTION("""COMPUTED_VALUE"""),15.0)</f>
        <v>15</v>
      </c>
      <c r="AW6" s="43">
        <f>IF(G3="", 0, IF(SUM(C6:H6)-G6&lt;&gt;0, 0, IF(SUM(M6:R6)&gt;0, 2, IF(SUM(M6:R6)&lt;0, 3, 1))))</f>
        <v>0</v>
      </c>
      <c r="AX6" s="43" t="str">
        <f>IFERROR(__xludf.DUMMYFUNCTION("IF(AW6=1, FILTER(TOSSUP, LEN(TOSSUP)), IF(AW6=2, FILTER(NEG, LEN(NEG)), IF(AW6, FILTER(NONEG, LEN(NONEG)), """")))"),"")</f>
        <v/>
      </c>
      <c r="AY6" s="43"/>
      <c r="AZ6" s="43"/>
      <c r="BA6" s="43">
        <f>IF(H3="", 0, IF(SUM(C6:H6)-H6&lt;&gt;0, 0, IF(SUM(M6:R6)&gt;0, 2, IF(SUM(M6:R6)&lt;0, 3, 1))))</f>
        <v>0</v>
      </c>
      <c r="BB6" s="43" t="str">
        <f>IFERROR(__xludf.DUMMYFUNCTION("IF(BA6=1, FILTER(TOSSUP, LEN(TOSSUP)), IF(BA6=2, FILTER(NEG, LEN(NEG)), IF(BA6, FILTER(NONEG, LEN(NONEG)), """")))"),"")</f>
        <v/>
      </c>
      <c r="BC6" s="43"/>
      <c r="BD6" s="43"/>
      <c r="BE6" s="43">
        <f>IF(M3="", 0, IF(SUM(M6:R6)-M6&lt;&gt;0, 0, IF(SUM(C6:H6)&gt;0, 2, IF(SUM(C6:H6)&lt;0, 3, 1))))</f>
        <v>1</v>
      </c>
      <c r="BF6" s="43">
        <f>IFERROR(__xludf.DUMMYFUNCTION("IF(BE6=1, FILTER(TOSSUP, LEN(TOSSUP)), IF(BE6=2, FILTER(NEG, LEN(NEG)), IF(BE6, FILTER(NONEG, LEN(NONEG)), """")))"),-5.0)</f>
        <v>-5</v>
      </c>
      <c r="BG6" s="43">
        <f>IFERROR(__xludf.DUMMYFUNCTION("""COMPUTED_VALUE"""),10.0)</f>
        <v>10</v>
      </c>
      <c r="BH6" s="43">
        <f>IFERROR(__xludf.DUMMYFUNCTION("""COMPUTED_VALUE"""),15.0)</f>
        <v>15</v>
      </c>
      <c r="BI6" s="43">
        <f>IF(N3="", 0, IF(SUM(M6:R6)-N6&lt;&gt;0, 0, IF(SUM(C6:H6)&gt;0, 2, IF(SUM(C6:H6)&lt;0, 3, 1))))</f>
        <v>1</v>
      </c>
      <c r="BJ6" s="43">
        <f>IFERROR(__xludf.DUMMYFUNCTION("IF(BI6=1, FILTER(TOSSUP, LEN(TOSSUP)), IF(BI6=2, FILTER(NEG, LEN(NEG)), IF(BI6, FILTER(NONEG, LEN(NONEG)), """")))"),-5.0)</f>
        <v>-5</v>
      </c>
      <c r="BK6" s="43">
        <f>IFERROR(__xludf.DUMMYFUNCTION("""COMPUTED_VALUE"""),10.0)</f>
        <v>10</v>
      </c>
      <c r="BL6" s="43">
        <f>IFERROR(__xludf.DUMMYFUNCTION("""COMPUTED_VALUE"""),15.0)</f>
        <v>15</v>
      </c>
      <c r="BM6" s="43">
        <f>IF(O3="", 0, IF(SUM(M6:R6)-O6&lt;&gt;0, 0, IF(SUM(C6:H6)&gt;0, 2, IF(SUM(C6:H6)&lt;0, 3, 1))))</f>
        <v>1</v>
      </c>
      <c r="BN6" s="43">
        <f>IFERROR(__xludf.DUMMYFUNCTION("IF(BM6=1, FILTER(TOSSUP, LEN(TOSSUP)), IF(BM6=2, FILTER(NEG, LEN(NEG)), IF(BM6, FILTER(NONEG, LEN(NONEG)), """")))"),-5.0)</f>
        <v>-5</v>
      </c>
      <c r="BO6" s="43">
        <f>IFERROR(__xludf.DUMMYFUNCTION("""COMPUTED_VALUE"""),10.0)</f>
        <v>10</v>
      </c>
      <c r="BP6" s="43">
        <f>IFERROR(__xludf.DUMMYFUNCTION("""COMPUTED_VALUE"""),15.0)</f>
        <v>15</v>
      </c>
      <c r="BQ6" s="43">
        <f>IF(P3="", 0, IF(SUM(M6:R6)-P6&lt;&gt;0, 0, IF(SUM(C6:H6)&gt;0, 2, IF(SUM(C6:H6)&lt;0, 3, 1))))</f>
        <v>1</v>
      </c>
      <c r="BR6" s="43">
        <f>IFERROR(__xludf.DUMMYFUNCTION("IF(BQ6=1, FILTER(TOSSUP, LEN(TOSSUP)), IF(BQ6=2, FILTER(NEG, LEN(NEG)), IF(BQ6, FILTER(NONEG, LEN(NONEG)), """")))"),-5.0)</f>
        <v>-5</v>
      </c>
      <c r="BS6" s="43">
        <f>IFERROR(__xludf.DUMMYFUNCTION("""COMPUTED_VALUE"""),10.0)</f>
        <v>10</v>
      </c>
      <c r="BT6" s="43">
        <f>IFERROR(__xludf.DUMMYFUNCTION("""COMPUTED_VALUE"""),15.0)</f>
        <v>15</v>
      </c>
      <c r="BU6" s="43">
        <f>IF(Q3="", 0, IF(SUM(M6:R6)-Q6&lt;&gt;0, 0, IF(SUM(C6:H6)&gt;0, 2, IF(SUM(C6:H6)&lt;0, 3, 1))))</f>
        <v>0</v>
      </c>
      <c r="BV6" s="43" t="str">
        <f>IFERROR(__xludf.DUMMYFUNCTION("IF(BU6=1, FILTER(TOSSUP, LEN(TOSSUP)), IF(BU6=2, FILTER(NEG, LEN(NEG)), IF(BU6, FILTER(NONEG, LEN(NONEG)), """")))"),"")</f>
        <v/>
      </c>
      <c r="BW6" s="43"/>
      <c r="BX6" s="43"/>
      <c r="BY6" s="43">
        <f>IF(R3="", 0, IF(SUM(M6:R6)-R6&lt;&gt;0, 0, IF(SUM(C6:H6)&gt;0, 2, IF(SUM(C6:H6)&lt;0, 3, 1))))</f>
        <v>0</v>
      </c>
      <c r="BZ6" s="43" t="str">
        <f>IFERROR(__xludf.DUMMYFUNCTION("IF(BY6=1, FILTER(TOSSUP, LEN(TOSSUP)), IF(BY6=2, FILTER(NEG, LEN(NEG)), IF(BY6, FILTER(NONEG, LEN(NONEG)), """")))"),"")</f>
        <v/>
      </c>
      <c r="CA6" s="43"/>
      <c r="CB6" s="43"/>
    </row>
    <row r="7">
      <c r="A7" s="3"/>
      <c r="B7" s="3"/>
      <c r="C7" s="62"/>
      <c r="D7" s="63"/>
      <c r="E7" s="64"/>
      <c r="F7" s="63"/>
      <c r="G7" s="64"/>
      <c r="H7" s="63"/>
      <c r="I7" s="65">
        <v>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SUM(J7,K6))"),40.0)</f>
        <v>40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SUM(T7,U6))"),15.0)</f>
        <v>15</v>
      </c>
      <c r="V7" s="43"/>
      <c r="W7" s="44" t="b">
        <f t="shared" si="1"/>
        <v>0</v>
      </c>
      <c r="X7" s="44" t="str">
        <f>IFERROR(__xludf.DUMMYFUNCTION("IF(W7, FILTER(BONUS, LEN(BONUS)), ""0"")"),"0")</f>
        <v>0</v>
      </c>
      <c r="Y7" s="43"/>
      <c r="Z7" s="43"/>
      <c r="AA7" s="43"/>
      <c r="AB7" s="44" t="b">
        <f t="shared" si="2"/>
        <v>0</v>
      </c>
      <c r="AC7" s="44" t="str">
        <f>IFERROR(__xludf.DUMMYFUNCTION("IF(AB7, FILTER(BONUS, LEN(BONUS)), ""0"")"),"0")</f>
        <v>0</v>
      </c>
      <c r="AD7" s="43"/>
      <c r="AE7" s="43"/>
      <c r="AF7" s="43"/>
      <c r="AG7" s="43">
        <f>IF(C3="", 0, IF(SUM(C7:H7)-C7&lt;&gt;0, 0, IF(SUM(M7:R7)&gt;0, 2, IF(SUM(M7:R7)&lt;0, 3, 1))))</f>
        <v>1</v>
      </c>
      <c r="AH7" s="44">
        <f>IFERROR(__xludf.DUMMYFUNCTION("IF(AG7=1, FILTER(TOSSUP, LEN(TOSSUP)), IF(AG7=2, FILTER(NEG, LEN(NEG)), IF(AG7, FILTER(NONEG, LEN(NONEG)), """")))"),-5.0)</f>
        <v>-5</v>
      </c>
      <c r="AI7" s="43">
        <f>IFERROR(__xludf.DUMMYFUNCTION("""COMPUTED_VALUE"""),10.0)</f>
        <v>10</v>
      </c>
      <c r="AJ7" s="43">
        <f>IFERROR(__xludf.DUMMYFUNCTION("""COMPUTED_VALUE"""),15.0)</f>
        <v>15</v>
      </c>
      <c r="AK7" s="43">
        <f>IF(D3="", 0, IF(SUM(C7:H7)-D7&lt;&gt;0, 0, IF(SUM(M7:R7)&gt;0, 2, IF(SUM(M7:R7)&lt;0, 3, 1))))</f>
        <v>1</v>
      </c>
      <c r="AL7" s="43">
        <f>IFERROR(__xludf.DUMMYFUNCTION("IF(AK7=1, FILTER(TOSSUP, LEN(TOSSUP)), IF(AK7=2, FILTER(NEG, LEN(NEG)), IF(AK7, FILTER(NONEG, LEN(NONEG)), """")))"),-5.0)</f>
        <v>-5</v>
      </c>
      <c r="AM7" s="43">
        <f>IFERROR(__xludf.DUMMYFUNCTION("""COMPUTED_VALUE"""),10.0)</f>
        <v>10</v>
      </c>
      <c r="AN7" s="43">
        <f>IFERROR(__xludf.DUMMYFUNCTION("""COMPUTED_VALUE"""),15.0)</f>
        <v>15</v>
      </c>
      <c r="AO7" s="43">
        <f>IF(E3="", 0, IF(SUM(C7:H7)-E7&lt;&gt;0, 0, IF(SUM(M7:R7)&gt;0, 2, IF(SUM(M7:R7)&lt;0, 3, 1))))</f>
        <v>1</v>
      </c>
      <c r="AP7" s="43">
        <f>IFERROR(__xludf.DUMMYFUNCTION("IF(AO7=1, FILTER(TOSSUP, LEN(TOSSUP)), IF(AO7=2, FILTER(NEG, LEN(NEG)), IF(AO7, FILTER(NONEG, LEN(NONEG)), """")))"),-5.0)</f>
        <v>-5</v>
      </c>
      <c r="AQ7" s="43">
        <f>IFERROR(__xludf.DUMMYFUNCTION("""COMPUTED_VALUE"""),10.0)</f>
        <v>10</v>
      </c>
      <c r="AR7" s="43">
        <f>IFERROR(__xludf.DUMMYFUNCTION("""COMPUTED_VALUE"""),15.0)</f>
        <v>15</v>
      </c>
      <c r="AS7" s="43">
        <f>IF(F3="", 0, IF(SUM(C7:H7)-F7&lt;&gt;0, 0, IF(SUM(M7:R7)&gt;0, 2, IF(SUM(M7:R7)&lt;0, 3, 1))))</f>
        <v>1</v>
      </c>
      <c r="AT7" s="43">
        <f>IFERROR(__xludf.DUMMYFUNCTION("IF(AS7=1, FILTER(TOSSUP, LEN(TOSSUP)), IF(AS7=2, FILTER(NEG, LEN(NEG)), IF(AS7, FILTER(NONEG, LEN(NONEG)), """")))"),-5.0)</f>
        <v>-5</v>
      </c>
      <c r="AU7" s="43">
        <f>IFERROR(__xludf.DUMMYFUNCTION("""COMPUTED_VALUE"""),10.0)</f>
        <v>10</v>
      </c>
      <c r="AV7" s="43">
        <f>IFERROR(__xludf.DUMMYFUNCTION("""COMPUTED_VALUE"""),15.0)</f>
        <v>15</v>
      </c>
      <c r="AW7" s="43">
        <f>IF(G3="", 0, IF(SUM(C7:H7)-G7&lt;&gt;0, 0, IF(SUM(M7:R7)&gt;0, 2, IF(SUM(M7:R7)&lt;0, 3, 1))))</f>
        <v>0</v>
      </c>
      <c r="AX7" s="43" t="str">
        <f>IFERROR(__xludf.DUMMYFUNCTION("IF(AW7=1, FILTER(TOSSUP, LEN(TOSSUP)), IF(AW7=2, FILTER(NEG, LEN(NEG)), IF(AW7, FILTER(NONEG, LEN(NONEG)), """")))"),"")</f>
        <v/>
      </c>
      <c r="AY7" s="43"/>
      <c r="AZ7" s="43"/>
      <c r="BA7" s="43">
        <f>IF(H3="", 0, IF(SUM(C7:H7)-H7&lt;&gt;0, 0, IF(SUM(M7:R7)&gt;0, 2, IF(SUM(M7:R7)&lt;0, 3, 1))))</f>
        <v>0</v>
      </c>
      <c r="BB7" s="43" t="str">
        <f>IFERROR(__xludf.DUMMYFUNCTION("IF(BA7=1, FILTER(TOSSUP, LEN(TOSSUP)), IF(BA7=2, FILTER(NEG, LEN(NEG)), IF(BA7, FILTER(NONEG, LEN(NONEG)), """")))"),"")</f>
        <v/>
      </c>
      <c r="BC7" s="43"/>
      <c r="BD7" s="43"/>
      <c r="BE7" s="43">
        <f>IF(M3="", 0, IF(SUM(M7:R7)-M7&lt;&gt;0, 0, IF(SUM(C7:H7)&gt;0, 2, IF(SUM(C7:H7)&lt;0, 3, 1))))</f>
        <v>1</v>
      </c>
      <c r="BF7" s="43">
        <f>IFERROR(__xludf.DUMMYFUNCTION("IF(BE7=1, FILTER(TOSSUP, LEN(TOSSUP)), IF(BE7=2, FILTER(NEG, LEN(NEG)), IF(BE7, FILTER(NONEG, LEN(NONEG)), """")))"),-5.0)</f>
        <v>-5</v>
      </c>
      <c r="BG7" s="43">
        <f>IFERROR(__xludf.DUMMYFUNCTION("""COMPUTED_VALUE"""),10.0)</f>
        <v>10</v>
      </c>
      <c r="BH7" s="43">
        <f>IFERROR(__xludf.DUMMYFUNCTION("""COMPUTED_VALUE"""),15.0)</f>
        <v>15</v>
      </c>
      <c r="BI7" s="43">
        <f>IF(N3="", 0, IF(SUM(M7:R7)-N7&lt;&gt;0, 0, IF(SUM(C7:H7)&gt;0, 2, IF(SUM(C7:H7)&lt;0, 3, 1))))</f>
        <v>1</v>
      </c>
      <c r="BJ7" s="43">
        <f>IFERROR(__xludf.DUMMYFUNCTION("IF(BI7=1, FILTER(TOSSUP, LEN(TOSSUP)), IF(BI7=2, FILTER(NEG, LEN(NEG)), IF(BI7, FILTER(NONEG, LEN(NONEG)), """")))"),-5.0)</f>
        <v>-5</v>
      </c>
      <c r="BK7" s="43">
        <f>IFERROR(__xludf.DUMMYFUNCTION("""COMPUTED_VALUE"""),10.0)</f>
        <v>10</v>
      </c>
      <c r="BL7" s="43">
        <f>IFERROR(__xludf.DUMMYFUNCTION("""COMPUTED_VALUE"""),15.0)</f>
        <v>15</v>
      </c>
      <c r="BM7" s="43">
        <f>IF(O3="", 0, IF(SUM(M7:R7)-O7&lt;&gt;0, 0, IF(SUM(C7:H7)&gt;0, 2, IF(SUM(C7:H7)&lt;0, 3, 1))))</f>
        <v>1</v>
      </c>
      <c r="BN7" s="43">
        <f>IFERROR(__xludf.DUMMYFUNCTION("IF(BM7=1, FILTER(TOSSUP, LEN(TOSSUP)), IF(BM7=2, FILTER(NEG, LEN(NEG)), IF(BM7, FILTER(NONEG, LEN(NONEG)), """")))"),-5.0)</f>
        <v>-5</v>
      </c>
      <c r="BO7" s="43">
        <f>IFERROR(__xludf.DUMMYFUNCTION("""COMPUTED_VALUE"""),10.0)</f>
        <v>10</v>
      </c>
      <c r="BP7" s="43">
        <f>IFERROR(__xludf.DUMMYFUNCTION("""COMPUTED_VALUE"""),15.0)</f>
        <v>15</v>
      </c>
      <c r="BQ7" s="43">
        <f>IF(P3="", 0, IF(SUM(M7:R7)-P7&lt;&gt;0, 0, IF(SUM(C7:H7)&gt;0, 2, IF(SUM(C7:H7)&lt;0, 3, 1))))</f>
        <v>1</v>
      </c>
      <c r="BR7" s="43">
        <f>IFERROR(__xludf.DUMMYFUNCTION("IF(BQ7=1, FILTER(TOSSUP, LEN(TOSSUP)), IF(BQ7=2, FILTER(NEG, LEN(NEG)), IF(BQ7, FILTER(NONEG, LEN(NONEG)), """")))"),-5.0)</f>
        <v>-5</v>
      </c>
      <c r="BS7" s="43">
        <f>IFERROR(__xludf.DUMMYFUNCTION("""COMPUTED_VALUE"""),10.0)</f>
        <v>10</v>
      </c>
      <c r="BT7" s="43">
        <f>IFERROR(__xludf.DUMMYFUNCTION("""COMPUTED_VALUE"""),15.0)</f>
        <v>15</v>
      </c>
      <c r="BU7" s="43">
        <f>IF(Q3="", 0, IF(SUM(M7:R7)-Q7&lt;&gt;0, 0, IF(SUM(C7:H7)&gt;0, 2, IF(SUM(C7:H7)&lt;0, 3, 1))))</f>
        <v>0</v>
      </c>
      <c r="BV7" s="43" t="str">
        <f>IFERROR(__xludf.DUMMYFUNCTION("IF(BU7=1, FILTER(TOSSUP, LEN(TOSSUP)), IF(BU7=2, FILTER(NEG, LEN(NEG)), IF(BU7, FILTER(NONEG, LEN(NONEG)), """")))"),"")</f>
        <v/>
      </c>
      <c r="BW7" s="43"/>
      <c r="BX7" s="43"/>
      <c r="BY7" s="43">
        <f>IF(R3="", 0, IF(SUM(M7:R7)-R7&lt;&gt;0, 0, IF(SUM(C7:H7)&gt;0, 2, IF(SUM(C7:H7)&lt;0, 3, 1))))</f>
        <v>0</v>
      </c>
      <c r="BZ7" s="43" t="str">
        <f>IFERROR(__xludf.DUMMYFUNCTION("IF(BY7=1, FILTER(TOSSUP, LEN(TOSSUP)), IF(BY7=2, FILTER(NEG, LEN(NEG)), IF(BY7, FILTER(NONEG, LEN(NONEG)), """")))"),"")</f>
        <v/>
      </c>
      <c r="CA7" s="43"/>
      <c r="CB7" s="43"/>
    </row>
    <row r="8">
      <c r="A8" s="3"/>
      <c r="B8" s="3"/>
      <c r="C8" s="62"/>
      <c r="D8" s="63">
        <v>10.0</v>
      </c>
      <c r="E8" s="62"/>
      <c r="F8" s="63"/>
      <c r="G8" s="64"/>
      <c r="H8" s="71"/>
      <c r="I8" s="65">
        <v>30.0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40</v>
      </c>
      <c r="K8" s="66">
        <f>IFERROR(__xludf.DUMMYFUNCTION("IF(OR(RegExMatch(J8&amp;"""",""ERR""), RegExMatch(J8&amp;"""",""--""), RegExMatch(K7&amp;"""",""--""),),  ""-----------"", SUM(J8,K7))"),80.0)</f>
        <v>80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SUM(T8,U7))"),15.0)</f>
        <v>15</v>
      </c>
      <c r="V8" s="43"/>
      <c r="W8" s="44" t="b">
        <f t="shared" si="1"/>
        <v>1</v>
      </c>
      <c r="X8" s="44">
        <f>IFERROR(__xludf.DUMMYFUNCTION("IF(W8, FILTER(BONUS, LEN(BONUS)), ""0"")"),0.0)</f>
        <v>0</v>
      </c>
      <c r="Y8" s="43">
        <f>IFERROR(__xludf.DUMMYFUNCTION("""COMPUTED_VALUE"""),10.0)</f>
        <v>10</v>
      </c>
      <c r="Z8" s="43">
        <f>IFERROR(__xludf.DUMMYFUNCTION("""COMPUTED_VALUE"""),20.0)</f>
        <v>20</v>
      </c>
      <c r="AA8" s="43">
        <f>IFERROR(__xludf.DUMMYFUNCTION("""COMPUTED_VALUE"""),30.0)</f>
        <v>30</v>
      </c>
      <c r="AB8" s="44" t="b">
        <f t="shared" si="2"/>
        <v>0</v>
      </c>
      <c r="AC8" s="44" t="str">
        <f>IFERROR(__xludf.DUMMYFUNCTION("IF(AB8, FILTER(BONUS, LEN(BONUS)), ""0"")"),"0")</f>
        <v>0</v>
      </c>
      <c r="AD8" s="43"/>
      <c r="AE8" s="43"/>
      <c r="AF8" s="43"/>
      <c r="AG8" s="43">
        <f>IF(C3="", 0, IF(SUM(C8:H8)-C8&lt;&gt;0, 0, IF(SUM(M8:R8)&gt;0, 2, IF(SUM(M8:R8)&lt;0, 3, 1))))</f>
        <v>0</v>
      </c>
      <c r="AH8" s="44" t="str">
        <f>IFERROR(__xludf.DUMMYFUNCTION("IF(AG8=1, FILTER(TOSSUP, LEN(TOSSUP)), IF(AG8=2, FILTER(NEG, LEN(NEG)), IF(AG8, FILTER(NONEG, LEN(NONEG)), """")))"),"")</f>
        <v/>
      </c>
      <c r="AI8" s="43"/>
      <c r="AJ8" s="43"/>
      <c r="AK8" s="43">
        <f>IF(D3="", 0, IF(SUM(C8:H8)-D8&lt;&gt;0, 0, IF(SUM(M8:R8)&gt;0, 2, IF(SUM(M8:R8)&lt;0, 3, 1))))</f>
        <v>1</v>
      </c>
      <c r="AL8" s="43">
        <f>IFERROR(__xludf.DUMMYFUNCTION("IF(AK8=1, FILTER(TOSSUP, LEN(TOSSUP)), IF(AK8=2, FILTER(NEG, LEN(NEG)), IF(AK8, FILTER(NONEG, LEN(NONEG)), """")))"),-5.0)</f>
        <v>-5</v>
      </c>
      <c r="AM8" s="43">
        <f>IFERROR(__xludf.DUMMYFUNCTION("""COMPUTED_VALUE"""),10.0)</f>
        <v>10</v>
      </c>
      <c r="AN8" s="43">
        <f>IFERROR(__xludf.DUMMYFUNCTION("""COMPUTED_VALUE"""),15.0)</f>
        <v>15</v>
      </c>
      <c r="AO8" s="43">
        <f>IF(E3="", 0, IF(SUM(C8:H8)-E8&lt;&gt;0, 0, IF(SUM(M8:R8)&gt;0, 2, IF(SUM(M8:R8)&lt;0, 3, 1))))</f>
        <v>0</v>
      </c>
      <c r="AP8" s="43" t="str">
        <f>IFERROR(__xludf.DUMMYFUNCTION("IF(AO8=1, FILTER(TOSSUP, LEN(TOSSUP)), IF(AO8=2, FILTER(NEG, LEN(NEG)), IF(AO8, FILTER(NONEG, LEN(NONEG)), """")))"),"")</f>
        <v/>
      </c>
      <c r="AQ8" s="43"/>
      <c r="AR8" s="43"/>
      <c r="AS8" s="43">
        <f>IF(F3="", 0, IF(SUM(C8:H8)-F8&lt;&gt;0, 0, IF(SUM(M8:R8)&gt;0, 2, IF(SUM(M8:R8)&lt;0, 3, 1))))</f>
        <v>0</v>
      </c>
      <c r="AT8" s="43" t="str">
        <f>IFERROR(__xludf.DUMMYFUNCTION("IF(AS8=1, FILTER(TOSSUP, LEN(TOSSUP)), IF(AS8=2, FILTER(NEG, LEN(NEG)), IF(AS8, FILTER(NONEG, LEN(NONEG)), """")))"),"")</f>
        <v/>
      </c>
      <c r="AU8" s="43"/>
      <c r="AV8" s="43"/>
      <c r="AW8" s="43">
        <f>IF(G3="", 0, IF(SUM(C8:H8)-G8&lt;&gt;0, 0, IF(SUM(M8:R8)&gt;0, 2, IF(SUM(M8:R8)&lt;0, 3, 1))))</f>
        <v>0</v>
      </c>
      <c r="AX8" s="43" t="str">
        <f>IFERROR(__xludf.DUMMYFUNCTION("IF(AW8=1, FILTER(TOSSUP, LEN(TOSSUP)), IF(AW8=2, FILTER(NEG, LEN(NEG)), IF(AW8, FILTER(NONEG, LEN(NONEG)), """")))"),"")</f>
        <v/>
      </c>
      <c r="AY8" s="43"/>
      <c r="AZ8" s="43"/>
      <c r="BA8" s="43">
        <f>IF(H3="", 0, IF(SUM(C8:H8)-H8&lt;&gt;0, 0, IF(SUM(M8:R8)&gt;0, 2, IF(SUM(M8:R8)&lt;0, 3, 1))))</f>
        <v>0</v>
      </c>
      <c r="BB8" s="43" t="str">
        <f>IFERROR(__xludf.DUMMYFUNCTION("IF(BA8=1, FILTER(TOSSUP, LEN(TOSSUP)), IF(BA8=2, FILTER(NEG, LEN(NEG)), IF(BA8, FILTER(NONEG, LEN(NONEG)), """")))"),"")</f>
        <v/>
      </c>
      <c r="BC8" s="43"/>
      <c r="BD8" s="43"/>
      <c r="BE8" s="43">
        <f>IF(M3="", 0, IF(SUM(M8:R8)-M8&lt;&gt;0, 0, IF(SUM(C8:H8)&gt;0, 2, IF(SUM(C8:H8)&lt;0, 3, 1))))</f>
        <v>2</v>
      </c>
      <c r="BF8" s="43">
        <f>IFERROR(__xludf.DUMMYFUNCTION("IF(BE8=1, FILTER(TOSSUP, LEN(TOSSUP)), IF(BE8=2, FILTER(NEG, LEN(NEG)), IF(BE8, FILTER(NONEG, LEN(NONEG)), """")))"),-5.0)</f>
        <v>-5</v>
      </c>
      <c r="BG8" s="43"/>
      <c r="BH8" s="43"/>
      <c r="BI8" s="43">
        <f>IF(N3="", 0, IF(SUM(M8:R8)-N8&lt;&gt;0, 0, IF(SUM(C8:H8)&gt;0, 2, IF(SUM(C8:H8)&lt;0, 3, 1))))</f>
        <v>2</v>
      </c>
      <c r="BJ8" s="43">
        <f>IFERROR(__xludf.DUMMYFUNCTION("IF(BI8=1, FILTER(TOSSUP, LEN(TOSSUP)), IF(BI8=2, FILTER(NEG, LEN(NEG)), IF(BI8, FILTER(NONEG, LEN(NONEG)), """")))"),-5.0)</f>
        <v>-5</v>
      </c>
      <c r="BK8" s="43"/>
      <c r="BL8" s="43"/>
      <c r="BM8" s="43">
        <f>IF(O3="", 0, IF(SUM(M8:R8)-O8&lt;&gt;0, 0, IF(SUM(C8:H8)&gt;0, 2, IF(SUM(C8:H8)&lt;0, 3, 1))))</f>
        <v>2</v>
      </c>
      <c r="BN8" s="43">
        <f>IFERROR(__xludf.DUMMYFUNCTION("IF(BM8=1, FILTER(TOSSUP, LEN(TOSSUP)), IF(BM8=2, FILTER(NEG, LEN(NEG)), IF(BM8, FILTER(NONEG, LEN(NONEG)), """")))"),-5.0)</f>
        <v>-5</v>
      </c>
      <c r="BO8" s="43"/>
      <c r="BP8" s="43"/>
      <c r="BQ8" s="43">
        <f>IF(P3="", 0, IF(SUM(M8:R8)-P8&lt;&gt;0, 0, IF(SUM(C8:H8)&gt;0, 2, IF(SUM(C8:H8)&lt;0, 3, 1))))</f>
        <v>2</v>
      </c>
      <c r="BR8" s="43">
        <f>IFERROR(__xludf.DUMMYFUNCTION("IF(BQ8=1, FILTER(TOSSUP, LEN(TOSSUP)), IF(BQ8=2, FILTER(NEG, LEN(NEG)), IF(BQ8, FILTER(NONEG, LEN(NONEG)), """")))"),-5.0)</f>
        <v>-5</v>
      </c>
      <c r="BS8" s="43"/>
      <c r="BT8" s="43"/>
      <c r="BU8" s="43">
        <f>IF(Q3="", 0, IF(SUM(M8:R8)-Q8&lt;&gt;0, 0, IF(SUM(C8:H8)&gt;0, 2, IF(SUM(C8:H8)&lt;0, 3, 1))))</f>
        <v>0</v>
      </c>
      <c r="BV8" s="43" t="str">
        <f>IFERROR(__xludf.DUMMYFUNCTION("IF(BU8=1, FILTER(TOSSUP, LEN(TOSSUP)), IF(BU8=2, FILTER(NEG, LEN(NEG)), IF(BU8, FILTER(NONEG, LEN(NONEG)), """")))"),"")</f>
        <v/>
      </c>
      <c r="BW8" s="43"/>
      <c r="BX8" s="43"/>
      <c r="BY8" s="43">
        <f>IF(R3="", 0, IF(SUM(M8:R8)-R8&lt;&gt;0, 0, IF(SUM(C8:H8)&gt;0, 2, IF(SUM(C8:H8)&lt;0, 3, 1))))</f>
        <v>0</v>
      </c>
      <c r="BZ8" s="43" t="str">
        <f>IFERROR(__xludf.DUMMYFUNCTION("IF(BY8=1, FILTER(TOSSUP, LEN(TOSSUP)), IF(BY8=2, FILTER(NEG, LEN(NEG)), IF(BY8, FILTER(NONEG, LEN(NONEG)), """")))"),"")</f>
        <v/>
      </c>
      <c r="CA8" s="43"/>
      <c r="CB8" s="43"/>
    </row>
    <row r="9">
      <c r="A9" s="3"/>
      <c r="B9" s="3"/>
      <c r="C9" s="62"/>
      <c r="D9" s="63"/>
      <c r="E9" s="62">
        <v>10.0</v>
      </c>
      <c r="F9" s="63"/>
      <c r="G9" s="62"/>
      <c r="H9" s="71"/>
      <c r="I9" s="65">
        <v>20.0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30</v>
      </c>
      <c r="K9" s="66">
        <f>IFERROR(__xludf.DUMMYFUNCTION("IF(OR(RegExMatch(J9&amp;"""",""ERR""), RegExMatch(J9&amp;"""",""--""), RegExMatch(K8&amp;"""",""--""),),  ""-----------"", SUM(J9,K8))"),110.0)</f>
        <v>110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SUM(T9,U8))"),15.0)</f>
        <v>15</v>
      </c>
      <c r="V9" s="44"/>
      <c r="W9" s="44" t="b">
        <f t="shared" si="1"/>
        <v>1</v>
      </c>
      <c r="X9" s="44">
        <f>IFERROR(__xludf.DUMMYFUNCTION("IF(W9, FILTER(BONUS, LEN(BONUS)), ""0"")"),0.0)</f>
        <v>0</v>
      </c>
      <c r="Y9" s="43">
        <f>IFERROR(__xludf.DUMMYFUNCTION("""COMPUTED_VALUE"""),10.0)</f>
        <v>10</v>
      </c>
      <c r="Z9" s="43">
        <f>IFERROR(__xludf.DUMMYFUNCTION("""COMPUTED_VALUE"""),20.0)</f>
        <v>20</v>
      </c>
      <c r="AA9" s="43">
        <f>IFERROR(__xludf.DUMMYFUNCTION("""COMPUTED_VALUE"""),30.0)</f>
        <v>30</v>
      </c>
      <c r="AB9" s="44" t="b">
        <f t="shared" si="2"/>
        <v>0</v>
      </c>
      <c r="AC9" s="44" t="str">
        <f>IFERROR(__xludf.DUMMYFUNCTION("IF(AB9, FILTER(BONUS, LEN(BONUS)), ""0"")"),"0")</f>
        <v>0</v>
      </c>
      <c r="AD9" s="43"/>
      <c r="AE9" s="43"/>
      <c r="AF9" s="43"/>
      <c r="AG9" s="43">
        <f>IF(C3="", 0, IF(SUM(C9:H9)-C9&lt;&gt;0, 0, IF(SUM(M9:R9)&gt;0, 2, IF(SUM(M9:R9)&lt;0, 3, 1))))</f>
        <v>0</v>
      </c>
      <c r="AH9" s="44" t="str">
        <f>IFERROR(__xludf.DUMMYFUNCTION("IF(AG9=1, FILTER(TOSSUP, LEN(TOSSUP)), IF(AG9=2, FILTER(NEG, LEN(NEG)), IF(AG9, FILTER(NONEG, LEN(NONEG)), """")))"),"")</f>
        <v/>
      </c>
      <c r="AI9" s="43"/>
      <c r="AJ9" s="43"/>
      <c r="AK9" s="43">
        <f>IF(D3="", 0, IF(SUM(C9:H9)-D9&lt;&gt;0, 0, IF(SUM(M9:R9)&gt;0, 2, IF(SUM(M9:R9)&lt;0, 3, 1))))</f>
        <v>0</v>
      </c>
      <c r="AL9" s="43" t="str">
        <f>IFERROR(__xludf.DUMMYFUNCTION("IF(AK9=1, FILTER(TOSSUP, LEN(TOSSUP)), IF(AK9=2, FILTER(NEG, LEN(NEG)), IF(AK9, FILTER(NONEG, LEN(NONEG)), """")))"),"")</f>
        <v/>
      </c>
      <c r="AM9" s="43"/>
      <c r="AN9" s="43"/>
      <c r="AO9" s="43">
        <f>IF(E3="", 0, IF(SUM(C9:H9)-E9&lt;&gt;0, 0, IF(SUM(M9:R9)&gt;0, 2, IF(SUM(M9:R9)&lt;0, 3, 1))))</f>
        <v>1</v>
      </c>
      <c r="AP9" s="43">
        <f>IFERROR(__xludf.DUMMYFUNCTION("IF(AO9=1, FILTER(TOSSUP, LEN(TOSSUP)), IF(AO9=2, FILTER(NEG, LEN(NEG)), IF(AO9, FILTER(NONEG, LEN(NONEG)), """")))"),-5.0)</f>
        <v>-5</v>
      </c>
      <c r="AQ9" s="43">
        <f>IFERROR(__xludf.DUMMYFUNCTION("""COMPUTED_VALUE"""),10.0)</f>
        <v>10</v>
      </c>
      <c r="AR9" s="43">
        <f>IFERROR(__xludf.DUMMYFUNCTION("""COMPUTED_VALUE"""),15.0)</f>
        <v>15</v>
      </c>
      <c r="AS9" s="43">
        <f>IF(F3="", 0, IF(SUM(C9:H9)-F9&lt;&gt;0, 0, IF(SUM(M9:R9)&gt;0, 2, IF(SUM(M9:R9)&lt;0, 3, 1))))</f>
        <v>0</v>
      </c>
      <c r="AT9" s="43" t="str">
        <f>IFERROR(__xludf.DUMMYFUNCTION("IF(AS9=1, FILTER(TOSSUP, LEN(TOSSUP)), IF(AS9=2, FILTER(NEG, LEN(NEG)), IF(AS9, FILTER(NONEG, LEN(NONEG)), """")))"),"")</f>
        <v/>
      </c>
      <c r="AU9" s="43"/>
      <c r="AV9" s="43"/>
      <c r="AW9" s="43">
        <f>IF(G3="", 0, IF(SUM(C9:H9)-G9&lt;&gt;0, 0, IF(SUM(M9:R9)&gt;0, 2, IF(SUM(M9:R9)&lt;0, 3, 1))))</f>
        <v>0</v>
      </c>
      <c r="AX9" s="43" t="str">
        <f>IFERROR(__xludf.DUMMYFUNCTION("IF(AW9=1, FILTER(TOSSUP, LEN(TOSSUP)), IF(AW9=2, FILTER(NEG, LEN(NEG)), IF(AW9, FILTER(NONEG, LEN(NONEG)), """")))"),"")</f>
        <v/>
      </c>
      <c r="AY9" s="43"/>
      <c r="AZ9" s="43"/>
      <c r="BA9" s="43">
        <f>IF(H3="", 0, IF(SUM(C9:H9)-H9&lt;&gt;0, 0, IF(SUM(M9:R9)&gt;0, 2, IF(SUM(M9:R9)&lt;0, 3, 1))))</f>
        <v>0</v>
      </c>
      <c r="BB9" s="43" t="str">
        <f>IFERROR(__xludf.DUMMYFUNCTION("IF(BA9=1, FILTER(TOSSUP, LEN(TOSSUP)), IF(BA9=2, FILTER(NEG, LEN(NEG)), IF(BA9, FILTER(NONEG, LEN(NONEG)), """")))"),"")</f>
        <v/>
      </c>
      <c r="BC9" s="43"/>
      <c r="BD9" s="43"/>
      <c r="BE9" s="43">
        <f>IF(M3="", 0, IF(SUM(M9:R9)-M9&lt;&gt;0, 0, IF(SUM(C9:H9)&gt;0, 2, IF(SUM(C9:H9)&lt;0, 3, 1))))</f>
        <v>2</v>
      </c>
      <c r="BF9" s="43">
        <f>IFERROR(__xludf.DUMMYFUNCTION("IF(BE9=1, FILTER(TOSSUP, LEN(TOSSUP)), IF(BE9=2, FILTER(NEG, LEN(NEG)), IF(BE9, FILTER(NONEG, LEN(NONEG)), """")))"),-5.0)</f>
        <v>-5</v>
      </c>
      <c r="BG9" s="43"/>
      <c r="BH9" s="43"/>
      <c r="BI9" s="43">
        <f>IF(N3="", 0, IF(SUM(M9:R9)-N9&lt;&gt;0, 0, IF(SUM(C9:H9)&gt;0, 2, IF(SUM(C9:H9)&lt;0, 3, 1))))</f>
        <v>2</v>
      </c>
      <c r="BJ9" s="43">
        <f>IFERROR(__xludf.DUMMYFUNCTION("IF(BI9=1, FILTER(TOSSUP, LEN(TOSSUP)), IF(BI9=2, FILTER(NEG, LEN(NEG)), IF(BI9, FILTER(NONEG, LEN(NONEG)), """")))"),-5.0)</f>
        <v>-5</v>
      </c>
      <c r="BK9" s="43"/>
      <c r="BL9" s="43"/>
      <c r="BM9" s="43">
        <f>IF(O3="", 0, IF(SUM(M9:R9)-O9&lt;&gt;0, 0, IF(SUM(C9:H9)&gt;0, 2, IF(SUM(C9:H9)&lt;0, 3, 1))))</f>
        <v>2</v>
      </c>
      <c r="BN9" s="43">
        <f>IFERROR(__xludf.DUMMYFUNCTION("IF(BM9=1, FILTER(TOSSUP, LEN(TOSSUP)), IF(BM9=2, FILTER(NEG, LEN(NEG)), IF(BM9, FILTER(NONEG, LEN(NONEG)), """")))"),-5.0)</f>
        <v>-5</v>
      </c>
      <c r="BO9" s="43"/>
      <c r="BP9" s="43"/>
      <c r="BQ9" s="43">
        <f>IF(P3="", 0, IF(SUM(M9:R9)-P9&lt;&gt;0, 0, IF(SUM(C9:H9)&gt;0, 2, IF(SUM(C9:H9)&lt;0, 3, 1))))</f>
        <v>2</v>
      </c>
      <c r="BR9" s="43">
        <f>IFERROR(__xludf.DUMMYFUNCTION("IF(BQ9=1, FILTER(TOSSUP, LEN(TOSSUP)), IF(BQ9=2, FILTER(NEG, LEN(NEG)), IF(BQ9, FILTER(NONEG, LEN(NONEG)), """")))"),-5.0)</f>
        <v>-5</v>
      </c>
      <c r="BS9" s="43"/>
      <c r="BT9" s="43"/>
      <c r="BU9" s="43">
        <f>IF(Q3="", 0, IF(SUM(M9:R9)-Q9&lt;&gt;0, 0, IF(SUM(C9:H9)&gt;0, 2, IF(SUM(C9:H9)&lt;0, 3, 1))))</f>
        <v>0</v>
      </c>
      <c r="BV9" s="43" t="str">
        <f>IFERROR(__xludf.DUMMYFUNCTION("IF(BU9=1, FILTER(TOSSUP, LEN(TOSSUP)), IF(BU9=2, FILTER(NEG, LEN(NEG)), IF(BU9, FILTER(NONEG, LEN(NONEG)), """")))"),"")</f>
        <v/>
      </c>
      <c r="BW9" s="43"/>
      <c r="BX9" s="43"/>
      <c r="BY9" s="43">
        <f>IF(R3="", 0, IF(SUM(M9:R9)-R9&lt;&gt;0, 0, IF(SUM(C9:H9)&gt;0, 2, IF(SUM(C9:H9)&lt;0, 3, 1))))</f>
        <v>0</v>
      </c>
      <c r="BZ9" s="43" t="str">
        <f>IFERROR(__xludf.DUMMYFUNCTION("IF(BY9=1, FILTER(TOSSUP, LEN(TOSSUP)), IF(BY9=2, FILTER(NEG, LEN(NEG)), IF(BY9, FILTER(NONEG, LEN(NONEG)), """")))"),"")</f>
        <v/>
      </c>
      <c r="CA9" s="43"/>
      <c r="CB9" s="43"/>
    </row>
    <row r="10">
      <c r="A10" s="3"/>
      <c r="B10" s="3"/>
      <c r="C10" s="32"/>
      <c r="D10" s="33"/>
      <c r="E10" s="60"/>
      <c r="F10" s="33"/>
      <c r="G10" s="60"/>
      <c r="H10" s="61"/>
      <c r="I10" s="34">
        <v>0.0</v>
      </c>
      <c r="J10" s="33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2">
        <f>IFERROR(__xludf.DUMMYFUNCTION("IF(OR(RegExMatch(J10&amp;"""",""ERR""), RegExMatch(J10&amp;"""",""--""), RegExMatch(K9&amp;"""",""--""),),  ""-----------"", SUM(J10,K9))"),110.0)</f>
        <v>110</v>
      </c>
      <c r="L10" s="38">
        <v>7.0</v>
      </c>
      <c r="M10" s="39"/>
      <c r="N10" s="61"/>
      <c r="O10" s="39"/>
      <c r="P10" s="59"/>
      <c r="Q10" s="58"/>
      <c r="R10" s="59"/>
      <c r="S10" s="34"/>
      <c r="T10" s="33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2">
        <f>IFERROR(__xludf.DUMMYFUNCTION("IF(OR(RegExMatch(T10&amp;"""",""ERR""), RegExMatch(T10&amp;"""",""--""), RegExMatch(U9&amp;"""",""--""),),  ""-----------"", SUM(T10,U9))"),15.0)</f>
        <v>15</v>
      </c>
      <c r="V10" s="43"/>
      <c r="W10" s="44" t="b">
        <f t="shared" si="1"/>
        <v>0</v>
      </c>
      <c r="X10" s="44" t="str">
        <f>IFERROR(__xludf.DUMMYFUNCTION("IF(W10, FILTER(BONUS, LEN(BONUS)), ""0"")"),"0")</f>
        <v>0</v>
      </c>
      <c r="Y10" s="43"/>
      <c r="Z10" s="43"/>
      <c r="AA10" s="43"/>
      <c r="AB10" s="44" t="b">
        <f t="shared" si="2"/>
        <v>0</v>
      </c>
      <c r="AC10" s="44" t="str">
        <f>IFERROR(__xludf.DUMMYFUNCTION("IF(AB10, FILTER(BONUS, LEN(BONUS)), ""0"")"),"0")</f>
        <v>0</v>
      </c>
      <c r="AD10" s="43"/>
      <c r="AE10" s="43"/>
      <c r="AF10" s="43"/>
      <c r="AG10" s="43">
        <f>IF(C3="", 0, IF(SUM(C10:H10)-C10&lt;&gt;0, 0, IF(SUM(M10:R10)&gt;0, 2, IF(SUM(M10:R10)&lt;0, 3, 1))))</f>
        <v>1</v>
      </c>
      <c r="AH10" s="44">
        <f>IFERROR(__xludf.DUMMYFUNCTION("IF(AG10=1, FILTER(TOSSUP, LEN(TOSSUP)), IF(AG10=2, FILTER(NEG, LEN(NEG)), IF(AG10, FILTER(NONEG, LEN(NONEG)), """")))"),-5.0)</f>
        <v>-5</v>
      </c>
      <c r="AI10" s="43">
        <f>IFERROR(__xludf.DUMMYFUNCTION("""COMPUTED_VALUE"""),10.0)</f>
        <v>10</v>
      </c>
      <c r="AJ10" s="43">
        <f>IFERROR(__xludf.DUMMYFUNCTION("""COMPUTED_VALUE"""),15.0)</f>
        <v>15</v>
      </c>
      <c r="AK10" s="43">
        <f>IF(D3="", 0, IF(SUM(C10:H10)-D10&lt;&gt;0, 0, IF(SUM(M10:R10)&gt;0, 2, IF(SUM(M10:R10)&lt;0, 3, 1))))</f>
        <v>1</v>
      </c>
      <c r="AL10" s="43">
        <f>IFERROR(__xludf.DUMMYFUNCTION("IF(AK10=1, FILTER(TOSSUP, LEN(TOSSUP)), IF(AK10=2, FILTER(NEG, LEN(NEG)), IF(AK10, FILTER(NONEG, LEN(NONEG)), """")))"),-5.0)</f>
        <v>-5</v>
      </c>
      <c r="AM10" s="43">
        <f>IFERROR(__xludf.DUMMYFUNCTION("""COMPUTED_VALUE"""),10.0)</f>
        <v>10</v>
      </c>
      <c r="AN10" s="43">
        <f>IFERROR(__xludf.DUMMYFUNCTION("""COMPUTED_VALUE"""),15.0)</f>
        <v>15</v>
      </c>
      <c r="AO10" s="43">
        <f>IF(E3="", 0, IF(SUM(C10:H10)-E10&lt;&gt;0, 0, IF(SUM(M10:R10)&gt;0, 2, IF(SUM(M10:R10)&lt;0, 3, 1))))</f>
        <v>1</v>
      </c>
      <c r="AP10" s="43">
        <f>IFERROR(__xludf.DUMMYFUNCTION("IF(AO10=1, FILTER(TOSSUP, LEN(TOSSUP)), IF(AO10=2, FILTER(NEG, LEN(NEG)), IF(AO10, FILTER(NONEG, LEN(NONEG)), """")))"),-5.0)</f>
        <v>-5</v>
      </c>
      <c r="AQ10" s="43">
        <f>IFERROR(__xludf.DUMMYFUNCTION("""COMPUTED_VALUE"""),10.0)</f>
        <v>10</v>
      </c>
      <c r="AR10" s="43">
        <f>IFERROR(__xludf.DUMMYFUNCTION("""COMPUTED_VALUE"""),15.0)</f>
        <v>15</v>
      </c>
      <c r="AS10" s="43">
        <f>IF(F3="", 0, IF(SUM(C10:H10)-F10&lt;&gt;0, 0, IF(SUM(M10:R10)&gt;0, 2, IF(SUM(M10:R10)&lt;0, 3, 1))))</f>
        <v>1</v>
      </c>
      <c r="AT10" s="43">
        <f>IFERROR(__xludf.DUMMYFUNCTION("IF(AS10=1, FILTER(TOSSUP, LEN(TOSSUP)), IF(AS10=2, FILTER(NEG, LEN(NEG)), IF(AS10, FILTER(NONEG, LEN(NONEG)), """")))"),-5.0)</f>
        <v>-5</v>
      </c>
      <c r="AU10" s="43">
        <f>IFERROR(__xludf.DUMMYFUNCTION("""COMPUTED_VALUE"""),10.0)</f>
        <v>10</v>
      </c>
      <c r="AV10" s="43">
        <f>IFERROR(__xludf.DUMMYFUNCTION("""COMPUTED_VALUE"""),15.0)</f>
        <v>15</v>
      </c>
      <c r="AW10" s="43">
        <f>IF(G3="", 0, IF(SUM(C10:H10)-G10&lt;&gt;0, 0, IF(SUM(M10:R10)&gt;0, 2, IF(SUM(M10:R10)&lt;0, 3, 1))))</f>
        <v>0</v>
      </c>
      <c r="AX10" s="43" t="str">
        <f>IFERROR(__xludf.DUMMYFUNCTION("IF(AW10=1, FILTER(TOSSUP, LEN(TOSSUP)), IF(AW10=2, FILTER(NEG, LEN(NEG)), IF(AW10, FILTER(NONEG, LEN(NONEG)), """")))"),"")</f>
        <v/>
      </c>
      <c r="AY10" s="43"/>
      <c r="AZ10" s="43"/>
      <c r="BA10" s="43">
        <f>IF(H3="", 0, IF(SUM(C10:H10)-H10&lt;&gt;0, 0, IF(SUM(M10:R10)&gt;0, 2, IF(SUM(M10:R10)&lt;0, 3, 1))))</f>
        <v>0</v>
      </c>
      <c r="BB10" s="43" t="str">
        <f>IFERROR(__xludf.DUMMYFUNCTION("IF(BA10=1, FILTER(TOSSUP, LEN(TOSSUP)), IF(BA10=2, FILTER(NEG, LEN(NEG)), IF(BA10, FILTER(NONEG, LEN(NONEG)), """")))"),"")</f>
        <v/>
      </c>
      <c r="BC10" s="43"/>
      <c r="BD10" s="43"/>
      <c r="BE10" s="43">
        <f>IF(M3="", 0, IF(SUM(M10:R10)-M10&lt;&gt;0, 0, IF(SUM(C10:H10)&gt;0, 2, IF(SUM(C10:H10)&lt;0, 3, 1))))</f>
        <v>1</v>
      </c>
      <c r="BF10" s="43">
        <f>IFERROR(__xludf.DUMMYFUNCTION("IF(BE10=1, FILTER(TOSSUP, LEN(TOSSUP)), IF(BE10=2, FILTER(NEG, LEN(NEG)), IF(BE10, FILTER(NONEG, LEN(NONEG)), """")))"),-5.0)</f>
        <v>-5</v>
      </c>
      <c r="BG10" s="43">
        <f>IFERROR(__xludf.DUMMYFUNCTION("""COMPUTED_VALUE"""),10.0)</f>
        <v>10</v>
      </c>
      <c r="BH10" s="43">
        <f>IFERROR(__xludf.DUMMYFUNCTION("""COMPUTED_VALUE"""),15.0)</f>
        <v>15</v>
      </c>
      <c r="BI10" s="43">
        <f>IF(N3="", 0, IF(SUM(M10:R10)-N10&lt;&gt;0, 0, IF(SUM(C10:H10)&gt;0, 2, IF(SUM(C10:H10)&lt;0, 3, 1))))</f>
        <v>1</v>
      </c>
      <c r="BJ10" s="43">
        <f>IFERROR(__xludf.DUMMYFUNCTION("IF(BI10=1, FILTER(TOSSUP, LEN(TOSSUP)), IF(BI10=2, FILTER(NEG, LEN(NEG)), IF(BI10, FILTER(NONEG, LEN(NONEG)), """")))"),-5.0)</f>
        <v>-5</v>
      </c>
      <c r="BK10" s="43">
        <f>IFERROR(__xludf.DUMMYFUNCTION("""COMPUTED_VALUE"""),10.0)</f>
        <v>10</v>
      </c>
      <c r="BL10" s="43">
        <f>IFERROR(__xludf.DUMMYFUNCTION("""COMPUTED_VALUE"""),15.0)</f>
        <v>15</v>
      </c>
      <c r="BM10" s="43">
        <f>IF(O3="", 0, IF(SUM(M10:R10)-O10&lt;&gt;0, 0, IF(SUM(C10:H10)&gt;0, 2, IF(SUM(C10:H10)&lt;0, 3, 1))))</f>
        <v>1</v>
      </c>
      <c r="BN10" s="43">
        <f>IFERROR(__xludf.DUMMYFUNCTION("IF(BM10=1, FILTER(TOSSUP, LEN(TOSSUP)), IF(BM10=2, FILTER(NEG, LEN(NEG)), IF(BM10, FILTER(NONEG, LEN(NONEG)), """")))"),-5.0)</f>
        <v>-5</v>
      </c>
      <c r="BO10" s="43">
        <f>IFERROR(__xludf.DUMMYFUNCTION("""COMPUTED_VALUE"""),10.0)</f>
        <v>10</v>
      </c>
      <c r="BP10" s="43">
        <f>IFERROR(__xludf.DUMMYFUNCTION("""COMPUTED_VALUE"""),15.0)</f>
        <v>15</v>
      </c>
      <c r="BQ10" s="43">
        <f>IF(P3="", 0, IF(SUM(M10:R10)-P10&lt;&gt;0, 0, IF(SUM(C10:H10)&gt;0, 2, IF(SUM(C10:H10)&lt;0, 3, 1))))</f>
        <v>1</v>
      </c>
      <c r="BR10" s="43">
        <f>IFERROR(__xludf.DUMMYFUNCTION("IF(BQ10=1, FILTER(TOSSUP, LEN(TOSSUP)), IF(BQ10=2, FILTER(NEG, LEN(NEG)), IF(BQ10, FILTER(NONEG, LEN(NONEG)), """")))"),-5.0)</f>
        <v>-5</v>
      </c>
      <c r="BS10" s="43">
        <f>IFERROR(__xludf.DUMMYFUNCTION("""COMPUTED_VALUE"""),10.0)</f>
        <v>10</v>
      </c>
      <c r="BT10" s="43">
        <f>IFERROR(__xludf.DUMMYFUNCTION("""COMPUTED_VALUE"""),15.0)</f>
        <v>15</v>
      </c>
      <c r="BU10" s="43">
        <f>IF(Q3="", 0, IF(SUM(M10:R10)-Q10&lt;&gt;0, 0, IF(SUM(C10:H10)&gt;0, 2, IF(SUM(C10:H10)&lt;0, 3, 1))))</f>
        <v>0</v>
      </c>
      <c r="BV10" s="43" t="str">
        <f>IFERROR(__xludf.DUMMYFUNCTION("IF(BU10=1, FILTER(TOSSUP, LEN(TOSSUP)), IF(BU10=2, FILTER(NEG, LEN(NEG)), IF(BU10, FILTER(NONEG, LEN(NONEG)), """")))"),"")</f>
        <v/>
      </c>
      <c r="BW10" s="43"/>
      <c r="BX10" s="43"/>
      <c r="BY10" s="43">
        <f>IF(R3="", 0, IF(SUM(M10:R10)-R10&lt;&gt;0, 0, IF(SUM(C10:H10)&gt;0, 2, IF(SUM(C10:H10)&lt;0, 3, 1))))</f>
        <v>0</v>
      </c>
      <c r="BZ10" s="43" t="str">
        <f>IFERROR(__xludf.DUMMYFUNCTION("IF(BY10=1, FILTER(TOSSUP, LEN(TOSSUP)), IF(BY10=2, FILTER(NEG, LEN(NEG)), IF(BY10, FILTER(NONEG, LEN(NONEG)), """")))"),"")</f>
        <v/>
      </c>
      <c r="CA10" s="43"/>
      <c r="CB10" s="43"/>
    </row>
    <row r="11">
      <c r="A11" s="3"/>
      <c r="B11" s="3"/>
      <c r="C11" s="32"/>
      <c r="D11" s="33">
        <v>10.0</v>
      </c>
      <c r="E11" s="60"/>
      <c r="F11" s="61"/>
      <c r="G11" s="60"/>
      <c r="H11" s="61"/>
      <c r="I11" s="34">
        <v>10.0</v>
      </c>
      <c r="J11" s="33">
        <f>IF(AND(SUM(C11:H11)&lt;=0,I11&gt;0), "BON.ERR", IF(OR(AND(C11&lt;&gt;"", C3=""), AND(D11&lt;&gt;"", D3=""), AND(E11&lt;&gt;"", E3=""), AND(F11&lt;&gt;"", F3=""), AND(G11&lt;&gt;"", G3=""), AND(H11&lt;&gt;"", H3="")), "TU.ERR", SUM(C11:I11)))</f>
        <v>20</v>
      </c>
      <c r="K11" s="42">
        <f>IFERROR(__xludf.DUMMYFUNCTION("IF(OR(RegExMatch(J11&amp;"""",""ERR""), RegExMatch(J11&amp;"""",""--""), RegExMatch(K10&amp;"""",""--""),),  ""-----------"", SUM(J11,K10))"),130.0)</f>
        <v>130</v>
      </c>
      <c r="L11" s="38">
        <v>8.0</v>
      </c>
      <c r="M11" s="39"/>
      <c r="N11" s="61"/>
      <c r="O11" s="58"/>
      <c r="P11" s="59"/>
      <c r="Q11" s="58"/>
      <c r="R11" s="59"/>
      <c r="S11" s="42"/>
      <c r="T11" s="33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2">
        <f>IFERROR(__xludf.DUMMYFUNCTION("IF(OR(RegExMatch(T11&amp;"""",""ERR""), RegExMatch(T11&amp;"""",""--""), RegExMatch(U10&amp;"""",""--""),),  ""-----------"", SUM(T11,U10))"),15.0)</f>
        <v>15</v>
      </c>
      <c r="V11" s="43"/>
      <c r="W11" s="44" t="b">
        <f t="shared" si="1"/>
        <v>1</v>
      </c>
      <c r="X11" s="44">
        <f>IFERROR(__xludf.DUMMYFUNCTION("IF(W11, FILTER(BONUS, LEN(BONUS)), ""0"")"),0.0)</f>
        <v>0</v>
      </c>
      <c r="Y11" s="43">
        <f>IFERROR(__xludf.DUMMYFUNCTION("""COMPUTED_VALUE"""),10.0)</f>
        <v>10</v>
      </c>
      <c r="Z11" s="43">
        <f>IFERROR(__xludf.DUMMYFUNCTION("""COMPUTED_VALUE"""),20.0)</f>
        <v>20</v>
      </c>
      <c r="AA11" s="43">
        <f>IFERROR(__xludf.DUMMYFUNCTION("""COMPUTED_VALUE"""),30.0)</f>
        <v>30</v>
      </c>
      <c r="AB11" s="44" t="b">
        <f t="shared" si="2"/>
        <v>0</v>
      </c>
      <c r="AC11" s="44" t="str">
        <f>IFERROR(__xludf.DUMMYFUNCTION("IF(AB11, FILTER(BONUS, LEN(BONUS)), ""0"")"),"0")</f>
        <v>0</v>
      </c>
      <c r="AD11" s="43"/>
      <c r="AE11" s="43"/>
      <c r="AF11" s="43"/>
      <c r="AG11" s="43">
        <f>IF(C3="", 0, IF(SUM(C11:H11)-C11&lt;&gt;0, 0, IF(SUM(M11:R11)&gt;0, 2, IF(SUM(M11:R11)&lt;0, 3, 1))))</f>
        <v>0</v>
      </c>
      <c r="AH11" s="44" t="str">
        <f>IFERROR(__xludf.DUMMYFUNCTION("IF(AG11=1, FILTER(TOSSUP, LEN(TOSSUP)), IF(AG11=2, FILTER(NEG, LEN(NEG)), IF(AG11, FILTER(NONEG, LEN(NONEG)), """")))"),"")</f>
        <v/>
      </c>
      <c r="AI11" s="43"/>
      <c r="AJ11" s="43"/>
      <c r="AK11" s="43">
        <f>IF(D3="", 0, IF(SUM(C11:H11)-D11&lt;&gt;0, 0, IF(SUM(M11:R11)&gt;0, 2, IF(SUM(M11:R11)&lt;0, 3, 1))))</f>
        <v>1</v>
      </c>
      <c r="AL11" s="43">
        <f>IFERROR(__xludf.DUMMYFUNCTION("IF(AK11=1, FILTER(TOSSUP, LEN(TOSSUP)), IF(AK11=2, FILTER(NEG, LEN(NEG)), IF(AK11, FILTER(NONEG, LEN(NONEG)), """")))"),-5.0)</f>
        <v>-5</v>
      </c>
      <c r="AM11" s="43">
        <f>IFERROR(__xludf.DUMMYFUNCTION("""COMPUTED_VALUE"""),10.0)</f>
        <v>10</v>
      </c>
      <c r="AN11" s="43">
        <f>IFERROR(__xludf.DUMMYFUNCTION("""COMPUTED_VALUE"""),15.0)</f>
        <v>15</v>
      </c>
      <c r="AO11" s="43">
        <f>IF(E3="", 0, IF(SUM(C11:H11)-E11&lt;&gt;0, 0, IF(SUM(M11:R11)&gt;0, 2, IF(SUM(M11:R11)&lt;0, 3, 1))))</f>
        <v>0</v>
      </c>
      <c r="AP11" s="43" t="str">
        <f>IFERROR(__xludf.DUMMYFUNCTION("IF(AO11=1, FILTER(TOSSUP, LEN(TOSSUP)), IF(AO11=2, FILTER(NEG, LEN(NEG)), IF(AO11, FILTER(NONEG, LEN(NONEG)), """")))"),"")</f>
        <v/>
      </c>
      <c r="AQ11" s="43"/>
      <c r="AR11" s="43"/>
      <c r="AS11" s="43">
        <f>IF(F3="", 0, IF(SUM(C11:H11)-F11&lt;&gt;0, 0, IF(SUM(M11:R11)&gt;0, 2, IF(SUM(M11:R11)&lt;0, 3, 1))))</f>
        <v>0</v>
      </c>
      <c r="AT11" s="43" t="str">
        <f>IFERROR(__xludf.DUMMYFUNCTION("IF(AS11=1, FILTER(TOSSUP, LEN(TOSSUP)), IF(AS11=2, FILTER(NEG, LEN(NEG)), IF(AS11, FILTER(NONEG, LEN(NONEG)), """")))"),"")</f>
        <v/>
      </c>
      <c r="AU11" s="43"/>
      <c r="AV11" s="43"/>
      <c r="AW11" s="43">
        <f>IF(G3="", 0, IF(SUM(C11:H11)-G11&lt;&gt;0, 0, IF(SUM(M11:R11)&gt;0, 2, IF(SUM(M11:R11)&lt;0, 3, 1))))</f>
        <v>0</v>
      </c>
      <c r="AX11" s="43" t="str">
        <f>IFERROR(__xludf.DUMMYFUNCTION("IF(AW11=1, FILTER(TOSSUP, LEN(TOSSUP)), IF(AW11=2, FILTER(NEG, LEN(NEG)), IF(AW11, FILTER(NONEG, LEN(NONEG)), """")))"),"")</f>
        <v/>
      </c>
      <c r="AY11" s="43"/>
      <c r="AZ11" s="43"/>
      <c r="BA11" s="43">
        <f>IF(H3="", 0, IF(SUM(C11:H11)-H11&lt;&gt;0, 0, IF(SUM(M11:R11)&gt;0, 2, IF(SUM(M11:R11)&lt;0, 3, 1))))</f>
        <v>0</v>
      </c>
      <c r="BB11" s="43" t="str">
        <f>IFERROR(__xludf.DUMMYFUNCTION("IF(BA11=1, FILTER(TOSSUP, LEN(TOSSUP)), IF(BA11=2, FILTER(NEG, LEN(NEG)), IF(BA11, FILTER(NONEG, LEN(NONEG)), """")))"),"")</f>
        <v/>
      </c>
      <c r="BC11" s="43"/>
      <c r="BD11" s="43"/>
      <c r="BE11" s="43">
        <f>IF(M3="", 0, IF(SUM(M11:R11)-M11&lt;&gt;0, 0, IF(SUM(C11:H11)&gt;0, 2, IF(SUM(C11:H11)&lt;0, 3, 1))))</f>
        <v>2</v>
      </c>
      <c r="BF11" s="43">
        <f>IFERROR(__xludf.DUMMYFUNCTION("IF(BE11=1, FILTER(TOSSUP, LEN(TOSSUP)), IF(BE11=2, FILTER(NEG, LEN(NEG)), IF(BE11, FILTER(NONEG, LEN(NONEG)), """")))"),-5.0)</f>
        <v>-5</v>
      </c>
      <c r="BG11" s="43"/>
      <c r="BH11" s="43"/>
      <c r="BI11" s="43">
        <f>IF(N3="", 0, IF(SUM(M11:R11)-N11&lt;&gt;0, 0, IF(SUM(C11:H11)&gt;0, 2, IF(SUM(C11:H11)&lt;0, 3, 1))))</f>
        <v>2</v>
      </c>
      <c r="BJ11" s="43">
        <f>IFERROR(__xludf.DUMMYFUNCTION("IF(BI11=1, FILTER(TOSSUP, LEN(TOSSUP)), IF(BI11=2, FILTER(NEG, LEN(NEG)), IF(BI11, FILTER(NONEG, LEN(NONEG)), """")))"),-5.0)</f>
        <v>-5</v>
      </c>
      <c r="BK11" s="43"/>
      <c r="BL11" s="43"/>
      <c r="BM11" s="43">
        <f>IF(O3="", 0, IF(SUM(M11:R11)-O11&lt;&gt;0, 0, IF(SUM(C11:H11)&gt;0, 2, IF(SUM(C11:H11)&lt;0, 3, 1))))</f>
        <v>2</v>
      </c>
      <c r="BN11" s="43">
        <f>IFERROR(__xludf.DUMMYFUNCTION("IF(BM11=1, FILTER(TOSSUP, LEN(TOSSUP)), IF(BM11=2, FILTER(NEG, LEN(NEG)), IF(BM11, FILTER(NONEG, LEN(NONEG)), """")))"),-5.0)</f>
        <v>-5</v>
      </c>
      <c r="BO11" s="43"/>
      <c r="BP11" s="43"/>
      <c r="BQ11" s="43">
        <f>IF(P3="", 0, IF(SUM(M11:R11)-P11&lt;&gt;0, 0, IF(SUM(C11:H11)&gt;0, 2, IF(SUM(C11:H11)&lt;0, 3, 1))))</f>
        <v>2</v>
      </c>
      <c r="BR11" s="43">
        <f>IFERROR(__xludf.DUMMYFUNCTION("IF(BQ11=1, FILTER(TOSSUP, LEN(TOSSUP)), IF(BQ11=2, FILTER(NEG, LEN(NEG)), IF(BQ11, FILTER(NONEG, LEN(NONEG)), """")))"),-5.0)</f>
        <v>-5</v>
      </c>
      <c r="BS11" s="43"/>
      <c r="BT11" s="43"/>
      <c r="BU11" s="43">
        <f>IF(Q3="", 0, IF(SUM(M11:R11)-Q11&lt;&gt;0, 0, IF(SUM(C11:H11)&gt;0, 2, IF(SUM(C11:H11)&lt;0, 3, 1))))</f>
        <v>0</v>
      </c>
      <c r="BV11" s="43" t="str">
        <f>IFERROR(__xludf.DUMMYFUNCTION("IF(BU11=1, FILTER(TOSSUP, LEN(TOSSUP)), IF(BU11=2, FILTER(NEG, LEN(NEG)), IF(BU11, FILTER(NONEG, LEN(NONEG)), """")))"),"")</f>
        <v/>
      </c>
      <c r="BW11" s="43"/>
      <c r="BX11" s="43"/>
      <c r="BY11" s="43">
        <f>IF(R3="", 0, IF(SUM(M11:R11)-R11&lt;&gt;0, 0, IF(SUM(C11:H11)&gt;0, 2, IF(SUM(C11:H11)&lt;0, 3, 1))))</f>
        <v>0</v>
      </c>
      <c r="BZ11" s="43" t="str">
        <f>IFERROR(__xludf.DUMMYFUNCTION("IF(BY11=1, FILTER(TOSSUP, LEN(TOSSUP)), IF(BY11=2, FILTER(NEG, LEN(NEG)), IF(BY11, FILTER(NONEG, LEN(NONEG)), """")))"),"")</f>
        <v/>
      </c>
      <c r="CA11" s="43"/>
      <c r="CB11" s="43"/>
    </row>
    <row r="12">
      <c r="A12" s="3"/>
      <c r="B12" s="3"/>
      <c r="C12" s="32"/>
      <c r="D12" s="33">
        <v>10.0</v>
      </c>
      <c r="E12" s="60"/>
      <c r="F12" s="61"/>
      <c r="G12" s="60"/>
      <c r="H12" s="61"/>
      <c r="I12" s="34">
        <v>20.0</v>
      </c>
      <c r="J12" s="33">
        <f>IF(AND(SUM(C12:H12)&lt;=0,I12&gt;0), "BON.ERR", IF(OR(AND(C12&lt;&gt;"", C3=""), AND(D12&lt;&gt;"", D3=""), AND(E12&lt;&gt;"", E3=""), AND(F12&lt;&gt;"", F3=""), AND(G12&lt;&gt;"", G3=""), AND(H12&lt;&gt;"", H3="")), "TU.ERR", SUM(C12:I12)))</f>
        <v>30</v>
      </c>
      <c r="K12" s="42">
        <f>IFERROR(__xludf.DUMMYFUNCTION("IF(OR(RegExMatch(J12&amp;"""",""ERR""), RegExMatch(J12&amp;"""",""--""), RegExMatch(K11&amp;"""",""--""),),  ""-----------"", SUM(J12,K11))"),160.0)</f>
        <v>160</v>
      </c>
      <c r="L12" s="38">
        <v>9.0</v>
      </c>
      <c r="M12" s="39"/>
      <c r="N12" s="33"/>
      <c r="O12" s="58"/>
      <c r="P12" s="59"/>
      <c r="Q12" s="58"/>
      <c r="R12" s="59"/>
      <c r="S12" s="34"/>
      <c r="T12" s="33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2">
        <f>IFERROR(__xludf.DUMMYFUNCTION("IF(OR(RegExMatch(T12&amp;"""",""ERR""), RegExMatch(T12&amp;"""",""--""), RegExMatch(U11&amp;"""",""--""),),  ""-----------"", SUM(T12,U11))"),15.0)</f>
        <v>15</v>
      </c>
      <c r="V12" s="43"/>
      <c r="W12" s="44" t="b">
        <f t="shared" si="1"/>
        <v>1</v>
      </c>
      <c r="X12" s="44">
        <f>IFERROR(__xludf.DUMMYFUNCTION("IF(W12, FILTER(BONUS, LEN(BONUS)), ""0"")"),0.0)</f>
        <v>0</v>
      </c>
      <c r="Y12" s="43">
        <f>IFERROR(__xludf.DUMMYFUNCTION("""COMPUTED_VALUE"""),10.0)</f>
        <v>10</v>
      </c>
      <c r="Z12" s="43">
        <f>IFERROR(__xludf.DUMMYFUNCTION("""COMPUTED_VALUE"""),20.0)</f>
        <v>20</v>
      </c>
      <c r="AA12" s="43">
        <f>IFERROR(__xludf.DUMMYFUNCTION("""COMPUTED_VALUE"""),30.0)</f>
        <v>30</v>
      </c>
      <c r="AB12" s="44" t="b">
        <f t="shared" si="2"/>
        <v>0</v>
      </c>
      <c r="AC12" s="44" t="str">
        <f>IFERROR(__xludf.DUMMYFUNCTION("IF(AB12, FILTER(BONUS, LEN(BONUS)), ""0"")"),"0")</f>
        <v>0</v>
      </c>
      <c r="AD12" s="43"/>
      <c r="AE12" s="43"/>
      <c r="AF12" s="43"/>
      <c r="AG12" s="43">
        <f>IF(C3="", 0, IF(SUM(C12:H12)-C12&lt;&gt;0, 0, IF(SUM(M12:R12)&gt;0, 2, IF(SUM(M12:R12)&lt;0, 3, 1))))</f>
        <v>0</v>
      </c>
      <c r="AH12" s="44" t="str">
        <f>IFERROR(__xludf.DUMMYFUNCTION("IF(AG12=1, FILTER(TOSSUP, LEN(TOSSUP)), IF(AG12=2, FILTER(NEG, LEN(NEG)), IF(AG12, FILTER(NONEG, LEN(NONEG)), """")))"),"")</f>
        <v/>
      </c>
      <c r="AI12" s="43"/>
      <c r="AJ12" s="43"/>
      <c r="AK12" s="43">
        <f>IF(D3="", 0, IF(SUM(C12:H12)-D12&lt;&gt;0, 0, IF(SUM(M12:R12)&gt;0, 2, IF(SUM(M12:R12)&lt;0, 3, 1))))</f>
        <v>1</v>
      </c>
      <c r="AL12" s="43">
        <f>IFERROR(__xludf.DUMMYFUNCTION("IF(AK12=1, FILTER(TOSSUP, LEN(TOSSUP)), IF(AK12=2, FILTER(NEG, LEN(NEG)), IF(AK12, FILTER(NONEG, LEN(NONEG)), """")))"),-5.0)</f>
        <v>-5</v>
      </c>
      <c r="AM12" s="43">
        <f>IFERROR(__xludf.DUMMYFUNCTION("""COMPUTED_VALUE"""),10.0)</f>
        <v>10</v>
      </c>
      <c r="AN12" s="43">
        <f>IFERROR(__xludf.DUMMYFUNCTION("""COMPUTED_VALUE"""),15.0)</f>
        <v>15</v>
      </c>
      <c r="AO12" s="43">
        <f>IF(E3="", 0, IF(SUM(C12:H12)-E12&lt;&gt;0, 0, IF(SUM(M12:R12)&gt;0, 2, IF(SUM(M12:R12)&lt;0, 3, 1))))</f>
        <v>0</v>
      </c>
      <c r="AP12" s="43" t="str">
        <f>IFERROR(__xludf.DUMMYFUNCTION("IF(AO12=1, FILTER(TOSSUP, LEN(TOSSUP)), IF(AO12=2, FILTER(NEG, LEN(NEG)), IF(AO12, FILTER(NONEG, LEN(NONEG)), """")))"),"")</f>
        <v/>
      </c>
      <c r="AQ12" s="43"/>
      <c r="AR12" s="43"/>
      <c r="AS12" s="43">
        <f>IF(F3="", 0, IF(SUM(C12:H12)-F12&lt;&gt;0, 0, IF(SUM(M12:R12)&gt;0, 2, IF(SUM(M12:R12)&lt;0, 3, 1))))</f>
        <v>0</v>
      </c>
      <c r="AT12" s="43" t="str">
        <f>IFERROR(__xludf.DUMMYFUNCTION("IF(AS12=1, FILTER(TOSSUP, LEN(TOSSUP)), IF(AS12=2, FILTER(NEG, LEN(NEG)), IF(AS12, FILTER(NONEG, LEN(NONEG)), """")))"),"")</f>
        <v/>
      </c>
      <c r="AU12" s="43"/>
      <c r="AV12" s="43"/>
      <c r="AW12" s="43">
        <f>IF(G3="", 0, IF(SUM(C12:H12)-G12&lt;&gt;0, 0, IF(SUM(M12:R12)&gt;0, 2, IF(SUM(M12:R12)&lt;0, 3, 1))))</f>
        <v>0</v>
      </c>
      <c r="AX12" s="43" t="str">
        <f>IFERROR(__xludf.DUMMYFUNCTION("IF(AW12=1, FILTER(TOSSUP, LEN(TOSSUP)), IF(AW12=2, FILTER(NEG, LEN(NEG)), IF(AW12, FILTER(NONEG, LEN(NONEG)), """")))"),"")</f>
        <v/>
      </c>
      <c r="AY12" s="43"/>
      <c r="AZ12" s="43"/>
      <c r="BA12" s="43">
        <f>IF(H3="", 0, IF(SUM(C12:H12)-H12&lt;&gt;0, 0, IF(SUM(M12:R12)&gt;0, 2, IF(SUM(M12:R12)&lt;0, 3, 1))))</f>
        <v>0</v>
      </c>
      <c r="BB12" s="43" t="str">
        <f>IFERROR(__xludf.DUMMYFUNCTION("IF(BA12=1, FILTER(TOSSUP, LEN(TOSSUP)), IF(BA12=2, FILTER(NEG, LEN(NEG)), IF(BA12, FILTER(NONEG, LEN(NONEG)), """")))"),"")</f>
        <v/>
      </c>
      <c r="BC12" s="43"/>
      <c r="BD12" s="43"/>
      <c r="BE12" s="43">
        <f>IF(M3="", 0, IF(SUM(M12:R12)-M12&lt;&gt;0, 0, IF(SUM(C12:H12)&gt;0, 2, IF(SUM(C12:H12)&lt;0, 3, 1))))</f>
        <v>2</v>
      </c>
      <c r="BF12" s="43">
        <f>IFERROR(__xludf.DUMMYFUNCTION("IF(BE12=1, FILTER(TOSSUP, LEN(TOSSUP)), IF(BE12=2, FILTER(NEG, LEN(NEG)), IF(BE12, FILTER(NONEG, LEN(NONEG)), """")))"),-5.0)</f>
        <v>-5</v>
      </c>
      <c r="BG12" s="43"/>
      <c r="BH12" s="43"/>
      <c r="BI12" s="43">
        <f>IF(N3="", 0, IF(SUM(M12:R12)-N12&lt;&gt;0, 0, IF(SUM(C12:H12)&gt;0, 2, IF(SUM(C12:H12)&lt;0, 3, 1))))</f>
        <v>2</v>
      </c>
      <c r="BJ12" s="43">
        <f>IFERROR(__xludf.DUMMYFUNCTION("IF(BI12=1, FILTER(TOSSUP, LEN(TOSSUP)), IF(BI12=2, FILTER(NEG, LEN(NEG)), IF(BI12, FILTER(NONEG, LEN(NONEG)), """")))"),-5.0)</f>
        <v>-5</v>
      </c>
      <c r="BK12" s="43"/>
      <c r="BL12" s="43"/>
      <c r="BM12" s="43">
        <f>IF(O3="", 0, IF(SUM(M12:R12)-O12&lt;&gt;0, 0, IF(SUM(C12:H12)&gt;0, 2, IF(SUM(C12:H12)&lt;0, 3, 1))))</f>
        <v>2</v>
      </c>
      <c r="BN12" s="43">
        <f>IFERROR(__xludf.DUMMYFUNCTION("IF(BM12=1, FILTER(TOSSUP, LEN(TOSSUP)), IF(BM12=2, FILTER(NEG, LEN(NEG)), IF(BM12, FILTER(NONEG, LEN(NONEG)), """")))"),-5.0)</f>
        <v>-5</v>
      </c>
      <c r="BO12" s="43"/>
      <c r="BP12" s="43"/>
      <c r="BQ12" s="43">
        <f>IF(P3="", 0, IF(SUM(M12:R12)-P12&lt;&gt;0, 0, IF(SUM(C12:H12)&gt;0, 2, IF(SUM(C12:H12)&lt;0, 3, 1))))</f>
        <v>2</v>
      </c>
      <c r="BR12" s="43">
        <f>IFERROR(__xludf.DUMMYFUNCTION("IF(BQ12=1, FILTER(TOSSUP, LEN(TOSSUP)), IF(BQ12=2, FILTER(NEG, LEN(NEG)), IF(BQ12, FILTER(NONEG, LEN(NONEG)), """")))"),-5.0)</f>
        <v>-5</v>
      </c>
      <c r="BS12" s="43"/>
      <c r="BT12" s="43"/>
      <c r="BU12" s="43">
        <f>IF(Q3="", 0, IF(SUM(M12:R12)-Q12&lt;&gt;0, 0, IF(SUM(C12:H12)&gt;0, 2, IF(SUM(C12:H12)&lt;0, 3, 1))))</f>
        <v>0</v>
      </c>
      <c r="BV12" s="43" t="str">
        <f>IFERROR(__xludf.DUMMYFUNCTION("IF(BU12=1, FILTER(TOSSUP, LEN(TOSSUP)), IF(BU12=2, FILTER(NEG, LEN(NEG)), IF(BU12, FILTER(NONEG, LEN(NONEG)), """")))"),"")</f>
        <v/>
      </c>
      <c r="BW12" s="43"/>
      <c r="BX12" s="43"/>
      <c r="BY12" s="43">
        <f>IF(R3="", 0, IF(SUM(M12:R12)-R12&lt;&gt;0, 0, IF(SUM(C12:H12)&gt;0, 2, IF(SUM(C12:H12)&lt;0, 3, 1))))</f>
        <v>0</v>
      </c>
      <c r="BZ12" s="43" t="str">
        <f>IFERROR(__xludf.DUMMYFUNCTION("IF(BY12=1, FILTER(TOSSUP, LEN(TOSSUP)), IF(BY12=2, FILTER(NEG, LEN(NEG)), IF(BY12, FILTER(NONEG, LEN(NONEG)), """")))"),"")</f>
        <v/>
      </c>
      <c r="CA12" s="43"/>
      <c r="CB12" s="43"/>
    </row>
    <row r="13">
      <c r="A13" s="3"/>
      <c r="B13" s="3"/>
      <c r="C13" s="62"/>
      <c r="D13" s="63"/>
      <c r="E13" s="62">
        <v>10.0</v>
      </c>
      <c r="F13" s="71"/>
      <c r="G13" s="64"/>
      <c r="H13" s="71"/>
      <c r="I13" s="65">
        <v>10.0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20</v>
      </c>
      <c r="K13" s="66">
        <f>IFERROR(__xludf.DUMMYFUNCTION("IF(OR(RegExMatch(J13&amp;"""",""ERR""), RegExMatch(J13&amp;"""",""--""), RegExMatch(K12&amp;"""",""--""),),  ""-----------"", SUM(J13,K12))"),180.0)</f>
        <v>180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SUM(T13,U12))"),15.0)</f>
        <v>15</v>
      </c>
      <c r="V13" s="43"/>
      <c r="W13" s="44" t="b">
        <f t="shared" si="1"/>
        <v>1</v>
      </c>
      <c r="X13" s="44">
        <f>IFERROR(__xludf.DUMMYFUNCTION("IF(W13, FILTER(BONUS, LEN(BONUS)), ""0"")"),0.0)</f>
        <v>0</v>
      </c>
      <c r="Y13" s="43">
        <f>IFERROR(__xludf.DUMMYFUNCTION("""COMPUTED_VALUE"""),10.0)</f>
        <v>10</v>
      </c>
      <c r="Z13" s="43">
        <f>IFERROR(__xludf.DUMMYFUNCTION("""COMPUTED_VALUE"""),20.0)</f>
        <v>20</v>
      </c>
      <c r="AA13" s="43">
        <f>IFERROR(__xludf.DUMMYFUNCTION("""COMPUTED_VALUE"""),30.0)</f>
        <v>30</v>
      </c>
      <c r="AB13" s="44" t="b">
        <f t="shared" si="2"/>
        <v>0</v>
      </c>
      <c r="AC13" s="44" t="str">
        <f>IFERROR(__xludf.DUMMYFUNCTION("IF(AB13, FILTER(BONUS, LEN(BONUS)), ""0"")"),"0")</f>
        <v>0</v>
      </c>
      <c r="AD13" s="43"/>
      <c r="AE13" s="43"/>
      <c r="AF13" s="43"/>
      <c r="AG13" s="43">
        <f>IF(C3="", 0, IF(SUM(C13:H13)-C13&lt;&gt;0, 0, IF(SUM(M13:R13)&gt;0, 2, IF(SUM(M13:R13)&lt;0, 3, 1))))</f>
        <v>0</v>
      </c>
      <c r="AH13" s="44" t="str">
        <f>IFERROR(__xludf.DUMMYFUNCTION("IF(AG13=1, FILTER(TOSSUP, LEN(TOSSUP)), IF(AG13=2, FILTER(NEG, LEN(NEG)), IF(AG13, FILTER(NONEG, LEN(NONEG)), """")))"),"")</f>
        <v/>
      </c>
      <c r="AI13" s="43"/>
      <c r="AJ13" s="43"/>
      <c r="AK13" s="43">
        <f>IF(D3="", 0, IF(SUM(C13:H13)-D13&lt;&gt;0, 0, IF(SUM(M13:R13)&gt;0, 2, IF(SUM(M13:R13)&lt;0, 3, 1))))</f>
        <v>0</v>
      </c>
      <c r="AL13" s="43" t="str">
        <f>IFERROR(__xludf.DUMMYFUNCTION("IF(AK13=1, FILTER(TOSSUP, LEN(TOSSUP)), IF(AK13=2, FILTER(NEG, LEN(NEG)), IF(AK13, FILTER(NONEG, LEN(NONEG)), """")))"),"")</f>
        <v/>
      </c>
      <c r="AM13" s="43"/>
      <c r="AN13" s="43"/>
      <c r="AO13" s="43">
        <f>IF(E3="", 0, IF(SUM(C13:H13)-E13&lt;&gt;0, 0, IF(SUM(M13:R13)&gt;0, 2, IF(SUM(M13:R13)&lt;0, 3, 1))))</f>
        <v>1</v>
      </c>
      <c r="AP13" s="43">
        <f>IFERROR(__xludf.DUMMYFUNCTION("IF(AO13=1, FILTER(TOSSUP, LEN(TOSSUP)), IF(AO13=2, FILTER(NEG, LEN(NEG)), IF(AO13, FILTER(NONEG, LEN(NONEG)), """")))"),-5.0)</f>
        <v>-5</v>
      </c>
      <c r="AQ13" s="43">
        <f>IFERROR(__xludf.DUMMYFUNCTION("""COMPUTED_VALUE"""),10.0)</f>
        <v>10</v>
      </c>
      <c r="AR13" s="43">
        <f>IFERROR(__xludf.DUMMYFUNCTION("""COMPUTED_VALUE"""),15.0)</f>
        <v>15</v>
      </c>
      <c r="AS13" s="43">
        <f>IF(F3="", 0, IF(SUM(C13:H13)-F13&lt;&gt;0, 0, IF(SUM(M13:R13)&gt;0, 2, IF(SUM(M13:R13)&lt;0, 3, 1))))</f>
        <v>0</v>
      </c>
      <c r="AT13" s="43" t="str">
        <f>IFERROR(__xludf.DUMMYFUNCTION("IF(AS13=1, FILTER(TOSSUP, LEN(TOSSUP)), IF(AS13=2, FILTER(NEG, LEN(NEG)), IF(AS13, FILTER(NONEG, LEN(NONEG)), """")))"),"")</f>
        <v/>
      </c>
      <c r="AU13" s="43"/>
      <c r="AV13" s="43"/>
      <c r="AW13" s="43">
        <f>IF(G3="", 0, IF(SUM(C13:H13)-G13&lt;&gt;0, 0, IF(SUM(M13:R13)&gt;0, 2, IF(SUM(M13:R13)&lt;0, 3, 1))))</f>
        <v>0</v>
      </c>
      <c r="AX13" s="43" t="str">
        <f>IFERROR(__xludf.DUMMYFUNCTION("IF(AW13=1, FILTER(TOSSUP, LEN(TOSSUP)), IF(AW13=2, FILTER(NEG, LEN(NEG)), IF(AW13, FILTER(NONEG, LEN(NONEG)), """")))"),"")</f>
        <v/>
      </c>
      <c r="AY13" s="43"/>
      <c r="AZ13" s="43"/>
      <c r="BA13" s="43">
        <f>IF(H3="", 0, IF(SUM(C13:H13)-H13&lt;&gt;0, 0, IF(SUM(M13:R13)&gt;0, 2, IF(SUM(M13:R13)&lt;0, 3, 1))))</f>
        <v>0</v>
      </c>
      <c r="BB13" s="43" t="str">
        <f>IFERROR(__xludf.DUMMYFUNCTION("IF(BA13=1, FILTER(TOSSUP, LEN(TOSSUP)), IF(BA13=2, FILTER(NEG, LEN(NEG)), IF(BA13, FILTER(NONEG, LEN(NONEG)), """")))"),"")</f>
        <v/>
      </c>
      <c r="BC13" s="43"/>
      <c r="BD13" s="43"/>
      <c r="BE13" s="43">
        <f>IF(M3="", 0, IF(SUM(M13:R13)-M13&lt;&gt;0, 0, IF(SUM(C13:H13)&gt;0, 2, IF(SUM(C13:H13)&lt;0, 3, 1))))</f>
        <v>2</v>
      </c>
      <c r="BF13" s="43">
        <f>IFERROR(__xludf.DUMMYFUNCTION("IF(BE13=1, FILTER(TOSSUP, LEN(TOSSUP)), IF(BE13=2, FILTER(NEG, LEN(NEG)), IF(BE13, FILTER(NONEG, LEN(NONEG)), """")))"),-5.0)</f>
        <v>-5</v>
      </c>
      <c r="BG13" s="43"/>
      <c r="BH13" s="43"/>
      <c r="BI13" s="43">
        <f>IF(N3="", 0, IF(SUM(M13:R13)-N13&lt;&gt;0, 0, IF(SUM(C13:H13)&gt;0, 2, IF(SUM(C13:H13)&lt;0, 3, 1))))</f>
        <v>2</v>
      </c>
      <c r="BJ13" s="43">
        <f>IFERROR(__xludf.DUMMYFUNCTION("IF(BI13=1, FILTER(TOSSUP, LEN(TOSSUP)), IF(BI13=2, FILTER(NEG, LEN(NEG)), IF(BI13, FILTER(NONEG, LEN(NONEG)), """")))"),-5.0)</f>
        <v>-5</v>
      </c>
      <c r="BK13" s="43"/>
      <c r="BL13" s="43"/>
      <c r="BM13" s="43">
        <f>IF(O3="", 0, IF(SUM(M13:R13)-O13&lt;&gt;0, 0, IF(SUM(C13:H13)&gt;0, 2, IF(SUM(C13:H13)&lt;0, 3, 1))))</f>
        <v>2</v>
      </c>
      <c r="BN13" s="43">
        <f>IFERROR(__xludf.DUMMYFUNCTION("IF(BM13=1, FILTER(TOSSUP, LEN(TOSSUP)), IF(BM13=2, FILTER(NEG, LEN(NEG)), IF(BM13, FILTER(NONEG, LEN(NONEG)), """")))"),-5.0)</f>
        <v>-5</v>
      </c>
      <c r="BO13" s="43"/>
      <c r="BP13" s="43"/>
      <c r="BQ13" s="43">
        <f>IF(P3="", 0, IF(SUM(M13:R13)-P13&lt;&gt;0, 0, IF(SUM(C13:H13)&gt;0, 2, IF(SUM(C13:H13)&lt;0, 3, 1))))</f>
        <v>2</v>
      </c>
      <c r="BR13" s="43">
        <f>IFERROR(__xludf.DUMMYFUNCTION("IF(BQ13=1, FILTER(TOSSUP, LEN(TOSSUP)), IF(BQ13=2, FILTER(NEG, LEN(NEG)), IF(BQ13, FILTER(NONEG, LEN(NONEG)), """")))"),-5.0)</f>
        <v>-5</v>
      </c>
      <c r="BS13" s="43"/>
      <c r="BT13" s="43"/>
      <c r="BU13" s="43">
        <f>IF(Q3="", 0, IF(SUM(M13:R13)-Q13&lt;&gt;0, 0, IF(SUM(C13:H13)&gt;0, 2, IF(SUM(C13:H13)&lt;0, 3, 1))))</f>
        <v>0</v>
      </c>
      <c r="BV13" s="43" t="str">
        <f>IFERROR(__xludf.DUMMYFUNCTION("IF(BU13=1, FILTER(TOSSUP, LEN(TOSSUP)), IF(BU13=2, FILTER(NEG, LEN(NEG)), IF(BU13, FILTER(NONEG, LEN(NONEG)), """")))"),"")</f>
        <v/>
      </c>
      <c r="BW13" s="43"/>
      <c r="BX13" s="43"/>
      <c r="BY13" s="43">
        <f>IF(R3="", 0, IF(SUM(M13:R13)-R13&lt;&gt;0, 0, IF(SUM(C13:H13)&gt;0, 2, IF(SUM(C13:H13)&lt;0, 3, 1))))</f>
        <v>0</v>
      </c>
      <c r="BZ13" s="43" t="str">
        <f>IFERROR(__xludf.DUMMYFUNCTION("IF(BY13=1, FILTER(TOSSUP, LEN(TOSSUP)), IF(BY13=2, FILTER(NEG, LEN(NEG)), IF(BY13, FILTER(NONEG, LEN(NONEG)), """")))"),"")</f>
        <v/>
      </c>
      <c r="CA13" s="43"/>
      <c r="CB13" s="43"/>
    </row>
    <row r="14">
      <c r="A14" s="3"/>
      <c r="B14" s="3"/>
      <c r="C14" s="62"/>
      <c r="D14" s="63">
        <v>10.0</v>
      </c>
      <c r="E14" s="64"/>
      <c r="F14" s="71"/>
      <c r="G14" s="64"/>
      <c r="H14" s="71"/>
      <c r="I14" s="65">
        <v>30.0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40</v>
      </c>
      <c r="K14" s="66">
        <f>IFERROR(__xludf.DUMMYFUNCTION("IF(OR(RegExMatch(J14&amp;"""",""ERR""), RegExMatch(J14&amp;"""",""--""), RegExMatch(K13&amp;"""",""--""),),  ""-----------"", SUM(J14,K13))"),220.0)</f>
        <v>220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SUM(T14,U13))"),15.0)</f>
        <v>15</v>
      </c>
      <c r="V14" s="43"/>
      <c r="W14" s="44" t="b">
        <f t="shared" si="1"/>
        <v>1</v>
      </c>
      <c r="X14" s="44">
        <f>IFERROR(__xludf.DUMMYFUNCTION("IF(W14, FILTER(BONUS, LEN(BONUS)), ""0"")"),0.0)</f>
        <v>0</v>
      </c>
      <c r="Y14" s="43">
        <f>IFERROR(__xludf.DUMMYFUNCTION("""COMPUTED_VALUE"""),10.0)</f>
        <v>10</v>
      </c>
      <c r="Z14" s="43">
        <f>IFERROR(__xludf.DUMMYFUNCTION("""COMPUTED_VALUE"""),20.0)</f>
        <v>20</v>
      </c>
      <c r="AA14" s="43">
        <f>IFERROR(__xludf.DUMMYFUNCTION("""COMPUTED_VALUE"""),30.0)</f>
        <v>30</v>
      </c>
      <c r="AB14" s="44" t="b">
        <f t="shared" si="2"/>
        <v>0</v>
      </c>
      <c r="AC14" s="44" t="str">
        <f>IFERROR(__xludf.DUMMYFUNCTION("IF(AB14, FILTER(BONUS, LEN(BONUS)), ""0"")"),"0")</f>
        <v>0</v>
      </c>
      <c r="AD14" s="43"/>
      <c r="AE14" s="43"/>
      <c r="AF14" s="43"/>
      <c r="AG14" s="43">
        <f>IF(C3="", 0, IF(SUM(C14:H14)-C14&lt;&gt;0, 0, IF(SUM(M14:R14)&gt;0, 2, IF(SUM(M14:R14)&lt;0, 3, 1))))</f>
        <v>0</v>
      </c>
      <c r="AH14" s="44" t="str">
        <f>IFERROR(__xludf.DUMMYFUNCTION("IF(AG14=1, FILTER(TOSSUP, LEN(TOSSUP)), IF(AG14=2, FILTER(NEG, LEN(NEG)), IF(AG14, FILTER(NONEG, LEN(NONEG)), """")))"),"")</f>
        <v/>
      </c>
      <c r="AI14" s="43"/>
      <c r="AJ14" s="43"/>
      <c r="AK14" s="43">
        <f>IF(D3="", 0, IF(SUM(C14:H14)-D14&lt;&gt;0, 0, IF(SUM(M14:R14)&gt;0, 2, IF(SUM(M14:R14)&lt;0, 3, 1))))</f>
        <v>1</v>
      </c>
      <c r="AL14" s="43">
        <f>IFERROR(__xludf.DUMMYFUNCTION("IF(AK14=1, FILTER(TOSSUP, LEN(TOSSUP)), IF(AK14=2, FILTER(NEG, LEN(NEG)), IF(AK14, FILTER(NONEG, LEN(NONEG)), """")))"),-5.0)</f>
        <v>-5</v>
      </c>
      <c r="AM14" s="43">
        <f>IFERROR(__xludf.DUMMYFUNCTION("""COMPUTED_VALUE"""),10.0)</f>
        <v>10</v>
      </c>
      <c r="AN14" s="43">
        <f>IFERROR(__xludf.DUMMYFUNCTION("""COMPUTED_VALUE"""),15.0)</f>
        <v>15</v>
      </c>
      <c r="AO14" s="43">
        <f>IF(E3="", 0, IF(SUM(C14:H14)-E14&lt;&gt;0, 0, IF(SUM(M14:R14)&gt;0, 2, IF(SUM(M14:R14)&lt;0, 3, 1))))</f>
        <v>0</v>
      </c>
      <c r="AP14" s="43" t="str">
        <f>IFERROR(__xludf.DUMMYFUNCTION("IF(AO14=1, FILTER(TOSSUP, LEN(TOSSUP)), IF(AO14=2, FILTER(NEG, LEN(NEG)), IF(AO14, FILTER(NONEG, LEN(NONEG)), """")))"),"")</f>
        <v/>
      </c>
      <c r="AQ14" s="43"/>
      <c r="AR14" s="43"/>
      <c r="AS14" s="43">
        <f>IF(F3="", 0, IF(SUM(C14:H14)-F14&lt;&gt;0, 0, IF(SUM(M14:R14)&gt;0, 2, IF(SUM(M14:R14)&lt;0, 3, 1))))</f>
        <v>0</v>
      </c>
      <c r="AT14" s="43" t="str">
        <f>IFERROR(__xludf.DUMMYFUNCTION("IF(AS14=1, FILTER(TOSSUP, LEN(TOSSUP)), IF(AS14=2, FILTER(NEG, LEN(NEG)), IF(AS14, FILTER(NONEG, LEN(NONEG)), """")))"),"")</f>
        <v/>
      </c>
      <c r="AU14" s="43"/>
      <c r="AV14" s="43"/>
      <c r="AW14" s="43">
        <f>IF(G3="", 0, IF(SUM(C14:H14)-G14&lt;&gt;0, 0, IF(SUM(M14:R14)&gt;0, 2, IF(SUM(M14:R14)&lt;0, 3, 1))))</f>
        <v>0</v>
      </c>
      <c r="AX14" s="43" t="str">
        <f>IFERROR(__xludf.DUMMYFUNCTION("IF(AW14=1, FILTER(TOSSUP, LEN(TOSSUP)), IF(AW14=2, FILTER(NEG, LEN(NEG)), IF(AW14, FILTER(NONEG, LEN(NONEG)), """")))"),"")</f>
        <v/>
      </c>
      <c r="AY14" s="43"/>
      <c r="AZ14" s="43"/>
      <c r="BA14" s="43">
        <f>IF(H3="", 0, IF(SUM(C14:H14)-H14&lt;&gt;0, 0, IF(SUM(M14:R14)&gt;0, 2, IF(SUM(M14:R14)&lt;0, 3, 1))))</f>
        <v>0</v>
      </c>
      <c r="BB14" s="43" t="str">
        <f>IFERROR(__xludf.DUMMYFUNCTION("IF(BA14=1, FILTER(TOSSUP, LEN(TOSSUP)), IF(BA14=2, FILTER(NEG, LEN(NEG)), IF(BA14, FILTER(NONEG, LEN(NONEG)), """")))"),"")</f>
        <v/>
      </c>
      <c r="BC14" s="43"/>
      <c r="BD14" s="43"/>
      <c r="BE14" s="43">
        <f>IF(M3="", 0, IF(SUM(M14:R14)-M14&lt;&gt;0, 0, IF(SUM(C14:H14)&gt;0, 2, IF(SUM(C14:H14)&lt;0, 3, 1))))</f>
        <v>2</v>
      </c>
      <c r="BF14" s="43">
        <f>IFERROR(__xludf.DUMMYFUNCTION("IF(BE14=1, FILTER(TOSSUP, LEN(TOSSUP)), IF(BE14=2, FILTER(NEG, LEN(NEG)), IF(BE14, FILTER(NONEG, LEN(NONEG)), """")))"),-5.0)</f>
        <v>-5</v>
      </c>
      <c r="BG14" s="43"/>
      <c r="BH14" s="43"/>
      <c r="BI14" s="43">
        <f>IF(N3="", 0, IF(SUM(M14:R14)-N14&lt;&gt;0, 0, IF(SUM(C14:H14)&gt;0, 2, IF(SUM(C14:H14)&lt;0, 3, 1))))</f>
        <v>2</v>
      </c>
      <c r="BJ14" s="43">
        <f>IFERROR(__xludf.DUMMYFUNCTION("IF(BI14=1, FILTER(TOSSUP, LEN(TOSSUP)), IF(BI14=2, FILTER(NEG, LEN(NEG)), IF(BI14, FILTER(NONEG, LEN(NONEG)), """")))"),-5.0)</f>
        <v>-5</v>
      </c>
      <c r="BK14" s="43"/>
      <c r="BL14" s="43"/>
      <c r="BM14" s="43">
        <f>IF(O3="", 0, IF(SUM(M14:R14)-O14&lt;&gt;0, 0, IF(SUM(C14:H14)&gt;0, 2, IF(SUM(C14:H14)&lt;0, 3, 1))))</f>
        <v>2</v>
      </c>
      <c r="BN14" s="43">
        <f>IFERROR(__xludf.DUMMYFUNCTION("IF(BM14=1, FILTER(TOSSUP, LEN(TOSSUP)), IF(BM14=2, FILTER(NEG, LEN(NEG)), IF(BM14, FILTER(NONEG, LEN(NONEG)), """")))"),-5.0)</f>
        <v>-5</v>
      </c>
      <c r="BO14" s="43"/>
      <c r="BP14" s="43"/>
      <c r="BQ14" s="43">
        <f>IF(P3="", 0, IF(SUM(M14:R14)-P14&lt;&gt;0, 0, IF(SUM(C14:H14)&gt;0, 2, IF(SUM(C14:H14)&lt;0, 3, 1))))</f>
        <v>2</v>
      </c>
      <c r="BR14" s="43">
        <f>IFERROR(__xludf.DUMMYFUNCTION("IF(BQ14=1, FILTER(TOSSUP, LEN(TOSSUP)), IF(BQ14=2, FILTER(NEG, LEN(NEG)), IF(BQ14, FILTER(NONEG, LEN(NONEG)), """")))"),-5.0)</f>
        <v>-5</v>
      </c>
      <c r="BS14" s="43"/>
      <c r="BT14" s="43"/>
      <c r="BU14" s="43">
        <f>IF(Q3="", 0, IF(SUM(M14:R14)-Q14&lt;&gt;0, 0, IF(SUM(C14:H14)&gt;0, 2, IF(SUM(C14:H14)&lt;0, 3, 1))))</f>
        <v>0</v>
      </c>
      <c r="BV14" s="43" t="str">
        <f>IFERROR(__xludf.DUMMYFUNCTION("IF(BU14=1, FILTER(TOSSUP, LEN(TOSSUP)), IF(BU14=2, FILTER(NEG, LEN(NEG)), IF(BU14, FILTER(NONEG, LEN(NONEG)), """")))"),"")</f>
        <v/>
      </c>
      <c r="BW14" s="43"/>
      <c r="BX14" s="43"/>
      <c r="BY14" s="43">
        <f>IF(R3="", 0, IF(SUM(M14:R14)-R14&lt;&gt;0, 0, IF(SUM(C14:H14)&gt;0, 2, IF(SUM(C14:H14)&lt;0, 3, 1))))</f>
        <v>0</v>
      </c>
      <c r="BZ14" s="43" t="str">
        <f>IFERROR(__xludf.DUMMYFUNCTION("IF(BY14=1, FILTER(TOSSUP, LEN(TOSSUP)), IF(BY14=2, FILTER(NEG, LEN(NEG)), IF(BY14, FILTER(NONEG, LEN(NONEG)), """")))"),"")</f>
        <v/>
      </c>
      <c r="CA14" s="43"/>
      <c r="CB14" s="43"/>
    </row>
    <row r="15">
      <c r="A15" s="3"/>
      <c r="B15" s="3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SUM(J15,K14))"),220.0)</f>
        <v>220</v>
      </c>
      <c r="L15" s="67">
        <v>12.0</v>
      </c>
      <c r="M15" s="68"/>
      <c r="N15" s="63"/>
      <c r="O15" s="69"/>
      <c r="P15" s="72">
        <v>10.0</v>
      </c>
      <c r="Q15" s="69"/>
      <c r="R15" s="70"/>
      <c r="S15" s="65">
        <v>20.0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30</v>
      </c>
      <c r="U15" s="66">
        <f>IFERROR(__xludf.DUMMYFUNCTION("IF(OR(RegExMatch(T15&amp;"""",""ERR""), RegExMatch(T15&amp;"""",""--""), RegExMatch(U14&amp;"""",""--""),),  ""-----------"", SUM(T15,U14))"),45.0)</f>
        <v>45</v>
      </c>
      <c r="V15" s="43"/>
      <c r="W15" s="44" t="b">
        <f t="shared" si="1"/>
        <v>0</v>
      </c>
      <c r="X15" s="44" t="str">
        <f>IFERROR(__xludf.DUMMYFUNCTION("IF(W15, FILTER(BONUS, LEN(BONUS)), ""0"")"),"0")</f>
        <v>0</v>
      </c>
      <c r="Y15" s="43"/>
      <c r="Z15" s="43"/>
      <c r="AA15" s="43"/>
      <c r="AB15" s="44" t="b">
        <f t="shared" si="2"/>
        <v>1</v>
      </c>
      <c r="AC15" s="44">
        <f>IFERROR(__xludf.DUMMYFUNCTION("IF(AB15, FILTER(BONUS, LEN(BONUS)), ""0"")"),0.0)</f>
        <v>0</v>
      </c>
      <c r="AD15" s="43">
        <f>IFERROR(__xludf.DUMMYFUNCTION("""COMPUTED_VALUE"""),10.0)</f>
        <v>10</v>
      </c>
      <c r="AE15" s="43">
        <f>IFERROR(__xludf.DUMMYFUNCTION("""COMPUTED_VALUE"""),20.0)</f>
        <v>20</v>
      </c>
      <c r="AF15" s="43">
        <f>IFERROR(__xludf.DUMMYFUNCTION("""COMPUTED_VALUE"""),30.0)</f>
        <v>30</v>
      </c>
      <c r="AG15" s="43">
        <f>IF(C3="", 0, IF(SUM(C15:H15)-C15&lt;&gt;0, 0, IF(SUM(M15:R15)&gt;0, 2, IF(SUM(M15:R15)&lt;0, 3, 1))))</f>
        <v>2</v>
      </c>
      <c r="AH15" s="44">
        <f>IFERROR(__xludf.DUMMYFUNCTION("IF(AG15=1, FILTER(TOSSUP, LEN(TOSSUP)), IF(AG15=2, FILTER(NEG, LEN(NEG)), IF(AG15, FILTER(NONEG, LEN(NONEG)), """")))"),-5.0)</f>
        <v>-5</v>
      </c>
      <c r="AI15" s="43"/>
      <c r="AJ15" s="43"/>
      <c r="AK15" s="43">
        <f>IF(D3="", 0, IF(SUM(C15:H15)-D15&lt;&gt;0, 0, IF(SUM(M15:R15)&gt;0, 2, IF(SUM(M15:R15)&lt;0, 3, 1))))</f>
        <v>2</v>
      </c>
      <c r="AL15" s="43">
        <f>IFERROR(__xludf.DUMMYFUNCTION("IF(AK15=1, FILTER(TOSSUP, LEN(TOSSUP)), IF(AK15=2, FILTER(NEG, LEN(NEG)), IF(AK15, FILTER(NONEG, LEN(NONEG)), """")))"),-5.0)</f>
        <v>-5</v>
      </c>
      <c r="AM15" s="43"/>
      <c r="AN15" s="43"/>
      <c r="AO15" s="43">
        <f>IF(E3="", 0, IF(SUM(C15:H15)-E15&lt;&gt;0, 0, IF(SUM(M15:R15)&gt;0, 2, IF(SUM(M15:R15)&lt;0, 3, 1))))</f>
        <v>2</v>
      </c>
      <c r="AP15" s="43">
        <f>IFERROR(__xludf.DUMMYFUNCTION("IF(AO15=1, FILTER(TOSSUP, LEN(TOSSUP)), IF(AO15=2, FILTER(NEG, LEN(NEG)), IF(AO15, FILTER(NONEG, LEN(NONEG)), """")))"),-5.0)</f>
        <v>-5</v>
      </c>
      <c r="AQ15" s="43"/>
      <c r="AR15" s="43"/>
      <c r="AS15" s="43">
        <f>IF(F3="", 0, IF(SUM(C15:H15)-F15&lt;&gt;0, 0, IF(SUM(M15:R15)&gt;0, 2, IF(SUM(M15:R15)&lt;0, 3, 1))))</f>
        <v>2</v>
      </c>
      <c r="AT15" s="43">
        <f>IFERROR(__xludf.DUMMYFUNCTION("IF(AS15=1, FILTER(TOSSUP, LEN(TOSSUP)), IF(AS15=2, FILTER(NEG, LEN(NEG)), IF(AS15, FILTER(NONEG, LEN(NONEG)), """")))"),-5.0)</f>
        <v>-5</v>
      </c>
      <c r="AU15" s="43"/>
      <c r="AV15" s="43"/>
      <c r="AW15" s="43">
        <f>IF(G3="", 0, IF(SUM(C15:H15)-G15&lt;&gt;0, 0, IF(SUM(M15:R15)&gt;0, 2, IF(SUM(M15:R15)&lt;0, 3, 1))))</f>
        <v>0</v>
      </c>
      <c r="AX15" s="43" t="str">
        <f>IFERROR(__xludf.DUMMYFUNCTION("IF(AW15=1, FILTER(TOSSUP, LEN(TOSSUP)), IF(AW15=2, FILTER(NEG, LEN(NEG)), IF(AW15, FILTER(NONEG, LEN(NONEG)), """")))"),"")</f>
        <v/>
      </c>
      <c r="AY15" s="43"/>
      <c r="AZ15" s="43"/>
      <c r="BA15" s="43">
        <f>IF(H3="", 0, IF(SUM(C15:H15)-H15&lt;&gt;0, 0, IF(SUM(M15:R15)&gt;0, 2, IF(SUM(M15:R15)&lt;0, 3, 1))))</f>
        <v>0</v>
      </c>
      <c r="BB15" s="43" t="str">
        <f>IFERROR(__xludf.DUMMYFUNCTION("IF(BA15=1, FILTER(TOSSUP, LEN(TOSSUP)), IF(BA15=2, FILTER(NEG, LEN(NEG)), IF(BA15, FILTER(NONEG, LEN(NONEG)), """")))"),"")</f>
        <v/>
      </c>
      <c r="BC15" s="43"/>
      <c r="BD15" s="43"/>
      <c r="BE15" s="43">
        <f>IF(M3="", 0, IF(SUM(M15:R15)-M15&lt;&gt;0, 0, IF(SUM(C15:H15)&gt;0, 2, IF(SUM(C15:H15)&lt;0, 3, 1))))</f>
        <v>0</v>
      </c>
      <c r="BF15" s="43" t="str">
        <f>IFERROR(__xludf.DUMMYFUNCTION("IF(BE15=1, FILTER(TOSSUP, LEN(TOSSUP)), IF(BE15=2, FILTER(NEG, LEN(NEG)), IF(BE15, FILTER(NONEG, LEN(NONEG)), """")))"),"")</f>
        <v/>
      </c>
      <c r="BG15" s="43"/>
      <c r="BH15" s="43"/>
      <c r="BI15" s="43">
        <f>IF(N3="", 0, IF(SUM(M15:R15)-N15&lt;&gt;0, 0, IF(SUM(C15:H15)&gt;0, 2, IF(SUM(C15:H15)&lt;0, 3, 1))))</f>
        <v>0</v>
      </c>
      <c r="BJ15" s="43" t="str">
        <f>IFERROR(__xludf.DUMMYFUNCTION("IF(BI15=1, FILTER(TOSSUP, LEN(TOSSUP)), IF(BI15=2, FILTER(NEG, LEN(NEG)), IF(BI15, FILTER(NONEG, LEN(NONEG)), """")))"),"")</f>
        <v/>
      </c>
      <c r="BK15" s="43"/>
      <c r="BL15" s="43"/>
      <c r="BM15" s="43">
        <f>IF(O3="", 0, IF(SUM(M15:R15)-O15&lt;&gt;0, 0, IF(SUM(C15:H15)&gt;0, 2, IF(SUM(C15:H15)&lt;0, 3, 1))))</f>
        <v>0</v>
      </c>
      <c r="BN15" s="43" t="str">
        <f>IFERROR(__xludf.DUMMYFUNCTION("IF(BM15=1, FILTER(TOSSUP, LEN(TOSSUP)), IF(BM15=2, FILTER(NEG, LEN(NEG)), IF(BM15, FILTER(NONEG, LEN(NONEG)), """")))"),"")</f>
        <v/>
      </c>
      <c r="BO15" s="43"/>
      <c r="BP15" s="43"/>
      <c r="BQ15" s="43">
        <f>IF(P3="", 0, IF(SUM(M15:R15)-P15&lt;&gt;0, 0, IF(SUM(C15:H15)&gt;0, 2, IF(SUM(C15:H15)&lt;0, 3, 1))))</f>
        <v>1</v>
      </c>
      <c r="BR15" s="43">
        <f>IFERROR(__xludf.DUMMYFUNCTION("IF(BQ15=1, FILTER(TOSSUP, LEN(TOSSUP)), IF(BQ15=2, FILTER(NEG, LEN(NEG)), IF(BQ15, FILTER(NONEG, LEN(NONEG)), """")))"),-5.0)</f>
        <v>-5</v>
      </c>
      <c r="BS15" s="43">
        <f>IFERROR(__xludf.DUMMYFUNCTION("""COMPUTED_VALUE"""),10.0)</f>
        <v>10</v>
      </c>
      <c r="BT15" s="43">
        <f>IFERROR(__xludf.DUMMYFUNCTION("""COMPUTED_VALUE"""),15.0)</f>
        <v>15</v>
      </c>
      <c r="BU15" s="43">
        <f>IF(Q3="", 0, IF(SUM(M15:R15)-Q15&lt;&gt;0, 0, IF(SUM(C15:H15)&gt;0, 2, IF(SUM(C15:H15)&lt;0, 3, 1))))</f>
        <v>0</v>
      </c>
      <c r="BV15" s="43" t="str">
        <f>IFERROR(__xludf.DUMMYFUNCTION("IF(BU15=1, FILTER(TOSSUP, LEN(TOSSUP)), IF(BU15=2, FILTER(NEG, LEN(NEG)), IF(BU15, FILTER(NONEG, LEN(NONEG)), """")))"),"")</f>
        <v/>
      </c>
      <c r="BW15" s="43"/>
      <c r="BX15" s="43"/>
      <c r="BY15" s="43">
        <f>IF(R3="", 0, IF(SUM(M15:R15)-R15&lt;&gt;0, 0, IF(SUM(C15:H15)&gt;0, 2, IF(SUM(C15:H15)&lt;0, 3, 1))))</f>
        <v>0</v>
      </c>
      <c r="BZ15" s="43" t="str">
        <f>IFERROR(__xludf.DUMMYFUNCTION("IF(BY15=1, FILTER(TOSSUP, LEN(TOSSUP)), IF(BY15=2, FILTER(NEG, LEN(NEG)), IF(BY15, FILTER(NONEG, LEN(NONEG)), """")))"),"")</f>
        <v/>
      </c>
      <c r="CA15" s="43"/>
      <c r="CB15" s="43"/>
    </row>
    <row r="16">
      <c r="A16" s="3"/>
      <c r="B16" s="3"/>
      <c r="C16" s="32"/>
      <c r="D16" s="61"/>
      <c r="E16" s="60"/>
      <c r="F16" s="61"/>
      <c r="G16" s="60"/>
      <c r="H16" s="33"/>
      <c r="I16" s="34"/>
      <c r="J16" s="33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2">
        <f>IFERROR(__xludf.DUMMYFUNCTION("IF(OR(RegExMatch(J16&amp;"""",""ERR""), RegExMatch(J16&amp;"""",""--""), RegExMatch(K15&amp;"""",""--""),),  ""-----------"", SUM(J16,K15))"),220.0)</f>
        <v>220</v>
      </c>
      <c r="L16" s="38">
        <v>13.0</v>
      </c>
      <c r="M16" s="39">
        <v>10.0</v>
      </c>
      <c r="N16" s="61"/>
      <c r="O16" s="58"/>
      <c r="P16" s="59"/>
      <c r="Q16" s="58"/>
      <c r="R16" s="59"/>
      <c r="S16" s="34">
        <v>30.0</v>
      </c>
      <c r="T16" s="33">
        <f>IF(AND(SUM(M16:R16)&lt;=0,S16&gt;0), "BON.ERR", IF(OR(AND(M16&lt;&gt;"", M3=""), AND(N16&lt;&gt;"", N3=""), AND(O16&lt;&gt;"", O3=""), AND(P16&lt;&gt;"", P3=""), AND(Q16&lt;&gt;"", Q3=""), AND(R16&lt;&gt;"", R3="")), "TU.ERR", SUM(M16:S16)))</f>
        <v>40</v>
      </c>
      <c r="U16" s="42">
        <f>IFERROR(__xludf.DUMMYFUNCTION("IF(OR(RegExMatch(T16&amp;"""",""ERR""), RegExMatch(T16&amp;"""",""--""), RegExMatch(U15&amp;"""",""--""),),  ""-----------"", SUM(T16,U15))"),85.0)</f>
        <v>85</v>
      </c>
      <c r="V16" s="43"/>
      <c r="W16" s="44" t="b">
        <f t="shared" si="1"/>
        <v>0</v>
      </c>
      <c r="X16" s="44" t="str">
        <f>IFERROR(__xludf.DUMMYFUNCTION("IF(W16, FILTER(BONUS, LEN(BONUS)), ""0"")"),"0")</f>
        <v>0</v>
      </c>
      <c r="Y16" s="43"/>
      <c r="Z16" s="43"/>
      <c r="AA16" s="43"/>
      <c r="AB16" s="44" t="b">
        <f t="shared" si="2"/>
        <v>1</v>
      </c>
      <c r="AC16" s="44">
        <f>IFERROR(__xludf.DUMMYFUNCTION("IF(AB16, FILTER(BONUS, LEN(BONUS)), ""0"")"),0.0)</f>
        <v>0</v>
      </c>
      <c r="AD16" s="43">
        <f>IFERROR(__xludf.DUMMYFUNCTION("""COMPUTED_VALUE"""),10.0)</f>
        <v>10</v>
      </c>
      <c r="AE16" s="43">
        <f>IFERROR(__xludf.DUMMYFUNCTION("""COMPUTED_VALUE"""),20.0)</f>
        <v>20</v>
      </c>
      <c r="AF16" s="43">
        <f>IFERROR(__xludf.DUMMYFUNCTION("""COMPUTED_VALUE"""),30.0)</f>
        <v>30</v>
      </c>
      <c r="AG16" s="43">
        <f>IF(C3="", 0, IF(SUM(C16:H16)-C16&lt;&gt;0, 0, IF(SUM(M16:R16)&gt;0, 2, IF(SUM(M16:R16)&lt;0, 3, 1))))</f>
        <v>2</v>
      </c>
      <c r="AH16" s="44">
        <f>IFERROR(__xludf.DUMMYFUNCTION("IF(AG16=1, FILTER(TOSSUP, LEN(TOSSUP)), IF(AG16=2, FILTER(NEG, LEN(NEG)), IF(AG16, FILTER(NONEG, LEN(NONEG)), """")))"),-5.0)</f>
        <v>-5</v>
      </c>
      <c r="AI16" s="43"/>
      <c r="AJ16" s="43"/>
      <c r="AK16" s="43">
        <f>IF(D3="", 0, IF(SUM(C16:H16)-D16&lt;&gt;0, 0, IF(SUM(M16:R16)&gt;0, 2, IF(SUM(M16:R16)&lt;0, 3, 1))))</f>
        <v>2</v>
      </c>
      <c r="AL16" s="43">
        <f>IFERROR(__xludf.DUMMYFUNCTION("IF(AK16=1, FILTER(TOSSUP, LEN(TOSSUP)), IF(AK16=2, FILTER(NEG, LEN(NEG)), IF(AK16, FILTER(NONEG, LEN(NONEG)), """")))"),-5.0)</f>
        <v>-5</v>
      </c>
      <c r="AM16" s="43"/>
      <c r="AN16" s="43"/>
      <c r="AO16" s="43">
        <f>IF(E3="", 0, IF(SUM(C16:H16)-E16&lt;&gt;0, 0, IF(SUM(M16:R16)&gt;0, 2, IF(SUM(M16:R16)&lt;0, 3, 1))))</f>
        <v>2</v>
      </c>
      <c r="AP16" s="43">
        <f>IFERROR(__xludf.DUMMYFUNCTION("IF(AO16=1, FILTER(TOSSUP, LEN(TOSSUP)), IF(AO16=2, FILTER(NEG, LEN(NEG)), IF(AO16, FILTER(NONEG, LEN(NONEG)), """")))"),-5.0)</f>
        <v>-5</v>
      </c>
      <c r="AQ16" s="43"/>
      <c r="AR16" s="43"/>
      <c r="AS16" s="43">
        <f>IF(F3="", 0, IF(SUM(C16:H16)-F16&lt;&gt;0, 0, IF(SUM(M16:R16)&gt;0, 2, IF(SUM(M16:R16)&lt;0, 3, 1))))</f>
        <v>2</v>
      </c>
      <c r="AT16" s="43">
        <f>IFERROR(__xludf.DUMMYFUNCTION("IF(AS16=1, FILTER(TOSSUP, LEN(TOSSUP)), IF(AS16=2, FILTER(NEG, LEN(NEG)), IF(AS16, FILTER(NONEG, LEN(NONEG)), """")))"),-5.0)</f>
        <v>-5</v>
      </c>
      <c r="AU16" s="43"/>
      <c r="AV16" s="43"/>
      <c r="AW16" s="43">
        <f>IF(G3="", 0, IF(SUM(C16:H16)-G16&lt;&gt;0, 0, IF(SUM(M16:R16)&gt;0, 2, IF(SUM(M16:R16)&lt;0, 3, 1))))</f>
        <v>0</v>
      </c>
      <c r="AX16" s="43" t="str">
        <f>IFERROR(__xludf.DUMMYFUNCTION("IF(AW16=1, FILTER(TOSSUP, LEN(TOSSUP)), IF(AW16=2, FILTER(NEG, LEN(NEG)), IF(AW16, FILTER(NONEG, LEN(NONEG)), """")))"),"")</f>
        <v/>
      </c>
      <c r="AY16" s="43"/>
      <c r="AZ16" s="43"/>
      <c r="BA16" s="43">
        <f>IF(H3="", 0, IF(SUM(C16:H16)-H16&lt;&gt;0, 0, IF(SUM(M16:R16)&gt;0, 2, IF(SUM(M16:R16)&lt;0, 3, 1))))</f>
        <v>0</v>
      </c>
      <c r="BB16" s="43" t="str">
        <f>IFERROR(__xludf.DUMMYFUNCTION("IF(BA16=1, FILTER(TOSSUP, LEN(TOSSUP)), IF(BA16=2, FILTER(NEG, LEN(NEG)), IF(BA16, FILTER(NONEG, LEN(NONEG)), """")))"),"")</f>
        <v/>
      </c>
      <c r="BC16" s="43"/>
      <c r="BD16" s="43"/>
      <c r="BE16" s="43">
        <f>IF(M3="", 0, IF(SUM(M16:R16)-M16&lt;&gt;0, 0, IF(SUM(C16:H16)&gt;0, 2, IF(SUM(C16:H16)&lt;0, 3, 1))))</f>
        <v>1</v>
      </c>
      <c r="BF16" s="43">
        <f>IFERROR(__xludf.DUMMYFUNCTION("IF(BE16=1, FILTER(TOSSUP, LEN(TOSSUP)), IF(BE16=2, FILTER(NEG, LEN(NEG)), IF(BE16, FILTER(NONEG, LEN(NONEG)), """")))"),-5.0)</f>
        <v>-5</v>
      </c>
      <c r="BG16" s="43">
        <f>IFERROR(__xludf.DUMMYFUNCTION("""COMPUTED_VALUE"""),10.0)</f>
        <v>10</v>
      </c>
      <c r="BH16" s="43">
        <f>IFERROR(__xludf.DUMMYFUNCTION("""COMPUTED_VALUE"""),15.0)</f>
        <v>15</v>
      </c>
      <c r="BI16" s="43">
        <f>IF(N3="", 0, IF(SUM(M16:R16)-N16&lt;&gt;0, 0, IF(SUM(C16:H16)&gt;0, 2, IF(SUM(C16:H16)&lt;0, 3, 1))))</f>
        <v>0</v>
      </c>
      <c r="BJ16" s="43" t="str">
        <f>IFERROR(__xludf.DUMMYFUNCTION("IF(BI16=1, FILTER(TOSSUP, LEN(TOSSUP)), IF(BI16=2, FILTER(NEG, LEN(NEG)), IF(BI16, FILTER(NONEG, LEN(NONEG)), """")))"),"")</f>
        <v/>
      </c>
      <c r="BK16" s="43"/>
      <c r="BL16" s="43"/>
      <c r="BM16" s="43">
        <f>IF(O3="", 0, IF(SUM(M16:R16)-O16&lt;&gt;0, 0, IF(SUM(C16:H16)&gt;0, 2, IF(SUM(C16:H16)&lt;0, 3, 1))))</f>
        <v>0</v>
      </c>
      <c r="BN16" s="43" t="str">
        <f>IFERROR(__xludf.DUMMYFUNCTION("IF(BM16=1, FILTER(TOSSUP, LEN(TOSSUP)), IF(BM16=2, FILTER(NEG, LEN(NEG)), IF(BM16, FILTER(NONEG, LEN(NONEG)), """")))"),"")</f>
        <v/>
      </c>
      <c r="BO16" s="43"/>
      <c r="BP16" s="43"/>
      <c r="BQ16" s="43">
        <f>IF(P3="", 0, IF(SUM(M16:R16)-P16&lt;&gt;0, 0, IF(SUM(C16:H16)&gt;0, 2, IF(SUM(C16:H16)&lt;0, 3, 1))))</f>
        <v>0</v>
      </c>
      <c r="BR16" s="43" t="str">
        <f>IFERROR(__xludf.DUMMYFUNCTION("IF(BQ16=1, FILTER(TOSSUP, LEN(TOSSUP)), IF(BQ16=2, FILTER(NEG, LEN(NEG)), IF(BQ16, FILTER(NONEG, LEN(NONEG)), """")))"),"")</f>
        <v/>
      </c>
      <c r="BS16" s="43"/>
      <c r="BT16" s="43"/>
      <c r="BU16" s="43">
        <f>IF(Q3="", 0, IF(SUM(M16:R16)-Q16&lt;&gt;0, 0, IF(SUM(C16:H16)&gt;0, 2, IF(SUM(C16:H16)&lt;0, 3, 1))))</f>
        <v>0</v>
      </c>
      <c r="BV16" s="43" t="str">
        <f>IFERROR(__xludf.DUMMYFUNCTION("IF(BU16=1, FILTER(TOSSUP, LEN(TOSSUP)), IF(BU16=2, FILTER(NEG, LEN(NEG)), IF(BU16, FILTER(NONEG, LEN(NONEG)), """")))"),"")</f>
        <v/>
      </c>
      <c r="BW16" s="43"/>
      <c r="BX16" s="43"/>
      <c r="BY16" s="43">
        <f>IF(R3="", 0, IF(SUM(M16:R16)-R16&lt;&gt;0, 0, IF(SUM(C16:H16)&gt;0, 2, IF(SUM(C16:H16)&lt;0, 3, 1))))</f>
        <v>0</v>
      </c>
      <c r="BZ16" s="43" t="str">
        <f>IFERROR(__xludf.DUMMYFUNCTION("IF(BY16=1, FILTER(TOSSUP, LEN(TOSSUP)), IF(BY16=2, FILTER(NEG, LEN(NEG)), IF(BY16, FILTER(NONEG, LEN(NONEG)), """")))"),"")</f>
        <v/>
      </c>
      <c r="CA16" s="43"/>
      <c r="CB16" s="43"/>
    </row>
    <row r="17">
      <c r="A17" s="3"/>
      <c r="B17" s="3"/>
      <c r="C17" s="32"/>
      <c r="D17" s="61"/>
      <c r="E17" s="60"/>
      <c r="F17" s="61"/>
      <c r="G17" s="60"/>
      <c r="H17" s="61"/>
      <c r="I17" s="34"/>
      <c r="J17" s="33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2">
        <f>IFERROR(__xludf.DUMMYFUNCTION("IF(OR(RegExMatch(J17&amp;"""",""ERR""), RegExMatch(J17&amp;"""",""--""), RegExMatch(K16&amp;"""",""--""),),  ""-----------"", SUM(J17,K16))"),220.0)</f>
        <v>220</v>
      </c>
      <c r="L17" s="38">
        <v>14.0</v>
      </c>
      <c r="M17" s="39">
        <v>15.0</v>
      </c>
      <c r="N17" s="61"/>
      <c r="O17" s="39"/>
      <c r="P17" s="59"/>
      <c r="Q17" s="58"/>
      <c r="R17" s="59"/>
      <c r="S17" s="34">
        <v>20.0</v>
      </c>
      <c r="T17" s="33">
        <f>IF(AND(SUM(M17:R17)&lt;=0,S17&gt;0), "BON.ERR", IF(OR(AND(M17&lt;&gt;"", M3=""), AND(N17&lt;&gt;"", N3=""), AND(O17&lt;&gt;"", O3=""), AND(P17&lt;&gt;"", P3=""), AND(Q17&lt;&gt;"", Q3=""), AND(R17&lt;&gt;"", R3="")), "TU.ERR", SUM(M17:S17)))</f>
        <v>35</v>
      </c>
      <c r="U17" s="42">
        <f>IFERROR(__xludf.DUMMYFUNCTION("IF(OR(RegExMatch(T17&amp;"""",""ERR""), RegExMatch(T17&amp;"""",""--""), RegExMatch(U16&amp;"""",""--""),),  ""-----------"", SUM(T17,U16))"),120.0)</f>
        <v>120</v>
      </c>
      <c r="V17" s="43"/>
      <c r="W17" s="44" t="b">
        <f t="shared" si="1"/>
        <v>0</v>
      </c>
      <c r="X17" s="44" t="str">
        <f>IFERROR(__xludf.DUMMYFUNCTION("IF(W17, FILTER(BONUS, LEN(BONUS)), ""0"")"),"0")</f>
        <v>0</v>
      </c>
      <c r="Y17" s="43"/>
      <c r="Z17" s="43"/>
      <c r="AA17" s="43"/>
      <c r="AB17" s="44" t="b">
        <f t="shared" si="2"/>
        <v>1</v>
      </c>
      <c r="AC17" s="44">
        <f>IFERROR(__xludf.DUMMYFUNCTION("IF(AB17, FILTER(BONUS, LEN(BONUS)), ""0"")"),0.0)</f>
        <v>0</v>
      </c>
      <c r="AD17" s="43">
        <f>IFERROR(__xludf.DUMMYFUNCTION("""COMPUTED_VALUE"""),10.0)</f>
        <v>10</v>
      </c>
      <c r="AE17" s="43">
        <f>IFERROR(__xludf.DUMMYFUNCTION("""COMPUTED_VALUE"""),20.0)</f>
        <v>20</v>
      </c>
      <c r="AF17" s="43">
        <f>IFERROR(__xludf.DUMMYFUNCTION("""COMPUTED_VALUE"""),30.0)</f>
        <v>30</v>
      </c>
      <c r="AG17" s="43">
        <f>IF(C3="", 0, IF(SUM(C17:H17)-C17&lt;&gt;0, 0, IF(SUM(M17:R17)&gt;0, 2, IF(SUM(M17:R17)&lt;0, 3, 1))))</f>
        <v>2</v>
      </c>
      <c r="AH17" s="44">
        <f>IFERROR(__xludf.DUMMYFUNCTION("IF(AG17=1, FILTER(TOSSUP, LEN(TOSSUP)), IF(AG17=2, FILTER(NEG, LEN(NEG)), IF(AG17, FILTER(NONEG, LEN(NONEG)), """")))"),-5.0)</f>
        <v>-5</v>
      </c>
      <c r="AI17" s="43"/>
      <c r="AJ17" s="43"/>
      <c r="AK17" s="43">
        <f>IF(D3="", 0, IF(SUM(C17:H17)-D17&lt;&gt;0, 0, IF(SUM(M17:R17)&gt;0, 2, IF(SUM(M17:R17)&lt;0, 3, 1))))</f>
        <v>2</v>
      </c>
      <c r="AL17" s="43">
        <f>IFERROR(__xludf.DUMMYFUNCTION("IF(AK17=1, FILTER(TOSSUP, LEN(TOSSUP)), IF(AK17=2, FILTER(NEG, LEN(NEG)), IF(AK17, FILTER(NONEG, LEN(NONEG)), """")))"),-5.0)</f>
        <v>-5</v>
      </c>
      <c r="AM17" s="43"/>
      <c r="AN17" s="43"/>
      <c r="AO17" s="43">
        <f>IF(E3="", 0, IF(SUM(C17:H17)-E17&lt;&gt;0, 0, IF(SUM(M17:R17)&gt;0, 2, IF(SUM(M17:R17)&lt;0, 3, 1))))</f>
        <v>2</v>
      </c>
      <c r="AP17" s="43">
        <f>IFERROR(__xludf.DUMMYFUNCTION("IF(AO17=1, FILTER(TOSSUP, LEN(TOSSUP)), IF(AO17=2, FILTER(NEG, LEN(NEG)), IF(AO17, FILTER(NONEG, LEN(NONEG)), """")))"),-5.0)</f>
        <v>-5</v>
      </c>
      <c r="AQ17" s="43"/>
      <c r="AR17" s="43"/>
      <c r="AS17" s="43">
        <f>IF(F3="", 0, IF(SUM(C17:H17)-F17&lt;&gt;0, 0, IF(SUM(M17:R17)&gt;0, 2, IF(SUM(M17:R17)&lt;0, 3, 1))))</f>
        <v>2</v>
      </c>
      <c r="AT17" s="43">
        <f>IFERROR(__xludf.DUMMYFUNCTION("IF(AS17=1, FILTER(TOSSUP, LEN(TOSSUP)), IF(AS17=2, FILTER(NEG, LEN(NEG)), IF(AS17, FILTER(NONEG, LEN(NONEG)), """")))"),-5.0)</f>
        <v>-5</v>
      </c>
      <c r="AU17" s="43"/>
      <c r="AV17" s="43"/>
      <c r="AW17" s="43">
        <f>IF(G3="", 0, IF(SUM(C17:H17)-G17&lt;&gt;0, 0, IF(SUM(M17:R17)&gt;0, 2, IF(SUM(M17:R17)&lt;0, 3, 1))))</f>
        <v>0</v>
      </c>
      <c r="AX17" s="43" t="str">
        <f>IFERROR(__xludf.DUMMYFUNCTION("IF(AW17=1, FILTER(TOSSUP, LEN(TOSSUP)), IF(AW17=2, FILTER(NEG, LEN(NEG)), IF(AW17, FILTER(NONEG, LEN(NONEG)), """")))"),"")</f>
        <v/>
      </c>
      <c r="AY17" s="43"/>
      <c r="AZ17" s="43"/>
      <c r="BA17" s="43">
        <f>IF(H3="", 0, IF(SUM(C17:H17)-H17&lt;&gt;0, 0, IF(SUM(M17:R17)&gt;0, 2, IF(SUM(M17:R17)&lt;0, 3, 1))))</f>
        <v>0</v>
      </c>
      <c r="BB17" s="43" t="str">
        <f>IFERROR(__xludf.DUMMYFUNCTION("IF(BA17=1, FILTER(TOSSUP, LEN(TOSSUP)), IF(BA17=2, FILTER(NEG, LEN(NEG)), IF(BA17, FILTER(NONEG, LEN(NONEG)), """")))"),"")</f>
        <v/>
      </c>
      <c r="BC17" s="43"/>
      <c r="BD17" s="43"/>
      <c r="BE17" s="43">
        <f>IF(M3="", 0, IF(SUM(M17:R17)-M17&lt;&gt;0, 0, IF(SUM(C17:H17)&gt;0, 2, IF(SUM(C17:H17)&lt;0, 3, 1))))</f>
        <v>1</v>
      </c>
      <c r="BF17" s="43">
        <f>IFERROR(__xludf.DUMMYFUNCTION("IF(BE17=1, FILTER(TOSSUP, LEN(TOSSUP)), IF(BE17=2, FILTER(NEG, LEN(NEG)), IF(BE17, FILTER(NONEG, LEN(NONEG)), """")))"),-5.0)</f>
        <v>-5</v>
      </c>
      <c r="BG17" s="43">
        <f>IFERROR(__xludf.DUMMYFUNCTION("""COMPUTED_VALUE"""),10.0)</f>
        <v>10</v>
      </c>
      <c r="BH17" s="43">
        <f>IFERROR(__xludf.DUMMYFUNCTION("""COMPUTED_VALUE"""),15.0)</f>
        <v>15</v>
      </c>
      <c r="BI17" s="43">
        <f>IF(N3="", 0, IF(SUM(M17:R17)-N17&lt;&gt;0, 0, IF(SUM(C17:H17)&gt;0, 2, IF(SUM(C17:H17)&lt;0, 3, 1))))</f>
        <v>0</v>
      </c>
      <c r="BJ17" s="43" t="str">
        <f>IFERROR(__xludf.DUMMYFUNCTION("IF(BI17=1, FILTER(TOSSUP, LEN(TOSSUP)), IF(BI17=2, FILTER(NEG, LEN(NEG)), IF(BI17, FILTER(NONEG, LEN(NONEG)), """")))"),"")</f>
        <v/>
      </c>
      <c r="BK17" s="43"/>
      <c r="BL17" s="43"/>
      <c r="BM17" s="43">
        <f>IF(O3="", 0, IF(SUM(M17:R17)-O17&lt;&gt;0, 0, IF(SUM(C17:H17)&gt;0, 2, IF(SUM(C17:H17)&lt;0, 3, 1))))</f>
        <v>0</v>
      </c>
      <c r="BN17" s="43" t="str">
        <f>IFERROR(__xludf.DUMMYFUNCTION("IF(BM17=1, FILTER(TOSSUP, LEN(TOSSUP)), IF(BM17=2, FILTER(NEG, LEN(NEG)), IF(BM17, FILTER(NONEG, LEN(NONEG)), """")))"),"")</f>
        <v/>
      </c>
      <c r="BO17" s="43"/>
      <c r="BP17" s="43"/>
      <c r="BQ17" s="43">
        <f>IF(P3="", 0, IF(SUM(M17:R17)-P17&lt;&gt;0, 0, IF(SUM(C17:H17)&gt;0, 2, IF(SUM(C17:H17)&lt;0, 3, 1))))</f>
        <v>0</v>
      </c>
      <c r="BR17" s="43" t="str">
        <f>IFERROR(__xludf.DUMMYFUNCTION("IF(BQ17=1, FILTER(TOSSUP, LEN(TOSSUP)), IF(BQ17=2, FILTER(NEG, LEN(NEG)), IF(BQ17, FILTER(NONEG, LEN(NONEG)), """")))"),"")</f>
        <v/>
      </c>
      <c r="BS17" s="43"/>
      <c r="BT17" s="43"/>
      <c r="BU17" s="43">
        <f>IF(Q3="", 0, IF(SUM(M17:R17)-Q17&lt;&gt;0, 0, IF(SUM(C17:H17)&gt;0, 2, IF(SUM(C17:H17)&lt;0, 3, 1))))</f>
        <v>0</v>
      </c>
      <c r="BV17" s="43" t="str">
        <f>IFERROR(__xludf.DUMMYFUNCTION("IF(BU17=1, FILTER(TOSSUP, LEN(TOSSUP)), IF(BU17=2, FILTER(NEG, LEN(NEG)), IF(BU17, FILTER(NONEG, LEN(NONEG)), """")))"),"")</f>
        <v/>
      </c>
      <c r="BW17" s="43"/>
      <c r="BX17" s="43"/>
      <c r="BY17" s="43">
        <f>IF(R3="", 0, IF(SUM(M17:R17)-R17&lt;&gt;0, 0, IF(SUM(C17:H17)&gt;0, 2, IF(SUM(C17:H17)&lt;0, 3, 1))))</f>
        <v>0</v>
      </c>
      <c r="BZ17" s="43" t="str">
        <f>IFERROR(__xludf.DUMMYFUNCTION("IF(BY17=1, FILTER(TOSSUP, LEN(TOSSUP)), IF(BY17=2, FILTER(NEG, LEN(NEG)), IF(BY17, FILTER(NONEG, LEN(NONEG)), """")))"),"")</f>
        <v/>
      </c>
      <c r="CA17" s="43"/>
      <c r="CB17" s="43"/>
    </row>
    <row r="18">
      <c r="A18" s="3"/>
      <c r="B18" s="3"/>
      <c r="C18" s="32"/>
      <c r="D18" s="33"/>
      <c r="E18" s="32"/>
      <c r="F18" s="61"/>
      <c r="G18" s="60"/>
      <c r="H18" s="61"/>
      <c r="I18" s="34"/>
      <c r="J18" s="33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2">
        <f>IFERROR(__xludf.DUMMYFUNCTION("IF(OR(RegExMatch(J18&amp;"""",""ERR""), RegExMatch(J18&amp;"""",""--""), RegExMatch(K17&amp;"""",""--""),),  ""-----------"", SUM(J18,K17))"),220.0)</f>
        <v>220</v>
      </c>
      <c r="L18" s="38">
        <v>15.0</v>
      </c>
      <c r="M18" s="39"/>
      <c r="N18" s="61"/>
      <c r="O18" s="58"/>
      <c r="P18" s="57">
        <v>15.0</v>
      </c>
      <c r="Q18" s="58"/>
      <c r="R18" s="59"/>
      <c r="S18" s="34">
        <v>30.0</v>
      </c>
      <c r="T18" s="33">
        <f>IF(AND(SUM(M18:R18)&lt;=0,S18&gt;0), "BON.ERR", IF(OR(AND(M18&lt;&gt;"", M3=""), AND(N18&lt;&gt;"", N3=""), AND(O18&lt;&gt;"", O3=""), AND(P18&lt;&gt;"", P3=""), AND(Q18&lt;&gt;"", Q3=""), AND(R18&lt;&gt;"", R3="")), "TU.ERR", SUM(M18:S18)))</f>
        <v>45</v>
      </c>
      <c r="U18" s="42">
        <f>IFERROR(__xludf.DUMMYFUNCTION("IF(OR(RegExMatch(T18&amp;"""",""ERR""), RegExMatch(T18&amp;"""",""--""), RegExMatch(U17&amp;"""",""--""),),  ""-----------"", SUM(T18,U17))"),165.0)</f>
        <v>165</v>
      </c>
      <c r="V18" s="43"/>
      <c r="W18" s="44" t="b">
        <f t="shared" si="1"/>
        <v>0</v>
      </c>
      <c r="X18" s="44" t="str">
        <f>IFERROR(__xludf.DUMMYFUNCTION("IF(W18, FILTER(BONUS, LEN(BONUS)), ""0"")"),"0")</f>
        <v>0</v>
      </c>
      <c r="Y18" s="43"/>
      <c r="Z18" s="43"/>
      <c r="AA18" s="43"/>
      <c r="AB18" s="44" t="b">
        <f t="shared" si="2"/>
        <v>1</v>
      </c>
      <c r="AC18" s="44">
        <f>IFERROR(__xludf.DUMMYFUNCTION("IF(AB18, FILTER(BONUS, LEN(BONUS)), ""0"")"),0.0)</f>
        <v>0</v>
      </c>
      <c r="AD18" s="43">
        <f>IFERROR(__xludf.DUMMYFUNCTION("""COMPUTED_VALUE"""),10.0)</f>
        <v>10</v>
      </c>
      <c r="AE18" s="43">
        <f>IFERROR(__xludf.DUMMYFUNCTION("""COMPUTED_VALUE"""),20.0)</f>
        <v>20</v>
      </c>
      <c r="AF18" s="43">
        <f>IFERROR(__xludf.DUMMYFUNCTION("""COMPUTED_VALUE"""),30.0)</f>
        <v>30</v>
      </c>
      <c r="AG18" s="43">
        <f>IF(C3="", 0, IF(SUM(C18:H18)-C18&lt;&gt;0, 0, IF(SUM(M18:R18)&gt;0, 2, IF(SUM(M18:R18)&lt;0, 3, 1))))</f>
        <v>2</v>
      </c>
      <c r="AH18" s="44">
        <f>IFERROR(__xludf.DUMMYFUNCTION("IF(AG18=1, FILTER(TOSSUP, LEN(TOSSUP)), IF(AG18=2, FILTER(NEG, LEN(NEG)), IF(AG18, FILTER(NONEG, LEN(NONEG)), """")))"),-5.0)</f>
        <v>-5</v>
      </c>
      <c r="AI18" s="43"/>
      <c r="AJ18" s="43"/>
      <c r="AK18" s="43">
        <f>IF(D3="", 0, IF(SUM(C18:H18)-D18&lt;&gt;0, 0, IF(SUM(M18:R18)&gt;0, 2, IF(SUM(M18:R18)&lt;0, 3, 1))))</f>
        <v>2</v>
      </c>
      <c r="AL18" s="43">
        <f>IFERROR(__xludf.DUMMYFUNCTION("IF(AK18=1, FILTER(TOSSUP, LEN(TOSSUP)), IF(AK18=2, FILTER(NEG, LEN(NEG)), IF(AK18, FILTER(NONEG, LEN(NONEG)), """")))"),-5.0)</f>
        <v>-5</v>
      </c>
      <c r="AM18" s="43"/>
      <c r="AN18" s="43"/>
      <c r="AO18" s="43">
        <f>IF(E3="", 0, IF(SUM(C18:H18)-E18&lt;&gt;0, 0, IF(SUM(M18:R18)&gt;0, 2, IF(SUM(M18:R18)&lt;0, 3, 1))))</f>
        <v>2</v>
      </c>
      <c r="AP18" s="43">
        <f>IFERROR(__xludf.DUMMYFUNCTION("IF(AO18=1, FILTER(TOSSUP, LEN(TOSSUP)), IF(AO18=2, FILTER(NEG, LEN(NEG)), IF(AO18, FILTER(NONEG, LEN(NONEG)), """")))"),-5.0)</f>
        <v>-5</v>
      </c>
      <c r="AQ18" s="43"/>
      <c r="AR18" s="43"/>
      <c r="AS18" s="43">
        <f>IF(F3="", 0, IF(SUM(C18:H18)-F18&lt;&gt;0, 0, IF(SUM(M18:R18)&gt;0, 2, IF(SUM(M18:R18)&lt;0, 3, 1))))</f>
        <v>2</v>
      </c>
      <c r="AT18" s="43">
        <f>IFERROR(__xludf.DUMMYFUNCTION("IF(AS18=1, FILTER(TOSSUP, LEN(TOSSUP)), IF(AS18=2, FILTER(NEG, LEN(NEG)), IF(AS18, FILTER(NONEG, LEN(NONEG)), """")))"),-5.0)</f>
        <v>-5</v>
      </c>
      <c r="AU18" s="43"/>
      <c r="AV18" s="43"/>
      <c r="AW18" s="43">
        <f>IF(G3="", 0, IF(SUM(C18:H18)-G18&lt;&gt;0, 0, IF(SUM(M18:R18)&gt;0, 2, IF(SUM(M18:R18)&lt;0, 3, 1))))</f>
        <v>0</v>
      </c>
      <c r="AX18" s="43" t="str">
        <f>IFERROR(__xludf.DUMMYFUNCTION("IF(AW18=1, FILTER(TOSSUP, LEN(TOSSUP)), IF(AW18=2, FILTER(NEG, LEN(NEG)), IF(AW18, FILTER(NONEG, LEN(NONEG)), """")))"),"")</f>
        <v/>
      </c>
      <c r="AY18" s="43"/>
      <c r="AZ18" s="43"/>
      <c r="BA18" s="43">
        <f>IF(H3="", 0, IF(SUM(C18:H18)-H18&lt;&gt;0, 0, IF(SUM(M18:R18)&gt;0, 2, IF(SUM(M18:R18)&lt;0, 3, 1))))</f>
        <v>0</v>
      </c>
      <c r="BB18" s="43" t="str">
        <f>IFERROR(__xludf.DUMMYFUNCTION("IF(BA18=1, FILTER(TOSSUP, LEN(TOSSUP)), IF(BA18=2, FILTER(NEG, LEN(NEG)), IF(BA18, FILTER(NONEG, LEN(NONEG)), """")))"),"")</f>
        <v/>
      </c>
      <c r="BC18" s="43"/>
      <c r="BD18" s="43"/>
      <c r="BE18" s="43">
        <f>IF(M3="", 0, IF(SUM(M18:R18)-M18&lt;&gt;0, 0, IF(SUM(C18:H18)&gt;0, 2, IF(SUM(C18:H18)&lt;0, 3, 1))))</f>
        <v>0</v>
      </c>
      <c r="BF18" s="43" t="str">
        <f>IFERROR(__xludf.DUMMYFUNCTION("IF(BE18=1, FILTER(TOSSUP, LEN(TOSSUP)), IF(BE18=2, FILTER(NEG, LEN(NEG)), IF(BE18, FILTER(NONEG, LEN(NONEG)), """")))"),"")</f>
        <v/>
      </c>
      <c r="BG18" s="43"/>
      <c r="BH18" s="43"/>
      <c r="BI18" s="43">
        <f>IF(N3="", 0, IF(SUM(M18:R18)-N18&lt;&gt;0, 0, IF(SUM(C18:H18)&gt;0, 2, IF(SUM(C18:H18)&lt;0, 3, 1))))</f>
        <v>0</v>
      </c>
      <c r="BJ18" s="43" t="str">
        <f>IFERROR(__xludf.DUMMYFUNCTION("IF(BI18=1, FILTER(TOSSUP, LEN(TOSSUP)), IF(BI18=2, FILTER(NEG, LEN(NEG)), IF(BI18, FILTER(NONEG, LEN(NONEG)), """")))"),"")</f>
        <v/>
      </c>
      <c r="BK18" s="43"/>
      <c r="BL18" s="43"/>
      <c r="BM18" s="43">
        <f>IF(O3="", 0, IF(SUM(M18:R18)-O18&lt;&gt;0, 0, IF(SUM(C18:H18)&gt;0, 2, IF(SUM(C18:H18)&lt;0, 3, 1))))</f>
        <v>0</v>
      </c>
      <c r="BN18" s="43" t="str">
        <f>IFERROR(__xludf.DUMMYFUNCTION("IF(BM18=1, FILTER(TOSSUP, LEN(TOSSUP)), IF(BM18=2, FILTER(NEG, LEN(NEG)), IF(BM18, FILTER(NONEG, LEN(NONEG)), """")))"),"")</f>
        <v/>
      </c>
      <c r="BO18" s="43"/>
      <c r="BP18" s="43"/>
      <c r="BQ18" s="43">
        <f>IF(P3="", 0, IF(SUM(M18:R18)-P18&lt;&gt;0, 0, IF(SUM(C18:H18)&gt;0, 2, IF(SUM(C18:H18)&lt;0, 3, 1))))</f>
        <v>1</v>
      </c>
      <c r="BR18" s="43">
        <f>IFERROR(__xludf.DUMMYFUNCTION("IF(BQ18=1, FILTER(TOSSUP, LEN(TOSSUP)), IF(BQ18=2, FILTER(NEG, LEN(NEG)), IF(BQ18, FILTER(NONEG, LEN(NONEG)), """")))"),-5.0)</f>
        <v>-5</v>
      </c>
      <c r="BS18" s="43">
        <f>IFERROR(__xludf.DUMMYFUNCTION("""COMPUTED_VALUE"""),10.0)</f>
        <v>10</v>
      </c>
      <c r="BT18" s="43">
        <f>IFERROR(__xludf.DUMMYFUNCTION("""COMPUTED_VALUE"""),15.0)</f>
        <v>15</v>
      </c>
      <c r="BU18" s="43">
        <f>IF(Q3="", 0, IF(SUM(M18:R18)-Q18&lt;&gt;0, 0, IF(SUM(C18:H18)&gt;0, 2, IF(SUM(C18:H18)&lt;0, 3, 1))))</f>
        <v>0</v>
      </c>
      <c r="BV18" s="43" t="str">
        <f>IFERROR(__xludf.DUMMYFUNCTION("IF(BU18=1, FILTER(TOSSUP, LEN(TOSSUP)), IF(BU18=2, FILTER(NEG, LEN(NEG)), IF(BU18, FILTER(NONEG, LEN(NONEG)), """")))"),"")</f>
        <v/>
      </c>
      <c r="BW18" s="43"/>
      <c r="BX18" s="43"/>
      <c r="BY18" s="43">
        <f>IF(R3="", 0, IF(SUM(M18:R18)-R18&lt;&gt;0, 0, IF(SUM(C18:H18)&gt;0, 2, IF(SUM(C18:H18)&lt;0, 3, 1))))</f>
        <v>0</v>
      </c>
      <c r="BZ18" s="43" t="str">
        <f>IFERROR(__xludf.DUMMYFUNCTION("IF(BY18=1, FILTER(TOSSUP, LEN(TOSSUP)), IF(BY18=2, FILTER(NEG, LEN(NEG)), IF(BY18, FILTER(NONEG, LEN(NONEG)), """")))"),"")</f>
        <v/>
      </c>
      <c r="CA18" s="43"/>
      <c r="CB18" s="43"/>
    </row>
    <row r="19">
      <c r="A19" s="3"/>
      <c r="B19" s="3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SUM(J19,K18))"),220.0)</f>
        <v>220</v>
      </c>
      <c r="L19" s="67">
        <v>16.0</v>
      </c>
      <c r="M19" s="68"/>
      <c r="N19" s="63">
        <v>10.0</v>
      </c>
      <c r="O19" s="69"/>
      <c r="P19" s="70"/>
      <c r="Q19" s="69"/>
      <c r="R19" s="70"/>
      <c r="S19" s="65">
        <v>20.0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30</v>
      </c>
      <c r="U19" s="66">
        <f>IFERROR(__xludf.DUMMYFUNCTION("IF(OR(RegExMatch(T19&amp;"""",""ERR""), RegExMatch(T19&amp;"""",""--""), RegExMatch(U18&amp;"""",""--""),),  ""-----------"", SUM(T19,U18))"),195.0)</f>
        <v>195</v>
      </c>
      <c r="V19" s="43"/>
      <c r="W19" s="44" t="b">
        <f t="shared" si="1"/>
        <v>0</v>
      </c>
      <c r="X19" s="44" t="str">
        <f>IFERROR(__xludf.DUMMYFUNCTION("IF(W19, FILTER(BONUS, LEN(BONUS)), ""0"")"),"0")</f>
        <v>0</v>
      </c>
      <c r="Y19" s="43"/>
      <c r="Z19" s="43"/>
      <c r="AA19" s="43"/>
      <c r="AB19" s="44" t="b">
        <f t="shared" si="2"/>
        <v>1</v>
      </c>
      <c r="AC19" s="44">
        <f>IFERROR(__xludf.DUMMYFUNCTION("IF(AB19, FILTER(BONUS, LEN(BONUS)), ""0"")"),0.0)</f>
        <v>0</v>
      </c>
      <c r="AD19" s="43">
        <f>IFERROR(__xludf.DUMMYFUNCTION("""COMPUTED_VALUE"""),10.0)</f>
        <v>10</v>
      </c>
      <c r="AE19" s="43">
        <f>IFERROR(__xludf.DUMMYFUNCTION("""COMPUTED_VALUE"""),20.0)</f>
        <v>20</v>
      </c>
      <c r="AF19" s="43">
        <f>IFERROR(__xludf.DUMMYFUNCTION("""COMPUTED_VALUE"""),30.0)</f>
        <v>30</v>
      </c>
      <c r="AG19" s="43">
        <f>IF(C3="", 0, IF(SUM(C19:H19)-C19&lt;&gt;0, 0, IF(SUM(M19:R19)&gt;0, 2, IF(SUM(M19:R19)&lt;0, 3, 1))))</f>
        <v>2</v>
      </c>
      <c r="AH19" s="44">
        <f>IFERROR(__xludf.DUMMYFUNCTION("IF(AG19=1, FILTER(TOSSUP, LEN(TOSSUP)), IF(AG19=2, FILTER(NEG, LEN(NEG)), IF(AG19, FILTER(NONEG, LEN(NONEG)), """")))"),-5.0)</f>
        <v>-5</v>
      </c>
      <c r="AI19" s="43"/>
      <c r="AJ19" s="43"/>
      <c r="AK19" s="43">
        <f>IF(D3="", 0, IF(SUM(C19:H19)-D19&lt;&gt;0, 0, IF(SUM(M19:R19)&gt;0, 2, IF(SUM(M19:R19)&lt;0, 3, 1))))</f>
        <v>2</v>
      </c>
      <c r="AL19" s="43">
        <f>IFERROR(__xludf.DUMMYFUNCTION("IF(AK19=1, FILTER(TOSSUP, LEN(TOSSUP)), IF(AK19=2, FILTER(NEG, LEN(NEG)), IF(AK19, FILTER(NONEG, LEN(NONEG)), """")))"),-5.0)</f>
        <v>-5</v>
      </c>
      <c r="AM19" s="43"/>
      <c r="AN19" s="43"/>
      <c r="AO19" s="43">
        <f>IF(E3="", 0, IF(SUM(C19:H19)-E19&lt;&gt;0, 0, IF(SUM(M19:R19)&gt;0, 2, IF(SUM(M19:R19)&lt;0, 3, 1))))</f>
        <v>2</v>
      </c>
      <c r="AP19" s="43">
        <f>IFERROR(__xludf.DUMMYFUNCTION("IF(AO19=1, FILTER(TOSSUP, LEN(TOSSUP)), IF(AO19=2, FILTER(NEG, LEN(NEG)), IF(AO19, FILTER(NONEG, LEN(NONEG)), """")))"),-5.0)</f>
        <v>-5</v>
      </c>
      <c r="AQ19" s="43"/>
      <c r="AR19" s="43"/>
      <c r="AS19" s="43">
        <f>IF(F3="", 0, IF(SUM(C19:H19)-F19&lt;&gt;0, 0, IF(SUM(M19:R19)&gt;0, 2, IF(SUM(M19:R19)&lt;0, 3, 1))))</f>
        <v>2</v>
      </c>
      <c r="AT19" s="43">
        <f>IFERROR(__xludf.DUMMYFUNCTION("IF(AS19=1, FILTER(TOSSUP, LEN(TOSSUP)), IF(AS19=2, FILTER(NEG, LEN(NEG)), IF(AS19, FILTER(NONEG, LEN(NONEG)), """")))"),-5.0)</f>
        <v>-5</v>
      </c>
      <c r="AU19" s="43"/>
      <c r="AV19" s="43"/>
      <c r="AW19" s="43">
        <f>IF(G3="", 0, IF(SUM(C19:H19)-G19&lt;&gt;0, 0, IF(SUM(M19:R19)&gt;0, 2, IF(SUM(M19:R19)&lt;0, 3, 1))))</f>
        <v>0</v>
      </c>
      <c r="AX19" s="43" t="str">
        <f>IFERROR(__xludf.DUMMYFUNCTION("IF(AW19=1, FILTER(TOSSUP, LEN(TOSSUP)), IF(AW19=2, FILTER(NEG, LEN(NEG)), IF(AW19, FILTER(NONEG, LEN(NONEG)), """")))"),"")</f>
        <v/>
      </c>
      <c r="AY19" s="43"/>
      <c r="AZ19" s="43"/>
      <c r="BA19" s="43">
        <f>IF(H3="", 0, IF(SUM(C19:H19)-H19&lt;&gt;0, 0, IF(SUM(M19:R19)&gt;0, 2, IF(SUM(M19:R19)&lt;0, 3, 1))))</f>
        <v>0</v>
      </c>
      <c r="BB19" s="43" t="str">
        <f>IFERROR(__xludf.DUMMYFUNCTION("IF(BA19=1, FILTER(TOSSUP, LEN(TOSSUP)), IF(BA19=2, FILTER(NEG, LEN(NEG)), IF(BA19, FILTER(NONEG, LEN(NONEG)), """")))"),"")</f>
        <v/>
      </c>
      <c r="BC19" s="43"/>
      <c r="BD19" s="43"/>
      <c r="BE19" s="43">
        <f>IF(M3="", 0, IF(SUM(M19:R19)-M19&lt;&gt;0, 0, IF(SUM(C19:H19)&gt;0, 2, IF(SUM(C19:H19)&lt;0, 3, 1))))</f>
        <v>0</v>
      </c>
      <c r="BF19" s="43" t="str">
        <f>IFERROR(__xludf.DUMMYFUNCTION("IF(BE19=1, FILTER(TOSSUP, LEN(TOSSUP)), IF(BE19=2, FILTER(NEG, LEN(NEG)), IF(BE19, FILTER(NONEG, LEN(NONEG)), """")))"),"")</f>
        <v/>
      </c>
      <c r="BG19" s="43"/>
      <c r="BH19" s="43"/>
      <c r="BI19" s="43">
        <f>IF(N3="", 0, IF(SUM(M19:R19)-N19&lt;&gt;0, 0, IF(SUM(C19:H19)&gt;0, 2, IF(SUM(C19:H19)&lt;0, 3, 1))))</f>
        <v>1</v>
      </c>
      <c r="BJ19" s="43">
        <f>IFERROR(__xludf.DUMMYFUNCTION("IF(BI19=1, FILTER(TOSSUP, LEN(TOSSUP)), IF(BI19=2, FILTER(NEG, LEN(NEG)), IF(BI19, FILTER(NONEG, LEN(NONEG)), """")))"),-5.0)</f>
        <v>-5</v>
      </c>
      <c r="BK19" s="43">
        <f>IFERROR(__xludf.DUMMYFUNCTION("""COMPUTED_VALUE"""),10.0)</f>
        <v>10</v>
      </c>
      <c r="BL19" s="43">
        <f>IFERROR(__xludf.DUMMYFUNCTION("""COMPUTED_VALUE"""),15.0)</f>
        <v>15</v>
      </c>
      <c r="BM19" s="43">
        <f>IF(O3="", 0, IF(SUM(M19:R19)-O19&lt;&gt;0, 0, IF(SUM(C19:H19)&gt;0, 2, IF(SUM(C19:H19)&lt;0, 3, 1))))</f>
        <v>0</v>
      </c>
      <c r="BN19" s="43" t="str">
        <f>IFERROR(__xludf.DUMMYFUNCTION("IF(BM19=1, FILTER(TOSSUP, LEN(TOSSUP)), IF(BM19=2, FILTER(NEG, LEN(NEG)), IF(BM19, FILTER(NONEG, LEN(NONEG)), """")))"),"")</f>
        <v/>
      </c>
      <c r="BO19" s="43"/>
      <c r="BP19" s="43"/>
      <c r="BQ19" s="43">
        <f>IF(P3="", 0, IF(SUM(M19:R19)-P19&lt;&gt;0, 0, IF(SUM(C19:H19)&gt;0, 2, IF(SUM(C19:H19)&lt;0, 3, 1))))</f>
        <v>0</v>
      </c>
      <c r="BR19" s="43" t="str">
        <f>IFERROR(__xludf.DUMMYFUNCTION("IF(BQ19=1, FILTER(TOSSUP, LEN(TOSSUP)), IF(BQ19=2, FILTER(NEG, LEN(NEG)), IF(BQ19, FILTER(NONEG, LEN(NONEG)), """")))"),"")</f>
        <v/>
      </c>
      <c r="BS19" s="43"/>
      <c r="BT19" s="43"/>
      <c r="BU19" s="43">
        <f>IF(Q3="", 0, IF(SUM(M19:R19)-Q19&lt;&gt;0, 0, IF(SUM(C19:H19)&gt;0, 2, IF(SUM(C19:H19)&lt;0, 3, 1))))</f>
        <v>0</v>
      </c>
      <c r="BV19" s="43" t="str">
        <f>IFERROR(__xludf.DUMMYFUNCTION("IF(BU19=1, FILTER(TOSSUP, LEN(TOSSUP)), IF(BU19=2, FILTER(NEG, LEN(NEG)), IF(BU19, FILTER(NONEG, LEN(NONEG)), """")))"),"")</f>
        <v/>
      </c>
      <c r="BW19" s="43"/>
      <c r="BX19" s="43"/>
      <c r="BY19" s="43">
        <f>IF(R3="", 0, IF(SUM(M19:R19)-R19&lt;&gt;0, 0, IF(SUM(C19:H19)&gt;0, 2, IF(SUM(C19:H19)&lt;0, 3, 1))))</f>
        <v>0</v>
      </c>
      <c r="BZ19" s="43" t="str">
        <f>IFERROR(__xludf.DUMMYFUNCTION("IF(BY19=1, FILTER(TOSSUP, LEN(TOSSUP)), IF(BY19=2, FILTER(NEG, LEN(NEG)), IF(BY19, FILTER(NONEG, LEN(NONEG)), """")))"),"")</f>
        <v/>
      </c>
      <c r="CA19" s="43"/>
      <c r="CB19" s="43"/>
    </row>
    <row r="20">
      <c r="A20" s="3"/>
      <c r="B20" s="3"/>
      <c r="C20" s="62"/>
      <c r="D20" s="63">
        <v>15.0</v>
      </c>
      <c r="E20" s="64"/>
      <c r="F20" s="71"/>
      <c r="G20" s="64"/>
      <c r="H20" s="71"/>
      <c r="I20" s="65">
        <v>20.0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35</v>
      </c>
      <c r="K20" s="66">
        <f>IFERROR(__xludf.DUMMYFUNCTION("IF(OR(RegExMatch(J20&amp;"""",""ERR""), RegExMatch(J20&amp;"""",""--""), RegExMatch(K19&amp;"""",""--""),),  ""-----------"", SUM(J20,K19))"),255.0)</f>
        <v>255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SUM(T20,U19))"),195.0)</f>
        <v>195</v>
      </c>
      <c r="V20" s="43"/>
      <c r="W20" s="44" t="b">
        <f t="shared" si="1"/>
        <v>1</v>
      </c>
      <c r="X20" s="44">
        <f>IFERROR(__xludf.DUMMYFUNCTION("IF(W20, FILTER(BONUS, LEN(BONUS)), ""0"")"),0.0)</f>
        <v>0</v>
      </c>
      <c r="Y20" s="43">
        <f>IFERROR(__xludf.DUMMYFUNCTION("""COMPUTED_VALUE"""),10.0)</f>
        <v>10</v>
      </c>
      <c r="Z20" s="43">
        <f>IFERROR(__xludf.DUMMYFUNCTION("""COMPUTED_VALUE"""),20.0)</f>
        <v>20</v>
      </c>
      <c r="AA20" s="43">
        <f>IFERROR(__xludf.DUMMYFUNCTION("""COMPUTED_VALUE"""),30.0)</f>
        <v>30</v>
      </c>
      <c r="AB20" s="44" t="b">
        <f t="shared" si="2"/>
        <v>0</v>
      </c>
      <c r="AC20" s="44" t="str">
        <f>IFERROR(__xludf.DUMMYFUNCTION("IF(AB20, FILTER(BONUS, LEN(BONUS)), ""0"")"),"0")</f>
        <v>0</v>
      </c>
      <c r="AD20" s="43"/>
      <c r="AE20" s="43"/>
      <c r="AF20" s="43"/>
      <c r="AG20" s="43">
        <f>IF(C3="", 0, IF(SUM(C20:H20)-C20&lt;&gt;0, 0, IF(SUM(M20:R20)&gt;0, 2, IF(SUM(M20:R20)&lt;0, 3, 1))))</f>
        <v>0</v>
      </c>
      <c r="AH20" s="44" t="str">
        <f>IFERROR(__xludf.DUMMYFUNCTION("IF(AG20=1, FILTER(TOSSUP, LEN(TOSSUP)), IF(AG20=2, FILTER(NEG, LEN(NEG)), IF(AG20, FILTER(NONEG, LEN(NONEG)), """")))"),"")</f>
        <v/>
      </c>
      <c r="AI20" s="43"/>
      <c r="AJ20" s="43"/>
      <c r="AK20" s="43">
        <f>IF(D3="", 0, IF(SUM(C20:H20)-D20&lt;&gt;0, 0, IF(SUM(M20:R20)&gt;0, 2, IF(SUM(M20:R20)&lt;0, 3, 1))))</f>
        <v>1</v>
      </c>
      <c r="AL20" s="43">
        <f>IFERROR(__xludf.DUMMYFUNCTION("IF(AK20=1, FILTER(TOSSUP, LEN(TOSSUP)), IF(AK20=2, FILTER(NEG, LEN(NEG)), IF(AK20, FILTER(NONEG, LEN(NONEG)), """")))"),-5.0)</f>
        <v>-5</v>
      </c>
      <c r="AM20" s="43">
        <f>IFERROR(__xludf.DUMMYFUNCTION("""COMPUTED_VALUE"""),10.0)</f>
        <v>10</v>
      </c>
      <c r="AN20" s="43">
        <f>IFERROR(__xludf.DUMMYFUNCTION("""COMPUTED_VALUE"""),15.0)</f>
        <v>15</v>
      </c>
      <c r="AO20" s="43">
        <f>IF(E3="", 0, IF(SUM(C20:H20)-E20&lt;&gt;0, 0, IF(SUM(M20:R20)&gt;0, 2, IF(SUM(M20:R20)&lt;0, 3, 1))))</f>
        <v>0</v>
      </c>
      <c r="AP20" s="43" t="str">
        <f>IFERROR(__xludf.DUMMYFUNCTION("IF(AO20=1, FILTER(TOSSUP, LEN(TOSSUP)), IF(AO20=2, FILTER(NEG, LEN(NEG)), IF(AO20, FILTER(NONEG, LEN(NONEG)), """")))"),"")</f>
        <v/>
      </c>
      <c r="AQ20" s="43"/>
      <c r="AR20" s="43"/>
      <c r="AS20" s="43">
        <f>IF(F3="", 0, IF(SUM(C20:H20)-F20&lt;&gt;0, 0, IF(SUM(M20:R20)&gt;0, 2, IF(SUM(M20:R20)&lt;0, 3, 1))))</f>
        <v>0</v>
      </c>
      <c r="AT20" s="43" t="str">
        <f>IFERROR(__xludf.DUMMYFUNCTION("IF(AS20=1, FILTER(TOSSUP, LEN(TOSSUP)), IF(AS20=2, FILTER(NEG, LEN(NEG)), IF(AS20, FILTER(NONEG, LEN(NONEG)), """")))"),"")</f>
        <v/>
      </c>
      <c r="AU20" s="43"/>
      <c r="AV20" s="43"/>
      <c r="AW20" s="43">
        <f>IF(G3="", 0, IF(SUM(C20:H20)-G20&lt;&gt;0, 0, IF(SUM(M20:R20)&gt;0, 2, IF(SUM(M20:R20)&lt;0, 3, 1))))</f>
        <v>0</v>
      </c>
      <c r="AX20" s="43" t="str">
        <f>IFERROR(__xludf.DUMMYFUNCTION("IF(AW20=1, FILTER(TOSSUP, LEN(TOSSUP)), IF(AW20=2, FILTER(NEG, LEN(NEG)), IF(AW20, FILTER(NONEG, LEN(NONEG)), """")))"),"")</f>
        <v/>
      </c>
      <c r="AY20" s="43"/>
      <c r="AZ20" s="43"/>
      <c r="BA20" s="43">
        <f>IF(H3="", 0, IF(SUM(C20:H20)-H20&lt;&gt;0, 0, IF(SUM(M20:R20)&gt;0, 2, IF(SUM(M20:R20)&lt;0, 3, 1))))</f>
        <v>0</v>
      </c>
      <c r="BB20" s="43" t="str">
        <f>IFERROR(__xludf.DUMMYFUNCTION("IF(BA20=1, FILTER(TOSSUP, LEN(TOSSUP)), IF(BA20=2, FILTER(NEG, LEN(NEG)), IF(BA20, FILTER(NONEG, LEN(NONEG)), """")))"),"")</f>
        <v/>
      </c>
      <c r="BC20" s="43"/>
      <c r="BD20" s="43"/>
      <c r="BE20" s="43">
        <f>IF(M3="", 0, IF(SUM(M20:R20)-M20&lt;&gt;0, 0, IF(SUM(C20:H20)&gt;0, 2, IF(SUM(C20:H20)&lt;0, 3, 1))))</f>
        <v>2</v>
      </c>
      <c r="BF20" s="43">
        <f>IFERROR(__xludf.DUMMYFUNCTION("IF(BE20=1, FILTER(TOSSUP, LEN(TOSSUP)), IF(BE20=2, FILTER(NEG, LEN(NEG)), IF(BE20, FILTER(NONEG, LEN(NONEG)), """")))"),-5.0)</f>
        <v>-5</v>
      </c>
      <c r="BG20" s="43"/>
      <c r="BH20" s="43"/>
      <c r="BI20" s="43">
        <f>IF(N3="", 0, IF(SUM(M20:R20)-N20&lt;&gt;0, 0, IF(SUM(C20:H20)&gt;0, 2, IF(SUM(C20:H20)&lt;0, 3, 1))))</f>
        <v>2</v>
      </c>
      <c r="BJ20" s="43">
        <f>IFERROR(__xludf.DUMMYFUNCTION("IF(BI20=1, FILTER(TOSSUP, LEN(TOSSUP)), IF(BI20=2, FILTER(NEG, LEN(NEG)), IF(BI20, FILTER(NONEG, LEN(NONEG)), """")))"),-5.0)</f>
        <v>-5</v>
      </c>
      <c r="BK20" s="43"/>
      <c r="BL20" s="43"/>
      <c r="BM20" s="43">
        <f>IF(O3="", 0, IF(SUM(M20:R20)-O20&lt;&gt;0, 0, IF(SUM(C20:H20)&gt;0, 2, IF(SUM(C20:H20)&lt;0, 3, 1))))</f>
        <v>2</v>
      </c>
      <c r="BN20" s="43">
        <f>IFERROR(__xludf.DUMMYFUNCTION("IF(BM20=1, FILTER(TOSSUP, LEN(TOSSUP)), IF(BM20=2, FILTER(NEG, LEN(NEG)), IF(BM20, FILTER(NONEG, LEN(NONEG)), """")))"),-5.0)</f>
        <v>-5</v>
      </c>
      <c r="BO20" s="43"/>
      <c r="BP20" s="43"/>
      <c r="BQ20" s="43">
        <f>IF(P3="", 0, IF(SUM(M20:R20)-P20&lt;&gt;0, 0, IF(SUM(C20:H20)&gt;0, 2, IF(SUM(C20:H20)&lt;0, 3, 1))))</f>
        <v>2</v>
      </c>
      <c r="BR20" s="43">
        <f>IFERROR(__xludf.DUMMYFUNCTION("IF(BQ20=1, FILTER(TOSSUP, LEN(TOSSUP)), IF(BQ20=2, FILTER(NEG, LEN(NEG)), IF(BQ20, FILTER(NONEG, LEN(NONEG)), """")))"),-5.0)</f>
        <v>-5</v>
      </c>
      <c r="BS20" s="43"/>
      <c r="BT20" s="43"/>
      <c r="BU20" s="43">
        <f>IF(Q3="", 0, IF(SUM(M20:R20)-Q20&lt;&gt;0, 0, IF(SUM(C20:H20)&gt;0, 2, IF(SUM(C20:H20)&lt;0, 3, 1))))</f>
        <v>0</v>
      </c>
      <c r="BV20" s="43" t="str">
        <f>IFERROR(__xludf.DUMMYFUNCTION("IF(BU20=1, FILTER(TOSSUP, LEN(TOSSUP)), IF(BU20=2, FILTER(NEG, LEN(NEG)), IF(BU20, FILTER(NONEG, LEN(NONEG)), """")))"),"")</f>
        <v/>
      </c>
      <c r="BW20" s="43"/>
      <c r="BX20" s="43"/>
      <c r="BY20" s="43">
        <f>IF(R3="", 0, IF(SUM(M20:R20)-R20&lt;&gt;0, 0, IF(SUM(C20:H20)&gt;0, 2, IF(SUM(C20:H20)&lt;0, 3, 1))))</f>
        <v>0</v>
      </c>
      <c r="BZ20" s="43" t="str">
        <f>IFERROR(__xludf.DUMMYFUNCTION("IF(BY20=1, FILTER(TOSSUP, LEN(TOSSUP)), IF(BY20=2, FILTER(NEG, LEN(NEG)), IF(BY20, FILTER(NONEG, LEN(NONEG)), """")))"),"")</f>
        <v/>
      </c>
      <c r="CA20" s="43"/>
      <c r="CB20" s="43"/>
    </row>
    <row r="21">
      <c r="A21" s="3"/>
      <c r="B21" s="3"/>
      <c r="C21" s="62"/>
      <c r="D21" s="63">
        <v>-5.0</v>
      </c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-5</v>
      </c>
      <c r="K21" s="66">
        <f>IFERROR(__xludf.DUMMYFUNCTION("IF(OR(RegExMatch(J21&amp;"""",""ERR""), RegExMatch(J21&amp;"""",""--""), RegExMatch(K20&amp;"""",""--""),),  ""-----------"", SUM(J21,K20))"),250.0)</f>
        <v>250</v>
      </c>
      <c r="L21" s="67">
        <v>18.0</v>
      </c>
      <c r="M21" s="68"/>
      <c r="N21" s="63"/>
      <c r="O21" s="69"/>
      <c r="P21" s="72">
        <v>15.0</v>
      </c>
      <c r="Q21" s="69"/>
      <c r="R21" s="70"/>
      <c r="S21" s="65">
        <v>20.0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35</v>
      </c>
      <c r="U21" s="66">
        <f>IFERROR(__xludf.DUMMYFUNCTION("IF(OR(RegExMatch(T21&amp;"""",""ERR""), RegExMatch(T21&amp;"""",""--""), RegExMatch(U20&amp;"""",""--""),),  ""-----------"", SUM(T21,U20))"),230.0)</f>
        <v>230</v>
      </c>
      <c r="V21" s="43"/>
      <c r="W21" s="44" t="b">
        <f t="shared" si="1"/>
        <v>0</v>
      </c>
      <c r="X21" s="44" t="str">
        <f>IFERROR(__xludf.DUMMYFUNCTION("IF(W21, FILTER(BONUS, LEN(BONUS)), ""0"")"),"0")</f>
        <v>0</v>
      </c>
      <c r="Y21" s="43"/>
      <c r="Z21" s="43"/>
      <c r="AA21" s="43"/>
      <c r="AB21" s="44" t="b">
        <f t="shared" si="2"/>
        <v>1</v>
      </c>
      <c r="AC21" s="44">
        <f>IFERROR(__xludf.DUMMYFUNCTION("IF(AB21, FILTER(BONUS, LEN(BONUS)), ""0"")"),0.0)</f>
        <v>0</v>
      </c>
      <c r="AD21" s="43">
        <f>IFERROR(__xludf.DUMMYFUNCTION("""COMPUTED_VALUE"""),10.0)</f>
        <v>10</v>
      </c>
      <c r="AE21" s="43">
        <f>IFERROR(__xludf.DUMMYFUNCTION("""COMPUTED_VALUE"""),20.0)</f>
        <v>20</v>
      </c>
      <c r="AF21" s="43">
        <f>IFERROR(__xludf.DUMMYFUNCTION("""COMPUTED_VALUE"""),30.0)</f>
        <v>30</v>
      </c>
      <c r="AG21" s="43">
        <f>IF(C3="", 0, IF(SUM(C21:H21)-C21&lt;&gt;0, 0, IF(SUM(M21:R21)&gt;0, 2, IF(SUM(M21:R21)&lt;0, 3, 1))))</f>
        <v>0</v>
      </c>
      <c r="AH21" s="44" t="str">
        <f>IFERROR(__xludf.DUMMYFUNCTION("IF(AG21=1, FILTER(TOSSUP, LEN(TOSSUP)), IF(AG21=2, FILTER(NEG, LEN(NEG)), IF(AG21, FILTER(NONEG, LEN(NONEG)), """")))"),"")</f>
        <v/>
      </c>
      <c r="AI21" s="43"/>
      <c r="AJ21" s="43"/>
      <c r="AK21" s="43">
        <f>IF(D3="", 0, IF(SUM(C21:H21)-D21&lt;&gt;0, 0, IF(SUM(M21:R21)&gt;0, 2, IF(SUM(M21:R21)&lt;0, 3, 1))))</f>
        <v>2</v>
      </c>
      <c r="AL21" s="43">
        <f>IFERROR(__xludf.DUMMYFUNCTION("IF(AK21=1, FILTER(TOSSUP, LEN(TOSSUP)), IF(AK21=2, FILTER(NEG, LEN(NEG)), IF(AK21, FILTER(NONEG, LEN(NONEG)), """")))"),-5.0)</f>
        <v>-5</v>
      </c>
      <c r="AM21" s="43"/>
      <c r="AN21" s="43"/>
      <c r="AO21" s="43">
        <f>IF(E3="", 0, IF(SUM(C21:H21)-E21&lt;&gt;0, 0, IF(SUM(M21:R21)&gt;0, 2, IF(SUM(M21:R21)&lt;0, 3, 1))))</f>
        <v>0</v>
      </c>
      <c r="AP21" s="43" t="str">
        <f>IFERROR(__xludf.DUMMYFUNCTION("IF(AO21=1, FILTER(TOSSUP, LEN(TOSSUP)), IF(AO21=2, FILTER(NEG, LEN(NEG)), IF(AO21, FILTER(NONEG, LEN(NONEG)), """")))"),"")</f>
        <v/>
      </c>
      <c r="AQ21" s="43"/>
      <c r="AR21" s="43"/>
      <c r="AS21" s="43">
        <f>IF(F3="", 0, IF(SUM(C21:H21)-F21&lt;&gt;0, 0, IF(SUM(M21:R21)&gt;0, 2, IF(SUM(M21:R21)&lt;0, 3, 1))))</f>
        <v>0</v>
      </c>
      <c r="AT21" s="43" t="str">
        <f>IFERROR(__xludf.DUMMYFUNCTION("IF(AS21=1, FILTER(TOSSUP, LEN(TOSSUP)), IF(AS21=2, FILTER(NEG, LEN(NEG)), IF(AS21, FILTER(NONEG, LEN(NONEG)), """")))"),"")</f>
        <v/>
      </c>
      <c r="AU21" s="43"/>
      <c r="AV21" s="43"/>
      <c r="AW21" s="43">
        <f>IF(G3="", 0, IF(SUM(C21:H21)-G21&lt;&gt;0, 0, IF(SUM(M21:R21)&gt;0, 2, IF(SUM(M21:R21)&lt;0, 3, 1))))</f>
        <v>0</v>
      </c>
      <c r="AX21" s="43" t="str">
        <f>IFERROR(__xludf.DUMMYFUNCTION("IF(AW21=1, FILTER(TOSSUP, LEN(TOSSUP)), IF(AW21=2, FILTER(NEG, LEN(NEG)), IF(AW21, FILTER(NONEG, LEN(NONEG)), """")))"),"")</f>
        <v/>
      </c>
      <c r="AY21" s="43"/>
      <c r="AZ21" s="43"/>
      <c r="BA21" s="43">
        <f>IF(H3="", 0, IF(SUM(C21:H21)-H21&lt;&gt;0, 0, IF(SUM(M21:R21)&gt;0, 2, IF(SUM(M21:R21)&lt;0, 3, 1))))</f>
        <v>0</v>
      </c>
      <c r="BB21" s="43" t="str">
        <f>IFERROR(__xludf.DUMMYFUNCTION("IF(BA21=1, FILTER(TOSSUP, LEN(TOSSUP)), IF(BA21=2, FILTER(NEG, LEN(NEG)), IF(BA21, FILTER(NONEG, LEN(NONEG)), """")))"),"")</f>
        <v/>
      </c>
      <c r="BC21" s="43"/>
      <c r="BD21" s="43"/>
      <c r="BE21" s="43">
        <f>IF(M3="", 0, IF(SUM(M21:R21)-M21&lt;&gt;0, 0, IF(SUM(C21:H21)&gt;0, 2, IF(SUM(C21:H21)&lt;0, 3, 1))))</f>
        <v>0</v>
      </c>
      <c r="BF21" s="43" t="str">
        <f>IFERROR(__xludf.DUMMYFUNCTION("IF(BE21=1, FILTER(TOSSUP, LEN(TOSSUP)), IF(BE21=2, FILTER(NEG, LEN(NEG)), IF(BE21, FILTER(NONEG, LEN(NONEG)), """")))"),"")</f>
        <v/>
      </c>
      <c r="BG21" s="43"/>
      <c r="BH21" s="43"/>
      <c r="BI21" s="43">
        <f>IF(N3="", 0, IF(SUM(M21:R21)-N21&lt;&gt;0, 0, IF(SUM(C21:H21)&gt;0, 2, IF(SUM(C21:H21)&lt;0, 3, 1))))</f>
        <v>0</v>
      </c>
      <c r="BJ21" s="43" t="str">
        <f>IFERROR(__xludf.DUMMYFUNCTION("IF(BI21=1, FILTER(TOSSUP, LEN(TOSSUP)), IF(BI21=2, FILTER(NEG, LEN(NEG)), IF(BI21, FILTER(NONEG, LEN(NONEG)), """")))"),"")</f>
        <v/>
      </c>
      <c r="BK21" s="43"/>
      <c r="BL21" s="43"/>
      <c r="BM21" s="43">
        <f>IF(O3="", 0, IF(SUM(M21:R21)-O21&lt;&gt;0, 0, IF(SUM(C21:H21)&gt;0, 2, IF(SUM(C21:H21)&lt;0, 3, 1))))</f>
        <v>0</v>
      </c>
      <c r="BN21" s="43" t="str">
        <f>IFERROR(__xludf.DUMMYFUNCTION("IF(BM21=1, FILTER(TOSSUP, LEN(TOSSUP)), IF(BM21=2, FILTER(NEG, LEN(NEG)), IF(BM21, FILTER(NONEG, LEN(NONEG)), """")))"),"")</f>
        <v/>
      </c>
      <c r="BO21" s="43"/>
      <c r="BP21" s="43"/>
      <c r="BQ21" s="43">
        <f>IF(P3="", 0, IF(SUM(M21:R21)-P21&lt;&gt;0, 0, IF(SUM(C21:H21)&gt;0, 2, IF(SUM(C21:H21)&lt;0, 3, 1))))</f>
        <v>3</v>
      </c>
      <c r="BR21" s="43">
        <f>IFERROR(__xludf.DUMMYFUNCTION("IF(BQ21=1, FILTER(TOSSUP, LEN(TOSSUP)), IF(BQ21=2, FILTER(NEG, LEN(NEG)), IF(BQ21, FILTER(NONEG, LEN(NONEG)), """")))"),10.0)</f>
        <v>10</v>
      </c>
      <c r="BS21" s="43">
        <f>IFERROR(__xludf.DUMMYFUNCTION("""COMPUTED_VALUE"""),15.0)</f>
        <v>15</v>
      </c>
      <c r="BT21" s="43"/>
      <c r="BU21" s="43">
        <f>IF(Q3="", 0, IF(SUM(M21:R21)-Q21&lt;&gt;0, 0, IF(SUM(C21:H21)&gt;0, 2, IF(SUM(C21:H21)&lt;0, 3, 1))))</f>
        <v>0</v>
      </c>
      <c r="BV21" s="43" t="str">
        <f>IFERROR(__xludf.DUMMYFUNCTION("IF(BU21=1, FILTER(TOSSUP, LEN(TOSSUP)), IF(BU21=2, FILTER(NEG, LEN(NEG)), IF(BU21, FILTER(NONEG, LEN(NONEG)), """")))"),"")</f>
        <v/>
      </c>
      <c r="BW21" s="43"/>
      <c r="BX21" s="43"/>
      <c r="BY21" s="43">
        <f>IF(R3="", 0, IF(SUM(M21:R21)-R21&lt;&gt;0, 0, IF(SUM(C21:H21)&gt;0, 2, IF(SUM(C21:H21)&lt;0, 3, 1))))</f>
        <v>0</v>
      </c>
      <c r="BZ21" s="43" t="str">
        <f>IFERROR(__xludf.DUMMYFUNCTION("IF(BY21=1, FILTER(TOSSUP, LEN(TOSSUP)), IF(BY21=2, FILTER(NEG, LEN(NEG)), IF(BY21, FILTER(NONEG, LEN(NONEG)), """")))"),"")</f>
        <v/>
      </c>
      <c r="CA21" s="43"/>
      <c r="CB21" s="43"/>
    </row>
    <row r="22">
      <c r="A22" s="3"/>
      <c r="B22" s="3"/>
      <c r="C22" s="32"/>
      <c r="D22" s="33"/>
      <c r="E22" s="32"/>
      <c r="F22" s="33">
        <v>10.0</v>
      </c>
      <c r="G22" s="60"/>
      <c r="H22" s="61"/>
      <c r="I22" s="34">
        <v>10.0</v>
      </c>
      <c r="J22" s="33">
        <f>IF(AND(SUM(C22:H22)&lt;=0,I22&gt;0), "BON.ERR", IF(OR(AND(C22&lt;&gt;"", C3=""), AND(D22&lt;&gt;"", D3=""), AND(E22&lt;&gt;"", E3=""), AND(F22&lt;&gt;"", F3=""), AND(G22&lt;&gt;"", G3=""), AND(H22&lt;&gt;"", H3="")), "TU.ERR", SUM(C22:I22)))</f>
        <v>20</v>
      </c>
      <c r="K22" s="42">
        <f>IFERROR(__xludf.DUMMYFUNCTION("IF(OR(RegExMatch(J22&amp;"""",""ERR""), RegExMatch(J22&amp;"""",""--""), RegExMatch(K21&amp;"""",""--""),),  ""-----------"", SUM(J22,K21))"),270.0)</f>
        <v>270</v>
      </c>
      <c r="L22" s="38">
        <v>19.0</v>
      </c>
      <c r="M22" s="39"/>
      <c r="N22" s="61"/>
      <c r="O22" s="39"/>
      <c r="P22" s="59"/>
      <c r="Q22" s="58"/>
      <c r="R22" s="59"/>
      <c r="S22" s="34"/>
      <c r="T22" s="33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2">
        <f>IFERROR(__xludf.DUMMYFUNCTION("IF(OR(RegExMatch(T22&amp;"""",""ERR""), RegExMatch(T22&amp;"""",""--""), RegExMatch(U21&amp;"""",""--""),),  ""-----------"", SUM(T22,U21))"),230.0)</f>
        <v>230</v>
      </c>
      <c r="V22" s="43"/>
      <c r="W22" s="44" t="b">
        <f t="shared" si="1"/>
        <v>1</v>
      </c>
      <c r="X22" s="44">
        <f>IFERROR(__xludf.DUMMYFUNCTION("IF(W22, FILTER(BONUS, LEN(BONUS)), ""0"")"),0.0)</f>
        <v>0</v>
      </c>
      <c r="Y22" s="43">
        <f>IFERROR(__xludf.DUMMYFUNCTION("""COMPUTED_VALUE"""),10.0)</f>
        <v>10</v>
      </c>
      <c r="Z22" s="43">
        <f>IFERROR(__xludf.DUMMYFUNCTION("""COMPUTED_VALUE"""),20.0)</f>
        <v>20</v>
      </c>
      <c r="AA22" s="43">
        <f>IFERROR(__xludf.DUMMYFUNCTION("""COMPUTED_VALUE"""),30.0)</f>
        <v>30</v>
      </c>
      <c r="AB22" s="44" t="b">
        <f t="shared" si="2"/>
        <v>0</v>
      </c>
      <c r="AC22" s="44" t="str">
        <f>IFERROR(__xludf.DUMMYFUNCTION("IF(AB22, FILTER(BONUS, LEN(BONUS)), ""0"")"),"0")</f>
        <v>0</v>
      </c>
      <c r="AD22" s="43"/>
      <c r="AE22" s="43"/>
      <c r="AF22" s="43"/>
      <c r="AG22" s="43">
        <f>IF(C3="", 0, IF(SUM(C22:H22)-C22&lt;&gt;0, 0, IF(SUM(M22:R22)&gt;0, 2, IF(SUM(M22:R22)&lt;0, 3, 1))))</f>
        <v>0</v>
      </c>
      <c r="AH22" s="44" t="str">
        <f>IFERROR(__xludf.DUMMYFUNCTION("IF(AG22=1, FILTER(TOSSUP, LEN(TOSSUP)), IF(AG22=2, FILTER(NEG, LEN(NEG)), IF(AG22, FILTER(NONEG, LEN(NONEG)), """")))"),"")</f>
        <v/>
      </c>
      <c r="AI22" s="43"/>
      <c r="AJ22" s="43"/>
      <c r="AK22" s="43">
        <f>IF(D3="", 0, IF(SUM(C22:H22)-D22&lt;&gt;0, 0, IF(SUM(M22:R22)&gt;0, 2, IF(SUM(M22:R22)&lt;0, 3, 1))))</f>
        <v>0</v>
      </c>
      <c r="AL22" s="43" t="str">
        <f>IFERROR(__xludf.DUMMYFUNCTION("IF(AK22=1, FILTER(TOSSUP, LEN(TOSSUP)), IF(AK22=2, FILTER(NEG, LEN(NEG)), IF(AK22, FILTER(NONEG, LEN(NONEG)), """")))"),"")</f>
        <v/>
      </c>
      <c r="AM22" s="43"/>
      <c r="AN22" s="43"/>
      <c r="AO22" s="43">
        <f>IF(E3="", 0, IF(SUM(C22:H22)-E22&lt;&gt;0, 0, IF(SUM(M22:R22)&gt;0, 2, IF(SUM(M22:R22)&lt;0, 3, 1))))</f>
        <v>0</v>
      </c>
      <c r="AP22" s="43" t="str">
        <f>IFERROR(__xludf.DUMMYFUNCTION("IF(AO22=1, FILTER(TOSSUP, LEN(TOSSUP)), IF(AO22=2, FILTER(NEG, LEN(NEG)), IF(AO22, FILTER(NONEG, LEN(NONEG)), """")))"),"")</f>
        <v/>
      </c>
      <c r="AQ22" s="43"/>
      <c r="AR22" s="43"/>
      <c r="AS22" s="43">
        <f>IF(F3="", 0, IF(SUM(C22:H22)-F22&lt;&gt;0, 0, IF(SUM(M22:R22)&gt;0, 2, IF(SUM(M22:R22)&lt;0, 3, 1))))</f>
        <v>1</v>
      </c>
      <c r="AT22" s="43">
        <f>IFERROR(__xludf.DUMMYFUNCTION("IF(AS22=1, FILTER(TOSSUP, LEN(TOSSUP)), IF(AS22=2, FILTER(NEG, LEN(NEG)), IF(AS22, FILTER(NONEG, LEN(NONEG)), """")))"),-5.0)</f>
        <v>-5</v>
      </c>
      <c r="AU22" s="43">
        <f>IFERROR(__xludf.DUMMYFUNCTION("""COMPUTED_VALUE"""),10.0)</f>
        <v>10</v>
      </c>
      <c r="AV22" s="43">
        <f>IFERROR(__xludf.DUMMYFUNCTION("""COMPUTED_VALUE"""),15.0)</f>
        <v>15</v>
      </c>
      <c r="AW22" s="43">
        <f>IF(G3="", 0, IF(SUM(C22:H22)-G22&lt;&gt;0, 0, IF(SUM(M22:R22)&gt;0, 2, IF(SUM(M22:R22)&lt;0, 3, 1))))</f>
        <v>0</v>
      </c>
      <c r="AX22" s="43" t="str">
        <f>IFERROR(__xludf.DUMMYFUNCTION("IF(AW22=1, FILTER(TOSSUP, LEN(TOSSUP)), IF(AW22=2, FILTER(NEG, LEN(NEG)), IF(AW22, FILTER(NONEG, LEN(NONEG)), """")))"),"")</f>
        <v/>
      </c>
      <c r="AY22" s="43"/>
      <c r="AZ22" s="43"/>
      <c r="BA22" s="43">
        <f>IF(H3="", 0, IF(SUM(C22:H22)-H22&lt;&gt;0, 0, IF(SUM(M22:R22)&gt;0, 2, IF(SUM(M22:R22)&lt;0, 3, 1))))</f>
        <v>0</v>
      </c>
      <c r="BB22" s="43" t="str">
        <f>IFERROR(__xludf.DUMMYFUNCTION("IF(BA22=1, FILTER(TOSSUP, LEN(TOSSUP)), IF(BA22=2, FILTER(NEG, LEN(NEG)), IF(BA22, FILTER(NONEG, LEN(NONEG)), """")))"),"")</f>
        <v/>
      </c>
      <c r="BC22" s="43"/>
      <c r="BD22" s="43"/>
      <c r="BE22" s="43">
        <f>IF(M3="", 0, IF(SUM(M22:R22)-M22&lt;&gt;0, 0, IF(SUM(C22:H22)&gt;0, 2, IF(SUM(C22:H22)&lt;0, 3, 1))))</f>
        <v>2</v>
      </c>
      <c r="BF22" s="43">
        <f>IFERROR(__xludf.DUMMYFUNCTION("IF(BE22=1, FILTER(TOSSUP, LEN(TOSSUP)), IF(BE22=2, FILTER(NEG, LEN(NEG)), IF(BE22, FILTER(NONEG, LEN(NONEG)), """")))"),-5.0)</f>
        <v>-5</v>
      </c>
      <c r="BG22" s="43"/>
      <c r="BH22" s="43"/>
      <c r="BI22" s="43">
        <f>IF(N3="", 0, IF(SUM(M22:R22)-N22&lt;&gt;0, 0, IF(SUM(C22:H22)&gt;0, 2, IF(SUM(C22:H22)&lt;0, 3, 1))))</f>
        <v>2</v>
      </c>
      <c r="BJ22" s="43">
        <f>IFERROR(__xludf.DUMMYFUNCTION("IF(BI22=1, FILTER(TOSSUP, LEN(TOSSUP)), IF(BI22=2, FILTER(NEG, LEN(NEG)), IF(BI22, FILTER(NONEG, LEN(NONEG)), """")))"),-5.0)</f>
        <v>-5</v>
      </c>
      <c r="BK22" s="43"/>
      <c r="BL22" s="43"/>
      <c r="BM22" s="43">
        <f>IF(O3="", 0, IF(SUM(M22:R22)-O22&lt;&gt;0, 0, IF(SUM(C22:H22)&gt;0, 2, IF(SUM(C22:H22)&lt;0, 3, 1))))</f>
        <v>2</v>
      </c>
      <c r="BN22" s="43">
        <f>IFERROR(__xludf.DUMMYFUNCTION("IF(BM22=1, FILTER(TOSSUP, LEN(TOSSUP)), IF(BM22=2, FILTER(NEG, LEN(NEG)), IF(BM22, FILTER(NONEG, LEN(NONEG)), """")))"),-5.0)</f>
        <v>-5</v>
      </c>
      <c r="BO22" s="43"/>
      <c r="BP22" s="43"/>
      <c r="BQ22" s="43">
        <f>IF(P3="", 0, IF(SUM(M22:R22)-P22&lt;&gt;0, 0, IF(SUM(C22:H22)&gt;0, 2, IF(SUM(C22:H22)&lt;0, 3, 1))))</f>
        <v>2</v>
      </c>
      <c r="BR22" s="43">
        <f>IFERROR(__xludf.DUMMYFUNCTION("IF(BQ22=1, FILTER(TOSSUP, LEN(TOSSUP)), IF(BQ22=2, FILTER(NEG, LEN(NEG)), IF(BQ22, FILTER(NONEG, LEN(NONEG)), """")))"),-5.0)</f>
        <v>-5</v>
      </c>
      <c r="BS22" s="43"/>
      <c r="BT22" s="43"/>
      <c r="BU22" s="43">
        <f>IF(Q3="", 0, IF(SUM(M22:R22)-Q22&lt;&gt;0, 0, IF(SUM(C22:H22)&gt;0, 2, IF(SUM(C22:H22)&lt;0, 3, 1))))</f>
        <v>0</v>
      </c>
      <c r="BV22" s="43" t="str">
        <f>IFERROR(__xludf.DUMMYFUNCTION("IF(BU22=1, FILTER(TOSSUP, LEN(TOSSUP)), IF(BU22=2, FILTER(NEG, LEN(NEG)), IF(BU22, FILTER(NONEG, LEN(NONEG)), """")))"),"")</f>
        <v/>
      </c>
      <c r="BW22" s="43"/>
      <c r="BX22" s="43"/>
      <c r="BY22" s="43">
        <f>IF(R3="", 0, IF(SUM(M22:R22)-R22&lt;&gt;0, 0, IF(SUM(C22:H22)&gt;0, 2, IF(SUM(C22:H22)&lt;0, 3, 1))))</f>
        <v>0</v>
      </c>
      <c r="BZ22" s="43" t="str">
        <f>IFERROR(__xludf.DUMMYFUNCTION("IF(BY22=1, FILTER(TOSSUP, LEN(TOSSUP)), IF(BY22=2, FILTER(NEG, LEN(NEG)), IF(BY22, FILTER(NONEG, LEN(NONEG)), """")))"),"")</f>
        <v/>
      </c>
      <c r="CA22" s="43"/>
      <c r="CB22" s="43"/>
    </row>
    <row r="23">
      <c r="A23" s="3"/>
      <c r="B23" s="3"/>
      <c r="C23" s="32"/>
      <c r="D23" s="33"/>
      <c r="E23" s="60"/>
      <c r="F23" s="61"/>
      <c r="G23" s="60"/>
      <c r="H23" s="61"/>
      <c r="I23" s="34"/>
      <c r="J23" s="33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2">
        <f>IFERROR(__xludf.DUMMYFUNCTION("IF(OR(RegExMatch(J23&amp;"""",""ERR""), RegExMatch(J23&amp;"""",""--""), RegExMatch(K22&amp;"""",""--""),),  ""-----------"", SUM(J23,K22))"),270.0)</f>
        <v>270</v>
      </c>
      <c r="L23" s="38">
        <v>20.0</v>
      </c>
      <c r="M23" s="39"/>
      <c r="N23" s="33"/>
      <c r="O23" s="58"/>
      <c r="P23" s="57">
        <v>10.0</v>
      </c>
      <c r="Q23" s="58"/>
      <c r="R23" s="59"/>
      <c r="S23" s="34">
        <v>20.0</v>
      </c>
      <c r="T23" s="33">
        <f>IF(AND(SUM(M23:R23)&lt;=0,S23&gt;0), "BON.ERR", IF(OR(AND(M23&lt;&gt;"", M3=""), AND(N23&lt;&gt;"", N3=""), AND(O23&lt;&gt;"", O3=""), AND(P23&lt;&gt;"", P3=""), AND(Q23&lt;&gt;"", Q3=""), AND(R23&lt;&gt;"", R3="")), "TU.ERR", SUM(M23:S23)))</f>
        <v>30</v>
      </c>
      <c r="U23" s="42">
        <f>IFERROR(__xludf.DUMMYFUNCTION("IF(OR(RegExMatch(T23&amp;"""",""ERR""), RegExMatch(T23&amp;"""",""--""), RegExMatch(U22&amp;"""",""--""),),  ""-----------"", SUM(T23,U22))"),260.0)</f>
        <v>260</v>
      </c>
      <c r="V23" s="43"/>
      <c r="W23" s="44" t="b">
        <f t="shared" si="1"/>
        <v>0</v>
      </c>
      <c r="X23" s="44" t="str">
        <f>IFERROR(__xludf.DUMMYFUNCTION("IF(W23, FILTER(BONUS, LEN(BONUS)), ""0"")"),"0")</f>
        <v>0</v>
      </c>
      <c r="Y23" s="43"/>
      <c r="Z23" s="43"/>
      <c r="AA23" s="43"/>
      <c r="AB23" s="44" t="b">
        <f t="shared" si="2"/>
        <v>1</v>
      </c>
      <c r="AC23" s="44">
        <f>IFERROR(__xludf.DUMMYFUNCTION("IF(AB23, FILTER(BONUS, LEN(BONUS)), ""0"")"),0.0)</f>
        <v>0</v>
      </c>
      <c r="AD23" s="43">
        <f>IFERROR(__xludf.DUMMYFUNCTION("""COMPUTED_VALUE"""),10.0)</f>
        <v>10</v>
      </c>
      <c r="AE23" s="43">
        <f>IFERROR(__xludf.DUMMYFUNCTION("""COMPUTED_VALUE"""),20.0)</f>
        <v>20</v>
      </c>
      <c r="AF23" s="43">
        <f>IFERROR(__xludf.DUMMYFUNCTION("""COMPUTED_VALUE"""),30.0)</f>
        <v>30</v>
      </c>
      <c r="AG23" s="43">
        <f>IF(C3="", 0, IF(SUM(C23:H23)-C23&lt;&gt;0, 0, IF(SUM(M23:R23)&gt;0, 2, IF(SUM(M23:R23)&lt;0, 3, 1))))</f>
        <v>2</v>
      </c>
      <c r="AH23" s="44">
        <f>IFERROR(__xludf.DUMMYFUNCTION("IF(AG23=1, FILTER(TOSSUP, LEN(TOSSUP)), IF(AG23=2, FILTER(NEG, LEN(NEG)), IF(AG23, FILTER(NONEG, LEN(NONEG)), """")))"),-5.0)</f>
        <v>-5</v>
      </c>
      <c r="AI23" s="43"/>
      <c r="AJ23" s="43"/>
      <c r="AK23" s="43">
        <f>IF(D3="", 0, IF(SUM(C23:H23)-D23&lt;&gt;0, 0, IF(SUM(M23:R23)&gt;0, 2, IF(SUM(M23:R23)&lt;0, 3, 1))))</f>
        <v>2</v>
      </c>
      <c r="AL23" s="43">
        <f>IFERROR(__xludf.DUMMYFUNCTION("IF(AK23=1, FILTER(TOSSUP, LEN(TOSSUP)), IF(AK23=2, FILTER(NEG, LEN(NEG)), IF(AK23, FILTER(NONEG, LEN(NONEG)), """")))"),-5.0)</f>
        <v>-5</v>
      </c>
      <c r="AM23" s="43"/>
      <c r="AN23" s="43"/>
      <c r="AO23" s="43">
        <f>IF(E3="", 0, IF(SUM(C23:H23)-E23&lt;&gt;0, 0, IF(SUM(M23:R23)&gt;0, 2, IF(SUM(M23:R23)&lt;0, 3, 1))))</f>
        <v>2</v>
      </c>
      <c r="AP23" s="43">
        <f>IFERROR(__xludf.DUMMYFUNCTION("IF(AO23=1, FILTER(TOSSUP, LEN(TOSSUP)), IF(AO23=2, FILTER(NEG, LEN(NEG)), IF(AO23, FILTER(NONEG, LEN(NONEG)), """")))"),-5.0)</f>
        <v>-5</v>
      </c>
      <c r="AQ23" s="43"/>
      <c r="AR23" s="43"/>
      <c r="AS23" s="43">
        <f>IF(F3="", 0, IF(SUM(C23:H23)-F23&lt;&gt;0, 0, IF(SUM(M23:R23)&gt;0, 2, IF(SUM(M23:R23)&lt;0, 3, 1))))</f>
        <v>2</v>
      </c>
      <c r="AT23" s="43">
        <f>IFERROR(__xludf.DUMMYFUNCTION("IF(AS23=1, FILTER(TOSSUP, LEN(TOSSUP)), IF(AS23=2, FILTER(NEG, LEN(NEG)), IF(AS23, FILTER(NONEG, LEN(NONEG)), """")))"),-5.0)</f>
        <v>-5</v>
      </c>
      <c r="AU23" s="43"/>
      <c r="AV23" s="43"/>
      <c r="AW23" s="43">
        <f>IF(G3="", 0, IF(SUM(C23:H23)-G23&lt;&gt;0, 0, IF(SUM(M23:R23)&gt;0, 2, IF(SUM(M23:R23)&lt;0, 3, 1))))</f>
        <v>0</v>
      </c>
      <c r="AX23" s="43" t="str">
        <f>IFERROR(__xludf.DUMMYFUNCTION("IF(AW23=1, FILTER(TOSSUP, LEN(TOSSUP)), IF(AW23=2, FILTER(NEG, LEN(NEG)), IF(AW23, FILTER(NONEG, LEN(NONEG)), """")))"),"")</f>
        <v/>
      </c>
      <c r="AY23" s="43"/>
      <c r="AZ23" s="43"/>
      <c r="BA23" s="43">
        <f>IF(H3="", 0, IF(SUM(C23:H23)-H23&lt;&gt;0, 0, IF(SUM(M23:R23)&gt;0, 2, IF(SUM(M23:R23)&lt;0, 3, 1))))</f>
        <v>0</v>
      </c>
      <c r="BB23" s="43" t="str">
        <f>IFERROR(__xludf.DUMMYFUNCTION("IF(BA23=1, FILTER(TOSSUP, LEN(TOSSUP)), IF(BA23=2, FILTER(NEG, LEN(NEG)), IF(BA23, FILTER(NONEG, LEN(NONEG)), """")))"),"")</f>
        <v/>
      </c>
      <c r="BC23" s="43"/>
      <c r="BD23" s="43"/>
      <c r="BE23" s="43">
        <f>IF(M3="", 0, IF(SUM(M23:R23)-M23&lt;&gt;0, 0, IF(SUM(C23:H23)&gt;0, 2, IF(SUM(C23:H23)&lt;0, 3, 1))))</f>
        <v>0</v>
      </c>
      <c r="BF23" s="43" t="str">
        <f>IFERROR(__xludf.DUMMYFUNCTION("IF(BE23=1, FILTER(TOSSUP, LEN(TOSSUP)), IF(BE23=2, FILTER(NEG, LEN(NEG)), IF(BE23, FILTER(NONEG, LEN(NONEG)), """")))"),"")</f>
        <v/>
      </c>
      <c r="BG23" s="43"/>
      <c r="BH23" s="43"/>
      <c r="BI23" s="43">
        <f>IF(N3="", 0, IF(SUM(M23:R23)-N23&lt;&gt;0, 0, IF(SUM(C23:H23)&gt;0, 2, IF(SUM(C23:H23)&lt;0, 3, 1))))</f>
        <v>0</v>
      </c>
      <c r="BJ23" s="43" t="str">
        <f>IFERROR(__xludf.DUMMYFUNCTION("IF(BI23=1, FILTER(TOSSUP, LEN(TOSSUP)), IF(BI23=2, FILTER(NEG, LEN(NEG)), IF(BI23, FILTER(NONEG, LEN(NONEG)), """")))"),"")</f>
        <v/>
      </c>
      <c r="BK23" s="43"/>
      <c r="BL23" s="43"/>
      <c r="BM23" s="43">
        <f>IF(O3="", 0, IF(SUM(M23:R23)-O23&lt;&gt;0, 0, IF(SUM(C23:H23)&gt;0, 2, IF(SUM(C23:H23)&lt;0, 3, 1))))</f>
        <v>0</v>
      </c>
      <c r="BN23" s="43" t="str">
        <f>IFERROR(__xludf.DUMMYFUNCTION("IF(BM23=1, FILTER(TOSSUP, LEN(TOSSUP)), IF(BM23=2, FILTER(NEG, LEN(NEG)), IF(BM23, FILTER(NONEG, LEN(NONEG)), """")))"),"")</f>
        <v/>
      </c>
      <c r="BO23" s="43"/>
      <c r="BP23" s="43"/>
      <c r="BQ23" s="43">
        <f>IF(P3="", 0, IF(SUM(M23:R23)-P23&lt;&gt;0, 0, IF(SUM(C23:H23)&gt;0, 2, IF(SUM(C23:H23)&lt;0, 3, 1))))</f>
        <v>1</v>
      </c>
      <c r="BR23" s="43">
        <f>IFERROR(__xludf.DUMMYFUNCTION("IF(BQ23=1, FILTER(TOSSUP, LEN(TOSSUP)), IF(BQ23=2, FILTER(NEG, LEN(NEG)), IF(BQ23, FILTER(NONEG, LEN(NONEG)), """")))"),-5.0)</f>
        <v>-5</v>
      </c>
      <c r="BS23" s="43">
        <f>IFERROR(__xludf.DUMMYFUNCTION("""COMPUTED_VALUE"""),10.0)</f>
        <v>10</v>
      </c>
      <c r="BT23" s="43">
        <f>IFERROR(__xludf.DUMMYFUNCTION("""COMPUTED_VALUE"""),15.0)</f>
        <v>15</v>
      </c>
      <c r="BU23" s="43">
        <f>IF(Q3="", 0, IF(SUM(M23:R23)-Q23&lt;&gt;0, 0, IF(SUM(C23:H23)&gt;0, 2, IF(SUM(C23:H23)&lt;0, 3, 1))))</f>
        <v>0</v>
      </c>
      <c r="BV23" s="43" t="str">
        <f>IFERROR(__xludf.DUMMYFUNCTION("IF(BU23=1, FILTER(TOSSUP, LEN(TOSSUP)), IF(BU23=2, FILTER(NEG, LEN(NEG)), IF(BU23, FILTER(NONEG, LEN(NONEG)), """")))"),"")</f>
        <v/>
      </c>
      <c r="BW23" s="43"/>
      <c r="BX23" s="43"/>
      <c r="BY23" s="43">
        <f>IF(R3="", 0, IF(SUM(M23:R23)-R23&lt;&gt;0, 0, IF(SUM(C23:H23)&gt;0, 2, IF(SUM(C23:H23)&lt;0, 3, 1))))</f>
        <v>0</v>
      </c>
      <c r="BZ23" s="43" t="str">
        <f>IFERROR(__xludf.DUMMYFUNCTION("IF(BY23=1, FILTER(TOSSUP, LEN(TOSSUP)), IF(BY23=2, FILTER(NEG, LEN(NEG)), IF(BY23, FILTER(NONEG, LEN(NONEG)), """")))"),"")</f>
        <v/>
      </c>
      <c r="CA23" s="43"/>
      <c r="CB23" s="43"/>
    </row>
    <row r="24">
      <c r="A24" s="3"/>
      <c r="B24" s="3"/>
      <c r="C24" s="32"/>
      <c r="D24" s="33"/>
      <c r="E24" s="32"/>
      <c r="F24" s="33"/>
      <c r="G24" s="60"/>
      <c r="H24" s="61"/>
      <c r="I24" s="73" t="s">
        <v>41</v>
      </c>
      <c r="J24" s="33">
        <f>IF(OR(AND(C24&lt;&gt;"", C3=""), AND(D24&lt;&gt;"", D3=""), AND(E24&lt;&gt;"", E3=""), AND(F24&lt;&gt;"", F3=""), AND(G24&lt;&gt;"", G3=""), AND(H24&lt;&gt;"", H3="")), "TU.ERR", SUM(C24:I24))</f>
        <v>0</v>
      </c>
      <c r="K24" s="42">
        <f>IFERROR(__xludf.DUMMYFUNCTION("IF(OR(RegExMatch(J24&amp;"""",""ERR""), RegExMatch(J24&amp;"""",""--""), RegExMatch(K23&amp;"""",""--""),),  ""-----------"", SUM(J24,K23))"),270.0)</f>
        <v>270</v>
      </c>
      <c r="L24" s="74" t="s">
        <v>42</v>
      </c>
      <c r="M24" s="39"/>
      <c r="N24" s="33"/>
      <c r="O24" s="58"/>
      <c r="P24" s="59"/>
      <c r="Q24" s="58"/>
      <c r="R24" s="59"/>
      <c r="S24" s="34" t="s">
        <v>44</v>
      </c>
      <c r="T24" s="33">
        <f>IF(OR(AND(M24&lt;&gt;"", M3=""), AND(N24&lt;&gt;"", N3=""), AND(O24&lt;&gt;"", O3=""), AND(P24&lt;&gt;"", P3=""), AND(Q24&lt;&gt;"", Q3=""), AND(R24&lt;&gt;"", R3="")), "TU.ERR", SUM(M24:S24))</f>
        <v>0</v>
      </c>
      <c r="U24" s="42">
        <f>IFERROR(__xludf.DUMMYFUNCTION("IF(OR(RegExMatch(T24&amp;"""",""ERR""), RegExMatch(T24&amp;"""",""--""), RegExMatch(U23&amp;"""",""--""),),  ""-----------"", SUM(T24,U23))"),260.0)</f>
        <v>260</v>
      </c>
      <c r="V24" s="43"/>
      <c r="W24" s="43"/>
      <c r="X24" s="43"/>
      <c r="Y24" s="10"/>
      <c r="Z24" s="43"/>
      <c r="AA24" s="43"/>
      <c r="AB24" s="43"/>
      <c r="AC24" s="43"/>
      <c r="AD24" s="43"/>
      <c r="AE24" s="43"/>
      <c r="AF24" s="43"/>
      <c r="AG24" s="43">
        <f>IF(C3="", 0, IF(SUM(C24:H24)-C24&lt;&gt;0, 0, IF(SUM(M24:R24)&gt;0, 2, IF(SUM(M24:R24)&lt;0, 3, 1))))</f>
        <v>1</v>
      </c>
      <c r="AH24" s="43">
        <f>IFERROR(__xludf.DUMMYFUNCTION("IF(AG24=1, FILTER(TOSSUP, LEN(TOSSUP)), IF(AG24=2, FILTER(NEG, LEN(NEG)), IF(AG24, FILTER(NONEG, LEN(NONEG)), """")))"),-5.0)</f>
        <v>-5</v>
      </c>
      <c r="AI24" s="43">
        <f>IFERROR(__xludf.DUMMYFUNCTION("""COMPUTED_VALUE"""),10.0)</f>
        <v>10</v>
      </c>
      <c r="AJ24" s="43">
        <f>IFERROR(__xludf.DUMMYFUNCTION("""COMPUTED_VALUE"""),15.0)</f>
        <v>15</v>
      </c>
      <c r="AK24" s="43">
        <f>IF(D3="", 0, IF(SUM(C24:H24)-D24&lt;&gt;0, 0, IF(SUM(M24:R24)&gt;0, 2, IF(SUM(M24:R24)&lt;0, 3, 1))))</f>
        <v>1</v>
      </c>
      <c r="AL24" s="43">
        <f>IFERROR(__xludf.DUMMYFUNCTION("IF(AK24=1, FILTER(TOSSUP, LEN(TOSSUP)), IF(AK24=2, FILTER(NEG, LEN(NEG)), IF(AK24, FILTER(NONEG, LEN(NONEG)), """")))"),-5.0)</f>
        <v>-5</v>
      </c>
      <c r="AM24" s="43">
        <f>IFERROR(__xludf.DUMMYFUNCTION("""COMPUTED_VALUE"""),10.0)</f>
        <v>10</v>
      </c>
      <c r="AN24" s="43">
        <f>IFERROR(__xludf.DUMMYFUNCTION("""COMPUTED_VALUE"""),15.0)</f>
        <v>15</v>
      </c>
      <c r="AO24" s="43">
        <f>IF(E3="", 0, IF(SUM(C24:H24)-E24&lt;&gt;0, 0, IF(SUM(M24:R24)&gt;0, 2, IF(SUM(M24:R24)&lt;0, 3, 1))))</f>
        <v>1</v>
      </c>
      <c r="AP24" s="43">
        <f>IFERROR(__xludf.DUMMYFUNCTION("IF(AO24=1, FILTER(TOSSUP, LEN(TOSSUP)), IF(AO24=2, FILTER(NEG, LEN(NEG)), IF(AO24, FILTER(NONEG, LEN(NONEG)), """")))"),-5.0)</f>
        <v>-5</v>
      </c>
      <c r="AQ24" s="43">
        <f>IFERROR(__xludf.DUMMYFUNCTION("""COMPUTED_VALUE"""),10.0)</f>
        <v>10</v>
      </c>
      <c r="AR24" s="43">
        <f>IFERROR(__xludf.DUMMYFUNCTION("""COMPUTED_VALUE"""),15.0)</f>
        <v>15</v>
      </c>
      <c r="AS24" s="43">
        <f>IF(F3="", 0, IF(SUM(C24:H24)-F24&lt;&gt;0, 0, IF(SUM(M24:R24)&gt;0, 2, IF(SUM(M24:R24)&lt;0, 3, 1))))</f>
        <v>1</v>
      </c>
      <c r="AT24" s="43">
        <f>IFERROR(__xludf.DUMMYFUNCTION("IF(AS24=1, FILTER(TOSSUP, LEN(TOSSUP)), IF(AS24=2, FILTER(NEG, LEN(NEG)), IF(AS24, FILTER(NONEG, LEN(NONEG)), """")))"),-5.0)</f>
        <v>-5</v>
      </c>
      <c r="AU24" s="43">
        <f>IFERROR(__xludf.DUMMYFUNCTION("""COMPUTED_VALUE"""),10.0)</f>
        <v>10</v>
      </c>
      <c r="AV24" s="43">
        <f>IFERROR(__xludf.DUMMYFUNCTION("""COMPUTED_VALUE"""),15.0)</f>
        <v>15</v>
      </c>
      <c r="AW24" s="43">
        <f>IF(G3="", 0, IF(SUM(C24:H24)-G24&lt;&gt;0, 0, IF(SUM(M24:R24)&gt;0, 2, IF(SUM(M24:R24)&lt;0, 3, 1))))</f>
        <v>0</v>
      </c>
      <c r="AX24" s="43" t="str">
        <f>IFERROR(__xludf.DUMMYFUNCTION("IF(AW24=1, FILTER(TOSSUP, LEN(TOSSUP)), IF(AW24=2, FILTER(NEG, LEN(NEG)), IF(AW24, FILTER(NONEG, LEN(NONEG)), """")))"),"")</f>
        <v/>
      </c>
      <c r="AY24" s="43"/>
      <c r="AZ24" s="43"/>
      <c r="BA24" s="43">
        <f>IF(H3="", 0, IF(SUM(C24:H24)-H24&lt;&gt;0, 0, IF(SUM(M24:R24)&gt;0, 2, IF(SUM(M24:R24)&lt;0, 3, 1))))</f>
        <v>0</v>
      </c>
      <c r="BB24" s="43" t="str">
        <f>IFERROR(__xludf.DUMMYFUNCTION("IF(BA24=1, FILTER(TOSSUP, LEN(TOSSUP)), IF(BA24=2, FILTER(NEG, LEN(NEG)), IF(BA24, FILTER(NONEG, LEN(NONEG)), """")))"),"")</f>
        <v/>
      </c>
      <c r="BC24" s="43"/>
      <c r="BD24" s="43"/>
      <c r="BE24" s="43">
        <f>IF(M3="", 0, IF(SUM(M24:R24)-M24&lt;&gt;0, 0, IF(SUM(C24:H24)&gt;0, 2, IF(SUM(C24:H24)&lt;0, 3, 1))))</f>
        <v>1</v>
      </c>
      <c r="BF24" s="43">
        <f>IFERROR(__xludf.DUMMYFUNCTION("IF(BE24=1, FILTER(TOSSUP, LEN(TOSSUP)), IF(BE24=2, FILTER(NEG, LEN(NEG)), IF(BE24, FILTER(NONEG, LEN(NONEG)), """")))"),-5.0)</f>
        <v>-5</v>
      </c>
      <c r="BG24" s="43">
        <f>IFERROR(__xludf.DUMMYFUNCTION("""COMPUTED_VALUE"""),10.0)</f>
        <v>10</v>
      </c>
      <c r="BH24" s="43">
        <f>IFERROR(__xludf.DUMMYFUNCTION("""COMPUTED_VALUE"""),15.0)</f>
        <v>15</v>
      </c>
      <c r="BI24" s="43">
        <f>IF(N3="", 0, IF(SUM(M24:R24)-N24&lt;&gt;0, 0, IF(SUM(C24:H24)&gt;0, 2, IF(SUM(C24:H24)&lt;0, 3, 1))))</f>
        <v>1</v>
      </c>
      <c r="BJ24" s="43">
        <f>IFERROR(__xludf.DUMMYFUNCTION("IF(BI24=1, FILTER(TOSSUP, LEN(TOSSUP)), IF(BI24=2, FILTER(NEG, LEN(NEG)), IF(BI24, FILTER(NONEG, LEN(NONEG)), """")))"),-5.0)</f>
        <v>-5</v>
      </c>
      <c r="BK24" s="43">
        <f>IFERROR(__xludf.DUMMYFUNCTION("""COMPUTED_VALUE"""),10.0)</f>
        <v>10</v>
      </c>
      <c r="BL24" s="43">
        <f>IFERROR(__xludf.DUMMYFUNCTION("""COMPUTED_VALUE"""),15.0)</f>
        <v>15</v>
      </c>
      <c r="BM24" s="43">
        <f>IF(O3="", 0, IF(SUM(M24:R24)-O24&lt;&gt;0, 0, IF(SUM(C24:H24)&gt;0, 2, IF(SUM(C24:H24)&lt;0, 3, 1))))</f>
        <v>1</v>
      </c>
      <c r="BN24" s="43">
        <f>IFERROR(__xludf.DUMMYFUNCTION("IF(BM24=1, FILTER(TOSSUP, LEN(TOSSUP)), IF(BM24=2, FILTER(NEG, LEN(NEG)), IF(BM24, FILTER(NONEG, LEN(NONEG)), """")))"),-5.0)</f>
        <v>-5</v>
      </c>
      <c r="BO24" s="43">
        <f>IFERROR(__xludf.DUMMYFUNCTION("""COMPUTED_VALUE"""),10.0)</f>
        <v>10</v>
      </c>
      <c r="BP24" s="43">
        <f>IFERROR(__xludf.DUMMYFUNCTION("""COMPUTED_VALUE"""),15.0)</f>
        <v>15</v>
      </c>
      <c r="BQ24" s="43">
        <f>IF(P3="", 0, IF(SUM(M24:R24)-P24&lt;&gt;0, 0, IF(SUM(C24:H24)&gt;0, 2, IF(SUM(C24:H24)&lt;0, 3, 1))))</f>
        <v>1</v>
      </c>
      <c r="BR24" s="43">
        <f>IFERROR(__xludf.DUMMYFUNCTION("IF(BQ24=1, FILTER(TOSSUP, LEN(TOSSUP)), IF(BQ24=2, FILTER(NEG, LEN(NEG)), IF(BQ24, FILTER(NONEG, LEN(NONEG)), """")))"),-5.0)</f>
        <v>-5</v>
      </c>
      <c r="BS24" s="43">
        <f>IFERROR(__xludf.DUMMYFUNCTION("""COMPUTED_VALUE"""),10.0)</f>
        <v>10</v>
      </c>
      <c r="BT24" s="43">
        <f>IFERROR(__xludf.DUMMYFUNCTION("""COMPUTED_VALUE"""),15.0)</f>
        <v>15</v>
      </c>
      <c r="BU24" s="43">
        <f>IF(Q3="", 0, IF(SUM(M24:R24)-Q24&lt;&gt;0, 0, IF(SUM(C24:H24)&gt;0, 2, IF(SUM(C24:H24)&lt;0, 3, 1))))</f>
        <v>0</v>
      </c>
      <c r="BV24" s="43" t="str">
        <f>IFERROR(__xludf.DUMMYFUNCTION("IF(BU24=1, FILTER(TOSSUP, LEN(TOSSUP)), IF(BU24=2, FILTER(NEG, LEN(NEG)), IF(BU24, FILTER(NONEG, LEN(NONEG)), """")))"),"")</f>
        <v/>
      </c>
      <c r="BW24" s="43"/>
      <c r="BX24" s="43"/>
      <c r="BY24" s="43">
        <f>IF(R3="", 0, IF(SUM(M24:R24)-R24&lt;&gt;0, 0, IF(SUM(C24:H24)&gt;0, 2, IF(SUM(C24:H24)&lt;0, 3, 1))))</f>
        <v>0</v>
      </c>
      <c r="BZ24" s="43" t="str">
        <f>IFERROR(__xludf.DUMMYFUNCTION("IF(BY24=1, FILTER(TOSSUP, LEN(TOSSUP)), IF(BY24=2, FILTER(NEG, LEN(NEG)), IF(BY24, FILTER(NONEG, LEN(NONEG)), """")))"),"")</f>
        <v/>
      </c>
      <c r="CA24" s="43"/>
      <c r="CB24" s="43"/>
    </row>
    <row r="25">
      <c r="A25" s="3"/>
      <c r="B25" s="3"/>
      <c r="C25" s="60"/>
      <c r="D25" s="33"/>
      <c r="E25" s="32"/>
      <c r="F25" s="33"/>
      <c r="G25" s="60"/>
      <c r="H25" s="61"/>
      <c r="I25" s="73" t="s">
        <v>41</v>
      </c>
      <c r="J25" s="33">
        <f>IF(OR(AND(C25&lt;&gt;"", C3=""), AND(D25&lt;&gt;"", D3=""), AND(E25&lt;&gt;"", E3=""), AND(F25&lt;&gt;"", F3=""), AND(G25&lt;&gt;"", G3=""), AND(H25&lt;&gt;"", H3="")), "TU.ERR", SUM(C25:I25))</f>
        <v>0</v>
      </c>
      <c r="K25" s="42">
        <f>IFERROR(__xludf.DUMMYFUNCTION("IF(OR(RegExMatch(J25&amp;"""",""ERR""), RegExMatch(J25&amp;"""",""--""), RegExMatch(K24&amp;"""",""--""),),  ""-----------"", SUM(J25,K24))"),270.0)</f>
        <v>270</v>
      </c>
      <c r="L25" s="27"/>
      <c r="M25" s="39"/>
      <c r="N25" s="61"/>
      <c r="O25" s="58"/>
      <c r="P25" s="59"/>
      <c r="Q25" s="58"/>
      <c r="R25" s="59"/>
      <c r="S25" s="34" t="s">
        <v>44</v>
      </c>
      <c r="T25" s="33">
        <f>IF(OR(AND(M25&lt;&gt;"", M3=""), AND(N25&lt;&gt;"", N3=""), AND(O25&lt;&gt;"", O3=""), AND(P25&lt;&gt;"", P3=""), AND(Q25&lt;&gt;"", Q3=""), AND(R25&lt;&gt;"", R3="")), "TU.ERR", SUM(M25:S25))</f>
        <v>0</v>
      </c>
      <c r="U25" s="42">
        <f>IFERROR(__xludf.DUMMYFUNCTION("IF(OR(RegExMatch(T25&amp;"""",""ERR""), RegExMatch(T25&amp;"""",""--""), RegExMatch(U24&amp;"""",""--""),),  ""-----------"", SUM(T25,U24))"),260.0)</f>
        <v>260</v>
      </c>
      <c r="V25" s="43"/>
      <c r="W25" s="43"/>
      <c r="X25" s="43"/>
      <c r="Y25" s="10"/>
      <c r="Z25" s="43"/>
      <c r="AA25" s="43"/>
      <c r="AB25" s="43"/>
      <c r="AC25" s="43"/>
      <c r="AD25" s="43"/>
      <c r="AE25" s="43"/>
      <c r="AF25" s="43"/>
      <c r="AG25" s="43">
        <f>IF(C3="", 0, IF(SUM(C25:H25)-C25&lt;&gt;0, 0, IF(SUM(M25:R25)&gt;0, 2, IF(SUM(M25:R25)&lt;0, 3, 1))))</f>
        <v>1</v>
      </c>
      <c r="AH25" s="43">
        <f>IFERROR(__xludf.DUMMYFUNCTION("IF(AG25=1, FILTER(TOSSUP, LEN(TOSSUP)), IF(AG25=2, FILTER(NEG, LEN(NEG)), IF(AG25, FILTER(NONEG, LEN(NONEG)), """")))"),-5.0)</f>
        <v>-5</v>
      </c>
      <c r="AI25" s="43">
        <f>IFERROR(__xludf.DUMMYFUNCTION("""COMPUTED_VALUE"""),10.0)</f>
        <v>10</v>
      </c>
      <c r="AJ25" s="43">
        <f>IFERROR(__xludf.DUMMYFUNCTION("""COMPUTED_VALUE"""),15.0)</f>
        <v>15</v>
      </c>
      <c r="AK25" s="43">
        <f>IF(D3="", 0, IF(SUM(C25:H25)-D25&lt;&gt;0, 0, IF(SUM(M25:R25)&gt;0, 2, IF(SUM(M25:R25)&lt;0, 3, 1))))</f>
        <v>1</v>
      </c>
      <c r="AL25" s="43">
        <f>IFERROR(__xludf.DUMMYFUNCTION("IF(AK25=1, FILTER(TOSSUP, LEN(TOSSUP)), IF(AK25=2, FILTER(NEG, LEN(NEG)), IF(AK25, FILTER(NONEG, LEN(NONEG)), """")))"),-5.0)</f>
        <v>-5</v>
      </c>
      <c r="AM25" s="43">
        <f>IFERROR(__xludf.DUMMYFUNCTION("""COMPUTED_VALUE"""),10.0)</f>
        <v>10</v>
      </c>
      <c r="AN25" s="43">
        <f>IFERROR(__xludf.DUMMYFUNCTION("""COMPUTED_VALUE"""),15.0)</f>
        <v>15</v>
      </c>
      <c r="AO25" s="43">
        <f>IF(E3="", 0, IF(SUM(C25:H25)-E25&lt;&gt;0, 0, IF(SUM(M25:R25)&gt;0, 2, IF(SUM(M25:R25)&lt;0, 3, 1))))</f>
        <v>1</v>
      </c>
      <c r="AP25" s="43">
        <f>IFERROR(__xludf.DUMMYFUNCTION("IF(AO25=1, FILTER(TOSSUP, LEN(TOSSUP)), IF(AO25=2, FILTER(NEG, LEN(NEG)), IF(AO25, FILTER(NONEG, LEN(NONEG)), """")))"),-5.0)</f>
        <v>-5</v>
      </c>
      <c r="AQ25" s="43">
        <f>IFERROR(__xludf.DUMMYFUNCTION("""COMPUTED_VALUE"""),10.0)</f>
        <v>10</v>
      </c>
      <c r="AR25" s="43">
        <f>IFERROR(__xludf.DUMMYFUNCTION("""COMPUTED_VALUE"""),15.0)</f>
        <v>15</v>
      </c>
      <c r="AS25" s="43">
        <f>IF(F3="", 0, IF(SUM(C25:H25)-F25&lt;&gt;0, 0, IF(SUM(M25:R25)&gt;0, 2, IF(SUM(M25:R25)&lt;0, 3, 1))))</f>
        <v>1</v>
      </c>
      <c r="AT25" s="43">
        <f>IFERROR(__xludf.DUMMYFUNCTION("IF(AS25=1, FILTER(TOSSUP, LEN(TOSSUP)), IF(AS25=2, FILTER(NEG, LEN(NEG)), IF(AS25, FILTER(NONEG, LEN(NONEG)), """")))"),-5.0)</f>
        <v>-5</v>
      </c>
      <c r="AU25" s="43">
        <f>IFERROR(__xludf.DUMMYFUNCTION("""COMPUTED_VALUE"""),10.0)</f>
        <v>10</v>
      </c>
      <c r="AV25" s="43">
        <f>IFERROR(__xludf.DUMMYFUNCTION("""COMPUTED_VALUE"""),15.0)</f>
        <v>15</v>
      </c>
      <c r="AW25" s="43">
        <f>IF(G3="", 0, IF(SUM(C25:H25)-G25&lt;&gt;0, 0, IF(SUM(M25:R25)&gt;0, 2, IF(SUM(M25:R25)&lt;0, 3, 1))))</f>
        <v>0</v>
      </c>
      <c r="AX25" s="43" t="str">
        <f>IFERROR(__xludf.DUMMYFUNCTION("IF(AW25=1, FILTER(TOSSUP, LEN(TOSSUP)), IF(AW25=2, FILTER(NEG, LEN(NEG)), IF(AW25, FILTER(NONEG, LEN(NONEG)), """")))"),"")</f>
        <v/>
      </c>
      <c r="AY25" s="43"/>
      <c r="AZ25" s="43"/>
      <c r="BA25" s="43">
        <f>IF(H3="", 0, IF(SUM(C25:H25)-H25&lt;&gt;0, 0, IF(SUM(M25:R25)&gt;0, 2, IF(SUM(M25:R25)&lt;0, 3, 1))))</f>
        <v>0</v>
      </c>
      <c r="BB25" s="43" t="str">
        <f>IFERROR(__xludf.DUMMYFUNCTION("IF(BA25=1, FILTER(TOSSUP, LEN(TOSSUP)), IF(BA25=2, FILTER(NEG, LEN(NEG)), IF(BA25, FILTER(NONEG, LEN(NONEG)), """")))"),"")</f>
        <v/>
      </c>
      <c r="BC25" s="43"/>
      <c r="BD25" s="43"/>
      <c r="BE25" s="43">
        <f>IF(M3="", 0, IF(SUM(M25:R25)-M25&lt;&gt;0, 0, IF(SUM(C25:H25)&gt;0, 2, IF(SUM(C25:H25)&lt;0, 3, 1))))</f>
        <v>1</v>
      </c>
      <c r="BF25" s="43">
        <f>IFERROR(__xludf.DUMMYFUNCTION("IF(BE25=1, FILTER(TOSSUP, LEN(TOSSUP)), IF(BE25=2, FILTER(NEG, LEN(NEG)), IF(BE25, FILTER(NONEG, LEN(NONEG)), """")))"),-5.0)</f>
        <v>-5</v>
      </c>
      <c r="BG25" s="43">
        <f>IFERROR(__xludf.DUMMYFUNCTION("""COMPUTED_VALUE"""),10.0)</f>
        <v>10</v>
      </c>
      <c r="BH25" s="43">
        <f>IFERROR(__xludf.DUMMYFUNCTION("""COMPUTED_VALUE"""),15.0)</f>
        <v>15</v>
      </c>
      <c r="BI25" s="43">
        <f>IF(N3="", 0, IF(SUM(M25:R25)-N25&lt;&gt;0, 0, IF(SUM(C25:H25)&gt;0, 2, IF(SUM(C25:H25)&lt;0, 3, 1))))</f>
        <v>1</v>
      </c>
      <c r="BJ25" s="43">
        <f>IFERROR(__xludf.DUMMYFUNCTION("IF(BI25=1, FILTER(TOSSUP, LEN(TOSSUP)), IF(BI25=2, FILTER(NEG, LEN(NEG)), IF(BI25, FILTER(NONEG, LEN(NONEG)), """")))"),-5.0)</f>
        <v>-5</v>
      </c>
      <c r="BK25" s="43">
        <f>IFERROR(__xludf.DUMMYFUNCTION("""COMPUTED_VALUE"""),10.0)</f>
        <v>10</v>
      </c>
      <c r="BL25" s="43">
        <f>IFERROR(__xludf.DUMMYFUNCTION("""COMPUTED_VALUE"""),15.0)</f>
        <v>15</v>
      </c>
      <c r="BM25" s="43">
        <f>IF(O3="", 0, IF(SUM(M25:R25)-O25&lt;&gt;0, 0, IF(SUM(C25:H25)&gt;0, 2, IF(SUM(C25:H25)&lt;0, 3, 1))))</f>
        <v>1</v>
      </c>
      <c r="BN25" s="43">
        <f>IFERROR(__xludf.DUMMYFUNCTION("IF(BM25=1, FILTER(TOSSUP, LEN(TOSSUP)), IF(BM25=2, FILTER(NEG, LEN(NEG)), IF(BM25, FILTER(NONEG, LEN(NONEG)), """")))"),-5.0)</f>
        <v>-5</v>
      </c>
      <c r="BO25" s="43">
        <f>IFERROR(__xludf.DUMMYFUNCTION("""COMPUTED_VALUE"""),10.0)</f>
        <v>10</v>
      </c>
      <c r="BP25" s="43">
        <f>IFERROR(__xludf.DUMMYFUNCTION("""COMPUTED_VALUE"""),15.0)</f>
        <v>15</v>
      </c>
      <c r="BQ25" s="43">
        <f>IF(P3="", 0, IF(SUM(M25:R25)-P25&lt;&gt;0, 0, IF(SUM(C25:H25)&gt;0, 2, IF(SUM(C25:H25)&lt;0, 3, 1))))</f>
        <v>1</v>
      </c>
      <c r="BR25" s="43">
        <f>IFERROR(__xludf.DUMMYFUNCTION("IF(BQ25=1, FILTER(TOSSUP, LEN(TOSSUP)), IF(BQ25=2, FILTER(NEG, LEN(NEG)), IF(BQ25, FILTER(NONEG, LEN(NONEG)), """")))"),-5.0)</f>
        <v>-5</v>
      </c>
      <c r="BS25" s="43">
        <f>IFERROR(__xludf.DUMMYFUNCTION("""COMPUTED_VALUE"""),10.0)</f>
        <v>10</v>
      </c>
      <c r="BT25" s="43">
        <f>IFERROR(__xludf.DUMMYFUNCTION("""COMPUTED_VALUE"""),15.0)</f>
        <v>15</v>
      </c>
      <c r="BU25" s="43">
        <f>IF(Q3="", 0, IF(SUM(M25:R25)-Q25&lt;&gt;0, 0, IF(SUM(C25:H25)&gt;0, 2, IF(SUM(C25:H25)&lt;0, 3, 1))))</f>
        <v>0</v>
      </c>
      <c r="BV25" s="43" t="str">
        <f>IFERROR(__xludf.DUMMYFUNCTION("IF(BU25=1, FILTER(TOSSUP, LEN(TOSSUP)), IF(BU25=2, FILTER(NEG, LEN(NEG)), IF(BU25, FILTER(NONEG, LEN(NONEG)), """")))"),"")</f>
        <v/>
      </c>
      <c r="BW25" s="43"/>
      <c r="BX25" s="43"/>
      <c r="BY25" s="43">
        <f>IF(R3="", 0, IF(SUM(M25:R25)-R25&lt;&gt;0, 0, IF(SUM(C25:H25)&gt;0, 2, IF(SUM(C25:H25)&lt;0, 3, 1))))</f>
        <v>0</v>
      </c>
      <c r="BZ25" s="43" t="str">
        <f>IFERROR(__xludf.DUMMYFUNCTION("IF(BY25=1, FILTER(TOSSUP, LEN(TOSSUP)), IF(BY25=2, FILTER(NEG, LEN(NEG)), IF(BY25, FILTER(NONEG, LEN(NONEG)), """")))"),"")</f>
        <v/>
      </c>
      <c r="CA25" s="43"/>
      <c r="CB25" s="43"/>
    </row>
    <row r="26">
      <c r="A26" s="3"/>
      <c r="B26" s="3"/>
      <c r="C26" s="60"/>
      <c r="D26" s="33"/>
      <c r="E26" s="60"/>
      <c r="F26" s="61"/>
      <c r="G26" s="60"/>
      <c r="H26" s="61"/>
      <c r="I26" s="73" t="s">
        <v>41</v>
      </c>
      <c r="J26" s="33">
        <f>IF(OR(AND(C26&lt;&gt;"", C3=""), AND(D26&lt;&gt;"", D3=""), AND(E26&lt;&gt;"", E3=""), AND(F26&lt;&gt;"", F3=""), AND(G26&lt;&gt;"", G3=""), AND(H26&lt;&gt;"", H3="")), "TU.ERR", SUM(C26:I26))</f>
        <v>0</v>
      </c>
      <c r="K26" s="42">
        <f>IFERROR(__xludf.DUMMYFUNCTION("IF(OR(RegExMatch(J26&amp;"""",""ERR""), RegExMatch(J26&amp;"""",""--""), RegExMatch(K25&amp;"""",""--""),),  ""-----------"", SUM(J26,K25))"),270.0)</f>
        <v>270</v>
      </c>
      <c r="L26" s="27"/>
      <c r="M26" s="58"/>
      <c r="N26" s="33"/>
      <c r="O26" s="58"/>
      <c r="P26" s="59"/>
      <c r="Q26" s="58"/>
      <c r="R26" s="59"/>
      <c r="S26" s="34" t="s">
        <v>44</v>
      </c>
      <c r="T26" s="33">
        <f>IF(OR(AND(M26&lt;&gt;"", M3=""), AND(N26&lt;&gt;"", N3=""), AND(O26&lt;&gt;"", O3=""), AND(P26&lt;&gt;"", P3=""), AND(Q26&lt;&gt;"", Q3=""), AND(R26&lt;&gt;"", R3="")), "TU.ERR", SUM(M26:S26))</f>
        <v>0</v>
      </c>
      <c r="U26" s="42">
        <f>IFERROR(__xludf.DUMMYFUNCTION("IF(OR(RegExMatch(T26&amp;"""",""ERR""), RegExMatch(T26&amp;"""",""--""), RegExMatch(U25&amp;"""",""--""),),  ""-----------"", SUM(T26,U25))"),260.0)</f>
        <v>260</v>
      </c>
      <c r="V26" s="43"/>
      <c r="W26" s="43"/>
      <c r="X26" s="43"/>
      <c r="Y26" s="43" t="str">
        <f>IFERROR(__xludf.DUMMYFUNCTION("FILTER(INSTRUCTIONS!A34:CC44, INSTRUCTIONS!A34:CC34=C2)"),"MENCHVILLE")</f>
        <v>MENCHVILLE</v>
      </c>
      <c r="Z26" s="43"/>
      <c r="AA26" s="43"/>
      <c r="AB26" s="43"/>
      <c r="AC26" s="43"/>
      <c r="AD26" s="43"/>
      <c r="AE26" s="43"/>
      <c r="AF26" s="43"/>
      <c r="AG26" s="43">
        <f>IF(C3="", 0, IF(SUM(C26:H26)-C26&lt;&gt;0, 0, IF(SUM(M26:R26)&gt;0, 2, IF(SUM(M26:R26)&lt;0, 3, 1))))</f>
        <v>1</v>
      </c>
      <c r="AH26" s="43">
        <f>IFERROR(__xludf.DUMMYFUNCTION("IF(AG26=1, FILTER(TOSSUP, LEN(TOSSUP)), IF(AG26=2, FILTER(NEG, LEN(NEG)), IF(AG26, FILTER(NONEG, LEN(NONEG)), """")))"),-5.0)</f>
        <v>-5</v>
      </c>
      <c r="AI26" s="43">
        <f>IFERROR(__xludf.DUMMYFUNCTION("""COMPUTED_VALUE"""),10.0)</f>
        <v>10</v>
      </c>
      <c r="AJ26" s="43">
        <f>IFERROR(__xludf.DUMMYFUNCTION("""COMPUTED_VALUE"""),15.0)</f>
        <v>15</v>
      </c>
      <c r="AK26" s="43">
        <f>IF(D3="", 0, IF(SUM(C26:H26)-D26&lt;&gt;0, 0, IF(SUM(M26:R26)&gt;0, 2, IF(SUM(M26:R26)&lt;0, 3, 1))))</f>
        <v>1</v>
      </c>
      <c r="AL26" s="43">
        <f>IFERROR(__xludf.DUMMYFUNCTION("IF(AK26=1, FILTER(TOSSUP, LEN(TOSSUP)), IF(AK26=2, FILTER(NEG, LEN(NEG)), IF(AK26, FILTER(NONEG, LEN(NONEG)), """")))"),-5.0)</f>
        <v>-5</v>
      </c>
      <c r="AM26" s="43">
        <f>IFERROR(__xludf.DUMMYFUNCTION("""COMPUTED_VALUE"""),10.0)</f>
        <v>10</v>
      </c>
      <c r="AN26" s="43">
        <f>IFERROR(__xludf.DUMMYFUNCTION("""COMPUTED_VALUE"""),15.0)</f>
        <v>15</v>
      </c>
      <c r="AO26" s="43">
        <f>IF(E3="", 0, IF(SUM(C26:H26)-E26&lt;&gt;0, 0, IF(SUM(M26:R26)&gt;0, 2, IF(SUM(M26:R26)&lt;0, 3, 1))))</f>
        <v>1</v>
      </c>
      <c r="AP26" s="43">
        <f>IFERROR(__xludf.DUMMYFUNCTION("IF(AO26=1, FILTER(TOSSUP, LEN(TOSSUP)), IF(AO26=2, FILTER(NEG, LEN(NEG)), IF(AO26, FILTER(NONEG, LEN(NONEG)), """")))"),-5.0)</f>
        <v>-5</v>
      </c>
      <c r="AQ26" s="43">
        <f>IFERROR(__xludf.DUMMYFUNCTION("""COMPUTED_VALUE"""),10.0)</f>
        <v>10</v>
      </c>
      <c r="AR26" s="43">
        <f>IFERROR(__xludf.DUMMYFUNCTION("""COMPUTED_VALUE"""),15.0)</f>
        <v>15</v>
      </c>
      <c r="AS26" s="43">
        <f>IF(F3="", 0, IF(SUM(C26:H26)-F26&lt;&gt;0, 0, IF(SUM(M26:R26)&gt;0, 2, IF(SUM(M26:R26)&lt;0, 3, 1))))</f>
        <v>1</v>
      </c>
      <c r="AT26" s="43">
        <f>IFERROR(__xludf.DUMMYFUNCTION("IF(AS26=1, FILTER(TOSSUP, LEN(TOSSUP)), IF(AS26=2, FILTER(NEG, LEN(NEG)), IF(AS26, FILTER(NONEG, LEN(NONEG)), """")))"),-5.0)</f>
        <v>-5</v>
      </c>
      <c r="AU26" s="43">
        <f>IFERROR(__xludf.DUMMYFUNCTION("""COMPUTED_VALUE"""),10.0)</f>
        <v>10</v>
      </c>
      <c r="AV26" s="43">
        <f>IFERROR(__xludf.DUMMYFUNCTION("""COMPUTED_VALUE"""),15.0)</f>
        <v>15</v>
      </c>
      <c r="AW26" s="43">
        <f>IF(G3="", 0, IF(SUM(C26:H26)-G26&lt;&gt;0, 0, IF(SUM(M26:R26)&gt;0, 2, IF(SUM(M26:R26)&lt;0, 3, 1))))</f>
        <v>0</v>
      </c>
      <c r="AX26" s="43" t="str">
        <f>IFERROR(__xludf.DUMMYFUNCTION("IF(AW26=1, FILTER(TOSSUP, LEN(TOSSUP)), IF(AW26=2, FILTER(NEG, LEN(NEG)), IF(AW26, FILTER(NONEG, LEN(NONEG)), """")))"),"")</f>
        <v/>
      </c>
      <c r="AY26" s="43"/>
      <c r="AZ26" s="43"/>
      <c r="BA26" s="43">
        <f>IF(H3="", 0, IF(SUM(C26:H26)-H26&lt;&gt;0, 0, IF(SUM(M26:R26)&gt;0, 2, IF(SUM(M26:R26)&lt;0, 3, 1))))</f>
        <v>0</v>
      </c>
      <c r="BB26" s="43" t="str">
        <f>IFERROR(__xludf.DUMMYFUNCTION("IF(BA26=1, FILTER(TOSSUP, LEN(TOSSUP)), IF(BA26=2, FILTER(NEG, LEN(NEG)), IF(BA26, FILTER(NONEG, LEN(NONEG)), """")))"),"")</f>
        <v/>
      </c>
      <c r="BC26" s="43"/>
      <c r="BD26" s="43"/>
      <c r="BE26" s="43">
        <f>IF(M3="", 0, IF(SUM(M26:R26)-M26&lt;&gt;0, 0, IF(SUM(C26:H26)&gt;0, 2, IF(SUM(C26:H26)&lt;0, 3, 1))))</f>
        <v>1</v>
      </c>
      <c r="BF26" s="43">
        <f>IFERROR(__xludf.DUMMYFUNCTION("IF(BE26=1, FILTER(TOSSUP, LEN(TOSSUP)), IF(BE26=2, FILTER(NEG, LEN(NEG)), IF(BE26, FILTER(NONEG, LEN(NONEG)), """")))"),-5.0)</f>
        <v>-5</v>
      </c>
      <c r="BG26" s="43">
        <f>IFERROR(__xludf.DUMMYFUNCTION("""COMPUTED_VALUE"""),10.0)</f>
        <v>10</v>
      </c>
      <c r="BH26" s="43">
        <f>IFERROR(__xludf.DUMMYFUNCTION("""COMPUTED_VALUE"""),15.0)</f>
        <v>15</v>
      </c>
      <c r="BI26" s="43">
        <f>IF(N3="", 0, IF(SUM(M26:R26)-N26&lt;&gt;0, 0, IF(SUM(C26:H26)&gt;0, 2, IF(SUM(C26:H26)&lt;0, 3, 1))))</f>
        <v>1</v>
      </c>
      <c r="BJ26" s="43">
        <f>IFERROR(__xludf.DUMMYFUNCTION("IF(BI26=1, FILTER(TOSSUP, LEN(TOSSUP)), IF(BI26=2, FILTER(NEG, LEN(NEG)), IF(BI26, FILTER(NONEG, LEN(NONEG)), """")))"),-5.0)</f>
        <v>-5</v>
      </c>
      <c r="BK26" s="43">
        <f>IFERROR(__xludf.DUMMYFUNCTION("""COMPUTED_VALUE"""),10.0)</f>
        <v>10</v>
      </c>
      <c r="BL26" s="43">
        <f>IFERROR(__xludf.DUMMYFUNCTION("""COMPUTED_VALUE"""),15.0)</f>
        <v>15</v>
      </c>
      <c r="BM26" s="43">
        <f>IF(O3="", 0, IF(SUM(M26:R26)-O26&lt;&gt;0, 0, IF(SUM(C26:H26)&gt;0, 2, IF(SUM(C26:H26)&lt;0, 3, 1))))</f>
        <v>1</v>
      </c>
      <c r="BN26" s="43">
        <f>IFERROR(__xludf.DUMMYFUNCTION("IF(BM26=1, FILTER(TOSSUP, LEN(TOSSUP)), IF(BM26=2, FILTER(NEG, LEN(NEG)), IF(BM26, FILTER(NONEG, LEN(NONEG)), """")))"),-5.0)</f>
        <v>-5</v>
      </c>
      <c r="BO26" s="43">
        <f>IFERROR(__xludf.DUMMYFUNCTION("""COMPUTED_VALUE"""),10.0)</f>
        <v>10</v>
      </c>
      <c r="BP26" s="43">
        <f>IFERROR(__xludf.DUMMYFUNCTION("""COMPUTED_VALUE"""),15.0)</f>
        <v>15</v>
      </c>
      <c r="BQ26" s="43">
        <f>IF(P3="", 0, IF(SUM(M26:R26)-P26&lt;&gt;0, 0, IF(SUM(C26:H26)&gt;0, 2, IF(SUM(C26:H26)&lt;0, 3, 1))))</f>
        <v>1</v>
      </c>
      <c r="BR26" s="43">
        <f>IFERROR(__xludf.DUMMYFUNCTION("IF(BQ26=1, FILTER(TOSSUP, LEN(TOSSUP)), IF(BQ26=2, FILTER(NEG, LEN(NEG)), IF(BQ26, FILTER(NONEG, LEN(NONEG)), """")))"),-5.0)</f>
        <v>-5</v>
      </c>
      <c r="BS26" s="43">
        <f>IFERROR(__xludf.DUMMYFUNCTION("""COMPUTED_VALUE"""),10.0)</f>
        <v>10</v>
      </c>
      <c r="BT26" s="43">
        <f>IFERROR(__xludf.DUMMYFUNCTION("""COMPUTED_VALUE"""),15.0)</f>
        <v>15</v>
      </c>
      <c r="BU26" s="43">
        <f>IF(Q3="", 0, IF(SUM(M26:R26)-Q26&lt;&gt;0, 0, IF(SUM(C26:H26)&gt;0, 2, IF(SUM(C26:H26)&lt;0, 3, 1))))</f>
        <v>0</v>
      </c>
      <c r="BV26" s="43" t="str">
        <f>IFERROR(__xludf.DUMMYFUNCTION("IF(BU26=1, FILTER(TOSSUP, LEN(TOSSUP)), IF(BU26=2, FILTER(NEG, LEN(NEG)), IF(BU26, FILTER(NONEG, LEN(NONEG)), """")))"),"")</f>
        <v/>
      </c>
      <c r="BW26" s="43"/>
      <c r="BX26" s="43"/>
      <c r="BY26" s="43">
        <f>IF(R3="", 0, IF(SUM(M26:R26)-R26&lt;&gt;0, 0, IF(SUM(C26:H26)&gt;0, 2, IF(SUM(C26:H26)&lt;0, 3, 1))))</f>
        <v>0</v>
      </c>
      <c r="BZ26" s="43" t="str">
        <f>IFERROR(__xludf.DUMMYFUNCTION("IF(BY26=1, FILTER(TOSSUP, LEN(TOSSUP)), IF(BY26=2, FILTER(NEG, LEN(NEG)), IF(BY26, FILTER(NONEG, LEN(NONEG)), """")))"),"")</f>
        <v/>
      </c>
      <c r="CA26" s="43"/>
      <c r="CB26" s="43"/>
    </row>
    <row r="27">
      <c r="A27" s="3"/>
      <c r="B27" s="3"/>
      <c r="C27" s="60"/>
      <c r="D27" s="61"/>
      <c r="E27" s="60"/>
      <c r="F27" s="61"/>
      <c r="G27" s="60"/>
      <c r="H27" s="61"/>
      <c r="I27" s="73" t="s">
        <v>41</v>
      </c>
      <c r="J27" s="33">
        <f>IF(OR(AND(C27&lt;&gt;"", C3=""), AND(D27&lt;&gt;"", D3=""), AND(E27&lt;&gt;"", E3=""), AND(F27&lt;&gt;"", F3=""), AND(G27&lt;&gt;"", G3=""), AND(H27&lt;&gt;"", H3="")), "TU.ERR", SUM(C27:I27))</f>
        <v>0</v>
      </c>
      <c r="K27" s="42">
        <f>IFERROR(__xludf.DUMMYFUNCTION("IF(OR(RegExMatch(J27&amp;"""",""ERR""), RegExMatch(J27&amp;"""",""--""), RegExMatch(K26&amp;"""",""--""),),  ""-----------"", SUM(J27,K26))"),270.0)</f>
        <v>270</v>
      </c>
      <c r="L27" s="75"/>
      <c r="M27" s="58"/>
      <c r="N27" s="33"/>
      <c r="O27" s="58"/>
      <c r="P27" s="59"/>
      <c r="Q27" s="58"/>
      <c r="R27" s="59"/>
      <c r="S27" s="34" t="s">
        <v>44</v>
      </c>
      <c r="T27" s="33">
        <f>IF(OR(AND(M27&lt;&gt;"", M3=""), AND(N27&lt;&gt;"", N3=""), AND(O27&lt;&gt;"", O3=""), AND(P27&lt;&gt;"", P3=""), AND(Q27&lt;&gt;"", Q3=""), AND(R27&lt;&gt;"", R3="")), "TU.ERR", SUM(M27:S27))</f>
        <v>0</v>
      </c>
      <c r="U27" s="42">
        <f>IFERROR(__xludf.DUMMYFUNCTION("IF(OR(RegExMatch(T27&amp;"""",""ERR""), RegExMatch(T27&amp;"""",""--""), RegExMatch(U26&amp;"""",""--""),),  ""-----------"", SUM(T27,U26))"),260.0)</f>
        <v>260</v>
      </c>
      <c r="V27" s="43"/>
      <c r="W27" s="43"/>
      <c r="X27" s="43"/>
      <c r="Y27" s="10" t="str">
        <f>IFERROR(__xludf.DUMMYFUNCTION("""COMPUTED_VALUE"""),"Laura Madler")</f>
        <v>Laura Madler</v>
      </c>
      <c r="Z27" s="43"/>
      <c r="AA27" s="76"/>
      <c r="AB27" s="43"/>
      <c r="AC27" s="43"/>
      <c r="AD27" s="43"/>
      <c r="AE27" s="43"/>
      <c r="AF27" s="43"/>
      <c r="AG27" s="43">
        <f>IF(C3="", 0, IF(SUM(C27:H27)-C27&lt;&gt;0, 0, IF(SUM(M27:R27)&gt;0, 2, IF(SUM(M27:R27)&lt;0, 3, 1))))</f>
        <v>1</v>
      </c>
      <c r="AH27" s="43">
        <f>IFERROR(__xludf.DUMMYFUNCTION("IF(AG27=1, FILTER(TOSSUP, LEN(TOSSUP)), IF(AG27=2, FILTER(NEG, LEN(NEG)), IF(AG27, FILTER(NONEG, LEN(NONEG)), """")))"),-5.0)</f>
        <v>-5</v>
      </c>
      <c r="AI27" s="43">
        <f>IFERROR(__xludf.DUMMYFUNCTION("""COMPUTED_VALUE"""),10.0)</f>
        <v>10</v>
      </c>
      <c r="AJ27" s="43">
        <f>IFERROR(__xludf.DUMMYFUNCTION("""COMPUTED_VALUE"""),15.0)</f>
        <v>15</v>
      </c>
      <c r="AK27" s="43">
        <f>IF(D3="", 0, IF(SUM(C27:H27)-D27&lt;&gt;0, 0, IF(SUM(M27:R27)&gt;0, 2, IF(SUM(M27:R27)&lt;0, 3, 1))))</f>
        <v>1</v>
      </c>
      <c r="AL27" s="43">
        <f>IFERROR(__xludf.DUMMYFUNCTION("IF(AK27=1, FILTER(TOSSUP, LEN(TOSSUP)), IF(AK27=2, FILTER(NEG, LEN(NEG)), IF(AK27, FILTER(NONEG, LEN(NONEG)), """")))"),-5.0)</f>
        <v>-5</v>
      </c>
      <c r="AM27" s="43">
        <f>IFERROR(__xludf.DUMMYFUNCTION("""COMPUTED_VALUE"""),10.0)</f>
        <v>10</v>
      </c>
      <c r="AN27" s="43">
        <f>IFERROR(__xludf.DUMMYFUNCTION("""COMPUTED_VALUE"""),15.0)</f>
        <v>15</v>
      </c>
      <c r="AO27" s="43">
        <f>IF(E3="", 0, IF(SUM(C27:H27)-E27&lt;&gt;0, 0, IF(SUM(M27:R27)&gt;0, 2, IF(SUM(M27:R27)&lt;0, 3, 1))))</f>
        <v>1</v>
      </c>
      <c r="AP27" s="43">
        <f>IFERROR(__xludf.DUMMYFUNCTION("IF(AO27=1, FILTER(TOSSUP, LEN(TOSSUP)), IF(AO27=2, FILTER(NEG, LEN(NEG)), IF(AO27, FILTER(NONEG, LEN(NONEG)), """")))"),-5.0)</f>
        <v>-5</v>
      </c>
      <c r="AQ27" s="43">
        <f>IFERROR(__xludf.DUMMYFUNCTION("""COMPUTED_VALUE"""),10.0)</f>
        <v>10</v>
      </c>
      <c r="AR27" s="43">
        <f>IFERROR(__xludf.DUMMYFUNCTION("""COMPUTED_VALUE"""),15.0)</f>
        <v>15</v>
      </c>
      <c r="AS27" s="43">
        <f>IF(F3="", 0, IF(SUM(C27:H27)-F27&lt;&gt;0, 0, IF(SUM(M27:R27)&gt;0, 2, IF(SUM(M27:R27)&lt;0, 3, 1))))</f>
        <v>1</v>
      </c>
      <c r="AT27" s="43">
        <f>IFERROR(__xludf.DUMMYFUNCTION("IF(AS27=1, FILTER(TOSSUP, LEN(TOSSUP)), IF(AS27=2, FILTER(NEG, LEN(NEG)), IF(AS27, FILTER(NONEG, LEN(NONEG)), """")))"),-5.0)</f>
        <v>-5</v>
      </c>
      <c r="AU27" s="43">
        <f>IFERROR(__xludf.DUMMYFUNCTION("""COMPUTED_VALUE"""),10.0)</f>
        <v>10</v>
      </c>
      <c r="AV27" s="43">
        <f>IFERROR(__xludf.DUMMYFUNCTION("""COMPUTED_VALUE"""),15.0)</f>
        <v>15</v>
      </c>
      <c r="AW27" s="43">
        <f>IF(G3="", 0, IF(SUM(C27:H27)-G27&lt;&gt;0, 0, IF(SUM(M27:R27)&gt;0, 2, IF(SUM(M27:R27)&lt;0, 3, 1))))</f>
        <v>0</v>
      </c>
      <c r="AX27" s="43" t="str">
        <f>IFERROR(__xludf.DUMMYFUNCTION("IF(AW27=1, FILTER(TOSSUP, LEN(TOSSUP)), IF(AW27=2, FILTER(NEG, LEN(NEG)), IF(AW27, FILTER(NONEG, LEN(NONEG)), """")))"),"")</f>
        <v/>
      </c>
      <c r="AY27" s="43"/>
      <c r="AZ27" s="43"/>
      <c r="BA27" s="43">
        <f>IF(H3="", 0, IF(SUM(C27:H27)-H27&lt;&gt;0, 0, IF(SUM(M27:R27)&gt;0, 2, IF(SUM(M27:R27)&lt;0, 3, 1))))</f>
        <v>0</v>
      </c>
      <c r="BB27" s="43" t="str">
        <f>IFERROR(__xludf.DUMMYFUNCTION("IF(BA27=1, FILTER(TOSSUP, LEN(TOSSUP)), IF(BA27=2, FILTER(NEG, LEN(NEG)), IF(BA27, FILTER(NONEG, LEN(NONEG)), """")))"),"")</f>
        <v/>
      </c>
      <c r="BC27" s="43"/>
      <c r="BD27" s="43"/>
      <c r="BE27" s="43">
        <f>IF(M3="", 0, IF(SUM(M27:R27)-M27&lt;&gt;0, 0, IF(SUM(C27:H27)&gt;0, 2, IF(SUM(C27:H27)&lt;0, 3, 1))))</f>
        <v>1</v>
      </c>
      <c r="BF27" s="43">
        <f>IFERROR(__xludf.DUMMYFUNCTION("IF(BE27=1, FILTER(TOSSUP, LEN(TOSSUP)), IF(BE27=2, FILTER(NEG, LEN(NEG)), IF(BE27, FILTER(NONEG, LEN(NONEG)), """")))"),-5.0)</f>
        <v>-5</v>
      </c>
      <c r="BG27" s="43">
        <f>IFERROR(__xludf.DUMMYFUNCTION("""COMPUTED_VALUE"""),10.0)</f>
        <v>10</v>
      </c>
      <c r="BH27" s="43">
        <f>IFERROR(__xludf.DUMMYFUNCTION("""COMPUTED_VALUE"""),15.0)</f>
        <v>15</v>
      </c>
      <c r="BI27" s="43">
        <f>IF(N3="", 0, IF(SUM(M27:R27)-N27&lt;&gt;0, 0, IF(SUM(C27:H27)&gt;0, 2, IF(SUM(C27:H27)&lt;0, 3, 1))))</f>
        <v>1</v>
      </c>
      <c r="BJ27" s="43">
        <f>IFERROR(__xludf.DUMMYFUNCTION("IF(BI27=1, FILTER(TOSSUP, LEN(TOSSUP)), IF(BI27=2, FILTER(NEG, LEN(NEG)), IF(BI27, FILTER(NONEG, LEN(NONEG)), """")))"),-5.0)</f>
        <v>-5</v>
      </c>
      <c r="BK27" s="43">
        <f>IFERROR(__xludf.DUMMYFUNCTION("""COMPUTED_VALUE"""),10.0)</f>
        <v>10</v>
      </c>
      <c r="BL27" s="43">
        <f>IFERROR(__xludf.DUMMYFUNCTION("""COMPUTED_VALUE"""),15.0)</f>
        <v>15</v>
      </c>
      <c r="BM27" s="43">
        <f>IF(O3="", 0, IF(SUM(M27:R27)-O27&lt;&gt;0, 0, IF(SUM(C27:H27)&gt;0, 2, IF(SUM(C27:H27)&lt;0, 3, 1))))</f>
        <v>1</v>
      </c>
      <c r="BN27" s="43">
        <f>IFERROR(__xludf.DUMMYFUNCTION("IF(BM27=1, FILTER(TOSSUP, LEN(TOSSUP)), IF(BM27=2, FILTER(NEG, LEN(NEG)), IF(BM27, FILTER(NONEG, LEN(NONEG)), """")))"),-5.0)</f>
        <v>-5</v>
      </c>
      <c r="BO27" s="43">
        <f>IFERROR(__xludf.DUMMYFUNCTION("""COMPUTED_VALUE"""),10.0)</f>
        <v>10</v>
      </c>
      <c r="BP27" s="43">
        <f>IFERROR(__xludf.DUMMYFUNCTION("""COMPUTED_VALUE"""),15.0)</f>
        <v>15</v>
      </c>
      <c r="BQ27" s="43">
        <f>IF(P3="", 0, IF(SUM(M27:R27)-P27&lt;&gt;0, 0, IF(SUM(C27:H27)&gt;0, 2, IF(SUM(C27:H27)&lt;0, 3, 1))))</f>
        <v>1</v>
      </c>
      <c r="BR27" s="43">
        <f>IFERROR(__xludf.DUMMYFUNCTION("IF(BQ27=1, FILTER(TOSSUP, LEN(TOSSUP)), IF(BQ27=2, FILTER(NEG, LEN(NEG)), IF(BQ27, FILTER(NONEG, LEN(NONEG)), """")))"),-5.0)</f>
        <v>-5</v>
      </c>
      <c r="BS27" s="43">
        <f>IFERROR(__xludf.DUMMYFUNCTION("""COMPUTED_VALUE"""),10.0)</f>
        <v>10</v>
      </c>
      <c r="BT27" s="43">
        <f>IFERROR(__xludf.DUMMYFUNCTION("""COMPUTED_VALUE"""),15.0)</f>
        <v>15</v>
      </c>
      <c r="BU27" s="43">
        <f>IF(Q3="", 0, IF(SUM(M27:R27)-Q27&lt;&gt;0, 0, IF(SUM(C27:H27)&gt;0, 2, IF(SUM(C27:H27)&lt;0, 3, 1))))</f>
        <v>0</v>
      </c>
      <c r="BV27" s="43" t="str">
        <f>IFERROR(__xludf.DUMMYFUNCTION("IF(BU27=1, FILTER(TOSSUP, LEN(TOSSUP)), IF(BU27=2, FILTER(NEG, LEN(NEG)), IF(BU27, FILTER(NONEG, LEN(NONEG)), """")))"),"")</f>
        <v/>
      </c>
      <c r="BW27" s="43"/>
      <c r="BX27" s="43"/>
      <c r="BY27" s="43">
        <f>IF(R3="", 0, IF(SUM(M27:R27)-R27&lt;&gt;0, 0, IF(SUM(C27:H27)&gt;0, 2, IF(SUM(C27:H27)&lt;0, 3, 1))))</f>
        <v>0</v>
      </c>
      <c r="BZ27" s="43" t="str">
        <f>IFERROR(__xludf.DUMMYFUNCTION("IF(BY27=1, FILTER(TOSSUP, LEN(TOSSUP)), IF(BY27=2, FILTER(NEG, LEN(NEG)), IF(BY27, FILTER(NONEG, LEN(NONEG)), """")))"),"")</f>
        <v/>
      </c>
      <c r="CA27" s="43"/>
      <c r="CB27" s="43"/>
    </row>
    <row r="28">
      <c r="A28" s="3"/>
      <c r="B28" s="77">
        <v>15.0</v>
      </c>
      <c r="C28" s="78">
        <f t="shared" ref="C28:H28" si="3">COUNTIF(C4:C27, "=15")</f>
        <v>0</v>
      </c>
      <c r="D28" s="79">
        <f t="shared" si="3"/>
        <v>1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49</v>
      </c>
      <c r="J28" s="81"/>
      <c r="K28" s="82" t="s">
        <v>50</v>
      </c>
      <c r="L28" s="83">
        <v>15.0</v>
      </c>
      <c r="M28" s="84">
        <f t="shared" ref="M28:R28" si="4">COUNTIF(M4:M27, "=15")</f>
        <v>1</v>
      </c>
      <c r="N28" s="85">
        <f t="shared" si="4"/>
        <v>0</v>
      </c>
      <c r="O28" s="84">
        <f t="shared" si="4"/>
        <v>0</v>
      </c>
      <c r="P28" s="85">
        <f t="shared" si="4"/>
        <v>2</v>
      </c>
      <c r="Q28" s="84">
        <f t="shared" si="4"/>
        <v>0</v>
      </c>
      <c r="R28" s="85">
        <f t="shared" si="4"/>
        <v>0</v>
      </c>
      <c r="S28" s="86" t="s">
        <v>49</v>
      </c>
      <c r="T28" s="81"/>
      <c r="U28" s="87" t="s">
        <v>50</v>
      </c>
      <c r="V28" s="43"/>
      <c r="W28" s="43"/>
      <c r="X28" s="43"/>
      <c r="Y28" s="10" t="str">
        <f>IFERROR(__xludf.DUMMYFUNCTION("""COMPUTED_VALUE"""),"Jay Richardson")</f>
        <v>Jay Richardson</v>
      </c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</row>
    <row r="29">
      <c r="A29" s="3"/>
      <c r="B29" s="88">
        <v>10.0</v>
      </c>
      <c r="C29" s="89">
        <f t="shared" ref="C29:H29" si="5">COUNTIF(C4:C27, "=10")</f>
        <v>0</v>
      </c>
      <c r="D29" s="90">
        <f t="shared" si="5"/>
        <v>4</v>
      </c>
      <c r="E29" s="89">
        <f t="shared" si="5"/>
        <v>2</v>
      </c>
      <c r="F29" s="90">
        <f t="shared" si="5"/>
        <v>2</v>
      </c>
      <c r="G29" s="89">
        <f t="shared" si="5"/>
        <v>0</v>
      </c>
      <c r="H29" s="90">
        <f t="shared" si="5"/>
        <v>0</v>
      </c>
      <c r="I29" s="91"/>
      <c r="J29" s="92"/>
      <c r="K29" s="27"/>
      <c r="L29" s="93">
        <v>10.0</v>
      </c>
      <c r="M29" s="94">
        <f t="shared" ref="M29:R29" si="6">COUNTIF(M4:M27, "=10")</f>
        <v>1</v>
      </c>
      <c r="N29" s="95">
        <f t="shared" si="6"/>
        <v>1</v>
      </c>
      <c r="O29" s="94">
        <f t="shared" si="6"/>
        <v>1</v>
      </c>
      <c r="P29" s="95">
        <f t="shared" si="6"/>
        <v>2</v>
      </c>
      <c r="Q29" s="94">
        <f t="shared" si="6"/>
        <v>0</v>
      </c>
      <c r="R29" s="95">
        <f t="shared" si="6"/>
        <v>0</v>
      </c>
      <c r="S29" s="91"/>
      <c r="T29" s="92"/>
      <c r="U29" s="27"/>
      <c r="V29" s="43"/>
      <c r="W29" s="43"/>
      <c r="X29" s="43"/>
      <c r="Y29" s="43" t="str">
        <f>IFERROR(__xludf.DUMMYFUNCTION("""COMPUTED_VALUE"""),"Karan Singh")</f>
        <v>Karan Singh</v>
      </c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</row>
    <row r="30">
      <c r="A30" s="3"/>
      <c r="B30" s="88">
        <v>-5.0</v>
      </c>
      <c r="C30" s="96">
        <f t="shared" ref="C30:H30" si="7">COUNTIF(C4:C27, "=-5")</f>
        <v>0</v>
      </c>
      <c r="D30" s="97">
        <f t="shared" si="7"/>
        <v>1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180</v>
      </c>
      <c r="J30" s="92"/>
      <c r="K30" s="99">
        <f>IF(ROUND(IFERROR(I30/SUM(C28:H29), 0), 0)=IFERROR(I30/SUM(C28:H29), 0), ROUND(IFERROR(I30/SUM(C28:H29), 0), 0), ROUND(IFERROR(I30/SUM(C28:H29), 0), 1))</f>
        <v>20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1</v>
      </c>
      <c r="Q30" s="100">
        <f t="shared" si="8"/>
        <v>0</v>
      </c>
      <c r="R30" s="101">
        <f t="shared" si="8"/>
        <v>0</v>
      </c>
      <c r="S30" s="102">
        <f>sum(S4:S23)</f>
        <v>170</v>
      </c>
      <c r="T30" s="92"/>
      <c r="U30" s="103">
        <f>IF(ROUND(IFERROR(S30/SUM(M28:R29), 0), 0)=IFERROR(S30/SUM(M28:R29), 0), ROUND(IFERROR(S30/SUM(M28:R29), 0), 0), ROUND(IFERROR(S30/SUM(M28:R29), 0), 1))</f>
        <v>21.3</v>
      </c>
      <c r="V30" s="43"/>
      <c r="W30" s="43"/>
      <c r="X30" s="43"/>
      <c r="Y30" s="43" t="str">
        <f>IFERROR(__xludf.DUMMYFUNCTION("""COMPUTED_VALUE"""),"Cameron Tomaino")</f>
        <v>Cameron Tomaino</v>
      </c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</row>
    <row r="31">
      <c r="A31" s="3"/>
      <c r="B31" s="104" t="s">
        <v>51</v>
      </c>
      <c r="C31" s="105">
        <f t="shared" ref="C31:H31" si="9">(C28*15)+(C29*10)+(C30*-5)</f>
        <v>0</v>
      </c>
      <c r="D31" s="106">
        <f t="shared" si="9"/>
        <v>50</v>
      </c>
      <c r="E31" s="105">
        <f t="shared" si="9"/>
        <v>20</v>
      </c>
      <c r="F31" s="106">
        <f t="shared" si="9"/>
        <v>20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51</v>
      </c>
      <c r="M31" s="110">
        <f t="shared" ref="M31:R31" si="10">(M28*15)+(M29*10)+(M30*-5)</f>
        <v>25</v>
      </c>
      <c r="N31" s="106">
        <f t="shared" si="10"/>
        <v>10</v>
      </c>
      <c r="O31" s="110">
        <f t="shared" si="10"/>
        <v>10</v>
      </c>
      <c r="P31" s="106">
        <f t="shared" si="10"/>
        <v>45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3"/>
      <c r="W31" s="43"/>
      <c r="X31" s="43"/>
      <c r="Y31" s="43" t="str">
        <f>IFERROR(__xludf.DUMMYFUNCTION("""COMPUTED_VALUE"""),"Shelby Woodward")</f>
        <v>Shelby Woodward</v>
      </c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</row>
    <row r="32">
      <c r="A32" s="3"/>
      <c r="B32" s="111">
        <f>IFERROR(__xludf.DUMMYFUNCTION("IF(RegExMatch(K27&amp;"""",""--""), ""ERROR"", K27)"),270.0)</f>
        <v>270</v>
      </c>
      <c r="I32" s="92"/>
      <c r="J32" s="112" t="s">
        <v>52</v>
      </c>
      <c r="K32" s="113"/>
      <c r="L32" s="113"/>
      <c r="M32" s="81"/>
      <c r="N32" s="114">
        <f>IFERROR(__xludf.DUMMYFUNCTION("IF(RegExMatch(U27&amp;"""",""--""), ""ERROR"", U27)"),260.0)</f>
        <v>260</v>
      </c>
      <c r="O32" s="113"/>
      <c r="P32" s="113"/>
      <c r="Q32" s="113"/>
      <c r="R32" s="113"/>
      <c r="S32" s="113"/>
      <c r="T32" s="113"/>
      <c r="U32" s="81"/>
      <c r="V32" s="43"/>
      <c r="W32" s="43"/>
      <c r="X32" s="43"/>
      <c r="Y32" s="43" t="str">
        <f>IFERROR(__xludf.DUMMYFUNCTION("""COMPUTED_VALUE"""),"")</f>
        <v/>
      </c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</row>
    <row r="33">
      <c r="A33" s="3"/>
      <c r="B33" s="91"/>
      <c r="I33" s="92"/>
      <c r="J33" s="91"/>
      <c r="M33" s="92"/>
      <c r="N33" s="91"/>
      <c r="U33" s="92"/>
      <c r="V33" s="43"/>
      <c r="W33" s="43"/>
      <c r="X33" s="43"/>
      <c r="Y33" s="43" t="str">
        <f>IFERROR(__xludf.DUMMYFUNCTION("""COMPUTED_VALUE"""),"")</f>
        <v/>
      </c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</row>
    <row r="34">
      <c r="A34" s="3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3"/>
      <c r="W34" s="43"/>
      <c r="X34" s="43"/>
      <c r="Y34" s="43" t="str">
        <f>IFERROR(__xludf.DUMMYFUNCTION("""COMPUTED_VALUE"""),"")</f>
        <v/>
      </c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</row>
    <row r="35">
      <c r="A35" s="3"/>
      <c r="B35" s="3"/>
      <c r="C35" s="3"/>
      <c r="D35" s="3"/>
      <c r="E35" s="3"/>
      <c r="F35" s="30"/>
      <c r="G35" s="30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43"/>
      <c r="W35" s="43"/>
      <c r="X35" s="43"/>
      <c r="Y35" s="43" t="str">
        <f>IFERROR(__xludf.DUMMYFUNCTION("""COMPUTED_VALUE"""),"")</f>
        <v/>
      </c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</row>
    <row r="36">
      <c r="A36" s="3"/>
      <c r="B36" s="3"/>
      <c r="C36" s="116"/>
      <c r="E36" s="117"/>
      <c r="F36" s="30"/>
      <c r="G36" s="3"/>
      <c r="H36" s="3"/>
      <c r="I36" s="3"/>
      <c r="J36" s="117"/>
      <c r="K36" s="117"/>
      <c r="L36" s="3"/>
      <c r="M36" s="3"/>
      <c r="O36" s="3"/>
      <c r="P36" s="3"/>
      <c r="Q36" s="3"/>
      <c r="R36" s="3"/>
      <c r="S36" s="3"/>
      <c r="T36" s="3"/>
      <c r="U36" s="117"/>
      <c r="V36" s="43"/>
      <c r="W36" s="43"/>
      <c r="X36" s="43"/>
      <c r="Y36" s="43" t="str">
        <f>IFERROR(__xludf.DUMMYFUNCTION("""COMPUTED_VALUE"""),"")</f>
        <v/>
      </c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</row>
    <row r="37">
      <c r="A37" s="3"/>
      <c r="B37" s="3"/>
      <c r="C37" s="30" t="str">
        <f>W37</f>
        <v/>
      </c>
      <c r="L37" s="30"/>
      <c r="M37" s="118" t="str">
        <f>X37</f>
        <v/>
      </c>
      <c r="V37" s="43"/>
      <c r="W37" s="76"/>
      <c r="X37" s="76"/>
      <c r="Y37" s="43" t="str">
        <f>IFERROR(__xludf.DUMMYFUNCTION("FILTER(INSTRUCTIONS!A34:CC44, INSTRUCTIONS!A34:CC34=M2)"),"RICHARD MONTGOMERY B")</f>
        <v>RICHARD MONTGOMERY B</v>
      </c>
      <c r="Z37" s="10"/>
      <c r="AA37" s="10"/>
      <c r="AB37" s="43"/>
      <c r="AC37" s="43"/>
      <c r="AD37" s="43"/>
      <c r="AE37" s="10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</row>
    <row r="38">
      <c r="A38" s="3"/>
      <c r="B38" s="3"/>
      <c r="L38" s="30"/>
      <c r="V38" s="43"/>
      <c r="Y38" s="43" t="str">
        <f>IFERROR(__xludf.DUMMYFUNCTION("""COMPUTED_VALUE"""),"Owen Higgs")</f>
        <v>Owen Higgs</v>
      </c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</row>
    <row r="39">
      <c r="A39" s="3"/>
      <c r="B39" s="3"/>
      <c r="L39" s="30"/>
      <c r="V39" s="43"/>
      <c r="Y39" s="43" t="str">
        <f>IFERROR(__xludf.DUMMYFUNCTION("""COMPUTED_VALUE"""),"Cas Nguyen")</f>
        <v>Cas Nguyen</v>
      </c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</row>
    <row r="40">
      <c r="A40" s="3"/>
      <c r="B40" s="3"/>
      <c r="L40" s="30"/>
      <c r="V40" s="43"/>
      <c r="Y40" s="43" t="str">
        <f>IFERROR(__xludf.DUMMYFUNCTION("""COMPUTED_VALUE"""),"Brian Siegel")</f>
        <v>Brian Siegel</v>
      </c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</row>
    <row r="41">
      <c r="A41" s="3"/>
      <c r="B41" s="3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43"/>
      <c r="W41" s="43"/>
      <c r="X41" s="43"/>
      <c r="Y41" s="43" t="str">
        <f>IFERROR(__xludf.DUMMYFUNCTION("""COMPUTED_VALUE"""),"Vincent Tsai")</f>
        <v>Vincent Tsai</v>
      </c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</row>
    <row r="42">
      <c r="A42" s="3"/>
      <c r="B42" s="3"/>
      <c r="C42" s="119" t="s">
        <v>53</v>
      </c>
      <c r="H42" s="3"/>
      <c r="I42" s="3"/>
      <c r="J42" s="30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43"/>
      <c r="W42" s="43"/>
      <c r="X42" s="43"/>
      <c r="Y42" s="43" t="str">
        <f>IFERROR(__xludf.DUMMYFUNCTION("""COMPUTED_VALUE"""),"")</f>
        <v/>
      </c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</row>
    <row r="43">
      <c r="A43" s="3"/>
      <c r="B43" s="3"/>
      <c r="C43" s="120"/>
      <c r="V43" s="76"/>
      <c r="W43" s="43"/>
      <c r="X43" s="43"/>
      <c r="Y43" s="43" t="str">
        <f>IFERROR(__xludf.DUMMYFUNCTION("""COMPUTED_VALUE"""),"")</f>
        <v/>
      </c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</row>
    <row r="44">
      <c r="A44" s="3"/>
      <c r="B44" s="3"/>
      <c r="V44" s="43"/>
      <c r="W44" s="43"/>
      <c r="X44" s="43"/>
      <c r="Y44" s="43" t="str">
        <f>IFERROR(__xludf.DUMMYFUNCTION("""COMPUTED_VALUE"""),"")</f>
        <v/>
      </c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</row>
    <row r="45">
      <c r="A45" s="3"/>
      <c r="B45" s="3"/>
      <c r="V45" s="43"/>
      <c r="W45" s="43"/>
      <c r="X45" s="43"/>
      <c r="Y45" s="43" t="str">
        <f>IFERROR(__xludf.DUMMYFUNCTION("""COMPUTED_VALUE"""),"")</f>
        <v/>
      </c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</row>
    <row r="46">
      <c r="A46" s="3"/>
      <c r="B46" s="3"/>
      <c r="V46" s="43"/>
      <c r="W46" s="43"/>
      <c r="X46" s="43"/>
      <c r="Y46" s="43" t="str">
        <f>IFERROR(__xludf.DUMMYFUNCTION("""COMPUTED_VALUE"""),"")</f>
        <v/>
      </c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43"/>
      <c r="W47" s="43"/>
      <c r="X47" s="43"/>
      <c r="Y47" s="43" t="str">
        <f>IFERROR(__xludf.DUMMYFUNCTION("""COMPUTED_VALUE"""),"")</f>
        <v/>
      </c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</row>
  </sheetData>
  <mergeCells count="24">
    <mergeCell ref="U30:U31"/>
    <mergeCell ref="S30:T31"/>
    <mergeCell ref="K30:K31"/>
    <mergeCell ref="I30:J31"/>
    <mergeCell ref="X37:X40"/>
    <mergeCell ref="W37:W40"/>
    <mergeCell ref="K28:K29"/>
    <mergeCell ref="I28:J29"/>
    <mergeCell ref="L2:L3"/>
    <mergeCell ref="L24:L27"/>
    <mergeCell ref="M2:U2"/>
    <mergeCell ref="G1:Q1"/>
    <mergeCell ref="C2:K2"/>
    <mergeCell ref="U28:U29"/>
    <mergeCell ref="S28:T29"/>
    <mergeCell ref="J32:M34"/>
    <mergeCell ref="N32:U34"/>
    <mergeCell ref="M37:U40"/>
    <mergeCell ref="C42:G42"/>
    <mergeCell ref="C36:D36"/>
    <mergeCell ref="C37:K40"/>
    <mergeCell ref="B32:I34"/>
    <mergeCell ref="C43:U46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G6">
      <formula1>'ROUND 1'!$AX$6:$AZ$6</formula1>
    </dataValidation>
    <dataValidation type="list" allowBlank="1" showErrorMessage="1" sqref="Q7">
      <formula1>'ROUND 1'!$BV$7:$BX$7</formula1>
    </dataValidation>
    <dataValidation type="list" allowBlank="1" showErrorMessage="1" sqref="P23">
      <formula1>'ROUND 1'!$BR$23:$BT$23</formula1>
    </dataValidation>
    <dataValidation type="list" allowBlank="1" showErrorMessage="1" sqref="C16">
      <formula1>'ROUND 1'!$AH$16:$AJ$16</formula1>
    </dataValidation>
    <dataValidation type="list" allowBlank="1" showErrorMessage="1" sqref="R21">
      <formula1>'ROUND 1'!$BZ$21:$CB$21</formula1>
    </dataValidation>
    <dataValidation type="list" allowBlank="1" showErrorMessage="1" sqref="R8">
      <formula1>'ROUND 1'!$BZ$8:$CB$8</formula1>
    </dataValidation>
    <dataValidation type="list" allowBlank="1" showErrorMessage="1" sqref="G14">
      <formula1>'ROUND 1'!$AX$14:$AZ$14</formula1>
    </dataValidation>
    <dataValidation type="list" allowBlank="1" showErrorMessage="1" sqref="F18">
      <formula1>'ROUND 1'!$AT$18:$AV$18</formula1>
    </dataValidation>
    <dataValidation type="list" allowBlank="1" showErrorMessage="1" sqref="N16">
      <formula1>'ROUND 1'!$BJ$16:$BL$16</formula1>
    </dataValidation>
    <dataValidation type="list" allowBlank="1" showErrorMessage="1" sqref="F20">
      <formula1>'ROUND 1'!$AT$20:$AV$20</formula1>
    </dataValidation>
    <dataValidation type="list" allowBlank="1" showErrorMessage="1" sqref="O27">
      <formula1>'ROUND 1'!$BN$27:$BP$27</formula1>
    </dataValidation>
    <dataValidation type="list" allowBlank="1" showErrorMessage="1" sqref="G27">
      <formula1>'ROUND 1'!$AX$27:$AZ$27</formula1>
    </dataValidation>
    <dataValidation type="list" allowBlank="1" showErrorMessage="1" sqref="M4">
      <formula1>'ROUND 1'!$BF$4:$BH$4</formula1>
    </dataValidation>
    <dataValidation type="list" allowBlank="1" showErrorMessage="1" sqref="I10">
      <formula1>'ROUND 1'!$X$10:$AA$10</formula1>
    </dataValidation>
    <dataValidation type="list" allowBlank="1" showErrorMessage="1" sqref="Q20">
      <formula1>'ROUND 1'!$BV$20:$BX$20</formula1>
    </dataValidation>
    <dataValidation type="list" allowBlank="1" showErrorMessage="1" sqref="E6">
      <formula1>'ROUND 1'!$AP$6:$AR$6</formula1>
    </dataValidation>
    <dataValidation type="list" allowBlank="1" showErrorMessage="1" sqref="O7">
      <formula1>'ROUND 1'!$BN$7:$BP$7</formula1>
    </dataValidation>
    <dataValidation type="list" allowBlank="1" showErrorMessage="1" sqref="S11">
      <formula1>'ROUND 1'!$AC$11:$AF$11</formula1>
    </dataValidation>
    <dataValidation type="list" allowBlank="1" showErrorMessage="1" sqref="E22">
      <formula1>'ROUND 1'!$AP$22:$AR$22</formula1>
    </dataValidation>
    <dataValidation type="list" allowBlank="1" showErrorMessage="1" sqref="M26">
      <formula1>'ROUND 1'!$BF$26:$BH$26</formula1>
    </dataValidation>
    <dataValidation type="list" allowBlank="1" showErrorMessage="1" sqref="H11">
      <formula1>'ROUND 1'!$BB$11:$BD$11</formula1>
    </dataValidation>
    <dataValidation type="list" allowBlank="1" showErrorMessage="1" sqref="D17">
      <formula1>'ROUND 1'!$AL$17:$AN$17</formula1>
    </dataValidation>
    <dataValidation type="list" allowBlank="1" showErrorMessage="1" sqref="Q18">
      <formula1>'ROUND 1'!$BV$18:$BX$18</formula1>
    </dataValidation>
    <dataValidation type="list" allowBlank="1" showErrorMessage="1" sqref="D9">
      <formula1>'ROUND 1'!$AL$9:$AN$9</formula1>
    </dataValidation>
    <dataValidation type="list" allowBlank="1" showErrorMessage="1" sqref="I23">
      <formula1>'ROUND 1'!$X$23:$AA$23</formula1>
    </dataValidation>
    <dataValidation type="list" allowBlank="1" showErrorMessage="1" sqref="F19">
      <formula1>'ROUND 1'!$AT$19:$AV$19</formula1>
    </dataValidation>
    <dataValidation type="list" allowBlank="1" showErrorMessage="1" sqref="N17">
      <formula1>'ROUND 1'!$BJ$17:$BL$17</formula1>
    </dataValidation>
    <dataValidation type="list" allowBlank="1" showErrorMessage="1" sqref="H12">
      <formula1>'ROUND 1'!$BB$12:$BD$12</formula1>
    </dataValidation>
    <dataValidation type="list" allowBlank="1" showErrorMessage="1" sqref="P22">
      <formula1>'ROUND 1'!$BR$22:$BT$22</formula1>
    </dataValidation>
    <dataValidation type="list" allowBlank="1" showErrorMessage="1" sqref="C15">
      <formula1>'ROUND 1'!$AH$15:$AJ$15</formula1>
    </dataValidation>
    <dataValidation type="list" allowBlank="1" showErrorMessage="1" sqref="P10">
      <formula1>'ROUND 1'!$BR$10:$BT$10</formula1>
    </dataValidation>
    <dataValidation type="list" allowBlank="1" showErrorMessage="1" sqref="Q21">
      <formula1>'ROUND 1'!$BV$21:$BX$21</formula1>
    </dataValidation>
    <dataValidation type="list" allowBlank="1" showErrorMessage="1" sqref="H24">
      <formula1>'ROUND 1'!$BB$24:$BD$24</formula1>
    </dataValidation>
    <dataValidation type="list" allowBlank="1" showErrorMessage="1" sqref="I11">
      <formula1>'ROUND 1'!$X$11:$AA$11</formula1>
    </dataValidation>
    <dataValidation type="list" allowBlank="1" showErrorMessage="1" sqref="G13">
      <formula1>'ROUND 1'!$AX$13:$AZ$13</formula1>
    </dataValidation>
    <dataValidation type="list" allowBlank="1" showErrorMessage="1" sqref="R19">
      <formula1>'ROUND 1'!$BZ$19:$CB$19</formula1>
    </dataValidation>
    <dataValidation type="list" allowBlank="1" showErrorMessage="1" sqref="H25">
      <formula1>'ROUND 1'!$BB$25:$BD$25</formula1>
    </dataValidation>
    <dataValidation type="list" allowBlank="1" showErrorMessage="1" sqref="S9">
      <formula1>'ROUND 1'!$AC$9:$AF$9</formula1>
    </dataValidation>
    <dataValidation type="list" allowBlank="1" showErrorMessage="1" sqref="C6">
      <formula1>'ROUND 1'!$AH$6:$AJ$6</formula1>
    </dataValidation>
    <dataValidation type="list" allowBlank="1" showErrorMessage="1" sqref="H5">
      <formula1>'ROUND 1'!$BB$5:$BD$5</formula1>
    </dataValidation>
    <dataValidation type="list" allowBlank="1" showErrorMessage="1" sqref="H10">
      <formula1>'ROUND 1'!$BB$10:$BD$10</formula1>
    </dataValidation>
    <dataValidation type="list" allowBlank="1" showErrorMessage="1" sqref="I8">
      <formula1>'ROUND 1'!$X$8:$AA$8</formula1>
    </dataValidation>
    <dataValidation type="list" allowBlank="1" showErrorMessage="1" sqref="P8">
      <formula1>'ROUND 1'!$BR$8:$BT$8</formula1>
    </dataValidation>
    <dataValidation type="list" allowBlank="1" showErrorMessage="1" sqref="O9">
      <formula1>'ROUND 1'!$BN$9:$BP$9</formula1>
    </dataValidation>
    <dataValidation type="list" allowBlank="1" showErrorMessage="1" sqref="S12">
      <formula1>'ROUND 1'!$AC$12:$AF$12</formula1>
    </dataValidation>
    <dataValidation type="list" allowBlank="1" showErrorMessage="1" sqref="S7">
      <formula1>'ROUND 1'!$AC$7:$AF$7</formula1>
    </dataValidation>
    <dataValidation type="list" allowBlank="1" showErrorMessage="1" sqref="C17">
      <formula1>'ROUND 1'!$AH$17:$AJ$17</formula1>
    </dataValidation>
    <dataValidation type="list" allowBlank="1" showErrorMessage="1" sqref="R20">
      <formula1>'ROUND 1'!$BZ$20:$CB$20</formula1>
    </dataValidation>
    <dataValidation type="list" allowBlank="1" showErrorMessage="1" sqref="I22">
      <formula1>'ROUND 1'!$X$22:$AA$22</formula1>
    </dataValidation>
    <dataValidation type="list" allowBlank="1" showErrorMessage="1" sqref="G15">
      <formula1>'ROUND 1'!$AX$15:$AZ$15</formula1>
    </dataValidation>
    <dataValidation type="list" allowBlank="1" showErrorMessage="1" sqref="M11">
      <formula1>'ROUND 1'!$BF$11:$BH$11</formula1>
    </dataValidation>
    <dataValidation type="list" allowBlank="1" showErrorMessage="1" sqref="R18">
      <formula1>'ROUND 1'!$BZ$18:$CB$18</formula1>
    </dataValidation>
    <dataValidation type="list" allowBlank="1" showErrorMessage="1" sqref="R6">
      <formula1>'ROUND 1'!$BZ$6:$CB$6</formula1>
    </dataValidation>
    <dataValidation type="list" allowBlank="1" showErrorMessage="1" sqref="H26">
      <formula1>'ROUND 1'!$BB$26:$BD$26</formula1>
    </dataValidation>
    <dataValidation type="list" allowBlank="1" showErrorMessage="1" sqref="E8">
      <formula1>'ROUND 1'!$AP$8:$AR$8</formula1>
    </dataValidation>
    <dataValidation type="list" allowBlank="1" showErrorMessage="1" sqref="P24">
      <formula1>'ROUND 1'!$BR$24:$BT$24</formula1>
    </dataValidation>
    <dataValidation type="list" allowBlank="1" showErrorMessage="1" sqref="F21">
      <formula1>'ROUND 1'!$AT$21:$AV$21</formula1>
    </dataValidation>
    <dataValidation type="list" allowBlank="1" showErrorMessage="1" sqref="P19">
      <formula1>'ROUND 1'!$BR$19:$BT$19</formula1>
    </dataValidation>
    <dataValidation type="list" allowBlank="1" showErrorMessage="1" sqref="R23">
      <formula1>'ROUND 1'!$BZ$23:$CB$23</formula1>
    </dataValidation>
    <dataValidation type="list" allowBlank="1" showErrorMessage="1" sqref="M14">
      <formula1>'ROUND 1'!$BF$14:$BH$14</formula1>
    </dataValidation>
    <dataValidation type="list" allowBlank="1" showErrorMessage="1" sqref="H27">
      <formula1>'ROUND 1'!$BB$27:$BD$27</formula1>
    </dataValidation>
    <dataValidation type="list" allowBlank="1" showErrorMessage="1" sqref="F16">
      <formula1>'ROUND 1'!$AT$16:$AV$16</formula1>
    </dataValidation>
    <dataValidation type="list" allowBlank="1" showErrorMessage="1" sqref="R17">
      <formula1>'ROUND 1'!$BZ$17:$CB$17</formula1>
    </dataValidation>
    <dataValidation type="list" allowBlank="1" showErrorMessage="1" sqref="P25">
      <formula1>'ROUND 1'!$BR$25:$BT$25</formula1>
    </dataValidation>
    <dataValidation type="list" allowBlank="1" showErrorMessage="1" sqref="E10">
      <formula1>'ROUND 1'!$AP$10:$AR$10</formula1>
    </dataValidation>
    <dataValidation type="list" allowBlank="1" showErrorMessage="1" sqref="O25">
      <formula1>'ROUND 1'!$BN$25:$BP$25</formula1>
    </dataValidation>
    <dataValidation type="list" allowBlank="1" showErrorMessage="1" sqref="R22">
      <formula1>'ROUND 1'!$BZ$22:$CB$22</formula1>
    </dataValidation>
    <dataValidation type="list" allowBlank="1" showErrorMessage="1" sqref="M13">
      <formula1>'ROUND 1'!$BF$13:$BH$13</formula1>
    </dataValidation>
    <dataValidation type="list" allowBlank="1" showErrorMessage="1" sqref="F22">
      <formula1>'ROUND 1'!$AT$22:$AV$22</formula1>
    </dataValidation>
    <dataValidation type="list" allowBlank="1" showErrorMessage="1" sqref="N14">
      <formula1>'ROUND 1'!$BJ$14:$BL$14</formula1>
    </dataValidation>
    <dataValidation type="list" allowBlank="1" showErrorMessage="1" sqref="C18">
      <formula1>'ROUND 1'!$AH$18:$AJ$18</formula1>
    </dataValidation>
    <dataValidation type="list" allowBlank="1" showErrorMessage="1" sqref="G16">
      <formula1>'ROUND 1'!$AX$16:$AZ$16</formula1>
    </dataValidation>
    <dataValidation type="list" allowBlank="1" showErrorMessage="1" sqref="C8">
      <formula1>'ROUND 1'!$AH$8:$AJ$8</formula1>
    </dataValidation>
    <dataValidation type="list" allowBlank="1" showErrorMessage="1" sqref="E11">
      <formula1>'ROUND 1'!$AP$11:$AR$11</formula1>
    </dataValidation>
    <dataValidation type="list" allowBlank="1" showErrorMessage="1" sqref="O26">
      <formula1>'ROUND 1'!$BN$26:$BP$26</formula1>
    </dataValidation>
    <dataValidation type="list" allowBlank="1" showErrorMessage="1" sqref="S10">
      <formula1>'ROUND 1'!$AC$10:$AF$10</formula1>
    </dataValidation>
    <dataValidation type="list" allowBlank="1" showErrorMessage="1" sqref="N20">
      <formula1>'ROUND 1'!$BJ$20:$BL$20</formula1>
    </dataValidation>
    <dataValidation type="list" allowBlank="1" showErrorMessage="1" sqref="C2 M2">
      <formula1>INSTRUCTIONS!$A$34:$CC$34</formula1>
    </dataValidation>
    <dataValidation type="list" allowBlank="1" showErrorMessage="1" sqref="F5">
      <formula1>'ROUND 1'!$AT$5:$AV$5</formula1>
    </dataValidation>
    <dataValidation type="list" allowBlank="1" showErrorMessage="1" sqref="M12">
      <formula1>'ROUND 1'!$BF$12:$BH$12</formula1>
    </dataValidation>
    <dataValidation type="list" allowBlank="1" showErrorMessage="1" sqref="D7">
      <formula1>'ROUND 1'!$AL$7:$AN$7</formula1>
    </dataValidation>
    <dataValidation type="list" allowBlank="1" showErrorMessage="1" sqref="F17">
      <formula1>'ROUND 1'!$AT$17:$AV$17</formula1>
    </dataValidation>
    <dataValidation type="list" allowBlank="1" showErrorMessage="1" sqref="N15">
      <formula1>'ROUND 1'!$BJ$15:$BL$15</formula1>
    </dataValidation>
    <dataValidation type="list" allowBlank="1" showErrorMessage="1" sqref="I19">
      <formula1>'ROUND 1'!$X$19:$AA$19</formula1>
    </dataValidation>
    <dataValidation type="list" allowBlank="1" showErrorMessage="1" sqref="H22">
      <formula1>'ROUND 1'!$BB$22:$BD$22</formula1>
    </dataValidation>
    <dataValidation type="list" allowBlank="1" showErrorMessage="1" sqref="N21">
      <formula1>'ROUND 1'!$BJ$21:$BL$21</formula1>
    </dataValidation>
    <dataValidation type="list" allowBlank="1" showErrorMessage="1" sqref="C13">
      <formula1>'ROUND 1'!$AH$13:$AJ$13</formula1>
    </dataValidation>
    <dataValidation type="list" allowBlank="1" showErrorMessage="1" sqref="M15">
      <formula1>'ROUND 1'!$BF$15:$BH$15</formula1>
    </dataValidation>
    <dataValidation type="list" allowBlank="1" showErrorMessage="1" sqref="I21">
      <formula1>'ROUND 1'!$X$21:$AA$21</formula1>
    </dataValidation>
    <dataValidation type="list" allowBlank="1" showErrorMessage="1" sqref="D27">
      <formula1>'ROUND 1'!$AL$27:$AN$27</formula1>
    </dataValidation>
    <dataValidation type="list" allowBlank="1" showErrorMessage="1" sqref="F7">
      <formula1>'ROUND 1'!$AT$7:$AV$7</formula1>
    </dataValidation>
    <dataValidation type="list" allowBlank="1" showErrorMessage="1" sqref="O24">
      <formula1>'ROUND 1'!$BN$24:$BP$24</formula1>
    </dataValidation>
    <dataValidation type="list" allowBlank="1" showErrorMessage="1" sqref="H7">
      <formula1>'ROUND 1'!$BB$7:$BD$7</formula1>
    </dataValidation>
    <dataValidation type="list" allowBlank="1" showErrorMessage="1" sqref="E12">
      <formula1>'ROUND 1'!$AP$12:$AR$12</formula1>
    </dataValidation>
    <dataValidation type="list" allowBlank="1" showErrorMessage="1" sqref="N19">
      <formula1>'ROUND 1'!$BJ$19:$BL$19</formula1>
    </dataValidation>
    <dataValidation type="list" allowBlank="1" showErrorMessage="1" sqref="R24">
      <formula1>'ROUND 1'!$BZ$24:$CB$24</formula1>
    </dataValidation>
    <dataValidation type="list" allowBlank="1" showErrorMessage="1" sqref="H14">
      <formula1>'ROUND 1'!$BB$14:$BD$14</formula1>
    </dataValidation>
    <dataValidation type="list" allowBlank="1" showErrorMessage="1" sqref="R4">
      <formula1>'ROUND 1'!$BZ$4:$CB$4</formula1>
    </dataValidation>
    <dataValidation type="list" allowBlank="1" showErrorMessage="1" sqref="M23">
      <formula1>'ROUND 1'!$BF$23:$BH$23</formula1>
    </dataValidation>
    <dataValidation type="list" allowBlank="1" showErrorMessage="1" sqref="D14">
      <formula1>'ROUND 1'!$AL$14:$AN$14</formula1>
    </dataValidation>
    <dataValidation type="list" allowBlank="1" showErrorMessage="1" sqref="Q23">
      <formula1>'ROUND 1'!$BV$23:$BX$23</formula1>
    </dataValidation>
    <dataValidation type="list" allowBlank="1" showErrorMessage="1" sqref="F15">
      <formula1>'ROUND 1'!$AT$15:$AV$15</formula1>
    </dataValidation>
    <dataValidation type="list" allowBlank="1" showErrorMessage="1" sqref="O4">
      <formula1>'ROUND 1'!$BN$4:$BP$4</formula1>
    </dataValidation>
    <dataValidation type="list" allowBlank="1" showErrorMessage="1" sqref="O16">
      <formula1>'ROUND 1'!$BN$16:$BP$16</formula1>
    </dataValidation>
    <dataValidation type="list" allowBlank="1" showErrorMessage="1" sqref="E25">
      <formula1>'ROUND 1'!$AP$25:$AR$25</formula1>
    </dataValidation>
    <dataValidation type="list" allowBlank="1" showErrorMessage="1" sqref="G24">
      <formula1>'ROUND 1'!$AX$24:$AZ$24</formula1>
    </dataValidation>
    <dataValidation type="list" allowBlank="1" showErrorMessage="1" sqref="C20">
      <formula1>'ROUND 1'!$AH$20:$AJ$20</formula1>
    </dataValidation>
    <dataValidation type="list" allowBlank="1" showErrorMessage="1" sqref="P7">
      <formula1>'ROUND 1'!$BR$7:$BT$7</formula1>
    </dataValidation>
    <dataValidation type="list" allowBlank="1" showErrorMessage="1" sqref="D13">
      <formula1>'ROUND 1'!$AL$13:$AN$13</formula1>
    </dataValidation>
    <dataValidation type="list" allowBlank="1" showErrorMessage="1" sqref="Q15">
      <formula1>'ROUND 1'!$BV$15:$BX$15</formula1>
    </dataValidation>
    <dataValidation type="list" allowBlank="1" showErrorMessage="1" sqref="M9">
      <formula1>'ROUND 1'!$BF$9:$BH$9</formula1>
    </dataValidation>
    <dataValidation type="list" allowBlank="1" showErrorMessage="1" sqref="E26">
      <formula1>'ROUND 1'!$AP$26:$AR$26</formula1>
    </dataValidation>
    <dataValidation type="list" allowBlank="1" showErrorMessage="1" sqref="G25">
      <formula1>'ROUND 1'!$AX$25:$AZ$25</formula1>
    </dataValidation>
    <dataValidation type="list" allowBlank="1" showErrorMessage="1" sqref="P5">
      <formula1>'ROUND 1'!$BR$5:$BT$5</formula1>
    </dataValidation>
    <dataValidation type="list" allowBlank="1" showErrorMessage="1" sqref="I5">
      <formula1>'ROUND 1'!$X$5:$AA$5</formula1>
    </dataValidation>
    <dataValidation type="list" allowBlank="1" showErrorMessage="1" sqref="O10">
      <formula1>'ROUND 1'!$BN$10:$BP$10</formula1>
    </dataValidation>
    <dataValidation type="list" allowBlank="1" showErrorMessage="1" sqref="M22">
      <formula1>'ROUND 1'!$BF$22:$BH$22</formula1>
    </dataValidation>
    <dataValidation type="list" allowBlank="1" showErrorMessage="1" sqref="H19">
      <formula1>'ROUND 1'!$BB$19:$BD$19</formula1>
    </dataValidation>
    <dataValidation type="list" allowBlank="1" showErrorMessage="1" sqref="N18">
      <formula1>'ROUND 1'!$BJ$18:$BL$18</formula1>
    </dataValidation>
    <dataValidation type="list" allowBlank="1" showErrorMessage="1" sqref="C21">
      <formula1>'ROUND 1'!$AH$21:$AJ$21</formula1>
    </dataValidation>
    <dataValidation type="list" allowBlank="1" showErrorMessage="1" sqref="R25">
      <formula1>'ROUND 1'!$BZ$25:$CB$25</formula1>
    </dataValidation>
    <dataValidation type="list" allowBlank="1" showErrorMessage="1" sqref="N5">
      <formula1>'ROUND 1'!$BJ$5:$BL$5</formula1>
    </dataValidation>
    <dataValidation type="list" allowBlank="1" showErrorMessage="1" sqref="M16">
      <formula1>'ROUND 1'!$BF$16:$BH$16</formula1>
    </dataValidation>
    <dataValidation type="list" allowBlank="1" showErrorMessage="1" sqref="I18">
      <formula1>'ROUND 1'!$X$18:$AA$18</formula1>
    </dataValidation>
    <dataValidation type="list" allowBlank="1" showErrorMessage="1" sqref="D5">
      <formula1>'ROUND 1'!$AL$5:$AN$5</formula1>
    </dataValidation>
    <dataValidation type="list" allowBlank="1" showErrorMessage="1" sqref="O17">
      <formula1>'ROUND 1'!$BN$17:$BP$17</formula1>
    </dataValidation>
    <dataValidation type="list" allowBlank="1" showErrorMessage="1" sqref="S6">
      <formula1>'ROUND 1'!$AC$6:$AF$6</formula1>
    </dataValidation>
    <dataValidation type="list" allowBlank="1" showErrorMessage="1" sqref="Q16">
      <formula1>'ROUND 1'!$BV$16:$BX$16</formula1>
    </dataValidation>
    <dataValidation type="list" allowBlank="1" showErrorMessage="1" sqref="D19">
      <formula1>'ROUND 1'!$AL$19:$AN$19</formula1>
    </dataValidation>
    <dataValidation type="list" allowBlank="1" showErrorMessage="1" sqref="Q9">
      <formula1>'ROUND 1'!$BV$9:$BX$9</formula1>
    </dataValidation>
    <dataValidation type="list" allowBlank="1" showErrorMessage="1" sqref="Q22">
      <formula1>'ROUND 1'!$BV$22:$BX$22</formula1>
    </dataValidation>
    <dataValidation type="list" allowBlank="1" showErrorMessage="1" sqref="O11">
      <formula1>'ROUND 1'!$BN$11:$BP$11</formula1>
    </dataValidation>
    <dataValidation type="list" allowBlank="1" showErrorMessage="1" sqref="F14">
      <formula1>'ROUND 1'!$AT$14:$AV$14</formula1>
    </dataValidation>
    <dataValidation type="list" allowBlank="1" showErrorMessage="1" sqref="G8">
      <formula1>'ROUND 1'!$AX$8:$AZ$8</formula1>
    </dataValidation>
    <dataValidation type="list" allowBlank="1" showErrorMessage="1" sqref="E20">
      <formula1>'ROUND 1'!$AP$20:$AR$20</formula1>
    </dataValidation>
    <dataValidation type="list" allowBlank="1" showErrorMessage="1" sqref="O23">
      <formula1>'ROUND 1'!$BN$23:$BP$23</formula1>
    </dataValidation>
    <dataValidation type="list" allowBlank="1" showErrorMessage="1" sqref="F11">
      <formula1>'ROUND 1'!$AT$11:$AV$11</formula1>
    </dataValidation>
    <dataValidation type="list" allowBlank="1" showErrorMessage="1" sqref="D18">
      <formula1>'ROUND 1'!$AL$18:$AN$18</formula1>
    </dataValidation>
    <dataValidation type="list" allowBlank="1" showErrorMessage="1" sqref="E24">
      <formula1>'ROUND 1'!$AP$24:$AR$24</formula1>
    </dataValidation>
    <dataValidation type="list" allowBlank="1" showErrorMessage="1" sqref="C5">
      <formula1>'ROUND 1'!$AH$5:$AJ$5</formula1>
    </dataValidation>
    <dataValidation type="list" allowBlank="1" showErrorMessage="1" sqref="Q17">
      <formula1>'ROUND 1'!$BV$17:$BX$17</formula1>
    </dataValidation>
    <dataValidation type="list" allowBlank="1" showErrorMessage="1" sqref="H13">
      <formula1>'ROUND 1'!$BB$13:$BD$13</formula1>
    </dataValidation>
    <dataValidation type="list" allowBlank="1" showErrorMessage="1" sqref="M24">
      <formula1>'ROUND 1'!$BF$24:$BH$24</formula1>
    </dataValidation>
    <dataValidation type="list" allowBlank="1" showErrorMessage="1" sqref="G26">
      <formula1>'ROUND 1'!$AX$26:$AZ$26</formula1>
    </dataValidation>
    <dataValidation type="list" allowBlank="1" showErrorMessage="1" sqref="O20">
      <formula1>'ROUND 1'!$BN$20:$BP$20</formula1>
    </dataValidation>
    <dataValidation type="list" allowBlank="1" showErrorMessage="1" sqref="E21">
      <formula1>'ROUND 1'!$AP$21:$AR$21</formula1>
    </dataValidation>
    <dataValidation type="list" allowBlank="1" showErrorMessage="1" sqref="D23">
      <formula1>'ROUND 1'!$AL$23:$AN$23</formula1>
    </dataValidation>
    <dataValidation type="list" allowBlank="1" showErrorMessage="1" sqref="E19">
      <formula1>'ROUND 1'!$AP$19:$AR$19</formula1>
    </dataValidation>
    <dataValidation type="list" allowBlank="1" showErrorMessage="1" sqref="D20">
      <formula1>'ROUND 1'!$AL$20:$AN$20</formula1>
    </dataValidation>
    <dataValidation type="list" allowBlank="1" showErrorMessage="1" sqref="M27">
      <formula1>'ROUND 1'!$BF$27:$BH$27</formula1>
    </dataValidation>
    <dataValidation type="list" allowBlank="1" showErrorMessage="1" sqref="M3:R3">
      <formula1>'ROUND 1'!$Y$38:$Y$47</formula1>
    </dataValidation>
    <dataValidation type="list" allowBlank="1" showErrorMessage="1" sqref="O15">
      <formula1>'ROUND 1'!$BN$15:$BP$15</formula1>
    </dataValidation>
    <dataValidation type="list" allowBlank="1" showErrorMessage="1" sqref="E16">
      <formula1>'ROUND 1'!$AP$16:$AR$16</formula1>
    </dataValidation>
    <dataValidation type="list" allowBlank="1" showErrorMessage="1" sqref="H23">
      <formula1>'ROUND 1'!$BB$23:$BD$23</formula1>
    </dataValidation>
    <dataValidation type="list" allowBlank="1" showErrorMessage="1" sqref="O12">
      <formula1>'ROUND 1'!$BN$12:$BP$12</formula1>
    </dataValidation>
    <dataValidation type="list" allowBlank="1" showErrorMessage="1" sqref="N25">
      <formula1>'ROUND 1'!$BJ$25:$BL$25</formula1>
    </dataValidation>
    <dataValidation type="list" allowBlank="1" showErrorMessage="1" sqref="M17">
      <formula1>'ROUND 1'!$BF$17:$BH$17</formula1>
    </dataValidation>
    <dataValidation type="list" allowBlank="1" showErrorMessage="1" sqref="H20">
      <formula1>'ROUND 1'!$BB$20:$BD$20</formula1>
    </dataValidation>
    <dataValidation type="list" allowBlank="1" showErrorMessage="1" sqref="Q27">
      <formula1>'ROUND 1'!$BV$27:$BX$27</formula1>
    </dataValidation>
    <dataValidation type="list" allowBlank="1" showErrorMessage="1" sqref="F9">
      <formula1>'ROUND 1'!$AT$9:$AV$9</formula1>
    </dataValidation>
    <dataValidation type="list" allowBlank="1" showErrorMessage="1" sqref="C14">
      <formula1>'ROUND 1'!$AH$14:$AJ$14</formula1>
    </dataValidation>
    <dataValidation type="list" allowBlank="1" showErrorMessage="1" sqref="O13">
      <formula1>'ROUND 1'!$BN$13:$BP$13</formula1>
    </dataValidation>
    <dataValidation type="list" allowBlank="1" showErrorMessage="1" sqref="N26">
      <formula1>'ROUND 1'!$BJ$26:$BL$26</formula1>
    </dataValidation>
    <dataValidation type="list" allowBlank="1" showErrorMessage="1" sqref="H15">
      <formula1>'ROUND 1'!$BB$15:$BD$15</formula1>
    </dataValidation>
    <dataValidation type="list" allowBlank="1" showErrorMessage="1" sqref="C11">
      <formula1>'ROUND 1'!$AH$11:$AJ$11</formula1>
    </dataValidation>
    <dataValidation type="list" allowBlank="1" showErrorMessage="1" sqref="D22">
      <formula1>'ROUND 1'!$AL$22:$AN$22</formula1>
    </dataValidation>
    <dataValidation type="list" allowBlank="1" showErrorMessage="1" sqref="Q24">
      <formula1>'ROUND 1'!$BV$24:$BX$24</formula1>
    </dataValidation>
    <dataValidation type="list" allowBlank="1" showErrorMessage="1" sqref="M7">
      <formula1>'ROUND 1'!$BF$7:$BH$7</formula1>
    </dataValidation>
    <dataValidation type="list" allowBlank="1" showErrorMessage="1" sqref="Q19">
      <formula1>'ROUND 1'!$BV$19:$BX$19</formula1>
    </dataValidation>
    <dataValidation type="list" allowBlank="1" showErrorMessage="1" sqref="M25">
      <formula1>'ROUND 1'!$BF$25:$BH$25</formula1>
    </dataValidation>
    <dataValidation type="list" allowBlank="1" showErrorMessage="1" sqref="D16">
      <formula1>'ROUND 1'!$AL$16:$AN$16</formula1>
    </dataValidation>
    <dataValidation type="list" allowBlank="1" showErrorMessage="1" sqref="E17">
      <formula1>'ROUND 1'!$AP$17:$AR$17</formula1>
    </dataValidation>
    <dataValidation type="list" allowBlank="1" showErrorMessage="1" sqref="C12">
      <formula1>'ROUND 1'!$AH$12:$AJ$12</formula1>
    </dataValidation>
    <dataValidation type="list" allowBlank="1" showErrorMessage="1" sqref="D21">
      <formula1>'ROUND 1'!$AL$21:$AN$21</formula1>
    </dataValidation>
    <dataValidation type="list" allowBlank="1" showErrorMessage="1" sqref="Q25">
      <formula1>'ROUND 1'!$BV$25:$BX$25</formula1>
    </dataValidation>
    <dataValidation type="list" allowBlank="1" showErrorMessage="1" sqref="H21">
      <formula1>'ROUND 1'!$BB$21:$BD$21</formula1>
    </dataValidation>
    <dataValidation type="list" allowBlank="1" showErrorMessage="1" sqref="N7">
      <formula1>'ROUND 1'!$BJ$7:$BL$7</formula1>
    </dataValidation>
    <dataValidation type="list" allowBlank="1" showErrorMessage="1" sqref="F10">
      <formula1>'ROUND 1'!$AT$10:$AV$10</formula1>
    </dataValidation>
    <dataValidation type="list" allowBlank="1" showErrorMessage="1" sqref="E23">
      <formula1>'ROUND 1'!$AP$23:$AR$23</formula1>
    </dataValidation>
    <dataValidation type="list" allowBlank="1" showErrorMessage="1" sqref="S4">
      <formula1>'ROUND 1'!$AC$4:$AF$4</formula1>
    </dataValidation>
    <dataValidation type="list" allowBlank="1" showErrorMessage="1" sqref="D15">
      <formula1>'ROUND 1'!$AL$15:$AN$15</formula1>
    </dataValidation>
    <dataValidation type="list" allowBlank="1" showErrorMessage="1" sqref="E18">
      <formula1>'ROUND 1'!$AP$18:$AR$18</formula1>
    </dataValidation>
    <dataValidation type="list" allowBlank="1" showErrorMessage="1" sqref="O14">
      <formula1>'ROUND 1'!$BN$14:$BP$14</formula1>
    </dataValidation>
    <dataValidation type="list" allowBlank="1" showErrorMessage="1" sqref="N27">
      <formula1>'ROUND 1'!$BJ$27:$BL$27</formula1>
    </dataValidation>
    <dataValidation type="list" allowBlank="1" showErrorMessage="1" sqref="Q4">
      <formula1>'ROUND 1'!$BV$4:$BX$4</formula1>
    </dataValidation>
    <dataValidation type="list" allowBlank="1" showErrorMessage="1" sqref="H16">
      <formula1>'ROUND 1'!$BB$16:$BD$16</formula1>
    </dataValidation>
    <dataValidation type="list" allowBlank="1" showErrorMessage="1" sqref="M19">
      <formula1>'ROUND 1'!$BF$19:$BH$19</formula1>
    </dataValidation>
    <dataValidation type="list" allowBlank="1" showErrorMessage="1" sqref="D8">
      <formula1>'ROUND 1'!$AL$8:$AN$8</formula1>
    </dataValidation>
    <dataValidation type="list" allowBlank="1" showErrorMessage="1" sqref="C7">
      <formula1>'ROUND 1'!$AH$7:$AJ$7</formula1>
    </dataValidation>
    <dataValidation type="list" allowBlank="1" showErrorMessage="1" sqref="E15">
      <formula1>'ROUND 1'!$AP$15:$AR$15</formula1>
    </dataValidation>
    <dataValidation type="list" allowBlank="1" showErrorMessage="1" sqref="C10">
      <formula1>'ROUND 1'!$AH$10:$AJ$10</formula1>
    </dataValidation>
    <dataValidation type="list" allowBlank="1" showErrorMessage="1" sqref="H17">
      <formula1>'ROUND 1'!$BB$17:$BD$17</formula1>
    </dataValidation>
    <dataValidation type="list" allowBlank="1" showErrorMessage="1" sqref="M20">
      <formula1>'ROUND 1'!$BF$20:$BH$20</formula1>
    </dataValidation>
    <dataValidation type="list" allowBlank="1" showErrorMessage="1" sqref="R27">
      <formula1>'ROUND 1'!$BZ$27:$CB$27</formula1>
    </dataValidation>
    <dataValidation type="list" allowBlank="1" showErrorMessage="1" sqref="D11">
      <formula1>'ROUND 1'!$AL$11:$AN$11</formula1>
    </dataValidation>
    <dataValidation type="list" allowBlank="1" showErrorMessage="1" sqref="M18">
      <formula1>'ROUND 1'!$BF$18:$BH$18</formula1>
    </dataValidation>
    <dataValidation type="list" allowBlank="1" showErrorMessage="1" sqref="I16">
      <formula1>'ROUND 1'!$X$16:$AA$16</formula1>
    </dataValidation>
    <dataValidation type="list" allowBlank="1" showErrorMessage="1" sqref="Q26">
      <formula1>'ROUND 1'!$BV$26:$BX$26</formula1>
    </dataValidation>
    <dataValidation type="list" allowBlank="1" showErrorMessage="1" sqref="F4">
      <formula1>'ROUND 1'!$AT$4:$AV$4</formula1>
    </dataValidation>
    <dataValidation type="list" allowBlank="1" showErrorMessage="1" sqref="O21">
      <formula1>'ROUND 1'!$BN$21:$BP$21</formula1>
    </dataValidation>
    <dataValidation type="list" allowBlank="1" showErrorMessage="1" sqref="S8">
      <formula1>'ROUND 1'!$AC$8:$AF$8</formula1>
    </dataValidation>
    <dataValidation type="list" allowBlank="1" showErrorMessage="1" sqref="P15">
      <formula1>'ROUND 1'!$BR$15:$BT$15</formula1>
    </dataValidation>
    <dataValidation type="list" allowBlank="1" showErrorMessage="1" sqref="R14">
      <formula1>'ROUND 1'!$BZ$14:$CB$14</formula1>
    </dataValidation>
    <dataValidation type="list" allowBlank="1" showErrorMessage="1" sqref="C23">
      <formula1>'ROUND 1'!$AH$23:$AJ$23</formula1>
    </dataValidation>
    <dataValidation type="list" allowBlank="1" showErrorMessage="1" sqref="F12">
      <formula1>'ROUND 1'!$AT$12:$AV$12</formula1>
    </dataValidation>
    <dataValidation type="list" allowBlank="1" showErrorMessage="1" sqref="R9">
      <formula1>'ROUND 1'!$BZ$9:$CB$9</formula1>
    </dataValidation>
    <dataValidation type="list" allowBlank="1" showErrorMessage="1" sqref="O19">
      <formula1>'ROUND 1'!$BN$19:$BP$19</formula1>
    </dataValidation>
    <dataValidation type="list" allowBlank="1" showErrorMessage="1" sqref="N10">
      <formula1>'ROUND 1'!$BJ$10:$BL$10</formula1>
    </dataValidation>
    <dataValidation type="list" allowBlank="1" showErrorMessage="1" sqref="Q6">
      <formula1>'ROUND 1'!$BV$6:$BX$6</formula1>
    </dataValidation>
    <dataValidation type="list" allowBlank="1" showErrorMessage="1" sqref="G19">
      <formula1>'ROUND 1'!$AX$19:$AZ$19</formula1>
    </dataValidation>
    <dataValidation type="list" allowBlank="1" showErrorMessage="1" sqref="R26">
      <formula1>'ROUND 1'!$BZ$26:$CB$26</formula1>
    </dataValidation>
    <dataValidation type="list" allowBlank="1" showErrorMessage="1" sqref="H18">
      <formula1>'ROUND 1'!$BB$18:$BD$18</formula1>
    </dataValidation>
    <dataValidation type="list" allowBlank="1" showErrorMessage="1" sqref="P16">
      <formula1>'ROUND 1'!$BR$16:$BT$16</formula1>
    </dataValidation>
    <dataValidation type="list" allowBlank="1" showErrorMessage="1" sqref="F13">
      <formula1>'ROUND 1'!$AT$13:$AV$13</formula1>
    </dataValidation>
    <dataValidation type="list" allowBlank="1" showErrorMessage="1" sqref="N9">
      <formula1>'ROUND 1'!$BJ$9:$BL$9</formula1>
    </dataValidation>
    <dataValidation type="list" allowBlank="1" showErrorMessage="1" sqref="N11">
      <formula1>'ROUND 1'!$BJ$11:$BL$11</formula1>
    </dataValidation>
    <dataValidation type="list" allowBlank="1" showErrorMessage="1" sqref="I9">
      <formula1>'ROUND 1'!$X$9:$AA$9</formula1>
    </dataValidation>
    <dataValidation type="list" allowBlank="1" showErrorMessage="1" sqref="E14">
      <formula1>'ROUND 1'!$AP$14:$AR$14</formula1>
    </dataValidation>
    <dataValidation type="list" allowBlank="1" showErrorMessage="1" sqref="G5">
      <formula1>'ROUND 1'!$AX$5:$AZ$5</formula1>
    </dataValidation>
    <dataValidation type="list" allowBlank="1" showErrorMessage="1" sqref="O22">
      <formula1>'ROUND 1'!$BN$22:$BP$22</formula1>
    </dataValidation>
    <dataValidation type="list" allowBlank="1" showErrorMessage="1" sqref="F25">
      <formula1>'ROUND 1'!$AT$25:$AV$25</formula1>
    </dataValidation>
    <dataValidation type="list" allowBlank="1" showErrorMessage="1" sqref="D25">
      <formula1>'ROUND 1'!$AL$25:$AN$25</formula1>
    </dataValidation>
    <dataValidation type="list" allowBlank="1" showErrorMessage="1" sqref="N23">
      <formula1>'ROUND 1'!$BJ$23:$BL$23</formula1>
    </dataValidation>
    <dataValidation type="list" allowBlank="1" showErrorMessage="1" sqref="E5">
      <formula1>'ROUND 1'!$AP$5:$AR$5</formula1>
    </dataValidation>
    <dataValidation type="list" allowBlank="1" showErrorMessage="1" sqref="O6">
      <formula1>'ROUND 1'!$BN$6:$BP$6</formula1>
    </dataValidation>
    <dataValidation type="list" allowBlank="1" showErrorMessage="1" sqref="R13">
      <formula1>'ROUND 1'!$BZ$13:$CB$13</formula1>
    </dataValidation>
    <dataValidation type="list" allowBlank="1" showErrorMessage="1" sqref="F26">
      <formula1>'ROUND 1'!$AT$26:$AV$26</formula1>
    </dataValidation>
    <dataValidation type="list" allowBlank="1" showErrorMessage="1" sqref="H9">
      <formula1>'ROUND 1'!$BB$9:$BD$9</formula1>
    </dataValidation>
    <dataValidation type="list" allowBlank="1" showErrorMessage="1" sqref="M21">
      <formula1>'ROUND 1'!$BF$21:$BH$21</formula1>
    </dataValidation>
    <dataValidation type="list" allowBlank="1" showErrorMessage="1" sqref="N24">
      <formula1>'ROUND 1'!$BJ$24:$BL$24</formula1>
    </dataValidation>
    <dataValidation type="list" allowBlank="1" showErrorMessage="1" sqref="E27">
      <formula1>'ROUND 1'!$AP$27:$AR$27</formula1>
    </dataValidation>
    <dataValidation type="list" allowBlank="1" showErrorMessage="1" sqref="M5">
      <formula1>'ROUND 1'!$BF$5:$BH$5</formula1>
    </dataValidation>
    <dataValidation type="list" allowBlank="1" showErrorMessage="1" sqref="D24">
      <formula1>'ROUND 1'!$AL$24:$AN$24</formula1>
    </dataValidation>
    <dataValidation type="list" allowBlank="1" showErrorMessage="1" sqref="D12">
      <formula1>'ROUND 1'!$AL$12:$AN$12</formula1>
    </dataValidation>
    <dataValidation type="list" allowBlank="1" showErrorMessage="1" sqref="C25">
      <formula1>'ROUND 1'!$AH$25:$AJ$25</formula1>
    </dataValidation>
    <dataValidation type="list" allowBlank="1" showErrorMessage="1" sqref="O18">
      <formula1>'ROUND 1'!$BN$18:$BP$18</formula1>
    </dataValidation>
    <dataValidation type="list" allowBlank="1" showErrorMessage="1" sqref="G23">
      <formula1>'ROUND 1'!$AX$23:$AZ$23</formula1>
    </dataValidation>
    <dataValidation type="list" allowBlank="1" showErrorMessage="1" sqref="N12">
      <formula1>'ROUND 1'!$BJ$12:$BL$12</formula1>
    </dataValidation>
    <dataValidation type="list" allowBlank="1" showErrorMessage="1" sqref="P4">
      <formula1>'ROUND 1'!$BR$4:$BT$4</formula1>
    </dataValidation>
    <dataValidation type="list" allowBlank="1" showErrorMessage="1" sqref="Q14">
      <formula1>'ROUND 1'!$BV$14:$BX$14</formula1>
    </dataValidation>
    <dataValidation type="list" allowBlank="1" showErrorMessage="1" sqref="G20">
      <formula1>'ROUND 1'!$AX$20:$AZ$20</formula1>
    </dataValidation>
    <dataValidation type="list" allowBlank="1" showErrorMessage="1" sqref="P27">
      <formula1>'ROUND 1'!$BR$27:$BT$27</formula1>
    </dataValidation>
    <dataValidation type="list" allowBlank="1" showErrorMessage="1" sqref="R15">
      <formula1>'ROUND 1'!$BZ$15:$CB$15</formula1>
    </dataValidation>
    <dataValidation type="list" allowBlank="1" showErrorMessage="1" sqref="C22">
      <formula1>'ROUND 1'!$AH$22:$AJ$22</formula1>
    </dataValidation>
    <dataValidation type="list" allowBlank="1" showErrorMessage="1" sqref="F24">
      <formula1>'ROUND 1'!$AT$24:$AV$24</formula1>
    </dataValidation>
    <dataValidation type="list" allowBlank="1" showErrorMessage="1" sqref="D26">
      <formula1>'ROUND 1'!$AL$26:$AN$26</formula1>
    </dataValidation>
    <dataValidation type="list" allowBlank="1" showErrorMessage="1" sqref="G18">
      <formula1>'ROUND 1'!$AX$18:$AZ$18</formula1>
    </dataValidation>
    <dataValidation type="list" allowBlank="1" showErrorMessage="1" sqref="Q11">
      <formula1>'ROUND 1'!$BV$11:$BX$11</formula1>
    </dataValidation>
    <dataValidation type="list" allowBlank="1" showErrorMessage="1" sqref="E13">
      <formula1>'ROUND 1'!$AP$13:$AR$13</formula1>
    </dataValidation>
    <dataValidation type="list" allowBlank="1" showErrorMessage="1" sqref="D6">
      <formula1>'ROUND 1'!$AL$6:$AN$6</formula1>
    </dataValidation>
    <dataValidation type="list" allowBlank="1" showErrorMessage="1" sqref="D10">
      <formula1>'ROUND 1'!$AL$10:$AN$10</formula1>
    </dataValidation>
    <dataValidation type="list" allowBlank="1" showErrorMessage="1" sqref="Q8">
      <formula1>'ROUND 1'!$BV$8:$BX$8</formula1>
    </dataValidation>
    <dataValidation type="list" allowBlank="1" showErrorMessage="1" sqref="I17">
      <formula1>'ROUND 1'!$X$17:$AA$17</formula1>
    </dataValidation>
    <dataValidation type="list" allowBlank="1" showErrorMessage="1" sqref="N22">
      <formula1>'ROUND 1'!$BJ$22:$BL$22</formula1>
    </dataValidation>
    <dataValidation type="list" allowBlank="1" showErrorMessage="1" sqref="I14">
      <formula1>'ROUND 1'!$X$14:$AA$14</formula1>
    </dataValidation>
    <dataValidation type="list" allowBlank="1" showErrorMessage="1" sqref="Q12">
      <formula1>'ROUND 1'!$BV$12:$BX$12</formula1>
    </dataValidation>
    <dataValidation type="list" allowBlank="1" showErrorMessage="1" sqref="G7">
      <formula1>'ROUND 1'!$AX$7:$AZ$7</formula1>
    </dataValidation>
    <dataValidation type="list" allowBlank="1" showErrorMessage="1" sqref="H4">
      <formula1>'ROUND 1'!$BB$4:$BD$4</formula1>
    </dataValidation>
    <dataValidation type="list" allowBlank="1" showErrorMessage="1" sqref="G21">
      <formula1>'ROUND 1'!$AX$21:$AZ$21</formula1>
    </dataValidation>
    <dataValidation type="list" allowBlank="1" showErrorMessage="1" sqref="C3:H3">
      <formula1>'ROUND 1'!$Y$27:$Y$36</formula1>
    </dataValidation>
    <dataValidation type="list" allowBlank="1" showErrorMessage="1" sqref="I20">
      <formula1>'ROUND 1'!$X$20:$AA$20</formula1>
    </dataValidation>
    <dataValidation type="list" allowBlank="1" showErrorMessage="1" sqref="N4">
      <formula1>'ROUND 1'!$BJ$4:$BL$4</formula1>
    </dataValidation>
    <dataValidation type="list" allowBlank="1" showErrorMessage="1" sqref="R7">
      <formula1>'ROUND 1'!$BZ$7:$CB$7</formula1>
    </dataValidation>
    <dataValidation type="list" allowBlank="1" showErrorMessage="1" sqref="P9">
      <formula1>'ROUND 1'!$BR$9:$BT$9</formula1>
    </dataValidation>
    <dataValidation type="list" allowBlank="1" showErrorMessage="1" sqref="I15">
      <formula1>'ROUND 1'!$X$15:$AA$15</formula1>
    </dataValidation>
    <dataValidation type="list" allowBlank="1" showErrorMessage="1" sqref="C24">
      <formula1>'ROUND 1'!$AH$24:$AJ$24</formula1>
    </dataValidation>
    <dataValidation type="list" allowBlank="1" showErrorMessage="1" sqref="G22">
      <formula1>'ROUND 1'!$AX$22:$AZ$22</formula1>
    </dataValidation>
    <dataValidation type="list" allowBlank="1" showErrorMessage="1" sqref="O8">
      <formula1>'ROUND 1'!$BN$8:$BP$8</formula1>
    </dataValidation>
    <dataValidation type="list" allowBlank="1" showErrorMessage="1" sqref="G17">
      <formula1>'ROUND 1'!$AX$17:$AZ$17</formula1>
    </dataValidation>
    <dataValidation type="list" allowBlank="1" showErrorMessage="1" sqref="E7">
      <formula1>'ROUND 1'!$AP$7:$AR$7</formula1>
    </dataValidation>
    <dataValidation type="list" allowBlank="1" showErrorMessage="1" sqref="Q13">
      <formula1>'ROUND 1'!$BV$13:$BX$13</formula1>
    </dataValidation>
    <dataValidation type="list" allowBlank="1" showErrorMessage="1" sqref="I7">
      <formula1>'ROUND 1'!$X$7:$AA$7</formula1>
    </dataValidation>
    <dataValidation type="list" allowBlank="1" showErrorMessage="1" sqref="P26">
      <formula1>'ROUND 1'!$BR$26:$BT$26</formula1>
    </dataValidation>
    <dataValidation type="list" allowBlank="1" showErrorMessage="1" sqref="R16">
      <formula1>'ROUND 1'!$BZ$16:$CB$16</formula1>
    </dataValidation>
    <dataValidation type="list" allowBlank="1" showErrorMessage="1" sqref="C19">
      <formula1>'ROUND 1'!$AH$19:$AJ$19</formula1>
    </dataValidation>
    <dataValidation type="list" allowBlank="1" showErrorMessage="1" sqref="P20">
      <formula1>'ROUND 1'!$BR$20:$BT$20</formula1>
    </dataValidation>
    <dataValidation type="list" allowBlank="1" showErrorMessage="1" sqref="S21">
      <formula1>'ROUND 1'!$AC$21:$AF$21</formula1>
    </dataValidation>
    <dataValidation type="list" allowBlank="1" showErrorMessage="1" sqref="P6">
      <formula1>'ROUND 1'!$BR$6:$BT$6</formula1>
    </dataValidation>
    <dataValidation type="list" allowBlank="1" showErrorMessage="1" sqref="S19">
      <formula1>'ROUND 1'!$AC$19:$AF$19</formula1>
    </dataValidation>
    <dataValidation type="list" allowBlank="1" showErrorMessage="1" sqref="F23">
      <formula1>'ROUND 1'!$AT$23:$AV$23</formula1>
    </dataValidation>
    <dataValidation type="list" allowBlank="1" showErrorMessage="1" sqref="I6">
      <formula1>'ROUND 1'!$X$6:$AA$6</formula1>
    </dataValidation>
    <dataValidation type="list" allowBlank="1" showErrorMessage="1" sqref="M8">
      <formula1>'ROUND 1'!$BF$8:$BH$8</formula1>
    </dataValidation>
    <dataValidation type="list" allowBlank="1" showErrorMessage="1" sqref="G11">
      <formula1>'ROUND 1'!$AX$11:$AZ$11</formula1>
    </dataValidation>
    <dataValidation type="list" allowBlank="1" showErrorMessage="1" sqref="P18">
      <formula1>'ROUND 1'!$BR$18:$BT$18</formula1>
    </dataValidation>
    <dataValidation type="list" allowBlank="1" showErrorMessage="1" sqref="D4">
      <formula1>'ROUND 1'!$AL$4:$AN$4</formula1>
    </dataValidation>
    <dataValidation type="list" allowBlank="1" showErrorMessage="1" sqref="N6">
      <formula1>'ROUND 1'!$BJ$6:$BL$6</formula1>
    </dataValidation>
    <dataValidation type="list" allowBlank="1" showErrorMessage="1" sqref="N13">
      <formula1>'ROUND 1'!$BJ$13:$BL$13</formula1>
    </dataValidation>
    <dataValidation type="list" allowBlank="1" showErrorMessage="1" sqref="P12">
      <formula1>'ROUND 1'!$BR$12:$BT$12</formula1>
    </dataValidation>
    <dataValidation type="list" allowBlank="1" showErrorMessage="1" sqref="I13">
      <formula1>'ROUND 1'!$X$13:$AA$13</formula1>
    </dataValidation>
    <dataValidation type="list" allowBlank="1" showErrorMessage="1" sqref="C26">
      <formula1>'ROUND 1'!$AH$26:$AJ$26</formula1>
    </dataValidation>
    <dataValidation type="list" allowBlank="1" showErrorMessage="1" sqref="S5">
      <formula1>'ROUND 1'!$AC$5:$AF$5</formula1>
    </dataValidation>
    <dataValidation type="list" allowBlank="1" showErrorMessage="1" sqref="R11">
      <formula1>'ROUND 1'!$BZ$11:$CB$11</formula1>
    </dataValidation>
    <dataValidation type="list" allowBlank="1" showErrorMessage="1" sqref="M10">
      <formula1>'ROUND 1'!$BF$10:$BH$10</formula1>
    </dataValidation>
    <dataValidation type="list" allowBlank="1" showErrorMessage="1" sqref="S14">
      <formula1>'ROUND 1'!$AC$14:$AF$14</formula1>
    </dataValidation>
    <dataValidation type="list" allowBlank="1" showErrorMessage="1" sqref="H6">
      <formula1>'ROUND 1'!$BB$6:$BD$6</formula1>
    </dataValidation>
    <dataValidation type="list" allowBlank="1" showErrorMessage="1" sqref="F6">
      <formula1>'ROUND 1'!$AT$6:$AV$6</formula1>
    </dataValidation>
    <dataValidation type="list" allowBlank="1" showErrorMessage="1" sqref="E9">
      <formula1>'ROUND 1'!$AP$9:$AR$9</formula1>
    </dataValidation>
    <dataValidation type="list" allowBlank="1" showErrorMessage="1" sqref="C27">
      <formula1>'ROUND 1'!$AH$27:$AJ$27</formula1>
    </dataValidation>
    <dataValidation type="list" allowBlank="1" showErrorMessage="1" sqref="R5">
      <formula1>'ROUND 1'!$BZ$5:$CB$5</formula1>
    </dataValidation>
    <dataValidation type="list" allowBlank="1" showErrorMessage="1" sqref="S13">
      <formula1>'ROUND 1'!$AC$13:$AF$13</formula1>
    </dataValidation>
    <dataValidation type="list" allowBlank="1" showErrorMessage="1" sqref="P17">
      <formula1>'ROUND 1'!$BR$17:$BT$17</formula1>
    </dataValidation>
    <dataValidation type="list" allowBlank="1" showErrorMessage="1" sqref="C9">
      <formula1>'ROUND 1'!$AH$9:$AJ$9</formula1>
    </dataValidation>
    <dataValidation type="list" allowBlank="1" showErrorMessage="1" sqref="I12">
      <formula1>'ROUND 1'!$X$12:$AA$12</formula1>
    </dataValidation>
    <dataValidation type="list" allowBlank="1" showErrorMessage="1" sqref="Q10">
      <formula1>'ROUND 1'!$BV$10:$BX$10</formula1>
    </dataValidation>
    <dataValidation type="list" allowBlank="1" showErrorMessage="1" sqref="R12">
      <formula1>'ROUND 1'!$BZ$12:$CB$12</formula1>
    </dataValidation>
    <dataValidation type="list" allowBlank="1" showErrorMessage="1" sqref="G4">
      <formula1>'ROUND 1'!$AX$4:$AZ$4</formula1>
    </dataValidation>
    <dataValidation type="list" allowBlank="1" showErrorMessage="1" sqref="Q5">
      <formula1>'ROUND 1'!$BV$5:$BX$5</formula1>
    </dataValidation>
    <dataValidation type="list" allowBlank="1" showErrorMessage="1" sqref="P11">
      <formula1>'ROUND 1'!$BR$11:$BT$11</formula1>
    </dataValidation>
    <dataValidation type="list" allowBlank="1" showErrorMessage="1" sqref="I4">
      <formula1>'ROUND 1'!$X$4:$AA$4</formula1>
    </dataValidation>
    <dataValidation type="list" allowBlank="1" showErrorMessage="1" sqref="N8">
      <formula1>'ROUND 1'!$BJ$8:$BL$8</formula1>
    </dataValidation>
    <dataValidation type="list" allowBlank="1" showErrorMessage="1" sqref="S18">
      <formula1>'ROUND 1'!$AC$18:$AF$18</formula1>
    </dataValidation>
    <dataValidation type="list" allowBlank="1" showErrorMessage="1" sqref="S15">
      <formula1>'ROUND 1'!$AC$15:$AF$15</formula1>
    </dataValidation>
    <dataValidation type="list" allowBlank="1" showErrorMessage="1" sqref="F27">
      <formula1>'ROUND 1'!$AT$27:$AV$27</formula1>
    </dataValidation>
    <dataValidation type="list" allowBlank="1" showErrorMessage="1" sqref="G12">
      <formula1>'ROUND 1'!$AX$12:$AZ$12</formula1>
    </dataValidation>
    <dataValidation type="list" allowBlank="1" showErrorMessage="1" sqref="M6">
      <formula1>'ROUND 1'!$BF$6:$BH$6</formula1>
    </dataValidation>
    <dataValidation type="list" allowBlank="1" showErrorMessage="1" sqref="P21">
      <formula1>'ROUND 1'!$BR$21:$BT$21</formula1>
    </dataValidation>
    <dataValidation type="list" allowBlank="1" showErrorMessage="1" sqref="S20">
      <formula1>'ROUND 1'!$AC$20:$AF$20</formula1>
    </dataValidation>
    <dataValidation type="list" allowBlank="1" showErrorMessage="1" sqref="C4">
      <formula1>'ROUND 1'!$AH$4:$AJ$4</formula1>
    </dataValidation>
    <dataValidation type="list" allowBlank="1" showErrorMessage="1" sqref="S23">
      <formula1>'ROUND 1'!$AC$23:$AF$23</formula1>
    </dataValidation>
    <dataValidation type="list" allowBlank="1" showErrorMessage="1" sqref="H8">
      <formula1>'ROUND 1'!$BB$8:$BD$8</formula1>
    </dataValidation>
    <dataValidation type="list" allowBlank="1" showErrorMessage="1" sqref="G9">
      <formula1>'ROUND 1'!$AX$9:$AZ$9</formula1>
    </dataValidation>
    <dataValidation type="list" allowBlank="1" showErrorMessage="1" sqref="R10">
      <formula1>'ROUND 1'!$BZ$10:$CB$10</formula1>
    </dataValidation>
    <dataValidation type="list" allowBlank="1" showErrorMessage="1" sqref="E4">
      <formula1>'ROUND 1'!$AP$4:$AR$4</formula1>
    </dataValidation>
    <dataValidation type="list" allowBlank="1" showErrorMessage="1" sqref="P13">
      <formula1>'ROUND 1'!$BR$13:$BT$13</formula1>
    </dataValidation>
    <dataValidation type="list" allowBlank="1" showErrorMessage="1" sqref="S17">
      <formula1>'ROUND 1'!$AC$17:$AF$17</formula1>
    </dataValidation>
    <dataValidation type="list" allowBlank="1" showErrorMessage="1" sqref="O5">
      <formula1>'ROUND 1'!$BN$5:$BP$5</formula1>
    </dataValidation>
    <dataValidation type="list" allowBlank="1" showErrorMessage="1" sqref="S22">
      <formula1>'ROUND 1'!$AC$22:$AF$22</formula1>
    </dataValidation>
    <dataValidation type="list" allowBlank="1" showErrorMessage="1" sqref="G10">
      <formula1>'ROUND 1'!$AX$10:$AZ$10</formula1>
    </dataValidation>
    <dataValidation type="list" allowBlank="1" showErrorMessage="1" sqref="S16">
      <formula1>'ROUND 1'!$AC$16:$AF$16</formula1>
    </dataValidation>
    <dataValidation type="list" allowBlank="1" showErrorMessage="1" sqref="P14">
      <formula1>'ROUND 1'!$BR$14:$BT$14</formula1>
    </dataValidation>
    <dataValidation type="list" allowBlank="1" showErrorMessage="1" sqref="F8">
      <formula1>'ROUND 1'!$AT$8:$AV$8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3"/>
      <c r="B1" s="3"/>
      <c r="C1" s="5"/>
      <c r="D1" s="5"/>
      <c r="E1" s="5"/>
      <c r="F1" s="5"/>
      <c r="G1" s="7" t="s">
        <v>1</v>
      </c>
      <c r="R1" s="5"/>
      <c r="S1" s="5"/>
      <c r="T1" s="5"/>
      <c r="U1" s="5"/>
      <c r="V1" s="8"/>
      <c r="W1" s="8"/>
      <c r="X1" s="8"/>
      <c r="Y1" s="10"/>
      <c r="Z1" s="8"/>
      <c r="AA1" s="8"/>
      <c r="AB1" s="8"/>
      <c r="AC1" s="8"/>
      <c r="AD1" s="8"/>
      <c r="AE1" s="8"/>
      <c r="AF1" s="8"/>
      <c r="AG1" s="12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</row>
    <row r="2" ht="18.75" customHeight="1">
      <c r="A2" s="3"/>
      <c r="B2" s="3"/>
      <c r="C2" s="13" t="s">
        <v>5</v>
      </c>
      <c r="D2" s="14"/>
      <c r="E2" s="14"/>
      <c r="F2" s="14"/>
      <c r="G2" s="14"/>
      <c r="H2" s="14"/>
      <c r="I2" s="14"/>
      <c r="J2" s="14"/>
      <c r="K2" s="15"/>
      <c r="L2" s="16" t="s">
        <v>8</v>
      </c>
      <c r="M2" s="18" t="s">
        <v>10</v>
      </c>
      <c r="N2" s="14"/>
      <c r="O2" s="14"/>
      <c r="P2" s="14"/>
      <c r="Q2" s="14"/>
      <c r="R2" s="14"/>
      <c r="S2" s="14"/>
      <c r="T2" s="14"/>
      <c r="U2" s="15"/>
      <c r="V2" s="8"/>
      <c r="W2" s="8"/>
      <c r="X2" s="8"/>
      <c r="Y2" s="10"/>
      <c r="Z2" s="8"/>
      <c r="AA2" s="8"/>
      <c r="AB2" s="8"/>
      <c r="AC2" s="8"/>
      <c r="AD2" s="8"/>
      <c r="AE2" s="8"/>
      <c r="AF2" s="8"/>
      <c r="AG2" s="12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</row>
    <row r="3">
      <c r="A3" s="3"/>
      <c r="B3" s="3"/>
      <c r="C3" s="20" t="s">
        <v>21</v>
      </c>
      <c r="D3" s="22" t="s">
        <v>23</v>
      </c>
      <c r="E3" s="20" t="s">
        <v>25</v>
      </c>
      <c r="F3" s="22"/>
      <c r="G3" s="20"/>
      <c r="H3" s="22"/>
      <c r="I3" s="23" t="s">
        <v>17</v>
      </c>
      <c r="J3" s="25" t="s">
        <v>19</v>
      </c>
      <c r="K3" s="23" t="s">
        <v>24</v>
      </c>
      <c r="L3" s="27"/>
      <c r="M3" s="28" t="s">
        <v>26</v>
      </c>
      <c r="N3" s="29" t="s">
        <v>29</v>
      </c>
      <c r="O3" s="28" t="s">
        <v>30</v>
      </c>
      <c r="P3" s="29"/>
      <c r="Q3" s="28"/>
      <c r="R3" s="29"/>
      <c r="S3" s="23" t="s">
        <v>17</v>
      </c>
      <c r="T3" s="25" t="s">
        <v>19</v>
      </c>
      <c r="U3" s="23" t="s">
        <v>24</v>
      </c>
      <c r="V3" s="8"/>
      <c r="W3" s="8"/>
      <c r="X3" s="8"/>
      <c r="Y3" s="10"/>
      <c r="Z3" s="8"/>
      <c r="AA3" s="8"/>
      <c r="AB3" s="8"/>
      <c r="AC3" s="8"/>
      <c r="AD3" s="8"/>
      <c r="AE3" s="8"/>
      <c r="AF3" s="8"/>
      <c r="AG3" s="12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</row>
    <row r="4">
      <c r="A4" s="3"/>
      <c r="B4" s="30"/>
      <c r="C4" s="32"/>
      <c r="D4" s="33"/>
      <c r="E4" s="32">
        <v>10.0</v>
      </c>
      <c r="F4" s="33"/>
      <c r="G4" s="32"/>
      <c r="H4" s="33"/>
      <c r="I4" s="34">
        <v>20.0</v>
      </c>
      <c r="J4" s="33">
        <f>IF(AND(SUM(C4:H4)&lt;=0,I4&gt;0), "BON.ERR", IF(OR(AND(C4&lt;&gt;"", C3=""), AND(D4&lt;&gt;"", D3=""), AND(E4&lt;&gt;"", E3=""), AND(F4&lt;&gt;"", F3=""), AND(G4&lt;&gt;"", G3=""), AND(H4&lt;&gt;"", H3="")), "TU.ERR", SUM(C4:I4)))</f>
        <v>30</v>
      </c>
      <c r="K4" s="37">
        <f>IFERROR(__xludf.DUMMYFUNCTION("IF(OR(RegExMatch(J4&amp;"""",""ERR""), RegExMatch(J4&amp;"""",""--"")),  ""-----------"", SUM(J4,K3))"),30.0)</f>
        <v>30</v>
      </c>
      <c r="L4" s="38">
        <v>1.0</v>
      </c>
      <c r="M4" s="39"/>
      <c r="N4" s="33"/>
      <c r="O4" s="39"/>
      <c r="P4" s="40"/>
      <c r="Q4" s="39"/>
      <c r="R4" s="40"/>
      <c r="S4" s="34"/>
      <c r="T4" s="33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2">
        <f>IFERROR(__xludf.DUMMYFUNCTION("IF(OR(RegExMatch(T4&amp;"""",""ERR""), RegExMatch(T4&amp;"""",""--"")),  ""-----------"", SUM(T4,U3))"),0.0)</f>
        <v>0</v>
      </c>
      <c r="V4" s="43"/>
      <c r="W4" s="44" t="b">
        <f t="shared" ref="W4:W23" si="1">(COUNTIF(C4:H4, "=15")+COUNTIF(C4:H4, "=10")=1)</f>
        <v>1</v>
      </c>
      <c r="X4" s="44">
        <f>IFERROR(__xludf.DUMMYFUNCTION("IF(W4, FILTER(BONUS, LEN(BONUS)), ""0"")"),0.0)</f>
        <v>0</v>
      </c>
      <c r="Y4" s="43">
        <f>IFERROR(__xludf.DUMMYFUNCTION("""COMPUTED_VALUE"""),10.0)</f>
        <v>10</v>
      </c>
      <c r="Z4" s="44">
        <f>IFERROR(__xludf.DUMMYFUNCTION("""COMPUTED_VALUE"""),20.0)</f>
        <v>20</v>
      </c>
      <c r="AA4" s="44">
        <f>IFERROR(__xludf.DUMMYFUNCTION("""COMPUTED_VALUE"""),30.0)</f>
        <v>30</v>
      </c>
      <c r="AB4" s="44" t="b">
        <f t="shared" ref="AB4:AB23" si="2">(COUNTIF(M4:R4, "=15")+COUNTIF(M4:R4, "=10")=1)</f>
        <v>0</v>
      </c>
      <c r="AC4" s="44" t="str">
        <f>IFERROR(__xludf.DUMMYFUNCTION("IF(AB4, FILTER(BONUS, LEN(BONUS)), ""0"")"),"0")</f>
        <v>0</v>
      </c>
      <c r="AD4" s="44"/>
      <c r="AE4" s="44"/>
      <c r="AF4" s="44"/>
      <c r="AG4" s="44">
        <f>IF(C3="", 0, IF(SUM(C4:H4)-C4&lt;&gt;0, 0, IF(SUM(M4:R4)&gt;0, 2, IF(SUM(M4:R4)&lt;0, 3, 1))))</f>
        <v>0</v>
      </c>
      <c r="AH4" s="44" t="str">
        <f>IFERROR(__xludf.DUMMYFUNCTION("IF(AG4=1, FILTER(TOSSUP, LEN(TOSSUP)), IF(AG4=2, FILTER(NEG, LEN(NEG)), IF(AG4, FILTER(NONEG, LEN(NONEG)), """")))"),"")</f>
        <v/>
      </c>
      <c r="AI4" s="44"/>
      <c r="AJ4" s="44"/>
      <c r="AK4" s="44">
        <f>IF(D3="", 0, IF(SUM(C4:H4)-D4&lt;&gt;0, 0, IF(SUM(M4:R4)&gt;0, 2, IF(SUM(M4:R4)&lt;0, 3, 1))))</f>
        <v>0</v>
      </c>
      <c r="AL4" s="44" t="str">
        <f>IFERROR(__xludf.DUMMYFUNCTION("IF(AK4=1, FILTER(TOSSUP, LEN(TOSSUP)), IF(AK4=2, FILTER(NEG, LEN(NEG)), IF(AK4, FILTER(NONEG, LEN(NONEG)), """")))"),"")</f>
        <v/>
      </c>
      <c r="AM4" s="44"/>
      <c r="AN4" s="44"/>
      <c r="AO4" s="44">
        <f>IF(E3="", 0, IF(SUM(C4:H4)-E4&lt;&gt;0, 0, IF(SUM(M4:R4)&gt;0, 2, IF(SUM(M4:R4)&lt;0, 3, 1))))</f>
        <v>1</v>
      </c>
      <c r="AP4" s="44">
        <f>IFERROR(__xludf.DUMMYFUNCTION("IF(AO4=1, FILTER(TOSSUP, LEN(TOSSUP)), IF(AO4=2, FILTER(NEG, LEN(NEG)), IF(AO4, FILTER(NONEG, LEN(NONEG)), """")))"),-5.0)</f>
        <v>-5</v>
      </c>
      <c r="AQ4" s="44">
        <f>IFERROR(__xludf.DUMMYFUNCTION("""COMPUTED_VALUE"""),10.0)</f>
        <v>10</v>
      </c>
      <c r="AR4" s="44">
        <f>IFERROR(__xludf.DUMMYFUNCTION("""COMPUTED_VALUE"""),15.0)</f>
        <v>15</v>
      </c>
      <c r="AS4" s="44">
        <f>IF(F3="", 0, IF(SUM(C4:H4)-F4&lt;&gt;0, 0, IF(SUM(M4:R4)&gt;0, 2, IF(SUM(M4:R4)&lt;0, 3, 1))))</f>
        <v>0</v>
      </c>
      <c r="AT4" s="44" t="str">
        <f>IFERROR(__xludf.DUMMYFUNCTION("IF(AS4=1, FILTER(TOSSUP, LEN(TOSSUP)), IF(AS4=2, FILTER(NEG, LEN(NEG)), IF(AS4, FILTER(NONEG, LEN(NONEG)), """")))"),"")</f>
        <v/>
      </c>
      <c r="AU4" s="44"/>
      <c r="AV4" s="44"/>
      <c r="AW4" s="44">
        <f>IF(G3="", 0, IF(SUM(C4:H4)-G4&lt;&gt;0, 0, IF(SUM(M4:R4)&gt;0, 2, IF(SUM(M4:R4)&lt;0, 3, 1))))</f>
        <v>0</v>
      </c>
      <c r="AX4" s="44" t="str">
        <f>IFERROR(__xludf.DUMMYFUNCTION("IF(AW4=1, FILTER(TOSSUP, LEN(TOSSUP)), IF(AW4=2, FILTER(NEG, LEN(NEG)), IF(AW4, FILTER(NONEG, LEN(NONEG)), """")))"),"")</f>
        <v/>
      </c>
      <c r="AY4" s="44"/>
      <c r="AZ4" s="47"/>
      <c r="BA4" s="47">
        <f>IF(H3="", 0, IF(SUM(C4:H4)-H4&lt;&gt;0, 0, IF(SUM(M4:R4)&gt;0, 2, IF(SUM(M4:R4)&lt;0, 3, 1))))</f>
        <v>0</v>
      </c>
      <c r="BB4" s="47" t="str">
        <f>IFERROR(__xludf.DUMMYFUNCTION("IF(BA4=1, FILTER(TOSSUP, LEN(TOSSUP)), IF(BA4=2, FILTER(NEG, LEN(NEG)), IF(BA4, FILTER(NONEG, LEN(NONEG)), """")))"),"")</f>
        <v/>
      </c>
      <c r="BC4" s="47"/>
      <c r="BD4" s="47"/>
      <c r="BE4" s="47">
        <f>IF(M3="", 0, IF(SUM(M4:R4)-M4&lt;&gt;0, 0, IF(SUM(C4:H4)&gt;0, 2, IF(SUM(C4:H4)&lt;0, 3, 1))))</f>
        <v>2</v>
      </c>
      <c r="BF4" s="47">
        <f>IFERROR(__xludf.DUMMYFUNCTION("IF(BE4=1, FILTER(TOSSUP, LEN(TOSSUP)), IF(BE4=2, FILTER(NEG, LEN(NEG)), IF(BE4, FILTER(NONEG, LEN(NONEG)), """")))"),-5.0)</f>
        <v>-5</v>
      </c>
      <c r="BG4" s="47"/>
      <c r="BH4" s="47"/>
      <c r="BI4" s="47">
        <f>IF(N3="", 0, IF(SUM(M4:R4)-N4&lt;&gt;0, 0, IF(SUM(C4:H4)&gt;0, 2, IF(SUM(C4:H4)&lt;0, 3, 1))))</f>
        <v>2</v>
      </c>
      <c r="BJ4" s="47">
        <f>IFERROR(__xludf.DUMMYFUNCTION("IF(BI4=1, FILTER(TOSSUP, LEN(TOSSUP)), IF(BI4=2, FILTER(NEG, LEN(NEG)), IF(BI4, FILTER(NONEG, LEN(NONEG)), """")))"),-5.0)</f>
        <v>-5</v>
      </c>
      <c r="BK4" s="47"/>
      <c r="BL4" s="47"/>
      <c r="BM4" s="47">
        <f>IF(O3="", 0, IF(SUM(M4:R4)-O4&lt;&gt;0, 0, IF(SUM(C4:H4)&gt;0, 2, IF(SUM(C4:H4)&lt;0, 3, 1))))</f>
        <v>2</v>
      </c>
      <c r="BN4" s="47">
        <f>IFERROR(__xludf.DUMMYFUNCTION("IF(BM4=1, FILTER(TOSSUP, LEN(TOSSUP)), IF(BM4=2, FILTER(NEG, LEN(NEG)), IF(BM4, FILTER(NONEG, LEN(NONEG)), """")))"),-5.0)</f>
        <v>-5</v>
      </c>
      <c r="BO4" s="47"/>
      <c r="BP4" s="47"/>
      <c r="BQ4" s="47">
        <f>IF(P3="", 0, IF(SUM(M4:R4)-P4&lt;&gt;0, 0, IF(SUM(C4:H4)&gt;0, 2, IF(SUM(C4:H4)&lt;0, 3, 1))))</f>
        <v>0</v>
      </c>
      <c r="BR4" s="47" t="str">
        <f>IFERROR(__xludf.DUMMYFUNCTION("IF(BQ4=1, FILTER(TOSSUP, LEN(TOSSUP)), IF(BQ4=2, FILTER(NEG, LEN(NEG)), IF(BQ4, FILTER(NONEG, LEN(NONEG)), """")))"),"")</f>
        <v/>
      </c>
      <c r="BS4" s="47"/>
      <c r="BT4" s="47"/>
      <c r="BU4" s="47">
        <f>IF(Q3="", 0, IF(SUM(M4:R4)-Q4&lt;&gt;0, 0, IF(SUM(C4:H4)&gt;0, 2, IF(SUM(C4:H4)&lt;0, 3, 1))))</f>
        <v>0</v>
      </c>
      <c r="BV4" s="47" t="str">
        <f>IFERROR(__xludf.DUMMYFUNCTION("IF(BU4=1, FILTER(TOSSUP, LEN(TOSSUP)), IF(BU4=2, FILTER(NEG, LEN(NEG)), IF(BU4, FILTER(NONEG, LEN(NONEG)), """")))"),"")</f>
        <v/>
      </c>
      <c r="BW4" s="47"/>
      <c r="BX4" s="47"/>
      <c r="BY4" s="47">
        <f>IF(R3="", 0, IF(SUM(M4:R4)-R4&lt;&gt;0, 0, IF(SUM(C4:H4)&gt;0, 2, IF(SUM(C4:H4)&lt;0, 3, 1))))</f>
        <v>0</v>
      </c>
      <c r="BZ4" s="47" t="str">
        <f>IFERROR(__xludf.DUMMYFUNCTION("IF(BY4=1, FILTER(TOSSUP, LEN(TOSSUP)), IF(BY4=2, FILTER(NEG, LEN(NEG)), IF(BY4, FILTER(NONEG, LEN(NONEG)), """")))"),"")</f>
        <v/>
      </c>
      <c r="CA4" s="47"/>
      <c r="CB4" s="47"/>
    </row>
    <row r="5">
      <c r="A5" s="3"/>
      <c r="B5" s="3"/>
      <c r="C5" s="32"/>
      <c r="D5" s="33">
        <v>10.0</v>
      </c>
      <c r="E5" s="32"/>
      <c r="F5" s="33"/>
      <c r="G5" s="32"/>
      <c r="H5" s="33"/>
      <c r="I5" s="34">
        <v>10.0</v>
      </c>
      <c r="J5" s="33">
        <f>IF(AND(SUM(C5:H5)&lt;=0,I5&gt;0), "BON.ERR", IF(OR(AND(C5&lt;&gt;"", C3=""), AND(D5&lt;&gt;"", D3=""), AND(E5&lt;&gt;"", E3=""), AND(F5&lt;&gt;"", F3=""), AND(G5&lt;&gt;"", G3=""), AND(H5&lt;&gt;"", H3="")), "TU.ERR", SUM(C5:I5)))</f>
        <v>20</v>
      </c>
      <c r="K5" s="42">
        <f>IFERROR(__xludf.DUMMYFUNCTION("IF(OR(RegExMatch(J5&amp;"""",""ERR""), RegExMatch(J5&amp;"""",""--""), RegExMatch(K4&amp;"""",""--""),),  ""-----------"", SUM(J5,K4))"),50.0)</f>
        <v>50</v>
      </c>
      <c r="L5" s="38">
        <v>2.0</v>
      </c>
      <c r="M5" s="39"/>
      <c r="N5" s="33"/>
      <c r="O5" s="39"/>
      <c r="P5" s="57"/>
      <c r="Q5" s="58"/>
      <c r="R5" s="59"/>
      <c r="S5" s="34"/>
      <c r="T5" s="33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2">
        <f>IFERROR(__xludf.DUMMYFUNCTION("IF(OR(RegExMatch(T5&amp;"""",""ERR""), RegExMatch(T5&amp;"""",""--""), RegExMatch(U4&amp;"""",""--""),),  ""-----------"", SUM(T5,U4))"),0.0)</f>
        <v>0</v>
      </c>
      <c r="V5" s="43"/>
      <c r="W5" s="44" t="b">
        <f t="shared" si="1"/>
        <v>1</v>
      </c>
      <c r="X5" s="44">
        <f>IFERROR(__xludf.DUMMYFUNCTION("IF(W5, FILTER(BONUS, LEN(BONUS)), ""0"")"),0.0)</f>
        <v>0</v>
      </c>
      <c r="Y5" s="43">
        <f>IFERROR(__xludf.DUMMYFUNCTION("""COMPUTED_VALUE"""),10.0)</f>
        <v>10</v>
      </c>
      <c r="Z5" s="43">
        <f>IFERROR(__xludf.DUMMYFUNCTION("""COMPUTED_VALUE"""),20.0)</f>
        <v>20</v>
      </c>
      <c r="AA5" s="43">
        <f>IFERROR(__xludf.DUMMYFUNCTION("""COMPUTED_VALUE"""),30.0)</f>
        <v>30</v>
      </c>
      <c r="AB5" s="44" t="b">
        <f t="shared" si="2"/>
        <v>0</v>
      </c>
      <c r="AC5" s="44" t="str">
        <f>IFERROR(__xludf.DUMMYFUNCTION("IF(AB5, FILTER(BONUS, LEN(BONUS)), ""0"")"),"0")</f>
        <v>0</v>
      </c>
      <c r="AD5" s="43"/>
      <c r="AE5" s="43"/>
      <c r="AF5" s="43"/>
      <c r="AG5" s="43">
        <f>IF(C3="", 0, IF(SUM(C5:H5)-C5&lt;&gt;0, 0, IF(SUM(M5:R5)&gt;0, 2, IF(SUM(M5:R5)&lt;0, 3, 1))))</f>
        <v>0</v>
      </c>
      <c r="AH5" s="44" t="str">
        <f>IFERROR(__xludf.DUMMYFUNCTION("IF(AG5=1, FILTER(TOSSUP, LEN(TOSSUP)), IF(AG5=2, FILTER(NEG, LEN(NEG)), IF(AG5, FILTER(NONEG, LEN(NONEG)), """")))"),"")</f>
        <v/>
      </c>
      <c r="AI5" s="43"/>
      <c r="AJ5" s="43"/>
      <c r="AK5" s="43">
        <f>IF(D3="", 0, IF(SUM(C5:H5)-D5&lt;&gt;0, 0, IF(SUM(M5:R5)&gt;0, 2, IF(SUM(M5:R5)&lt;0, 3, 1))))</f>
        <v>1</v>
      </c>
      <c r="AL5" s="43">
        <f>IFERROR(__xludf.DUMMYFUNCTION("IF(AK5=1, FILTER(TOSSUP, LEN(TOSSUP)), IF(AK5=2, FILTER(NEG, LEN(NEG)), IF(AK5, FILTER(NONEG, LEN(NONEG)), """")))"),-5.0)</f>
        <v>-5</v>
      </c>
      <c r="AM5" s="43">
        <f>IFERROR(__xludf.DUMMYFUNCTION("""COMPUTED_VALUE"""),10.0)</f>
        <v>10</v>
      </c>
      <c r="AN5" s="43">
        <f>IFERROR(__xludf.DUMMYFUNCTION("""COMPUTED_VALUE"""),15.0)</f>
        <v>15</v>
      </c>
      <c r="AO5" s="43">
        <f>IF(E3="", 0, IF(SUM(C5:H5)-E5&lt;&gt;0, 0, IF(SUM(M5:R5)&gt;0, 2, IF(SUM(M5:R5)&lt;0, 3, 1))))</f>
        <v>0</v>
      </c>
      <c r="AP5" s="43" t="str">
        <f>IFERROR(__xludf.DUMMYFUNCTION("IF(AO5=1, FILTER(TOSSUP, LEN(TOSSUP)), IF(AO5=2, FILTER(NEG, LEN(NEG)), IF(AO5, FILTER(NONEG, LEN(NONEG)), """")))"),"")</f>
        <v/>
      </c>
      <c r="AQ5" s="43"/>
      <c r="AR5" s="43"/>
      <c r="AS5" s="43">
        <f>IF(F3="", 0, IF(SUM(C5:H5)-F5&lt;&gt;0, 0, IF(SUM(M5:R5)&gt;0, 2, IF(SUM(M5:R5)&lt;0, 3, 1))))</f>
        <v>0</v>
      </c>
      <c r="AT5" s="43" t="str">
        <f>IFERROR(__xludf.DUMMYFUNCTION("IF(AS5=1, FILTER(TOSSUP, LEN(TOSSUP)), IF(AS5=2, FILTER(NEG, LEN(NEG)), IF(AS5, FILTER(NONEG, LEN(NONEG)), """")))"),"")</f>
        <v/>
      </c>
      <c r="AU5" s="43"/>
      <c r="AV5" s="43"/>
      <c r="AW5" s="43">
        <f>IF(G3="", 0, IF(SUM(C5:H5)-G5&lt;&gt;0, 0, IF(SUM(M5:R5)&gt;0, 2, IF(SUM(M5:R5)&lt;0, 3, 1))))</f>
        <v>0</v>
      </c>
      <c r="AX5" s="43" t="str">
        <f>IFERROR(__xludf.DUMMYFUNCTION("IF(AW5=1, FILTER(TOSSUP, LEN(TOSSUP)), IF(AW5=2, FILTER(NEG, LEN(NEG)), IF(AW5, FILTER(NONEG, LEN(NONEG)), """")))"),"")</f>
        <v/>
      </c>
      <c r="AY5" s="43"/>
      <c r="AZ5" s="43"/>
      <c r="BA5" s="43">
        <f>IF(H3="", 0, IF(SUM(C5:H5)-H5&lt;&gt;0, 0, IF(SUM(M5:R5)&gt;0, 2, IF(SUM(M5:R5)&lt;0, 3, 1))))</f>
        <v>0</v>
      </c>
      <c r="BB5" s="43" t="str">
        <f>IFERROR(__xludf.DUMMYFUNCTION("IF(BA5=1, FILTER(TOSSUP, LEN(TOSSUP)), IF(BA5=2, FILTER(NEG, LEN(NEG)), IF(BA5, FILTER(NONEG, LEN(NONEG)), """")))"),"")</f>
        <v/>
      </c>
      <c r="BC5" s="43"/>
      <c r="BD5" s="43"/>
      <c r="BE5" s="43">
        <f>IF(M3="", 0, IF(SUM(M5:R5)-M5&lt;&gt;0, 0, IF(SUM(C5:H5)&gt;0, 2, IF(SUM(C5:H5)&lt;0, 3, 1))))</f>
        <v>2</v>
      </c>
      <c r="BF5" s="43">
        <f>IFERROR(__xludf.DUMMYFUNCTION("IF(BE5=1, FILTER(TOSSUP, LEN(TOSSUP)), IF(BE5=2, FILTER(NEG, LEN(NEG)), IF(BE5, FILTER(NONEG, LEN(NONEG)), """")))"),-5.0)</f>
        <v>-5</v>
      </c>
      <c r="BG5" s="43"/>
      <c r="BH5" s="43"/>
      <c r="BI5" s="43">
        <f>IF(N3="", 0, IF(SUM(M5:R5)-N5&lt;&gt;0, 0, IF(SUM(C5:H5)&gt;0, 2, IF(SUM(C5:H5)&lt;0, 3, 1))))</f>
        <v>2</v>
      </c>
      <c r="BJ5" s="43">
        <f>IFERROR(__xludf.DUMMYFUNCTION("IF(BI5=1, FILTER(TOSSUP, LEN(TOSSUP)), IF(BI5=2, FILTER(NEG, LEN(NEG)), IF(BI5, FILTER(NONEG, LEN(NONEG)), """")))"),-5.0)</f>
        <v>-5</v>
      </c>
      <c r="BK5" s="43"/>
      <c r="BL5" s="43"/>
      <c r="BM5" s="43">
        <f>IF(O3="", 0, IF(SUM(M5:R5)-O5&lt;&gt;0, 0, IF(SUM(C5:H5)&gt;0, 2, IF(SUM(C5:H5)&lt;0, 3, 1))))</f>
        <v>2</v>
      </c>
      <c r="BN5" s="43">
        <f>IFERROR(__xludf.DUMMYFUNCTION("IF(BM5=1, FILTER(TOSSUP, LEN(TOSSUP)), IF(BM5=2, FILTER(NEG, LEN(NEG)), IF(BM5, FILTER(NONEG, LEN(NONEG)), """")))"),-5.0)</f>
        <v>-5</v>
      </c>
      <c r="BO5" s="43"/>
      <c r="BP5" s="43"/>
      <c r="BQ5" s="43">
        <f>IF(P3="", 0, IF(SUM(M5:R5)-P5&lt;&gt;0, 0, IF(SUM(C5:H5)&gt;0, 2, IF(SUM(C5:H5)&lt;0, 3, 1))))</f>
        <v>0</v>
      </c>
      <c r="BR5" s="43" t="str">
        <f>IFERROR(__xludf.DUMMYFUNCTION("IF(BQ5=1, FILTER(TOSSUP, LEN(TOSSUP)), IF(BQ5=2, FILTER(NEG, LEN(NEG)), IF(BQ5, FILTER(NONEG, LEN(NONEG)), """")))"),"")</f>
        <v/>
      </c>
      <c r="BS5" s="43"/>
      <c r="BT5" s="43"/>
      <c r="BU5" s="43">
        <f>IF(Q3="", 0, IF(SUM(M5:R5)-Q5&lt;&gt;0, 0, IF(SUM(C5:H5)&gt;0, 2, IF(SUM(C5:H5)&lt;0, 3, 1))))</f>
        <v>0</v>
      </c>
      <c r="BV5" s="43" t="str">
        <f>IFERROR(__xludf.DUMMYFUNCTION("IF(BU5=1, FILTER(TOSSUP, LEN(TOSSUP)), IF(BU5=2, FILTER(NEG, LEN(NEG)), IF(BU5, FILTER(NONEG, LEN(NONEG)), """")))"),"")</f>
        <v/>
      </c>
      <c r="BW5" s="43"/>
      <c r="BX5" s="43"/>
      <c r="BY5" s="43">
        <f>IF(R3="", 0, IF(SUM(M5:R5)-R5&lt;&gt;0, 0, IF(SUM(C5:H5)&gt;0, 2, IF(SUM(C5:H5)&lt;0, 3, 1))))</f>
        <v>0</v>
      </c>
      <c r="BZ5" s="43" t="str">
        <f>IFERROR(__xludf.DUMMYFUNCTION("IF(BY5=1, FILTER(TOSSUP, LEN(TOSSUP)), IF(BY5=2, FILTER(NEG, LEN(NEG)), IF(BY5, FILTER(NONEG, LEN(NONEG)), """")))"),"")</f>
        <v/>
      </c>
      <c r="CA5" s="43"/>
      <c r="CB5" s="43"/>
    </row>
    <row r="6">
      <c r="A6" s="3"/>
      <c r="B6" s="3"/>
      <c r="C6" s="32"/>
      <c r="D6" s="33"/>
      <c r="E6" s="60"/>
      <c r="F6" s="33"/>
      <c r="G6" s="60"/>
      <c r="H6" s="61"/>
      <c r="I6" s="34"/>
      <c r="J6" s="33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2">
        <f>IFERROR(__xludf.DUMMYFUNCTION("IF(OR(RegExMatch(J6&amp;"""",""ERR""), RegExMatch(J6&amp;"""",""--""), RegExMatch(K5&amp;"""",""--""),),  ""-----------"", SUM(J6,K5))"),50.0)</f>
        <v>50</v>
      </c>
      <c r="L6" s="38">
        <v>3.0</v>
      </c>
      <c r="M6" s="39">
        <v>10.0</v>
      </c>
      <c r="N6" s="61"/>
      <c r="O6" s="39"/>
      <c r="P6" s="57"/>
      <c r="Q6" s="39"/>
      <c r="R6" s="59"/>
      <c r="S6" s="34">
        <v>10.0</v>
      </c>
      <c r="T6" s="33">
        <f>IF(AND(SUM(M6:R6)&lt;=0,S6&gt;0), "BON.ERR", IF(OR(AND(M6&lt;&gt;"", M3=""), AND(N6&lt;&gt;"", N3=""), AND(O6&lt;&gt;"", O3=""), AND(P6&lt;&gt;"", P3=""), AND(Q6&lt;&gt;"", Q3=""), AND(R6&lt;&gt;"", R3="")), "TU.ERR", SUM(M6:S6)))</f>
        <v>20</v>
      </c>
      <c r="U6" s="42">
        <f>IFERROR(__xludf.DUMMYFUNCTION("IF(OR(RegExMatch(T6&amp;"""",""ERR""), RegExMatch(T6&amp;"""",""--""), RegExMatch(U5&amp;"""",""--""),),  ""-----------"", SUM(T6,U5))"),20.0)</f>
        <v>20</v>
      </c>
      <c r="V6" s="43"/>
      <c r="W6" s="44" t="b">
        <f t="shared" si="1"/>
        <v>0</v>
      </c>
      <c r="X6" s="44" t="str">
        <f>IFERROR(__xludf.DUMMYFUNCTION("IF(W6, FILTER(BONUS, LEN(BONUS)), ""0"")"),"0")</f>
        <v>0</v>
      </c>
      <c r="Y6" s="43"/>
      <c r="Z6" s="43"/>
      <c r="AA6" s="43"/>
      <c r="AB6" s="44" t="b">
        <f t="shared" si="2"/>
        <v>1</v>
      </c>
      <c r="AC6" s="44">
        <f>IFERROR(__xludf.DUMMYFUNCTION("IF(AB6, FILTER(BONUS, LEN(BONUS)), ""0"")"),0.0)</f>
        <v>0</v>
      </c>
      <c r="AD6" s="43">
        <f>IFERROR(__xludf.DUMMYFUNCTION("""COMPUTED_VALUE"""),10.0)</f>
        <v>10</v>
      </c>
      <c r="AE6" s="43">
        <f>IFERROR(__xludf.DUMMYFUNCTION("""COMPUTED_VALUE"""),20.0)</f>
        <v>20</v>
      </c>
      <c r="AF6" s="43">
        <f>IFERROR(__xludf.DUMMYFUNCTION("""COMPUTED_VALUE"""),30.0)</f>
        <v>30</v>
      </c>
      <c r="AG6" s="43">
        <f>IF(C3="", 0, IF(SUM(C6:H6)-C6&lt;&gt;0, 0, IF(SUM(M6:R6)&gt;0, 2, IF(SUM(M6:R6)&lt;0, 3, 1))))</f>
        <v>2</v>
      </c>
      <c r="AH6" s="44">
        <f>IFERROR(__xludf.DUMMYFUNCTION("IF(AG6=1, FILTER(TOSSUP, LEN(TOSSUP)), IF(AG6=2, FILTER(NEG, LEN(NEG)), IF(AG6, FILTER(NONEG, LEN(NONEG)), """")))"),-5.0)</f>
        <v>-5</v>
      </c>
      <c r="AI6" s="43"/>
      <c r="AJ6" s="43"/>
      <c r="AK6" s="43">
        <f>IF(D3="", 0, IF(SUM(C6:H6)-D6&lt;&gt;0, 0, IF(SUM(M6:R6)&gt;0, 2, IF(SUM(M6:R6)&lt;0, 3, 1))))</f>
        <v>2</v>
      </c>
      <c r="AL6" s="43">
        <f>IFERROR(__xludf.DUMMYFUNCTION("IF(AK6=1, FILTER(TOSSUP, LEN(TOSSUP)), IF(AK6=2, FILTER(NEG, LEN(NEG)), IF(AK6, FILTER(NONEG, LEN(NONEG)), """")))"),-5.0)</f>
        <v>-5</v>
      </c>
      <c r="AM6" s="43"/>
      <c r="AN6" s="43"/>
      <c r="AO6" s="43">
        <f>IF(E3="", 0, IF(SUM(C6:H6)-E6&lt;&gt;0, 0, IF(SUM(M6:R6)&gt;0, 2, IF(SUM(M6:R6)&lt;0, 3, 1))))</f>
        <v>2</v>
      </c>
      <c r="AP6" s="43">
        <f>IFERROR(__xludf.DUMMYFUNCTION("IF(AO6=1, FILTER(TOSSUP, LEN(TOSSUP)), IF(AO6=2, FILTER(NEG, LEN(NEG)), IF(AO6, FILTER(NONEG, LEN(NONEG)), """")))"),-5.0)</f>
        <v>-5</v>
      </c>
      <c r="AQ6" s="43"/>
      <c r="AR6" s="43"/>
      <c r="AS6" s="43">
        <f>IF(F3="", 0, IF(SUM(C6:H6)-F6&lt;&gt;0, 0, IF(SUM(M6:R6)&gt;0, 2, IF(SUM(M6:R6)&lt;0, 3, 1))))</f>
        <v>0</v>
      </c>
      <c r="AT6" s="43" t="str">
        <f>IFERROR(__xludf.DUMMYFUNCTION("IF(AS6=1, FILTER(TOSSUP, LEN(TOSSUP)), IF(AS6=2, FILTER(NEG, LEN(NEG)), IF(AS6, FILTER(NONEG, LEN(NONEG)), """")))"),"")</f>
        <v/>
      </c>
      <c r="AU6" s="43"/>
      <c r="AV6" s="43"/>
      <c r="AW6" s="43">
        <f>IF(G3="", 0, IF(SUM(C6:H6)-G6&lt;&gt;0, 0, IF(SUM(M6:R6)&gt;0, 2, IF(SUM(M6:R6)&lt;0, 3, 1))))</f>
        <v>0</v>
      </c>
      <c r="AX6" s="43" t="str">
        <f>IFERROR(__xludf.DUMMYFUNCTION("IF(AW6=1, FILTER(TOSSUP, LEN(TOSSUP)), IF(AW6=2, FILTER(NEG, LEN(NEG)), IF(AW6, FILTER(NONEG, LEN(NONEG)), """")))"),"")</f>
        <v/>
      </c>
      <c r="AY6" s="43"/>
      <c r="AZ6" s="43"/>
      <c r="BA6" s="43">
        <f>IF(H3="", 0, IF(SUM(C6:H6)-H6&lt;&gt;0, 0, IF(SUM(M6:R6)&gt;0, 2, IF(SUM(M6:R6)&lt;0, 3, 1))))</f>
        <v>0</v>
      </c>
      <c r="BB6" s="43" t="str">
        <f>IFERROR(__xludf.DUMMYFUNCTION("IF(BA6=1, FILTER(TOSSUP, LEN(TOSSUP)), IF(BA6=2, FILTER(NEG, LEN(NEG)), IF(BA6, FILTER(NONEG, LEN(NONEG)), """")))"),"")</f>
        <v/>
      </c>
      <c r="BC6" s="43"/>
      <c r="BD6" s="43"/>
      <c r="BE6" s="43">
        <f>IF(M3="", 0, IF(SUM(M6:R6)-M6&lt;&gt;0, 0, IF(SUM(C6:H6)&gt;0, 2, IF(SUM(C6:H6)&lt;0, 3, 1))))</f>
        <v>1</v>
      </c>
      <c r="BF6" s="43">
        <f>IFERROR(__xludf.DUMMYFUNCTION("IF(BE6=1, FILTER(TOSSUP, LEN(TOSSUP)), IF(BE6=2, FILTER(NEG, LEN(NEG)), IF(BE6, FILTER(NONEG, LEN(NONEG)), """")))"),-5.0)</f>
        <v>-5</v>
      </c>
      <c r="BG6" s="43">
        <f>IFERROR(__xludf.DUMMYFUNCTION("""COMPUTED_VALUE"""),10.0)</f>
        <v>10</v>
      </c>
      <c r="BH6" s="43">
        <f>IFERROR(__xludf.DUMMYFUNCTION("""COMPUTED_VALUE"""),15.0)</f>
        <v>15</v>
      </c>
      <c r="BI6" s="43">
        <f>IF(N3="", 0, IF(SUM(M6:R6)-N6&lt;&gt;0, 0, IF(SUM(C6:H6)&gt;0, 2, IF(SUM(C6:H6)&lt;0, 3, 1))))</f>
        <v>0</v>
      </c>
      <c r="BJ6" s="43" t="str">
        <f>IFERROR(__xludf.DUMMYFUNCTION("IF(BI6=1, FILTER(TOSSUP, LEN(TOSSUP)), IF(BI6=2, FILTER(NEG, LEN(NEG)), IF(BI6, FILTER(NONEG, LEN(NONEG)), """")))"),"")</f>
        <v/>
      </c>
      <c r="BK6" s="43"/>
      <c r="BL6" s="43"/>
      <c r="BM6" s="43">
        <f>IF(O3="", 0, IF(SUM(M6:R6)-O6&lt;&gt;0, 0, IF(SUM(C6:H6)&gt;0, 2, IF(SUM(C6:H6)&lt;0, 3, 1))))</f>
        <v>0</v>
      </c>
      <c r="BN6" s="43" t="str">
        <f>IFERROR(__xludf.DUMMYFUNCTION("IF(BM6=1, FILTER(TOSSUP, LEN(TOSSUP)), IF(BM6=2, FILTER(NEG, LEN(NEG)), IF(BM6, FILTER(NONEG, LEN(NONEG)), """")))"),"")</f>
        <v/>
      </c>
      <c r="BO6" s="43"/>
      <c r="BP6" s="43"/>
      <c r="BQ6" s="43">
        <f>IF(P3="", 0, IF(SUM(M6:R6)-P6&lt;&gt;0, 0, IF(SUM(C6:H6)&gt;0, 2, IF(SUM(C6:H6)&lt;0, 3, 1))))</f>
        <v>0</v>
      </c>
      <c r="BR6" s="43" t="str">
        <f>IFERROR(__xludf.DUMMYFUNCTION("IF(BQ6=1, FILTER(TOSSUP, LEN(TOSSUP)), IF(BQ6=2, FILTER(NEG, LEN(NEG)), IF(BQ6, FILTER(NONEG, LEN(NONEG)), """")))"),"")</f>
        <v/>
      </c>
      <c r="BS6" s="43"/>
      <c r="BT6" s="43"/>
      <c r="BU6" s="43">
        <f>IF(Q3="", 0, IF(SUM(M6:R6)-Q6&lt;&gt;0, 0, IF(SUM(C6:H6)&gt;0, 2, IF(SUM(C6:H6)&lt;0, 3, 1))))</f>
        <v>0</v>
      </c>
      <c r="BV6" s="43" t="str">
        <f>IFERROR(__xludf.DUMMYFUNCTION("IF(BU6=1, FILTER(TOSSUP, LEN(TOSSUP)), IF(BU6=2, FILTER(NEG, LEN(NEG)), IF(BU6, FILTER(NONEG, LEN(NONEG)), """")))"),"")</f>
        <v/>
      </c>
      <c r="BW6" s="43"/>
      <c r="BX6" s="43"/>
      <c r="BY6" s="43">
        <f>IF(R3="", 0, IF(SUM(M6:R6)-R6&lt;&gt;0, 0, IF(SUM(C6:H6)&gt;0, 2, IF(SUM(C6:H6)&lt;0, 3, 1))))</f>
        <v>0</v>
      </c>
      <c r="BZ6" s="43" t="str">
        <f>IFERROR(__xludf.DUMMYFUNCTION("IF(BY6=1, FILTER(TOSSUP, LEN(TOSSUP)), IF(BY6=2, FILTER(NEG, LEN(NEG)), IF(BY6, FILTER(NONEG, LEN(NONEG)), """")))"),"")</f>
        <v/>
      </c>
      <c r="CA6" s="43"/>
      <c r="CB6" s="43"/>
    </row>
    <row r="7">
      <c r="A7" s="3"/>
      <c r="B7" s="3"/>
      <c r="C7" s="62"/>
      <c r="D7" s="63">
        <v>10.0</v>
      </c>
      <c r="E7" s="64"/>
      <c r="F7" s="63"/>
      <c r="G7" s="64"/>
      <c r="H7" s="63"/>
      <c r="I7" s="65">
        <v>10.0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20</v>
      </c>
      <c r="K7" s="66">
        <f>IFERROR(__xludf.DUMMYFUNCTION("IF(OR(RegExMatch(J7&amp;"""",""ERR""), RegExMatch(J7&amp;"""",""--""), RegExMatch(K6&amp;"""",""--""),),  ""-----------"", SUM(J7,K6))"),70.0)</f>
        <v>70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SUM(T7,U6))"),20.0)</f>
        <v>20</v>
      </c>
      <c r="V7" s="43"/>
      <c r="W7" s="44" t="b">
        <f t="shared" si="1"/>
        <v>1</v>
      </c>
      <c r="X7" s="44">
        <f>IFERROR(__xludf.DUMMYFUNCTION("IF(W7, FILTER(BONUS, LEN(BONUS)), ""0"")"),0.0)</f>
        <v>0</v>
      </c>
      <c r="Y7" s="43">
        <f>IFERROR(__xludf.DUMMYFUNCTION("""COMPUTED_VALUE"""),10.0)</f>
        <v>10</v>
      </c>
      <c r="Z7" s="43">
        <f>IFERROR(__xludf.DUMMYFUNCTION("""COMPUTED_VALUE"""),20.0)</f>
        <v>20</v>
      </c>
      <c r="AA7" s="43">
        <f>IFERROR(__xludf.DUMMYFUNCTION("""COMPUTED_VALUE"""),30.0)</f>
        <v>30</v>
      </c>
      <c r="AB7" s="44" t="b">
        <f t="shared" si="2"/>
        <v>0</v>
      </c>
      <c r="AC7" s="44" t="str">
        <f>IFERROR(__xludf.DUMMYFUNCTION("IF(AB7, FILTER(BONUS, LEN(BONUS)), ""0"")"),"0")</f>
        <v>0</v>
      </c>
      <c r="AD7" s="43"/>
      <c r="AE7" s="43"/>
      <c r="AF7" s="43"/>
      <c r="AG7" s="43">
        <f>IF(C3="", 0, IF(SUM(C7:H7)-C7&lt;&gt;0, 0, IF(SUM(M7:R7)&gt;0, 2, IF(SUM(M7:R7)&lt;0, 3, 1))))</f>
        <v>0</v>
      </c>
      <c r="AH7" s="44" t="str">
        <f>IFERROR(__xludf.DUMMYFUNCTION("IF(AG7=1, FILTER(TOSSUP, LEN(TOSSUP)), IF(AG7=2, FILTER(NEG, LEN(NEG)), IF(AG7, FILTER(NONEG, LEN(NONEG)), """")))"),"")</f>
        <v/>
      </c>
      <c r="AI7" s="43"/>
      <c r="AJ7" s="43"/>
      <c r="AK7" s="43">
        <f>IF(D3="", 0, IF(SUM(C7:H7)-D7&lt;&gt;0, 0, IF(SUM(M7:R7)&gt;0, 2, IF(SUM(M7:R7)&lt;0, 3, 1))))</f>
        <v>1</v>
      </c>
      <c r="AL7" s="43">
        <f>IFERROR(__xludf.DUMMYFUNCTION("IF(AK7=1, FILTER(TOSSUP, LEN(TOSSUP)), IF(AK7=2, FILTER(NEG, LEN(NEG)), IF(AK7, FILTER(NONEG, LEN(NONEG)), """")))"),-5.0)</f>
        <v>-5</v>
      </c>
      <c r="AM7" s="43">
        <f>IFERROR(__xludf.DUMMYFUNCTION("""COMPUTED_VALUE"""),10.0)</f>
        <v>10</v>
      </c>
      <c r="AN7" s="43">
        <f>IFERROR(__xludf.DUMMYFUNCTION("""COMPUTED_VALUE"""),15.0)</f>
        <v>15</v>
      </c>
      <c r="AO7" s="43">
        <f>IF(E3="", 0, IF(SUM(C7:H7)-E7&lt;&gt;0, 0, IF(SUM(M7:R7)&gt;0, 2, IF(SUM(M7:R7)&lt;0, 3, 1))))</f>
        <v>0</v>
      </c>
      <c r="AP7" s="43" t="str">
        <f>IFERROR(__xludf.DUMMYFUNCTION("IF(AO7=1, FILTER(TOSSUP, LEN(TOSSUP)), IF(AO7=2, FILTER(NEG, LEN(NEG)), IF(AO7, FILTER(NONEG, LEN(NONEG)), """")))"),"")</f>
        <v/>
      </c>
      <c r="AQ7" s="43"/>
      <c r="AR7" s="43"/>
      <c r="AS7" s="43">
        <f>IF(F3="", 0, IF(SUM(C7:H7)-F7&lt;&gt;0, 0, IF(SUM(M7:R7)&gt;0, 2, IF(SUM(M7:R7)&lt;0, 3, 1))))</f>
        <v>0</v>
      </c>
      <c r="AT7" s="43" t="str">
        <f>IFERROR(__xludf.DUMMYFUNCTION("IF(AS7=1, FILTER(TOSSUP, LEN(TOSSUP)), IF(AS7=2, FILTER(NEG, LEN(NEG)), IF(AS7, FILTER(NONEG, LEN(NONEG)), """")))"),"")</f>
        <v/>
      </c>
      <c r="AU7" s="43"/>
      <c r="AV7" s="43"/>
      <c r="AW7" s="43">
        <f>IF(G3="", 0, IF(SUM(C7:H7)-G7&lt;&gt;0, 0, IF(SUM(M7:R7)&gt;0, 2, IF(SUM(M7:R7)&lt;0, 3, 1))))</f>
        <v>0</v>
      </c>
      <c r="AX7" s="43" t="str">
        <f>IFERROR(__xludf.DUMMYFUNCTION("IF(AW7=1, FILTER(TOSSUP, LEN(TOSSUP)), IF(AW7=2, FILTER(NEG, LEN(NEG)), IF(AW7, FILTER(NONEG, LEN(NONEG)), """")))"),"")</f>
        <v/>
      </c>
      <c r="AY7" s="43"/>
      <c r="AZ7" s="43"/>
      <c r="BA7" s="43">
        <f>IF(H3="", 0, IF(SUM(C7:H7)-H7&lt;&gt;0, 0, IF(SUM(M7:R7)&gt;0, 2, IF(SUM(M7:R7)&lt;0, 3, 1))))</f>
        <v>0</v>
      </c>
      <c r="BB7" s="43" t="str">
        <f>IFERROR(__xludf.DUMMYFUNCTION("IF(BA7=1, FILTER(TOSSUP, LEN(TOSSUP)), IF(BA7=2, FILTER(NEG, LEN(NEG)), IF(BA7, FILTER(NONEG, LEN(NONEG)), """")))"),"")</f>
        <v/>
      </c>
      <c r="BC7" s="43"/>
      <c r="BD7" s="43"/>
      <c r="BE7" s="43">
        <f>IF(M3="", 0, IF(SUM(M7:R7)-M7&lt;&gt;0, 0, IF(SUM(C7:H7)&gt;0, 2, IF(SUM(C7:H7)&lt;0, 3, 1))))</f>
        <v>2</v>
      </c>
      <c r="BF7" s="43">
        <f>IFERROR(__xludf.DUMMYFUNCTION("IF(BE7=1, FILTER(TOSSUP, LEN(TOSSUP)), IF(BE7=2, FILTER(NEG, LEN(NEG)), IF(BE7, FILTER(NONEG, LEN(NONEG)), """")))"),-5.0)</f>
        <v>-5</v>
      </c>
      <c r="BG7" s="43"/>
      <c r="BH7" s="43"/>
      <c r="BI7" s="43">
        <f>IF(N3="", 0, IF(SUM(M7:R7)-N7&lt;&gt;0, 0, IF(SUM(C7:H7)&gt;0, 2, IF(SUM(C7:H7)&lt;0, 3, 1))))</f>
        <v>2</v>
      </c>
      <c r="BJ7" s="43">
        <f>IFERROR(__xludf.DUMMYFUNCTION("IF(BI7=1, FILTER(TOSSUP, LEN(TOSSUP)), IF(BI7=2, FILTER(NEG, LEN(NEG)), IF(BI7, FILTER(NONEG, LEN(NONEG)), """")))"),-5.0)</f>
        <v>-5</v>
      </c>
      <c r="BK7" s="43"/>
      <c r="BL7" s="43"/>
      <c r="BM7" s="43">
        <f>IF(O3="", 0, IF(SUM(M7:R7)-O7&lt;&gt;0, 0, IF(SUM(C7:H7)&gt;0, 2, IF(SUM(C7:H7)&lt;0, 3, 1))))</f>
        <v>2</v>
      </c>
      <c r="BN7" s="43">
        <f>IFERROR(__xludf.DUMMYFUNCTION("IF(BM7=1, FILTER(TOSSUP, LEN(TOSSUP)), IF(BM7=2, FILTER(NEG, LEN(NEG)), IF(BM7, FILTER(NONEG, LEN(NONEG)), """")))"),-5.0)</f>
        <v>-5</v>
      </c>
      <c r="BO7" s="43"/>
      <c r="BP7" s="43"/>
      <c r="BQ7" s="43">
        <f>IF(P3="", 0, IF(SUM(M7:R7)-P7&lt;&gt;0, 0, IF(SUM(C7:H7)&gt;0, 2, IF(SUM(C7:H7)&lt;0, 3, 1))))</f>
        <v>0</v>
      </c>
      <c r="BR7" s="43" t="str">
        <f>IFERROR(__xludf.DUMMYFUNCTION("IF(BQ7=1, FILTER(TOSSUP, LEN(TOSSUP)), IF(BQ7=2, FILTER(NEG, LEN(NEG)), IF(BQ7, FILTER(NONEG, LEN(NONEG)), """")))"),"")</f>
        <v/>
      </c>
      <c r="BS7" s="43"/>
      <c r="BT7" s="43"/>
      <c r="BU7" s="43">
        <f>IF(Q3="", 0, IF(SUM(M7:R7)-Q7&lt;&gt;0, 0, IF(SUM(C7:H7)&gt;0, 2, IF(SUM(C7:H7)&lt;0, 3, 1))))</f>
        <v>0</v>
      </c>
      <c r="BV7" s="43" t="str">
        <f>IFERROR(__xludf.DUMMYFUNCTION("IF(BU7=1, FILTER(TOSSUP, LEN(TOSSUP)), IF(BU7=2, FILTER(NEG, LEN(NEG)), IF(BU7, FILTER(NONEG, LEN(NONEG)), """")))"),"")</f>
        <v/>
      </c>
      <c r="BW7" s="43"/>
      <c r="BX7" s="43"/>
      <c r="BY7" s="43">
        <f>IF(R3="", 0, IF(SUM(M7:R7)-R7&lt;&gt;0, 0, IF(SUM(C7:H7)&gt;0, 2, IF(SUM(C7:H7)&lt;0, 3, 1))))</f>
        <v>0</v>
      </c>
      <c r="BZ7" s="43" t="str">
        <f>IFERROR(__xludf.DUMMYFUNCTION("IF(BY7=1, FILTER(TOSSUP, LEN(TOSSUP)), IF(BY7=2, FILTER(NEG, LEN(NEG)), IF(BY7, FILTER(NONEG, LEN(NONEG)), """")))"),"")</f>
        <v/>
      </c>
      <c r="CA7" s="43"/>
      <c r="CB7" s="43"/>
    </row>
    <row r="8">
      <c r="A8" s="3"/>
      <c r="B8" s="3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SUM(J8,K7))"),70.0)</f>
        <v>70</v>
      </c>
      <c r="L8" s="67">
        <v>5.0</v>
      </c>
      <c r="M8" s="68">
        <v>10.0</v>
      </c>
      <c r="N8" s="63"/>
      <c r="O8" s="69"/>
      <c r="P8" s="70"/>
      <c r="Q8" s="68"/>
      <c r="R8" s="70"/>
      <c r="S8" s="65">
        <v>20.0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30</v>
      </c>
      <c r="U8" s="66">
        <f>IFERROR(__xludf.DUMMYFUNCTION("IF(OR(RegExMatch(T8&amp;"""",""ERR""), RegExMatch(T8&amp;"""",""--""), RegExMatch(U7&amp;"""",""--""),),  ""-----------"", SUM(T8,U7))"),50.0)</f>
        <v>50</v>
      </c>
      <c r="V8" s="43"/>
      <c r="W8" s="44" t="b">
        <f t="shared" si="1"/>
        <v>0</v>
      </c>
      <c r="X8" s="44" t="str">
        <f>IFERROR(__xludf.DUMMYFUNCTION("IF(W8, FILTER(BONUS, LEN(BONUS)), ""0"")"),"0")</f>
        <v>0</v>
      </c>
      <c r="Y8" s="43"/>
      <c r="Z8" s="43"/>
      <c r="AA8" s="43"/>
      <c r="AB8" s="44" t="b">
        <f t="shared" si="2"/>
        <v>1</v>
      </c>
      <c r="AC8" s="44">
        <f>IFERROR(__xludf.DUMMYFUNCTION("IF(AB8, FILTER(BONUS, LEN(BONUS)), ""0"")"),0.0)</f>
        <v>0</v>
      </c>
      <c r="AD8" s="43">
        <f>IFERROR(__xludf.DUMMYFUNCTION("""COMPUTED_VALUE"""),10.0)</f>
        <v>10</v>
      </c>
      <c r="AE8" s="43">
        <f>IFERROR(__xludf.DUMMYFUNCTION("""COMPUTED_VALUE"""),20.0)</f>
        <v>20</v>
      </c>
      <c r="AF8" s="43">
        <f>IFERROR(__xludf.DUMMYFUNCTION("""COMPUTED_VALUE"""),30.0)</f>
        <v>30</v>
      </c>
      <c r="AG8" s="43">
        <f>IF(C3="", 0, IF(SUM(C8:H8)-C8&lt;&gt;0, 0, IF(SUM(M8:R8)&gt;0, 2, IF(SUM(M8:R8)&lt;0, 3, 1))))</f>
        <v>2</v>
      </c>
      <c r="AH8" s="44">
        <f>IFERROR(__xludf.DUMMYFUNCTION("IF(AG8=1, FILTER(TOSSUP, LEN(TOSSUP)), IF(AG8=2, FILTER(NEG, LEN(NEG)), IF(AG8, FILTER(NONEG, LEN(NONEG)), """")))"),-5.0)</f>
        <v>-5</v>
      </c>
      <c r="AI8" s="43"/>
      <c r="AJ8" s="43"/>
      <c r="AK8" s="43">
        <f>IF(D3="", 0, IF(SUM(C8:H8)-D8&lt;&gt;0, 0, IF(SUM(M8:R8)&gt;0, 2, IF(SUM(M8:R8)&lt;0, 3, 1))))</f>
        <v>2</v>
      </c>
      <c r="AL8" s="43">
        <f>IFERROR(__xludf.DUMMYFUNCTION("IF(AK8=1, FILTER(TOSSUP, LEN(TOSSUP)), IF(AK8=2, FILTER(NEG, LEN(NEG)), IF(AK8, FILTER(NONEG, LEN(NONEG)), """")))"),-5.0)</f>
        <v>-5</v>
      </c>
      <c r="AM8" s="43"/>
      <c r="AN8" s="43"/>
      <c r="AO8" s="43">
        <f>IF(E3="", 0, IF(SUM(C8:H8)-E8&lt;&gt;0, 0, IF(SUM(M8:R8)&gt;0, 2, IF(SUM(M8:R8)&lt;0, 3, 1))))</f>
        <v>2</v>
      </c>
      <c r="AP8" s="43">
        <f>IFERROR(__xludf.DUMMYFUNCTION("IF(AO8=1, FILTER(TOSSUP, LEN(TOSSUP)), IF(AO8=2, FILTER(NEG, LEN(NEG)), IF(AO8, FILTER(NONEG, LEN(NONEG)), """")))"),-5.0)</f>
        <v>-5</v>
      </c>
      <c r="AQ8" s="43"/>
      <c r="AR8" s="43"/>
      <c r="AS8" s="43">
        <f>IF(F3="", 0, IF(SUM(C8:H8)-F8&lt;&gt;0, 0, IF(SUM(M8:R8)&gt;0, 2, IF(SUM(M8:R8)&lt;0, 3, 1))))</f>
        <v>0</v>
      </c>
      <c r="AT8" s="43" t="str">
        <f>IFERROR(__xludf.DUMMYFUNCTION("IF(AS8=1, FILTER(TOSSUP, LEN(TOSSUP)), IF(AS8=2, FILTER(NEG, LEN(NEG)), IF(AS8, FILTER(NONEG, LEN(NONEG)), """")))"),"")</f>
        <v/>
      </c>
      <c r="AU8" s="43"/>
      <c r="AV8" s="43"/>
      <c r="AW8" s="43">
        <f>IF(G3="", 0, IF(SUM(C8:H8)-G8&lt;&gt;0, 0, IF(SUM(M8:R8)&gt;0, 2, IF(SUM(M8:R8)&lt;0, 3, 1))))</f>
        <v>0</v>
      </c>
      <c r="AX8" s="43" t="str">
        <f>IFERROR(__xludf.DUMMYFUNCTION("IF(AW8=1, FILTER(TOSSUP, LEN(TOSSUP)), IF(AW8=2, FILTER(NEG, LEN(NEG)), IF(AW8, FILTER(NONEG, LEN(NONEG)), """")))"),"")</f>
        <v/>
      </c>
      <c r="AY8" s="43"/>
      <c r="AZ8" s="43"/>
      <c r="BA8" s="43">
        <f>IF(H3="", 0, IF(SUM(C8:H8)-H8&lt;&gt;0, 0, IF(SUM(M8:R8)&gt;0, 2, IF(SUM(M8:R8)&lt;0, 3, 1))))</f>
        <v>0</v>
      </c>
      <c r="BB8" s="43" t="str">
        <f>IFERROR(__xludf.DUMMYFUNCTION("IF(BA8=1, FILTER(TOSSUP, LEN(TOSSUP)), IF(BA8=2, FILTER(NEG, LEN(NEG)), IF(BA8, FILTER(NONEG, LEN(NONEG)), """")))"),"")</f>
        <v/>
      </c>
      <c r="BC8" s="43"/>
      <c r="BD8" s="43"/>
      <c r="BE8" s="43">
        <f>IF(M3="", 0, IF(SUM(M8:R8)-M8&lt;&gt;0, 0, IF(SUM(C8:H8)&gt;0, 2, IF(SUM(C8:H8)&lt;0, 3, 1))))</f>
        <v>1</v>
      </c>
      <c r="BF8" s="43">
        <f>IFERROR(__xludf.DUMMYFUNCTION("IF(BE8=1, FILTER(TOSSUP, LEN(TOSSUP)), IF(BE8=2, FILTER(NEG, LEN(NEG)), IF(BE8, FILTER(NONEG, LEN(NONEG)), """")))"),-5.0)</f>
        <v>-5</v>
      </c>
      <c r="BG8" s="43">
        <f>IFERROR(__xludf.DUMMYFUNCTION("""COMPUTED_VALUE"""),10.0)</f>
        <v>10</v>
      </c>
      <c r="BH8" s="43">
        <f>IFERROR(__xludf.DUMMYFUNCTION("""COMPUTED_VALUE"""),15.0)</f>
        <v>15</v>
      </c>
      <c r="BI8" s="43">
        <f>IF(N3="", 0, IF(SUM(M8:R8)-N8&lt;&gt;0, 0, IF(SUM(C8:H8)&gt;0, 2, IF(SUM(C8:H8)&lt;0, 3, 1))))</f>
        <v>0</v>
      </c>
      <c r="BJ8" s="43" t="str">
        <f>IFERROR(__xludf.DUMMYFUNCTION("IF(BI8=1, FILTER(TOSSUP, LEN(TOSSUP)), IF(BI8=2, FILTER(NEG, LEN(NEG)), IF(BI8, FILTER(NONEG, LEN(NONEG)), """")))"),"")</f>
        <v/>
      </c>
      <c r="BK8" s="43"/>
      <c r="BL8" s="43"/>
      <c r="BM8" s="43">
        <f>IF(O3="", 0, IF(SUM(M8:R8)-O8&lt;&gt;0, 0, IF(SUM(C8:H8)&gt;0, 2, IF(SUM(C8:H8)&lt;0, 3, 1))))</f>
        <v>0</v>
      </c>
      <c r="BN8" s="43" t="str">
        <f>IFERROR(__xludf.DUMMYFUNCTION("IF(BM8=1, FILTER(TOSSUP, LEN(TOSSUP)), IF(BM8=2, FILTER(NEG, LEN(NEG)), IF(BM8, FILTER(NONEG, LEN(NONEG)), """")))"),"")</f>
        <v/>
      </c>
      <c r="BO8" s="43"/>
      <c r="BP8" s="43"/>
      <c r="BQ8" s="43">
        <f>IF(P3="", 0, IF(SUM(M8:R8)-P8&lt;&gt;0, 0, IF(SUM(C8:H8)&gt;0, 2, IF(SUM(C8:H8)&lt;0, 3, 1))))</f>
        <v>0</v>
      </c>
      <c r="BR8" s="43" t="str">
        <f>IFERROR(__xludf.DUMMYFUNCTION("IF(BQ8=1, FILTER(TOSSUP, LEN(TOSSUP)), IF(BQ8=2, FILTER(NEG, LEN(NEG)), IF(BQ8, FILTER(NONEG, LEN(NONEG)), """")))"),"")</f>
        <v/>
      </c>
      <c r="BS8" s="43"/>
      <c r="BT8" s="43"/>
      <c r="BU8" s="43">
        <f>IF(Q3="", 0, IF(SUM(M8:R8)-Q8&lt;&gt;0, 0, IF(SUM(C8:H8)&gt;0, 2, IF(SUM(C8:H8)&lt;0, 3, 1))))</f>
        <v>0</v>
      </c>
      <c r="BV8" s="43" t="str">
        <f>IFERROR(__xludf.DUMMYFUNCTION("IF(BU8=1, FILTER(TOSSUP, LEN(TOSSUP)), IF(BU8=2, FILTER(NEG, LEN(NEG)), IF(BU8, FILTER(NONEG, LEN(NONEG)), """")))"),"")</f>
        <v/>
      </c>
      <c r="BW8" s="43"/>
      <c r="BX8" s="43"/>
      <c r="BY8" s="43">
        <f>IF(R3="", 0, IF(SUM(M8:R8)-R8&lt;&gt;0, 0, IF(SUM(C8:H8)&gt;0, 2, IF(SUM(C8:H8)&lt;0, 3, 1))))</f>
        <v>0</v>
      </c>
      <c r="BZ8" s="43" t="str">
        <f>IFERROR(__xludf.DUMMYFUNCTION("IF(BY8=1, FILTER(TOSSUP, LEN(TOSSUP)), IF(BY8=2, FILTER(NEG, LEN(NEG)), IF(BY8, FILTER(NONEG, LEN(NONEG)), """")))"),"")</f>
        <v/>
      </c>
      <c r="CA8" s="43"/>
      <c r="CB8" s="43"/>
    </row>
    <row r="9">
      <c r="A9" s="3"/>
      <c r="B9" s="3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SUM(J9,K8))"),70.0)</f>
        <v>70</v>
      </c>
      <c r="L9" s="67">
        <v>6.0</v>
      </c>
      <c r="M9" s="68"/>
      <c r="N9" s="63">
        <v>10.0</v>
      </c>
      <c r="O9" s="69"/>
      <c r="P9" s="72"/>
      <c r="Q9" s="69"/>
      <c r="R9" s="70"/>
      <c r="S9" s="65">
        <v>10.0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20</v>
      </c>
      <c r="U9" s="66">
        <f>IFERROR(__xludf.DUMMYFUNCTION("IF(OR(RegExMatch(T9&amp;"""",""ERR""), RegExMatch(T9&amp;"""",""--""), RegExMatch(U8&amp;"""",""--""),),  ""-----------"", SUM(T9,U8))"),70.0)</f>
        <v>70</v>
      </c>
      <c r="V9" s="44"/>
      <c r="W9" s="44" t="b">
        <f t="shared" si="1"/>
        <v>0</v>
      </c>
      <c r="X9" s="44" t="str">
        <f>IFERROR(__xludf.DUMMYFUNCTION("IF(W9, FILTER(BONUS, LEN(BONUS)), ""0"")"),"0")</f>
        <v>0</v>
      </c>
      <c r="Y9" s="43"/>
      <c r="Z9" s="43"/>
      <c r="AA9" s="43"/>
      <c r="AB9" s="44" t="b">
        <f t="shared" si="2"/>
        <v>1</v>
      </c>
      <c r="AC9" s="44">
        <f>IFERROR(__xludf.DUMMYFUNCTION("IF(AB9, FILTER(BONUS, LEN(BONUS)), ""0"")"),0.0)</f>
        <v>0</v>
      </c>
      <c r="AD9" s="43">
        <f>IFERROR(__xludf.DUMMYFUNCTION("""COMPUTED_VALUE"""),10.0)</f>
        <v>10</v>
      </c>
      <c r="AE9" s="43">
        <f>IFERROR(__xludf.DUMMYFUNCTION("""COMPUTED_VALUE"""),20.0)</f>
        <v>20</v>
      </c>
      <c r="AF9" s="43">
        <f>IFERROR(__xludf.DUMMYFUNCTION("""COMPUTED_VALUE"""),30.0)</f>
        <v>30</v>
      </c>
      <c r="AG9" s="43">
        <f>IF(C3="", 0, IF(SUM(C9:H9)-C9&lt;&gt;0, 0, IF(SUM(M9:R9)&gt;0, 2, IF(SUM(M9:R9)&lt;0, 3, 1))))</f>
        <v>2</v>
      </c>
      <c r="AH9" s="44">
        <f>IFERROR(__xludf.DUMMYFUNCTION("IF(AG9=1, FILTER(TOSSUP, LEN(TOSSUP)), IF(AG9=2, FILTER(NEG, LEN(NEG)), IF(AG9, FILTER(NONEG, LEN(NONEG)), """")))"),-5.0)</f>
        <v>-5</v>
      </c>
      <c r="AI9" s="43"/>
      <c r="AJ9" s="43"/>
      <c r="AK9" s="43">
        <f>IF(D3="", 0, IF(SUM(C9:H9)-D9&lt;&gt;0, 0, IF(SUM(M9:R9)&gt;0, 2, IF(SUM(M9:R9)&lt;0, 3, 1))))</f>
        <v>2</v>
      </c>
      <c r="AL9" s="43">
        <f>IFERROR(__xludf.DUMMYFUNCTION("IF(AK9=1, FILTER(TOSSUP, LEN(TOSSUP)), IF(AK9=2, FILTER(NEG, LEN(NEG)), IF(AK9, FILTER(NONEG, LEN(NONEG)), """")))"),-5.0)</f>
        <v>-5</v>
      </c>
      <c r="AM9" s="43"/>
      <c r="AN9" s="43"/>
      <c r="AO9" s="43">
        <f>IF(E3="", 0, IF(SUM(C9:H9)-E9&lt;&gt;0, 0, IF(SUM(M9:R9)&gt;0, 2, IF(SUM(M9:R9)&lt;0, 3, 1))))</f>
        <v>2</v>
      </c>
      <c r="AP9" s="43">
        <f>IFERROR(__xludf.DUMMYFUNCTION("IF(AO9=1, FILTER(TOSSUP, LEN(TOSSUP)), IF(AO9=2, FILTER(NEG, LEN(NEG)), IF(AO9, FILTER(NONEG, LEN(NONEG)), """")))"),-5.0)</f>
        <v>-5</v>
      </c>
      <c r="AQ9" s="43"/>
      <c r="AR9" s="43"/>
      <c r="AS9" s="43">
        <f>IF(F3="", 0, IF(SUM(C9:H9)-F9&lt;&gt;0, 0, IF(SUM(M9:R9)&gt;0, 2, IF(SUM(M9:R9)&lt;0, 3, 1))))</f>
        <v>0</v>
      </c>
      <c r="AT9" s="43" t="str">
        <f>IFERROR(__xludf.DUMMYFUNCTION("IF(AS9=1, FILTER(TOSSUP, LEN(TOSSUP)), IF(AS9=2, FILTER(NEG, LEN(NEG)), IF(AS9, FILTER(NONEG, LEN(NONEG)), """")))"),"")</f>
        <v/>
      </c>
      <c r="AU9" s="43"/>
      <c r="AV9" s="43"/>
      <c r="AW9" s="43">
        <f>IF(G3="", 0, IF(SUM(C9:H9)-G9&lt;&gt;0, 0, IF(SUM(M9:R9)&gt;0, 2, IF(SUM(M9:R9)&lt;0, 3, 1))))</f>
        <v>0</v>
      </c>
      <c r="AX9" s="43" t="str">
        <f>IFERROR(__xludf.DUMMYFUNCTION("IF(AW9=1, FILTER(TOSSUP, LEN(TOSSUP)), IF(AW9=2, FILTER(NEG, LEN(NEG)), IF(AW9, FILTER(NONEG, LEN(NONEG)), """")))"),"")</f>
        <v/>
      </c>
      <c r="AY9" s="43"/>
      <c r="AZ9" s="43"/>
      <c r="BA9" s="43">
        <f>IF(H3="", 0, IF(SUM(C9:H9)-H9&lt;&gt;0, 0, IF(SUM(M9:R9)&gt;0, 2, IF(SUM(M9:R9)&lt;0, 3, 1))))</f>
        <v>0</v>
      </c>
      <c r="BB9" s="43" t="str">
        <f>IFERROR(__xludf.DUMMYFUNCTION("IF(BA9=1, FILTER(TOSSUP, LEN(TOSSUP)), IF(BA9=2, FILTER(NEG, LEN(NEG)), IF(BA9, FILTER(NONEG, LEN(NONEG)), """")))"),"")</f>
        <v/>
      </c>
      <c r="BC9" s="43"/>
      <c r="BD9" s="43"/>
      <c r="BE9" s="43">
        <f>IF(M3="", 0, IF(SUM(M9:R9)-M9&lt;&gt;0, 0, IF(SUM(C9:H9)&gt;0, 2, IF(SUM(C9:H9)&lt;0, 3, 1))))</f>
        <v>0</v>
      </c>
      <c r="BF9" s="43" t="str">
        <f>IFERROR(__xludf.DUMMYFUNCTION("IF(BE9=1, FILTER(TOSSUP, LEN(TOSSUP)), IF(BE9=2, FILTER(NEG, LEN(NEG)), IF(BE9, FILTER(NONEG, LEN(NONEG)), """")))"),"")</f>
        <v/>
      </c>
      <c r="BG9" s="43"/>
      <c r="BH9" s="43"/>
      <c r="BI9" s="43">
        <f>IF(N3="", 0, IF(SUM(M9:R9)-N9&lt;&gt;0, 0, IF(SUM(C9:H9)&gt;0, 2, IF(SUM(C9:H9)&lt;0, 3, 1))))</f>
        <v>1</v>
      </c>
      <c r="BJ9" s="43">
        <f>IFERROR(__xludf.DUMMYFUNCTION("IF(BI9=1, FILTER(TOSSUP, LEN(TOSSUP)), IF(BI9=2, FILTER(NEG, LEN(NEG)), IF(BI9, FILTER(NONEG, LEN(NONEG)), """")))"),-5.0)</f>
        <v>-5</v>
      </c>
      <c r="BK9" s="43">
        <f>IFERROR(__xludf.DUMMYFUNCTION("""COMPUTED_VALUE"""),10.0)</f>
        <v>10</v>
      </c>
      <c r="BL9" s="43">
        <f>IFERROR(__xludf.DUMMYFUNCTION("""COMPUTED_VALUE"""),15.0)</f>
        <v>15</v>
      </c>
      <c r="BM9" s="43">
        <f>IF(O3="", 0, IF(SUM(M9:R9)-O9&lt;&gt;0, 0, IF(SUM(C9:H9)&gt;0, 2, IF(SUM(C9:H9)&lt;0, 3, 1))))</f>
        <v>0</v>
      </c>
      <c r="BN9" s="43" t="str">
        <f>IFERROR(__xludf.DUMMYFUNCTION("IF(BM9=1, FILTER(TOSSUP, LEN(TOSSUP)), IF(BM9=2, FILTER(NEG, LEN(NEG)), IF(BM9, FILTER(NONEG, LEN(NONEG)), """")))"),"")</f>
        <v/>
      </c>
      <c r="BO9" s="43"/>
      <c r="BP9" s="43"/>
      <c r="BQ9" s="43">
        <f>IF(P3="", 0, IF(SUM(M9:R9)-P9&lt;&gt;0, 0, IF(SUM(C9:H9)&gt;0, 2, IF(SUM(C9:H9)&lt;0, 3, 1))))</f>
        <v>0</v>
      </c>
      <c r="BR9" s="43" t="str">
        <f>IFERROR(__xludf.DUMMYFUNCTION("IF(BQ9=1, FILTER(TOSSUP, LEN(TOSSUP)), IF(BQ9=2, FILTER(NEG, LEN(NEG)), IF(BQ9, FILTER(NONEG, LEN(NONEG)), """")))"),"")</f>
        <v/>
      </c>
      <c r="BS9" s="43"/>
      <c r="BT9" s="43"/>
      <c r="BU9" s="43">
        <f>IF(Q3="", 0, IF(SUM(M9:R9)-Q9&lt;&gt;0, 0, IF(SUM(C9:H9)&gt;0, 2, IF(SUM(C9:H9)&lt;0, 3, 1))))</f>
        <v>0</v>
      </c>
      <c r="BV9" s="43" t="str">
        <f>IFERROR(__xludf.DUMMYFUNCTION("IF(BU9=1, FILTER(TOSSUP, LEN(TOSSUP)), IF(BU9=2, FILTER(NEG, LEN(NEG)), IF(BU9, FILTER(NONEG, LEN(NONEG)), """")))"),"")</f>
        <v/>
      </c>
      <c r="BW9" s="43"/>
      <c r="BX9" s="43"/>
      <c r="BY9" s="43">
        <f>IF(R3="", 0, IF(SUM(M9:R9)-R9&lt;&gt;0, 0, IF(SUM(C9:H9)&gt;0, 2, IF(SUM(C9:H9)&lt;0, 3, 1))))</f>
        <v>0</v>
      </c>
      <c r="BZ9" s="43" t="str">
        <f>IFERROR(__xludf.DUMMYFUNCTION("IF(BY9=1, FILTER(TOSSUP, LEN(TOSSUP)), IF(BY9=2, FILTER(NEG, LEN(NEG)), IF(BY9, FILTER(NONEG, LEN(NONEG)), """")))"),"")</f>
        <v/>
      </c>
      <c r="CA9" s="43"/>
      <c r="CB9" s="43"/>
    </row>
    <row r="10">
      <c r="A10" s="3"/>
      <c r="B10" s="3"/>
      <c r="C10" s="32"/>
      <c r="D10" s="33"/>
      <c r="E10" s="60"/>
      <c r="F10" s="33"/>
      <c r="G10" s="60"/>
      <c r="H10" s="61"/>
      <c r="I10" s="34"/>
      <c r="J10" s="33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2">
        <f>IFERROR(__xludf.DUMMYFUNCTION("IF(OR(RegExMatch(J10&amp;"""",""ERR""), RegExMatch(J10&amp;"""",""--""), RegExMatch(K9&amp;"""",""--""),),  ""-----------"", SUM(J10,K9))"),70.0)</f>
        <v>70</v>
      </c>
      <c r="L10" s="38">
        <v>7.0</v>
      </c>
      <c r="M10" s="39"/>
      <c r="N10" s="61"/>
      <c r="O10" s="39"/>
      <c r="P10" s="59"/>
      <c r="Q10" s="58"/>
      <c r="R10" s="59"/>
      <c r="S10" s="34"/>
      <c r="T10" s="33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2">
        <f>IFERROR(__xludf.DUMMYFUNCTION("IF(OR(RegExMatch(T10&amp;"""",""ERR""), RegExMatch(T10&amp;"""",""--""), RegExMatch(U9&amp;"""",""--""),),  ""-----------"", SUM(T10,U9))"),70.0)</f>
        <v>70</v>
      </c>
      <c r="V10" s="43"/>
      <c r="W10" s="44" t="b">
        <f t="shared" si="1"/>
        <v>0</v>
      </c>
      <c r="X10" s="44" t="str">
        <f>IFERROR(__xludf.DUMMYFUNCTION("IF(W10, FILTER(BONUS, LEN(BONUS)), ""0"")"),"0")</f>
        <v>0</v>
      </c>
      <c r="Y10" s="43"/>
      <c r="Z10" s="43"/>
      <c r="AA10" s="43"/>
      <c r="AB10" s="44" t="b">
        <f t="shared" si="2"/>
        <v>0</v>
      </c>
      <c r="AC10" s="44" t="str">
        <f>IFERROR(__xludf.DUMMYFUNCTION("IF(AB10, FILTER(BONUS, LEN(BONUS)), ""0"")"),"0")</f>
        <v>0</v>
      </c>
      <c r="AD10" s="43"/>
      <c r="AE10" s="43"/>
      <c r="AF10" s="43"/>
      <c r="AG10" s="43">
        <f>IF(C3="", 0, IF(SUM(C10:H10)-C10&lt;&gt;0, 0, IF(SUM(M10:R10)&gt;0, 2, IF(SUM(M10:R10)&lt;0, 3, 1))))</f>
        <v>1</v>
      </c>
      <c r="AH10" s="44">
        <f>IFERROR(__xludf.DUMMYFUNCTION("IF(AG10=1, FILTER(TOSSUP, LEN(TOSSUP)), IF(AG10=2, FILTER(NEG, LEN(NEG)), IF(AG10, FILTER(NONEG, LEN(NONEG)), """")))"),-5.0)</f>
        <v>-5</v>
      </c>
      <c r="AI10" s="43">
        <f>IFERROR(__xludf.DUMMYFUNCTION("""COMPUTED_VALUE"""),10.0)</f>
        <v>10</v>
      </c>
      <c r="AJ10" s="43">
        <f>IFERROR(__xludf.DUMMYFUNCTION("""COMPUTED_VALUE"""),15.0)</f>
        <v>15</v>
      </c>
      <c r="AK10" s="43">
        <f>IF(D3="", 0, IF(SUM(C10:H10)-D10&lt;&gt;0, 0, IF(SUM(M10:R10)&gt;0, 2, IF(SUM(M10:R10)&lt;0, 3, 1))))</f>
        <v>1</v>
      </c>
      <c r="AL10" s="43">
        <f>IFERROR(__xludf.DUMMYFUNCTION("IF(AK10=1, FILTER(TOSSUP, LEN(TOSSUP)), IF(AK10=2, FILTER(NEG, LEN(NEG)), IF(AK10, FILTER(NONEG, LEN(NONEG)), """")))"),-5.0)</f>
        <v>-5</v>
      </c>
      <c r="AM10" s="43">
        <f>IFERROR(__xludf.DUMMYFUNCTION("""COMPUTED_VALUE"""),10.0)</f>
        <v>10</v>
      </c>
      <c r="AN10" s="43">
        <f>IFERROR(__xludf.DUMMYFUNCTION("""COMPUTED_VALUE"""),15.0)</f>
        <v>15</v>
      </c>
      <c r="AO10" s="43">
        <f>IF(E3="", 0, IF(SUM(C10:H10)-E10&lt;&gt;0, 0, IF(SUM(M10:R10)&gt;0, 2, IF(SUM(M10:R10)&lt;0, 3, 1))))</f>
        <v>1</v>
      </c>
      <c r="AP10" s="43">
        <f>IFERROR(__xludf.DUMMYFUNCTION("IF(AO10=1, FILTER(TOSSUP, LEN(TOSSUP)), IF(AO10=2, FILTER(NEG, LEN(NEG)), IF(AO10, FILTER(NONEG, LEN(NONEG)), """")))"),-5.0)</f>
        <v>-5</v>
      </c>
      <c r="AQ10" s="43">
        <f>IFERROR(__xludf.DUMMYFUNCTION("""COMPUTED_VALUE"""),10.0)</f>
        <v>10</v>
      </c>
      <c r="AR10" s="43">
        <f>IFERROR(__xludf.DUMMYFUNCTION("""COMPUTED_VALUE"""),15.0)</f>
        <v>15</v>
      </c>
      <c r="AS10" s="43">
        <f>IF(F3="", 0, IF(SUM(C10:H10)-F10&lt;&gt;0, 0, IF(SUM(M10:R10)&gt;0, 2, IF(SUM(M10:R10)&lt;0, 3, 1))))</f>
        <v>0</v>
      </c>
      <c r="AT10" s="43" t="str">
        <f>IFERROR(__xludf.DUMMYFUNCTION("IF(AS10=1, FILTER(TOSSUP, LEN(TOSSUP)), IF(AS10=2, FILTER(NEG, LEN(NEG)), IF(AS10, FILTER(NONEG, LEN(NONEG)), """")))"),"")</f>
        <v/>
      </c>
      <c r="AU10" s="43"/>
      <c r="AV10" s="43"/>
      <c r="AW10" s="43">
        <f>IF(G3="", 0, IF(SUM(C10:H10)-G10&lt;&gt;0, 0, IF(SUM(M10:R10)&gt;0, 2, IF(SUM(M10:R10)&lt;0, 3, 1))))</f>
        <v>0</v>
      </c>
      <c r="AX10" s="43" t="str">
        <f>IFERROR(__xludf.DUMMYFUNCTION("IF(AW10=1, FILTER(TOSSUP, LEN(TOSSUP)), IF(AW10=2, FILTER(NEG, LEN(NEG)), IF(AW10, FILTER(NONEG, LEN(NONEG)), """")))"),"")</f>
        <v/>
      </c>
      <c r="AY10" s="43"/>
      <c r="AZ10" s="43"/>
      <c r="BA10" s="43">
        <f>IF(H3="", 0, IF(SUM(C10:H10)-H10&lt;&gt;0, 0, IF(SUM(M10:R10)&gt;0, 2, IF(SUM(M10:R10)&lt;0, 3, 1))))</f>
        <v>0</v>
      </c>
      <c r="BB10" s="43" t="str">
        <f>IFERROR(__xludf.DUMMYFUNCTION("IF(BA10=1, FILTER(TOSSUP, LEN(TOSSUP)), IF(BA10=2, FILTER(NEG, LEN(NEG)), IF(BA10, FILTER(NONEG, LEN(NONEG)), """")))"),"")</f>
        <v/>
      </c>
      <c r="BC10" s="43"/>
      <c r="BD10" s="43"/>
      <c r="BE10" s="43">
        <f>IF(M3="", 0, IF(SUM(M10:R10)-M10&lt;&gt;0, 0, IF(SUM(C10:H10)&gt;0, 2, IF(SUM(C10:H10)&lt;0, 3, 1))))</f>
        <v>1</v>
      </c>
      <c r="BF10" s="43">
        <f>IFERROR(__xludf.DUMMYFUNCTION("IF(BE10=1, FILTER(TOSSUP, LEN(TOSSUP)), IF(BE10=2, FILTER(NEG, LEN(NEG)), IF(BE10, FILTER(NONEG, LEN(NONEG)), """")))"),-5.0)</f>
        <v>-5</v>
      </c>
      <c r="BG10" s="43">
        <f>IFERROR(__xludf.DUMMYFUNCTION("""COMPUTED_VALUE"""),10.0)</f>
        <v>10</v>
      </c>
      <c r="BH10" s="43">
        <f>IFERROR(__xludf.DUMMYFUNCTION("""COMPUTED_VALUE"""),15.0)</f>
        <v>15</v>
      </c>
      <c r="BI10" s="43">
        <f>IF(N3="", 0, IF(SUM(M10:R10)-N10&lt;&gt;0, 0, IF(SUM(C10:H10)&gt;0, 2, IF(SUM(C10:H10)&lt;0, 3, 1))))</f>
        <v>1</v>
      </c>
      <c r="BJ10" s="43">
        <f>IFERROR(__xludf.DUMMYFUNCTION("IF(BI10=1, FILTER(TOSSUP, LEN(TOSSUP)), IF(BI10=2, FILTER(NEG, LEN(NEG)), IF(BI10, FILTER(NONEG, LEN(NONEG)), """")))"),-5.0)</f>
        <v>-5</v>
      </c>
      <c r="BK10" s="43">
        <f>IFERROR(__xludf.DUMMYFUNCTION("""COMPUTED_VALUE"""),10.0)</f>
        <v>10</v>
      </c>
      <c r="BL10" s="43">
        <f>IFERROR(__xludf.DUMMYFUNCTION("""COMPUTED_VALUE"""),15.0)</f>
        <v>15</v>
      </c>
      <c r="BM10" s="43">
        <f>IF(O3="", 0, IF(SUM(M10:R10)-O10&lt;&gt;0, 0, IF(SUM(C10:H10)&gt;0, 2, IF(SUM(C10:H10)&lt;0, 3, 1))))</f>
        <v>1</v>
      </c>
      <c r="BN10" s="43">
        <f>IFERROR(__xludf.DUMMYFUNCTION("IF(BM10=1, FILTER(TOSSUP, LEN(TOSSUP)), IF(BM10=2, FILTER(NEG, LEN(NEG)), IF(BM10, FILTER(NONEG, LEN(NONEG)), """")))"),-5.0)</f>
        <v>-5</v>
      </c>
      <c r="BO10" s="43">
        <f>IFERROR(__xludf.DUMMYFUNCTION("""COMPUTED_VALUE"""),10.0)</f>
        <v>10</v>
      </c>
      <c r="BP10" s="43">
        <f>IFERROR(__xludf.DUMMYFUNCTION("""COMPUTED_VALUE"""),15.0)</f>
        <v>15</v>
      </c>
      <c r="BQ10" s="43">
        <f>IF(P3="", 0, IF(SUM(M10:R10)-P10&lt;&gt;0, 0, IF(SUM(C10:H10)&gt;0, 2, IF(SUM(C10:H10)&lt;0, 3, 1))))</f>
        <v>0</v>
      </c>
      <c r="BR10" s="43" t="str">
        <f>IFERROR(__xludf.DUMMYFUNCTION("IF(BQ10=1, FILTER(TOSSUP, LEN(TOSSUP)), IF(BQ10=2, FILTER(NEG, LEN(NEG)), IF(BQ10, FILTER(NONEG, LEN(NONEG)), """")))"),"")</f>
        <v/>
      </c>
      <c r="BS10" s="43"/>
      <c r="BT10" s="43"/>
      <c r="BU10" s="43">
        <f>IF(Q3="", 0, IF(SUM(M10:R10)-Q10&lt;&gt;0, 0, IF(SUM(C10:H10)&gt;0, 2, IF(SUM(C10:H10)&lt;0, 3, 1))))</f>
        <v>0</v>
      </c>
      <c r="BV10" s="43" t="str">
        <f>IFERROR(__xludf.DUMMYFUNCTION("IF(BU10=1, FILTER(TOSSUP, LEN(TOSSUP)), IF(BU10=2, FILTER(NEG, LEN(NEG)), IF(BU10, FILTER(NONEG, LEN(NONEG)), """")))"),"")</f>
        <v/>
      </c>
      <c r="BW10" s="43"/>
      <c r="BX10" s="43"/>
      <c r="BY10" s="43">
        <f>IF(R3="", 0, IF(SUM(M10:R10)-R10&lt;&gt;0, 0, IF(SUM(C10:H10)&gt;0, 2, IF(SUM(C10:H10)&lt;0, 3, 1))))</f>
        <v>0</v>
      </c>
      <c r="BZ10" s="43" t="str">
        <f>IFERROR(__xludf.DUMMYFUNCTION("IF(BY10=1, FILTER(TOSSUP, LEN(TOSSUP)), IF(BY10=2, FILTER(NEG, LEN(NEG)), IF(BY10, FILTER(NONEG, LEN(NONEG)), """")))"),"")</f>
        <v/>
      </c>
      <c r="CA10" s="43"/>
      <c r="CB10" s="43"/>
    </row>
    <row r="11">
      <c r="A11" s="3"/>
      <c r="B11" s="3"/>
      <c r="C11" s="32"/>
      <c r="D11" s="33"/>
      <c r="E11" s="60"/>
      <c r="F11" s="61"/>
      <c r="G11" s="60"/>
      <c r="H11" s="61"/>
      <c r="I11" s="34"/>
      <c r="J11" s="33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2">
        <f>IFERROR(__xludf.DUMMYFUNCTION("IF(OR(RegExMatch(J11&amp;"""",""ERR""), RegExMatch(J11&amp;"""",""--""), RegExMatch(K10&amp;"""",""--""),),  ""-----------"", SUM(J11,K10))"),70.0)</f>
        <v>70</v>
      </c>
      <c r="L11" s="38">
        <v>8.0</v>
      </c>
      <c r="M11" s="39"/>
      <c r="N11" s="61"/>
      <c r="O11" s="58"/>
      <c r="P11" s="59"/>
      <c r="Q11" s="58"/>
      <c r="R11" s="59"/>
      <c r="S11" s="42"/>
      <c r="T11" s="33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2">
        <f>IFERROR(__xludf.DUMMYFUNCTION("IF(OR(RegExMatch(T11&amp;"""",""ERR""), RegExMatch(T11&amp;"""",""--""), RegExMatch(U10&amp;"""",""--""),),  ""-----------"", SUM(T11,U10))"),70.0)</f>
        <v>70</v>
      </c>
      <c r="V11" s="43"/>
      <c r="W11" s="44" t="b">
        <f t="shared" si="1"/>
        <v>0</v>
      </c>
      <c r="X11" s="44" t="str">
        <f>IFERROR(__xludf.DUMMYFUNCTION("IF(W11, FILTER(BONUS, LEN(BONUS)), ""0"")"),"0")</f>
        <v>0</v>
      </c>
      <c r="Y11" s="43"/>
      <c r="Z11" s="43"/>
      <c r="AA11" s="43"/>
      <c r="AB11" s="44" t="b">
        <f t="shared" si="2"/>
        <v>0</v>
      </c>
      <c r="AC11" s="44" t="str">
        <f>IFERROR(__xludf.DUMMYFUNCTION("IF(AB11, FILTER(BONUS, LEN(BONUS)), ""0"")"),"0")</f>
        <v>0</v>
      </c>
      <c r="AD11" s="43"/>
      <c r="AE11" s="43"/>
      <c r="AF11" s="43"/>
      <c r="AG11" s="43">
        <f>IF(C3="", 0, IF(SUM(C11:H11)-C11&lt;&gt;0, 0, IF(SUM(M11:R11)&gt;0, 2, IF(SUM(M11:R11)&lt;0, 3, 1))))</f>
        <v>1</v>
      </c>
      <c r="AH11" s="44">
        <f>IFERROR(__xludf.DUMMYFUNCTION("IF(AG11=1, FILTER(TOSSUP, LEN(TOSSUP)), IF(AG11=2, FILTER(NEG, LEN(NEG)), IF(AG11, FILTER(NONEG, LEN(NONEG)), """")))"),-5.0)</f>
        <v>-5</v>
      </c>
      <c r="AI11" s="43">
        <f>IFERROR(__xludf.DUMMYFUNCTION("""COMPUTED_VALUE"""),10.0)</f>
        <v>10</v>
      </c>
      <c r="AJ11" s="43">
        <f>IFERROR(__xludf.DUMMYFUNCTION("""COMPUTED_VALUE"""),15.0)</f>
        <v>15</v>
      </c>
      <c r="AK11" s="43">
        <f>IF(D3="", 0, IF(SUM(C11:H11)-D11&lt;&gt;0, 0, IF(SUM(M11:R11)&gt;0, 2, IF(SUM(M11:R11)&lt;0, 3, 1))))</f>
        <v>1</v>
      </c>
      <c r="AL11" s="43">
        <f>IFERROR(__xludf.DUMMYFUNCTION("IF(AK11=1, FILTER(TOSSUP, LEN(TOSSUP)), IF(AK11=2, FILTER(NEG, LEN(NEG)), IF(AK11, FILTER(NONEG, LEN(NONEG)), """")))"),-5.0)</f>
        <v>-5</v>
      </c>
      <c r="AM11" s="43">
        <f>IFERROR(__xludf.DUMMYFUNCTION("""COMPUTED_VALUE"""),10.0)</f>
        <v>10</v>
      </c>
      <c r="AN11" s="43">
        <f>IFERROR(__xludf.DUMMYFUNCTION("""COMPUTED_VALUE"""),15.0)</f>
        <v>15</v>
      </c>
      <c r="AO11" s="43">
        <f>IF(E3="", 0, IF(SUM(C11:H11)-E11&lt;&gt;0, 0, IF(SUM(M11:R11)&gt;0, 2, IF(SUM(M11:R11)&lt;0, 3, 1))))</f>
        <v>1</v>
      </c>
      <c r="AP11" s="43">
        <f>IFERROR(__xludf.DUMMYFUNCTION("IF(AO11=1, FILTER(TOSSUP, LEN(TOSSUP)), IF(AO11=2, FILTER(NEG, LEN(NEG)), IF(AO11, FILTER(NONEG, LEN(NONEG)), """")))"),-5.0)</f>
        <v>-5</v>
      </c>
      <c r="AQ11" s="43">
        <f>IFERROR(__xludf.DUMMYFUNCTION("""COMPUTED_VALUE"""),10.0)</f>
        <v>10</v>
      </c>
      <c r="AR11" s="43">
        <f>IFERROR(__xludf.DUMMYFUNCTION("""COMPUTED_VALUE"""),15.0)</f>
        <v>15</v>
      </c>
      <c r="AS11" s="43">
        <f>IF(F3="", 0, IF(SUM(C11:H11)-F11&lt;&gt;0, 0, IF(SUM(M11:R11)&gt;0, 2, IF(SUM(M11:R11)&lt;0, 3, 1))))</f>
        <v>0</v>
      </c>
      <c r="AT11" s="43" t="str">
        <f>IFERROR(__xludf.DUMMYFUNCTION("IF(AS11=1, FILTER(TOSSUP, LEN(TOSSUP)), IF(AS11=2, FILTER(NEG, LEN(NEG)), IF(AS11, FILTER(NONEG, LEN(NONEG)), """")))"),"")</f>
        <v/>
      </c>
      <c r="AU11" s="43"/>
      <c r="AV11" s="43"/>
      <c r="AW11" s="43">
        <f>IF(G3="", 0, IF(SUM(C11:H11)-G11&lt;&gt;0, 0, IF(SUM(M11:R11)&gt;0, 2, IF(SUM(M11:R11)&lt;0, 3, 1))))</f>
        <v>0</v>
      </c>
      <c r="AX11" s="43" t="str">
        <f>IFERROR(__xludf.DUMMYFUNCTION("IF(AW11=1, FILTER(TOSSUP, LEN(TOSSUP)), IF(AW11=2, FILTER(NEG, LEN(NEG)), IF(AW11, FILTER(NONEG, LEN(NONEG)), """")))"),"")</f>
        <v/>
      </c>
      <c r="AY11" s="43"/>
      <c r="AZ11" s="43"/>
      <c r="BA11" s="43">
        <f>IF(H3="", 0, IF(SUM(C11:H11)-H11&lt;&gt;0, 0, IF(SUM(M11:R11)&gt;0, 2, IF(SUM(M11:R11)&lt;0, 3, 1))))</f>
        <v>0</v>
      </c>
      <c r="BB11" s="43" t="str">
        <f>IFERROR(__xludf.DUMMYFUNCTION("IF(BA11=1, FILTER(TOSSUP, LEN(TOSSUP)), IF(BA11=2, FILTER(NEG, LEN(NEG)), IF(BA11, FILTER(NONEG, LEN(NONEG)), """")))"),"")</f>
        <v/>
      </c>
      <c r="BC11" s="43"/>
      <c r="BD11" s="43"/>
      <c r="BE11" s="43">
        <f>IF(M3="", 0, IF(SUM(M11:R11)-M11&lt;&gt;0, 0, IF(SUM(C11:H11)&gt;0, 2, IF(SUM(C11:H11)&lt;0, 3, 1))))</f>
        <v>1</v>
      </c>
      <c r="BF11" s="43">
        <f>IFERROR(__xludf.DUMMYFUNCTION("IF(BE11=1, FILTER(TOSSUP, LEN(TOSSUP)), IF(BE11=2, FILTER(NEG, LEN(NEG)), IF(BE11, FILTER(NONEG, LEN(NONEG)), """")))"),-5.0)</f>
        <v>-5</v>
      </c>
      <c r="BG11" s="43">
        <f>IFERROR(__xludf.DUMMYFUNCTION("""COMPUTED_VALUE"""),10.0)</f>
        <v>10</v>
      </c>
      <c r="BH11" s="43">
        <f>IFERROR(__xludf.DUMMYFUNCTION("""COMPUTED_VALUE"""),15.0)</f>
        <v>15</v>
      </c>
      <c r="BI11" s="43">
        <f>IF(N3="", 0, IF(SUM(M11:R11)-N11&lt;&gt;0, 0, IF(SUM(C11:H11)&gt;0, 2, IF(SUM(C11:H11)&lt;0, 3, 1))))</f>
        <v>1</v>
      </c>
      <c r="BJ11" s="43">
        <f>IFERROR(__xludf.DUMMYFUNCTION("IF(BI11=1, FILTER(TOSSUP, LEN(TOSSUP)), IF(BI11=2, FILTER(NEG, LEN(NEG)), IF(BI11, FILTER(NONEG, LEN(NONEG)), """")))"),-5.0)</f>
        <v>-5</v>
      </c>
      <c r="BK11" s="43">
        <f>IFERROR(__xludf.DUMMYFUNCTION("""COMPUTED_VALUE"""),10.0)</f>
        <v>10</v>
      </c>
      <c r="BL11" s="43">
        <f>IFERROR(__xludf.DUMMYFUNCTION("""COMPUTED_VALUE"""),15.0)</f>
        <v>15</v>
      </c>
      <c r="BM11" s="43">
        <f>IF(O3="", 0, IF(SUM(M11:R11)-O11&lt;&gt;0, 0, IF(SUM(C11:H11)&gt;0, 2, IF(SUM(C11:H11)&lt;0, 3, 1))))</f>
        <v>1</v>
      </c>
      <c r="BN11" s="43">
        <f>IFERROR(__xludf.DUMMYFUNCTION("IF(BM11=1, FILTER(TOSSUP, LEN(TOSSUP)), IF(BM11=2, FILTER(NEG, LEN(NEG)), IF(BM11, FILTER(NONEG, LEN(NONEG)), """")))"),-5.0)</f>
        <v>-5</v>
      </c>
      <c r="BO11" s="43">
        <f>IFERROR(__xludf.DUMMYFUNCTION("""COMPUTED_VALUE"""),10.0)</f>
        <v>10</v>
      </c>
      <c r="BP11" s="43">
        <f>IFERROR(__xludf.DUMMYFUNCTION("""COMPUTED_VALUE"""),15.0)</f>
        <v>15</v>
      </c>
      <c r="BQ11" s="43">
        <f>IF(P3="", 0, IF(SUM(M11:R11)-P11&lt;&gt;0, 0, IF(SUM(C11:H11)&gt;0, 2, IF(SUM(C11:H11)&lt;0, 3, 1))))</f>
        <v>0</v>
      </c>
      <c r="BR11" s="43" t="str">
        <f>IFERROR(__xludf.DUMMYFUNCTION("IF(BQ11=1, FILTER(TOSSUP, LEN(TOSSUP)), IF(BQ11=2, FILTER(NEG, LEN(NEG)), IF(BQ11, FILTER(NONEG, LEN(NONEG)), """")))"),"")</f>
        <v/>
      </c>
      <c r="BS11" s="43"/>
      <c r="BT11" s="43"/>
      <c r="BU11" s="43">
        <f>IF(Q3="", 0, IF(SUM(M11:R11)-Q11&lt;&gt;0, 0, IF(SUM(C11:H11)&gt;0, 2, IF(SUM(C11:H11)&lt;0, 3, 1))))</f>
        <v>0</v>
      </c>
      <c r="BV11" s="43" t="str">
        <f>IFERROR(__xludf.DUMMYFUNCTION("IF(BU11=1, FILTER(TOSSUP, LEN(TOSSUP)), IF(BU11=2, FILTER(NEG, LEN(NEG)), IF(BU11, FILTER(NONEG, LEN(NONEG)), """")))"),"")</f>
        <v/>
      </c>
      <c r="BW11" s="43"/>
      <c r="BX11" s="43"/>
      <c r="BY11" s="43">
        <f>IF(R3="", 0, IF(SUM(M11:R11)-R11&lt;&gt;0, 0, IF(SUM(C11:H11)&gt;0, 2, IF(SUM(C11:H11)&lt;0, 3, 1))))</f>
        <v>0</v>
      </c>
      <c r="BZ11" s="43" t="str">
        <f>IFERROR(__xludf.DUMMYFUNCTION("IF(BY11=1, FILTER(TOSSUP, LEN(TOSSUP)), IF(BY11=2, FILTER(NEG, LEN(NEG)), IF(BY11, FILTER(NONEG, LEN(NONEG)), """")))"),"")</f>
        <v/>
      </c>
      <c r="CA11" s="43"/>
      <c r="CB11" s="43"/>
    </row>
    <row r="12">
      <c r="A12" s="3"/>
      <c r="B12" s="3"/>
      <c r="C12" s="32">
        <v>10.0</v>
      </c>
      <c r="D12" s="33"/>
      <c r="E12" s="60"/>
      <c r="F12" s="61"/>
      <c r="G12" s="60"/>
      <c r="H12" s="61"/>
      <c r="I12" s="34">
        <v>20.0</v>
      </c>
      <c r="J12" s="33">
        <f>IF(AND(SUM(C12:H12)&lt;=0,I12&gt;0), "BON.ERR", IF(OR(AND(C12&lt;&gt;"", C3=""), AND(D12&lt;&gt;"", D3=""), AND(E12&lt;&gt;"", E3=""), AND(F12&lt;&gt;"", F3=""), AND(G12&lt;&gt;"", G3=""), AND(H12&lt;&gt;"", H3="")), "TU.ERR", SUM(C12:I12)))</f>
        <v>30</v>
      </c>
      <c r="K12" s="42">
        <f>IFERROR(__xludf.DUMMYFUNCTION("IF(OR(RegExMatch(J12&amp;"""",""ERR""), RegExMatch(J12&amp;"""",""--""), RegExMatch(K11&amp;"""",""--""),),  ""-----------"", SUM(J12,K11))"),100.0)</f>
        <v>100</v>
      </c>
      <c r="L12" s="38">
        <v>9.0</v>
      </c>
      <c r="M12" s="39"/>
      <c r="N12" s="33"/>
      <c r="O12" s="58"/>
      <c r="P12" s="59"/>
      <c r="Q12" s="58"/>
      <c r="R12" s="59"/>
      <c r="S12" s="34"/>
      <c r="T12" s="33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2">
        <f>IFERROR(__xludf.DUMMYFUNCTION("IF(OR(RegExMatch(T12&amp;"""",""ERR""), RegExMatch(T12&amp;"""",""--""), RegExMatch(U11&amp;"""",""--""),),  ""-----------"", SUM(T12,U11))"),70.0)</f>
        <v>70</v>
      </c>
      <c r="V12" s="43"/>
      <c r="W12" s="44" t="b">
        <f t="shared" si="1"/>
        <v>1</v>
      </c>
      <c r="X12" s="44">
        <f>IFERROR(__xludf.DUMMYFUNCTION("IF(W12, FILTER(BONUS, LEN(BONUS)), ""0"")"),0.0)</f>
        <v>0</v>
      </c>
      <c r="Y12" s="43">
        <f>IFERROR(__xludf.DUMMYFUNCTION("""COMPUTED_VALUE"""),10.0)</f>
        <v>10</v>
      </c>
      <c r="Z12" s="43">
        <f>IFERROR(__xludf.DUMMYFUNCTION("""COMPUTED_VALUE"""),20.0)</f>
        <v>20</v>
      </c>
      <c r="AA12" s="43">
        <f>IFERROR(__xludf.DUMMYFUNCTION("""COMPUTED_VALUE"""),30.0)</f>
        <v>30</v>
      </c>
      <c r="AB12" s="44" t="b">
        <f t="shared" si="2"/>
        <v>0</v>
      </c>
      <c r="AC12" s="44" t="str">
        <f>IFERROR(__xludf.DUMMYFUNCTION("IF(AB12, FILTER(BONUS, LEN(BONUS)), ""0"")"),"0")</f>
        <v>0</v>
      </c>
      <c r="AD12" s="43"/>
      <c r="AE12" s="43"/>
      <c r="AF12" s="43"/>
      <c r="AG12" s="43">
        <f>IF(C3="", 0, IF(SUM(C12:H12)-C12&lt;&gt;0, 0, IF(SUM(M12:R12)&gt;0, 2, IF(SUM(M12:R12)&lt;0, 3, 1))))</f>
        <v>1</v>
      </c>
      <c r="AH12" s="44">
        <f>IFERROR(__xludf.DUMMYFUNCTION("IF(AG12=1, FILTER(TOSSUP, LEN(TOSSUP)), IF(AG12=2, FILTER(NEG, LEN(NEG)), IF(AG12, FILTER(NONEG, LEN(NONEG)), """")))"),-5.0)</f>
        <v>-5</v>
      </c>
      <c r="AI12" s="43">
        <f>IFERROR(__xludf.DUMMYFUNCTION("""COMPUTED_VALUE"""),10.0)</f>
        <v>10</v>
      </c>
      <c r="AJ12" s="43">
        <f>IFERROR(__xludf.DUMMYFUNCTION("""COMPUTED_VALUE"""),15.0)</f>
        <v>15</v>
      </c>
      <c r="AK12" s="43">
        <f>IF(D3="", 0, IF(SUM(C12:H12)-D12&lt;&gt;0, 0, IF(SUM(M12:R12)&gt;0, 2, IF(SUM(M12:R12)&lt;0, 3, 1))))</f>
        <v>0</v>
      </c>
      <c r="AL12" s="43" t="str">
        <f>IFERROR(__xludf.DUMMYFUNCTION("IF(AK12=1, FILTER(TOSSUP, LEN(TOSSUP)), IF(AK12=2, FILTER(NEG, LEN(NEG)), IF(AK12, FILTER(NONEG, LEN(NONEG)), """")))"),"")</f>
        <v/>
      </c>
      <c r="AM12" s="43"/>
      <c r="AN12" s="43"/>
      <c r="AO12" s="43">
        <f>IF(E3="", 0, IF(SUM(C12:H12)-E12&lt;&gt;0, 0, IF(SUM(M12:R12)&gt;0, 2, IF(SUM(M12:R12)&lt;0, 3, 1))))</f>
        <v>0</v>
      </c>
      <c r="AP12" s="43" t="str">
        <f>IFERROR(__xludf.DUMMYFUNCTION("IF(AO12=1, FILTER(TOSSUP, LEN(TOSSUP)), IF(AO12=2, FILTER(NEG, LEN(NEG)), IF(AO12, FILTER(NONEG, LEN(NONEG)), """")))"),"")</f>
        <v/>
      </c>
      <c r="AQ12" s="43"/>
      <c r="AR12" s="43"/>
      <c r="AS12" s="43">
        <f>IF(F3="", 0, IF(SUM(C12:H12)-F12&lt;&gt;0, 0, IF(SUM(M12:R12)&gt;0, 2, IF(SUM(M12:R12)&lt;0, 3, 1))))</f>
        <v>0</v>
      </c>
      <c r="AT12" s="43" t="str">
        <f>IFERROR(__xludf.DUMMYFUNCTION("IF(AS12=1, FILTER(TOSSUP, LEN(TOSSUP)), IF(AS12=2, FILTER(NEG, LEN(NEG)), IF(AS12, FILTER(NONEG, LEN(NONEG)), """")))"),"")</f>
        <v/>
      </c>
      <c r="AU12" s="43"/>
      <c r="AV12" s="43"/>
      <c r="AW12" s="43">
        <f>IF(G3="", 0, IF(SUM(C12:H12)-G12&lt;&gt;0, 0, IF(SUM(M12:R12)&gt;0, 2, IF(SUM(M12:R12)&lt;0, 3, 1))))</f>
        <v>0</v>
      </c>
      <c r="AX12" s="43" t="str">
        <f>IFERROR(__xludf.DUMMYFUNCTION("IF(AW12=1, FILTER(TOSSUP, LEN(TOSSUP)), IF(AW12=2, FILTER(NEG, LEN(NEG)), IF(AW12, FILTER(NONEG, LEN(NONEG)), """")))"),"")</f>
        <v/>
      </c>
      <c r="AY12" s="43"/>
      <c r="AZ12" s="43"/>
      <c r="BA12" s="43">
        <f>IF(H3="", 0, IF(SUM(C12:H12)-H12&lt;&gt;0, 0, IF(SUM(M12:R12)&gt;0, 2, IF(SUM(M12:R12)&lt;0, 3, 1))))</f>
        <v>0</v>
      </c>
      <c r="BB12" s="43" t="str">
        <f>IFERROR(__xludf.DUMMYFUNCTION("IF(BA12=1, FILTER(TOSSUP, LEN(TOSSUP)), IF(BA12=2, FILTER(NEG, LEN(NEG)), IF(BA12, FILTER(NONEG, LEN(NONEG)), """")))"),"")</f>
        <v/>
      </c>
      <c r="BC12" s="43"/>
      <c r="BD12" s="43"/>
      <c r="BE12" s="43">
        <f>IF(M3="", 0, IF(SUM(M12:R12)-M12&lt;&gt;0, 0, IF(SUM(C12:H12)&gt;0, 2, IF(SUM(C12:H12)&lt;0, 3, 1))))</f>
        <v>2</v>
      </c>
      <c r="BF12" s="43">
        <f>IFERROR(__xludf.DUMMYFUNCTION("IF(BE12=1, FILTER(TOSSUP, LEN(TOSSUP)), IF(BE12=2, FILTER(NEG, LEN(NEG)), IF(BE12, FILTER(NONEG, LEN(NONEG)), """")))"),-5.0)</f>
        <v>-5</v>
      </c>
      <c r="BG12" s="43"/>
      <c r="BH12" s="43"/>
      <c r="BI12" s="43">
        <f>IF(N3="", 0, IF(SUM(M12:R12)-N12&lt;&gt;0, 0, IF(SUM(C12:H12)&gt;0, 2, IF(SUM(C12:H12)&lt;0, 3, 1))))</f>
        <v>2</v>
      </c>
      <c r="BJ12" s="43">
        <f>IFERROR(__xludf.DUMMYFUNCTION("IF(BI12=1, FILTER(TOSSUP, LEN(TOSSUP)), IF(BI12=2, FILTER(NEG, LEN(NEG)), IF(BI12, FILTER(NONEG, LEN(NONEG)), """")))"),-5.0)</f>
        <v>-5</v>
      </c>
      <c r="BK12" s="43"/>
      <c r="BL12" s="43"/>
      <c r="BM12" s="43">
        <f>IF(O3="", 0, IF(SUM(M12:R12)-O12&lt;&gt;0, 0, IF(SUM(C12:H12)&gt;0, 2, IF(SUM(C12:H12)&lt;0, 3, 1))))</f>
        <v>2</v>
      </c>
      <c r="BN12" s="43">
        <f>IFERROR(__xludf.DUMMYFUNCTION("IF(BM12=1, FILTER(TOSSUP, LEN(TOSSUP)), IF(BM12=2, FILTER(NEG, LEN(NEG)), IF(BM12, FILTER(NONEG, LEN(NONEG)), """")))"),-5.0)</f>
        <v>-5</v>
      </c>
      <c r="BO12" s="43"/>
      <c r="BP12" s="43"/>
      <c r="BQ12" s="43">
        <f>IF(P3="", 0, IF(SUM(M12:R12)-P12&lt;&gt;0, 0, IF(SUM(C12:H12)&gt;0, 2, IF(SUM(C12:H12)&lt;0, 3, 1))))</f>
        <v>0</v>
      </c>
      <c r="BR12" s="43" t="str">
        <f>IFERROR(__xludf.DUMMYFUNCTION("IF(BQ12=1, FILTER(TOSSUP, LEN(TOSSUP)), IF(BQ12=2, FILTER(NEG, LEN(NEG)), IF(BQ12, FILTER(NONEG, LEN(NONEG)), """")))"),"")</f>
        <v/>
      </c>
      <c r="BS12" s="43"/>
      <c r="BT12" s="43"/>
      <c r="BU12" s="43">
        <f>IF(Q3="", 0, IF(SUM(M12:R12)-Q12&lt;&gt;0, 0, IF(SUM(C12:H12)&gt;0, 2, IF(SUM(C12:H12)&lt;0, 3, 1))))</f>
        <v>0</v>
      </c>
      <c r="BV12" s="43" t="str">
        <f>IFERROR(__xludf.DUMMYFUNCTION("IF(BU12=1, FILTER(TOSSUP, LEN(TOSSUP)), IF(BU12=2, FILTER(NEG, LEN(NEG)), IF(BU12, FILTER(NONEG, LEN(NONEG)), """")))"),"")</f>
        <v/>
      </c>
      <c r="BW12" s="43"/>
      <c r="BX12" s="43"/>
      <c r="BY12" s="43">
        <f>IF(R3="", 0, IF(SUM(M12:R12)-R12&lt;&gt;0, 0, IF(SUM(C12:H12)&gt;0, 2, IF(SUM(C12:H12)&lt;0, 3, 1))))</f>
        <v>0</v>
      </c>
      <c r="BZ12" s="43" t="str">
        <f>IFERROR(__xludf.DUMMYFUNCTION("IF(BY12=1, FILTER(TOSSUP, LEN(TOSSUP)), IF(BY12=2, FILTER(NEG, LEN(NEG)), IF(BY12, FILTER(NONEG, LEN(NONEG)), """")))"),"")</f>
        <v/>
      </c>
      <c r="CA12" s="43"/>
      <c r="CB12" s="43"/>
    </row>
    <row r="13">
      <c r="A13" s="3"/>
      <c r="B13" s="3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SUM(J13,K12))"),100.0)</f>
        <v>100</v>
      </c>
      <c r="L13" s="67">
        <v>10.0</v>
      </c>
      <c r="M13" s="68">
        <v>15.0</v>
      </c>
      <c r="N13" s="71"/>
      <c r="O13" s="68"/>
      <c r="P13" s="70"/>
      <c r="Q13" s="69"/>
      <c r="R13" s="70"/>
      <c r="S13" s="65">
        <v>10.0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25</v>
      </c>
      <c r="U13" s="66">
        <f>IFERROR(__xludf.DUMMYFUNCTION("IF(OR(RegExMatch(T13&amp;"""",""ERR""), RegExMatch(T13&amp;"""",""--""), RegExMatch(U12&amp;"""",""--""),),  ""-----------"", SUM(T13,U12))"),95.0)</f>
        <v>95</v>
      </c>
      <c r="V13" s="43"/>
      <c r="W13" s="44" t="b">
        <f t="shared" si="1"/>
        <v>0</v>
      </c>
      <c r="X13" s="44" t="str">
        <f>IFERROR(__xludf.DUMMYFUNCTION("IF(W13, FILTER(BONUS, LEN(BONUS)), ""0"")"),"0")</f>
        <v>0</v>
      </c>
      <c r="Y13" s="43"/>
      <c r="Z13" s="43"/>
      <c r="AA13" s="43"/>
      <c r="AB13" s="44" t="b">
        <f t="shared" si="2"/>
        <v>1</v>
      </c>
      <c r="AC13" s="44">
        <f>IFERROR(__xludf.DUMMYFUNCTION("IF(AB13, FILTER(BONUS, LEN(BONUS)), ""0"")"),0.0)</f>
        <v>0</v>
      </c>
      <c r="AD13" s="43">
        <f>IFERROR(__xludf.DUMMYFUNCTION("""COMPUTED_VALUE"""),10.0)</f>
        <v>10</v>
      </c>
      <c r="AE13" s="43">
        <f>IFERROR(__xludf.DUMMYFUNCTION("""COMPUTED_VALUE"""),20.0)</f>
        <v>20</v>
      </c>
      <c r="AF13" s="43">
        <f>IFERROR(__xludf.DUMMYFUNCTION("""COMPUTED_VALUE"""),30.0)</f>
        <v>30</v>
      </c>
      <c r="AG13" s="43">
        <f>IF(C3="", 0, IF(SUM(C13:H13)-C13&lt;&gt;0, 0, IF(SUM(M13:R13)&gt;0, 2, IF(SUM(M13:R13)&lt;0, 3, 1))))</f>
        <v>2</v>
      </c>
      <c r="AH13" s="44">
        <f>IFERROR(__xludf.DUMMYFUNCTION("IF(AG13=1, FILTER(TOSSUP, LEN(TOSSUP)), IF(AG13=2, FILTER(NEG, LEN(NEG)), IF(AG13, FILTER(NONEG, LEN(NONEG)), """")))"),-5.0)</f>
        <v>-5</v>
      </c>
      <c r="AI13" s="43"/>
      <c r="AJ13" s="43"/>
      <c r="AK13" s="43">
        <f>IF(D3="", 0, IF(SUM(C13:H13)-D13&lt;&gt;0, 0, IF(SUM(M13:R13)&gt;0, 2, IF(SUM(M13:R13)&lt;0, 3, 1))))</f>
        <v>2</v>
      </c>
      <c r="AL13" s="43">
        <f>IFERROR(__xludf.DUMMYFUNCTION("IF(AK13=1, FILTER(TOSSUP, LEN(TOSSUP)), IF(AK13=2, FILTER(NEG, LEN(NEG)), IF(AK13, FILTER(NONEG, LEN(NONEG)), """")))"),-5.0)</f>
        <v>-5</v>
      </c>
      <c r="AM13" s="43"/>
      <c r="AN13" s="43"/>
      <c r="AO13" s="43">
        <f>IF(E3="", 0, IF(SUM(C13:H13)-E13&lt;&gt;0, 0, IF(SUM(M13:R13)&gt;0, 2, IF(SUM(M13:R13)&lt;0, 3, 1))))</f>
        <v>2</v>
      </c>
      <c r="AP13" s="43">
        <f>IFERROR(__xludf.DUMMYFUNCTION("IF(AO13=1, FILTER(TOSSUP, LEN(TOSSUP)), IF(AO13=2, FILTER(NEG, LEN(NEG)), IF(AO13, FILTER(NONEG, LEN(NONEG)), """")))"),-5.0)</f>
        <v>-5</v>
      </c>
      <c r="AQ13" s="43"/>
      <c r="AR13" s="43"/>
      <c r="AS13" s="43">
        <f>IF(F3="", 0, IF(SUM(C13:H13)-F13&lt;&gt;0, 0, IF(SUM(M13:R13)&gt;0, 2, IF(SUM(M13:R13)&lt;0, 3, 1))))</f>
        <v>0</v>
      </c>
      <c r="AT13" s="43" t="str">
        <f>IFERROR(__xludf.DUMMYFUNCTION("IF(AS13=1, FILTER(TOSSUP, LEN(TOSSUP)), IF(AS13=2, FILTER(NEG, LEN(NEG)), IF(AS13, FILTER(NONEG, LEN(NONEG)), """")))"),"")</f>
        <v/>
      </c>
      <c r="AU13" s="43"/>
      <c r="AV13" s="43"/>
      <c r="AW13" s="43">
        <f>IF(G3="", 0, IF(SUM(C13:H13)-G13&lt;&gt;0, 0, IF(SUM(M13:R13)&gt;0, 2, IF(SUM(M13:R13)&lt;0, 3, 1))))</f>
        <v>0</v>
      </c>
      <c r="AX13" s="43" t="str">
        <f>IFERROR(__xludf.DUMMYFUNCTION("IF(AW13=1, FILTER(TOSSUP, LEN(TOSSUP)), IF(AW13=2, FILTER(NEG, LEN(NEG)), IF(AW13, FILTER(NONEG, LEN(NONEG)), """")))"),"")</f>
        <v/>
      </c>
      <c r="AY13" s="43"/>
      <c r="AZ13" s="43"/>
      <c r="BA13" s="43">
        <f>IF(H3="", 0, IF(SUM(C13:H13)-H13&lt;&gt;0, 0, IF(SUM(M13:R13)&gt;0, 2, IF(SUM(M13:R13)&lt;0, 3, 1))))</f>
        <v>0</v>
      </c>
      <c r="BB13" s="43" t="str">
        <f>IFERROR(__xludf.DUMMYFUNCTION("IF(BA13=1, FILTER(TOSSUP, LEN(TOSSUP)), IF(BA13=2, FILTER(NEG, LEN(NEG)), IF(BA13, FILTER(NONEG, LEN(NONEG)), """")))"),"")</f>
        <v/>
      </c>
      <c r="BC13" s="43"/>
      <c r="BD13" s="43"/>
      <c r="BE13" s="43">
        <f>IF(M3="", 0, IF(SUM(M13:R13)-M13&lt;&gt;0, 0, IF(SUM(C13:H13)&gt;0, 2, IF(SUM(C13:H13)&lt;0, 3, 1))))</f>
        <v>1</v>
      </c>
      <c r="BF13" s="43">
        <f>IFERROR(__xludf.DUMMYFUNCTION("IF(BE13=1, FILTER(TOSSUP, LEN(TOSSUP)), IF(BE13=2, FILTER(NEG, LEN(NEG)), IF(BE13, FILTER(NONEG, LEN(NONEG)), """")))"),-5.0)</f>
        <v>-5</v>
      </c>
      <c r="BG13" s="43">
        <f>IFERROR(__xludf.DUMMYFUNCTION("""COMPUTED_VALUE"""),10.0)</f>
        <v>10</v>
      </c>
      <c r="BH13" s="43">
        <f>IFERROR(__xludf.DUMMYFUNCTION("""COMPUTED_VALUE"""),15.0)</f>
        <v>15</v>
      </c>
      <c r="BI13" s="43">
        <f>IF(N3="", 0, IF(SUM(M13:R13)-N13&lt;&gt;0, 0, IF(SUM(C13:H13)&gt;0, 2, IF(SUM(C13:H13)&lt;0, 3, 1))))</f>
        <v>0</v>
      </c>
      <c r="BJ13" s="43" t="str">
        <f>IFERROR(__xludf.DUMMYFUNCTION("IF(BI13=1, FILTER(TOSSUP, LEN(TOSSUP)), IF(BI13=2, FILTER(NEG, LEN(NEG)), IF(BI13, FILTER(NONEG, LEN(NONEG)), """")))"),"")</f>
        <v/>
      </c>
      <c r="BK13" s="43"/>
      <c r="BL13" s="43"/>
      <c r="BM13" s="43">
        <f>IF(O3="", 0, IF(SUM(M13:R13)-O13&lt;&gt;0, 0, IF(SUM(C13:H13)&gt;0, 2, IF(SUM(C13:H13)&lt;0, 3, 1))))</f>
        <v>0</v>
      </c>
      <c r="BN13" s="43" t="str">
        <f>IFERROR(__xludf.DUMMYFUNCTION("IF(BM13=1, FILTER(TOSSUP, LEN(TOSSUP)), IF(BM13=2, FILTER(NEG, LEN(NEG)), IF(BM13, FILTER(NONEG, LEN(NONEG)), """")))"),"")</f>
        <v/>
      </c>
      <c r="BO13" s="43"/>
      <c r="BP13" s="43"/>
      <c r="BQ13" s="43">
        <f>IF(P3="", 0, IF(SUM(M13:R13)-P13&lt;&gt;0, 0, IF(SUM(C13:H13)&gt;0, 2, IF(SUM(C13:H13)&lt;0, 3, 1))))</f>
        <v>0</v>
      </c>
      <c r="BR13" s="43" t="str">
        <f>IFERROR(__xludf.DUMMYFUNCTION("IF(BQ13=1, FILTER(TOSSUP, LEN(TOSSUP)), IF(BQ13=2, FILTER(NEG, LEN(NEG)), IF(BQ13, FILTER(NONEG, LEN(NONEG)), """")))"),"")</f>
        <v/>
      </c>
      <c r="BS13" s="43"/>
      <c r="BT13" s="43"/>
      <c r="BU13" s="43">
        <f>IF(Q3="", 0, IF(SUM(M13:R13)-Q13&lt;&gt;0, 0, IF(SUM(C13:H13)&gt;0, 2, IF(SUM(C13:H13)&lt;0, 3, 1))))</f>
        <v>0</v>
      </c>
      <c r="BV13" s="43" t="str">
        <f>IFERROR(__xludf.DUMMYFUNCTION("IF(BU13=1, FILTER(TOSSUP, LEN(TOSSUP)), IF(BU13=2, FILTER(NEG, LEN(NEG)), IF(BU13, FILTER(NONEG, LEN(NONEG)), """")))"),"")</f>
        <v/>
      </c>
      <c r="BW13" s="43"/>
      <c r="BX13" s="43"/>
      <c r="BY13" s="43">
        <f>IF(R3="", 0, IF(SUM(M13:R13)-R13&lt;&gt;0, 0, IF(SUM(C13:H13)&gt;0, 2, IF(SUM(C13:H13)&lt;0, 3, 1))))</f>
        <v>0</v>
      </c>
      <c r="BZ13" s="43" t="str">
        <f>IFERROR(__xludf.DUMMYFUNCTION("IF(BY13=1, FILTER(TOSSUP, LEN(TOSSUP)), IF(BY13=2, FILTER(NEG, LEN(NEG)), IF(BY13, FILTER(NONEG, LEN(NONEG)), """")))"),"")</f>
        <v/>
      </c>
      <c r="CA13" s="43"/>
      <c r="CB13" s="43"/>
    </row>
    <row r="14">
      <c r="A14" s="3"/>
      <c r="B14" s="3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SUM(J14,K13))"),100.0)</f>
        <v>100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SUM(T14,U13))"),95.0)</f>
        <v>95</v>
      </c>
      <c r="V14" s="43"/>
      <c r="W14" s="44" t="b">
        <f t="shared" si="1"/>
        <v>0</v>
      </c>
      <c r="X14" s="44" t="str">
        <f>IFERROR(__xludf.DUMMYFUNCTION("IF(W14, FILTER(BONUS, LEN(BONUS)), ""0"")"),"0")</f>
        <v>0</v>
      </c>
      <c r="Y14" s="43"/>
      <c r="Z14" s="43"/>
      <c r="AA14" s="43"/>
      <c r="AB14" s="44" t="b">
        <f t="shared" si="2"/>
        <v>0</v>
      </c>
      <c r="AC14" s="44" t="str">
        <f>IFERROR(__xludf.DUMMYFUNCTION("IF(AB14, FILTER(BONUS, LEN(BONUS)), ""0"")"),"0")</f>
        <v>0</v>
      </c>
      <c r="AD14" s="43"/>
      <c r="AE14" s="43"/>
      <c r="AF14" s="43"/>
      <c r="AG14" s="43">
        <f>IF(C3="", 0, IF(SUM(C14:H14)-C14&lt;&gt;0, 0, IF(SUM(M14:R14)&gt;0, 2, IF(SUM(M14:R14)&lt;0, 3, 1))))</f>
        <v>1</v>
      </c>
      <c r="AH14" s="44">
        <f>IFERROR(__xludf.DUMMYFUNCTION("IF(AG14=1, FILTER(TOSSUP, LEN(TOSSUP)), IF(AG14=2, FILTER(NEG, LEN(NEG)), IF(AG14, FILTER(NONEG, LEN(NONEG)), """")))"),-5.0)</f>
        <v>-5</v>
      </c>
      <c r="AI14" s="43">
        <f>IFERROR(__xludf.DUMMYFUNCTION("""COMPUTED_VALUE"""),10.0)</f>
        <v>10</v>
      </c>
      <c r="AJ14" s="43">
        <f>IFERROR(__xludf.DUMMYFUNCTION("""COMPUTED_VALUE"""),15.0)</f>
        <v>15</v>
      </c>
      <c r="AK14" s="43">
        <f>IF(D3="", 0, IF(SUM(C14:H14)-D14&lt;&gt;0, 0, IF(SUM(M14:R14)&gt;0, 2, IF(SUM(M14:R14)&lt;0, 3, 1))))</f>
        <v>1</v>
      </c>
      <c r="AL14" s="43">
        <f>IFERROR(__xludf.DUMMYFUNCTION("IF(AK14=1, FILTER(TOSSUP, LEN(TOSSUP)), IF(AK14=2, FILTER(NEG, LEN(NEG)), IF(AK14, FILTER(NONEG, LEN(NONEG)), """")))"),-5.0)</f>
        <v>-5</v>
      </c>
      <c r="AM14" s="43">
        <f>IFERROR(__xludf.DUMMYFUNCTION("""COMPUTED_VALUE"""),10.0)</f>
        <v>10</v>
      </c>
      <c r="AN14" s="43">
        <f>IFERROR(__xludf.DUMMYFUNCTION("""COMPUTED_VALUE"""),15.0)</f>
        <v>15</v>
      </c>
      <c r="AO14" s="43">
        <f>IF(E3="", 0, IF(SUM(C14:H14)-E14&lt;&gt;0, 0, IF(SUM(M14:R14)&gt;0, 2, IF(SUM(M14:R14)&lt;0, 3, 1))))</f>
        <v>1</v>
      </c>
      <c r="AP14" s="43">
        <f>IFERROR(__xludf.DUMMYFUNCTION("IF(AO14=1, FILTER(TOSSUP, LEN(TOSSUP)), IF(AO14=2, FILTER(NEG, LEN(NEG)), IF(AO14, FILTER(NONEG, LEN(NONEG)), """")))"),-5.0)</f>
        <v>-5</v>
      </c>
      <c r="AQ14" s="43">
        <f>IFERROR(__xludf.DUMMYFUNCTION("""COMPUTED_VALUE"""),10.0)</f>
        <v>10</v>
      </c>
      <c r="AR14" s="43">
        <f>IFERROR(__xludf.DUMMYFUNCTION("""COMPUTED_VALUE"""),15.0)</f>
        <v>15</v>
      </c>
      <c r="AS14" s="43">
        <f>IF(F3="", 0, IF(SUM(C14:H14)-F14&lt;&gt;0, 0, IF(SUM(M14:R14)&gt;0, 2, IF(SUM(M14:R14)&lt;0, 3, 1))))</f>
        <v>0</v>
      </c>
      <c r="AT14" s="43" t="str">
        <f>IFERROR(__xludf.DUMMYFUNCTION("IF(AS14=1, FILTER(TOSSUP, LEN(TOSSUP)), IF(AS14=2, FILTER(NEG, LEN(NEG)), IF(AS14, FILTER(NONEG, LEN(NONEG)), """")))"),"")</f>
        <v/>
      </c>
      <c r="AU14" s="43"/>
      <c r="AV14" s="43"/>
      <c r="AW14" s="43">
        <f>IF(G3="", 0, IF(SUM(C14:H14)-G14&lt;&gt;0, 0, IF(SUM(M14:R14)&gt;0, 2, IF(SUM(M14:R14)&lt;0, 3, 1))))</f>
        <v>0</v>
      </c>
      <c r="AX14" s="43" t="str">
        <f>IFERROR(__xludf.DUMMYFUNCTION("IF(AW14=1, FILTER(TOSSUP, LEN(TOSSUP)), IF(AW14=2, FILTER(NEG, LEN(NEG)), IF(AW14, FILTER(NONEG, LEN(NONEG)), """")))"),"")</f>
        <v/>
      </c>
      <c r="AY14" s="43"/>
      <c r="AZ14" s="43"/>
      <c r="BA14" s="43">
        <f>IF(H3="", 0, IF(SUM(C14:H14)-H14&lt;&gt;0, 0, IF(SUM(M14:R14)&gt;0, 2, IF(SUM(M14:R14)&lt;0, 3, 1))))</f>
        <v>0</v>
      </c>
      <c r="BB14" s="43" t="str">
        <f>IFERROR(__xludf.DUMMYFUNCTION("IF(BA14=1, FILTER(TOSSUP, LEN(TOSSUP)), IF(BA14=2, FILTER(NEG, LEN(NEG)), IF(BA14, FILTER(NONEG, LEN(NONEG)), """")))"),"")</f>
        <v/>
      </c>
      <c r="BC14" s="43"/>
      <c r="BD14" s="43"/>
      <c r="BE14" s="43">
        <f>IF(M3="", 0, IF(SUM(M14:R14)-M14&lt;&gt;0, 0, IF(SUM(C14:H14)&gt;0, 2, IF(SUM(C14:H14)&lt;0, 3, 1))))</f>
        <v>1</v>
      </c>
      <c r="BF14" s="43">
        <f>IFERROR(__xludf.DUMMYFUNCTION("IF(BE14=1, FILTER(TOSSUP, LEN(TOSSUP)), IF(BE14=2, FILTER(NEG, LEN(NEG)), IF(BE14, FILTER(NONEG, LEN(NONEG)), """")))"),-5.0)</f>
        <v>-5</v>
      </c>
      <c r="BG14" s="43">
        <f>IFERROR(__xludf.DUMMYFUNCTION("""COMPUTED_VALUE"""),10.0)</f>
        <v>10</v>
      </c>
      <c r="BH14" s="43">
        <f>IFERROR(__xludf.DUMMYFUNCTION("""COMPUTED_VALUE"""),15.0)</f>
        <v>15</v>
      </c>
      <c r="BI14" s="43">
        <f>IF(N3="", 0, IF(SUM(M14:R14)-N14&lt;&gt;0, 0, IF(SUM(C14:H14)&gt;0, 2, IF(SUM(C14:H14)&lt;0, 3, 1))))</f>
        <v>1</v>
      </c>
      <c r="BJ14" s="43">
        <f>IFERROR(__xludf.DUMMYFUNCTION("IF(BI14=1, FILTER(TOSSUP, LEN(TOSSUP)), IF(BI14=2, FILTER(NEG, LEN(NEG)), IF(BI14, FILTER(NONEG, LEN(NONEG)), """")))"),-5.0)</f>
        <v>-5</v>
      </c>
      <c r="BK14" s="43">
        <f>IFERROR(__xludf.DUMMYFUNCTION("""COMPUTED_VALUE"""),10.0)</f>
        <v>10</v>
      </c>
      <c r="BL14" s="43">
        <f>IFERROR(__xludf.DUMMYFUNCTION("""COMPUTED_VALUE"""),15.0)</f>
        <v>15</v>
      </c>
      <c r="BM14" s="43">
        <f>IF(O3="", 0, IF(SUM(M14:R14)-O14&lt;&gt;0, 0, IF(SUM(C14:H14)&gt;0, 2, IF(SUM(C14:H14)&lt;0, 3, 1))))</f>
        <v>1</v>
      </c>
      <c r="BN14" s="43">
        <f>IFERROR(__xludf.DUMMYFUNCTION("IF(BM14=1, FILTER(TOSSUP, LEN(TOSSUP)), IF(BM14=2, FILTER(NEG, LEN(NEG)), IF(BM14, FILTER(NONEG, LEN(NONEG)), """")))"),-5.0)</f>
        <v>-5</v>
      </c>
      <c r="BO14" s="43">
        <f>IFERROR(__xludf.DUMMYFUNCTION("""COMPUTED_VALUE"""),10.0)</f>
        <v>10</v>
      </c>
      <c r="BP14" s="43">
        <f>IFERROR(__xludf.DUMMYFUNCTION("""COMPUTED_VALUE"""),15.0)</f>
        <v>15</v>
      </c>
      <c r="BQ14" s="43">
        <f>IF(P3="", 0, IF(SUM(M14:R14)-P14&lt;&gt;0, 0, IF(SUM(C14:H14)&gt;0, 2, IF(SUM(C14:H14)&lt;0, 3, 1))))</f>
        <v>0</v>
      </c>
      <c r="BR14" s="43" t="str">
        <f>IFERROR(__xludf.DUMMYFUNCTION("IF(BQ14=1, FILTER(TOSSUP, LEN(TOSSUP)), IF(BQ14=2, FILTER(NEG, LEN(NEG)), IF(BQ14, FILTER(NONEG, LEN(NONEG)), """")))"),"")</f>
        <v/>
      </c>
      <c r="BS14" s="43"/>
      <c r="BT14" s="43"/>
      <c r="BU14" s="43">
        <f>IF(Q3="", 0, IF(SUM(M14:R14)-Q14&lt;&gt;0, 0, IF(SUM(C14:H14)&gt;0, 2, IF(SUM(C14:H14)&lt;0, 3, 1))))</f>
        <v>0</v>
      </c>
      <c r="BV14" s="43" t="str">
        <f>IFERROR(__xludf.DUMMYFUNCTION("IF(BU14=1, FILTER(TOSSUP, LEN(TOSSUP)), IF(BU14=2, FILTER(NEG, LEN(NEG)), IF(BU14, FILTER(NONEG, LEN(NONEG)), """")))"),"")</f>
        <v/>
      </c>
      <c r="BW14" s="43"/>
      <c r="BX14" s="43"/>
      <c r="BY14" s="43">
        <f>IF(R3="", 0, IF(SUM(M14:R14)-R14&lt;&gt;0, 0, IF(SUM(C14:H14)&gt;0, 2, IF(SUM(C14:H14)&lt;0, 3, 1))))</f>
        <v>0</v>
      </c>
      <c r="BZ14" s="43" t="str">
        <f>IFERROR(__xludf.DUMMYFUNCTION("IF(BY14=1, FILTER(TOSSUP, LEN(TOSSUP)), IF(BY14=2, FILTER(NEG, LEN(NEG)), IF(BY14, FILTER(NONEG, LEN(NONEG)), """")))"),"")</f>
        <v/>
      </c>
      <c r="CA14" s="43"/>
      <c r="CB14" s="43"/>
    </row>
    <row r="15">
      <c r="A15" s="3"/>
      <c r="B15" s="3"/>
      <c r="C15" s="62"/>
      <c r="D15" s="71"/>
      <c r="E15" s="62">
        <v>15.0</v>
      </c>
      <c r="F15" s="63"/>
      <c r="G15" s="64"/>
      <c r="H15" s="71"/>
      <c r="I15" s="65">
        <v>20.0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35</v>
      </c>
      <c r="K15" s="66">
        <f>IFERROR(__xludf.DUMMYFUNCTION("IF(OR(RegExMatch(J15&amp;"""",""ERR""), RegExMatch(J15&amp;"""",""--""), RegExMatch(K14&amp;"""",""--""),),  ""-----------"", SUM(J15,K14))"),135.0)</f>
        <v>135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SUM(T15,U14))"),95.0)</f>
        <v>95</v>
      </c>
      <c r="V15" s="43"/>
      <c r="W15" s="44" t="b">
        <f t="shared" si="1"/>
        <v>1</v>
      </c>
      <c r="X15" s="44">
        <f>IFERROR(__xludf.DUMMYFUNCTION("IF(W15, FILTER(BONUS, LEN(BONUS)), ""0"")"),0.0)</f>
        <v>0</v>
      </c>
      <c r="Y15" s="43">
        <f>IFERROR(__xludf.DUMMYFUNCTION("""COMPUTED_VALUE"""),10.0)</f>
        <v>10</v>
      </c>
      <c r="Z15" s="43">
        <f>IFERROR(__xludf.DUMMYFUNCTION("""COMPUTED_VALUE"""),20.0)</f>
        <v>20</v>
      </c>
      <c r="AA15" s="43">
        <f>IFERROR(__xludf.DUMMYFUNCTION("""COMPUTED_VALUE"""),30.0)</f>
        <v>30</v>
      </c>
      <c r="AB15" s="44" t="b">
        <f t="shared" si="2"/>
        <v>0</v>
      </c>
      <c r="AC15" s="44" t="str">
        <f>IFERROR(__xludf.DUMMYFUNCTION("IF(AB15, FILTER(BONUS, LEN(BONUS)), ""0"")"),"0")</f>
        <v>0</v>
      </c>
      <c r="AD15" s="43"/>
      <c r="AE15" s="43"/>
      <c r="AF15" s="43"/>
      <c r="AG15" s="43">
        <f>IF(C3="", 0, IF(SUM(C15:H15)-C15&lt;&gt;0, 0, IF(SUM(M15:R15)&gt;0, 2, IF(SUM(M15:R15)&lt;0, 3, 1))))</f>
        <v>0</v>
      </c>
      <c r="AH15" s="44" t="str">
        <f>IFERROR(__xludf.DUMMYFUNCTION("IF(AG15=1, FILTER(TOSSUP, LEN(TOSSUP)), IF(AG15=2, FILTER(NEG, LEN(NEG)), IF(AG15, FILTER(NONEG, LEN(NONEG)), """")))"),"")</f>
        <v/>
      </c>
      <c r="AI15" s="43"/>
      <c r="AJ15" s="43"/>
      <c r="AK15" s="43">
        <f>IF(D3="", 0, IF(SUM(C15:H15)-D15&lt;&gt;0, 0, IF(SUM(M15:R15)&gt;0, 2, IF(SUM(M15:R15)&lt;0, 3, 1))))</f>
        <v>0</v>
      </c>
      <c r="AL15" s="43" t="str">
        <f>IFERROR(__xludf.DUMMYFUNCTION("IF(AK15=1, FILTER(TOSSUP, LEN(TOSSUP)), IF(AK15=2, FILTER(NEG, LEN(NEG)), IF(AK15, FILTER(NONEG, LEN(NONEG)), """")))"),"")</f>
        <v/>
      </c>
      <c r="AM15" s="43"/>
      <c r="AN15" s="43"/>
      <c r="AO15" s="43">
        <f>IF(E3="", 0, IF(SUM(C15:H15)-E15&lt;&gt;0, 0, IF(SUM(M15:R15)&gt;0, 2, IF(SUM(M15:R15)&lt;0, 3, 1))))</f>
        <v>1</v>
      </c>
      <c r="AP15" s="43">
        <f>IFERROR(__xludf.DUMMYFUNCTION("IF(AO15=1, FILTER(TOSSUP, LEN(TOSSUP)), IF(AO15=2, FILTER(NEG, LEN(NEG)), IF(AO15, FILTER(NONEG, LEN(NONEG)), """")))"),-5.0)</f>
        <v>-5</v>
      </c>
      <c r="AQ15" s="43">
        <f>IFERROR(__xludf.DUMMYFUNCTION("""COMPUTED_VALUE"""),10.0)</f>
        <v>10</v>
      </c>
      <c r="AR15" s="43">
        <f>IFERROR(__xludf.DUMMYFUNCTION("""COMPUTED_VALUE"""),15.0)</f>
        <v>15</v>
      </c>
      <c r="AS15" s="43">
        <f>IF(F3="", 0, IF(SUM(C15:H15)-F15&lt;&gt;0, 0, IF(SUM(M15:R15)&gt;0, 2, IF(SUM(M15:R15)&lt;0, 3, 1))))</f>
        <v>0</v>
      </c>
      <c r="AT15" s="43" t="str">
        <f>IFERROR(__xludf.DUMMYFUNCTION("IF(AS15=1, FILTER(TOSSUP, LEN(TOSSUP)), IF(AS15=2, FILTER(NEG, LEN(NEG)), IF(AS15, FILTER(NONEG, LEN(NONEG)), """")))"),"")</f>
        <v/>
      </c>
      <c r="AU15" s="43"/>
      <c r="AV15" s="43"/>
      <c r="AW15" s="43">
        <f>IF(G3="", 0, IF(SUM(C15:H15)-G15&lt;&gt;0, 0, IF(SUM(M15:R15)&gt;0, 2, IF(SUM(M15:R15)&lt;0, 3, 1))))</f>
        <v>0</v>
      </c>
      <c r="AX15" s="43" t="str">
        <f>IFERROR(__xludf.DUMMYFUNCTION("IF(AW15=1, FILTER(TOSSUP, LEN(TOSSUP)), IF(AW15=2, FILTER(NEG, LEN(NEG)), IF(AW15, FILTER(NONEG, LEN(NONEG)), """")))"),"")</f>
        <v/>
      </c>
      <c r="AY15" s="43"/>
      <c r="AZ15" s="43"/>
      <c r="BA15" s="43">
        <f>IF(H3="", 0, IF(SUM(C15:H15)-H15&lt;&gt;0, 0, IF(SUM(M15:R15)&gt;0, 2, IF(SUM(M15:R15)&lt;0, 3, 1))))</f>
        <v>0</v>
      </c>
      <c r="BB15" s="43" t="str">
        <f>IFERROR(__xludf.DUMMYFUNCTION("IF(BA15=1, FILTER(TOSSUP, LEN(TOSSUP)), IF(BA15=2, FILTER(NEG, LEN(NEG)), IF(BA15, FILTER(NONEG, LEN(NONEG)), """")))"),"")</f>
        <v/>
      </c>
      <c r="BC15" s="43"/>
      <c r="BD15" s="43"/>
      <c r="BE15" s="43">
        <f>IF(M3="", 0, IF(SUM(M15:R15)-M15&lt;&gt;0, 0, IF(SUM(C15:H15)&gt;0, 2, IF(SUM(C15:H15)&lt;0, 3, 1))))</f>
        <v>2</v>
      </c>
      <c r="BF15" s="43">
        <f>IFERROR(__xludf.DUMMYFUNCTION("IF(BE15=1, FILTER(TOSSUP, LEN(TOSSUP)), IF(BE15=2, FILTER(NEG, LEN(NEG)), IF(BE15, FILTER(NONEG, LEN(NONEG)), """")))"),-5.0)</f>
        <v>-5</v>
      </c>
      <c r="BG15" s="43"/>
      <c r="BH15" s="43"/>
      <c r="BI15" s="43">
        <f>IF(N3="", 0, IF(SUM(M15:R15)-N15&lt;&gt;0, 0, IF(SUM(C15:H15)&gt;0, 2, IF(SUM(C15:H15)&lt;0, 3, 1))))</f>
        <v>2</v>
      </c>
      <c r="BJ15" s="43">
        <f>IFERROR(__xludf.DUMMYFUNCTION("IF(BI15=1, FILTER(TOSSUP, LEN(TOSSUP)), IF(BI15=2, FILTER(NEG, LEN(NEG)), IF(BI15, FILTER(NONEG, LEN(NONEG)), """")))"),-5.0)</f>
        <v>-5</v>
      </c>
      <c r="BK15" s="43"/>
      <c r="BL15" s="43"/>
      <c r="BM15" s="43">
        <f>IF(O3="", 0, IF(SUM(M15:R15)-O15&lt;&gt;0, 0, IF(SUM(C15:H15)&gt;0, 2, IF(SUM(C15:H15)&lt;0, 3, 1))))</f>
        <v>2</v>
      </c>
      <c r="BN15" s="43">
        <f>IFERROR(__xludf.DUMMYFUNCTION("IF(BM15=1, FILTER(TOSSUP, LEN(TOSSUP)), IF(BM15=2, FILTER(NEG, LEN(NEG)), IF(BM15, FILTER(NONEG, LEN(NONEG)), """")))"),-5.0)</f>
        <v>-5</v>
      </c>
      <c r="BO15" s="43"/>
      <c r="BP15" s="43"/>
      <c r="BQ15" s="43">
        <f>IF(P3="", 0, IF(SUM(M15:R15)-P15&lt;&gt;0, 0, IF(SUM(C15:H15)&gt;0, 2, IF(SUM(C15:H15)&lt;0, 3, 1))))</f>
        <v>0</v>
      </c>
      <c r="BR15" s="43" t="str">
        <f>IFERROR(__xludf.DUMMYFUNCTION("IF(BQ15=1, FILTER(TOSSUP, LEN(TOSSUP)), IF(BQ15=2, FILTER(NEG, LEN(NEG)), IF(BQ15, FILTER(NONEG, LEN(NONEG)), """")))"),"")</f>
        <v/>
      </c>
      <c r="BS15" s="43"/>
      <c r="BT15" s="43"/>
      <c r="BU15" s="43">
        <f>IF(Q3="", 0, IF(SUM(M15:R15)-Q15&lt;&gt;0, 0, IF(SUM(C15:H15)&gt;0, 2, IF(SUM(C15:H15)&lt;0, 3, 1))))</f>
        <v>0</v>
      </c>
      <c r="BV15" s="43" t="str">
        <f>IFERROR(__xludf.DUMMYFUNCTION("IF(BU15=1, FILTER(TOSSUP, LEN(TOSSUP)), IF(BU15=2, FILTER(NEG, LEN(NEG)), IF(BU15, FILTER(NONEG, LEN(NONEG)), """")))"),"")</f>
        <v/>
      </c>
      <c r="BW15" s="43"/>
      <c r="BX15" s="43"/>
      <c r="BY15" s="43">
        <f>IF(R3="", 0, IF(SUM(M15:R15)-R15&lt;&gt;0, 0, IF(SUM(C15:H15)&gt;0, 2, IF(SUM(C15:H15)&lt;0, 3, 1))))</f>
        <v>0</v>
      </c>
      <c r="BZ15" s="43" t="str">
        <f>IFERROR(__xludf.DUMMYFUNCTION("IF(BY15=1, FILTER(TOSSUP, LEN(TOSSUP)), IF(BY15=2, FILTER(NEG, LEN(NEG)), IF(BY15, FILTER(NONEG, LEN(NONEG)), """")))"),"")</f>
        <v/>
      </c>
      <c r="CA15" s="43"/>
      <c r="CB15" s="43"/>
    </row>
    <row r="16">
      <c r="A16" s="3"/>
      <c r="B16" s="3"/>
      <c r="C16" s="32"/>
      <c r="D16" s="61"/>
      <c r="E16" s="60"/>
      <c r="F16" s="61"/>
      <c r="G16" s="60"/>
      <c r="H16" s="33"/>
      <c r="I16" s="34">
        <v>0.0</v>
      </c>
      <c r="J16" s="33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2">
        <f>IFERROR(__xludf.DUMMYFUNCTION("IF(OR(RegExMatch(J16&amp;"""",""ERR""), RegExMatch(J16&amp;"""",""--""), RegExMatch(K15&amp;"""",""--""),),  ""-----------"", SUM(J16,K15))"),135.0)</f>
        <v>135</v>
      </c>
      <c r="L16" s="38">
        <v>13.0</v>
      </c>
      <c r="M16" s="39"/>
      <c r="N16" s="61"/>
      <c r="O16" s="39">
        <v>-5.0</v>
      </c>
      <c r="P16" s="59"/>
      <c r="Q16" s="58"/>
      <c r="R16" s="59"/>
      <c r="S16" s="34"/>
      <c r="T16" s="33">
        <f>IF(AND(SUM(M16:R16)&lt;=0,S16&gt;0), "BON.ERR", IF(OR(AND(M16&lt;&gt;"", M3=""), AND(N16&lt;&gt;"", N3=""), AND(O16&lt;&gt;"", O3=""), AND(P16&lt;&gt;"", P3=""), AND(Q16&lt;&gt;"", Q3=""), AND(R16&lt;&gt;"", R3="")), "TU.ERR", SUM(M16:S16)))</f>
        <v>-5</v>
      </c>
      <c r="U16" s="42">
        <f>IFERROR(__xludf.DUMMYFUNCTION("IF(OR(RegExMatch(T16&amp;"""",""ERR""), RegExMatch(T16&amp;"""",""--""), RegExMatch(U15&amp;"""",""--""),),  ""-----------"", SUM(T16,U15))"),90.0)</f>
        <v>90</v>
      </c>
      <c r="V16" s="43"/>
      <c r="W16" s="44" t="b">
        <f t="shared" si="1"/>
        <v>0</v>
      </c>
      <c r="X16" s="44" t="str">
        <f>IFERROR(__xludf.DUMMYFUNCTION("IF(W16, FILTER(BONUS, LEN(BONUS)), ""0"")"),"0")</f>
        <v>0</v>
      </c>
      <c r="Y16" s="43"/>
      <c r="Z16" s="43"/>
      <c r="AA16" s="43"/>
      <c r="AB16" s="44" t="b">
        <f t="shared" si="2"/>
        <v>0</v>
      </c>
      <c r="AC16" s="44" t="str">
        <f>IFERROR(__xludf.DUMMYFUNCTION("IF(AB16, FILTER(BONUS, LEN(BONUS)), ""0"")"),"0")</f>
        <v>0</v>
      </c>
      <c r="AD16" s="43"/>
      <c r="AE16" s="43"/>
      <c r="AF16" s="43"/>
      <c r="AG16" s="43">
        <f>IF(C3="", 0, IF(SUM(C16:H16)-C16&lt;&gt;0, 0, IF(SUM(M16:R16)&gt;0, 2, IF(SUM(M16:R16)&lt;0, 3, 1))))</f>
        <v>3</v>
      </c>
      <c r="AH16" s="44">
        <f>IFERROR(__xludf.DUMMYFUNCTION("IF(AG16=1, FILTER(TOSSUP, LEN(TOSSUP)), IF(AG16=2, FILTER(NEG, LEN(NEG)), IF(AG16, FILTER(NONEG, LEN(NONEG)), """")))"),10.0)</f>
        <v>10</v>
      </c>
      <c r="AI16" s="43">
        <f>IFERROR(__xludf.DUMMYFUNCTION("""COMPUTED_VALUE"""),15.0)</f>
        <v>15</v>
      </c>
      <c r="AJ16" s="43"/>
      <c r="AK16" s="43">
        <f>IF(D3="", 0, IF(SUM(C16:H16)-D16&lt;&gt;0, 0, IF(SUM(M16:R16)&gt;0, 2, IF(SUM(M16:R16)&lt;0, 3, 1))))</f>
        <v>3</v>
      </c>
      <c r="AL16" s="43">
        <f>IFERROR(__xludf.DUMMYFUNCTION("IF(AK16=1, FILTER(TOSSUP, LEN(TOSSUP)), IF(AK16=2, FILTER(NEG, LEN(NEG)), IF(AK16, FILTER(NONEG, LEN(NONEG)), """")))"),10.0)</f>
        <v>10</v>
      </c>
      <c r="AM16" s="43">
        <f>IFERROR(__xludf.DUMMYFUNCTION("""COMPUTED_VALUE"""),15.0)</f>
        <v>15</v>
      </c>
      <c r="AN16" s="43"/>
      <c r="AO16" s="43">
        <f>IF(E3="", 0, IF(SUM(C16:H16)-E16&lt;&gt;0, 0, IF(SUM(M16:R16)&gt;0, 2, IF(SUM(M16:R16)&lt;0, 3, 1))))</f>
        <v>3</v>
      </c>
      <c r="AP16" s="43">
        <f>IFERROR(__xludf.DUMMYFUNCTION("IF(AO16=1, FILTER(TOSSUP, LEN(TOSSUP)), IF(AO16=2, FILTER(NEG, LEN(NEG)), IF(AO16, FILTER(NONEG, LEN(NONEG)), """")))"),10.0)</f>
        <v>10</v>
      </c>
      <c r="AQ16" s="43">
        <f>IFERROR(__xludf.DUMMYFUNCTION("""COMPUTED_VALUE"""),15.0)</f>
        <v>15</v>
      </c>
      <c r="AR16" s="43"/>
      <c r="AS16" s="43">
        <f>IF(F3="", 0, IF(SUM(C16:H16)-F16&lt;&gt;0, 0, IF(SUM(M16:R16)&gt;0, 2, IF(SUM(M16:R16)&lt;0, 3, 1))))</f>
        <v>0</v>
      </c>
      <c r="AT16" s="43" t="str">
        <f>IFERROR(__xludf.DUMMYFUNCTION("IF(AS16=1, FILTER(TOSSUP, LEN(TOSSUP)), IF(AS16=2, FILTER(NEG, LEN(NEG)), IF(AS16, FILTER(NONEG, LEN(NONEG)), """")))"),"")</f>
        <v/>
      </c>
      <c r="AU16" s="43"/>
      <c r="AV16" s="43"/>
      <c r="AW16" s="43">
        <f>IF(G3="", 0, IF(SUM(C16:H16)-G16&lt;&gt;0, 0, IF(SUM(M16:R16)&gt;0, 2, IF(SUM(M16:R16)&lt;0, 3, 1))))</f>
        <v>0</v>
      </c>
      <c r="AX16" s="43" t="str">
        <f>IFERROR(__xludf.DUMMYFUNCTION("IF(AW16=1, FILTER(TOSSUP, LEN(TOSSUP)), IF(AW16=2, FILTER(NEG, LEN(NEG)), IF(AW16, FILTER(NONEG, LEN(NONEG)), """")))"),"")</f>
        <v/>
      </c>
      <c r="AY16" s="43"/>
      <c r="AZ16" s="43"/>
      <c r="BA16" s="43">
        <f>IF(H3="", 0, IF(SUM(C16:H16)-H16&lt;&gt;0, 0, IF(SUM(M16:R16)&gt;0, 2, IF(SUM(M16:R16)&lt;0, 3, 1))))</f>
        <v>0</v>
      </c>
      <c r="BB16" s="43" t="str">
        <f>IFERROR(__xludf.DUMMYFUNCTION("IF(BA16=1, FILTER(TOSSUP, LEN(TOSSUP)), IF(BA16=2, FILTER(NEG, LEN(NEG)), IF(BA16, FILTER(NONEG, LEN(NONEG)), """")))"),"")</f>
        <v/>
      </c>
      <c r="BC16" s="43"/>
      <c r="BD16" s="43"/>
      <c r="BE16" s="43">
        <f>IF(M3="", 0, IF(SUM(M16:R16)-M16&lt;&gt;0, 0, IF(SUM(C16:H16)&gt;0, 2, IF(SUM(C16:H16)&lt;0, 3, 1))))</f>
        <v>0</v>
      </c>
      <c r="BF16" s="43" t="str">
        <f>IFERROR(__xludf.DUMMYFUNCTION("IF(BE16=1, FILTER(TOSSUP, LEN(TOSSUP)), IF(BE16=2, FILTER(NEG, LEN(NEG)), IF(BE16, FILTER(NONEG, LEN(NONEG)), """")))"),"")</f>
        <v/>
      </c>
      <c r="BG16" s="43"/>
      <c r="BH16" s="43"/>
      <c r="BI16" s="43">
        <f>IF(N3="", 0, IF(SUM(M16:R16)-N16&lt;&gt;0, 0, IF(SUM(C16:H16)&gt;0, 2, IF(SUM(C16:H16)&lt;0, 3, 1))))</f>
        <v>0</v>
      </c>
      <c r="BJ16" s="43" t="str">
        <f>IFERROR(__xludf.DUMMYFUNCTION("IF(BI16=1, FILTER(TOSSUP, LEN(TOSSUP)), IF(BI16=2, FILTER(NEG, LEN(NEG)), IF(BI16, FILTER(NONEG, LEN(NONEG)), """")))"),"")</f>
        <v/>
      </c>
      <c r="BK16" s="43"/>
      <c r="BL16" s="43"/>
      <c r="BM16" s="43">
        <f>IF(O3="", 0, IF(SUM(M16:R16)-O16&lt;&gt;0, 0, IF(SUM(C16:H16)&gt;0, 2, IF(SUM(C16:H16)&lt;0, 3, 1))))</f>
        <v>1</v>
      </c>
      <c r="BN16" s="43">
        <f>IFERROR(__xludf.DUMMYFUNCTION("IF(BM16=1, FILTER(TOSSUP, LEN(TOSSUP)), IF(BM16=2, FILTER(NEG, LEN(NEG)), IF(BM16, FILTER(NONEG, LEN(NONEG)), """")))"),-5.0)</f>
        <v>-5</v>
      </c>
      <c r="BO16" s="43">
        <f>IFERROR(__xludf.DUMMYFUNCTION("""COMPUTED_VALUE"""),10.0)</f>
        <v>10</v>
      </c>
      <c r="BP16" s="43">
        <f>IFERROR(__xludf.DUMMYFUNCTION("""COMPUTED_VALUE"""),15.0)</f>
        <v>15</v>
      </c>
      <c r="BQ16" s="43">
        <f>IF(P3="", 0, IF(SUM(M16:R16)-P16&lt;&gt;0, 0, IF(SUM(C16:H16)&gt;0, 2, IF(SUM(C16:H16)&lt;0, 3, 1))))</f>
        <v>0</v>
      </c>
      <c r="BR16" s="43" t="str">
        <f>IFERROR(__xludf.DUMMYFUNCTION("IF(BQ16=1, FILTER(TOSSUP, LEN(TOSSUP)), IF(BQ16=2, FILTER(NEG, LEN(NEG)), IF(BQ16, FILTER(NONEG, LEN(NONEG)), """")))"),"")</f>
        <v/>
      </c>
      <c r="BS16" s="43"/>
      <c r="BT16" s="43"/>
      <c r="BU16" s="43">
        <f>IF(Q3="", 0, IF(SUM(M16:R16)-Q16&lt;&gt;0, 0, IF(SUM(C16:H16)&gt;0, 2, IF(SUM(C16:H16)&lt;0, 3, 1))))</f>
        <v>0</v>
      </c>
      <c r="BV16" s="43" t="str">
        <f>IFERROR(__xludf.DUMMYFUNCTION("IF(BU16=1, FILTER(TOSSUP, LEN(TOSSUP)), IF(BU16=2, FILTER(NEG, LEN(NEG)), IF(BU16, FILTER(NONEG, LEN(NONEG)), """")))"),"")</f>
        <v/>
      </c>
      <c r="BW16" s="43"/>
      <c r="BX16" s="43"/>
      <c r="BY16" s="43">
        <f>IF(R3="", 0, IF(SUM(M16:R16)-R16&lt;&gt;0, 0, IF(SUM(C16:H16)&gt;0, 2, IF(SUM(C16:H16)&lt;0, 3, 1))))</f>
        <v>0</v>
      </c>
      <c r="BZ16" s="43" t="str">
        <f>IFERROR(__xludf.DUMMYFUNCTION("IF(BY16=1, FILTER(TOSSUP, LEN(TOSSUP)), IF(BY16=2, FILTER(NEG, LEN(NEG)), IF(BY16, FILTER(NONEG, LEN(NONEG)), """")))"),"")</f>
        <v/>
      </c>
      <c r="CA16" s="43"/>
      <c r="CB16" s="43"/>
    </row>
    <row r="17">
      <c r="A17" s="3"/>
      <c r="B17" s="3"/>
      <c r="C17" s="32"/>
      <c r="D17" s="33">
        <v>10.0</v>
      </c>
      <c r="E17" s="60"/>
      <c r="F17" s="61"/>
      <c r="G17" s="60"/>
      <c r="H17" s="61"/>
      <c r="I17" s="34">
        <v>30.0</v>
      </c>
      <c r="J17" s="33">
        <f>IF(AND(SUM(C17:H17)&lt;=0,I17&gt;0), "BON.ERR", IF(OR(AND(C17&lt;&gt;"", C3=""), AND(D17&lt;&gt;"", D3=""), AND(E17&lt;&gt;"", E3=""), AND(F17&lt;&gt;"", F3=""), AND(G17&lt;&gt;"", G3=""), AND(H17&lt;&gt;"", H3="")), "TU.ERR", SUM(C17:I17)))</f>
        <v>40</v>
      </c>
      <c r="K17" s="42">
        <f>IFERROR(__xludf.DUMMYFUNCTION("IF(OR(RegExMatch(J17&amp;"""",""ERR""), RegExMatch(J17&amp;"""",""--""), RegExMatch(K16&amp;"""",""--""),),  ""-----------"", SUM(J17,K16))"),175.0)</f>
        <v>175</v>
      </c>
      <c r="L17" s="38">
        <v>14.0</v>
      </c>
      <c r="M17" s="39"/>
      <c r="N17" s="61"/>
      <c r="O17" s="39"/>
      <c r="P17" s="59"/>
      <c r="Q17" s="58"/>
      <c r="R17" s="59"/>
      <c r="S17" s="34"/>
      <c r="T17" s="33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2">
        <f>IFERROR(__xludf.DUMMYFUNCTION("IF(OR(RegExMatch(T17&amp;"""",""ERR""), RegExMatch(T17&amp;"""",""--""), RegExMatch(U16&amp;"""",""--""),),  ""-----------"", SUM(T17,U16))"),90.0)</f>
        <v>90</v>
      </c>
      <c r="V17" s="43"/>
      <c r="W17" s="44" t="b">
        <f t="shared" si="1"/>
        <v>1</v>
      </c>
      <c r="X17" s="44">
        <f>IFERROR(__xludf.DUMMYFUNCTION("IF(W17, FILTER(BONUS, LEN(BONUS)), ""0"")"),0.0)</f>
        <v>0</v>
      </c>
      <c r="Y17" s="43">
        <f>IFERROR(__xludf.DUMMYFUNCTION("""COMPUTED_VALUE"""),10.0)</f>
        <v>10</v>
      </c>
      <c r="Z17" s="43">
        <f>IFERROR(__xludf.DUMMYFUNCTION("""COMPUTED_VALUE"""),20.0)</f>
        <v>20</v>
      </c>
      <c r="AA17" s="43">
        <f>IFERROR(__xludf.DUMMYFUNCTION("""COMPUTED_VALUE"""),30.0)</f>
        <v>30</v>
      </c>
      <c r="AB17" s="44" t="b">
        <f t="shared" si="2"/>
        <v>0</v>
      </c>
      <c r="AC17" s="44" t="str">
        <f>IFERROR(__xludf.DUMMYFUNCTION("IF(AB17, FILTER(BONUS, LEN(BONUS)), ""0"")"),"0")</f>
        <v>0</v>
      </c>
      <c r="AD17" s="43"/>
      <c r="AE17" s="43"/>
      <c r="AF17" s="43"/>
      <c r="AG17" s="43">
        <f>IF(C3="", 0, IF(SUM(C17:H17)-C17&lt;&gt;0, 0, IF(SUM(M17:R17)&gt;0, 2, IF(SUM(M17:R17)&lt;0, 3, 1))))</f>
        <v>0</v>
      </c>
      <c r="AH17" s="44" t="str">
        <f>IFERROR(__xludf.DUMMYFUNCTION("IF(AG17=1, FILTER(TOSSUP, LEN(TOSSUP)), IF(AG17=2, FILTER(NEG, LEN(NEG)), IF(AG17, FILTER(NONEG, LEN(NONEG)), """")))"),"")</f>
        <v/>
      </c>
      <c r="AI17" s="43"/>
      <c r="AJ17" s="43"/>
      <c r="AK17" s="43">
        <f>IF(D3="", 0, IF(SUM(C17:H17)-D17&lt;&gt;0, 0, IF(SUM(M17:R17)&gt;0, 2, IF(SUM(M17:R17)&lt;0, 3, 1))))</f>
        <v>1</v>
      </c>
      <c r="AL17" s="43">
        <f>IFERROR(__xludf.DUMMYFUNCTION("IF(AK17=1, FILTER(TOSSUP, LEN(TOSSUP)), IF(AK17=2, FILTER(NEG, LEN(NEG)), IF(AK17, FILTER(NONEG, LEN(NONEG)), """")))"),-5.0)</f>
        <v>-5</v>
      </c>
      <c r="AM17" s="43">
        <f>IFERROR(__xludf.DUMMYFUNCTION("""COMPUTED_VALUE"""),10.0)</f>
        <v>10</v>
      </c>
      <c r="AN17" s="43">
        <f>IFERROR(__xludf.DUMMYFUNCTION("""COMPUTED_VALUE"""),15.0)</f>
        <v>15</v>
      </c>
      <c r="AO17" s="43">
        <f>IF(E3="", 0, IF(SUM(C17:H17)-E17&lt;&gt;0, 0, IF(SUM(M17:R17)&gt;0, 2, IF(SUM(M17:R17)&lt;0, 3, 1))))</f>
        <v>0</v>
      </c>
      <c r="AP17" s="43" t="str">
        <f>IFERROR(__xludf.DUMMYFUNCTION("IF(AO17=1, FILTER(TOSSUP, LEN(TOSSUP)), IF(AO17=2, FILTER(NEG, LEN(NEG)), IF(AO17, FILTER(NONEG, LEN(NONEG)), """")))"),"")</f>
        <v/>
      </c>
      <c r="AQ17" s="43"/>
      <c r="AR17" s="43"/>
      <c r="AS17" s="43">
        <f>IF(F3="", 0, IF(SUM(C17:H17)-F17&lt;&gt;0, 0, IF(SUM(M17:R17)&gt;0, 2, IF(SUM(M17:R17)&lt;0, 3, 1))))</f>
        <v>0</v>
      </c>
      <c r="AT17" s="43" t="str">
        <f>IFERROR(__xludf.DUMMYFUNCTION("IF(AS17=1, FILTER(TOSSUP, LEN(TOSSUP)), IF(AS17=2, FILTER(NEG, LEN(NEG)), IF(AS17, FILTER(NONEG, LEN(NONEG)), """")))"),"")</f>
        <v/>
      </c>
      <c r="AU17" s="43"/>
      <c r="AV17" s="43"/>
      <c r="AW17" s="43">
        <f>IF(G3="", 0, IF(SUM(C17:H17)-G17&lt;&gt;0, 0, IF(SUM(M17:R17)&gt;0, 2, IF(SUM(M17:R17)&lt;0, 3, 1))))</f>
        <v>0</v>
      </c>
      <c r="AX17" s="43" t="str">
        <f>IFERROR(__xludf.DUMMYFUNCTION("IF(AW17=1, FILTER(TOSSUP, LEN(TOSSUP)), IF(AW17=2, FILTER(NEG, LEN(NEG)), IF(AW17, FILTER(NONEG, LEN(NONEG)), """")))"),"")</f>
        <v/>
      </c>
      <c r="AY17" s="43"/>
      <c r="AZ17" s="43"/>
      <c r="BA17" s="43">
        <f>IF(H3="", 0, IF(SUM(C17:H17)-H17&lt;&gt;0, 0, IF(SUM(M17:R17)&gt;0, 2, IF(SUM(M17:R17)&lt;0, 3, 1))))</f>
        <v>0</v>
      </c>
      <c r="BB17" s="43" t="str">
        <f>IFERROR(__xludf.DUMMYFUNCTION("IF(BA17=1, FILTER(TOSSUP, LEN(TOSSUP)), IF(BA17=2, FILTER(NEG, LEN(NEG)), IF(BA17, FILTER(NONEG, LEN(NONEG)), """")))"),"")</f>
        <v/>
      </c>
      <c r="BC17" s="43"/>
      <c r="BD17" s="43"/>
      <c r="BE17" s="43">
        <f>IF(M3="", 0, IF(SUM(M17:R17)-M17&lt;&gt;0, 0, IF(SUM(C17:H17)&gt;0, 2, IF(SUM(C17:H17)&lt;0, 3, 1))))</f>
        <v>2</v>
      </c>
      <c r="BF17" s="43">
        <f>IFERROR(__xludf.DUMMYFUNCTION("IF(BE17=1, FILTER(TOSSUP, LEN(TOSSUP)), IF(BE17=2, FILTER(NEG, LEN(NEG)), IF(BE17, FILTER(NONEG, LEN(NONEG)), """")))"),-5.0)</f>
        <v>-5</v>
      </c>
      <c r="BG17" s="43"/>
      <c r="BH17" s="43"/>
      <c r="BI17" s="43">
        <f>IF(N3="", 0, IF(SUM(M17:R17)-N17&lt;&gt;0, 0, IF(SUM(C17:H17)&gt;0, 2, IF(SUM(C17:H17)&lt;0, 3, 1))))</f>
        <v>2</v>
      </c>
      <c r="BJ17" s="43">
        <f>IFERROR(__xludf.DUMMYFUNCTION("IF(BI17=1, FILTER(TOSSUP, LEN(TOSSUP)), IF(BI17=2, FILTER(NEG, LEN(NEG)), IF(BI17, FILTER(NONEG, LEN(NONEG)), """")))"),-5.0)</f>
        <v>-5</v>
      </c>
      <c r="BK17" s="43"/>
      <c r="BL17" s="43"/>
      <c r="BM17" s="43">
        <f>IF(O3="", 0, IF(SUM(M17:R17)-O17&lt;&gt;0, 0, IF(SUM(C17:H17)&gt;0, 2, IF(SUM(C17:H17)&lt;0, 3, 1))))</f>
        <v>2</v>
      </c>
      <c r="BN17" s="43">
        <f>IFERROR(__xludf.DUMMYFUNCTION("IF(BM17=1, FILTER(TOSSUP, LEN(TOSSUP)), IF(BM17=2, FILTER(NEG, LEN(NEG)), IF(BM17, FILTER(NONEG, LEN(NONEG)), """")))"),-5.0)</f>
        <v>-5</v>
      </c>
      <c r="BO17" s="43"/>
      <c r="BP17" s="43"/>
      <c r="BQ17" s="43">
        <f>IF(P3="", 0, IF(SUM(M17:R17)-P17&lt;&gt;0, 0, IF(SUM(C17:H17)&gt;0, 2, IF(SUM(C17:H17)&lt;0, 3, 1))))</f>
        <v>0</v>
      </c>
      <c r="BR17" s="43" t="str">
        <f>IFERROR(__xludf.DUMMYFUNCTION("IF(BQ17=1, FILTER(TOSSUP, LEN(TOSSUP)), IF(BQ17=2, FILTER(NEG, LEN(NEG)), IF(BQ17, FILTER(NONEG, LEN(NONEG)), """")))"),"")</f>
        <v/>
      </c>
      <c r="BS17" s="43"/>
      <c r="BT17" s="43"/>
      <c r="BU17" s="43">
        <f>IF(Q3="", 0, IF(SUM(M17:R17)-Q17&lt;&gt;0, 0, IF(SUM(C17:H17)&gt;0, 2, IF(SUM(C17:H17)&lt;0, 3, 1))))</f>
        <v>0</v>
      </c>
      <c r="BV17" s="43" t="str">
        <f>IFERROR(__xludf.DUMMYFUNCTION("IF(BU17=1, FILTER(TOSSUP, LEN(TOSSUP)), IF(BU17=2, FILTER(NEG, LEN(NEG)), IF(BU17, FILTER(NONEG, LEN(NONEG)), """")))"),"")</f>
        <v/>
      </c>
      <c r="BW17" s="43"/>
      <c r="BX17" s="43"/>
      <c r="BY17" s="43">
        <f>IF(R3="", 0, IF(SUM(M17:R17)-R17&lt;&gt;0, 0, IF(SUM(C17:H17)&gt;0, 2, IF(SUM(C17:H17)&lt;0, 3, 1))))</f>
        <v>0</v>
      </c>
      <c r="BZ17" s="43" t="str">
        <f>IFERROR(__xludf.DUMMYFUNCTION("IF(BY17=1, FILTER(TOSSUP, LEN(TOSSUP)), IF(BY17=2, FILTER(NEG, LEN(NEG)), IF(BY17, FILTER(NONEG, LEN(NONEG)), """")))"),"")</f>
        <v/>
      </c>
      <c r="CA17" s="43"/>
      <c r="CB17" s="43"/>
    </row>
    <row r="18">
      <c r="A18" s="3"/>
      <c r="B18" s="3"/>
      <c r="C18" s="32"/>
      <c r="D18" s="33"/>
      <c r="E18" s="32">
        <v>15.0</v>
      </c>
      <c r="F18" s="61"/>
      <c r="G18" s="60"/>
      <c r="H18" s="61"/>
      <c r="I18" s="34">
        <v>10.0</v>
      </c>
      <c r="J18" s="33">
        <f>IF(AND(SUM(C18:H18)&lt;=0,I18&gt;0), "BON.ERR", IF(OR(AND(C18&lt;&gt;"", C3=""), AND(D18&lt;&gt;"", D3=""), AND(E18&lt;&gt;"", E3=""), AND(F18&lt;&gt;"", F3=""), AND(G18&lt;&gt;"", G3=""), AND(H18&lt;&gt;"", H3="")), "TU.ERR", SUM(C18:I18)))</f>
        <v>25</v>
      </c>
      <c r="K18" s="42">
        <f>IFERROR(__xludf.DUMMYFUNCTION("IF(OR(RegExMatch(J18&amp;"""",""ERR""), RegExMatch(J18&amp;"""",""--""), RegExMatch(K17&amp;"""",""--""),),  ""-----------"", SUM(J18,K17))"),200.0)</f>
        <v>200</v>
      </c>
      <c r="L18" s="38">
        <v>15.0</v>
      </c>
      <c r="M18" s="39"/>
      <c r="N18" s="61"/>
      <c r="O18" s="58"/>
      <c r="P18" s="59"/>
      <c r="Q18" s="58"/>
      <c r="R18" s="59"/>
      <c r="S18" s="34"/>
      <c r="T18" s="33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2">
        <f>IFERROR(__xludf.DUMMYFUNCTION("IF(OR(RegExMatch(T18&amp;"""",""ERR""), RegExMatch(T18&amp;"""",""--""), RegExMatch(U17&amp;"""",""--""),),  ""-----------"", SUM(T18,U17))"),90.0)</f>
        <v>90</v>
      </c>
      <c r="V18" s="43"/>
      <c r="W18" s="44" t="b">
        <f t="shared" si="1"/>
        <v>1</v>
      </c>
      <c r="X18" s="44">
        <f>IFERROR(__xludf.DUMMYFUNCTION("IF(W18, FILTER(BONUS, LEN(BONUS)), ""0"")"),0.0)</f>
        <v>0</v>
      </c>
      <c r="Y18" s="43">
        <f>IFERROR(__xludf.DUMMYFUNCTION("""COMPUTED_VALUE"""),10.0)</f>
        <v>10</v>
      </c>
      <c r="Z18" s="43">
        <f>IFERROR(__xludf.DUMMYFUNCTION("""COMPUTED_VALUE"""),20.0)</f>
        <v>20</v>
      </c>
      <c r="AA18" s="43">
        <f>IFERROR(__xludf.DUMMYFUNCTION("""COMPUTED_VALUE"""),30.0)</f>
        <v>30</v>
      </c>
      <c r="AB18" s="44" t="b">
        <f t="shared" si="2"/>
        <v>0</v>
      </c>
      <c r="AC18" s="44" t="str">
        <f>IFERROR(__xludf.DUMMYFUNCTION("IF(AB18, FILTER(BONUS, LEN(BONUS)), ""0"")"),"0")</f>
        <v>0</v>
      </c>
      <c r="AD18" s="43"/>
      <c r="AE18" s="43"/>
      <c r="AF18" s="43"/>
      <c r="AG18" s="43">
        <f>IF(C3="", 0, IF(SUM(C18:H18)-C18&lt;&gt;0, 0, IF(SUM(M18:R18)&gt;0, 2, IF(SUM(M18:R18)&lt;0, 3, 1))))</f>
        <v>0</v>
      </c>
      <c r="AH18" s="44" t="str">
        <f>IFERROR(__xludf.DUMMYFUNCTION("IF(AG18=1, FILTER(TOSSUP, LEN(TOSSUP)), IF(AG18=2, FILTER(NEG, LEN(NEG)), IF(AG18, FILTER(NONEG, LEN(NONEG)), """")))"),"")</f>
        <v/>
      </c>
      <c r="AI18" s="43"/>
      <c r="AJ18" s="43"/>
      <c r="AK18" s="43">
        <f>IF(D3="", 0, IF(SUM(C18:H18)-D18&lt;&gt;0, 0, IF(SUM(M18:R18)&gt;0, 2, IF(SUM(M18:R18)&lt;0, 3, 1))))</f>
        <v>0</v>
      </c>
      <c r="AL18" s="43" t="str">
        <f>IFERROR(__xludf.DUMMYFUNCTION("IF(AK18=1, FILTER(TOSSUP, LEN(TOSSUP)), IF(AK18=2, FILTER(NEG, LEN(NEG)), IF(AK18, FILTER(NONEG, LEN(NONEG)), """")))"),"")</f>
        <v/>
      </c>
      <c r="AM18" s="43"/>
      <c r="AN18" s="43"/>
      <c r="AO18" s="43">
        <f>IF(E3="", 0, IF(SUM(C18:H18)-E18&lt;&gt;0, 0, IF(SUM(M18:R18)&gt;0, 2, IF(SUM(M18:R18)&lt;0, 3, 1))))</f>
        <v>1</v>
      </c>
      <c r="AP18" s="43">
        <f>IFERROR(__xludf.DUMMYFUNCTION("IF(AO18=1, FILTER(TOSSUP, LEN(TOSSUP)), IF(AO18=2, FILTER(NEG, LEN(NEG)), IF(AO18, FILTER(NONEG, LEN(NONEG)), """")))"),-5.0)</f>
        <v>-5</v>
      </c>
      <c r="AQ18" s="43">
        <f>IFERROR(__xludf.DUMMYFUNCTION("""COMPUTED_VALUE"""),10.0)</f>
        <v>10</v>
      </c>
      <c r="AR18" s="43">
        <f>IFERROR(__xludf.DUMMYFUNCTION("""COMPUTED_VALUE"""),15.0)</f>
        <v>15</v>
      </c>
      <c r="AS18" s="43">
        <f>IF(F3="", 0, IF(SUM(C18:H18)-F18&lt;&gt;0, 0, IF(SUM(M18:R18)&gt;0, 2, IF(SUM(M18:R18)&lt;0, 3, 1))))</f>
        <v>0</v>
      </c>
      <c r="AT18" s="43" t="str">
        <f>IFERROR(__xludf.DUMMYFUNCTION("IF(AS18=1, FILTER(TOSSUP, LEN(TOSSUP)), IF(AS18=2, FILTER(NEG, LEN(NEG)), IF(AS18, FILTER(NONEG, LEN(NONEG)), """")))"),"")</f>
        <v/>
      </c>
      <c r="AU18" s="43"/>
      <c r="AV18" s="43"/>
      <c r="AW18" s="43">
        <f>IF(G3="", 0, IF(SUM(C18:H18)-G18&lt;&gt;0, 0, IF(SUM(M18:R18)&gt;0, 2, IF(SUM(M18:R18)&lt;0, 3, 1))))</f>
        <v>0</v>
      </c>
      <c r="AX18" s="43" t="str">
        <f>IFERROR(__xludf.DUMMYFUNCTION("IF(AW18=1, FILTER(TOSSUP, LEN(TOSSUP)), IF(AW18=2, FILTER(NEG, LEN(NEG)), IF(AW18, FILTER(NONEG, LEN(NONEG)), """")))"),"")</f>
        <v/>
      </c>
      <c r="AY18" s="43"/>
      <c r="AZ18" s="43"/>
      <c r="BA18" s="43">
        <f>IF(H3="", 0, IF(SUM(C18:H18)-H18&lt;&gt;0, 0, IF(SUM(M18:R18)&gt;0, 2, IF(SUM(M18:R18)&lt;0, 3, 1))))</f>
        <v>0</v>
      </c>
      <c r="BB18" s="43" t="str">
        <f>IFERROR(__xludf.DUMMYFUNCTION("IF(BA18=1, FILTER(TOSSUP, LEN(TOSSUP)), IF(BA18=2, FILTER(NEG, LEN(NEG)), IF(BA18, FILTER(NONEG, LEN(NONEG)), """")))"),"")</f>
        <v/>
      </c>
      <c r="BC18" s="43"/>
      <c r="BD18" s="43"/>
      <c r="BE18" s="43">
        <f>IF(M3="", 0, IF(SUM(M18:R18)-M18&lt;&gt;0, 0, IF(SUM(C18:H18)&gt;0, 2, IF(SUM(C18:H18)&lt;0, 3, 1))))</f>
        <v>2</v>
      </c>
      <c r="BF18" s="43">
        <f>IFERROR(__xludf.DUMMYFUNCTION("IF(BE18=1, FILTER(TOSSUP, LEN(TOSSUP)), IF(BE18=2, FILTER(NEG, LEN(NEG)), IF(BE18, FILTER(NONEG, LEN(NONEG)), """")))"),-5.0)</f>
        <v>-5</v>
      </c>
      <c r="BG18" s="43"/>
      <c r="BH18" s="43"/>
      <c r="BI18" s="43">
        <f>IF(N3="", 0, IF(SUM(M18:R18)-N18&lt;&gt;0, 0, IF(SUM(C18:H18)&gt;0, 2, IF(SUM(C18:H18)&lt;0, 3, 1))))</f>
        <v>2</v>
      </c>
      <c r="BJ18" s="43">
        <f>IFERROR(__xludf.DUMMYFUNCTION("IF(BI18=1, FILTER(TOSSUP, LEN(TOSSUP)), IF(BI18=2, FILTER(NEG, LEN(NEG)), IF(BI18, FILTER(NONEG, LEN(NONEG)), """")))"),-5.0)</f>
        <v>-5</v>
      </c>
      <c r="BK18" s="43"/>
      <c r="BL18" s="43"/>
      <c r="BM18" s="43">
        <f>IF(O3="", 0, IF(SUM(M18:R18)-O18&lt;&gt;0, 0, IF(SUM(C18:H18)&gt;0, 2, IF(SUM(C18:H18)&lt;0, 3, 1))))</f>
        <v>2</v>
      </c>
      <c r="BN18" s="43">
        <f>IFERROR(__xludf.DUMMYFUNCTION("IF(BM18=1, FILTER(TOSSUP, LEN(TOSSUP)), IF(BM18=2, FILTER(NEG, LEN(NEG)), IF(BM18, FILTER(NONEG, LEN(NONEG)), """")))"),-5.0)</f>
        <v>-5</v>
      </c>
      <c r="BO18" s="43"/>
      <c r="BP18" s="43"/>
      <c r="BQ18" s="43">
        <f>IF(P3="", 0, IF(SUM(M18:R18)-P18&lt;&gt;0, 0, IF(SUM(C18:H18)&gt;0, 2, IF(SUM(C18:H18)&lt;0, 3, 1))))</f>
        <v>0</v>
      </c>
      <c r="BR18" s="43" t="str">
        <f>IFERROR(__xludf.DUMMYFUNCTION("IF(BQ18=1, FILTER(TOSSUP, LEN(TOSSUP)), IF(BQ18=2, FILTER(NEG, LEN(NEG)), IF(BQ18, FILTER(NONEG, LEN(NONEG)), """")))"),"")</f>
        <v/>
      </c>
      <c r="BS18" s="43"/>
      <c r="BT18" s="43"/>
      <c r="BU18" s="43">
        <f>IF(Q3="", 0, IF(SUM(M18:R18)-Q18&lt;&gt;0, 0, IF(SUM(C18:H18)&gt;0, 2, IF(SUM(C18:H18)&lt;0, 3, 1))))</f>
        <v>0</v>
      </c>
      <c r="BV18" s="43" t="str">
        <f>IFERROR(__xludf.DUMMYFUNCTION("IF(BU18=1, FILTER(TOSSUP, LEN(TOSSUP)), IF(BU18=2, FILTER(NEG, LEN(NEG)), IF(BU18, FILTER(NONEG, LEN(NONEG)), """")))"),"")</f>
        <v/>
      </c>
      <c r="BW18" s="43"/>
      <c r="BX18" s="43"/>
      <c r="BY18" s="43">
        <f>IF(R3="", 0, IF(SUM(M18:R18)-R18&lt;&gt;0, 0, IF(SUM(C18:H18)&gt;0, 2, IF(SUM(C18:H18)&lt;0, 3, 1))))</f>
        <v>0</v>
      </c>
      <c r="BZ18" s="43" t="str">
        <f>IFERROR(__xludf.DUMMYFUNCTION("IF(BY18=1, FILTER(TOSSUP, LEN(TOSSUP)), IF(BY18=2, FILTER(NEG, LEN(NEG)), IF(BY18, FILTER(NONEG, LEN(NONEG)), """")))"),"")</f>
        <v/>
      </c>
      <c r="CA18" s="43"/>
      <c r="CB18" s="43"/>
    </row>
    <row r="19">
      <c r="A19" s="3"/>
      <c r="B19" s="3"/>
      <c r="C19" s="62"/>
      <c r="D19" s="63">
        <v>10.0</v>
      </c>
      <c r="E19" s="64"/>
      <c r="F19" s="71"/>
      <c r="G19" s="64"/>
      <c r="H19" s="71"/>
      <c r="I19" s="65">
        <v>10.0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20</v>
      </c>
      <c r="K19" s="66">
        <f>IFERROR(__xludf.DUMMYFUNCTION("IF(OR(RegExMatch(J19&amp;"""",""ERR""), RegExMatch(J19&amp;"""",""--""), RegExMatch(K18&amp;"""",""--""),),  ""-----------"", SUM(J19,K18))"),220.0)</f>
        <v>220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SUM(T19,U18))"),90.0)</f>
        <v>90</v>
      </c>
      <c r="V19" s="43"/>
      <c r="W19" s="44" t="b">
        <f t="shared" si="1"/>
        <v>1</v>
      </c>
      <c r="X19" s="44">
        <f>IFERROR(__xludf.DUMMYFUNCTION("IF(W19, FILTER(BONUS, LEN(BONUS)), ""0"")"),0.0)</f>
        <v>0</v>
      </c>
      <c r="Y19" s="43">
        <f>IFERROR(__xludf.DUMMYFUNCTION("""COMPUTED_VALUE"""),10.0)</f>
        <v>10</v>
      </c>
      <c r="Z19" s="43">
        <f>IFERROR(__xludf.DUMMYFUNCTION("""COMPUTED_VALUE"""),20.0)</f>
        <v>20</v>
      </c>
      <c r="AA19" s="43">
        <f>IFERROR(__xludf.DUMMYFUNCTION("""COMPUTED_VALUE"""),30.0)</f>
        <v>30</v>
      </c>
      <c r="AB19" s="44" t="b">
        <f t="shared" si="2"/>
        <v>0</v>
      </c>
      <c r="AC19" s="44" t="str">
        <f>IFERROR(__xludf.DUMMYFUNCTION("IF(AB19, FILTER(BONUS, LEN(BONUS)), ""0"")"),"0")</f>
        <v>0</v>
      </c>
      <c r="AD19" s="43"/>
      <c r="AE19" s="43"/>
      <c r="AF19" s="43"/>
      <c r="AG19" s="43">
        <f>IF(C3="", 0, IF(SUM(C19:H19)-C19&lt;&gt;0, 0, IF(SUM(M19:R19)&gt;0, 2, IF(SUM(M19:R19)&lt;0, 3, 1))))</f>
        <v>0</v>
      </c>
      <c r="AH19" s="44" t="str">
        <f>IFERROR(__xludf.DUMMYFUNCTION("IF(AG19=1, FILTER(TOSSUP, LEN(TOSSUP)), IF(AG19=2, FILTER(NEG, LEN(NEG)), IF(AG19, FILTER(NONEG, LEN(NONEG)), """")))"),"")</f>
        <v/>
      </c>
      <c r="AI19" s="43"/>
      <c r="AJ19" s="43"/>
      <c r="AK19" s="43">
        <f>IF(D3="", 0, IF(SUM(C19:H19)-D19&lt;&gt;0, 0, IF(SUM(M19:R19)&gt;0, 2, IF(SUM(M19:R19)&lt;0, 3, 1))))</f>
        <v>1</v>
      </c>
      <c r="AL19" s="43">
        <f>IFERROR(__xludf.DUMMYFUNCTION("IF(AK19=1, FILTER(TOSSUP, LEN(TOSSUP)), IF(AK19=2, FILTER(NEG, LEN(NEG)), IF(AK19, FILTER(NONEG, LEN(NONEG)), """")))"),-5.0)</f>
        <v>-5</v>
      </c>
      <c r="AM19" s="43">
        <f>IFERROR(__xludf.DUMMYFUNCTION("""COMPUTED_VALUE"""),10.0)</f>
        <v>10</v>
      </c>
      <c r="AN19" s="43">
        <f>IFERROR(__xludf.DUMMYFUNCTION("""COMPUTED_VALUE"""),15.0)</f>
        <v>15</v>
      </c>
      <c r="AO19" s="43">
        <f>IF(E3="", 0, IF(SUM(C19:H19)-E19&lt;&gt;0, 0, IF(SUM(M19:R19)&gt;0, 2, IF(SUM(M19:R19)&lt;0, 3, 1))))</f>
        <v>0</v>
      </c>
      <c r="AP19" s="43" t="str">
        <f>IFERROR(__xludf.DUMMYFUNCTION("IF(AO19=1, FILTER(TOSSUP, LEN(TOSSUP)), IF(AO19=2, FILTER(NEG, LEN(NEG)), IF(AO19, FILTER(NONEG, LEN(NONEG)), """")))"),"")</f>
        <v/>
      </c>
      <c r="AQ19" s="43"/>
      <c r="AR19" s="43"/>
      <c r="AS19" s="43">
        <f>IF(F3="", 0, IF(SUM(C19:H19)-F19&lt;&gt;0, 0, IF(SUM(M19:R19)&gt;0, 2, IF(SUM(M19:R19)&lt;0, 3, 1))))</f>
        <v>0</v>
      </c>
      <c r="AT19" s="43" t="str">
        <f>IFERROR(__xludf.DUMMYFUNCTION("IF(AS19=1, FILTER(TOSSUP, LEN(TOSSUP)), IF(AS19=2, FILTER(NEG, LEN(NEG)), IF(AS19, FILTER(NONEG, LEN(NONEG)), """")))"),"")</f>
        <v/>
      </c>
      <c r="AU19" s="43"/>
      <c r="AV19" s="43"/>
      <c r="AW19" s="43">
        <f>IF(G3="", 0, IF(SUM(C19:H19)-G19&lt;&gt;0, 0, IF(SUM(M19:R19)&gt;0, 2, IF(SUM(M19:R19)&lt;0, 3, 1))))</f>
        <v>0</v>
      </c>
      <c r="AX19" s="43" t="str">
        <f>IFERROR(__xludf.DUMMYFUNCTION("IF(AW19=1, FILTER(TOSSUP, LEN(TOSSUP)), IF(AW19=2, FILTER(NEG, LEN(NEG)), IF(AW19, FILTER(NONEG, LEN(NONEG)), """")))"),"")</f>
        <v/>
      </c>
      <c r="AY19" s="43"/>
      <c r="AZ19" s="43"/>
      <c r="BA19" s="43">
        <f>IF(H3="", 0, IF(SUM(C19:H19)-H19&lt;&gt;0, 0, IF(SUM(M19:R19)&gt;0, 2, IF(SUM(M19:R19)&lt;0, 3, 1))))</f>
        <v>0</v>
      </c>
      <c r="BB19" s="43" t="str">
        <f>IFERROR(__xludf.DUMMYFUNCTION("IF(BA19=1, FILTER(TOSSUP, LEN(TOSSUP)), IF(BA19=2, FILTER(NEG, LEN(NEG)), IF(BA19, FILTER(NONEG, LEN(NONEG)), """")))"),"")</f>
        <v/>
      </c>
      <c r="BC19" s="43"/>
      <c r="BD19" s="43"/>
      <c r="BE19" s="43">
        <f>IF(M3="", 0, IF(SUM(M19:R19)-M19&lt;&gt;0, 0, IF(SUM(C19:H19)&gt;0, 2, IF(SUM(C19:H19)&lt;0, 3, 1))))</f>
        <v>2</v>
      </c>
      <c r="BF19" s="43">
        <f>IFERROR(__xludf.DUMMYFUNCTION("IF(BE19=1, FILTER(TOSSUP, LEN(TOSSUP)), IF(BE19=2, FILTER(NEG, LEN(NEG)), IF(BE19, FILTER(NONEG, LEN(NONEG)), """")))"),-5.0)</f>
        <v>-5</v>
      </c>
      <c r="BG19" s="43"/>
      <c r="BH19" s="43"/>
      <c r="BI19" s="43">
        <f>IF(N3="", 0, IF(SUM(M19:R19)-N19&lt;&gt;0, 0, IF(SUM(C19:H19)&gt;0, 2, IF(SUM(C19:H19)&lt;0, 3, 1))))</f>
        <v>2</v>
      </c>
      <c r="BJ19" s="43">
        <f>IFERROR(__xludf.DUMMYFUNCTION("IF(BI19=1, FILTER(TOSSUP, LEN(TOSSUP)), IF(BI19=2, FILTER(NEG, LEN(NEG)), IF(BI19, FILTER(NONEG, LEN(NONEG)), """")))"),-5.0)</f>
        <v>-5</v>
      </c>
      <c r="BK19" s="43"/>
      <c r="BL19" s="43"/>
      <c r="BM19" s="43">
        <f>IF(O3="", 0, IF(SUM(M19:R19)-O19&lt;&gt;0, 0, IF(SUM(C19:H19)&gt;0, 2, IF(SUM(C19:H19)&lt;0, 3, 1))))</f>
        <v>2</v>
      </c>
      <c r="BN19" s="43">
        <f>IFERROR(__xludf.DUMMYFUNCTION("IF(BM19=1, FILTER(TOSSUP, LEN(TOSSUP)), IF(BM19=2, FILTER(NEG, LEN(NEG)), IF(BM19, FILTER(NONEG, LEN(NONEG)), """")))"),-5.0)</f>
        <v>-5</v>
      </c>
      <c r="BO19" s="43"/>
      <c r="BP19" s="43"/>
      <c r="BQ19" s="43">
        <f>IF(P3="", 0, IF(SUM(M19:R19)-P19&lt;&gt;0, 0, IF(SUM(C19:H19)&gt;0, 2, IF(SUM(C19:H19)&lt;0, 3, 1))))</f>
        <v>0</v>
      </c>
      <c r="BR19" s="43" t="str">
        <f>IFERROR(__xludf.DUMMYFUNCTION("IF(BQ19=1, FILTER(TOSSUP, LEN(TOSSUP)), IF(BQ19=2, FILTER(NEG, LEN(NEG)), IF(BQ19, FILTER(NONEG, LEN(NONEG)), """")))"),"")</f>
        <v/>
      </c>
      <c r="BS19" s="43"/>
      <c r="BT19" s="43"/>
      <c r="BU19" s="43">
        <f>IF(Q3="", 0, IF(SUM(M19:R19)-Q19&lt;&gt;0, 0, IF(SUM(C19:H19)&gt;0, 2, IF(SUM(C19:H19)&lt;0, 3, 1))))</f>
        <v>0</v>
      </c>
      <c r="BV19" s="43" t="str">
        <f>IFERROR(__xludf.DUMMYFUNCTION("IF(BU19=1, FILTER(TOSSUP, LEN(TOSSUP)), IF(BU19=2, FILTER(NEG, LEN(NEG)), IF(BU19, FILTER(NONEG, LEN(NONEG)), """")))"),"")</f>
        <v/>
      </c>
      <c r="BW19" s="43"/>
      <c r="BX19" s="43"/>
      <c r="BY19" s="43">
        <f>IF(R3="", 0, IF(SUM(M19:R19)-R19&lt;&gt;0, 0, IF(SUM(C19:H19)&gt;0, 2, IF(SUM(C19:H19)&lt;0, 3, 1))))</f>
        <v>0</v>
      </c>
      <c r="BZ19" s="43" t="str">
        <f>IFERROR(__xludf.DUMMYFUNCTION("IF(BY19=1, FILTER(TOSSUP, LEN(TOSSUP)), IF(BY19=2, FILTER(NEG, LEN(NEG)), IF(BY19, FILTER(NONEG, LEN(NONEG)), """")))"),"")</f>
        <v/>
      </c>
      <c r="CA19" s="43"/>
      <c r="CB19" s="43"/>
    </row>
    <row r="20">
      <c r="A20" s="3"/>
      <c r="B20" s="3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SUM(J20,K19))"),220.0)</f>
        <v>220</v>
      </c>
      <c r="L20" s="67">
        <v>17.0</v>
      </c>
      <c r="M20" s="68"/>
      <c r="N20" s="71"/>
      <c r="O20" s="68">
        <v>10.0</v>
      </c>
      <c r="P20" s="70"/>
      <c r="Q20" s="69"/>
      <c r="R20" s="70"/>
      <c r="S20" s="65">
        <v>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10</v>
      </c>
      <c r="U20" s="66">
        <f>IFERROR(__xludf.DUMMYFUNCTION("IF(OR(RegExMatch(T20&amp;"""",""ERR""), RegExMatch(T20&amp;"""",""--""), RegExMatch(U19&amp;"""",""--""),),  ""-----------"", SUM(T20,U19))"),100.0)</f>
        <v>100</v>
      </c>
      <c r="V20" s="43"/>
      <c r="W20" s="44" t="b">
        <f t="shared" si="1"/>
        <v>0</v>
      </c>
      <c r="X20" s="44" t="str">
        <f>IFERROR(__xludf.DUMMYFUNCTION("IF(W20, FILTER(BONUS, LEN(BONUS)), ""0"")"),"0")</f>
        <v>0</v>
      </c>
      <c r="Y20" s="43"/>
      <c r="Z20" s="43"/>
      <c r="AA20" s="43"/>
      <c r="AB20" s="44" t="b">
        <f t="shared" si="2"/>
        <v>1</v>
      </c>
      <c r="AC20" s="44">
        <f>IFERROR(__xludf.DUMMYFUNCTION("IF(AB20, FILTER(BONUS, LEN(BONUS)), ""0"")"),0.0)</f>
        <v>0</v>
      </c>
      <c r="AD20" s="43">
        <f>IFERROR(__xludf.DUMMYFUNCTION("""COMPUTED_VALUE"""),10.0)</f>
        <v>10</v>
      </c>
      <c r="AE20" s="43">
        <f>IFERROR(__xludf.DUMMYFUNCTION("""COMPUTED_VALUE"""),20.0)</f>
        <v>20</v>
      </c>
      <c r="AF20" s="43">
        <f>IFERROR(__xludf.DUMMYFUNCTION("""COMPUTED_VALUE"""),30.0)</f>
        <v>30</v>
      </c>
      <c r="AG20" s="43">
        <f>IF(C3="", 0, IF(SUM(C20:H20)-C20&lt;&gt;0, 0, IF(SUM(M20:R20)&gt;0, 2, IF(SUM(M20:R20)&lt;0, 3, 1))))</f>
        <v>2</v>
      </c>
      <c r="AH20" s="44">
        <f>IFERROR(__xludf.DUMMYFUNCTION("IF(AG20=1, FILTER(TOSSUP, LEN(TOSSUP)), IF(AG20=2, FILTER(NEG, LEN(NEG)), IF(AG20, FILTER(NONEG, LEN(NONEG)), """")))"),-5.0)</f>
        <v>-5</v>
      </c>
      <c r="AI20" s="43"/>
      <c r="AJ20" s="43"/>
      <c r="AK20" s="43">
        <f>IF(D3="", 0, IF(SUM(C20:H20)-D20&lt;&gt;0, 0, IF(SUM(M20:R20)&gt;0, 2, IF(SUM(M20:R20)&lt;0, 3, 1))))</f>
        <v>2</v>
      </c>
      <c r="AL20" s="43">
        <f>IFERROR(__xludf.DUMMYFUNCTION("IF(AK20=1, FILTER(TOSSUP, LEN(TOSSUP)), IF(AK20=2, FILTER(NEG, LEN(NEG)), IF(AK20, FILTER(NONEG, LEN(NONEG)), """")))"),-5.0)</f>
        <v>-5</v>
      </c>
      <c r="AM20" s="43"/>
      <c r="AN20" s="43"/>
      <c r="AO20" s="43">
        <f>IF(E3="", 0, IF(SUM(C20:H20)-E20&lt;&gt;0, 0, IF(SUM(M20:R20)&gt;0, 2, IF(SUM(M20:R20)&lt;0, 3, 1))))</f>
        <v>2</v>
      </c>
      <c r="AP20" s="43">
        <f>IFERROR(__xludf.DUMMYFUNCTION("IF(AO20=1, FILTER(TOSSUP, LEN(TOSSUP)), IF(AO20=2, FILTER(NEG, LEN(NEG)), IF(AO20, FILTER(NONEG, LEN(NONEG)), """")))"),-5.0)</f>
        <v>-5</v>
      </c>
      <c r="AQ20" s="43"/>
      <c r="AR20" s="43"/>
      <c r="AS20" s="43">
        <f>IF(F3="", 0, IF(SUM(C20:H20)-F20&lt;&gt;0, 0, IF(SUM(M20:R20)&gt;0, 2, IF(SUM(M20:R20)&lt;0, 3, 1))))</f>
        <v>0</v>
      </c>
      <c r="AT20" s="43" t="str">
        <f>IFERROR(__xludf.DUMMYFUNCTION("IF(AS20=1, FILTER(TOSSUP, LEN(TOSSUP)), IF(AS20=2, FILTER(NEG, LEN(NEG)), IF(AS20, FILTER(NONEG, LEN(NONEG)), """")))"),"")</f>
        <v/>
      </c>
      <c r="AU20" s="43"/>
      <c r="AV20" s="43"/>
      <c r="AW20" s="43">
        <f>IF(G3="", 0, IF(SUM(C20:H20)-G20&lt;&gt;0, 0, IF(SUM(M20:R20)&gt;0, 2, IF(SUM(M20:R20)&lt;0, 3, 1))))</f>
        <v>0</v>
      </c>
      <c r="AX20" s="43" t="str">
        <f>IFERROR(__xludf.DUMMYFUNCTION("IF(AW20=1, FILTER(TOSSUP, LEN(TOSSUP)), IF(AW20=2, FILTER(NEG, LEN(NEG)), IF(AW20, FILTER(NONEG, LEN(NONEG)), """")))"),"")</f>
        <v/>
      </c>
      <c r="AY20" s="43"/>
      <c r="AZ20" s="43"/>
      <c r="BA20" s="43">
        <f>IF(H3="", 0, IF(SUM(C20:H20)-H20&lt;&gt;0, 0, IF(SUM(M20:R20)&gt;0, 2, IF(SUM(M20:R20)&lt;0, 3, 1))))</f>
        <v>0</v>
      </c>
      <c r="BB20" s="43" t="str">
        <f>IFERROR(__xludf.DUMMYFUNCTION("IF(BA20=1, FILTER(TOSSUP, LEN(TOSSUP)), IF(BA20=2, FILTER(NEG, LEN(NEG)), IF(BA20, FILTER(NONEG, LEN(NONEG)), """")))"),"")</f>
        <v/>
      </c>
      <c r="BC20" s="43"/>
      <c r="BD20" s="43"/>
      <c r="BE20" s="43">
        <f>IF(M3="", 0, IF(SUM(M20:R20)-M20&lt;&gt;0, 0, IF(SUM(C20:H20)&gt;0, 2, IF(SUM(C20:H20)&lt;0, 3, 1))))</f>
        <v>0</v>
      </c>
      <c r="BF20" s="43" t="str">
        <f>IFERROR(__xludf.DUMMYFUNCTION("IF(BE20=1, FILTER(TOSSUP, LEN(TOSSUP)), IF(BE20=2, FILTER(NEG, LEN(NEG)), IF(BE20, FILTER(NONEG, LEN(NONEG)), """")))"),"")</f>
        <v/>
      </c>
      <c r="BG20" s="43"/>
      <c r="BH20" s="43"/>
      <c r="BI20" s="43">
        <f>IF(N3="", 0, IF(SUM(M20:R20)-N20&lt;&gt;0, 0, IF(SUM(C20:H20)&gt;0, 2, IF(SUM(C20:H20)&lt;0, 3, 1))))</f>
        <v>0</v>
      </c>
      <c r="BJ20" s="43" t="str">
        <f>IFERROR(__xludf.DUMMYFUNCTION("IF(BI20=1, FILTER(TOSSUP, LEN(TOSSUP)), IF(BI20=2, FILTER(NEG, LEN(NEG)), IF(BI20, FILTER(NONEG, LEN(NONEG)), """")))"),"")</f>
        <v/>
      </c>
      <c r="BK20" s="43"/>
      <c r="BL20" s="43"/>
      <c r="BM20" s="43">
        <f>IF(O3="", 0, IF(SUM(M20:R20)-O20&lt;&gt;0, 0, IF(SUM(C20:H20)&gt;0, 2, IF(SUM(C20:H20)&lt;0, 3, 1))))</f>
        <v>1</v>
      </c>
      <c r="BN20" s="43">
        <f>IFERROR(__xludf.DUMMYFUNCTION("IF(BM20=1, FILTER(TOSSUP, LEN(TOSSUP)), IF(BM20=2, FILTER(NEG, LEN(NEG)), IF(BM20, FILTER(NONEG, LEN(NONEG)), """")))"),-5.0)</f>
        <v>-5</v>
      </c>
      <c r="BO20" s="43">
        <f>IFERROR(__xludf.DUMMYFUNCTION("""COMPUTED_VALUE"""),10.0)</f>
        <v>10</v>
      </c>
      <c r="BP20" s="43">
        <f>IFERROR(__xludf.DUMMYFUNCTION("""COMPUTED_VALUE"""),15.0)</f>
        <v>15</v>
      </c>
      <c r="BQ20" s="43">
        <f>IF(P3="", 0, IF(SUM(M20:R20)-P20&lt;&gt;0, 0, IF(SUM(C20:H20)&gt;0, 2, IF(SUM(C20:H20)&lt;0, 3, 1))))</f>
        <v>0</v>
      </c>
      <c r="BR20" s="43" t="str">
        <f>IFERROR(__xludf.DUMMYFUNCTION("IF(BQ20=1, FILTER(TOSSUP, LEN(TOSSUP)), IF(BQ20=2, FILTER(NEG, LEN(NEG)), IF(BQ20, FILTER(NONEG, LEN(NONEG)), """")))"),"")</f>
        <v/>
      </c>
      <c r="BS20" s="43"/>
      <c r="BT20" s="43"/>
      <c r="BU20" s="43">
        <f>IF(Q3="", 0, IF(SUM(M20:R20)-Q20&lt;&gt;0, 0, IF(SUM(C20:H20)&gt;0, 2, IF(SUM(C20:H20)&lt;0, 3, 1))))</f>
        <v>0</v>
      </c>
      <c r="BV20" s="43" t="str">
        <f>IFERROR(__xludf.DUMMYFUNCTION("IF(BU20=1, FILTER(TOSSUP, LEN(TOSSUP)), IF(BU20=2, FILTER(NEG, LEN(NEG)), IF(BU20, FILTER(NONEG, LEN(NONEG)), """")))"),"")</f>
        <v/>
      </c>
      <c r="BW20" s="43"/>
      <c r="BX20" s="43"/>
      <c r="BY20" s="43">
        <f>IF(R3="", 0, IF(SUM(M20:R20)-R20&lt;&gt;0, 0, IF(SUM(C20:H20)&gt;0, 2, IF(SUM(C20:H20)&lt;0, 3, 1))))</f>
        <v>0</v>
      </c>
      <c r="BZ20" s="43" t="str">
        <f>IFERROR(__xludf.DUMMYFUNCTION("IF(BY20=1, FILTER(TOSSUP, LEN(TOSSUP)), IF(BY20=2, FILTER(NEG, LEN(NEG)), IF(BY20, FILTER(NONEG, LEN(NONEG)), """")))"),"")</f>
        <v/>
      </c>
      <c r="CA20" s="43"/>
      <c r="CB20" s="43"/>
    </row>
    <row r="21">
      <c r="A21" s="3"/>
      <c r="B21" s="3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SUM(J21,K20))"),220.0)</f>
        <v>220</v>
      </c>
      <c r="L21" s="67">
        <v>18.0</v>
      </c>
      <c r="M21" s="68">
        <v>10.0</v>
      </c>
      <c r="N21" s="63"/>
      <c r="O21" s="69"/>
      <c r="P21" s="70"/>
      <c r="Q21" s="69"/>
      <c r="R21" s="70"/>
      <c r="S21" s="65">
        <v>10.0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20</v>
      </c>
      <c r="U21" s="66">
        <f>IFERROR(__xludf.DUMMYFUNCTION("IF(OR(RegExMatch(T21&amp;"""",""ERR""), RegExMatch(T21&amp;"""",""--""), RegExMatch(U20&amp;"""",""--""),),  ""-----------"", SUM(T21,U20))"),120.0)</f>
        <v>120</v>
      </c>
      <c r="V21" s="43"/>
      <c r="W21" s="44" t="b">
        <f t="shared" si="1"/>
        <v>0</v>
      </c>
      <c r="X21" s="44" t="str">
        <f>IFERROR(__xludf.DUMMYFUNCTION("IF(W21, FILTER(BONUS, LEN(BONUS)), ""0"")"),"0")</f>
        <v>0</v>
      </c>
      <c r="Y21" s="43"/>
      <c r="Z21" s="43"/>
      <c r="AA21" s="43"/>
      <c r="AB21" s="44" t="b">
        <f t="shared" si="2"/>
        <v>1</v>
      </c>
      <c r="AC21" s="44">
        <f>IFERROR(__xludf.DUMMYFUNCTION("IF(AB21, FILTER(BONUS, LEN(BONUS)), ""0"")"),0.0)</f>
        <v>0</v>
      </c>
      <c r="AD21" s="43">
        <f>IFERROR(__xludf.DUMMYFUNCTION("""COMPUTED_VALUE"""),10.0)</f>
        <v>10</v>
      </c>
      <c r="AE21" s="43">
        <f>IFERROR(__xludf.DUMMYFUNCTION("""COMPUTED_VALUE"""),20.0)</f>
        <v>20</v>
      </c>
      <c r="AF21" s="43">
        <f>IFERROR(__xludf.DUMMYFUNCTION("""COMPUTED_VALUE"""),30.0)</f>
        <v>30</v>
      </c>
      <c r="AG21" s="43">
        <f>IF(C3="", 0, IF(SUM(C21:H21)-C21&lt;&gt;0, 0, IF(SUM(M21:R21)&gt;0, 2, IF(SUM(M21:R21)&lt;0, 3, 1))))</f>
        <v>2</v>
      </c>
      <c r="AH21" s="44">
        <f>IFERROR(__xludf.DUMMYFUNCTION("IF(AG21=1, FILTER(TOSSUP, LEN(TOSSUP)), IF(AG21=2, FILTER(NEG, LEN(NEG)), IF(AG21, FILTER(NONEG, LEN(NONEG)), """")))"),-5.0)</f>
        <v>-5</v>
      </c>
      <c r="AI21" s="43"/>
      <c r="AJ21" s="43"/>
      <c r="AK21" s="43">
        <f>IF(D3="", 0, IF(SUM(C21:H21)-D21&lt;&gt;0, 0, IF(SUM(M21:R21)&gt;0, 2, IF(SUM(M21:R21)&lt;0, 3, 1))))</f>
        <v>2</v>
      </c>
      <c r="AL21" s="43">
        <f>IFERROR(__xludf.DUMMYFUNCTION("IF(AK21=1, FILTER(TOSSUP, LEN(TOSSUP)), IF(AK21=2, FILTER(NEG, LEN(NEG)), IF(AK21, FILTER(NONEG, LEN(NONEG)), """")))"),-5.0)</f>
        <v>-5</v>
      </c>
      <c r="AM21" s="43"/>
      <c r="AN21" s="43"/>
      <c r="AO21" s="43">
        <f>IF(E3="", 0, IF(SUM(C21:H21)-E21&lt;&gt;0, 0, IF(SUM(M21:R21)&gt;0, 2, IF(SUM(M21:R21)&lt;0, 3, 1))))</f>
        <v>2</v>
      </c>
      <c r="AP21" s="43">
        <f>IFERROR(__xludf.DUMMYFUNCTION("IF(AO21=1, FILTER(TOSSUP, LEN(TOSSUP)), IF(AO21=2, FILTER(NEG, LEN(NEG)), IF(AO21, FILTER(NONEG, LEN(NONEG)), """")))"),-5.0)</f>
        <v>-5</v>
      </c>
      <c r="AQ21" s="43"/>
      <c r="AR21" s="43"/>
      <c r="AS21" s="43">
        <f>IF(F3="", 0, IF(SUM(C21:H21)-F21&lt;&gt;0, 0, IF(SUM(M21:R21)&gt;0, 2, IF(SUM(M21:R21)&lt;0, 3, 1))))</f>
        <v>0</v>
      </c>
      <c r="AT21" s="43" t="str">
        <f>IFERROR(__xludf.DUMMYFUNCTION("IF(AS21=1, FILTER(TOSSUP, LEN(TOSSUP)), IF(AS21=2, FILTER(NEG, LEN(NEG)), IF(AS21, FILTER(NONEG, LEN(NONEG)), """")))"),"")</f>
        <v/>
      </c>
      <c r="AU21" s="43"/>
      <c r="AV21" s="43"/>
      <c r="AW21" s="43">
        <f>IF(G3="", 0, IF(SUM(C21:H21)-G21&lt;&gt;0, 0, IF(SUM(M21:R21)&gt;0, 2, IF(SUM(M21:R21)&lt;0, 3, 1))))</f>
        <v>0</v>
      </c>
      <c r="AX21" s="43" t="str">
        <f>IFERROR(__xludf.DUMMYFUNCTION("IF(AW21=1, FILTER(TOSSUP, LEN(TOSSUP)), IF(AW21=2, FILTER(NEG, LEN(NEG)), IF(AW21, FILTER(NONEG, LEN(NONEG)), """")))"),"")</f>
        <v/>
      </c>
      <c r="AY21" s="43"/>
      <c r="AZ21" s="43"/>
      <c r="BA21" s="43">
        <f>IF(H3="", 0, IF(SUM(C21:H21)-H21&lt;&gt;0, 0, IF(SUM(M21:R21)&gt;0, 2, IF(SUM(M21:R21)&lt;0, 3, 1))))</f>
        <v>0</v>
      </c>
      <c r="BB21" s="43" t="str">
        <f>IFERROR(__xludf.DUMMYFUNCTION("IF(BA21=1, FILTER(TOSSUP, LEN(TOSSUP)), IF(BA21=2, FILTER(NEG, LEN(NEG)), IF(BA21, FILTER(NONEG, LEN(NONEG)), """")))"),"")</f>
        <v/>
      </c>
      <c r="BC21" s="43"/>
      <c r="BD21" s="43"/>
      <c r="BE21" s="43">
        <f>IF(M3="", 0, IF(SUM(M21:R21)-M21&lt;&gt;0, 0, IF(SUM(C21:H21)&gt;0, 2, IF(SUM(C21:H21)&lt;0, 3, 1))))</f>
        <v>1</v>
      </c>
      <c r="BF21" s="43">
        <f>IFERROR(__xludf.DUMMYFUNCTION("IF(BE21=1, FILTER(TOSSUP, LEN(TOSSUP)), IF(BE21=2, FILTER(NEG, LEN(NEG)), IF(BE21, FILTER(NONEG, LEN(NONEG)), """")))"),-5.0)</f>
        <v>-5</v>
      </c>
      <c r="BG21" s="43">
        <f>IFERROR(__xludf.DUMMYFUNCTION("""COMPUTED_VALUE"""),10.0)</f>
        <v>10</v>
      </c>
      <c r="BH21" s="43">
        <f>IFERROR(__xludf.DUMMYFUNCTION("""COMPUTED_VALUE"""),15.0)</f>
        <v>15</v>
      </c>
      <c r="BI21" s="43">
        <f>IF(N3="", 0, IF(SUM(M21:R21)-N21&lt;&gt;0, 0, IF(SUM(C21:H21)&gt;0, 2, IF(SUM(C21:H21)&lt;0, 3, 1))))</f>
        <v>0</v>
      </c>
      <c r="BJ21" s="43" t="str">
        <f>IFERROR(__xludf.DUMMYFUNCTION("IF(BI21=1, FILTER(TOSSUP, LEN(TOSSUP)), IF(BI21=2, FILTER(NEG, LEN(NEG)), IF(BI21, FILTER(NONEG, LEN(NONEG)), """")))"),"")</f>
        <v/>
      </c>
      <c r="BK21" s="43"/>
      <c r="BL21" s="43"/>
      <c r="BM21" s="43">
        <f>IF(O3="", 0, IF(SUM(M21:R21)-O21&lt;&gt;0, 0, IF(SUM(C21:H21)&gt;0, 2, IF(SUM(C21:H21)&lt;0, 3, 1))))</f>
        <v>0</v>
      </c>
      <c r="BN21" s="43" t="str">
        <f>IFERROR(__xludf.DUMMYFUNCTION("IF(BM21=1, FILTER(TOSSUP, LEN(TOSSUP)), IF(BM21=2, FILTER(NEG, LEN(NEG)), IF(BM21, FILTER(NONEG, LEN(NONEG)), """")))"),"")</f>
        <v/>
      </c>
      <c r="BO21" s="43"/>
      <c r="BP21" s="43"/>
      <c r="BQ21" s="43">
        <f>IF(P3="", 0, IF(SUM(M21:R21)-P21&lt;&gt;0, 0, IF(SUM(C21:H21)&gt;0, 2, IF(SUM(C21:H21)&lt;0, 3, 1))))</f>
        <v>0</v>
      </c>
      <c r="BR21" s="43" t="str">
        <f>IFERROR(__xludf.DUMMYFUNCTION("IF(BQ21=1, FILTER(TOSSUP, LEN(TOSSUP)), IF(BQ21=2, FILTER(NEG, LEN(NEG)), IF(BQ21, FILTER(NONEG, LEN(NONEG)), """")))"),"")</f>
        <v/>
      </c>
      <c r="BS21" s="43"/>
      <c r="BT21" s="43"/>
      <c r="BU21" s="43">
        <f>IF(Q3="", 0, IF(SUM(M21:R21)-Q21&lt;&gt;0, 0, IF(SUM(C21:H21)&gt;0, 2, IF(SUM(C21:H21)&lt;0, 3, 1))))</f>
        <v>0</v>
      </c>
      <c r="BV21" s="43" t="str">
        <f>IFERROR(__xludf.DUMMYFUNCTION("IF(BU21=1, FILTER(TOSSUP, LEN(TOSSUP)), IF(BU21=2, FILTER(NEG, LEN(NEG)), IF(BU21, FILTER(NONEG, LEN(NONEG)), """")))"),"")</f>
        <v/>
      </c>
      <c r="BW21" s="43"/>
      <c r="BX21" s="43"/>
      <c r="BY21" s="43">
        <f>IF(R3="", 0, IF(SUM(M21:R21)-R21&lt;&gt;0, 0, IF(SUM(C21:H21)&gt;0, 2, IF(SUM(C21:H21)&lt;0, 3, 1))))</f>
        <v>0</v>
      </c>
      <c r="BZ21" s="43" t="str">
        <f>IFERROR(__xludf.DUMMYFUNCTION("IF(BY21=1, FILTER(TOSSUP, LEN(TOSSUP)), IF(BY21=2, FILTER(NEG, LEN(NEG)), IF(BY21, FILTER(NONEG, LEN(NONEG)), """")))"),"")</f>
        <v/>
      </c>
      <c r="CA21" s="43"/>
      <c r="CB21" s="43"/>
    </row>
    <row r="22">
      <c r="A22" s="3"/>
      <c r="B22" s="3"/>
      <c r="C22" s="32"/>
      <c r="D22" s="33"/>
      <c r="E22" s="32"/>
      <c r="F22" s="33"/>
      <c r="G22" s="60"/>
      <c r="H22" s="61"/>
      <c r="I22" s="34"/>
      <c r="J22" s="33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2">
        <f>IFERROR(__xludf.DUMMYFUNCTION("IF(OR(RegExMatch(J22&amp;"""",""ERR""), RegExMatch(J22&amp;"""",""--""), RegExMatch(K21&amp;"""",""--""),),  ""-----------"", SUM(J22,K21))"),220.0)</f>
        <v>220</v>
      </c>
      <c r="L22" s="38">
        <v>19.0</v>
      </c>
      <c r="M22" s="39"/>
      <c r="N22" s="61"/>
      <c r="O22" s="39">
        <v>10.0</v>
      </c>
      <c r="P22" s="59"/>
      <c r="Q22" s="58"/>
      <c r="R22" s="59"/>
      <c r="S22" s="34">
        <v>20.0</v>
      </c>
      <c r="T22" s="33">
        <f>IF(AND(SUM(M22:R22)&lt;=0,S22&gt;0), "BON.ERR", IF(OR(AND(M22&lt;&gt;"", M3=""), AND(N22&lt;&gt;"", N3=""), AND(O22&lt;&gt;"", O3=""), AND(P22&lt;&gt;"", P3=""), AND(Q22&lt;&gt;"", Q3=""), AND(R22&lt;&gt;"", R3="")), "TU.ERR", SUM(M22:S22)))</f>
        <v>30</v>
      </c>
      <c r="U22" s="42">
        <f>IFERROR(__xludf.DUMMYFUNCTION("IF(OR(RegExMatch(T22&amp;"""",""ERR""), RegExMatch(T22&amp;"""",""--""), RegExMatch(U21&amp;"""",""--""),),  ""-----------"", SUM(T22,U21))"),150.0)</f>
        <v>150</v>
      </c>
      <c r="V22" s="43"/>
      <c r="W22" s="44" t="b">
        <f t="shared" si="1"/>
        <v>0</v>
      </c>
      <c r="X22" s="44" t="str">
        <f>IFERROR(__xludf.DUMMYFUNCTION("IF(W22, FILTER(BONUS, LEN(BONUS)), ""0"")"),"0")</f>
        <v>0</v>
      </c>
      <c r="Y22" s="43"/>
      <c r="Z22" s="43"/>
      <c r="AA22" s="43"/>
      <c r="AB22" s="44" t="b">
        <f t="shared" si="2"/>
        <v>1</v>
      </c>
      <c r="AC22" s="44">
        <f>IFERROR(__xludf.DUMMYFUNCTION("IF(AB22, FILTER(BONUS, LEN(BONUS)), ""0"")"),0.0)</f>
        <v>0</v>
      </c>
      <c r="AD22" s="43">
        <f>IFERROR(__xludf.DUMMYFUNCTION("""COMPUTED_VALUE"""),10.0)</f>
        <v>10</v>
      </c>
      <c r="AE22" s="43">
        <f>IFERROR(__xludf.DUMMYFUNCTION("""COMPUTED_VALUE"""),20.0)</f>
        <v>20</v>
      </c>
      <c r="AF22" s="43">
        <f>IFERROR(__xludf.DUMMYFUNCTION("""COMPUTED_VALUE"""),30.0)</f>
        <v>30</v>
      </c>
      <c r="AG22" s="43">
        <f>IF(C3="", 0, IF(SUM(C22:H22)-C22&lt;&gt;0, 0, IF(SUM(M22:R22)&gt;0, 2, IF(SUM(M22:R22)&lt;0, 3, 1))))</f>
        <v>2</v>
      </c>
      <c r="AH22" s="44">
        <f>IFERROR(__xludf.DUMMYFUNCTION("IF(AG22=1, FILTER(TOSSUP, LEN(TOSSUP)), IF(AG22=2, FILTER(NEG, LEN(NEG)), IF(AG22, FILTER(NONEG, LEN(NONEG)), """")))"),-5.0)</f>
        <v>-5</v>
      </c>
      <c r="AI22" s="43"/>
      <c r="AJ22" s="43"/>
      <c r="AK22" s="43">
        <f>IF(D3="", 0, IF(SUM(C22:H22)-D22&lt;&gt;0, 0, IF(SUM(M22:R22)&gt;0, 2, IF(SUM(M22:R22)&lt;0, 3, 1))))</f>
        <v>2</v>
      </c>
      <c r="AL22" s="43">
        <f>IFERROR(__xludf.DUMMYFUNCTION("IF(AK22=1, FILTER(TOSSUP, LEN(TOSSUP)), IF(AK22=2, FILTER(NEG, LEN(NEG)), IF(AK22, FILTER(NONEG, LEN(NONEG)), """")))"),-5.0)</f>
        <v>-5</v>
      </c>
      <c r="AM22" s="43"/>
      <c r="AN22" s="43"/>
      <c r="AO22" s="43">
        <f>IF(E3="", 0, IF(SUM(C22:H22)-E22&lt;&gt;0, 0, IF(SUM(M22:R22)&gt;0, 2, IF(SUM(M22:R22)&lt;0, 3, 1))))</f>
        <v>2</v>
      </c>
      <c r="AP22" s="43">
        <f>IFERROR(__xludf.DUMMYFUNCTION("IF(AO22=1, FILTER(TOSSUP, LEN(TOSSUP)), IF(AO22=2, FILTER(NEG, LEN(NEG)), IF(AO22, FILTER(NONEG, LEN(NONEG)), """")))"),-5.0)</f>
        <v>-5</v>
      </c>
      <c r="AQ22" s="43"/>
      <c r="AR22" s="43"/>
      <c r="AS22" s="43">
        <f>IF(F3="", 0, IF(SUM(C22:H22)-F22&lt;&gt;0, 0, IF(SUM(M22:R22)&gt;0, 2, IF(SUM(M22:R22)&lt;0, 3, 1))))</f>
        <v>0</v>
      </c>
      <c r="AT22" s="43" t="str">
        <f>IFERROR(__xludf.DUMMYFUNCTION("IF(AS22=1, FILTER(TOSSUP, LEN(TOSSUP)), IF(AS22=2, FILTER(NEG, LEN(NEG)), IF(AS22, FILTER(NONEG, LEN(NONEG)), """")))"),"")</f>
        <v/>
      </c>
      <c r="AU22" s="43"/>
      <c r="AV22" s="43"/>
      <c r="AW22" s="43">
        <f>IF(G3="", 0, IF(SUM(C22:H22)-G22&lt;&gt;0, 0, IF(SUM(M22:R22)&gt;0, 2, IF(SUM(M22:R22)&lt;0, 3, 1))))</f>
        <v>0</v>
      </c>
      <c r="AX22" s="43" t="str">
        <f>IFERROR(__xludf.DUMMYFUNCTION("IF(AW22=1, FILTER(TOSSUP, LEN(TOSSUP)), IF(AW22=2, FILTER(NEG, LEN(NEG)), IF(AW22, FILTER(NONEG, LEN(NONEG)), """")))"),"")</f>
        <v/>
      </c>
      <c r="AY22" s="43"/>
      <c r="AZ22" s="43"/>
      <c r="BA22" s="43">
        <f>IF(H3="", 0, IF(SUM(C22:H22)-H22&lt;&gt;0, 0, IF(SUM(M22:R22)&gt;0, 2, IF(SUM(M22:R22)&lt;0, 3, 1))))</f>
        <v>0</v>
      </c>
      <c r="BB22" s="43" t="str">
        <f>IFERROR(__xludf.DUMMYFUNCTION("IF(BA22=1, FILTER(TOSSUP, LEN(TOSSUP)), IF(BA22=2, FILTER(NEG, LEN(NEG)), IF(BA22, FILTER(NONEG, LEN(NONEG)), """")))"),"")</f>
        <v/>
      </c>
      <c r="BC22" s="43"/>
      <c r="BD22" s="43"/>
      <c r="BE22" s="43">
        <f>IF(M3="", 0, IF(SUM(M22:R22)-M22&lt;&gt;0, 0, IF(SUM(C22:H22)&gt;0, 2, IF(SUM(C22:H22)&lt;0, 3, 1))))</f>
        <v>0</v>
      </c>
      <c r="BF22" s="43" t="str">
        <f>IFERROR(__xludf.DUMMYFUNCTION("IF(BE22=1, FILTER(TOSSUP, LEN(TOSSUP)), IF(BE22=2, FILTER(NEG, LEN(NEG)), IF(BE22, FILTER(NONEG, LEN(NONEG)), """")))"),"")</f>
        <v/>
      </c>
      <c r="BG22" s="43"/>
      <c r="BH22" s="43"/>
      <c r="BI22" s="43">
        <f>IF(N3="", 0, IF(SUM(M22:R22)-N22&lt;&gt;0, 0, IF(SUM(C22:H22)&gt;0, 2, IF(SUM(C22:H22)&lt;0, 3, 1))))</f>
        <v>0</v>
      </c>
      <c r="BJ22" s="43" t="str">
        <f>IFERROR(__xludf.DUMMYFUNCTION("IF(BI22=1, FILTER(TOSSUP, LEN(TOSSUP)), IF(BI22=2, FILTER(NEG, LEN(NEG)), IF(BI22, FILTER(NONEG, LEN(NONEG)), """")))"),"")</f>
        <v/>
      </c>
      <c r="BK22" s="43"/>
      <c r="BL22" s="43"/>
      <c r="BM22" s="43">
        <f>IF(O3="", 0, IF(SUM(M22:R22)-O22&lt;&gt;0, 0, IF(SUM(C22:H22)&gt;0, 2, IF(SUM(C22:H22)&lt;0, 3, 1))))</f>
        <v>1</v>
      </c>
      <c r="BN22" s="43">
        <f>IFERROR(__xludf.DUMMYFUNCTION("IF(BM22=1, FILTER(TOSSUP, LEN(TOSSUP)), IF(BM22=2, FILTER(NEG, LEN(NEG)), IF(BM22, FILTER(NONEG, LEN(NONEG)), """")))"),-5.0)</f>
        <v>-5</v>
      </c>
      <c r="BO22" s="43">
        <f>IFERROR(__xludf.DUMMYFUNCTION("""COMPUTED_VALUE"""),10.0)</f>
        <v>10</v>
      </c>
      <c r="BP22" s="43">
        <f>IFERROR(__xludf.DUMMYFUNCTION("""COMPUTED_VALUE"""),15.0)</f>
        <v>15</v>
      </c>
      <c r="BQ22" s="43">
        <f>IF(P3="", 0, IF(SUM(M22:R22)-P22&lt;&gt;0, 0, IF(SUM(C22:H22)&gt;0, 2, IF(SUM(C22:H22)&lt;0, 3, 1))))</f>
        <v>0</v>
      </c>
      <c r="BR22" s="43" t="str">
        <f>IFERROR(__xludf.DUMMYFUNCTION("IF(BQ22=1, FILTER(TOSSUP, LEN(TOSSUP)), IF(BQ22=2, FILTER(NEG, LEN(NEG)), IF(BQ22, FILTER(NONEG, LEN(NONEG)), """")))"),"")</f>
        <v/>
      </c>
      <c r="BS22" s="43"/>
      <c r="BT22" s="43"/>
      <c r="BU22" s="43">
        <f>IF(Q3="", 0, IF(SUM(M22:R22)-Q22&lt;&gt;0, 0, IF(SUM(C22:H22)&gt;0, 2, IF(SUM(C22:H22)&lt;0, 3, 1))))</f>
        <v>0</v>
      </c>
      <c r="BV22" s="43" t="str">
        <f>IFERROR(__xludf.DUMMYFUNCTION("IF(BU22=1, FILTER(TOSSUP, LEN(TOSSUP)), IF(BU22=2, FILTER(NEG, LEN(NEG)), IF(BU22, FILTER(NONEG, LEN(NONEG)), """")))"),"")</f>
        <v/>
      </c>
      <c r="BW22" s="43"/>
      <c r="BX22" s="43"/>
      <c r="BY22" s="43">
        <f>IF(R3="", 0, IF(SUM(M22:R22)-R22&lt;&gt;0, 0, IF(SUM(C22:H22)&gt;0, 2, IF(SUM(C22:H22)&lt;0, 3, 1))))</f>
        <v>0</v>
      </c>
      <c r="BZ22" s="43" t="str">
        <f>IFERROR(__xludf.DUMMYFUNCTION("IF(BY22=1, FILTER(TOSSUP, LEN(TOSSUP)), IF(BY22=2, FILTER(NEG, LEN(NEG)), IF(BY22, FILTER(NONEG, LEN(NONEG)), """")))"),"")</f>
        <v/>
      </c>
      <c r="CA22" s="43"/>
      <c r="CB22" s="43"/>
    </row>
    <row r="23">
      <c r="A23" s="3"/>
      <c r="B23" s="3"/>
      <c r="C23" s="32"/>
      <c r="D23" s="33"/>
      <c r="E23" s="60"/>
      <c r="F23" s="61"/>
      <c r="G23" s="60"/>
      <c r="H23" s="61"/>
      <c r="I23" s="34"/>
      <c r="J23" s="33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2">
        <f>IFERROR(__xludf.DUMMYFUNCTION("IF(OR(RegExMatch(J23&amp;"""",""ERR""), RegExMatch(J23&amp;"""",""--""), RegExMatch(K22&amp;"""",""--""),),  ""-----------"", SUM(J23,K22))"),220.0)</f>
        <v>220</v>
      </c>
      <c r="L23" s="38">
        <v>20.0</v>
      </c>
      <c r="M23" s="39">
        <v>10.0</v>
      </c>
      <c r="N23" s="33"/>
      <c r="O23" s="58"/>
      <c r="P23" s="59"/>
      <c r="Q23" s="58"/>
      <c r="R23" s="59"/>
      <c r="S23" s="34">
        <v>10.0</v>
      </c>
      <c r="T23" s="33">
        <f>IF(AND(SUM(M23:R23)&lt;=0,S23&gt;0), "BON.ERR", IF(OR(AND(M23&lt;&gt;"", M3=""), AND(N23&lt;&gt;"", N3=""), AND(O23&lt;&gt;"", O3=""), AND(P23&lt;&gt;"", P3=""), AND(Q23&lt;&gt;"", Q3=""), AND(R23&lt;&gt;"", R3="")), "TU.ERR", SUM(M23:S23)))</f>
        <v>20</v>
      </c>
      <c r="U23" s="42">
        <f>IFERROR(__xludf.DUMMYFUNCTION("IF(OR(RegExMatch(T23&amp;"""",""ERR""), RegExMatch(T23&amp;"""",""--""), RegExMatch(U22&amp;"""",""--""),),  ""-----------"", SUM(T23,U22))"),170.0)</f>
        <v>170</v>
      </c>
      <c r="V23" s="43"/>
      <c r="W23" s="44" t="b">
        <f t="shared" si="1"/>
        <v>0</v>
      </c>
      <c r="X23" s="44" t="str">
        <f>IFERROR(__xludf.DUMMYFUNCTION("IF(W23, FILTER(BONUS, LEN(BONUS)), ""0"")"),"0")</f>
        <v>0</v>
      </c>
      <c r="Y23" s="43"/>
      <c r="Z23" s="43"/>
      <c r="AA23" s="43"/>
      <c r="AB23" s="44" t="b">
        <f t="shared" si="2"/>
        <v>1</v>
      </c>
      <c r="AC23" s="44">
        <f>IFERROR(__xludf.DUMMYFUNCTION("IF(AB23, FILTER(BONUS, LEN(BONUS)), ""0"")"),0.0)</f>
        <v>0</v>
      </c>
      <c r="AD23" s="43">
        <f>IFERROR(__xludf.DUMMYFUNCTION("""COMPUTED_VALUE"""),10.0)</f>
        <v>10</v>
      </c>
      <c r="AE23" s="43">
        <f>IFERROR(__xludf.DUMMYFUNCTION("""COMPUTED_VALUE"""),20.0)</f>
        <v>20</v>
      </c>
      <c r="AF23" s="43">
        <f>IFERROR(__xludf.DUMMYFUNCTION("""COMPUTED_VALUE"""),30.0)</f>
        <v>30</v>
      </c>
      <c r="AG23" s="43">
        <f>IF(C3="", 0, IF(SUM(C23:H23)-C23&lt;&gt;0, 0, IF(SUM(M23:R23)&gt;0, 2, IF(SUM(M23:R23)&lt;0, 3, 1))))</f>
        <v>2</v>
      </c>
      <c r="AH23" s="44">
        <f>IFERROR(__xludf.DUMMYFUNCTION("IF(AG23=1, FILTER(TOSSUP, LEN(TOSSUP)), IF(AG23=2, FILTER(NEG, LEN(NEG)), IF(AG23, FILTER(NONEG, LEN(NONEG)), """")))"),-5.0)</f>
        <v>-5</v>
      </c>
      <c r="AI23" s="43"/>
      <c r="AJ23" s="43"/>
      <c r="AK23" s="43">
        <f>IF(D3="", 0, IF(SUM(C23:H23)-D23&lt;&gt;0, 0, IF(SUM(M23:R23)&gt;0, 2, IF(SUM(M23:R23)&lt;0, 3, 1))))</f>
        <v>2</v>
      </c>
      <c r="AL23" s="43">
        <f>IFERROR(__xludf.DUMMYFUNCTION("IF(AK23=1, FILTER(TOSSUP, LEN(TOSSUP)), IF(AK23=2, FILTER(NEG, LEN(NEG)), IF(AK23, FILTER(NONEG, LEN(NONEG)), """")))"),-5.0)</f>
        <v>-5</v>
      </c>
      <c r="AM23" s="43"/>
      <c r="AN23" s="43"/>
      <c r="AO23" s="43">
        <f>IF(E3="", 0, IF(SUM(C23:H23)-E23&lt;&gt;0, 0, IF(SUM(M23:R23)&gt;0, 2, IF(SUM(M23:R23)&lt;0, 3, 1))))</f>
        <v>2</v>
      </c>
      <c r="AP23" s="43">
        <f>IFERROR(__xludf.DUMMYFUNCTION("IF(AO23=1, FILTER(TOSSUP, LEN(TOSSUP)), IF(AO23=2, FILTER(NEG, LEN(NEG)), IF(AO23, FILTER(NONEG, LEN(NONEG)), """")))"),-5.0)</f>
        <v>-5</v>
      </c>
      <c r="AQ23" s="43"/>
      <c r="AR23" s="43"/>
      <c r="AS23" s="43">
        <f>IF(F3="", 0, IF(SUM(C23:H23)-F23&lt;&gt;0, 0, IF(SUM(M23:R23)&gt;0, 2, IF(SUM(M23:R23)&lt;0, 3, 1))))</f>
        <v>0</v>
      </c>
      <c r="AT23" s="43" t="str">
        <f>IFERROR(__xludf.DUMMYFUNCTION("IF(AS23=1, FILTER(TOSSUP, LEN(TOSSUP)), IF(AS23=2, FILTER(NEG, LEN(NEG)), IF(AS23, FILTER(NONEG, LEN(NONEG)), """")))"),"")</f>
        <v/>
      </c>
      <c r="AU23" s="43"/>
      <c r="AV23" s="43"/>
      <c r="AW23" s="43">
        <f>IF(G3="", 0, IF(SUM(C23:H23)-G23&lt;&gt;0, 0, IF(SUM(M23:R23)&gt;0, 2, IF(SUM(M23:R23)&lt;0, 3, 1))))</f>
        <v>0</v>
      </c>
      <c r="AX23" s="43" t="str">
        <f>IFERROR(__xludf.DUMMYFUNCTION("IF(AW23=1, FILTER(TOSSUP, LEN(TOSSUP)), IF(AW23=2, FILTER(NEG, LEN(NEG)), IF(AW23, FILTER(NONEG, LEN(NONEG)), """")))"),"")</f>
        <v/>
      </c>
      <c r="AY23" s="43"/>
      <c r="AZ23" s="43"/>
      <c r="BA23" s="43">
        <f>IF(H3="", 0, IF(SUM(C23:H23)-H23&lt;&gt;0, 0, IF(SUM(M23:R23)&gt;0, 2, IF(SUM(M23:R23)&lt;0, 3, 1))))</f>
        <v>0</v>
      </c>
      <c r="BB23" s="43" t="str">
        <f>IFERROR(__xludf.DUMMYFUNCTION("IF(BA23=1, FILTER(TOSSUP, LEN(TOSSUP)), IF(BA23=2, FILTER(NEG, LEN(NEG)), IF(BA23, FILTER(NONEG, LEN(NONEG)), """")))"),"")</f>
        <v/>
      </c>
      <c r="BC23" s="43"/>
      <c r="BD23" s="43"/>
      <c r="BE23" s="43">
        <f>IF(M3="", 0, IF(SUM(M23:R23)-M23&lt;&gt;0, 0, IF(SUM(C23:H23)&gt;0, 2, IF(SUM(C23:H23)&lt;0, 3, 1))))</f>
        <v>1</v>
      </c>
      <c r="BF23" s="43">
        <f>IFERROR(__xludf.DUMMYFUNCTION("IF(BE23=1, FILTER(TOSSUP, LEN(TOSSUP)), IF(BE23=2, FILTER(NEG, LEN(NEG)), IF(BE23, FILTER(NONEG, LEN(NONEG)), """")))"),-5.0)</f>
        <v>-5</v>
      </c>
      <c r="BG23" s="43">
        <f>IFERROR(__xludf.DUMMYFUNCTION("""COMPUTED_VALUE"""),10.0)</f>
        <v>10</v>
      </c>
      <c r="BH23" s="43">
        <f>IFERROR(__xludf.DUMMYFUNCTION("""COMPUTED_VALUE"""),15.0)</f>
        <v>15</v>
      </c>
      <c r="BI23" s="43">
        <f>IF(N3="", 0, IF(SUM(M23:R23)-N23&lt;&gt;0, 0, IF(SUM(C23:H23)&gt;0, 2, IF(SUM(C23:H23)&lt;0, 3, 1))))</f>
        <v>0</v>
      </c>
      <c r="BJ23" s="43" t="str">
        <f>IFERROR(__xludf.DUMMYFUNCTION("IF(BI23=1, FILTER(TOSSUP, LEN(TOSSUP)), IF(BI23=2, FILTER(NEG, LEN(NEG)), IF(BI23, FILTER(NONEG, LEN(NONEG)), """")))"),"")</f>
        <v/>
      </c>
      <c r="BK23" s="43"/>
      <c r="BL23" s="43"/>
      <c r="BM23" s="43">
        <f>IF(O3="", 0, IF(SUM(M23:R23)-O23&lt;&gt;0, 0, IF(SUM(C23:H23)&gt;0, 2, IF(SUM(C23:H23)&lt;0, 3, 1))))</f>
        <v>0</v>
      </c>
      <c r="BN23" s="43" t="str">
        <f>IFERROR(__xludf.DUMMYFUNCTION("IF(BM23=1, FILTER(TOSSUP, LEN(TOSSUP)), IF(BM23=2, FILTER(NEG, LEN(NEG)), IF(BM23, FILTER(NONEG, LEN(NONEG)), """")))"),"")</f>
        <v/>
      </c>
      <c r="BO23" s="43"/>
      <c r="BP23" s="43"/>
      <c r="BQ23" s="43">
        <f>IF(P3="", 0, IF(SUM(M23:R23)-P23&lt;&gt;0, 0, IF(SUM(C23:H23)&gt;0, 2, IF(SUM(C23:H23)&lt;0, 3, 1))))</f>
        <v>0</v>
      </c>
      <c r="BR23" s="43" t="str">
        <f>IFERROR(__xludf.DUMMYFUNCTION("IF(BQ23=1, FILTER(TOSSUP, LEN(TOSSUP)), IF(BQ23=2, FILTER(NEG, LEN(NEG)), IF(BQ23, FILTER(NONEG, LEN(NONEG)), """")))"),"")</f>
        <v/>
      </c>
      <c r="BS23" s="43"/>
      <c r="BT23" s="43"/>
      <c r="BU23" s="43">
        <f>IF(Q3="", 0, IF(SUM(M23:R23)-Q23&lt;&gt;0, 0, IF(SUM(C23:H23)&gt;0, 2, IF(SUM(C23:H23)&lt;0, 3, 1))))</f>
        <v>0</v>
      </c>
      <c r="BV23" s="43" t="str">
        <f>IFERROR(__xludf.DUMMYFUNCTION("IF(BU23=1, FILTER(TOSSUP, LEN(TOSSUP)), IF(BU23=2, FILTER(NEG, LEN(NEG)), IF(BU23, FILTER(NONEG, LEN(NONEG)), """")))"),"")</f>
        <v/>
      </c>
      <c r="BW23" s="43"/>
      <c r="BX23" s="43"/>
      <c r="BY23" s="43">
        <f>IF(R3="", 0, IF(SUM(M23:R23)-R23&lt;&gt;0, 0, IF(SUM(C23:H23)&gt;0, 2, IF(SUM(C23:H23)&lt;0, 3, 1))))</f>
        <v>0</v>
      </c>
      <c r="BZ23" s="43" t="str">
        <f>IFERROR(__xludf.DUMMYFUNCTION("IF(BY23=1, FILTER(TOSSUP, LEN(TOSSUP)), IF(BY23=2, FILTER(NEG, LEN(NEG)), IF(BY23, FILTER(NONEG, LEN(NONEG)), """")))"),"")</f>
        <v/>
      </c>
      <c r="CA23" s="43"/>
      <c r="CB23" s="43"/>
    </row>
    <row r="24">
      <c r="A24" s="3"/>
      <c r="B24" s="3"/>
      <c r="C24" s="32"/>
      <c r="D24" s="33"/>
      <c r="E24" s="32"/>
      <c r="F24" s="33"/>
      <c r="G24" s="60"/>
      <c r="H24" s="61"/>
      <c r="I24" s="73" t="s">
        <v>41</v>
      </c>
      <c r="J24" s="33">
        <f>IF(OR(AND(C24&lt;&gt;"", C3=""), AND(D24&lt;&gt;"", D3=""), AND(E24&lt;&gt;"", E3=""), AND(F24&lt;&gt;"", F3=""), AND(G24&lt;&gt;"", G3=""), AND(H24&lt;&gt;"", H3="")), "TU.ERR", SUM(C24:I24))</f>
        <v>0</v>
      </c>
      <c r="K24" s="42">
        <f>IFERROR(__xludf.DUMMYFUNCTION("IF(OR(RegExMatch(J24&amp;"""",""ERR""), RegExMatch(J24&amp;"""",""--""), RegExMatch(K23&amp;"""",""--""),),  ""-----------"", SUM(J24,K23))"),220.0)</f>
        <v>220</v>
      </c>
      <c r="L24" s="74" t="s">
        <v>42</v>
      </c>
      <c r="M24" s="39"/>
      <c r="N24" s="33"/>
      <c r="O24" s="58"/>
      <c r="P24" s="59"/>
      <c r="Q24" s="58"/>
      <c r="R24" s="59"/>
      <c r="S24" s="34" t="s">
        <v>44</v>
      </c>
      <c r="T24" s="33">
        <f>IF(OR(AND(M24&lt;&gt;"", M3=""), AND(N24&lt;&gt;"", N3=""), AND(O24&lt;&gt;"", O3=""), AND(P24&lt;&gt;"", P3=""), AND(Q24&lt;&gt;"", Q3=""), AND(R24&lt;&gt;"", R3="")), "TU.ERR", SUM(M24:S24))</f>
        <v>0</v>
      </c>
      <c r="U24" s="42">
        <f>IFERROR(__xludf.DUMMYFUNCTION("IF(OR(RegExMatch(T24&amp;"""",""ERR""), RegExMatch(T24&amp;"""",""--""), RegExMatch(U23&amp;"""",""--""),),  ""-----------"", SUM(T24,U23))"),170.0)</f>
        <v>170</v>
      </c>
      <c r="V24" s="43"/>
      <c r="W24" s="43"/>
      <c r="X24" s="43"/>
      <c r="Y24" s="10"/>
      <c r="Z24" s="43"/>
      <c r="AA24" s="43"/>
      <c r="AB24" s="43"/>
      <c r="AC24" s="43"/>
      <c r="AD24" s="43"/>
      <c r="AE24" s="43"/>
      <c r="AF24" s="43"/>
      <c r="AG24" s="43">
        <f>IF(C3="", 0, IF(SUM(C24:H24)-C24&lt;&gt;0, 0, IF(SUM(M24:R24)&gt;0, 2, IF(SUM(M24:R24)&lt;0, 3, 1))))</f>
        <v>1</v>
      </c>
      <c r="AH24" s="43">
        <f>IFERROR(__xludf.DUMMYFUNCTION("IF(AG24=1, FILTER(TOSSUP, LEN(TOSSUP)), IF(AG24=2, FILTER(NEG, LEN(NEG)), IF(AG24, FILTER(NONEG, LEN(NONEG)), """")))"),-5.0)</f>
        <v>-5</v>
      </c>
      <c r="AI24" s="43">
        <f>IFERROR(__xludf.DUMMYFUNCTION("""COMPUTED_VALUE"""),10.0)</f>
        <v>10</v>
      </c>
      <c r="AJ24" s="43">
        <f>IFERROR(__xludf.DUMMYFUNCTION("""COMPUTED_VALUE"""),15.0)</f>
        <v>15</v>
      </c>
      <c r="AK24" s="43">
        <f>IF(D3="", 0, IF(SUM(C24:H24)-D24&lt;&gt;0, 0, IF(SUM(M24:R24)&gt;0, 2, IF(SUM(M24:R24)&lt;0, 3, 1))))</f>
        <v>1</v>
      </c>
      <c r="AL24" s="43">
        <f>IFERROR(__xludf.DUMMYFUNCTION("IF(AK24=1, FILTER(TOSSUP, LEN(TOSSUP)), IF(AK24=2, FILTER(NEG, LEN(NEG)), IF(AK24, FILTER(NONEG, LEN(NONEG)), """")))"),-5.0)</f>
        <v>-5</v>
      </c>
      <c r="AM24" s="43">
        <f>IFERROR(__xludf.DUMMYFUNCTION("""COMPUTED_VALUE"""),10.0)</f>
        <v>10</v>
      </c>
      <c r="AN24" s="43">
        <f>IFERROR(__xludf.DUMMYFUNCTION("""COMPUTED_VALUE"""),15.0)</f>
        <v>15</v>
      </c>
      <c r="AO24" s="43">
        <f>IF(E3="", 0, IF(SUM(C24:H24)-E24&lt;&gt;0, 0, IF(SUM(M24:R24)&gt;0, 2, IF(SUM(M24:R24)&lt;0, 3, 1))))</f>
        <v>1</v>
      </c>
      <c r="AP24" s="43">
        <f>IFERROR(__xludf.DUMMYFUNCTION("IF(AO24=1, FILTER(TOSSUP, LEN(TOSSUP)), IF(AO24=2, FILTER(NEG, LEN(NEG)), IF(AO24, FILTER(NONEG, LEN(NONEG)), """")))"),-5.0)</f>
        <v>-5</v>
      </c>
      <c r="AQ24" s="43">
        <f>IFERROR(__xludf.DUMMYFUNCTION("""COMPUTED_VALUE"""),10.0)</f>
        <v>10</v>
      </c>
      <c r="AR24" s="43">
        <f>IFERROR(__xludf.DUMMYFUNCTION("""COMPUTED_VALUE"""),15.0)</f>
        <v>15</v>
      </c>
      <c r="AS24" s="43">
        <f>IF(F3="", 0, IF(SUM(C24:H24)-F24&lt;&gt;0, 0, IF(SUM(M24:R24)&gt;0, 2, IF(SUM(M24:R24)&lt;0, 3, 1))))</f>
        <v>0</v>
      </c>
      <c r="AT24" s="43" t="str">
        <f>IFERROR(__xludf.DUMMYFUNCTION("IF(AS24=1, FILTER(TOSSUP, LEN(TOSSUP)), IF(AS24=2, FILTER(NEG, LEN(NEG)), IF(AS24, FILTER(NONEG, LEN(NONEG)), """")))"),"")</f>
        <v/>
      </c>
      <c r="AU24" s="43"/>
      <c r="AV24" s="43"/>
      <c r="AW24" s="43">
        <f>IF(G3="", 0, IF(SUM(C24:H24)-G24&lt;&gt;0, 0, IF(SUM(M24:R24)&gt;0, 2, IF(SUM(M24:R24)&lt;0, 3, 1))))</f>
        <v>0</v>
      </c>
      <c r="AX24" s="43" t="str">
        <f>IFERROR(__xludf.DUMMYFUNCTION("IF(AW24=1, FILTER(TOSSUP, LEN(TOSSUP)), IF(AW24=2, FILTER(NEG, LEN(NEG)), IF(AW24, FILTER(NONEG, LEN(NONEG)), """")))"),"")</f>
        <v/>
      </c>
      <c r="AY24" s="43"/>
      <c r="AZ24" s="43"/>
      <c r="BA24" s="43">
        <f>IF(H3="", 0, IF(SUM(C24:H24)-H24&lt;&gt;0, 0, IF(SUM(M24:R24)&gt;0, 2, IF(SUM(M24:R24)&lt;0, 3, 1))))</f>
        <v>0</v>
      </c>
      <c r="BB24" s="43" t="str">
        <f>IFERROR(__xludf.DUMMYFUNCTION("IF(BA24=1, FILTER(TOSSUP, LEN(TOSSUP)), IF(BA24=2, FILTER(NEG, LEN(NEG)), IF(BA24, FILTER(NONEG, LEN(NONEG)), """")))"),"")</f>
        <v/>
      </c>
      <c r="BC24" s="43"/>
      <c r="BD24" s="43"/>
      <c r="BE24" s="43">
        <f>IF(M3="", 0, IF(SUM(M24:R24)-M24&lt;&gt;0, 0, IF(SUM(C24:H24)&gt;0, 2, IF(SUM(C24:H24)&lt;0, 3, 1))))</f>
        <v>1</v>
      </c>
      <c r="BF24" s="43">
        <f>IFERROR(__xludf.DUMMYFUNCTION("IF(BE24=1, FILTER(TOSSUP, LEN(TOSSUP)), IF(BE24=2, FILTER(NEG, LEN(NEG)), IF(BE24, FILTER(NONEG, LEN(NONEG)), """")))"),-5.0)</f>
        <v>-5</v>
      </c>
      <c r="BG24" s="43">
        <f>IFERROR(__xludf.DUMMYFUNCTION("""COMPUTED_VALUE"""),10.0)</f>
        <v>10</v>
      </c>
      <c r="BH24" s="43">
        <f>IFERROR(__xludf.DUMMYFUNCTION("""COMPUTED_VALUE"""),15.0)</f>
        <v>15</v>
      </c>
      <c r="BI24" s="43">
        <f>IF(N3="", 0, IF(SUM(M24:R24)-N24&lt;&gt;0, 0, IF(SUM(C24:H24)&gt;0, 2, IF(SUM(C24:H24)&lt;0, 3, 1))))</f>
        <v>1</v>
      </c>
      <c r="BJ24" s="43">
        <f>IFERROR(__xludf.DUMMYFUNCTION("IF(BI24=1, FILTER(TOSSUP, LEN(TOSSUP)), IF(BI24=2, FILTER(NEG, LEN(NEG)), IF(BI24, FILTER(NONEG, LEN(NONEG)), """")))"),-5.0)</f>
        <v>-5</v>
      </c>
      <c r="BK24" s="43">
        <f>IFERROR(__xludf.DUMMYFUNCTION("""COMPUTED_VALUE"""),10.0)</f>
        <v>10</v>
      </c>
      <c r="BL24" s="43">
        <f>IFERROR(__xludf.DUMMYFUNCTION("""COMPUTED_VALUE"""),15.0)</f>
        <v>15</v>
      </c>
      <c r="BM24" s="43">
        <f>IF(O3="", 0, IF(SUM(M24:R24)-O24&lt;&gt;0, 0, IF(SUM(C24:H24)&gt;0, 2, IF(SUM(C24:H24)&lt;0, 3, 1))))</f>
        <v>1</v>
      </c>
      <c r="BN24" s="43">
        <f>IFERROR(__xludf.DUMMYFUNCTION("IF(BM24=1, FILTER(TOSSUP, LEN(TOSSUP)), IF(BM24=2, FILTER(NEG, LEN(NEG)), IF(BM24, FILTER(NONEG, LEN(NONEG)), """")))"),-5.0)</f>
        <v>-5</v>
      </c>
      <c r="BO24" s="43">
        <f>IFERROR(__xludf.DUMMYFUNCTION("""COMPUTED_VALUE"""),10.0)</f>
        <v>10</v>
      </c>
      <c r="BP24" s="43">
        <f>IFERROR(__xludf.DUMMYFUNCTION("""COMPUTED_VALUE"""),15.0)</f>
        <v>15</v>
      </c>
      <c r="BQ24" s="43">
        <f>IF(P3="", 0, IF(SUM(M24:R24)-P24&lt;&gt;0, 0, IF(SUM(C24:H24)&gt;0, 2, IF(SUM(C24:H24)&lt;0, 3, 1))))</f>
        <v>0</v>
      </c>
      <c r="BR24" s="43" t="str">
        <f>IFERROR(__xludf.DUMMYFUNCTION("IF(BQ24=1, FILTER(TOSSUP, LEN(TOSSUP)), IF(BQ24=2, FILTER(NEG, LEN(NEG)), IF(BQ24, FILTER(NONEG, LEN(NONEG)), """")))"),"")</f>
        <v/>
      </c>
      <c r="BS24" s="43"/>
      <c r="BT24" s="43"/>
      <c r="BU24" s="43">
        <f>IF(Q3="", 0, IF(SUM(M24:R24)-Q24&lt;&gt;0, 0, IF(SUM(C24:H24)&gt;0, 2, IF(SUM(C24:H24)&lt;0, 3, 1))))</f>
        <v>0</v>
      </c>
      <c r="BV24" s="43" t="str">
        <f>IFERROR(__xludf.DUMMYFUNCTION("IF(BU24=1, FILTER(TOSSUP, LEN(TOSSUP)), IF(BU24=2, FILTER(NEG, LEN(NEG)), IF(BU24, FILTER(NONEG, LEN(NONEG)), """")))"),"")</f>
        <v/>
      </c>
      <c r="BW24" s="43"/>
      <c r="BX24" s="43"/>
      <c r="BY24" s="43">
        <f>IF(R3="", 0, IF(SUM(M24:R24)-R24&lt;&gt;0, 0, IF(SUM(C24:H24)&gt;0, 2, IF(SUM(C24:H24)&lt;0, 3, 1))))</f>
        <v>0</v>
      </c>
      <c r="BZ24" s="43" t="str">
        <f>IFERROR(__xludf.DUMMYFUNCTION("IF(BY24=1, FILTER(TOSSUP, LEN(TOSSUP)), IF(BY24=2, FILTER(NEG, LEN(NEG)), IF(BY24, FILTER(NONEG, LEN(NONEG)), """")))"),"")</f>
        <v/>
      </c>
      <c r="CA24" s="43"/>
      <c r="CB24" s="43"/>
    </row>
    <row r="25">
      <c r="A25" s="3"/>
      <c r="B25" s="3"/>
      <c r="C25" s="60"/>
      <c r="D25" s="33"/>
      <c r="E25" s="32"/>
      <c r="F25" s="33"/>
      <c r="G25" s="60"/>
      <c r="H25" s="61"/>
      <c r="I25" s="73" t="s">
        <v>41</v>
      </c>
      <c r="J25" s="33">
        <f>IF(OR(AND(C25&lt;&gt;"", C3=""), AND(D25&lt;&gt;"", D3=""), AND(E25&lt;&gt;"", E3=""), AND(F25&lt;&gt;"", F3=""), AND(G25&lt;&gt;"", G3=""), AND(H25&lt;&gt;"", H3="")), "TU.ERR", SUM(C25:I25))</f>
        <v>0</v>
      </c>
      <c r="K25" s="42">
        <f>IFERROR(__xludf.DUMMYFUNCTION("IF(OR(RegExMatch(J25&amp;"""",""ERR""), RegExMatch(J25&amp;"""",""--""), RegExMatch(K24&amp;"""",""--""),),  ""-----------"", SUM(J25,K24))"),220.0)</f>
        <v>220</v>
      </c>
      <c r="L25" s="27"/>
      <c r="M25" s="39"/>
      <c r="N25" s="61"/>
      <c r="O25" s="58"/>
      <c r="P25" s="59"/>
      <c r="Q25" s="58"/>
      <c r="R25" s="59"/>
      <c r="S25" s="34" t="s">
        <v>44</v>
      </c>
      <c r="T25" s="33">
        <f>IF(OR(AND(M25&lt;&gt;"", M3=""), AND(N25&lt;&gt;"", N3=""), AND(O25&lt;&gt;"", O3=""), AND(P25&lt;&gt;"", P3=""), AND(Q25&lt;&gt;"", Q3=""), AND(R25&lt;&gt;"", R3="")), "TU.ERR", SUM(M25:S25))</f>
        <v>0</v>
      </c>
      <c r="U25" s="42">
        <f>IFERROR(__xludf.DUMMYFUNCTION("IF(OR(RegExMatch(T25&amp;"""",""ERR""), RegExMatch(T25&amp;"""",""--""), RegExMatch(U24&amp;"""",""--""),),  ""-----------"", SUM(T25,U24))"),170.0)</f>
        <v>170</v>
      </c>
      <c r="V25" s="43"/>
      <c r="W25" s="43"/>
      <c r="X25" s="43"/>
      <c r="Y25" s="10"/>
      <c r="Z25" s="43"/>
      <c r="AA25" s="43"/>
      <c r="AB25" s="43"/>
      <c r="AC25" s="43"/>
      <c r="AD25" s="43"/>
      <c r="AE25" s="43"/>
      <c r="AF25" s="43"/>
      <c r="AG25" s="43">
        <f>IF(C3="", 0, IF(SUM(C25:H25)-C25&lt;&gt;0, 0, IF(SUM(M25:R25)&gt;0, 2, IF(SUM(M25:R25)&lt;0, 3, 1))))</f>
        <v>1</v>
      </c>
      <c r="AH25" s="43">
        <f>IFERROR(__xludf.DUMMYFUNCTION("IF(AG25=1, FILTER(TOSSUP, LEN(TOSSUP)), IF(AG25=2, FILTER(NEG, LEN(NEG)), IF(AG25, FILTER(NONEG, LEN(NONEG)), """")))"),-5.0)</f>
        <v>-5</v>
      </c>
      <c r="AI25" s="43">
        <f>IFERROR(__xludf.DUMMYFUNCTION("""COMPUTED_VALUE"""),10.0)</f>
        <v>10</v>
      </c>
      <c r="AJ25" s="43">
        <f>IFERROR(__xludf.DUMMYFUNCTION("""COMPUTED_VALUE"""),15.0)</f>
        <v>15</v>
      </c>
      <c r="AK25" s="43">
        <f>IF(D3="", 0, IF(SUM(C25:H25)-D25&lt;&gt;0, 0, IF(SUM(M25:R25)&gt;0, 2, IF(SUM(M25:R25)&lt;0, 3, 1))))</f>
        <v>1</v>
      </c>
      <c r="AL25" s="43">
        <f>IFERROR(__xludf.DUMMYFUNCTION("IF(AK25=1, FILTER(TOSSUP, LEN(TOSSUP)), IF(AK25=2, FILTER(NEG, LEN(NEG)), IF(AK25, FILTER(NONEG, LEN(NONEG)), """")))"),-5.0)</f>
        <v>-5</v>
      </c>
      <c r="AM25" s="43">
        <f>IFERROR(__xludf.DUMMYFUNCTION("""COMPUTED_VALUE"""),10.0)</f>
        <v>10</v>
      </c>
      <c r="AN25" s="43">
        <f>IFERROR(__xludf.DUMMYFUNCTION("""COMPUTED_VALUE"""),15.0)</f>
        <v>15</v>
      </c>
      <c r="AO25" s="43">
        <f>IF(E3="", 0, IF(SUM(C25:H25)-E25&lt;&gt;0, 0, IF(SUM(M25:R25)&gt;0, 2, IF(SUM(M25:R25)&lt;0, 3, 1))))</f>
        <v>1</v>
      </c>
      <c r="AP25" s="43">
        <f>IFERROR(__xludf.DUMMYFUNCTION("IF(AO25=1, FILTER(TOSSUP, LEN(TOSSUP)), IF(AO25=2, FILTER(NEG, LEN(NEG)), IF(AO25, FILTER(NONEG, LEN(NONEG)), """")))"),-5.0)</f>
        <v>-5</v>
      </c>
      <c r="AQ25" s="43">
        <f>IFERROR(__xludf.DUMMYFUNCTION("""COMPUTED_VALUE"""),10.0)</f>
        <v>10</v>
      </c>
      <c r="AR25" s="43">
        <f>IFERROR(__xludf.DUMMYFUNCTION("""COMPUTED_VALUE"""),15.0)</f>
        <v>15</v>
      </c>
      <c r="AS25" s="43">
        <f>IF(F3="", 0, IF(SUM(C25:H25)-F25&lt;&gt;0, 0, IF(SUM(M25:R25)&gt;0, 2, IF(SUM(M25:R25)&lt;0, 3, 1))))</f>
        <v>0</v>
      </c>
      <c r="AT25" s="43" t="str">
        <f>IFERROR(__xludf.DUMMYFUNCTION("IF(AS25=1, FILTER(TOSSUP, LEN(TOSSUP)), IF(AS25=2, FILTER(NEG, LEN(NEG)), IF(AS25, FILTER(NONEG, LEN(NONEG)), """")))"),"")</f>
        <v/>
      </c>
      <c r="AU25" s="43"/>
      <c r="AV25" s="43"/>
      <c r="AW25" s="43">
        <f>IF(G3="", 0, IF(SUM(C25:H25)-G25&lt;&gt;0, 0, IF(SUM(M25:R25)&gt;0, 2, IF(SUM(M25:R25)&lt;0, 3, 1))))</f>
        <v>0</v>
      </c>
      <c r="AX25" s="43" t="str">
        <f>IFERROR(__xludf.DUMMYFUNCTION("IF(AW25=1, FILTER(TOSSUP, LEN(TOSSUP)), IF(AW25=2, FILTER(NEG, LEN(NEG)), IF(AW25, FILTER(NONEG, LEN(NONEG)), """")))"),"")</f>
        <v/>
      </c>
      <c r="AY25" s="43"/>
      <c r="AZ25" s="43"/>
      <c r="BA25" s="43">
        <f>IF(H3="", 0, IF(SUM(C25:H25)-H25&lt;&gt;0, 0, IF(SUM(M25:R25)&gt;0, 2, IF(SUM(M25:R25)&lt;0, 3, 1))))</f>
        <v>0</v>
      </c>
      <c r="BB25" s="43" t="str">
        <f>IFERROR(__xludf.DUMMYFUNCTION("IF(BA25=1, FILTER(TOSSUP, LEN(TOSSUP)), IF(BA25=2, FILTER(NEG, LEN(NEG)), IF(BA25, FILTER(NONEG, LEN(NONEG)), """")))"),"")</f>
        <v/>
      </c>
      <c r="BC25" s="43"/>
      <c r="BD25" s="43"/>
      <c r="BE25" s="43">
        <f>IF(M3="", 0, IF(SUM(M25:R25)-M25&lt;&gt;0, 0, IF(SUM(C25:H25)&gt;0, 2, IF(SUM(C25:H25)&lt;0, 3, 1))))</f>
        <v>1</v>
      </c>
      <c r="BF25" s="43">
        <f>IFERROR(__xludf.DUMMYFUNCTION("IF(BE25=1, FILTER(TOSSUP, LEN(TOSSUP)), IF(BE25=2, FILTER(NEG, LEN(NEG)), IF(BE25, FILTER(NONEG, LEN(NONEG)), """")))"),-5.0)</f>
        <v>-5</v>
      </c>
      <c r="BG25" s="43">
        <f>IFERROR(__xludf.DUMMYFUNCTION("""COMPUTED_VALUE"""),10.0)</f>
        <v>10</v>
      </c>
      <c r="BH25" s="43">
        <f>IFERROR(__xludf.DUMMYFUNCTION("""COMPUTED_VALUE"""),15.0)</f>
        <v>15</v>
      </c>
      <c r="BI25" s="43">
        <f>IF(N3="", 0, IF(SUM(M25:R25)-N25&lt;&gt;0, 0, IF(SUM(C25:H25)&gt;0, 2, IF(SUM(C25:H25)&lt;0, 3, 1))))</f>
        <v>1</v>
      </c>
      <c r="BJ25" s="43">
        <f>IFERROR(__xludf.DUMMYFUNCTION("IF(BI25=1, FILTER(TOSSUP, LEN(TOSSUP)), IF(BI25=2, FILTER(NEG, LEN(NEG)), IF(BI25, FILTER(NONEG, LEN(NONEG)), """")))"),-5.0)</f>
        <v>-5</v>
      </c>
      <c r="BK25" s="43">
        <f>IFERROR(__xludf.DUMMYFUNCTION("""COMPUTED_VALUE"""),10.0)</f>
        <v>10</v>
      </c>
      <c r="BL25" s="43">
        <f>IFERROR(__xludf.DUMMYFUNCTION("""COMPUTED_VALUE"""),15.0)</f>
        <v>15</v>
      </c>
      <c r="BM25" s="43">
        <f>IF(O3="", 0, IF(SUM(M25:R25)-O25&lt;&gt;0, 0, IF(SUM(C25:H25)&gt;0, 2, IF(SUM(C25:H25)&lt;0, 3, 1))))</f>
        <v>1</v>
      </c>
      <c r="BN25" s="43">
        <f>IFERROR(__xludf.DUMMYFUNCTION("IF(BM25=1, FILTER(TOSSUP, LEN(TOSSUP)), IF(BM25=2, FILTER(NEG, LEN(NEG)), IF(BM25, FILTER(NONEG, LEN(NONEG)), """")))"),-5.0)</f>
        <v>-5</v>
      </c>
      <c r="BO25" s="43">
        <f>IFERROR(__xludf.DUMMYFUNCTION("""COMPUTED_VALUE"""),10.0)</f>
        <v>10</v>
      </c>
      <c r="BP25" s="43">
        <f>IFERROR(__xludf.DUMMYFUNCTION("""COMPUTED_VALUE"""),15.0)</f>
        <v>15</v>
      </c>
      <c r="BQ25" s="43">
        <f>IF(P3="", 0, IF(SUM(M25:R25)-P25&lt;&gt;0, 0, IF(SUM(C25:H25)&gt;0, 2, IF(SUM(C25:H25)&lt;0, 3, 1))))</f>
        <v>0</v>
      </c>
      <c r="BR25" s="43" t="str">
        <f>IFERROR(__xludf.DUMMYFUNCTION("IF(BQ25=1, FILTER(TOSSUP, LEN(TOSSUP)), IF(BQ25=2, FILTER(NEG, LEN(NEG)), IF(BQ25, FILTER(NONEG, LEN(NONEG)), """")))"),"")</f>
        <v/>
      </c>
      <c r="BS25" s="43"/>
      <c r="BT25" s="43"/>
      <c r="BU25" s="43">
        <f>IF(Q3="", 0, IF(SUM(M25:R25)-Q25&lt;&gt;0, 0, IF(SUM(C25:H25)&gt;0, 2, IF(SUM(C25:H25)&lt;0, 3, 1))))</f>
        <v>0</v>
      </c>
      <c r="BV25" s="43" t="str">
        <f>IFERROR(__xludf.DUMMYFUNCTION("IF(BU25=1, FILTER(TOSSUP, LEN(TOSSUP)), IF(BU25=2, FILTER(NEG, LEN(NEG)), IF(BU25, FILTER(NONEG, LEN(NONEG)), """")))"),"")</f>
        <v/>
      </c>
      <c r="BW25" s="43"/>
      <c r="BX25" s="43"/>
      <c r="BY25" s="43">
        <f>IF(R3="", 0, IF(SUM(M25:R25)-R25&lt;&gt;0, 0, IF(SUM(C25:H25)&gt;0, 2, IF(SUM(C25:H25)&lt;0, 3, 1))))</f>
        <v>0</v>
      </c>
      <c r="BZ25" s="43" t="str">
        <f>IFERROR(__xludf.DUMMYFUNCTION("IF(BY25=1, FILTER(TOSSUP, LEN(TOSSUP)), IF(BY25=2, FILTER(NEG, LEN(NEG)), IF(BY25, FILTER(NONEG, LEN(NONEG)), """")))"),"")</f>
        <v/>
      </c>
      <c r="CA25" s="43"/>
      <c r="CB25" s="43"/>
    </row>
    <row r="26">
      <c r="A26" s="3"/>
      <c r="B26" s="3"/>
      <c r="C26" s="60"/>
      <c r="D26" s="33"/>
      <c r="E26" s="60"/>
      <c r="F26" s="61"/>
      <c r="G26" s="60"/>
      <c r="H26" s="61"/>
      <c r="I26" s="73" t="s">
        <v>41</v>
      </c>
      <c r="J26" s="33">
        <f>IF(OR(AND(C26&lt;&gt;"", C3=""), AND(D26&lt;&gt;"", D3=""), AND(E26&lt;&gt;"", E3=""), AND(F26&lt;&gt;"", F3=""), AND(G26&lt;&gt;"", G3=""), AND(H26&lt;&gt;"", H3="")), "TU.ERR", SUM(C26:I26))</f>
        <v>0</v>
      </c>
      <c r="K26" s="42">
        <f>IFERROR(__xludf.DUMMYFUNCTION("IF(OR(RegExMatch(J26&amp;"""",""ERR""), RegExMatch(J26&amp;"""",""--""), RegExMatch(K25&amp;"""",""--""),),  ""-----------"", SUM(J26,K25))"),220.0)</f>
        <v>220</v>
      </c>
      <c r="L26" s="27"/>
      <c r="M26" s="58"/>
      <c r="N26" s="33"/>
      <c r="O26" s="58"/>
      <c r="P26" s="59"/>
      <c r="Q26" s="58"/>
      <c r="R26" s="59"/>
      <c r="S26" s="34" t="s">
        <v>44</v>
      </c>
      <c r="T26" s="33">
        <f>IF(OR(AND(M26&lt;&gt;"", M3=""), AND(N26&lt;&gt;"", N3=""), AND(O26&lt;&gt;"", O3=""), AND(P26&lt;&gt;"", P3=""), AND(Q26&lt;&gt;"", Q3=""), AND(R26&lt;&gt;"", R3="")), "TU.ERR", SUM(M26:S26))</f>
        <v>0</v>
      </c>
      <c r="U26" s="42">
        <f>IFERROR(__xludf.DUMMYFUNCTION("IF(OR(RegExMatch(T26&amp;"""",""ERR""), RegExMatch(T26&amp;"""",""--""), RegExMatch(U25&amp;"""",""--""),),  ""-----------"", SUM(T26,U25))"),170.0)</f>
        <v>170</v>
      </c>
      <c r="V26" s="43"/>
      <c r="W26" s="43"/>
      <c r="X26" s="43"/>
      <c r="Y26" s="43" t="str">
        <f>IFERROR(__xludf.DUMMYFUNCTION("FILTER(INSTRUCTIONS!A34:CC44, INSTRUCTIONS!A34:CC34=C2)"),"MCLEAN B")</f>
        <v>MCLEAN B</v>
      </c>
      <c r="Z26" s="43"/>
      <c r="AA26" s="43"/>
      <c r="AB26" s="43"/>
      <c r="AC26" s="43"/>
      <c r="AD26" s="43"/>
      <c r="AE26" s="43"/>
      <c r="AF26" s="43"/>
      <c r="AG26" s="43">
        <f>IF(C3="", 0, IF(SUM(C26:H26)-C26&lt;&gt;0, 0, IF(SUM(M26:R26)&gt;0, 2, IF(SUM(M26:R26)&lt;0, 3, 1))))</f>
        <v>1</v>
      </c>
      <c r="AH26" s="43">
        <f>IFERROR(__xludf.DUMMYFUNCTION("IF(AG26=1, FILTER(TOSSUP, LEN(TOSSUP)), IF(AG26=2, FILTER(NEG, LEN(NEG)), IF(AG26, FILTER(NONEG, LEN(NONEG)), """")))"),-5.0)</f>
        <v>-5</v>
      </c>
      <c r="AI26" s="43">
        <f>IFERROR(__xludf.DUMMYFUNCTION("""COMPUTED_VALUE"""),10.0)</f>
        <v>10</v>
      </c>
      <c r="AJ26" s="43">
        <f>IFERROR(__xludf.DUMMYFUNCTION("""COMPUTED_VALUE"""),15.0)</f>
        <v>15</v>
      </c>
      <c r="AK26" s="43">
        <f>IF(D3="", 0, IF(SUM(C26:H26)-D26&lt;&gt;0, 0, IF(SUM(M26:R26)&gt;0, 2, IF(SUM(M26:R26)&lt;0, 3, 1))))</f>
        <v>1</v>
      </c>
      <c r="AL26" s="43">
        <f>IFERROR(__xludf.DUMMYFUNCTION("IF(AK26=1, FILTER(TOSSUP, LEN(TOSSUP)), IF(AK26=2, FILTER(NEG, LEN(NEG)), IF(AK26, FILTER(NONEG, LEN(NONEG)), """")))"),-5.0)</f>
        <v>-5</v>
      </c>
      <c r="AM26" s="43">
        <f>IFERROR(__xludf.DUMMYFUNCTION("""COMPUTED_VALUE"""),10.0)</f>
        <v>10</v>
      </c>
      <c r="AN26" s="43">
        <f>IFERROR(__xludf.DUMMYFUNCTION("""COMPUTED_VALUE"""),15.0)</f>
        <v>15</v>
      </c>
      <c r="AO26" s="43">
        <f>IF(E3="", 0, IF(SUM(C26:H26)-E26&lt;&gt;0, 0, IF(SUM(M26:R26)&gt;0, 2, IF(SUM(M26:R26)&lt;0, 3, 1))))</f>
        <v>1</v>
      </c>
      <c r="AP26" s="43">
        <f>IFERROR(__xludf.DUMMYFUNCTION("IF(AO26=1, FILTER(TOSSUP, LEN(TOSSUP)), IF(AO26=2, FILTER(NEG, LEN(NEG)), IF(AO26, FILTER(NONEG, LEN(NONEG)), """")))"),-5.0)</f>
        <v>-5</v>
      </c>
      <c r="AQ26" s="43">
        <f>IFERROR(__xludf.DUMMYFUNCTION("""COMPUTED_VALUE"""),10.0)</f>
        <v>10</v>
      </c>
      <c r="AR26" s="43">
        <f>IFERROR(__xludf.DUMMYFUNCTION("""COMPUTED_VALUE"""),15.0)</f>
        <v>15</v>
      </c>
      <c r="AS26" s="43">
        <f>IF(F3="", 0, IF(SUM(C26:H26)-F26&lt;&gt;0, 0, IF(SUM(M26:R26)&gt;0, 2, IF(SUM(M26:R26)&lt;0, 3, 1))))</f>
        <v>0</v>
      </c>
      <c r="AT26" s="43" t="str">
        <f>IFERROR(__xludf.DUMMYFUNCTION("IF(AS26=1, FILTER(TOSSUP, LEN(TOSSUP)), IF(AS26=2, FILTER(NEG, LEN(NEG)), IF(AS26, FILTER(NONEG, LEN(NONEG)), """")))"),"")</f>
        <v/>
      </c>
      <c r="AU26" s="43"/>
      <c r="AV26" s="43"/>
      <c r="AW26" s="43">
        <f>IF(G3="", 0, IF(SUM(C26:H26)-G26&lt;&gt;0, 0, IF(SUM(M26:R26)&gt;0, 2, IF(SUM(M26:R26)&lt;0, 3, 1))))</f>
        <v>0</v>
      </c>
      <c r="AX26" s="43" t="str">
        <f>IFERROR(__xludf.DUMMYFUNCTION("IF(AW26=1, FILTER(TOSSUP, LEN(TOSSUP)), IF(AW26=2, FILTER(NEG, LEN(NEG)), IF(AW26, FILTER(NONEG, LEN(NONEG)), """")))"),"")</f>
        <v/>
      </c>
      <c r="AY26" s="43"/>
      <c r="AZ26" s="43"/>
      <c r="BA26" s="43">
        <f>IF(H3="", 0, IF(SUM(C26:H26)-H26&lt;&gt;0, 0, IF(SUM(M26:R26)&gt;0, 2, IF(SUM(M26:R26)&lt;0, 3, 1))))</f>
        <v>0</v>
      </c>
      <c r="BB26" s="43" t="str">
        <f>IFERROR(__xludf.DUMMYFUNCTION("IF(BA26=1, FILTER(TOSSUP, LEN(TOSSUP)), IF(BA26=2, FILTER(NEG, LEN(NEG)), IF(BA26, FILTER(NONEG, LEN(NONEG)), """")))"),"")</f>
        <v/>
      </c>
      <c r="BC26" s="43"/>
      <c r="BD26" s="43"/>
      <c r="BE26" s="43">
        <f>IF(M3="", 0, IF(SUM(M26:R26)-M26&lt;&gt;0, 0, IF(SUM(C26:H26)&gt;0, 2, IF(SUM(C26:H26)&lt;0, 3, 1))))</f>
        <v>1</v>
      </c>
      <c r="BF26" s="43">
        <f>IFERROR(__xludf.DUMMYFUNCTION("IF(BE26=1, FILTER(TOSSUP, LEN(TOSSUP)), IF(BE26=2, FILTER(NEG, LEN(NEG)), IF(BE26, FILTER(NONEG, LEN(NONEG)), """")))"),-5.0)</f>
        <v>-5</v>
      </c>
      <c r="BG26" s="43">
        <f>IFERROR(__xludf.DUMMYFUNCTION("""COMPUTED_VALUE"""),10.0)</f>
        <v>10</v>
      </c>
      <c r="BH26" s="43">
        <f>IFERROR(__xludf.DUMMYFUNCTION("""COMPUTED_VALUE"""),15.0)</f>
        <v>15</v>
      </c>
      <c r="BI26" s="43">
        <f>IF(N3="", 0, IF(SUM(M26:R26)-N26&lt;&gt;0, 0, IF(SUM(C26:H26)&gt;0, 2, IF(SUM(C26:H26)&lt;0, 3, 1))))</f>
        <v>1</v>
      </c>
      <c r="BJ26" s="43">
        <f>IFERROR(__xludf.DUMMYFUNCTION("IF(BI26=1, FILTER(TOSSUP, LEN(TOSSUP)), IF(BI26=2, FILTER(NEG, LEN(NEG)), IF(BI26, FILTER(NONEG, LEN(NONEG)), """")))"),-5.0)</f>
        <v>-5</v>
      </c>
      <c r="BK26" s="43">
        <f>IFERROR(__xludf.DUMMYFUNCTION("""COMPUTED_VALUE"""),10.0)</f>
        <v>10</v>
      </c>
      <c r="BL26" s="43">
        <f>IFERROR(__xludf.DUMMYFUNCTION("""COMPUTED_VALUE"""),15.0)</f>
        <v>15</v>
      </c>
      <c r="BM26" s="43">
        <f>IF(O3="", 0, IF(SUM(M26:R26)-O26&lt;&gt;0, 0, IF(SUM(C26:H26)&gt;0, 2, IF(SUM(C26:H26)&lt;0, 3, 1))))</f>
        <v>1</v>
      </c>
      <c r="BN26" s="43">
        <f>IFERROR(__xludf.DUMMYFUNCTION("IF(BM26=1, FILTER(TOSSUP, LEN(TOSSUP)), IF(BM26=2, FILTER(NEG, LEN(NEG)), IF(BM26, FILTER(NONEG, LEN(NONEG)), """")))"),-5.0)</f>
        <v>-5</v>
      </c>
      <c r="BO26" s="43">
        <f>IFERROR(__xludf.DUMMYFUNCTION("""COMPUTED_VALUE"""),10.0)</f>
        <v>10</v>
      </c>
      <c r="BP26" s="43">
        <f>IFERROR(__xludf.DUMMYFUNCTION("""COMPUTED_VALUE"""),15.0)</f>
        <v>15</v>
      </c>
      <c r="BQ26" s="43">
        <f>IF(P3="", 0, IF(SUM(M26:R26)-P26&lt;&gt;0, 0, IF(SUM(C26:H26)&gt;0, 2, IF(SUM(C26:H26)&lt;0, 3, 1))))</f>
        <v>0</v>
      </c>
      <c r="BR26" s="43" t="str">
        <f>IFERROR(__xludf.DUMMYFUNCTION("IF(BQ26=1, FILTER(TOSSUP, LEN(TOSSUP)), IF(BQ26=2, FILTER(NEG, LEN(NEG)), IF(BQ26, FILTER(NONEG, LEN(NONEG)), """")))"),"")</f>
        <v/>
      </c>
      <c r="BS26" s="43"/>
      <c r="BT26" s="43"/>
      <c r="BU26" s="43">
        <f>IF(Q3="", 0, IF(SUM(M26:R26)-Q26&lt;&gt;0, 0, IF(SUM(C26:H26)&gt;0, 2, IF(SUM(C26:H26)&lt;0, 3, 1))))</f>
        <v>0</v>
      </c>
      <c r="BV26" s="43" t="str">
        <f>IFERROR(__xludf.DUMMYFUNCTION("IF(BU26=1, FILTER(TOSSUP, LEN(TOSSUP)), IF(BU26=2, FILTER(NEG, LEN(NEG)), IF(BU26, FILTER(NONEG, LEN(NONEG)), """")))"),"")</f>
        <v/>
      </c>
      <c r="BW26" s="43"/>
      <c r="BX26" s="43"/>
      <c r="BY26" s="43">
        <f>IF(R3="", 0, IF(SUM(M26:R26)-R26&lt;&gt;0, 0, IF(SUM(C26:H26)&gt;0, 2, IF(SUM(C26:H26)&lt;0, 3, 1))))</f>
        <v>0</v>
      </c>
      <c r="BZ26" s="43" t="str">
        <f>IFERROR(__xludf.DUMMYFUNCTION("IF(BY26=1, FILTER(TOSSUP, LEN(TOSSUP)), IF(BY26=2, FILTER(NEG, LEN(NEG)), IF(BY26, FILTER(NONEG, LEN(NONEG)), """")))"),"")</f>
        <v/>
      </c>
      <c r="CA26" s="43"/>
      <c r="CB26" s="43"/>
    </row>
    <row r="27">
      <c r="A27" s="3"/>
      <c r="B27" s="3"/>
      <c r="C27" s="60"/>
      <c r="D27" s="61"/>
      <c r="E27" s="60"/>
      <c r="F27" s="61"/>
      <c r="G27" s="60"/>
      <c r="H27" s="61"/>
      <c r="I27" s="73" t="s">
        <v>41</v>
      </c>
      <c r="J27" s="33">
        <f>IF(OR(AND(C27&lt;&gt;"", C3=""), AND(D27&lt;&gt;"", D3=""), AND(E27&lt;&gt;"", E3=""), AND(F27&lt;&gt;"", F3=""), AND(G27&lt;&gt;"", G3=""), AND(H27&lt;&gt;"", H3="")), "TU.ERR", SUM(C27:I27))</f>
        <v>0</v>
      </c>
      <c r="K27" s="42">
        <f>IFERROR(__xludf.DUMMYFUNCTION("IF(OR(RegExMatch(J27&amp;"""",""ERR""), RegExMatch(J27&amp;"""",""--""), RegExMatch(K26&amp;"""",""--""),),  ""-----------"", SUM(J27,K26))"),220.0)</f>
        <v>220</v>
      </c>
      <c r="L27" s="75"/>
      <c r="M27" s="58"/>
      <c r="N27" s="33"/>
      <c r="O27" s="58"/>
      <c r="P27" s="59"/>
      <c r="Q27" s="58"/>
      <c r="R27" s="59"/>
      <c r="S27" s="34" t="s">
        <v>44</v>
      </c>
      <c r="T27" s="33">
        <f>IF(OR(AND(M27&lt;&gt;"", M3=""), AND(N27&lt;&gt;"", N3=""), AND(O27&lt;&gt;"", O3=""), AND(P27&lt;&gt;"", P3=""), AND(Q27&lt;&gt;"", Q3=""), AND(R27&lt;&gt;"", R3="")), "TU.ERR", SUM(M27:S27))</f>
        <v>0</v>
      </c>
      <c r="U27" s="42">
        <f>IFERROR(__xludf.DUMMYFUNCTION("IF(OR(RegExMatch(T27&amp;"""",""ERR""), RegExMatch(T27&amp;"""",""--""), RegExMatch(U26&amp;"""",""--""),),  ""-----------"", SUM(T27,U26))"),170.0)</f>
        <v>170</v>
      </c>
      <c r="V27" s="43"/>
      <c r="W27" s="43"/>
      <c r="X27" s="43"/>
      <c r="Y27" s="10" t="str">
        <f>IFERROR(__xludf.DUMMYFUNCTION("""COMPUTED_VALUE"""),"Paul Kim")</f>
        <v>Paul Kim</v>
      </c>
      <c r="Z27" s="43"/>
      <c r="AA27" s="76"/>
      <c r="AB27" s="43"/>
      <c r="AC27" s="43"/>
      <c r="AD27" s="43"/>
      <c r="AE27" s="43"/>
      <c r="AF27" s="43"/>
      <c r="AG27" s="43">
        <f>IF(C3="", 0, IF(SUM(C27:H27)-C27&lt;&gt;0, 0, IF(SUM(M27:R27)&gt;0, 2, IF(SUM(M27:R27)&lt;0, 3, 1))))</f>
        <v>1</v>
      </c>
      <c r="AH27" s="43">
        <f>IFERROR(__xludf.DUMMYFUNCTION("IF(AG27=1, FILTER(TOSSUP, LEN(TOSSUP)), IF(AG27=2, FILTER(NEG, LEN(NEG)), IF(AG27, FILTER(NONEG, LEN(NONEG)), """")))"),-5.0)</f>
        <v>-5</v>
      </c>
      <c r="AI27" s="43">
        <f>IFERROR(__xludf.DUMMYFUNCTION("""COMPUTED_VALUE"""),10.0)</f>
        <v>10</v>
      </c>
      <c r="AJ27" s="43">
        <f>IFERROR(__xludf.DUMMYFUNCTION("""COMPUTED_VALUE"""),15.0)</f>
        <v>15</v>
      </c>
      <c r="AK27" s="43">
        <f>IF(D3="", 0, IF(SUM(C27:H27)-D27&lt;&gt;0, 0, IF(SUM(M27:R27)&gt;0, 2, IF(SUM(M27:R27)&lt;0, 3, 1))))</f>
        <v>1</v>
      </c>
      <c r="AL27" s="43">
        <f>IFERROR(__xludf.DUMMYFUNCTION("IF(AK27=1, FILTER(TOSSUP, LEN(TOSSUP)), IF(AK27=2, FILTER(NEG, LEN(NEG)), IF(AK27, FILTER(NONEG, LEN(NONEG)), """")))"),-5.0)</f>
        <v>-5</v>
      </c>
      <c r="AM27" s="43">
        <f>IFERROR(__xludf.DUMMYFUNCTION("""COMPUTED_VALUE"""),10.0)</f>
        <v>10</v>
      </c>
      <c r="AN27" s="43">
        <f>IFERROR(__xludf.DUMMYFUNCTION("""COMPUTED_VALUE"""),15.0)</f>
        <v>15</v>
      </c>
      <c r="AO27" s="43">
        <f>IF(E3="", 0, IF(SUM(C27:H27)-E27&lt;&gt;0, 0, IF(SUM(M27:R27)&gt;0, 2, IF(SUM(M27:R27)&lt;0, 3, 1))))</f>
        <v>1</v>
      </c>
      <c r="AP27" s="43">
        <f>IFERROR(__xludf.DUMMYFUNCTION("IF(AO27=1, FILTER(TOSSUP, LEN(TOSSUP)), IF(AO27=2, FILTER(NEG, LEN(NEG)), IF(AO27, FILTER(NONEG, LEN(NONEG)), """")))"),-5.0)</f>
        <v>-5</v>
      </c>
      <c r="AQ27" s="43">
        <f>IFERROR(__xludf.DUMMYFUNCTION("""COMPUTED_VALUE"""),10.0)</f>
        <v>10</v>
      </c>
      <c r="AR27" s="43">
        <f>IFERROR(__xludf.DUMMYFUNCTION("""COMPUTED_VALUE"""),15.0)</f>
        <v>15</v>
      </c>
      <c r="AS27" s="43">
        <f>IF(F3="", 0, IF(SUM(C27:H27)-F27&lt;&gt;0, 0, IF(SUM(M27:R27)&gt;0, 2, IF(SUM(M27:R27)&lt;0, 3, 1))))</f>
        <v>0</v>
      </c>
      <c r="AT27" s="43" t="str">
        <f>IFERROR(__xludf.DUMMYFUNCTION("IF(AS27=1, FILTER(TOSSUP, LEN(TOSSUP)), IF(AS27=2, FILTER(NEG, LEN(NEG)), IF(AS27, FILTER(NONEG, LEN(NONEG)), """")))"),"")</f>
        <v/>
      </c>
      <c r="AU27" s="43"/>
      <c r="AV27" s="43"/>
      <c r="AW27" s="43">
        <f>IF(G3="", 0, IF(SUM(C27:H27)-G27&lt;&gt;0, 0, IF(SUM(M27:R27)&gt;0, 2, IF(SUM(M27:R27)&lt;0, 3, 1))))</f>
        <v>0</v>
      </c>
      <c r="AX27" s="43" t="str">
        <f>IFERROR(__xludf.DUMMYFUNCTION("IF(AW27=1, FILTER(TOSSUP, LEN(TOSSUP)), IF(AW27=2, FILTER(NEG, LEN(NEG)), IF(AW27, FILTER(NONEG, LEN(NONEG)), """")))"),"")</f>
        <v/>
      </c>
      <c r="AY27" s="43"/>
      <c r="AZ27" s="43"/>
      <c r="BA27" s="43">
        <f>IF(H3="", 0, IF(SUM(C27:H27)-H27&lt;&gt;0, 0, IF(SUM(M27:R27)&gt;0, 2, IF(SUM(M27:R27)&lt;0, 3, 1))))</f>
        <v>0</v>
      </c>
      <c r="BB27" s="43" t="str">
        <f>IFERROR(__xludf.DUMMYFUNCTION("IF(BA27=1, FILTER(TOSSUP, LEN(TOSSUP)), IF(BA27=2, FILTER(NEG, LEN(NEG)), IF(BA27, FILTER(NONEG, LEN(NONEG)), """")))"),"")</f>
        <v/>
      </c>
      <c r="BC27" s="43"/>
      <c r="BD27" s="43"/>
      <c r="BE27" s="43">
        <f>IF(M3="", 0, IF(SUM(M27:R27)-M27&lt;&gt;0, 0, IF(SUM(C27:H27)&gt;0, 2, IF(SUM(C27:H27)&lt;0, 3, 1))))</f>
        <v>1</v>
      </c>
      <c r="BF27" s="43">
        <f>IFERROR(__xludf.DUMMYFUNCTION("IF(BE27=1, FILTER(TOSSUP, LEN(TOSSUP)), IF(BE27=2, FILTER(NEG, LEN(NEG)), IF(BE27, FILTER(NONEG, LEN(NONEG)), """")))"),-5.0)</f>
        <v>-5</v>
      </c>
      <c r="BG27" s="43">
        <f>IFERROR(__xludf.DUMMYFUNCTION("""COMPUTED_VALUE"""),10.0)</f>
        <v>10</v>
      </c>
      <c r="BH27" s="43">
        <f>IFERROR(__xludf.DUMMYFUNCTION("""COMPUTED_VALUE"""),15.0)</f>
        <v>15</v>
      </c>
      <c r="BI27" s="43">
        <f>IF(N3="", 0, IF(SUM(M27:R27)-N27&lt;&gt;0, 0, IF(SUM(C27:H27)&gt;0, 2, IF(SUM(C27:H27)&lt;0, 3, 1))))</f>
        <v>1</v>
      </c>
      <c r="BJ27" s="43">
        <f>IFERROR(__xludf.DUMMYFUNCTION("IF(BI27=1, FILTER(TOSSUP, LEN(TOSSUP)), IF(BI27=2, FILTER(NEG, LEN(NEG)), IF(BI27, FILTER(NONEG, LEN(NONEG)), """")))"),-5.0)</f>
        <v>-5</v>
      </c>
      <c r="BK27" s="43">
        <f>IFERROR(__xludf.DUMMYFUNCTION("""COMPUTED_VALUE"""),10.0)</f>
        <v>10</v>
      </c>
      <c r="BL27" s="43">
        <f>IFERROR(__xludf.DUMMYFUNCTION("""COMPUTED_VALUE"""),15.0)</f>
        <v>15</v>
      </c>
      <c r="BM27" s="43">
        <f>IF(O3="", 0, IF(SUM(M27:R27)-O27&lt;&gt;0, 0, IF(SUM(C27:H27)&gt;0, 2, IF(SUM(C27:H27)&lt;0, 3, 1))))</f>
        <v>1</v>
      </c>
      <c r="BN27" s="43">
        <f>IFERROR(__xludf.DUMMYFUNCTION("IF(BM27=1, FILTER(TOSSUP, LEN(TOSSUP)), IF(BM27=2, FILTER(NEG, LEN(NEG)), IF(BM27, FILTER(NONEG, LEN(NONEG)), """")))"),-5.0)</f>
        <v>-5</v>
      </c>
      <c r="BO27" s="43">
        <f>IFERROR(__xludf.DUMMYFUNCTION("""COMPUTED_VALUE"""),10.0)</f>
        <v>10</v>
      </c>
      <c r="BP27" s="43">
        <f>IFERROR(__xludf.DUMMYFUNCTION("""COMPUTED_VALUE"""),15.0)</f>
        <v>15</v>
      </c>
      <c r="BQ27" s="43">
        <f>IF(P3="", 0, IF(SUM(M27:R27)-P27&lt;&gt;0, 0, IF(SUM(C27:H27)&gt;0, 2, IF(SUM(C27:H27)&lt;0, 3, 1))))</f>
        <v>0</v>
      </c>
      <c r="BR27" s="43" t="str">
        <f>IFERROR(__xludf.DUMMYFUNCTION("IF(BQ27=1, FILTER(TOSSUP, LEN(TOSSUP)), IF(BQ27=2, FILTER(NEG, LEN(NEG)), IF(BQ27, FILTER(NONEG, LEN(NONEG)), """")))"),"")</f>
        <v/>
      </c>
      <c r="BS27" s="43"/>
      <c r="BT27" s="43"/>
      <c r="BU27" s="43">
        <f>IF(Q3="", 0, IF(SUM(M27:R27)-Q27&lt;&gt;0, 0, IF(SUM(C27:H27)&gt;0, 2, IF(SUM(C27:H27)&lt;0, 3, 1))))</f>
        <v>0</v>
      </c>
      <c r="BV27" s="43" t="str">
        <f>IFERROR(__xludf.DUMMYFUNCTION("IF(BU27=1, FILTER(TOSSUP, LEN(TOSSUP)), IF(BU27=2, FILTER(NEG, LEN(NEG)), IF(BU27, FILTER(NONEG, LEN(NONEG)), """")))"),"")</f>
        <v/>
      </c>
      <c r="BW27" s="43"/>
      <c r="BX27" s="43"/>
      <c r="BY27" s="43">
        <f>IF(R3="", 0, IF(SUM(M27:R27)-R27&lt;&gt;0, 0, IF(SUM(C27:H27)&gt;0, 2, IF(SUM(C27:H27)&lt;0, 3, 1))))</f>
        <v>0</v>
      </c>
      <c r="BZ27" s="43" t="str">
        <f>IFERROR(__xludf.DUMMYFUNCTION("IF(BY27=1, FILTER(TOSSUP, LEN(TOSSUP)), IF(BY27=2, FILTER(NEG, LEN(NEG)), IF(BY27, FILTER(NONEG, LEN(NONEG)), """")))"),"")</f>
        <v/>
      </c>
      <c r="CA27" s="43"/>
      <c r="CB27" s="43"/>
    </row>
    <row r="28">
      <c r="A28" s="3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2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49</v>
      </c>
      <c r="J28" s="81"/>
      <c r="K28" s="82" t="s">
        <v>50</v>
      </c>
      <c r="L28" s="83">
        <v>15.0</v>
      </c>
      <c r="M28" s="84">
        <f t="shared" ref="M28:R28" si="4">COUNTIF(M4:M27, "=15")</f>
        <v>1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49</v>
      </c>
      <c r="T28" s="81"/>
      <c r="U28" s="87" t="s">
        <v>50</v>
      </c>
      <c r="V28" s="43"/>
      <c r="W28" s="43"/>
      <c r="X28" s="43"/>
      <c r="Y28" s="10" t="str">
        <f>IFERROR(__xludf.DUMMYFUNCTION("""COMPUTED_VALUE"""),"Jay Shin")</f>
        <v>Jay Shin</v>
      </c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</row>
    <row r="29">
      <c r="A29" s="3"/>
      <c r="B29" s="88">
        <v>10.0</v>
      </c>
      <c r="C29" s="89">
        <f t="shared" ref="C29:H29" si="5">COUNTIF(C4:C27, "=10")</f>
        <v>1</v>
      </c>
      <c r="D29" s="90">
        <f t="shared" si="5"/>
        <v>4</v>
      </c>
      <c r="E29" s="89">
        <f t="shared" si="5"/>
        <v>1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7"/>
      <c r="L29" s="93">
        <v>10.0</v>
      </c>
      <c r="M29" s="94">
        <f t="shared" ref="M29:R29" si="6">COUNTIF(M4:M27, "=10")</f>
        <v>4</v>
      </c>
      <c r="N29" s="95">
        <f t="shared" si="6"/>
        <v>1</v>
      </c>
      <c r="O29" s="94">
        <f t="shared" si="6"/>
        <v>2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7"/>
      <c r="V29" s="43"/>
      <c r="W29" s="43"/>
      <c r="X29" s="43"/>
      <c r="Y29" s="43" t="str">
        <f>IFERROR(__xludf.DUMMYFUNCTION("""COMPUTED_VALUE"""),"Aryan Tiwari")</f>
        <v>Aryan Tiwari</v>
      </c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</row>
    <row r="30">
      <c r="A30" s="3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130</v>
      </c>
      <c r="J30" s="92"/>
      <c r="K30" s="99">
        <f>IF(ROUND(IFERROR(I30/SUM(C28:H29), 0), 0)=IFERROR(I30/SUM(C28:H29), 0), ROUND(IFERROR(I30/SUM(C28:H29), 0), 0), ROUND(IFERROR(I30/SUM(C28:H29), 0), 1))</f>
        <v>16.3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1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90</v>
      </c>
      <c r="T30" s="92"/>
      <c r="U30" s="103">
        <f>IF(ROUND(IFERROR(S30/SUM(M28:R29), 0), 0)=IFERROR(S30/SUM(M28:R29), 0), ROUND(IFERROR(S30/SUM(M28:R29), 0), 0), ROUND(IFERROR(S30/SUM(M28:R29), 0), 1))</f>
        <v>11.3</v>
      </c>
      <c r="V30" s="43"/>
      <c r="W30" s="43"/>
      <c r="X30" s="43"/>
      <c r="Y30" s="43" t="str">
        <f>IFERROR(__xludf.DUMMYFUNCTION("""COMPUTED_VALUE"""),"Daniel Yoon")</f>
        <v>Daniel Yoon</v>
      </c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</row>
    <row r="31">
      <c r="A31" s="3"/>
      <c r="B31" s="104" t="s">
        <v>51</v>
      </c>
      <c r="C31" s="105">
        <f t="shared" ref="C31:H31" si="9">(C28*15)+(C29*10)+(C30*-5)</f>
        <v>10</v>
      </c>
      <c r="D31" s="106">
        <f t="shared" si="9"/>
        <v>40</v>
      </c>
      <c r="E31" s="105">
        <f t="shared" si="9"/>
        <v>40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51</v>
      </c>
      <c r="M31" s="110">
        <f t="shared" ref="M31:R31" si="10">(M28*15)+(M29*10)+(M30*-5)</f>
        <v>55</v>
      </c>
      <c r="N31" s="106">
        <f t="shared" si="10"/>
        <v>10</v>
      </c>
      <c r="O31" s="110">
        <f t="shared" si="10"/>
        <v>15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3"/>
      <c r="W31" s="43"/>
      <c r="X31" s="43"/>
      <c r="Y31" s="43" t="str">
        <f>IFERROR(__xludf.DUMMYFUNCTION("""COMPUTED_VALUE"""),"")</f>
        <v/>
      </c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</row>
    <row r="32">
      <c r="A32" s="3"/>
      <c r="B32" s="111">
        <f>IFERROR(__xludf.DUMMYFUNCTION("IF(RegExMatch(K27&amp;"""",""--""), ""ERROR"", K27)"),220.0)</f>
        <v>220</v>
      </c>
      <c r="I32" s="92"/>
      <c r="J32" s="112" t="s">
        <v>52</v>
      </c>
      <c r="K32" s="113"/>
      <c r="L32" s="113"/>
      <c r="M32" s="81"/>
      <c r="N32" s="114">
        <f>IFERROR(__xludf.DUMMYFUNCTION("IF(RegExMatch(U27&amp;"""",""--""), ""ERROR"", U27)"),170.0)</f>
        <v>170</v>
      </c>
      <c r="O32" s="113"/>
      <c r="P32" s="113"/>
      <c r="Q32" s="113"/>
      <c r="R32" s="113"/>
      <c r="S32" s="113"/>
      <c r="T32" s="113"/>
      <c r="U32" s="81"/>
      <c r="V32" s="43"/>
      <c r="W32" s="43"/>
      <c r="X32" s="43"/>
      <c r="Y32" s="43" t="str">
        <f>IFERROR(__xludf.DUMMYFUNCTION("""COMPUTED_VALUE"""),"")</f>
        <v/>
      </c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</row>
    <row r="33">
      <c r="A33" s="3"/>
      <c r="B33" s="91"/>
      <c r="I33" s="92"/>
      <c r="J33" s="91"/>
      <c r="M33" s="92"/>
      <c r="N33" s="91"/>
      <c r="U33" s="92"/>
      <c r="V33" s="43"/>
      <c r="W33" s="43"/>
      <c r="X33" s="43"/>
      <c r="Y33" s="43" t="str">
        <f>IFERROR(__xludf.DUMMYFUNCTION("""COMPUTED_VALUE"""),"")</f>
        <v/>
      </c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</row>
    <row r="34">
      <c r="A34" s="3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3"/>
      <c r="W34" s="43"/>
      <c r="X34" s="43"/>
      <c r="Y34" s="43" t="str">
        <f>IFERROR(__xludf.DUMMYFUNCTION("""COMPUTED_VALUE"""),"")</f>
        <v/>
      </c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</row>
    <row r="35">
      <c r="A35" s="3"/>
      <c r="B35" s="3"/>
      <c r="C35" s="3"/>
      <c r="D35" s="3"/>
      <c r="E35" s="3"/>
      <c r="F35" s="30"/>
      <c r="G35" s="30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43"/>
      <c r="W35" s="43"/>
      <c r="X35" s="43"/>
      <c r="Y35" s="43" t="str">
        <f>IFERROR(__xludf.DUMMYFUNCTION("""COMPUTED_VALUE"""),"")</f>
        <v/>
      </c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</row>
    <row r="36">
      <c r="A36" s="3"/>
      <c r="B36" s="3"/>
      <c r="C36" s="116"/>
      <c r="E36" s="117"/>
      <c r="F36" s="30"/>
      <c r="G36" s="3"/>
      <c r="H36" s="3"/>
      <c r="I36" s="3"/>
      <c r="J36" s="117"/>
      <c r="K36" s="117"/>
      <c r="L36" s="3"/>
      <c r="M36" s="3"/>
      <c r="O36" s="3"/>
      <c r="P36" s="3"/>
      <c r="Q36" s="3"/>
      <c r="R36" s="3"/>
      <c r="S36" s="3"/>
      <c r="T36" s="3"/>
      <c r="U36" s="117"/>
      <c r="V36" s="43"/>
      <c r="W36" s="43"/>
      <c r="X36" s="43"/>
      <c r="Y36" s="43" t="str">
        <f>IFERROR(__xludf.DUMMYFUNCTION("""COMPUTED_VALUE"""),"")</f>
        <v/>
      </c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</row>
    <row r="37">
      <c r="A37" s="3"/>
      <c r="B37" s="3"/>
      <c r="C37" s="30" t="str">
        <f>W37</f>
        <v/>
      </c>
      <c r="L37" s="30"/>
      <c r="M37" s="30" t="str">
        <f>X37</f>
        <v/>
      </c>
      <c r="V37" s="43"/>
      <c r="W37" s="76"/>
      <c r="X37" s="76"/>
      <c r="Y37" s="43" t="str">
        <f>IFERROR(__xludf.DUMMYFUNCTION("FILTER(INSTRUCTIONS!A34:CC44, INSTRUCTIONS!A34:CC34=M2)"),"COOPER A")</f>
        <v>COOPER A</v>
      </c>
      <c r="Z37" s="10"/>
      <c r="AA37" s="10"/>
      <c r="AB37" s="43"/>
      <c r="AC37" s="43"/>
      <c r="AD37" s="43"/>
      <c r="AE37" s="10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</row>
    <row r="38">
      <c r="A38" s="3"/>
      <c r="B38" s="3"/>
      <c r="L38" s="30"/>
      <c r="V38" s="43"/>
      <c r="Y38" s="43" t="str">
        <f>IFERROR(__xludf.DUMMYFUNCTION("""COMPUTED_VALUE"""),"Luke Gormsen")</f>
        <v>Luke Gormsen</v>
      </c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</row>
    <row r="39">
      <c r="A39" s="3"/>
      <c r="B39" s="3"/>
      <c r="L39" s="30"/>
      <c r="V39" s="43"/>
      <c r="Y39" s="43" t="str">
        <f>IFERROR(__xludf.DUMMYFUNCTION("""COMPUTED_VALUE"""),"Gavin Wang")</f>
        <v>Gavin Wang</v>
      </c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</row>
    <row r="40">
      <c r="A40" s="3"/>
      <c r="B40" s="3"/>
      <c r="L40" s="30"/>
      <c r="V40" s="43"/>
      <c r="Y40" s="43" t="str">
        <f>IFERROR(__xludf.DUMMYFUNCTION("""COMPUTED_VALUE"""),"Anthony Xu")</f>
        <v>Anthony Xu</v>
      </c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</row>
    <row r="41">
      <c r="A41" s="3"/>
      <c r="B41" s="3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43"/>
      <c r="W41" s="43"/>
      <c r="X41" s="43"/>
      <c r="Y41" s="43" t="str">
        <f>IFERROR(__xludf.DUMMYFUNCTION("""COMPUTED_VALUE"""),"")</f>
        <v/>
      </c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</row>
    <row r="42">
      <c r="A42" s="3"/>
      <c r="B42" s="3"/>
      <c r="C42" s="119" t="s">
        <v>53</v>
      </c>
      <c r="H42" s="3"/>
      <c r="I42" s="3"/>
      <c r="J42" s="30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43"/>
      <c r="W42" s="43"/>
      <c r="X42" s="43"/>
      <c r="Y42" s="43" t="str">
        <f>IFERROR(__xludf.DUMMYFUNCTION("""COMPUTED_VALUE"""),"")</f>
        <v/>
      </c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</row>
    <row r="43">
      <c r="A43" s="3"/>
      <c r="B43" s="3"/>
      <c r="C43" s="120"/>
      <c r="V43" s="76"/>
      <c r="W43" s="43"/>
      <c r="X43" s="43"/>
      <c r="Y43" s="43" t="str">
        <f>IFERROR(__xludf.DUMMYFUNCTION("""COMPUTED_VALUE"""),"")</f>
        <v/>
      </c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</row>
    <row r="44">
      <c r="A44" s="3"/>
      <c r="B44" s="3"/>
      <c r="V44" s="43"/>
      <c r="W44" s="43"/>
      <c r="X44" s="43"/>
      <c r="Y44" s="43" t="str">
        <f>IFERROR(__xludf.DUMMYFUNCTION("""COMPUTED_VALUE"""),"")</f>
        <v/>
      </c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</row>
    <row r="45">
      <c r="A45" s="3"/>
      <c r="B45" s="3"/>
      <c r="V45" s="43"/>
      <c r="W45" s="43"/>
      <c r="X45" s="43"/>
      <c r="Y45" s="43" t="str">
        <f>IFERROR(__xludf.DUMMYFUNCTION("""COMPUTED_VALUE"""),"")</f>
        <v/>
      </c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</row>
    <row r="46">
      <c r="A46" s="3"/>
      <c r="B46" s="3"/>
      <c r="V46" s="43"/>
      <c r="W46" s="43"/>
      <c r="X46" s="43"/>
      <c r="Y46" s="43" t="str">
        <f>IFERROR(__xludf.DUMMYFUNCTION("""COMPUTED_VALUE"""),"")</f>
        <v/>
      </c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43"/>
      <c r="W47" s="43"/>
      <c r="X47" s="43"/>
      <c r="Y47" s="43" t="str">
        <f>IFERROR(__xludf.DUMMYFUNCTION("""COMPUTED_VALUE"""),"")</f>
        <v/>
      </c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</row>
  </sheetData>
  <mergeCells count="24">
    <mergeCell ref="L2:L3"/>
    <mergeCell ref="L24:L27"/>
    <mergeCell ref="M2:U2"/>
    <mergeCell ref="G1:Q1"/>
    <mergeCell ref="C2:K2"/>
    <mergeCell ref="U28:U29"/>
    <mergeCell ref="S28:T29"/>
    <mergeCell ref="I28:J29"/>
    <mergeCell ref="C42:G42"/>
    <mergeCell ref="C43:U46"/>
    <mergeCell ref="N32:U34"/>
    <mergeCell ref="U30:U31"/>
    <mergeCell ref="S30:T31"/>
    <mergeCell ref="K30:K31"/>
    <mergeCell ref="I30:J31"/>
    <mergeCell ref="X37:X40"/>
    <mergeCell ref="W37:W40"/>
    <mergeCell ref="K28:K29"/>
    <mergeCell ref="J32:M34"/>
    <mergeCell ref="B32:I34"/>
    <mergeCell ref="M37:U40"/>
    <mergeCell ref="C36:D36"/>
    <mergeCell ref="C37:K40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Q15">
      <formula1>'ROUND 2'!$BV$15:$BX$15</formula1>
    </dataValidation>
    <dataValidation type="list" allowBlank="1" showErrorMessage="1" sqref="N13">
      <formula1>'ROUND 2'!$BJ$13:$BL$13</formula1>
    </dataValidation>
    <dataValidation type="list" allowBlank="1" showErrorMessage="1" sqref="C26">
      <formula1>'ROUND 2'!$AH$26:$AJ$26</formula1>
    </dataValidation>
    <dataValidation type="list" allowBlank="1" showErrorMessage="1" sqref="R16">
      <formula1>'ROUND 2'!$BZ$16:$CB$16</formula1>
    </dataValidation>
    <dataValidation type="list" allowBlank="1" showErrorMessage="1" sqref="G24">
      <formula1>'ROUND 2'!$AX$24:$AZ$24</formula1>
    </dataValidation>
    <dataValidation type="list" allowBlank="1" showErrorMessage="1" sqref="G9">
      <formula1>'ROUND 2'!$AX$9:$AZ$9</formula1>
    </dataValidation>
    <dataValidation type="list" allowBlank="1" showErrorMessage="1" sqref="I20">
      <formula1>'ROUND 2'!$X$20:$AA$20</formula1>
    </dataValidation>
    <dataValidation type="list" allowBlank="1" showErrorMessage="1" sqref="H21">
      <formula1>'ROUND 2'!$BB$21:$BD$21</formula1>
    </dataValidation>
    <dataValidation type="list" allowBlank="1" showErrorMessage="1" sqref="S19">
      <formula1>'ROUND 2'!$AC$19:$AF$19</formula1>
    </dataValidation>
    <dataValidation type="list" allowBlank="1" showErrorMessage="1" sqref="I18">
      <formula1>'ROUND 2'!$X$18:$AA$18</formula1>
    </dataValidation>
    <dataValidation type="list" allowBlank="1" showErrorMessage="1" sqref="D27">
      <formula1>'ROUND 2'!$AL$27:$AN$27</formula1>
    </dataValidation>
    <dataValidation type="list" allowBlank="1" showErrorMessage="1" sqref="I6">
      <formula1>'ROUND 2'!$X$6:$AA$6</formula1>
    </dataValidation>
    <dataValidation type="list" allowBlank="1" showErrorMessage="1" sqref="N6">
      <formula1>'ROUND 2'!$BJ$6:$BL$6</formula1>
    </dataValidation>
    <dataValidation type="list" allowBlank="1" showErrorMessage="1" sqref="S21">
      <formula1>'ROUND 2'!$AC$21:$AF$21</formula1>
    </dataValidation>
    <dataValidation type="list" allowBlank="1" showErrorMessage="1" sqref="N26">
      <formula1>'ROUND 2'!$BJ$26:$BL$26</formula1>
    </dataValidation>
    <dataValidation type="list" allowBlank="1" showErrorMessage="1" sqref="S5">
      <formula1>'ROUND 2'!$AC$5:$AF$5</formula1>
    </dataValidation>
    <dataValidation type="list" allowBlank="1" showErrorMessage="1" sqref="E17">
      <formula1>'ROUND 2'!$AP$17:$AR$17</formula1>
    </dataValidation>
    <dataValidation type="list" allowBlank="1" showErrorMessage="1" sqref="R4">
      <formula1>'ROUND 2'!$BZ$4:$CB$4</formula1>
    </dataValidation>
    <dataValidation type="list" allowBlank="1" showErrorMessage="1" sqref="O10">
      <formula1>'ROUND 2'!$BN$10:$BP$10</formula1>
    </dataValidation>
    <dataValidation type="list" allowBlank="1" showErrorMessage="1" sqref="E18">
      <formula1>'ROUND 2'!$AP$18:$AR$18</formula1>
    </dataValidation>
    <dataValidation type="list" allowBlank="1" showErrorMessage="1" sqref="I21">
      <formula1>'ROUND 2'!$X$21:$AA$21</formula1>
    </dataValidation>
    <dataValidation type="list" allowBlank="1" showErrorMessage="1" sqref="C12">
      <formula1>'ROUND 2'!$AH$12:$AJ$12</formula1>
    </dataValidation>
    <dataValidation type="list" allowBlank="1" showErrorMessage="1" sqref="G10">
      <formula1>'ROUND 2'!$AX$10:$AZ$10</formula1>
    </dataValidation>
    <dataValidation type="list" allowBlank="1" showErrorMessage="1" sqref="S18">
      <formula1>'ROUND 2'!$AC$18:$AF$18</formula1>
    </dataValidation>
    <dataValidation type="list" allowBlank="1" showErrorMessage="1" sqref="M7">
      <formula1>'ROUND 2'!$BF$7:$BH$7</formula1>
    </dataValidation>
    <dataValidation type="list" allowBlank="1" showErrorMessage="1" sqref="N27">
      <formula1>'ROUND 2'!$BJ$27:$BL$27</formula1>
    </dataValidation>
    <dataValidation type="list" allowBlank="1" showErrorMessage="1" sqref="Q14">
      <formula1>'ROUND 2'!$BV$14:$BX$14</formula1>
    </dataValidation>
    <dataValidation type="list" allowBlank="1" showErrorMessage="1" sqref="C4">
      <formula1>'ROUND 2'!$AH$4:$AJ$4</formula1>
    </dataValidation>
    <dataValidation type="list" allowBlank="1" showErrorMessage="1" sqref="H22">
      <formula1>'ROUND 2'!$BB$22:$BD$22</formula1>
    </dataValidation>
    <dataValidation type="list" allowBlank="1" showErrorMessage="1" sqref="P6">
      <formula1>'ROUND 2'!$BR$6:$BT$6</formula1>
    </dataValidation>
    <dataValidation type="list" allowBlank="1" showErrorMessage="1" sqref="C25">
      <formula1>'ROUND 2'!$AH$25:$AJ$25</formula1>
    </dataValidation>
    <dataValidation type="list" allowBlank="1" showErrorMessage="1" sqref="P20">
      <formula1>'ROUND 2'!$BR$20:$BT$20</formula1>
    </dataValidation>
    <dataValidation type="list" allowBlank="1" showErrorMessage="1" sqref="C13">
      <formula1>'ROUND 2'!$AH$13:$AJ$13</formula1>
    </dataValidation>
    <dataValidation type="list" allowBlank="1" showErrorMessage="1" sqref="R17">
      <formula1>'ROUND 2'!$BZ$17:$CB$17</formula1>
    </dataValidation>
    <dataValidation type="list" allowBlank="1" showErrorMessage="1" sqref="G23">
      <formula1>'ROUND 2'!$AX$23:$AZ$23</formula1>
    </dataValidation>
    <dataValidation type="list" allowBlank="1" showErrorMessage="1" sqref="F8">
      <formula1>'ROUND 2'!$AT$8:$AV$8</formula1>
    </dataValidation>
    <dataValidation type="list" allowBlank="1" showErrorMessage="1" sqref="G11">
      <formula1>'ROUND 2'!$AX$11:$AZ$11</formula1>
    </dataValidation>
    <dataValidation type="list" allowBlank="1" showErrorMessage="1" sqref="G12">
      <formula1>'ROUND 2'!$AX$12:$AZ$12</formula1>
    </dataValidation>
    <dataValidation type="list" allowBlank="1" showErrorMessage="1" sqref="P19">
      <formula1>'ROUND 2'!$BR$19:$BT$19</formula1>
    </dataValidation>
    <dataValidation type="list" allowBlank="1" showErrorMessage="1" sqref="Q27">
      <formula1>'ROUND 2'!$BV$27:$BX$27</formula1>
    </dataValidation>
    <dataValidation type="list" allowBlank="1" showErrorMessage="1" sqref="H18">
      <formula1>'ROUND 2'!$BB$18:$BD$18</formula1>
    </dataValidation>
    <dataValidation type="list" allowBlank="1" showErrorMessage="1" sqref="O25">
      <formula1>'ROUND 2'!$BN$25:$BP$25</formula1>
    </dataValidation>
    <dataValidation type="list" allowBlank="1" showErrorMessage="1" sqref="H23">
      <formula1>'ROUND 2'!$BB$23:$BD$23</formula1>
    </dataValidation>
    <dataValidation type="list" allowBlank="1" showErrorMessage="1" sqref="P4">
      <formula1>'ROUND 2'!$BR$4:$BT$4</formula1>
    </dataValidation>
    <dataValidation type="list" allowBlank="1" showErrorMessage="1" sqref="P21">
      <formula1>'ROUND 2'!$BR$21:$BT$21</formula1>
    </dataValidation>
    <dataValidation type="list" allowBlank="1" showErrorMessage="1" sqref="C14">
      <formula1>'ROUND 2'!$AH$14:$AJ$14</formula1>
    </dataValidation>
    <dataValidation type="list" allowBlank="1" showErrorMessage="1" sqref="Q8">
      <formula1>'ROUND 2'!$BV$8:$BX$8</formula1>
    </dataValidation>
    <dataValidation type="list" allowBlank="1" showErrorMessage="1" sqref="F13">
      <formula1>'ROUND 2'!$AT$13:$AV$13</formula1>
    </dataValidation>
    <dataValidation type="list" allowBlank="1" showErrorMessage="1" sqref="N11">
      <formula1>'ROUND 2'!$BJ$11:$BL$11</formula1>
    </dataValidation>
    <dataValidation type="list" allowBlank="1" showErrorMessage="1" sqref="N4">
      <formula1>'ROUND 2'!$BJ$4:$BL$4</formula1>
    </dataValidation>
    <dataValidation type="list" allowBlank="1" showErrorMessage="1" sqref="C24">
      <formula1>'ROUND 2'!$AH$24:$AJ$24</formula1>
    </dataValidation>
    <dataValidation type="list" allowBlank="1" showErrorMessage="1" sqref="I8">
      <formula1>'ROUND 2'!$X$8:$AA$8</formula1>
    </dataValidation>
    <dataValidation type="list" allowBlank="1" showErrorMessage="1" sqref="P16">
      <formula1>'ROUND 2'!$BR$16:$BT$16</formula1>
    </dataValidation>
    <dataValidation type="list" allowBlank="1" showErrorMessage="1" sqref="F16">
      <formula1>'ROUND 2'!$AT$16:$AV$16</formula1>
    </dataValidation>
    <dataValidation type="list" allowBlank="1" showErrorMessage="1" sqref="G7">
      <formula1>'ROUND 2'!$AX$7:$AZ$7</formula1>
    </dataValidation>
    <dataValidation type="list" allowBlank="1" showErrorMessage="1" sqref="N14">
      <formula1>'ROUND 2'!$BJ$14:$BL$14</formula1>
    </dataValidation>
    <dataValidation type="list" allowBlank="1" showErrorMessage="1" sqref="O22">
      <formula1>'ROUND 2'!$BN$22:$BP$22</formula1>
    </dataValidation>
    <dataValidation type="list" allowBlank="1" showErrorMessage="1" sqref="R9">
      <formula1>'ROUND 2'!$BZ$9:$CB$9</formula1>
    </dataValidation>
    <dataValidation type="list" allowBlank="1" showErrorMessage="1" sqref="O23">
      <formula1>'ROUND 2'!$BN$23:$BP$23</formula1>
    </dataValidation>
    <dataValidation type="list" allowBlank="1" showErrorMessage="1" sqref="F6">
      <formula1>'ROUND 2'!$AT$6:$AV$6</formula1>
    </dataValidation>
    <dataValidation type="list" allowBlank="1" showErrorMessage="1" sqref="R15">
      <formula1>'ROUND 2'!$BZ$15:$CB$15</formula1>
    </dataValidation>
    <dataValidation type="list" allowBlank="1" showErrorMessage="1" sqref="F14">
      <formula1>'ROUND 2'!$AT$14:$AV$14</formula1>
    </dataValidation>
    <dataValidation type="list" allowBlank="1" showErrorMessage="1" sqref="M11">
      <formula1>'ROUND 2'!$BF$11:$BH$11</formula1>
    </dataValidation>
    <dataValidation type="list" allowBlank="1" showErrorMessage="1" sqref="N12">
      <formula1>'ROUND 2'!$BJ$12:$BL$12</formula1>
    </dataValidation>
    <dataValidation type="list" allowBlank="1" showErrorMessage="1" sqref="R20">
      <formula1>'ROUND 2'!$BZ$20:$CB$20</formula1>
    </dataValidation>
    <dataValidation type="list" allowBlank="1" showErrorMessage="1" sqref="H19">
      <formula1>'ROUND 2'!$BB$19:$BD$19</formula1>
    </dataValidation>
    <dataValidation type="list" allowBlank="1" showErrorMessage="1" sqref="D26">
      <formula1>'ROUND 2'!$AL$26:$AN$26</formula1>
    </dataValidation>
    <dataValidation type="list" allowBlank="1" showErrorMessage="1" sqref="P17">
      <formula1>'ROUND 2'!$BR$17:$BT$17</formula1>
    </dataValidation>
    <dataValidation type="list" allowBlank="1" showErrorMessage="1" sqref="E9">
      <formula1>'ROUND 2'!$AP$9:$AR$9</formula1>
    </dataValidation>
    <dataValidation type="list" allowBlank="1" showErrorMessage="1" sqref="R14">
      <formula1>'ROUND 2'!$BZ$14:$CB$14</formula1>
    </dataValidation>
    <dataValidation type="list" allowBlank="1" showErrorMessage="1" sqref="O24">
      <formula1>'ROUND 2'!$BN$24:$BP$24</formula1>
    </dataValidation>
    <dataValidation type="list" allowBlank="1" showErrorMessage="1" sqref="H6">
      <formula1>'ROUND 2'!$BB$6:$BD$6</formula1>
    </dataValidation>
    <dataValidation type="list" allowBlank="1" showErrorMessage="1" sqref="C9">
      <formula1>'ROUND 2'!$AH$9:$AJ$9</formula1>
    </dataValidation>
    <dataValidation type="list" allowBlank="1" showErrorMessage="1" sqref="C2 M2">
      <formula1>INSTRUCTIONS!$A$34:$CC$34</formula1>
    </dataValidation>
    <dataValidation type="list" allowBlank="1" showErrorMessage="1" sqref="F15">
      <formula1>'ROUND 2'!$AT$15:$AV$15</formula1>
    </dataValidation>
    <dataValidation type="list" allowBlank="1" showErrorMessage="1" sqref="D25">
      <formula1>'ROUND 2'!$AL$25:$AN$25</formula1>
    </dataValidation>
    <dataValidation type="list" allowBlank="1" showErrorMessage="1" sqref="M10">
      <formula1>'ROUND 2'!$BF$10:$BH$10</formula1>
    </dataValidation>
    <dataValidation type="list" allowBlank="1" showErrorMessage="1" sqref="P18">
      <formula1>'ROUND 2'!$BR$18:$BT$18</formula1>
    </dataValidation>
    <dataValidation type="list" allowBlank="1" showErrorMessage="1" sqref="M5">
      <formula1>'ROUND 2'!$BF$5:$BH$5</formula1>
    </dataValidation>
    <dataValidation type="list" allowBlank="1" showErrorMessage="1" sqref="O7">
      <formula1>'ROUND 2'!$BN$7:$BP$7</formula1>
    </dataValidation>
    <dataValidation type="list" allowBlank="1" showErrorMessage="1" sqref="C23">
      <formula1>'ROUND 2'!$AH$23:$AJ$23</formula1>
    </dataValidation>
    <dataValidation type="list" allowBlank="1" showErrorMessage="1" sqref="S10">
      <formula1>'ROUND 2'!$AC$10:$AF$10</formula1>
    </dataValidation>
    <dataValidation type="list" allowBlank="1" showErrorMessage="1" sqref="R13">
      <formula1>'ROUND 2'!$BZ$13:$CB$13</formula1>
    </dataValidation>
    <dataValidation type="list" allowBlank="1" showErrorMessage="1" sqref="D8">
      <formula1>'ROUND 2'!$AL$8:$AN$8</formula1>
    </dataValidation>
    <dataValidation type="list" allowBlank="1" showErrorMessage="1" sqref="I10">
      <formula1>'ROUND 2'!$X$10:$AA$10</formula1>
    </dataValidation>
    <dataValidation type="list" allowBlank="1" showErrorMessage="1" sqref="O19">
      <formula1>'ROUND 2'!$BN$19:$BP$19</formula1>
    </dataValidation>
    <dataValidation type="list" allowBlank="1" showErrorMessage="1" sqref="I9">
      <formula1>'ROUND 2'!$X$9:$AA$9</formula1>
    </dataValidation>
    <dataValidation type="list" allowBlank="1" showErrorMessage="1" sqref="N10">
      <formula1>'ROUND 2'!$BJ$10:$BL$10</formula1>
    </dataValidation>
    <dataValidation type="list" allowBlank="1" showErrorMessage="1" sqref="S16">
      <formula1>'ROUND 2'!$AC$16:$AF$16</formula1>
    </dataValidation>
    <dataValidation type="list" allowBlank="1" showErrorMessage="1" sqref="P22">
      <formula1>'ROUND 2'!$BR$22:$BT$22</formula1>
    </dataValidation>
    <dataValidation type="list" allowBlank="1" showErrorMessage="1" sqref="G13">
      <formula1>'ROUND 2'!$AX$13:$AZ$13</formula1>
    </dataValidation>
    <dataValidation type="list" allowBlank="1" showErrorMessage="1" sqref="E6">
      <formula1>'ROUND 2'!$AP$6:$AR$6</formula1>
    </dataValidation>
    <dataValidation type="list" allowBlank="1" showErrorMessage="1" sqref="F25">
      <formula1>'ROUND 2'!$AT$25:$AV$25</formula1>
    </dataValidation>
    <dataValidation type="list" allowBlank="1" showErrorMessage="1" sqref="P14">
      <formula1>'ROUND 2'!$BR$14:$BT$14</formula1>
    </dataValidation>
    <dataValidation type="list" allowBlank="1" showErrorMessage="1" sqref="R7">
      <formula1>'ROUND 2'!$BZ$7:$CB$7</formula1>
    </dataValidation>
    <dataValidation type="list" allowBlank="1" showErrorMessage="1" sqref="O26">
      <formula1>'ROUND 2'!$BN$26:$BP$26</formula1>
    </dataValidation>
    <dataValidation type="list" allowBlank="1" showErrorMessage="1" sqref="F17">
      <formula1>'ROUND 2'!$AT$17:$AV$17</formula1>
    </dataValidation>
    <dataValidation type="list" allowBlank="1" showErrorMessage="1" sqref="S7">
      <formula1>'ROUND 2'!$AC$7:$AF$7</formula1>
    </dataValidation>
    <dataValidation type="list" allowBlank="1" showErrorMessage="1" sqref="F18">
      <formula1>'ROUND 2'!$AT$18:$AV$18</formula1>
    </dataValidation>
    <dataValidation type="list" allowBlank="1" showErrorMessage="1" sqref="S11">
      <formula1>'ROUND 2'!$AC$11:$AF$11</formula1>
    </dataValidation>
    <dataValidation type="list" allowBlank="1" showErrorMessage="1" sqref="P15">
      <formula1>'ROUND 2'!$BR$15:$BT$15</formula1>
    </dataValidation>
    <dataValidation type="list" allowBlank="1" showErrorMessage="1" sqref="S23">
      <formula1>'ROUND 2'!$AC$23:$AF$23</formula1>
    </dataValidation>
    <dataValidation type="list" allowBlank="1" showErrorMessage="1" sqref="G6">
      <formula1>'ROUND 2'!$AX$6:$AZ$6</formula1>
    </dataValidation>
    <dataValidation type="list" allowBlank="1" showErrorMessage="1" sqref="Q7">
      <formula1>'ROUND 2'!$BV$7:$BX$7</formula1>
    </dataValidation>
    <dataValidation type="list" allowBlank="1" showErrorMessage="1" sqref="O27">
      <formula1>'ROUND 2'!$BN$27:$BP$27</formula1>
    </dataValidation>
    <dataValidation type="list" allowBlank="1" showErrorMessage="1" sqref="S17">
      <formula1>'ROUND 2'!$AC$17:$AF$17</formula1>
    </dataValidation>
    <dataValidation type="list" allowBlank="1" showErrorMessage="1" sqref="N8">
      <formula1>'ROUND 2'!$BJ$8:$BL$8</formula1>
    </dataValidation>
    <dataValidation type="list" allowBlank="1" showErrorMessage="1" sqref="G4">
      <formula1>'ROUND 2'!$AX$4:$AZ$4</formula1>
    </dataValidation>
    <dataValidation type="list" allowBlank="1" showErrorMessage="1" sqref="F19">
      <formula1>'ROUND 2'!$AT$19:$AV$19</formula1>
    </dataValidation>
    <dataValidation type="list" allowBlank="1" showErrorMessage="1" sqref="Q5">
      <formula1>'ROUND 2'!$BV$5:$BX$5</formula1>
    </dataValidation>
    <dataValidation type="list" allowBlank="1" showErrorMessage="1" sqref="S22">
      <formula1>'ROUND 2'!$AC$22:$AF$22</formula1>
    </dataValidation>
    <dataValidation type="list" allowBlank="1" showErrorMessage="1" sqref="F24">
      <formula1>'ROUND 2'!$AT$24:$AV$24</formula1>
    </dataValidation>
    <dataValidation type="list" allowBlank="1" showErrorMessage="1" sqref="I4">
      <formula1>'ROUND 2'!$X$4:$AA$4</formula1>
    </dataValidation>
    <dataValidation type="list" allowBlank="1" showErrorMessage="1" sqref="E4">
      <formula1>'ROUND 2'!$AP$4:$AR$4</formula1>
    </dataValidation>
    <dataValidation type="list" allowBlank="1" showErrorMessage="1" sqref="O5">
      <formula1>'ROUND 2'!$BN$5:$BP$5</formula1>
    </dataValidation>
    <dataValidation type="list" allowBlank="1" showErrorMessage="1" sqref="P10">
      <formula1>'ROUND 2'!$BR$10:$BT$10</formula1>
    </dataValidation>
    <dataValidation type="list" allowBlank="1" showErrorMessage="1" sqref="H8">
      <formula1>'ROUND 2'!$BB$8:$BD$8</formula1>
    </dataValidation>
    <dataValidation type="list" allowBlank="1" showErrorMessage="1" sqref="P13">
      <formula1>'ROUND 2'!$BR$13:$BT$13</formula1>
    </dataValidation>
    <dataValidation type="list" allowBlank="1" showErrorMessage="1" sqref="D6">
      <formula1>'ROUND 2'!$AL$6:$AN$6</formula1>
    </dataValidation>
    <dataValidation type="list" allowBlank="1" showErrorMessage="1" sqref="S12">
      <formula1>'ROUND 2'!$AC$12:$AF$12</formula1>
    </dataValidation>
    <dataValidation type="list" allowBlank="1" showErrorMessage="1" sqref="C27">
      <formula1>'ROUND 2'!$AH$27:$AJ$27</formula1>
    </dataValidation>
    <dataValidation type="list" allowBlank="1" showErrorMessage="1" sqref="F26">
      <formula1>'ROUND 2'!$AT$26:$AV$26</formula1>
    </dataValidation>
    <dataValidation type="list" allowBlank="1" showErrorMessage="1" sqref="R5">
      <formula1>'ROUND 2'!$BZ$5:$CB$5</formula1>
    </dataValidation>
    <dataValidation type="list" allowBlank="1" showErrorMessage="1" sqref="S15">
      <formula1>'ROUND 2'!$AC$15:$AF$15</formula1>
    </dataValidation>
    <dataValidation type="list" allowBlank="1" showErrorMessage="1" sqref="P11">
      <formula1>'ROUND 2'!$BR$11:$BT$11</formula1>
    </dataValidation>
    <dataValidation type="list" allowBlank="1" showErrorMessage="1" sqref="S20">
      <formula1>'ROUND 2'!$AC$20:$AF$20</formula1>
    </dataValidation>
    <dataValidation type="list" allowBlank="1" showErrorMessage="1" sqref="C6">
      <formula1>'ROUND 2'!$AH$6:$AJ$6</formula1>
    </dataValidation>
    <dataValidation type="list" allowBlank="1" showErrorMessage="1" sqref="P8">
      <formula1>'ROUND 2'!$BR$8:$BT$8</formula1>
    </dataValidation>
    <dataValidation type="list" allowBlank="1" showErrorMessage="1" sqref="F27">
      <formula1>'ROUND 2'!$AT$27:$AV$27</formula1>
    </dataValidation>
    <dataValidation type="list" allowBlank="1" showErrorMessage="1" sqref="S14">
      <formula1>'ROUND 2'!$AC$14:$AF$14</formula1>
    </dataValidation>
    <dataValidation type="list" allowBlank="1" showErrorMessage="1" sqref="D4">
      <formula1>'ROUND 2'!$AL$4:$AN$4</formula1>
    </dataValidation>
    <dataValidation type="list" allowBlank="1" showErrorMessage="1" sqref="R10">
      <formula1>'ROUND 2'!$BZ$10:$CB$10</formula1>
    </dataValidation>
    <dataValidation type="list" allowBlank="1" showErrorMessage="1" sqref="O16">
      <formula1>'ROUND 2'!$BN$16:$BP$16</formula1>
    </dataValidation>
    <dataValidation type="list" allowBlank="1" showErrorMessage="1" sqref="F7">
      <formula1>'ROUND 2'!$AT$7:$AV$7</formula1>
    </dataValidation>
    <dataValidation type="list" allowBlank="1" showErrorMessage="1" sqref="D19">
      <formula1>'ROUND 2'!$AL$19:$AN$19</formula1>
    </dataValidation>
    <dataValidation type="list" allowBlank="1" showErrorMessage="1" sqref="H14">
      <formula1>'ROUND 2'!$BB$14:$BD$14</formula1>
    </dataValidation>
    <dataValidation type="list" allowBlank="1" showErrorMessage="1" sqref="P12">
      <formula1>'ROUND 2'!$BR$12:$BT$12</formula1>
    </dataValidation>
    <dataValidation type="list" allowBlank="1" showErrorMessage="1" sqref="S13">
      <formula1>'ROUND 2'!$AC$13:$AF$13</formula1>
    </dataValidation>
    <dataValidation type="list" allowBlank="1" showErrorMessage="1" sqref="M8">
      <formula1>'ROUND 2'!$BF$8:$BH$8</formula1>
    </dataValidation>
    <dataValidation type="list" allowBlank="1" showErrorMessage="1" sqref="D21">
      <formula1>'ROUND 2'!$AL$21:$AN$21</formula1>
    </dataValidation>
    <dataValidation type="list" allowBlank="1" showErrorMessage="1" sqref="E25">
      <formula1>'ROUND 2'!$AP$25:$AR$25</formula1>
    </dataValidation>
    <dataValidation type="list" allowBlank="1" showErrorMessage="1" sqref="F22">
      <formula1>'ROUND 2'!$AT$22:$AV$22</formula1>
    </dataValidation>
    <dataValidation type="list" allowBlank="1" showErrorMessage="1" sqref="N20">
      <formula1>'ROUND 2'!$BJ$20:$BL$20</formula1>
    </dataValidation>
    <dataValidation type="list" allowBlank="1" showErrorMessage="1" sqref="C20">
      <formula1>'ROUND 2'!$AH$20:$AJ$20</formula1>
    </dataValidation>
    <dataValidation type="list" allowBlank="1" showErrorMessage="1" sqref="H27">
      <formula1>'ROUND 2'!$BB$27:$BD$27</formula1>
    </dataValidation>
    <dataValidation type="list" allowBlank="1" showErrorMessage="1" sqref="M15">
      <formula1>'ROUND 2'!$BF$15:$BH$15</formula1>
    </dataValidation>
    <dataValidation type="list" allowBlank="1" showErrorMessage="1" sqref="P25">
      <formula1>'ROUND 2'!$BR$25:$BT$25</formula1>
    </dataValidation>
    <dataValidation type="list" allowBlank="1" showErrorMessage="1" sqref="C18">
      <formula1>'ROUND 2'!$AH$18:$AJ$18</formula1>
    </dataValidation>
    <dataValidation type="list" allowBlank="1" showErrorMessage="1" sqref="R24">
      <formula1>'ROUND 2'!$BZ$24:$CB$24</formula1>
    </dataValidation>
    <dataValidation type="list" allowBlank="1" showErrorMessage="1" sqref="G16">
      <formula1>'ROUND 2'!$AX$16:$AZ$16</formula1>
    </dataValidation>
    <dataValidation type="list" allowBlank="1" showErrorMessage="1" sqref="G17">
      <formula1>'ROUND 2'!$AX$17:$AZ$17</formula1>
    </dataValidation>
    <dataValidation type="list" allowBlank="1" showErrorMessage="1" sqref="N7">
      <formula1>'ROUND 2'!$BJ$7:$BL$7</formula1>
    </dataValidation>
    <dataValidation type="list" allowBlank="1" showErrorMessage="1" sqref="F23">
      <formula1>'ROUND 2'!$AT$23:$AV$23</formula1>
    </dataValidation>
    <dataValidation type="list" allowBlank="1" showErrorMessage="1" sqref="O4">
      <formula1>'ROUND 2'!$BN$4:$BP$4</formula1>
    </dataValidation>
    <dataValidation type="list" allowBlank="1" showErrorMessage="1" sqref="E11">
      <formula1>'ROUND 2'!$AP$11:$AR$11</formula1>
    </dataValidation>
    <dataValidation type="list" allowBlank="1" showErrorMessage="1" sqref="M14">
      <formula1>'ROUND 2'!$BF$14:$BH$14</formula1>
    </dataValidation>
    <dataValidation type="list" allowBlank="1" showErrorMessage="1" sqref="P26">
      <formula1>'ROUND 2'!$BR$26:$BT$26</formula1>
    </dataValidation>
    <dataValidation type="list" allowBlank="1" showErrorMessage="1" sqref="R11">
      <formula1>'ROUND 2'!$BZ$11:$CB$11</formula1>
    </dataValidation>
    <dataValidation type="list" allowBlank="1" showErrorMessage="1" sqref="C19">
      <formula1>'ROUND 2'!$AH$19:$AJ$19</formula1>
    </dataValidation>
    <dataValidation type="list" allowBlank="1" showErrorMessage="1" sqref="O15">
      <formula1>'ROUND 2'!$BN$15:$BP$15</formula1>
    </dataValidation>
    <dataValidation type="list" allowBlank="1" showErrorMessage="1" sqref="H7">
      <formula1>'ROUND 2'!$BB$7:$BD$7</formula1>
    </dataValidation>
    <dataValidation type="list" allowBlank="1" showErrorMessage="1" sqref="S4">
      <formula1>'ROUND 2'!$AC$4:$AF$4</formula1>
    </dataValidation>
    <dataValidation type="list" allowBlank="1" showErrorMessage="1" sqref="R23">
      <formula1>'ROUND 2'!$BZ$23:$CB$23</formula1>
    </dataValidation>
    <dataValidation type="list" allowBlank="1" showErrorMessage="1" sqref="D22">
      <formula1>'ROUND 2'!$AL$22:$AN$22</formula1>
    </dataValidation>
    <dataValidation type="list" allowBlank="1" showErrorMessage="1" sqref="N21">
      <formula1>'ROUND 2'!$BJ$21:$BL$21</formula1>
    </dataValidation>
    <dataValidation type="list" allowBlank="1" showErrorMessage="1" sqref="E24">
      <formula1>'ROUND 2'!$AP$24:$AR$24</formula1>
    </dataValidation>
    <dataValidation type="list" allowBlank="1" showErrorMessage="1" sqref="Q4">
      <formula1>'ROUND 2'!$BV$4:$BX$4</formula1>
    </dataValidation>
    <dataValidation type="list" allowBlank="1" showErrorMessage="1" sqref="I7">
      <formula1>'ROUND 2'!$X$7:$AA$7</formula1>
    </dataValidation>
    <dataValidation type="list" allowBlank="1" showErrorMessage="1" sqref="E12">
      <formula1>'ROUND 2'!$AP$12:$AR$12</formula1>
    </dataValidation>
    <dataValidation type="list" allowBlank="1" showErrorMessage="1" sqref="F21">
      <formula1>'ROUND 2'!$AT$21:$AV$21</formula1>
    </dataValidation>
    <dataValidation type="list" allowBlank="1" showErrorMessage="1" sqref="M6">
      <formula1>'ROUND 2'!$BF$6:$BH$6</formula1>
    </dataValidation>
    <dataValidation type="list" allowBlank="1" showErrorMessage="1" sqref="R22">
      <formula1>'ROUND 2'!$BZ$22:$CB$22</formula1>
    </dataValidation>
    <dataValidation type="list" allowBlank="1" showErrorMessage="1" sqref="E8">
      <formula1>'ROUND 2'!$AP$8:$AR$8</formula1>
    </dataValidation>
    <dataValidation type="list" allowBlank="1" showErrorMessage="1" sqref="F5">
      <formula1>'ROUND 2'!$AT$5:$AV$5</formula1>
    </dataValidation>
    <dataValidation type="list" allowBlank="1" showErrorMessage="1" sqref="C3:H3">
      <formula1>'ROUND 2'!$Y$27:$Y$36</formula1>
    </dataValidation>
    <dataValidation type="list" allowBlank="1" showErrorMessage="1" sqref="E10">
      <formula1>'ROUND 2'!$AP$10:$AR$10</formula1>
    </dataValidation>
    <dataValidation type="list" allowBlank="1" showErrorMessage="1" sqref="P24">
      <formula1>'ROUND 2'!$BR$24:$BT$24</formula1>
    </dataValidation>
    <dataValidation type="list" allowBlank="1" showErrorMessage="1" sqref="C17">
      <formula1>'ROUND 2'!$AH$17:$AJ$17</formula1>
    </dataValidation>
    <dataValidation type="list" allowBlank="1" showErrorMessage="1" sqref="O9">
      <formula1>'ROUND 2'!$BN$9:$BP$9</formula1>
    </dataValidation>
    <dataValidation type="list" allowBlank="1" showErrorMessage="1" sqref="G15">
      <formula1>'ROUND 2'!$AX$15:$AZ$15</formula1>
    </dataValidation>
    <dataValidation type="list" allowBlank="1" showErrorMessage="1" sqref="C8">
      <formula1>'ROUND 2'!$AH$8:$AJ$8</formula1>
    </dataValidation>
    <dataValidation type="list" allowBlank="1" showErrorMessage="1" sqref="E26">
      <formula1>'ROUND 2'!$AP$26:$AR$26</formula1>
    </dataValidation>
    <dataValidation type="list" allowBlank="1" showErrorMessage="1" sqref="O17">
      <formula1>'ROUND 2'!$BN$17:$BP$17</formula1>
    </dataValidation>
    <dataValidation type="list" allowBlank="1" showErrorMessage="1" sqref="R12">
      <formula1>'ROUND 2'!$BZ$12:$CB$12</formula1>
    </dataValidation>
    <dataValidation type="list" allowBlank="1" showErrorMessage="1" sqref="I14">
      <formula1>'ROUND 2'!$X$14:$AA$14</formula1>
    </dataValidation>
    <dataValidation type="list" allowBlank="1" showErrorMessage="1" sqref="H5">
      <formula1>'ROUND 2'!$BB$5:$BD$5</formula1>
    </dataValidation>
    <dataValidation type="list" allowBlank="1" showErrorMessage="1" sqref="D18">
      <formula1>'ROUND 2'!$AL$18:$AN$18</formula1>
    </dataValidation>
    <dataValidation type="list" allowBlank="1" showErrorMessage="1" sqref="M27">
      <formula1>'ROUND 2'!$BF$27:$BH$27</formula1>
    </dataValidation>
    <dataValidation type="list" allowBlank="1" showErrorMessage="1" sqref="I11">
      <formula1>'ROUND 2'!$X$11:$AA$11</formula1>
    </dataValidation>
    <dataValidation type="list" allowBlank="1" showErrorMessage="1" sqref="S9">
      <formula1>'ROUND 2'!$AC$9:$AF$9</formula1>
    </dataValidation>
    <dataValidation type="list" allowBlank="1" showErrorMessage="1" sqref="H25">
      <formula1>'ROUND 2'!$BB$25:$BD$25</formula1>
    </dataValidation>
    <dataValidation type="list" allowBlank="1" showErrorMessage="1" sqref="I12">
      <formula1>'ROUND 2'!$X$12:$AA$12</formula1>
    </dataValidation>
    <dataValidation type="list" allowBlank="1" showErrorMessage="1" sqref="Q10">
      <formula1>'ROUND 2'!$BV$10:$BX$10</formula1>
    </dataValidation>
    <dataValidation type="list" allowBlank="1" showErrorMessage="1" sqref="P23">
      <formula1>'ROUND 2'!$BR$23:$BT$23</formula1>
    </dataValidation>
    <dataValidation type="list" allowBlank="1" showErrorMessage="1" sqref="E27">
      <formula1>'ROUND 2'!$AP$27:$AR$27</formula1>
    </dataValidation>
    <dataValidation type="list" allowBlank="1" showErrorMessage="1" sqref="C16">
      <formula1>'ROUND 2'!$AH$16:$AJ$16</formula1>
    </dataValidation>
    <dataValidation type="list" allowBlank="1" showErrorMessage="1" sqref="P5">
      <formula1>'ROUND 2'!$BR$5:$BT$5</formula1>
    </dataValidation>
    <dataValidation type="list" allowBlank="1" showErrorMessage="1" sqref="D9">
      <formula1>'ROUND 2'!$AL$9:$AN$9</formula1>
    </dataValidation>
    <dataValidation type="list" allowBlank="1" showErrorMessage="1" sqref="C21">
      <formula1>'ROUND 2'!$AH$21:$AJ$21</formula1>
    </dataValidation>
    <dataValidation type="list" allowBlank="1" showErrorMessage="1" sqref="G8">
      <formula1>'ROUND 2'!$AX$8:$AZ$8</formula1>
    </dataValidation>
    <dataValidation type="list" allowBlank="1" showErrorMessage="1" sqref="G20">
      <formula1>'ROUND 2'!$AX$20:$AZ$20</formula1>
    </dataValidation>
    <dataValidation type="list" allowBlank="1" showErrorMessage="1" sqref="Q9">
      <formula1>'ROUND 2'!$BV$9:$BX$9</formula1>
    </dataValidation>
    <dataValidation type="list" allowBlank="1" showErrorMessage="1" sqref="I13">
      <formula1>'ROUND 2'!$X$13:$AA$13</formula1>
    </dataValidation>
    <dataValidation type="list" allowBlank="1" showErrorMessage="1" sqref="H26">
      <formula1>'ROUND 2'!$BB$26:$BD$26</formula1>
    </dataValidation>
    <dataValidation type="list" allowBlank="1" showErrorMessage="1" sqref="Q11">
      <formula1>'ROUND 2'!$BV$11:$BX$11</formula1>
    </dataValidation>
    <dataValidation type="list" allowBlank="1" showErrorMessage="1" sqref="G14">
      <formula1>'ROUND 2'!$AX$14:$AZ$14</formula1>
    </dataValidation>
    <dataValidation type="list" allowBlank="1" showErrorMessage="1" sqref="N5">
      <formula1>'ROUND 2'!$BJ$5:$BL$5</formula1>
    </dataValidation>
    <dataValidation type="list" allowBlank="1" showErrorMessage="1" sqref="O18">
      <formula1>'ROUND 2'!$BN$18:$BP$18</formula1>
    </dataValidation>
    <dataValidation type="list" allowBlank="1" showErrorMessage="1" sqref="F20">
      <formula1>'ROUND 2'!$AT$20:$AV$20</formula1>
    </dataValidation>
    <dataValidation type="list" allowBlank="1" showErrorMessage="1" sqref="C22">
      <formula1>'ROUND 2'!$AH$22:$AJ$22</formula1>
    </dataValidation>
    <dataValidation type="list" allowBlank="1" showErrorMessage="1" sqref="M25">
      <formula1>'ROUND 2'!$BF$25:$BH$25</formula1>
    </dataValidation>
    <dataValidation type="list" allowBlank="1" showErrorMessage="1" sqref="E22">
      <formula1>'ROUND 2'!$AP$22:$AR$22</formula1>
    </dataValidation>
    <dataValidation type="list" allowBlank="1" showErrorMessage="1" sqref="M4">
      <formula1>'ROUND 2'!$BF$4:$BH$4</formula1>
    </dataValidation>
    <dataValidation type="list" allowBlank="1" showErrorMessage="1" sqref="R8">
      <formula1>'ROUND 2'!$BZ$8:$CB$8</formula1>
    </dataValidation>
    <dataValidation type="list" allowBlank="1" showErrorMessage="1" sqref="G21">
      <formula1>'ROUND 2'!$AX$21:$AZ$21</formula1>
    </dataValidation>
    <dataValidation type="list" allowBlank="1" showErrorMessage="1" sqref="S8">
      <formula1>'ROUND 2'!$AC$8:$AF$8</formula1>
    </dataValidation>
    <dataValidation type="list" allowBlank="1" showErrorMessage="1" sqref="G27">
      <formula1>'ROUND 2'!$AX$27:$AZ$27</formula1>
    </dataValidation>
    <dataValidation type="list" allowBlank="1" showErrorMessage="1" sqref="O21">
      <formula1>'ROUND 2'!$BN$21:$BP$21</formula1>
    </dataValidation>
    <dataValidation type="list" allowBlank="1" showErrorMessage="1" sqref="Q20">
      <formula1>'ROUND 2'!$BV$20:$BX$20</formula1>
    </dataValidation>
    <dataValidation type="list" allowBlank="1" showErrorMessage="1" sqref="F12">
      <formula1>'ROUND 2'!$AT$12:$AV$12</formula1>
    </dataValidation>
    <dataValidation type="list" allowBlank="1" showErrorMessage="1" sqref="D24">
      <formula1>'ROUND 2'!$AL$24:$AN$24</formula1>
    </dataValidation>
    <dataValidation type="list" allowBlank="1" showErrorMessage="1" sqref="H11">
      <formula1>'ROUND 2'!$BB$11:$BD$11</formula1>
    </dataValidation>
    <dataValidation type="list" allowBlank="1" showErrorMessage="1" sqref="Q18">
      <formula1>'ROUND 2'!$BV$18:$BX$18</formula1>
    </dataValidation>
    <dataValidation type="list" allowBlank="1" showErrorMessage="1" sqref="R19">
      <formula1>'ROUND 2'!$BZ$19:$CB$19</formula1>
    </dataValidation>
    <dataValidation type="list" allowBlank="1" showErrorMessage="1" sqref="N23">
      <formula1>'ROUND 2'!$BJ$23:$BL$23</formula1>
    </dataValidation>
    <dataValidation type="list" allowBlank="1" showErrorMessage="1" sqref="M12">
      <formula1>'ROUND 2'!$BF$12:$BH$12</formula1>
    </dataValidation>
    <dataValidation type="list" allowBlank="1" showErrorMessage="1" sqref="C15">
      <formula1>'ROUND 2'!$AH$15:$AJ$15</formula1>
    </dataValidation>
    <dataValidation type="list" allowBlank="1" showErrorMessage="1" sqref="C7">
      <formula1>'ROUND 2'!$AH$7:$AJ$7</formula1>
    </dataValidation>
    <dataValidation type="list" allowBlank="1" showErrorMessage="1" sqref="E14">
      <formula1>'ROUND 2'!$AP$14:$AR$14</formula1>
    </dataValidation>
    <dataValidation type="list" allowBlank="1" showErrorMessage="1" sqref="R21">
      <formula1>'ROUND 2'!$BZ$21:$CB$21</formula1>
    </dataValidation>
    <dataValidation type="list" allowBlank="1" showErrorMessage="1" sqref="G19">
      <formula1>'ROUND 2'!$AX$19:$AZ$19</formula1>
    </dataValidation>
    <dataValidation type="list" allowBlank="1" showErrorMessage="1" sqref="O13">
      <formula1>'ROUND 2'!$BN$13:$BP$13</formula1>
    </dataValidation>
    <dataValidation type="list" allowBlank="1" showErrorMessage="1" sqref="F4">
      <formula1>'ROUND 2'!$AT$4:$AV$4</formula1>
    </dataValidation>
    <dataValidation type="list" allowBlank="1" showErrorMessage="1" sqref="Q12">
      <formula1>'ROUND 2'!$BV$12:$BX$12</formula1>
    </dataValidation>
    <dataValidation type="list" allowBlank="1" showErrorMessage="1" sqref="D11">
      <formula1>'ROUND 2'!$AL$11:$AN$11</formula1>
    </dataValidation>
    <dataValidation type="list" allowBlank="1" showErrorMessage="1" sqref="M18">
      <formula1>'ROUND 2'!$BF$18:$BH$18</formula1>
    </dataValidation>
    <dataValidation type="list" allowBlank="1" showErrorMessage="1" sqref="I23">
      <formula1>'ROUND 2'!$X$23:$AA$23</formula1>
    </dataValidation>
    <dataValidation type="list" allowBlank="1" showErrorMessage="1" sqref="H24">
      <formula1>'ROUND 2'!$BB$24:$BD$24</formula1>
    </dataValidation>
    <dataValidation type="list" allowBlank="1" showErrorMessage="1" sqref="N15">
      <formula1>'ROUND 2'!$BJ$15:$BL$15</formula1>
    </dataValidation>
    <dataValidation type="list" allowBlank="1" showErrorMessage="1" sqref="D23">
      <formula1>'ROUND 2'!$AL$23:$AN$23</formula1>
    </dataValidation>
    <dataValidation type="list" allowBlank="1" showErrorMessage="1" sqref="M20">
      <formula1>'ROUND 2'!$BF$20:$BH$20</formula1>
    </dataValidation>
    <dataValidation type="list" allowBlank="1" showErrorMessage="1" sqref="E7">
      <formula1>'ROUND 2'!$AP$7:$AR$7</formula1>
    </dataValidation>
    <dataValidation type="list" allowBlank="1" showErrorMessage="1" sqref="O8">
      <formula1>'ROUND 2'!$BN$8:$BP$8</formula1>
    </dataValidation>
    <dataValidation type="list" allowBlank="1" showErrorMessage="1" sqref="R18">
      <formula1>'ROUND 2'!$BZ$18:$CB$18</formula1>
    </dataValidation>
    <dataValidation type="list" allowBlank="1" showErrorMessage="1" sqref="D7">
      <formula1>'ROUND 2'!$AL$7:$AN$7</formula1>
    </dataValidation>
    <dataValidation type="list" allowBlank="1" showErrorMessage="1" sqref="O20">
      <formula1>'ROUND 2'!$BN$20:$BP$20</formula1>
    </dataValidation>
    <dataValidation type="list" allowBlank="1" showErrorMessage="1" sqref="G22">
      <formula1>'ROUND 2'!$AX$22:$AZ$22</formula1>
    </dataValidation>
    <dataValidation type="list" allowBlank="1" showErrorMessage="1" sqref="D17">
      <formula1>'ROUND 2'!$AL$17:$AN$17</formula1>
    </dataValidation>
    <dataValidation type="list" allowBlank="1" showErrorMessage="1" sqref="Q25">
      <formula1>'ROUND 2'!$BV$25:$BX$25</formula1>
    </dataValidation>
    <dataValidation type="list" allowBlank="1" showErrorMessage="1" sqref="O14">
      <formula1>'ROUND 2'!$BN$14:$BP$14</formula1>
    </dataValidation>
    <dataValidation type="list" allowBlank="1" showErrorMessage="1" sqref="I15">
      <formula1>'ROUND 2'!$X$15:$AA$15</formula1>
    </dataValidation>
    <dataValidation type="list" allowBlank="1" showErrorMessage="1" sqref="M26">
      <formula1>'ROUND 2'!$BF$26:$BH$26</formula1>
    </dataValidation>
    <dataValidation type="list" allowBlank="1" showErrorMessage="1" sqref="Q13">
      <formula1>'ROUND 2'!$BV$13:$BX$13</formula1>
    </dataValidation>
    <dataValidation type="list" allowBlank="1" showErrorMessage="1" sqref="H16">
      <formula1>'ROUND 2'!$BB$16:$BD$16</formula1>
    </dataValidation>
    <dataValidation type="list" allowBlank="1" showErrorMessage="1" sqref="P9">
      <formula1>'ROUND 2'!$BR$9:$BT$9</formula1>
    </dataValidation>
    <dataValidation type="list" allowBlank="1" showErrorMessage="1" sqref="D10">
      <formula1>'ROUND 2'!$AL$10:$AN$10</formula1>
    </dataValidation>
    <dataValidation type="list" allowBlank="1" showErrorMessage="1" sqref="H17">
      <formula1>'ROUND 2'!$BB$17:$BD$17</formula1>
    </dataValidation>
    <dataValidation type="list" allowBlank="1" showErrorMessage="1" sqref="P27">
      <formula1>'ROUND 2'!$BR$27:$BT$27</formula1>
    </dataValidation>
    <dataValidation type="list" allowBlank="1" showErrorMessage="1" sqref="N16">
      <formula1>'ROUND 2'!$BJ$16:$BL$16</formula1>
    </dataValidation>
    <dataValidation type="list" allowBlank="1" showErrorMessage="1" sqref="E19">
      <formula1>'ROUND 2'!$AP$19:$AR$19</formula1>
    </dataValidation>
    <dataValidation type="list" allowBlank="1" showErrorMessage="1" sqref="G18">
      <formula1>'ROUND 2'!$AX$18:$AZ$18</formula1>
    </dataValidation>
    <dataValidation type="list" allowBlank="1" showErrorMessage="1" sqref="H4">
      <formula1>'ROUND 2'!$BB$4:$BD$4</formula1>
    </dataValidation>
    <dataValidation type="list" allowBlank="1" showErrorMessage="1" sqref="F11">
      <formula1>'ROUND 2'!$AT$11:$AV$11</formula1>
    </dataValidation>
    <dataValidation type="list" allowBlank="1" showErrorMessage="1" sqref="H10">
      <formula1>'ROUND 2'!$BB$10:$BD$10</formula1>
    </dataValidation>
    <dataValidation type="list" allowBlank="1" showErrorMessage="1" sqref="M13">
      <formula1>'ROUND 2'!$BF$13:$BH$13</formula1>
    </dataValidation>
    <dataValidation type="list" allowBlank="1" showErrorMessage="1" sqref="D16">
      <formula1>'ROUND 2'!$AL$16:$AN$16</formula1>
    </dataValidation>
    <dataValidation type="list" allowBlank="1" showErrorMessage="1" sqref="I16">
      <formula1>'ROUND 2'!$X$16:$AA$16</formula1>
    </dataValidation>
    <dataValidation type="list" allowBlank="1" showErrorMessage="1" sqref="Q26">
      <formula1>'ROUND 2'!$BV$26:$BX$26</formula1>
    </dataValidation>
    <dataValidation type="list" allowBlank="1" showErrorMessage="1" sqref="E13">
      <formula1>'ROUND 2'!$AP$13:$AR$13</formula1>
    </dataValidation>
    <dataValidation type="list" allowBlank="1" showErrorMessage="1" sqref="H20">
      <formula1>'ROUND 2'!$BB$20:$BD$20</formula1>
    </dataValidation>
    <dataValidation type="list" allowBlank="1" showErrorMessage="1" sqref="R6">
      <formula1>'ROUND 2'!$BZ$6:$CB$6</formula1>
    </dataValidation>
    <dataValidation type="list" allowBlank="1" showErrorMessage="1" sqref="I17">
      <formula1>'ROUND 2'!$X$17:$AA$17</formula1>
    </dataValidation>
    <dataValidation type="list" allowBlank="1" showErrorMessage="1" sqref="C11">
      <formula1>'ROUND 2'!$AH$11:$AJ$11</formula1>
    </dataValidation>
    <dataValidation type="list" allowBlank="1" showErrorMessage="1" sqref="N17">
      <formula1>'ROUND 2'!$BJ$17:$BL$17</formula1>
    </dataValidation>
    <dataValidation type="list" allowBlank="1" showErrorMessage="1" sqref="M16">
      <formula1>'ROUND 2'!$BF$16:$BH$16</formula1>
    </dataValidation>
    <dataValidation type="list" allowBlank="1" showErrorMessage="1" sqref="S6">
      <formula1>'ROUND 2'!$AC$6:$AF$6</formula1>
    </dataValidation>
    <dataValidation type="list" allowBlank="1" showErrorMessage="1" sqref="I22">
      <formula1>'ROUND 2'!$X$22:$AA$22</formula1>
    </dataValidation>
    <dataValidation type="list" allowBlank="1" showErrorMessage="1" sqref="E16">
      <formula1>'ROUND 2'!$AP$16:$AR$16</formula1>
    </dataValidation>
    <dataValidation type="list" allowBlank="1" showErrorMessage="1" sqref="R25">
      <formula1>'ROUND 2'!$BZ$25:$CB$25</formula1>
    </dataValidation>
    <dataValidation type="list" allowBlank="1" showErrorMessage="1" sqref="N22">
      <formula1>'ROUND 2'!$BJ$22:$BL$22</formula1>
    </dataValidation>
    <dataValidation type="list" allowBlank="1" showErrorMessage="1" sqref="M21">
      <formula1>'ROUND 2'!$BF$21:$BH$21</formula1>
    </dataValidation>
    <dataValidation type="list" allowBlank="1" showErrorMessage="1" sqref="D12">
      <formula1>'ROUND 2'!$AL$12:$AN$12</formula1>
    </dataValidation>
    <dataValidation type="list" allowBlank="1" showErrorMessage="1" sqref="M19">
      <formula1>'ROUND 2'!$BF$19:$BH$19</formula1>
    </dataValidation>
    <dataValidation type="list" allowBlank="1" showErrorMessage="1" sqref="D15">
      <formula1>'ROUND 2'!$AL$15:$AN$15</formula1>
    </dataValidation>
    <dataValidation type="list" allowBlank="1" showErrorMessage="1" sqref="H12">
      <formula1>'ROUND 2'!$BB$12:$BD$12</formula1>
    </dataValidation>
    <dataValidation type="list" allowBlank="1" showErrorMessage="1" sqref="Q19">
      <formula1>'ROUND 2'!$BV$19:$BX$19</formula1>
    </dataValidation>
    <dataValidation type="list" allowBlank="1" showErrorMessage="1" sqref="G25">
      <formula1>'ROUND 2'!$AX$25:$AZ$25</formula1>
    </dataValidation>
    <dataValidation type="list" allowBlank="1" showErrorMessage="1" sqref="M24">
      <formula1>'ROUND 2'!$BF$24:$BH$24</formula1>
    </dataValidation>
    <dataValidation type="list" allowBlank="1" showErrorMessage="1" sqref="F10">
      <formula1>'ROUND 2'!$AT$10:$AV$10</formula1>
    </dataValidation>
    <dataValidation type="list" allowBlank="1" showErrorMessage="1" sqref="E23">
      <formula1>'ROUND 2'!$AP$23:$AR$23</formula1>
    </dataValidation>
    <dataValidation type="list" allowBlank="1" showErrorMessage="1" sqref="Q24">
      <formula1>'ROUND 2'!$BV$24:$BX$24</formula1>
    </dataValidation>
    <dataValidation type="list" allowBlank="1" showErrorMessage="1" sqref="F9">
      <formula1>'ROUND 2'!$AT$9:$AV$9</formula1>
    </dataValidation>
    <dataValidation type="list" allowBlank="1" showErrorMessage="1" sqref="M9">
      <formula1>'ROUND 2'!$BF$9:$BH$9</formula1>
    </dataValidation>
    <dataValidation type="list" allowBlank="1" showErrorMessage="1" sqref="P7">
      <formula1>'ROUND 2'!$BR$7:$BT$7</formula1>
    </dataValidation>
    <dataValidation type="list" allowBlank="1" showErrorMessage="1" sqref="H15">
      <formula1>'ROUND 2'!$BB$15:$BD$15</formula1>
    </dataValidation>
    <dataValidation type="list" allowBlank="1" showErrorMessage="1" sqref="C5">
      <formula1>'ROUND 2'!$AH$5:$AJ$5</formula1>
    </dataValidation>
    <dataValidation type="list" allowBlank="1" showErrorMessage="1" sqref="D20">
      <formula1>'ROUND 2'!$AL$20:$AN$20</formula1>
    </dataValidation>
    <dataValidation type="list" allowBlank="1" showErrorMessage="1" sqref="Q21">
      <formula1>'ROUND 2'!$BV$21:$BX$21</formula1>
    </dataValidation>
    <dataValidation type="list" allowBlank="1" showErrorMessage="1" sqref="R27">
      <formula1>'ROUND 2'!$BZ$27:$CB$27</formula1>
    </dataValidation>
    <dataValidation type="list" allowBlank="1" showErrorMessage="1" sqref="D5">
      <formula1>'ROUND 2'!$AL$5:$AN$5</formula1>
    </dataValidation>
    <dataValidation type="list" allowBlank="1" showErrorMessage="1" sqref="Q22">
      <formula1>'ROUND 2'!$BV$22:$BX$22</formula1>
    </dataValidation>
    <dataValidation type="list" allowBlank="1" showErrorMessage="1" sqref="O11">
      <formula1>'ROUND 2'!$BN$11:$BP$11</formula1>
    </dataValidation>
    <dataValidation type="list" allowBlank="1" showErrorMessage="1" sqref="N24">
      <formula1>'ROUND 2'!$BJ$24:$BL$24</formula1>
    </dataValidation>
    <dataValidation type="list" allowBlank="1" showErrorMessage="1" sqref="H13">
      <formula1>'ROUND 2'!$BB$13:$BD$13</formula1>
    </dataValidation>
    <dataValidation type="list" allowBlank="1" showErrorMessage="1" sqref="G26">
      <formula1>'ROUND 2'!$AX$26:$AZ$26</formula1>
    </dataValidation>
    <dataValidation type="list" allowBlank="1" showErrorMessage="1" sqref="N9">
      <formula1>'ROUND 2'!$BJ$9:$BL$9</formula1>
    </dataValidation>
    <dataValidation type="list" allowBlank="1" showErrorMessage="1" sqref="E5">
      <formula1>'ROUND 2'!$AP$5:$AR$5</formula1>
    </dataValidation>
    <dataValidation type="list" allowBlank="1" showErrorMessage="1" sqref="O6">
      <formula1>'ROUND 2'!$BN$6:$BP$6</formula1>
    </dataValidation>
    <dataValidation type="list" allowBlank="1" showErrorMessage="1" sqref="D14">
      <formula1>'ROUND 2'!$AL$14:$AN$14</formula1>
    </dataValidation>
    <dataValidation type="list" allowBlank="1" showErrorMessage="1" sqref="E15">
      <formula1>'ROUND 2'!$AP$15:$AR$15</formula1>
    </dataValidation>
    <dataValidation type="list" allowBlank="1" showErrorMessage="1" sqref="Q16">
      <formula1>'ROUND 2'!$BV$16:$BX$16</formula1>
    </dataValidation>
    <dataValidation type="list" allowBlank="1" showErrorMessage="1" sqref="G5">
      <formula1>'ROUND 2'!$AX$5:$AZ$5</formula1>
    </dataValidation>
    <dataValidation type="list" allowBlank="1" showErrorMessage="1" sqref="N18">
      <formula1>'ROUND 2'!$BJ$18:$BL$18</formula1>
    </dataValidation>
    <dataValidation type="list" allowBlank="1" showErrorMessage="1" sqref="I5">
      <formula1>'ROUND 2'!$X$5:$AA$5</formula1>
    </dataValidation>
    <dataValidation type="list" allowBlank="1" showErrorMessage="1" sqref="M23">
      <formula1>'ROUND 2'!$BF$23:$BH$23</formula1>
    </dataValidation>
    <dataValidation type="list" allowBlank="1" showErrorMessage="1" sqref="E20">
      <formula1>'ROUND 2'!$AP$20:$AR$20</formula1>
    </dataValidation>
    <dataValidation type="list" allowBlank="1" showErrorMessage="1" sqref="Q6">
      <formula1>'ROUND 2'!$BV$6:$BX$6</formula1>
    </dataValidation>
    <dataValidation type="list" allowBlank="1" showErrorMessage="1" sqref="M17">
      <formula1>'ROUND 2'!$BF$17:$BH$17</formula1>
    </dataValidation>
    <dataValidation type="list" allowBlank="1" showErrorMessage="1" sqref="E21">
      <formula1>'ROUND 2'!$AP$21:$AR$21</formula1>
    </dataValidation>
    <dataValidation type="list" allowBlank="1" showErrorMessage="1" sqref="C10">
      <formula1>'ROUND 2'!$AH$10:$AJ$10</formula1>
    </dataValidation>
    <dataValidation type="list" allowBlank="1" showErrorMessage="1" sqref="Q23">
      <formula1>'ROUND 2'!$BV$23:$BX$23</formula1>
    </dataValidation>
    <dataValidation type="list" allowBlank="1" showErrorMessage="1" sqref="R26">
      <formula1>'ROUND 2'!$BZ$26:$CB$26</formula1>
    </dataValidation>
    <dataValidation type="list" allowBlank="1" showErrorMessage="1" sqref="O12">
      <formula1>'ROUND 2'!$BN$12:$BP$12</formula1>
    </dataValidation>
    <dataValidation type="list" allowBlank="1" showErrorMessage="1" sqref="N25">
      <formula1>'ROUND 2'!$BJ$25:$BL$25</formula1>
    </dataValidation>
    <dataValidation type="list" allowBlank="1" showErrorMessage="1" sqref="I19">
      <formula1>'ROUND 2'!$X$19:$AA$19</formula1>
    </dataValidation>
    <dataValidation type="list" allowBlank="1" showErrorMessage="1" sqref="D13">
      <formula1>'ROUND 2'!$AL$13:$AN$13</formula1>
    </dataValidation>
    <dataValidation type="list" allowBlank="1" showErrorMessage="1" sqref="Q17">
      <formula1>'ROUND 2'!$BV$17:$BX$17</formula1>
    </dataValidation>
    <dataValidation type="list" allowBlank="1" showErrorMessage="1" sqref="H9">
      <formula1>'ROUND 2'!$BB$9:$BD$9</formula1>
    </dataValidation>
    <dataValidation type="list" allowBlank="1" showErrorMessage="1" sqref="N19">
      <formula1>'ROUND 2'!$BJ$19:$BL$19</formula1>
    </dataValidation>
    <dataValidation type="list" allowBlank="1" showErrorMessage="1" sqref="M22">
      <formula1>'ROUND 2'!$BF$22:$BH$22</formula1>
    </dataValidation>
    <dataValidation type="list" allowBlank="1" showErrorMessage="1" sqref="M3:R3">
      <formula1>'ROUND 2'!$Y$38:$Y$47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3"/>
      <c r="B1" s="3"/>
      <c r="C1" s="5"/>
      <c r="D1" s="5"/>
      <c r="E1" s="5"/>
      <c r="F1" s="5"/>
      <c r="G1" s="7" t="s">
        <v>43</v>
      </c>
      <c r="R1" s="5"/>
      <c r="S1" s="5"/>
      <c r="T1" s="5"/>
      <c r="U1" s="5"/>
      <c r="V1" s="8"/>
      <c r="W1" s="8"/>
      <c r="X1" s="8"/>
      <c r="Y1" s="10"/>
      <c r="Z1" s="8"/>
      <c r="AA1" s="8"/>
      <c r="AB1" s="8"/>
      <c r="AC1" s="8"/>
      <c r="AD1" s="8"/>
      <c r="AE1" s="8"/>
      <c r="AF1" s="8"/>
      <c r="AG1" s="12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</row>
    <row r="2" ht="18.75" customHeight="1">
      <c r="A2" s="3"/>
      <c r="B2" s="3"/>
      <c r="C2" s="13" t="s">
        <v>5</v>
      </c>
      <c r="D2" s="14"/>
      <c r="E2" s="14"/>
      <c r="F2" s="14"/>
      <c r="G2" s="14"/>
      <c r="H2" s="14"/>
      <c r="I2" s="14"/>
      <c r="J2" s="14"/>
      <c r="K2" s="15"/>
      <c r="L2" s="16" t="s">
        <v>8</v>
      </c>
      <c r="M2" s="18" t="s">
        <v>45</v>
      </c>
      <c r="N2" s="14"/>
      <c r="O2" s="14"/>
      <c r="P2" s="14"/>
      <c r="Q2" s="14"/>
      <c r="R2" s="14"/>
      <c r="S2" s="14"/>
      <c r="T2" s="14"/>
      <c r="U2" s="15"/>
      <c r="V2" s="8"/>
      <c r="W2" s="8"/>
      <c r="X2" s="8"/>
      <c r="Y2" s="10"/>
      <c r="Z2" s="8"/>
      <c r="AA2" s="8"/>
      <c r="AB2" s="8"/>
      <c r="AC2" s="8"/>
      <c r="AD2" s="8"/>
      <c r="AE2" s="8"/>
      <c r="AF2" s="8"/>
      <c r="AG2" s="12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</row>
    <row r="3">
      <c r="A3" s="3"/>
      <c r="B3" s="3"/>
      <c r="C3" s="20" t="s">
        <v>21</v>
      </c>
      <c r="D3" s="22" t="s">
        <v>23</v>
      </c>
      <c r="E3" s="20" t="s">
        <v>25</v>
      </c>
      <c r="F3" s="22"/>
      <c r="G3" s="20"/>
      <c r="H3" s="22"/>
      <c r="I3" s="23" t="s">
        <v>17</v>
      </c>
      <c r="J3" s="25" t="s">
        <v>19</v>
      </c>
      <c r="K3" s="23" t="s">
        <v>24</v>
      </c>
      <c r="L3" s="27"/>
      <c r="M3" s="28" t="s">
        <v>46</v>
      </c>
      <c r="N3" s="29" t="s">
        <v>47</v>
      </c>
      <c r="O3" s="28" t="s">
        <v>48</v>
      </c>
      <c r="P3" s="29"/>
      <c r="Q3" s="28"/>
      <c r="R3" s="29"/>
      <c r="S3" s="23" t="s">
        <v>17</v>
      </c>
      <c r="T3" s="25" t="s">
        <v>19</v>
      </c>
      <c r="U3" s="23" t="s">
        <v>24</v>
      </c>
      <c r="V3" s="8"/>
      <c r="W3" s="8"/>
      <c r="X3" s="8"/>
      <c r="Y3" s="10"/>
      <c r="Z3" s="8"/>
      <c r="AA3" s="8"/>
      <c r="AB3" s="8"/>
      <c r="AC3" s="8"/>
      <c r="AD3" s="8"/>
      <c r="AE3" s="8"/>
      <c r="AF3" s="8"/>
      <c r="AG3" s="12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</row>
    <row r="4">
      <c r="A4" s="3"/>
      <c r="B4" s="30"/>
      <c r="C4" s="32"/>
      <c r="D4" s="33">
        <v>-5.0</v>
      </c>
      <c r="E4" s="32"/>
      <c r="F4" s="33"/>
      <c r="G4" s="32"/>
      <c r="H4" s="33"/>
      <c r="I4" s="34"/>
      <c r="J4" s="33">
        <f>IF(AND(SUM(C4:H4)&lt;=0,I4&gt;0), "BON.ERR", IF(OR(AND(C4&lt;&gt;"", C3=""), AND(D4&lt;&gt;"", D3=""), AND(E4&lt;&gt;"", E3=""), AND(F4&lt;&gt;"", F3=""), AND(G4&lt;&gt;"", G3=""), AND(H4&lt;&gt;"", H3="")), "TU.ERR", SUM(C4:I4)))</f>
        <v>-5</v>
      </c>
      <c r="K4" s="37">
        <f>IFERROR(__xludf.DUMMYFUNCTION("IF(OR(RegExMatch(J4&amp;"""",""ERR""), RegExMatch(J4&amp;"""",""--"")),  ""-----------"", SUM(J4,K3))"),-5.0)</f>
        <v>-5</v>
      </c>
      <c r="L4" s="38">
        <v>1.0</v>
      </c>
      <c r="M4" s="39"/>
      <c r="N4" s="33"/>
      <c r="O4" s="39">
        <v>10.0</v>
      </c>
      <c r="P4" s="40"/>
      <c r="Q4" s="39"/>
      <c r="R4" s="40"/>
      <c r="S4" s="34">
        <v>0.0</v>
      </c>
      <c r="T4" s="33">
        <f>IF(AND(SUM(M4:R4)&lt;=0,S4&gt;0), "BON.ERR", IF(OR(AND(M4&lt;&gt;"", M3=""), AND(N4&lt;&gt;"", N3=""), AND(O4&lt;&gt;"", O3=""), AND(P4&lt;&gt;"", P3=""), AND(Q4&lt;&gt;"", Q3=""), AND(R4&lt;&gt;"", R3="")), "TU.ERR", SUM(M4:S4)))</f>
        <v>10</v>
      </c>
      <c r="U4" s="42">
        <f>IFERROR(__xludf.DUMMYFUNCTION("IF(OR(RegExMatch(T4&amp;"""",""ERR""), RegExMatch(T4&amp;"""",""--"")),  ""-----------"", SUM(T4,U3))"),10.0)</f>
        <v>10</v>
      </c>
      <c r="V4" s="43"/>
      <c r="W4" s="44" t="b">
        <f t="shared" ref="W4:W23" si="1">(COUNTIF(C4:H4, "=15")+COUNTIF(C4:H4, "=10")=1)</f>
        <v>0</v>
      </c>
      <c r="X4" s="44" t="str">
        <f>IFERROR(__xludf.DUMMYFUNCTION("IF(W4, FILTER(BONUS, LEN(BONUS)), ""0"")"),"0")</f>
        <v>0</v>
      </c>
      <c r="Y4" s="43"/>
      <c r="Z4" s="44"/>
      <c r="AA4" s="44"/>
      <c r="AB4" s="44" t="b">
        <f t="shared" ref="AB4:AB23" si="2">(COUNTIF(M4:R4, "=15")+COUNTIF(M4:R4, "=10")=1)</f>
        <v>1</v>
      </c>
      <c r="AC4" s="44">
        <f>IFERROR(__xludf.DUMMYFUNCTION("IF(AB4, FILTER(BONUS, LEN(BONUS)), ""0"")"),0.0)</f>
        <v>0</v>
      </c>
      <c r="AD4" s="44">
        <f>IFERROR(__xludf.DUMMYFUNCTION("""COMPUTED_VALUE"""),10.0)</f>
        <v>10</v>
      </c>
      <c r="AE4" s="44">
        <f>IFERROR(__xludf.DUMMYFUNCTION("""COMPUTED_VALUE"""),20.0)</f>
        <v>20</v>
      </c>
      <c r="AF4" s="44">
        <f>IFERROR(__xludf.DUMMYFUNCTION("""COMPUTED_VALUE"""),30.0)</f>
        <v>30</v>
      </c>
      <c r="AG4" s="44">
        <f>IF(C3="", 0, IF(SUM(C4:H4)-C4&lt;&gt;0, 0, IF(SUM(M4:R4)&gt;0, 2, IF(SUM(M4:R4)&lt;0, 3, 1))))</f>
        <v>0</v>
      </c>
      <c r="AH4" s="44" t="str">
        <f>IFERROR(__xludf.DUMMYFUNCTION("IF(AG4=1, FILTER(TOSSUP, LEN(TOSSUP)), IF(AG4=2, FILTER(NEG, LEN(NEG)), IF(AG4, FILTER(NONEG, LEN(NONEG)), """")))"),"")</f>
        <v/>
      </c>
      <c r="AI4" s="44"/>
      <c r="AJ4" s="44"/>
      <c r="AK4" s="44">
        <f>IF(D3="", 0, IF(SUM(C4:H4)-D4&lt;&gt;0, 0, IF(SUM(M4:R4)&gt;0, 2, IF(SUM(M4:R4)&lt;0, 3, 1))))</f>
        <v>2</v>
      </c>
      <c r="AL4" s="44">
        <f>IFERROR(__xludf.DUMMYFUNCTION("IF(AK4=1, FILTER(TOSSUP, LEN(TOSSUP)), IF(AK4=2, FILTER(NEG, LEN(NEG)), IF(AK4, FILTER(NONEG, LEN(NONEG)), """")))"),-5.0)</f>
        <v>-5</v>
      </c>
      <c r="AM4" s="44"/>
      <c r="AN4" s="44"/>
      <c r="AO4" s="44">
        <f>IF(E3="", 0, IF(SUM(C4:H4)-E4&lt;&gt;0, 0, IF(SUM(M4:R4)&gt;0, 2, IF(SUM(M4:R4)&lt;0, 3, 1))))</f>
        <v>0</v>
      </c>
      <c r="AP4" s="44" t="str">
        <f>IFERROR(__xludf.DUMMYFUNCTION("IF(AO4=1, FILTER(TOSSUP, LEN(TOSSUP)), IF(AO4=2, FILTER(NEG, LEN(NEG)), IF(AO4, FILTER(NONEG, LEN(NONEG)), """")))"),"")</f>
        <v/>
      </c>
      <c r="AQ4" s="44"/>
      <c r="AR4" s="44"/>
      <c r="AS4" s="44">
        <f>IF(F3="", 0, IF(SUM(C4:H4)-F4&lt;&gt;0, 0, IF(SUM(M4:R4)&gt;0, 2, IF(SUM(M4:R4)&lt;0, 3, 1))))</f>
        <v>0</v>
      </c>
      <c r="AT4" s="44" t="str">
        <f>IFERROR(__xludf.DUMMYFUNCTION("IF(AS4=1, FILTER(TOSSUP, LEN(TOSSUP)), IF(AS4=2, FILTER(NEG, LEN(NEG)), IF(AS4, FILTER(NONEG, LEN(NONEG)), """")))"),"")</f>
        <v/>
      </c>
      <c r="AU4" s="44"/>
      <c r="AV4" s="44"/>
      <c r="AW4" s="44">
        <f>IF(G3="", 0, IF(SUM(C4:H4)-G4&lt;&gt;0, 0, IF(SUM(M4:R4)&gt;0, 2, IF(SUM(M4:R4)&lt;0, 3, 1))))</f>
        <v>0</v>
      </c>
      <c r="AX4" s="44" t="str">
        <f>IFERROR(__xludf.DUMMYFUNCTION("IF(AW4=1, FILTER(TOSSUP, LEN(TOSSUP)), IF(AW4=2, FILTER(NEG, LEN(NEG)), IF(AW4, FILTER(NONEG, LEN(NONEG)), """")))"),"")</f>
        <v/>
      </c>
      <c r="AY4" s="44"/>
      <c r="AZ4" s="47"/>
      <c r="BA4" s="47">
        <f>IF(H3="", 0, IF(SUM(C4:H4)-H4&lt;&gt;0, 0, IF(SUM(M4:R4)&gt;0, 2, IF(SUM(M4:R4)&lt;0, 3, 1))))</f>
        <v>0</v>
      </c>
      <c r="BB4" s="47" t="str">
        <f>IFERROR(__xludf.DUMMYFUNCTION("IF(BA4=1, FILTER(TOSSUP, LEN(TOSSUP)), IF(BA4=2, FILTER(NEG, LEN(NEG)), IF(BA4, FILTER(NONEG, LEN(NONEG)), """")))"),"")</f>
        <v/>
      </c>
      <c r="BC4" s="47"/>
      <c r="BD4" s="47"/>
      <c r="BE4" s="47">
        <f>IF(M3="", 0, IF(SUM(M4:R4)-M4&lt;&gt;0, 0, IF(SUM(C4:H4)&gt;0, 2, IF(SUM(C4:H4)&lt;0, 3, 1))))</f>
        <v>0</v>
      </c>
      <c r="BF4" s="47" t="str">
        <f>IFERROR(__xludf.DUMMYFUNCTION("IF(BE4=1, FILTER(TOSSUP, LEN(TOSSUP)), IF(BE4=2, FILTER(NEG, LEN(NEG)), IF(BE4, FILTER(NONEG, LEN(NONEG)), """")))"),"")</f>
        <v/>
      </c>
      <c r="BG4" s="47"/>
      <c r="BH4" s="47"/>
      <c r="BI4" s="47">
        <f>IF(N3="", 0, IF(SUM(M4:R4)-N4&lt;&gt;0, 0, IF(SUM(C4:H4)&gt;0, 2, IF(SUM(C4:H4)&lt;0, 3, 1))))</f>
        <v>0</v>
      </c>
      <c r="BJ4" s="47" t="str">
        <f>IFERROR(__xludf.DUMMYFUNCTION("IF(BI4=1, FILTER(TOSSUP, LEN(TOSSUP)), IF(BI4=2, FILTER(NEG, LEN(NEG)), IF(BI4, FILTER(NONEG, LEN(NONEG)), """")))"),"")</f>
        <v/>
      </c>
      <c r="BK4" s="47"/>
      <c r="BL4" s="47"/>
      <c r="BM4" s="47">
        <f>IF(O3="", 0, IF(SUM(M4:R4)-O4&lt;&gt;0, 0, IF(SUM(C4:H4)&gt;0, 2, IF(SUM(C4:H4)&lt;0, 3, 1))))</f>
        <v>3</v>
      </c>
      <c r="BN4" s="47">
        <f>IFERROR(__xludf.DUMMYFUNCTION("IF(BM4=1, FILTER(TOSSUP, LEN(TOSSUP)), IF(BM4=2, FILTER(NEG, LEN(NEG)), IF(BM4, FILTER(NONEG, LEN(NONEG)), """")))"),10.0)</f>
        <v>10</v>
      </c>
      <c r="BO4" s="47">
        <f>IFERROR(__xludf.DUMMYFUNCTION("""COMPUTED_VALUE"""),15.0)</f>
        <v>15</v>
      </c>
      <c r="BP4" s="47"/>
      <c r="BQ4" s="47">
        <f>IF(P3="", 0, IF(SUM(M4:R4)-P4&lt;&gt;0, 0, IF(SUM(C4:H4)&gt;0, 2, IF(SUM(C4:H4)&lt;0, 3, 1))))</f>
        <v>0</v>
      </c>
      <c r="BR4" s="47" t="str">
        <f>IFERROR(__xludf.DUMMYFUNCTION("IF(BQ4=1, FILTER(TOSSUP, LEN(TOSSUP)), IF(BQ4=2, FILTER(NEG, LEN(NEG)), IF(BQ4, FILTER(NONEG, LEN(NONEG)), """")))"),"")</f>
        <v/>
      </c>
      <c r="BS4" s="47"/>
      <c r="BT4" s="47"/>
      <c r="BU4" s="47">
        <f>IF(Q3="", 0, IF(SUM(M4:R4)-Q4&lt;&gt;0, 0, IF(SUM(C4:H4)&gt;0, 2, IF(SUM(C4:H4)&lt;0, 3, 1))))</f>
        <v>0</v>
      </c>
      <c r="BV4" s="47" t="str">
        <f>IFERROR(__xludf.DUMMYFUNCTION("IF(BU4=1, FILTER(TOSSUP, LEN(TOSSUP)), IF(BU4=2, FILTER(NEG, LEN(NEG)), IF(BU4, FILTER(NONEG, LEN(NONEG)), """")))"),"")</f>
        <v/>
      </c>
      <c r="BW4" s="47"/>
      <c r="BX4" s="47"/>
      <c r="BY4" s="47">
        <f>IF(R3="", 0, IF(SUM(M4:R4)-R4&lt;&gt;0, 0, IF(SUM(C4:H4)&gt;0, 2, IF(SUM(C4:H4)&lt;0, 3, 1))))</f>
        <v>0</v>
      </c>
      <c r="BZ4" s="47" t="str">
        <f>IFERROR(__xludf.DUMMYFUNCTION("IF(BY4=1, FILTER(TOSSUP, LEN(TOSSUP)), IF(BY4=2, FILTER(NEG, LEN(NEG)), IF(BY4, FILTER(NONEG, LEN(NONEG)), """")))"),"")</f>
        <v/>
      </c>
      <c r="CA4" s="47"/>
      <c r="CB4" s="47"/>
    </row>
    <row r="5">
      <c r="A5" s="3"/>
      <c r="B5" s="3"/>
      <c r="C5" s="32"/>
      <c r="D5" s="33">
        <v>15.0</v>
      </c>
      <c r="E5" s="32"/>
      <c r="F5" s="33"/>
      <c r="G5" s="32"/>
      <c r="H5" s="33"/>
      <c r="I5" s="34">
        <v>10.0</v>
      </c>
      <c r="J5" s="33">
        <f>IF(AND(SUM(C5:H5)&lt;=0,I5&gt;0), "BON.ERR", IF(OR(AND(C5&lt;&gt;"", C3=""), AND(D5&lt;&gt;"", D3=""), AND(E5&lt;&gt;"", E3=""), AND(F5&lt;&gt;"", F3=""), AND(G5&lt;&gt;"", G3=""), AND(H5&lt;&gt;"", H3="")), "TU.ERR", SUM(C5:I5)))</f>
        <v>25</v>
      </c>
      <c r="K5" s="42">
        <f>IFERROR(__xludf.DUMMYFUNCTION("IF(OR(RegExMatch(J5&amp;"""",""ERR""), RegExMatch(J5&amp;"""",""--""), RegExMatch(K4&amp;"""",""--""),),  ""-----------"", SUM(J5,K4))"),20.0)</f>
        <v>20</v>
      </c>
      <c r="L5" s="38">
        <v>2.0</v>
      </c>
      <c r="M5" s="39"/>
      <c r="N5" s="33"/>
      <c r="O5" s="39"/>
      <c r="P5" s="57"/>
      <c r="Q5" s="58"/>
      <c r="R5" s="59"/>
      <c r="S5" s="34"/>
      <c r="T5" s="33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2">
        <f>IFERROR(__xludf.DUMMYFUNCTION("IF(OR(RegExMatch(T5&amp;"""",""ERR""), RegExMatch(T5&amp;"""",""--""), RegExMatch(U4&amp;"""",""--""),),  ""-----------"", SUM(T5,U4))"),10.0)</f>
        <v>10</v>
      </c>
      <c r="V5" s="43"/>
      <c r="W5" s="44" t="b">
        <f t="shared" si="1"/>
        <v>1</v>
      </c>
      <c r="X5" s="44">
        <f>IFERROR(__xludf.DUMMYFUNCTION("IF(W5, FILTER(BONUS, LEN(BONUS)), ""0"")"),0.0)</f>
        <v>0</v>
      </c>
      <c r="Y5" s="43">
        <f>IFERROR(__xludf.DUMMYFUNCTION("""COMPUTED_VALUE"""),10.0)</f>
        <v>10</v>
      </c>
      <c r="Z5" s="43">
        <f>IFERROR(__xludf.DUMMYFUNCTION("""COMPUTED_VALUE"""),20.0)</f>
        <v>20</v>
      </c>
      <c r="AA5" s="43">
        <f>IFERROR(__xludf.DUMMYFUNCTION("""COMPUTED_VALUE"""),30.0)</f>
        <v>30</v>
      </c>
      <c r="AB5" s="44" t="b">
        <f t="shared" si="2"/>
        <v>0</v>
      </c>
      <c r="AC5" s="44" t="str">
        <f>IFERROR(__xludf.DUMMYFUNCTION("IF(AB5, FILTER(BONUS, LEN(BONUS)), ""0"")"),"0")</f>
        <v>0</v>
      </c>
      <c r="AD5" s="43"/>
      <c r="AE5" s="43"/>
      <c r="AF5" s="43"/>
      <c r="AG5" s="43">
        <f>IF(C3="", 0, IF(SUM(C5:H5)-C5&lt;&gt;0, 0, IF(SUM(M5:R5)&gt;0, 2, IF(SUM(M5:R5)&lt;0, 3, 1))))</f>
        <v>0</v>
      </c>
      <c r="AH5" s="44" t="str">
        <f>IFERROR(__xludf.DUMMYFUNCTION("IF(AG5=1, FILTER(TOSSUP, LEN(TOSSUP)), IF(AG5=2, FILTER(NEG, LEN(NEG)), IF(AG5, FILTER(NONEG, LEN(NONEG)), """")))"),"")</f>
        <v/>
      </c>
      <c r="AI5" s="43"/>
      <c r="AJ5" s="43"/>
      <c r="AK5" s="43">
        <f>IF(D3="", 0, IF(SUM(C5:H5)-D5&lt;&gt;0, 0, IF(SUM(M5:R5)&gt;0, 2, IF(SUM(M5:R5)&lt;0, 3, 1))))</f>
        <v>1</v>
      </c>
      <c r="AL5" s="43">
        <f>IFERROR(__xludf.DUMMYFUNCTION("IF(AK5=1, FILTER(TOSSUP, LEN(TOSSUP)), IF(AK5=2, FILTER(NEG, LEN(NEG)), IF(AK5, FILTER(NONEG, LEN(NONEG)), """")))"),-5.0)</f>
        <v>-5</v>
      </c>
      <c r="AM5" s="43">
        <f>IFERROR(__xludf.DUMMYFUNCTION("""COMPUTED_VALUE"""),10.0)</f>
        <v>10</v>
      </c>
      <c r="AN5" s="43">
        <f>IFERROR(__xludf.DUMMYFUNCTION("""COMPUTED_VALUE"""),15.0)</f>
        <v>15</v>
      </c>
      <c r="AO5" s="43">
        <f>IF(E3="", 0, IF(SUM(C5:H5)-E5&lt;&gt;0, 0, IF(SUM(M5:R5)&gt;0, 2, IF(SUM(M5:R5)&lt;0, 3, 1))))</f>
        <v>0</v>
      </c>
      <c r="AP5" s="43" t="str">
        <f>IFERROR(__xludf.DUMMYFUNCTION("IF(AO5=1, FILTER(TOSSUP, LEN(TOSSUP)), IF(AO5=2, FILTER(NEG, LEN(NEG)), IF(AO5, FILTER(NONEG, LEN(NONEG)), """")))"),"")</f>
        <v/>
      </c>
      <c r="AQ5" s="43"/>
      <c r="AR5" s="43"/>
      <c r="AS5" s="43">
        <f>IF(F3="", 0, IF(SUM(C5:H5)-F5&lt;&gt;0, 0, IF(SUM(M5:R5)&gt;0, 2, IF(SUM(M5:R5)&lt;0, 3, 1))))</f>
        <v>0</v>
      </c>
      <c r="AT5" s="43" t="str">
        <f>IFERROR(__xludf.DUMMYFUNCTION("IF(AS5=1, FILTER(TOSSUP, LEN(TOSSUP)), IF(AS5=2, FILTER(NEG, LEN(NEG)), IF(AS5, FILTER(NONEG, LEN(NONEG)), """")))"),"")</f>
        <v/>
      </c>
      <c r="AU5" s="43"/>
      <c r="AV5" s="43"/>
      <c r="AW5" s="43">
        <f>IF(G3="", 0, IF(SUM(C5:H5)-G5&lt;&gt;0, 0, IF(SUM(M5:R5)&gt;0, 2, IF(SUM(M5:R5)&lt;0, 3, 1))))</f>
        <v>0</v>
      </c>
      <c r="AX5" s="43" t="str">
        <f>IFERROR(__xludf.DUMMYFUNCTION("IF(AW5=1, FILTER(TOSSUP, LEN(TOSSUP)), IF(AW5=2, FILTER(NEG, LEN(NEG)), IF(AW5, FILTER(NONEG, LEN(NONEG)), """")))"),"")</f>
        <v/>
      </c>
      <c r="AY5" s="43"/>
      <c r="AZ5" s="43"/>
      <c r="BA5" s="43">
        <f>IF(H3="", 0, IF(SUM(C5:H5)-H5&lt;&gt;0, 0, IF(SUM(M5:R5)&gt;0, 2, IF(SUM(M5:R5)&lt;0, 3, 1))))</f>
        <v>0</v>
      </c>
      <c r="BB5" s="43" t="str">
        <f>IFERROR(__xludf.DUMMYFUNCTION("IF(BA5=1, FILTER(TOSSUP, LEN(TOSSUP)), IF(BA5=2, FILTER(NEG, LEN(NEG)), IF(BA5, FILTER(NONEG, LEN(NONEG)), """")))"),"")</f>
        <v/>
      </c>
      <c r="BC5" s="43"/>
      <c r="BD5" s="43"/>
      <c r="BE5" s="43">
        <f>IF(M3="", 0, IF(SUM(M5:R5)-M5&lt;&gt;0, 0, IF(SUM(C5:H5)&gt;0, 2, IF(SUM(C5:H5)&lt;0, 3, 1))))</f>
        <v>2</v>
      </c>
      <c r="BF5" s="43">
        <f>IFERROR(__xludf.DUMMYFUNCTION("IF(BE5=1, FILTER(TOSSUP, LEN(TOSSUP)), IF(BE5=2, FILTER(NEG, LEN(NEG)), IF(BE5, FILTER(NONEG, LEN(NONEG)), """")))"),-5.0)</f>
        <v>-5</v>
      </c>
      <c r="BG5" s="43"/>
      <c r="BH5" s="43"/>
      <c r="BI5" s="43">
        <f>IF(N3="", 0, IF(SUM(M5:R5)-N5&lt;&gt;0, 0, IF(SUM(C5:H5)&gt;0, 2, IF(SUM(C5:H5)&lt;0, 3, 1))))</f>
        <v>2</v>
      </c>
      <c r="BJ5" s="43">
        <f>IFERROR(__xludf.DUMMYFUNCTION("IF(BI5=1, FILTER(TOSSUP, LEN(TOSSUP)), IF(BI5=2, FILTER(NEG, LEN(NEG)), IF(BI5, FILTER(NONEG, LEN(NONEG)), """")))"),-5.0)</f>
        <v>-5</v>
      </c>
      <c r="BK5" s="43"/>
      <c r="BL5" s="43"/>
      <c r="BM5" s="43">
        <f>IF(O3="", 0, IF(SUM(M5:R5)-O5&lt;&gt;0, 0, IF(SUM(C5:H5)&gt;0, 2, IF(SUM(C5:H5)&lt;0, 3, 1))))</f>
        <v>2</v>
      </c>
      <c r="BN5" s="43">
        <f>IFERROR(__xludf.DUMMYFUNCTION("IF(BM5=1, FILTER(TOSSUP, LEN(TOSSUP)), IF(BM5=2, FILTER(NEG, LEN(NEG)), IF(BM5, FILTER(NONEG, LEN(NONEG)), """")))"),-5.0)</f>
        <v>-5</v>
      </c>
      <c r="BO5" s="43"/>
      <c r="BP5" s="43"/>
      <c r="BQ5" s="43">
        <f>IF(P3="", 0, IF(SUM(M5:R5)-P5&lt;&gt;0, 0, IF(SUM(C5:H5)&gt;0, 2, IF(SUM(C5:H5)&lt;0, 3, 1))))</f>
        <v>0</v>
      </c>
      <c r="BR5" s="43" t="str">
        <f>IFERROR(__xludf.DUMMYFUNCTION("IF(BQ5=1, FILTER(TOSSUP, LEN(TOSSUP)), IF(BQ5=2, FILTER(NEG, LEN(NEG)), IF(BQ5, FILTER(NONEG, LEN(NONEG)), """")))"),"")</f>
        <v/>
      </c>
      <c r="BS5" s="43"/>
      <c r="BT5" s="43"/>
      <c r="BU5" s="43">
        <f>IF(Q3="", 0, IF(SUM(M5:R5)-Q5&lt;&gt;0, 0, IF(SUM(C5:H5)&gt;0, 2, IF(SUM(C5:H5)&lt;0, 3, 1))))</f>
        <v>0</v>
      </c>
      <c r="BV5" s="43" t="str">
        <f>IFERROR(__xludf.DUMMYFUNCTION("IF(BU5=1, FILTER(TOSSUP, LEN(TOSSUP)), IF(BU5=2, FILTER(NEG, LEN(NEG)), IF(BU5, FILTER(NONEG, LEN(NONEG)), """")))"),"")</f>
        <v/>
      </c>
      <c r="BW5" s="43"/>
      <c r="BX5" s="43"/>
      <c r="BY5" s="43">
        <f>IF(R3="", 0, IF(SUM(M5:R5)-R5&lt;&gt;0, 0, IF(SUM(C5:H5)&gt;0, 2, IF(SUM(C5:H5)&lt;0, 3, 1))))</f>
        <v>0</v>
      </c>
      <c r="BZ5" s="43" t="str">
        <f>IFERROR(__xludf.DUMMYFUNCTION("IF(BY5=1, FILTER(TOSSUP, LEN(TOSSUP)), IF(BY5=2, FILTER(NEG, LEN(NEG)), IF(BY5, FILTER(NONEG, LEN(NONEG)), """")))"),"")</f>
        <v/>
      </c>
      <c r="CA5" s="43"/>
      <c r="CB5" s="43"/>
    </row>
    <row r="6">
      <c r="A6" s="3"/>
      <c r="B6" s="3"/>
      <c r="C6" s="32"/>
      <c r="D6" s="33"/>
      <c r="E6" s="60"/>
      <c r="F6" s="33"/>
      <c r="G6" s="60"/>
      <c r="H6" s="61"/>
      <c r="I6" s="34"/>
      <c r="J6" s="33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2">
        <f>IFERROR(__xludf.DUMMYFUNCTION("IF(OR(RegExMatch(J6&amp;"""",""ERR""), RegExMatch(J6&amp;"""",""--""), RegExMatch(K5&amp;"""",""--""),),  ""-----------"", SUM(J6,K5))"),20.0)</f>
        <v>20</v>
      </c>
      <c r="L6" s="38">
        <v>3.0</v>
      </c>
      <c r="M6" s="39">
        <v>10.0</v>
      </c>
      <c r="N6" s="61"/>
      <c r="O6" s="39"/>
      <c r="P6" s="57"/>
      <c r="Q6" s="39"/>
      <c r="R6" s="59"/>
      <c r="S6" s="34">
        <v>10.0</v>
      </c>
      <c r="T6" s="33">
        <f>IF(AND(SUM(M6:R6)&lt;=0,S6&gt;0), "BON.ERR", IF(OR(AND(M6&lt;&gt;"", M3=""), AND(N6&lt;&gt;"", N3=""), AND(O6&lt;&gt;"", O3=""), AND(P6&lt;&gt;"", P3=""), AND(Q6&lt;&gt;"", Q3=""), AND(R6&lt;&gt;"", R3="")), "TU.ERR", SUM(M6:S6)))</f>
        <v>20</v>
      </c>
      <c r="U6" s="42">
        <f>IFERROR(__xludf.DUMMYFUNCTION("IF(OR(RegExMatch(T6&amp;"""",""ERR""), RegExMatch(T6&amp;"""",""--""), RegExMatch(U5&amp;"""",""--""),),  ""-----------"", SUM(T6,U5))"),30.0)</f>
        <v>30</v>
      </c>
      <c r="V6" s="43"/>
      <c r="W6" s="44" t="b">
        <f t="shared" si="1"/>
        <v>0</v>
      </c>
      <c r="X6" s="44" t="str">
        <f>IFERROR(__xludf.DUMMYFUNCTION("IF(W6, FILTER(BONUS, LEN(BONUS)), ""0"")"),"0")</f>
        <v>0</v>
      </c>
      <c r="Y6" s="43"/>
      <c r="Z6" s="43"/>
      <c r="AA6" s="43"/>
      <c r="AB6" s="44" t="b">
        <f t="shared" si="2"/>
        <v>1</v>
      </c>
      <c r="AC6" s="44">
        <f>IFERROR(__xludf.DUMMYFUNCTION("IF(AB6, FILTER(BONUS, LEN(BONUS)), ""0"")"),0.0)</f>
        <v>0</v>
      </c>
      <c r="AD6" s="43">
        <f>IFERROR(__xludf.DUMMYFUNCTION("""COMPUTED_VALUE"""),10.0)</f>
        <v>10</v>
      </c>
      <c r="AE6" s="43">
        <f>IFERROR(__xludf.DUMMYFUNCTION("""COMPUTED_VALUE"""),20.0)</f>
        <v>20</v>
      </c>
      <c r="AF6" s="43">
        <f>IFERROR(__xludf.DUMMYFUNCTION("""COMPUTED_VALUE"""),30.0)</f>
        <v>30</v>
      </c>
      <c r="AG6" s="43">
        <f>IF(C3="", 0, IF(SUM(C6:H6)-C6&lt;&gt;0, 0, IF(SUM(M6:R6)&gt;0, 2, IF(SUM(M6:R6)&lt;0, 3, 1))))</f>
        <v>2</v>
      </c>
      <c r="AH6" s="44">
        <f>IFERROR(__xludf.DUMMYFUNCTION("IF(AG6=1, FILTER(TOSSUP, LEN(TOSSUP)), IF(AG6=2, FILTER(NEG, LEN(NEG)), IF(AG6, FILTER(NONEG, LEN(NONEG)), """")))"),-5.0)</f>
        <v>-5</v>
      </c>
      <c r="AI6" s="43"/>
      <c r="AJ6" s="43"/>
      <c r="AK6" s="43">
        <f>IF(D3="", 0, IF(SUM(C6:H6)-D6&lt;&gt;0, 0, IF(SUM(M6:R6)&gt;0, 2, IF(SUM(M6:R6)&lt;0, 3, 1))))</f>
        <v>2</v>
      </c>
      <c r="AL6" s="43">
        <f>IFERROR(__xludf.DUMMYFUNCTION("IF(AK6=1, FILTER(TOSSUP, LEN(TOSSUP)), IF(AK6=2, FILTER(NEG, LEN(NEG)), IF(AK6, FILTER(NONEG, LEN(NONEG)), """")))"),-5.0)</f>
        <v>-5</v>
      </c>
      <c r="AM6" s="43"/>
      <c r="AN6" s="43"/>
      <c r="AO6" s="43">
        <f>IF(E3="", 0, IF(SUM(C6:H6)-E6&lt;&gt;0, 0, IF(SUM(M6:R6)&gt;0, 2, IF(SUM(M6:R6)&lt;0, 3, 1))))</f>
        <v>2</v>
      </c>
      <c r="AP6" s="43">
        <f>IFERROR(__xludf.DUMMYFUNCTION("IF(AO6=1, FILTER(TOSSUP, LEN(TOSSUP)), IF(AO6=2, FILTER(NEG, LEN(NEG)), IF(AO6, FILTER(NONEG, LEN(NONEG)), """")))"),-5.0)</f>
        <v>-5</v>
      </c>
      <c r="AQ6" s="43"/>
      <c r="AR6" s="43"/>
      <c r="AS6" s="43">
        <f>IF(F3="", 0, IF(SUM(C6:H6)-F6&lt;&gt;0, 0, IF(SUM(M6:R6)&gt;0, 2, IF(SUM(M6:R6)&lt;0, 3, 1))))</f>
        <v>0</v>
      </c>
      <c r="AT6" s="43" t="str">
        <f>IFERROR(__xludf.DUMMYFUNCTION("IF(AS6=1, FILTER(TOSSUP, LEN(TOSSUP)), IF(AS6=2, FILTER(NEG, LEN(NEG)), IF(AS6, FILTER(NONEG, LEN(NONEG)), """")))"),"")</f>
        <v/>
      </c>
      <c r="AU6" s="43"/>
      <c r="AV6" s="43"/>
      <c r="AW6" s="43">
        <f>IF(G3="", 0, IF(SUM(C6:H6)-G6&lt;&gt;0, 0, IF(SUM(M6:R6)&gt;0, 2, IF(SUM(M6:R6)&lt;0, 3, 1))))</f>
        <v>0</v>
      </c>
      <c r="AX6" s="43" t="str">
        <f>IFERROR(__xludf.DUMMYFUNCTION("IF(AW6=1, FILTER(TOSSUP, LEN(TOSSUP)), IF(AW6=2, FILTER(NEG, LEN(NEG)), IF(AW6, FILTER(NONEG, LEN(NONEG)), """")))"),"")</f>
        <v/>
      </c>
      <c r="AY6" s="43"/>
      <c r="AZ6" s="43"/>
      <c r="BA6" s="43">
        <f>IF(H3="", 0, IF(SUM(C6:H6)-H6&lt;&gt;0, 0, IF(SUM(M6:R6)&gt;0, 2, IF(SUM(M6:R6)&lt;0, 3, 1))))</f>
        <v>0</v>
      </c>
      <c r="BB6" s="43" t="str">
        <f>IFERROR(__xludf.DUMMYFUNCTION("IF(BA6=1, FILTER(TOSSUP, LEN(TOSSUP)), IF(BA6=2, FILTER(NEG, LEN(NEG)), IF(BA6, FILTER(NONEG, LEN(NONEG)), """")))"),"")</f>
        <v/>
      </c>
      <c r="BC6" s="43"/>
      <c r="BD6" s="43"/>
      <c r="BE6" s="43">
        <f>IF(M3="", 0, IF(SUM(M6:R6)-M6&lt;&gt;0, 0, IF(SUM(C6:H6)&gt;0, 2, IF(SUM(C6:H6)&lt;0, 3, 1))))</f>
        <v>1</v>
      </c>
      <c r="BF6" s="43">
        <f>IFERROR(__xludf.DUMMYFUNCTION("IF(BE6=1, FILTER(TOSSUP, LEN(TOSSUP)), IF(BE6=2, FILTER(NEG, LEN(NEG)), IF(BE6, FILTER(NONEG, LEN(NONEG)), """")))"),-5.0)</f>
        <v>-5</v>
      </c>
      <c r="BG6" s="43">
        <f>IFERROR(__xludf.DUMMYFUNCTION("""COMPUTED_VALUE"""),10.0)</f>
        <v>10</v>
      </c>
      <c r="BH6" s="43">
        <f>IFERROR(__xludf.DUMMYFUNCTION("""COMPUTED_VALUE"""),15.0)</f>
        <v>15</v>
      </c>
      <c r="BI6" s="43">
        <f>IF(N3="", 0, IF(SUM(M6:R6)-N6&lt;&gt;0, 0, IF(SUM(C6:H6)&gt;0, 2, IF(SUM(C6:H6)&lt;0, 3, 1))))</f>
        <v>0</v>
      </c>
      <c r="BJ6" s="43" t="str">
        <f>IFERROR(__xludf.DUMMYFUNCTION("IF(BI6=1, FILTER(TOSSUP, LEN(TOSSUP)), IF(BI6=2, FILTER(NEG, LEN(NEG)), IF(BI6, FILTER(NONEG, LEN(NONEG)), """")))"),"")</f>
        <v/>
      </c>
      <c r="BK6" s="43"/>
      <c r="BL6" s="43"/>
      <c r="BM6" s="43">
        <f>IF(O3="", 0, IF(SUM(M6:R6)-O6&lt;&gt;0, 0, IF(SUM(C6:H6)&gt;0, 2, IF(SUM(C6:H6)&lt;0, 3, 1))))</f>
        <v>0</v>
      </c>
      <c r="BN6" s="43" t="str">
        <f>IFERROR(__xludf.DUMMYFUNCTION("IF(BM6=1, FILTER(TOSSUP, LEN(TOSSUP)), IF(BM6=2, FILTER(NEG, LEN(NEG)), IF(BM6, FILTER(NONEG, LEN(NONEG)), """")))"),"")</f>
        <v/>
      </c>
      <c r="BO6" s="43"/>
      <c r="BP6" s="43"/>
      <c r="BQ6" s="43">
        <f>IF(P3="", 0, IF(SUM(M6:R6)-P6&lt;&gt;0, 0, IF(SUM(C6:H6)&gt;0, 2, IF(SUM(C6:H6)&lt;0, 3, 1))))</f>
        <v>0</v>
      </c>
      <c r="BR6" s="43" t="str">
        <f>IFERROR(__xludf.DUMMYFUNCTION("IF(BQ6=1, FILTER(TOSSUP, LEN(TOSSUP)), IF(BQ6=2, FILTER(NEG, LEN(NEG)), IF(BQ6, FILTER(NONEG, LEN(NONEG)), """")))"),"")</f>
        <v/>
      </c>
      <c r="BS6" s="43"/>
      <c r="BT6" s="43"/>
      <c r="BU6" s="43">
        <f>IF(Q3="", 0, IF(SUM(M6:R6)-Q6&lt;&gt;0, 0, IF(SUM(C6:H6)&gt;0, 2, IF(SUM(C6:H6)&lt;0, 3, 1))))</f>
        <v>0</v>
      </c>
      <c r="BV6" s="43" t="str">
        <f>IFERROR(__xludf.DUMMYFUNCTION("IF(BU6=1, FILTER(TOSSUP, LEN(TOSSUP)), IF(BU6=2, FILTER(NEG, LEN(NEG)), IF(BU6, FILTER(NONEG, LEN(NONEG)), """")))"),"")</f>
        <v/>
      </c>
      <c r="BW6" s="43"/>
      <c r="BX6" s="43"/>
      <c r="BY6" s="43">
        <f>IF(R3="", 0, IF(SUM(M6:R6)-R6&lt;&gt;0, 0, IF(SUM(C6:H6)&gt;0, 2, IF(SUM(C6:H6)&lt;0, 3, 1))))</f>
        <v>0</v>
      </c>
      <c r="BZ6" s="43" t="str">
        <f>IFERROR(__xludf.DUMMYFUNCTION("IF(BY6=1, FILTER(TOSSUP, LEN(TOSSUP)), IF(BY6=2, FILTER(NEG, LEN(NEG)), IF(BY6, FILTER(NONEG, LEN(NONEG)), """")))"),"")</f>
        <v/>
      </c>
      <c r="CA6" s="43"/>
      <c r="CB6" s="43"/>
    </row>
    <row r="7">
      <c r="A7" s="3"/>
      <c r="B7" s="3"/>
      <c r="C7" s="62"/>
      <c r="D7" s="63">
        <v>10.0</v>
      </c>
      <c r="E7" s="64"/>
      <c r="F7" s="63"/>
      <c r="G7" s="64"/>
      <c r="H7" s="63"/>
      <c r="I7" s="65">
        <v>20.0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30</v>
      </c>
      <c r="K7" s="66">
        <f>IFERROR(__xludf.DUMMYFUNCTION("IF(OR(RegExMatch(J7&amp;"""",""ERR""), RegExMatch(J7&amp;"""",""--""), RegExMatch(K6&amp;"""",""--""),),  ""-----------"", SUM(J7,K6))"),50.0)</f>
        <v>50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SUM(T7,U6))"),30.0)</f>
        <v>30</v>
      </c>
      <c r="V7" s="43"/>
      <c r="W7" s="44" t="b">
        <f t="shared" si="1"/>
        <v>1</v>
      </c>
      <c r="X7" s="44">
        <f>IFERROR(__xludf.DUMMYFUNCTION("IF(W7, FILTER(BONUS, LEN(BONUS)), ""0"")"),0.0)</f>
        <v>0</v>
      </c>
      <c r="Y7" s="43">
        <f>IFERROR(__xludf.DUMMYFUNCTION("""COMPUTED_VALUE"""),10.0)</f>
        <v>10</v>
      </c>
      <c r="Z7" s="43">
        <f>IFERROR(__xludf.DUMMYFUNCTION("""COMPUTED_VALUE"""),20.0)</f>
        <v>20</v>
      </c>
      <c r="AA7" s="43">
        <f>IFERROR(__xludf.DUMMYFUNCTION("""COMPUTED_VALUE"""),30.0)</f>
        <v>30</v>
      </c>
      <c r="AB7" s="44" t="b">
        <f t="shared" si="2"/>
        <v>0</v>
      </c>
      <c r="AC7" s="44" t="str">
        <f>IFERROR(__xludf.DUMMYFUNCTION("IF(AB7, FILTER(BONUS, LEN(BONUS)), ""0"")"),"0")</f>
        <v>0</v>
      </c>
      <c r="AD7" s="43"/>
      <c r="AE7" s="43"/>
      <c r="AF7" s="43"/>
      <c r="AG7" s="43">
        <f>IF(C3="", 0, IF(SUM(C7:H7)-C7&lt;&gt;0, 0, IF(SUM(M7:R7)&gt;0, 2, IF(SUM(M7:R7)&lt;0, 3, 1))))</f>
        <v>0</v>
      </c>
      <c r="AH7" s="44" t="str">
        <f>IFERROR(__xludf.DUMMYFUNCTION("IF(AG7=1, FILTER(TOSSUP, LEN(TOSSUP)), IF(AG7=2, FILTER(NEG, LEN(NEG)), IF(AG7, FILTER(NONEG, LEN(NONEG)), """")))"),"")</f>
        <v/>
      </c>
      <c r="AI7" s="43"/>
      <c r="AJ7" s="43"/>
      <c r="AK7" s="43">
        <f>IF(D3="", 0, IF(SUM(C7:H7)-D7&lt;&gt;0, 0, IF(SUM(M7:R7)&gt;0, 2, IF(SUM(M7:R7)&lt;0, 3, 1))))</f>
        <v>1</v>
      </c>
      <c r="AL7" s="43">
        <f>IFERROR(__xludf.DUMMYFUNCTION("IF(AK7=1, FILTER(TOSSUP, LEN(TOSSUP)), IF(AK7=2, FILTER(NEG, LEN(NEG)), IF(AK7, FILTER(NONEG, LEN(NONEG)), """")))"),-5.0)</f>
        <v>-5</v>
      </c>
      <c r="AM7" s="43">
        <f>IFERROR(__xludf.DUMMYFUNCTION("""COMPUTED_VALUE"""),10.0)</f>
        <v>10</v>
      </c>
      <c r="AN7" s="43">
        <f>IFERROR(__xludf.DUMMYFUNCTION("""COMPUTED_VALUE"""),15.0)</f>
        <v>15</v>
      </c>
      <c r="AO7" s="43">
        <f>IF(E3="", 0, IF(SUM(C7:H7)-E7&lt;&gt;0, 0, IF(SUM(M7:R7)&gt;0, 2, IF(SUM(M7:R7)&lt;0, 3, 1))))</f>
        <v>0</v>
      </c>
      <c r="AP7" s="43" t="str">
        <f>IFERROR(__xludf.DUMMYFUNCTION("IF(AO7=1, FILTER(TOSSUP, LEN(TOSSUP)), IF(AO7=2, FILTER(NEG, LEN(NEG)), IF(AO7, FILTER(NONEG, LEN(NONEG)), """")))"),"")</f>
        <v/>
      </c>
      <c r="AQ7" s="43"/>
      <c r="AR7" s="43"/>
      <c r="AS7" s="43">
        <f>IF(F3="", 0, IF(SUM(C7:H7)-F7&lt;&gt;0, 0, IF(SUM(M7:R7)&gt;0, 2, IF(SUM(M7:R7)&lt;0, 3, 1))))</f>
        <v>0</v>
      </c>
      <c r="AT7" s="43" t="str">
        <f>IFERROR(__xludf.DUMMYFUNCTION("IF(AS7=1, FILTER(TOSSUP, LEN(TOSSUP)), IF(AS7=2, FILTER(NEG, LEN(NEG)), IF(AS7, FILTER(NONEG, LEN(NONEG)), """")))"),"")</f>
        <v/>
      </c>
      <c r="AU7" s="43"/>
      <c r="AV7" s="43"/>
      <c r="AW7" s="43">
        <f>IF(G3="", 0, IF(SUM(C7:H7)-G7&lt;&gt;0, 0, IF(SUM(M7:R7)&gt;0, 2, IF(SUM(M7:R7)&lt;0, 3, 1))))</f>
        <v>0</v>
      </c>
      <c r="AX7" s="43" t="str">
        <f>IFERROR(__xludf.DUMMYFUNCTION("IF(AW7=1, FILTER(TOSSUP, LEN(TOSSUP)), IF(AW7=2, FILTER(NEG, LEN(NEG)), IF(AW7, FILTER(NONEG, LEN(NONEG)), """")))"),"")</f>
        <v/>
      </c>
      <c r="AY7" s="43"/>
      <c r="AZ7" s="43"/>
      <c r="BA7" s="43">
        <f>IF(H3="", 0, IF(SUM(C7:H7)-H7&lt;&gt;0, 0, IF(SUM(M7:R7)&gt;0, 2, IF(SUM(M7:R7)&lt;0, 3, 1))))</f>
        <v>0</v>
      </c>
      <c r="BB7" s="43" t="str">
        <f>IFERROR(__xludf.DUMMYFUNCTION("IF(BA7=1, FILTER(TOSSUP, LEN(TOSSUP)), IF(BA7=2, FILTER(NEG, LEN(NEG)), IF(BA7, FILTER(NONEG, LEN(NONEG)), """")))"),"")</f>
        <v/>
      </c>
      <c r="BC7" s="43"/>
      <c r="BD7" s="43"/>
      <c r="BE7" s="43">
        <f>IF(M3="", 0, IF(SUM(M7:R7)-M7&lt;&gt;0, 0, IF(SUM(C7:H7)&gt;0, 2, IF(SUM(C7:H7)&lt;0, 3, 1))))</f>
        <v>2</v>
      </c>
      <c r="BF7" s="43">
        <f>IFERROR(__xludf.DUMMYFUNCTION("IF(BE7=1, FILTER(TOSSUP, LEN(TOSSUP)), IF(BE7=2, FILTER(NEG, LEN(NEG)), IF(BE7, FILTER(NONEG, LEN(NONEG)), """")))"),-5.0)</f>
        <v>-5</v>
      </c>
      <c r="BG7" s="43"/>
      <c r="BH7" s="43"/>
      <c r="BI7" s="43">
        <f>IF(N3="", 0, IF(SUM(M7:R7)-N7&lt;&gt;0, 0, IF(SUM(C7:H7)&gt;0, 2, IF(SUM(C7:H7)&lt;0, 3, 1))))</f>
        <v>2</v>
      </c>
      <c r="BJ7" s="43">
        <f>IFERROR(__xludf.DUMMYFUNCTION("IF(BI7=1, FILTER(TOSSUP, LEN(TOSSUP)), IF(BI7=2, FILTER(NEG, LEN(NEG)), IF(BI7, FILTER(NONEG, LEN(NONEG)), """")))"),-5.0)</f>
        <v>-5</v>
      </c>
      <c r="BK7" s="43"/>
      <c r="BL7" s="43"/>
      <c r="BM7" s="43">
        <f>IF(O3="", 0, IF(SUM(M7:R7)-O7&lt;&gt;0, 0, IF(SUM(C7:H7)&gt;0, 2, IF(SUM(C7:H7)&lt;0, 3, 1))))</f>
        <v>2</v>
      </c>
      <c r="BN7" s="43">
        <f>IFERROR(__xludf.DUMMYFUNCTION("IF(BM7=1, FILTER(TOSSUP, LEN(TOSSUP)), IF(BM7=2, FILTER(NEG, LEN(NEG)), IF(BM7, FILTER(NONEG, LEN(NONEG)), """")))"),-5.0)</f>
        <v>-5</v>
      </c>
      <c r="BO7" s="43"/>
      <c r="BP7" s="43"/>
      <c r="BQ7" s="43">
        <f>IF(P3="", 0, IF(SUM(M7:R7)-P7&lt;&gt;0, 0, IF(SUM(C7:H7)&gt;0, 2, IF(SUM(C7:H7)&lt;0, 3, 1))))</f>
        <v>0</v>
      </c>
      <c r="BR7" s="43" t="str">
        <f>IFERROR(__xludf.DUMMYFUNCTION("IF(BQ7=1, FILTER(TOSSUP, LEN(TOSSUP)), IF(BQ7=2, FILTER(NEG, LEN(NEG)), IF(BQ7, FILTER(NONEG, LEN(NONEG)), """")))"),"")</f>
        <v/>
      </c>
      <c r="BS7" s="43"/>
      <c r="BT7" s="43"/>
      <c r="BU7" s="43">
        <f>IF(Q3="", 0, IF(SUM(M7:R7)-Q7&lt;&gt;0, 0, IF(SUM(C7:H7)&gt;0, 2, IF(SUM(C7:H7)&lt;0, 3, 1))))</f>
        <v>0</v>
      </c>
      <c r="BV7" s="43" t="str">
        <f>IFERROR(__xludf.DUMMYFUNCTION("IF(BU7=1, FILTER(TOSSUP, LEN(TOSSUP)), IF(BU7=2, FILTER(NEG, LEN(NEG)), IF(BU7, FILTER(NONEG, LEN(NONEG)), """")))"),"")</f>
        <v/>
      </c>
      <c r="BW7" s="43"/>
      <c r="BX7" s="43"/>
      <c r="BY7" s="43">
        <f>IF(R3="", 0, IF(SUM(M7:R7)-R7&lt;&gt;0, 0, IF(SUM(C7:H7)&gt;0, 2, IF(SUM(C7:H7)&lt;0, 3, 1))))</f>
        <v>0</v>
      </c>
      <c r="BZ7" s="43" t="str">
        <f>IFERROR(__xludf.DUMMYFUNCTION("IF(BY7=1, FILTER(TOSSUP, LEN(TOSSUP)), IF(BY7=2, FILTER(NEG, LEN(NEG)), IF(BY7, FILTER(NONEG, LEN(NONEG)), """")))"),"")</f>
        <v/>
      </c>
      <c r="CA7" s="43"/>
      <c r="CB7" s="43"/>
    </row>
    <row r="8">
      <c r="A8" s="3"/>
      <c r="B8" s="3"/>
      <c r="C8" s="62"/>
      <c r="D8" s="63">
        <v>10.0</v>
      </c>
      <c r="E8" s="62"/>
      <c r="F8" s="63"/>
      <c r="G8" s="64"/>
      <c r="H8" s="71"/>
      <c r="I8" s="65">
        <v>30.0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40</v>
      </c>
      <c r="K8" s="66">
        <f>IFERROR(__xludf.DUMMYFUNCTION("IF(OR(RegExMatch(J8&amp;"""",""ERR""), RegExMatch(J8&amp;"""",""--""), RegExMatch(K7&amp;"""",""--""),),  ""-----------"", SUM(J8,K7))"),90.0)</f>
        <v>90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SUM(T8,U7))"),30.0)</f>
        <v>30</v>
      </c>
      <c r="V8" s="43"/>
      <c r="W8" s="44" t="b">
        <f t="shared" si="1"/>
        <v>1</v>
      </c>
      <c r="X8" s="44">
        <f>IFERROR(__xludf.DUMMYFUNCTION("IF(W8, FILTER(BONUS, LEN(BONUS)), ""0"")"),0.0)</f>
        <v>0</v>
      </c>
      <c r="Y8" s="43">
        <f>IFERROR(__xludf.DUMMYFUNCTION("""COMPUTED_VALUE"""),10.0)</f>
        <v>10</v>
      </c>
      <c r="Z8" s="43">
        <f>IFERROR(__xludf.DUMMYFUNCTION("""COMPUTED_VALUE"""),20.0)</f>
        <v>20</v>
      </c>
      <c r="AA8" s="43">
        <f>IFERROR(__xludf.DUMMYFUNCTION("""COMPUTED_VALUE"""),30.0)</f>
        <v>30</v>
      </c>
      <c r="AB8" s="44" t="b">
        <f t="shared" si="2"/>
        <v>0</v>
      </c>
      <c r="AC8" s="44" t="str">
        <f>IFERROR(__xludf.DUMMYFUNCTION("IF(AB8, FILTER(BONUS, LEN(BONUS)), ""0"")"),"0")</f>
        <v>0</v>
      </c>
      <c r="AD8" s="43"/>
      <c r="AE8" s="43"/>
      <c r="AF8" s="43"/>
      <c r="AG8" s="43">
        <f>IF(C3="", 0, IF(SUM(C8:H8)-C8&lt;&gt;0, 0, IF(SUM(M8:R8)&gt;0, 2, IF(SUM(M8:R8)&lt;0, 3, 1))))</f>
        <v>0</v>
      </c>
      <c r="AH8" s="44" t="str">
        <f>IFERROR(__xludf.DUMMYFUNCTION("IF(AG8=1, FILTER(TOSSUP, LEN(TOSSUP)), IF(AG8=2, FILTER(NEG, LEN(NEG)), IF(AG8, FILTER(NONEG, LEN(NONEG)), """")))"),"")</f>
        <v/>
      </c>
      <c r="AI8" s="43"/>
      <c r="AJ8" s="43"/>
      <c r="AK8" s="43">
        <f>IF(D3="", 0, IF(SUM(C8:H8)-D8&lt;&gt;0, 0, IF(SUM(M8:R8)&gt;0, 2, IF(SUM(M8:R8)&lt;0, 3, 1))))</f>
        <v>1</v>
      </c>
      <c r="AL8" s="43">
        <f>IFERROR(__xludf.DUMMYFUNCTION("IF(AK8=1, FILTER(TOSSUP, LEN(TOSSUP)), IF(AK8=2, FILTER(NEG, LEN(NEG)), IF(AK8, FILTER(NONEG, LEN(NONEG)), """")))"),-5.0)</f>
        <v>-5</v>
      </c>
      <c r="AM8" s="43">
        <f>IFERROR(__xludf.DUMMYFUNCTION("""COMPUTED_VALUE"""),10.0)</f>
        <v>10</v>
      </c>
      <c r="AN8" s="43">
        <f>IFERROR(__xludf.DUMMYFUNCTION("""COMPUTED_VALUE"""),15.0)</f>
        <v>15</v>
      </c>
      <c r="AO8" s="43">
        <f>IF(E3="", 0, IF(SUM(C8:H8)-E8&lt;&gt;0, 0, IF(SUM(M8:R8)&gt;0, 2, IF(SUM(M8:R8)&lt;0, 3, 1))))</f>
        <v>0</v>
      </c>
      <c r="AP8" s="43" t="str">
        <f>IFERROR(__xludf.DUMMYFUNCTION("IF(AO8=1, FILTER(TOSSUP, LEN(TOSSUP)), IF(AO8=2, FILTER(NEG, LEN(NEG)), IF(AO8, FILTER(NONEG, LEN(NONEG)), """")))"),"")</f>
        <v/>
      </c>
      <c r="AQ8" s="43"/>
      <c r="AR8" s="43"/>
      <c r="AS8" s="43">
        <f>IF(F3="", 0, IF(SUM(C8:H8)-F8&lt;&gt;0, 0, IF(SUM(M8:R8)&gt;0, 2, IF(SUM(M8:R8)&lt;0, 3, 1))))</f>
        <v>0</v>
      </c>
      <c r="AT8" s="43" t="str">
        <f>IFERROR(__xludf.DUMMYFUNCTION("IF(AS8=1, FILTER(TOSSUP, LEN(TOSSUP)), IF(AS8=2, FILTER(NEG, LEN(NEG)), IF(AS8, FILTER(NONEG, LEN(NONEG)), """")))"),"")</f>
        <v/>
      </c>
      <c r="AU8" s="43"/>
      <c r="AV8" s="43"/>
      <c r="AW8" s="43">
        <f>IF(G3="", 0, IF(SUM(C8:H8)-G8&lt;&gt;0, 0, IF(SUM(M8:R8)&gt;0, 2, IF(SUM(M8:R8)&lt;0, 3, 1))))</f>
        <v>0</v>
      </c>
      <c r="AX8" s="43" t="str">
        <f>IFERROR(__xludf.DUMMYFUNCTION("IF(AW8=1, FILTER(TOSSUP, LEN(TOSSUP)), IF(AW8=2, FILTER(NEG, LEN(NEG)), IF(AW8, FILTER(NONEG, LEN(NONEG)), """")))"),"")</f>
        <v/>
      </c>
      <c r="AY8" s="43"/>
      <c r="AZ8" s="43"/>
      <c r="BA8" s="43">
        <f>IF(H3="", 0, IF(SUM(C8:H8)-H8&lt;&gt;0, 0, IF(SUM(M8:R8)&gt;0, 2, IF(SUM(M8:R8)&lt;0, 3, 1))))</f>
        <v>0</v>
      </c>
      <c r="BB8" s="43" t="str">
        <f>IFERROR(__xludf.DUMMYFUNCTION("IF(BA8=1, FILTER(TOSSUP, LEN(TOSSUP)), IF(BA8=2, FILTER(NEG, LEN(NEG)), IF(BA8, FILTER(NONEG, LEN(NONEG)), """")))"),"")</f>
        <v/>
      </c>
      <c r="BC8" s="43"/>
      <c r="BD8" s="43"/>
      <c r="BE8" s="43">
        <f>IF(M3="", 0, IF(SUM(M8:R8)-M8&lt;&gt;0, 0, IF(SUM(C8:H8)&gt;0, 2, IF(SUM(C8:H8)&lt;0, 3, 1))))</f>
        <v>2</v>
      </c>
      <c r="BF8" s="43">
        <f>IFERROR(__xludf.DUMMYFUNCTION("IF(BE8=1, FILTER(TOSSUP, LEN(TOSSUP)), IF(BE8=2, FILTER(NEG, LEN(NEG)), IF(BE8, FILTER(NONEG, LEN(NONEG)), """")))"),-5.0)</f>
        <v>-5</v>
      </c>
      <c r="BG8" s="43"/>
      <c r="BH8" s="43"/>
      <c r="BI8" s="43">
        <f>IF(N3="", 0, IF(SUM(M8:R8)-N8&lt;&gt;0, 0, IF(SUM(C8:H8)&gt;0, 2, IF(SUM(C8:H8)&lt;0, 3, 1))))</f>
        <v>2</v>
      </c>
      <c r="BJ8" s="43">
        <f>IFERROR(__xludf.DUMMYFUNCTION("IF(BI8=1, FILTER(TOSSUP, LEN(TOSSUP)), IF(BI8=2, FILTER(NEG, LEN(NEG)), IF(BI8, FILTER(NONEG, LEN(NONEG)), """")))"),-5.0)</f>
        <v>-5</v>
      </c>
      <c r="BK8" s="43"/>
      <c r="BL8" s="43"/>
      <c r="BM8" s="43">
        <f>IF(O3="", 0, IF(SUM(M8:R8)-O8&lt;&gt;0, 0, IF(SUM(C8:H8)&gt;0, 2, IF(SUM(C8:H8)&lt;0, 3, 1))))</f>
        <v>2</v>
      </c>
      <c r="BN8" s="43">
        <f>IFERROR(__xludf.DUMMYFUNCTION("IF(BM8=1, FILTER(TOSSUP, LEN(TOSSUP)), IF(BM8=2, FILTER(NEG, LEN(NEG)), IF(BM8, FILTER(NONEG, LEN(NONEG)), """")))"),-5.0)</f>
        <v>-5</v>
      </c>
      <c r="BO8" s="43"/>
      <c r="BP8" s="43"/>
      <c r="BQ8" s="43">
        <f>IF(P3="", 0, IF(SUM(M8:R8)-P8&lt;&gt;0, 0, IF(SUM(C8:H8)&gt;0, 2, IF(SUM(C8:H8)&lt;0, 3, 1))))</f>
        <v>0</v>
      </c>
      <c r="BR8" s="43" t="str">
        <f>IFERROR(__xludf.DUMMYFUNCTION("IF(BQ8=1, FILTER(TOSSUP, LEN(TOSSUP)), IF(BQ8=2, FILTER(NEG, LEN(NEG)), IF(BQ8, FILTER(NONEG, LEN(NONEG)), """")))"),"")</f>
        <v/>
      </c>
      <c r="BS8" s="43"/>
      <c r="BT8" s="43"/>
      <c r="BU8" s="43">
        <f>IF(Q3="", 0, IF(SUM(M8:R8)-Q8&lt;&gt;0, 0, IF(SUM(C8:H8)&gt;0, 2, IF(SUM(C8:H8)&lt;0, 3, 1))))</f>
        <v>0</v>
      </c>
      <c r="BV8" s="43" t="str">
        <f>IFERROR(__xludf.DUMMYFUNCTION("IF(BU8=1, FILTER(TOSSUP, LEN(TOSSUP)), IF(BU8=2, FILTER(NEG, LEN(NEG)), IF(BU8, FILTER(NONEG, LEN(NONEG)), """")))"),"")</f>
        <v/>
      </c>
      <c r="BW8" s="43"/>
      <c r="BX8" s="43"/>
      <c r="BY8" s="43">
        <f>IF(R3="", 0, IF(SUM(M8:R8)-R8&lt;&gt;0, 0, IF(SUM(C8:H8)&gt;0, 2, IF(SUM(C8:H8)&lt;0, 3, 1))))</f>
        <v>0</v>
      </c>
      <c r="BZ8" s="43" t="str">
        <f>IFERROR(__xludf.DUMMYFUNCTION("IF(BY8=1, FILTER(TOSSUP, LEN(TOSSUP)), IF(BY8=2, FILTER(NEG, LEN(NEG)), IF(BY8, FILTER(NONEG, LEN(NONEG)), """")))"),"")</f>
        <v/>
      </c>
      <c r="CA8" s="43"/>
      <c r="CB8" s="43"/>
    </row>
    <row r="9">
      <c r="A9" s="3"/>
      <c r="B9" s="3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SUM(J9,K8))"),90.0)</f>
        <v>90</v>
      </c>
      <c r="L9" s="67">
        <v>6.0</v>
      </c>
      <c r="M9" s="68"/>
      <c r="N9" s="71"/>
      <c r="O9" s="68">
        <v>10.0</v>
      </c>
      <c r="P9" s="72"/>
      <c r="Q9" s="69"/>
      <c r="R9" s="70"/>
      <c r="S9" s="65">
        <v>10.0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20</v>
      </c>
      <c r="U9" s="66">
        <f>IFERROR(__xludf.DUMMYFUNCTION("IF(OR(RegExMatch(T9&amp;"""",""ERR""), RegExMatch(T9&amp;"""",""--""), RegExMatch(U8&amp;"""",""--""),),  ""-----------"", SUM(T9,U8))"),50.0)</f>
        <v>50</v>
      </c>
      <c r="V9" s="44"/>
      <c r="W9" s="44" t="b">
        <f t="shared" si="1"/>
        <v>0</v>
      </c>
      <c r="X9" s="44" t="str">
        <f>IFERROR(__xludf.DUMMYFUNCTION("IF(W9, FILTER(BONUS, LEN(BONUS)), ""0"")"),"0")</f>
        <v>0</v>
      </c>
      <c r="Y9" s="43"/>
      <c r="Z9" s="43"/>
      <c r="AA9" s="43"/>
      <c r="AB9" s="44" t="b">
        <f t="shared" si="2"/>
        <v>1</v>
      </c>
      <c r="AC9" s="44">
        <f>IFERROR(__xludf.DUMMYFUNCTION("IF(AB9, FILTER(BONUS, LEN(BONUS)), ""0"")"),0.0)</f>
        <v>0</v>
      </c>
      <c r="AD9" s="43">
        <f>IFERROR(__xludf.DUMMYFUNCTION("""COMPUTED_VALUE"""),10.0)</f>
        <v>10</v>
      </c>
      <c r="AE9" s="43">
        <f>IFERROR(__xludf.DUMMYFUNCTION("""COMPUTED_VALUE"""),20.0)</f>
        <v>20</v>
      </c>
      <c r="AF9" s="43">
        <f>IFERROR(__xludf.DUMMYFUNCTION("""COMPUTED_VALUE"""),30.0)</f>
        <v>30</v>
      </c>
      <c r="AG9" s="43">
        <f>IF(C3="", 0, IF(SUM(C9:H9)-C9&lt;&gt;0, 0, IF(SUM(M9:R9)&gt;0, 2, IF(SUM(M9:R9)&lt;0, 3, 1))))</f>
        <v>2</v>
      </c>
      <c r="AH9" s="44">
        <f>IFERROR(__xludf.DUMMYFUNCTION("IF(AG9=1, FILTER(TOSSUP, LEN(TOSSUP)), IF(AG9=2, FILTER(NEG, LEN(NEG)), IF(AG9, FILTER(NONEG, LEN(NONEG)), """")))"),-5.0)</f>
        <v>-5</v>
      </c>
      <c r="AI9" s="43"/>
      <c r="AJ9" s="43"/>
      <c r="AK9" s="43">
        <f>IF(D3="", 0, IF(SUM(C9:H9)-D9&lt;&gt;0, 0, IF(SUM(M9:R9)&gt;0, 2, IF(SUM(M9:R9)&lt;0, 3, 1))))</f>
        <v>2</v>
      </c>
      <c r="AL9" s="43">
        <f>IFERROR(__xludf.DUMMYFUNCTION("IF(AK9=1, FILTER(TOSSUP, LEN(TOSSUP)), IF(AK9=2, FILTER(NEG, LEN(NEG)), IF(AK9, FILTER(NONEG, LEN(NONEG)), """")))"),-5.0)</f>
        <v>-5</v>
      </c>
      <c r="AM9" s="43"/>
      <c r="AN9" s="43"/>
      <c r="AO9" s="43">
        <f>IF(E3="", 0, IF(SUM(C9:H9)-E9&lt;&gt;0, 0, IF(SUM(M9:R9)&gt;0, 2, IF(SUM(M9:R9)&lt;0, 3, 1))))</f>
        <v>2</v>
      </c>
      <c r="AP9" s="43">
        <f>IFERROR(__xludf.DUMMYFUNCTION("IF(AO9=1, FILTER(TOSSUP, LEN(TOSSUP)), IF(AO9=2, FILTER(NEG, LEN(NEG)), IF(AO9, FILTER(NONEG, LEN(NONEG)), """")))"),-5.0)</f>
        <v>-5</v>
      </c>
      <c r="AQ9" s="43"/>
      <c r="AR9" s="43"/>
      <c r="AS9" s="43">
        <f>IF(F3="", 0, IF(SUM(C9:H9)-F9&lt;&gt;0, 0, IF(SUM(M9:R9)&gt;0, 2, IF(SUM(M9:R9)&lt;0, 3, 1))))</f>
        <v>0</v>
      </c>
      <c r="AT9" s="43" t="str">
        <f>IFERROR(__xludf.DUMMYFUNCTION("IF(AS9=1, FILTER(TOSSUP, LEN(TOSSUP)), IF(AS9=2, FILTER(NEG, LEN(NEG)), IF(AS9, FILTER(NONEG, LEN(NONEG)), """")))"),"")</f>
        <v/>
      </c>
      <c r="AU9" s="43"/>
      <c r="AV9" s="43"/>
      <c r="AW9" s="43">
        <f>IF(G3="", 0, IF(SUM(C9:H9)-G9&lt;&gt;0, 0, IF(SUM(M9:R9)&gt;0, 2, IF(SUM(M9:R9)&lt;0, 3, 1))))</f>
        <v>0</v>
      </c>
      <c r="AX9" s="43" t="str">
        <f>IFERROR(__xludf.DUMMYFUNCTION("IF(AW9=1, FILTER(TOSSUP, LEN(TOSSUP)), IF(AW9=2, FILTER(NEG, LEN(NEG)), IF(AW9, FILTER(NONEG, LEN(NONEG)), """")))"),"")</f>
        <v/>
      </c>
      <c r="AY9" s="43"/>
      <c r="AZ9" s="43"/>
      <c r="BA9" s="43">
        <f>IF(H3="", 0, IF(SUM(C9:H9)-H9&lt;&gt;0, 0, IF(SUM(M9:R9)&gt;0, 2, IF(SUM(M9:R9)&lt;0, 3, 1))))</f>
        <v>0</v>
      </c>
      <c r="BB9" s="43" t="str">
        <f>IFERROR(__xludf.DUMMYFUNCTION("IF(BA9=1, FILTER(TOSSUP, LEN(TOSSUP)), IF(BA9=2, FILTER(NEG, LEN(NEG)), IF(BA9, FILTER(NONEG, LEN(NONEG)), """")))"),"")</f>
        <v/>
      </c>
      <c r="BC9" s="43"/>
      <c r="BD9" s="43"/>
      <c r="BE9" s="43">
        <f>IF(M3="", 0, IF(SUM(M9:R9)-M9&lt;&gt;0, 0, IF(SUM(C9:H9)&gt;0, 2, IF(SUM(C9:H9)&lt;0, 3, 1))))</f>
        <v>0</v>
      </c>
      <c r="BF9" s="43" t="str">
        <f>IFERROR(__xludf.DUMMYFUNCTION("IF(BE9=1, FILTER(TOSSUP, LEN(TOSSUP)), IF(BE9=2, FILTER(NEG, LEN(NEG)), IF(BE9, FILTER(NONEG, LEN(NONEG)), """")))"),"")</f>
        <v/>
      </c>
      <c r="BG9" s="43"/>
      <c r="BH9" s="43"/>
      <c r="BI9" s="43">
        <f>IF(N3="", 0, IF(SUM(M9:R9)-N9&lt;&gt;0, 0, IF(SUM(C9:H9)&gt;0, 2, IF(SUM(C9:H9)&lt;0, 3, 1))))</f>
        <v>0</v>
      </c>
      <c r="BJ9" s="43" t="str">
        <f>IFERROR(__xludf.DUMMYFUNCTION("IF(BI9=1, FILTER(TOSSUP, LEN(TOSSUP)), IF(BI9=2, FILTER(NEG, LEN(NEG)), IF(BI9, FILTER(NONEG, LEN(NONEG)), """")))"),"")</f>
        <v/>
      </c>
      <c r="BK9" s="43"/>
      <c r="BL9" s="43"/>
      <c r="BM9" s="43">
        <f>IF(O3="", 0, IF(SUM(M9:R9)-O9&lt;&gt;0, 0, IF(SUM(C9:H9)&gt;0, 2, IF(SUM(C9:H9)&lt;0, 3, 1))))</f>
        <v>1</v>
      </c>
      <c r="BN9" s="43">
        <f>IFERROR(__xludf.DUMMYFUNCTION("IF(BM9=1, FILTER(TOSSUP, LEN(TOSSUP)), IF(BM9=2, FILTER(NEG, LEN(NEG)), IF(BM9, FILTER(NONEG, LEN(NONEG)), """")))"),-5.0)</f>
        <v>-5</v>
      </c>
      <c r="BO9" s="43">
        <f>IFERROR(__xludf.DUMMYFUNCTION("""COMPUTED_VALUE"""),10.0)</f>
        <v>10</v>
      </c>
      <c r="BP9" s="43">
        <f>IFERROR(__xludf.DUMMYFUNCTION("""COMPUTED_VALUE"""),15.0)</f>
        <v>15</v>
      </c>
      <c r="BQ9" s="43">
        <f>IF(P3="", 0, IF(SUM(M9:R9)-P9&lt;&gt;0, 0, IF(SUM(C9:H9)&gt;0, 2, IF(SUM(C9:H9)&lt;0, 3, 1))))</f>
        <v>0</v>
      </c>
      <c r="BR9" s="43" t="str">
        <f>IFERROR(__xludf.DUMMYFUNCTION("IF(BQ9=1, FILTER(TOSSUP, LEN(TOSSUP)), IF(BQ9=2, FILTER(NEG, LEN(NEG)), IF(BQ9, FILTER(NONEG, LEN(NONEG)), """")))"),"")</f>
        <v/>
      </c>
      <c r="BS9" s="43"/>
      <c r="BT9" s="43"/>
      <c r="BU9" s="43">
        <f>IF(Q3="", 0, IF(SUM(M9:R9)-Q9&lt;&gt;0, 0, IF(SUM(C9:H9)&gt;0, 2, IF(SUM(C9:H9)&lt;0, 3, 1))))</f>
        <v>0</v>
      </c>
      <c r="BV9" s="43" t="str">
        <f>IFERROR(__xludf.DUMMYFUNCTION("IF(BU9=1, FILTER(TOSSUP, LEN(TOSSUP)), IF(BU9=2, FILTER(NEG, LEN(NEG)), IF(BU9, FILTER(NONEG, LEN(NONEG)), """")))"),"")</f>
        <v/>
      </c>
      <c r="BW9" s="43"/>
      <c r="BX9" s="43"/>
      <c r="BY9" s="43">
        <f>IF(R3="", 0, IF(SUM(M9:R9)-R9&lt;&gt;0, 0, IF(SUM(C9:H9)&gt;0, 2, IF(SUM(C9:H9)&lt;0, 3, 1))))</f>
        <v>0</v>
      </c>
      <c r="BZ9" s="43" t="str">
        <f>IFERROR(__xludf.DUMMYFUNCTION("IF(BY9=1, FILTER(TOSSUP, LEN(TOSSUP)), IF(BY9=2, FILTER(NEG, LEN(NEG)), IF(BY9, FILTER(NONEG, LEN(NONEG)), """")))"),"")</f>
        <v/>
      </c>
      <c r="CA9" s="43"/>
      <c r="CB9" s="43"/>
    </row>
    <row r="10">
      <c r="A10" s="3"/>
      <c r="B10" s="3"/>
      <c r="C10" s="32"/>
      <c r="D10" s="33"/>
      <c r="E10" s="60"/>
      <c r="F10" s="33"/>
      <c r="G10" s="60"/>
      <c r="H10" s="61"/>
      <c r="I10" s="34"/>
      <c r="J10" s="33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2">
        <f>IFERROR(__xludf.DUMMYFUNCTION("IF(OR(RegExMatch(J10&amp;"""",""ERR""), RegExMatch(J10&amp;"""",""--""), RegExMatch(K9&amp;"""",""--""),),  ""-----------"", SUM(J10,K9))"),90.0)</f>
        <v>90</v>
      </c>
      <c r="L10" s="38">
        <v>7.0</v>
      </c>
      <c r="M10" s="39"/>
      <c r="N10" s="61"/>
      <c r="O10" s="39"/>
      <c r="P10" s="59"/>
      <c r="Q10" s="58"/>
      <c r="R10" s="59"/>
      <c r="S10" s="34"/>
      <c r="T10" s="33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2">
        <f>IFERROR(__xludf.DUMMYFUNCTION("IF(OR(RegExMatch(T10&amp;"""",""ERR""), RegExMatch(T10&amp;"""",""--""), RegExMatch(U9&amp;"""",""--""),),  ""-----------"", SUM(T10,U9))"),50.0)</f>
        <v>50</v>
      </c>
      <c r="V10" s="43"/>
      <c r="W10" s="44" t="b">
        <f t="shared" si="1"/>
        <v>0</v>
      </c>
      <c r="X10" s="44" t="str">
        <f>IFERROR(__xludf.DUMMYFUNCTION("IF(W10, FILTER(BONUS, LEN(BONUS)), ""0"")"),"0")</f>
        <v>0</v>
      </c>
      <c r="Y10" s="43"/>
      <c r="Z10" s="43"/>
      <c r="AA10" s="43"/>
      <c r="AB10" s="44" t="b">
        <f t="shared" si="2"/>
        <v>0</v>
      </c>
      <c r="AC10" s="44" t="str">
        <f>IFERROR(__xludf.DUMMYFUNCTION("IF(AB10, FILTER(BONUS, LEN(BONUS)), ""0"")"),"0")</f>
        <v>0</v>
      </c>
      <c r="AD10" s="43"/>
      <c r="AE10" s="43"/>
      <c r="AF10" s="43"/>
      <c r="AG10" s="43">
        <f>IF(C3="", 0, IF(SUM(C10:H10)-C10&lt;&gt;0, 0, IF(SUM(M10:R10)&gt;0, 2, IF(SUM(M10:R10)&lt;0, 3, 1))))</f>
        <v>1</v>
      </c>
      <c r="AH10" s="44">
        <f>IFERROR(__xludf.DUMMYFUNCTION("IF(AG10=1, FILTER(TOSSUP, LEN(TOSSUP)), IF(AG10=2, FILTER(NEG, LEN(NEG)), IF(AG10, FILTER(NONEG, LEN(NONEG)), """")))"),-5.0)</f>
        <v>-5</v>
      </c>
      <c r="AI10" s="43">
        <f>IFERROR(__xludf.DUMMYFUNCTION("""COMPUTED_VALUE"""),10.0)</f>
        <v>10</v>
      </c>
      <c r="AJ10" s="43">
        <f>IFERROR(__xludf.DUMMYFUNCTION("""COMPUTED_VALUE"""),15.0)</f>
        <v>15</v>
      </c>
      <c r="AK10" s="43">
        <f>IF(D3="", 0, IF(SUM(C10:H10)-D10&lt;&gt;0, 0, IF(SUM(M10:R10)&gt;0, 2, IF(SUM(M10:R10)&lt;0, 3, 1))))</f>
        <v>1</v>
      </c>
      <c r="AL10" s="43">
        <f>IFERROR(__xludf.DUMMYFUNCTION("IF(AK10=1, FILTER(TOSSUP, LEN(TOSSUP)), IF(AK10=2, FILTER(NEG, LEN(NEG)), IF(AK10, FILTER(NONEG, LEN(NONEG)), """")))"),-5.0)</f>
        <v>-5</v>
      </c>
      <c r="AM10" s="43">
        <f>IFERROR(__xludf.DUMMYFUNCTION("""COMPUTED_VALUE"""),10.0)</f>
        <v>10</v>
      </c>
      <c r="AN10" s="43">
        <f>IFERROR(__xludf.DUMMYFUNCTION("""COMPUTED_VALUE"""),15.0)</f>
        <v>15</v>
      </c>
      <c r="AO10" s="43">
        <f>IF(E3="", 0, IF(SUM(C10:H10)-E10&lt;&gt;0, 0, IF(SUM(M10:R10)&gt;0, 2, IF(SUM(M10:R10)&lt;0, 3, 1))))</f>
        <v>1</v>
      </c>
      <c r="AP10" s="43">
        <f>IFERROR(__xludf.DUMMYFUNCTION("IF(AO10=1, FILTER(TOSSUP, LEN(TOSSUP)), IF(AO10=2, FILTER(NEG, LEN(NEG)), IF(AO10, FILTER(NONEG, LEN(NONEG)), """")))"),-5.0)</f>
        <v>-5</v>
      </c>
      <c r="AQ10" s="43">
        <f>IFERROR(__xludf.DUMMYFUNCTION("""COMPUTED_VALUE"""),10.0)</f>
        <v>10</v>
      </c>
      <c r="AR10" s="43">
        <f>IFERROR(__xludf.DUMMYFUNCTION("""COMPUTED_VALUE"""),15.0)</f>
        <v>15</v>
      </c>
      <c r="AS10" s="43">
        <f>IF(F3="", 0, IF(SUM(C10:H10)-F10&lt;&gt;0, 0, IF(SUM(M10:R10)&gt;0, 2, IF(SUM(M10:R10)&lt;0, 3, 1))))</f>
        <v>0</v>
      </c>
      <c r="AT10" s="43" t="str">
        <f>IFERROR(__xludf.DUMMYFUNCTION("IF(AS10=1, FILTER(TOSSUP, LEN(TOSSUP)), IF(AS10=2, FILTER(NEG, LEN(NEG)), IF(AS10, FILTER(NONEG, LEN(NONEG)), """")))"),"")</f>
        <v/>
      </c>
      <c r="AU10" s="43"/>
      <c r="AV10" s="43"/>
      <c r="AW10" s="43">
        <f>IF(G3="", 0, IF(SUM(C10:H10)-G10&lt;&gt;0, 0, IF(SUM(M10:R10)&gt;0, 2, IF(SUM(M10:R10)&lt;0, 3, 1))))</f>
        <v>0</v>
      </c>
      <c r="AX10" s="43" t="str">
        <f>IFERROR(__xludf.DUMMYFUNCTION("IF(AW10=1, FILTER(TOSSUP, LEN(TOSSUP)), IF(AW10=2, FILTER(NEG, LEN(NEG)), IF(AW10, FILTER(NONEG, LEN(NONEG)), """")))"),"")</f>
        <v/>
      </c>
      <c r="AY10" s="43"/>
      <c r="AZ10" s="43"/>
      <c r="BA10" s="43">
        <f>IF(H3="", 0, IF(SUM(C10:H10)-H10&lt;&gt;0, 0, IF(SUM(M10:R10)&gt;0, 2, IF(SUM(M10:R10)&lt;0, 3, 1))))</f>
        <v>0</v>
      </c>
      <c r="BB10" s="43" t="str">
        <f>IFERROR(__xludf.DUMMYFUNCTION("IF(BA10=1, FILTER(TOSSUP, LEN(TOSSUP)), IF(BA10=2, FILTER(NEG, LEN(NEG)), IF(BA10, FILTER(NONEG, LEN(NONEG)), """")))"),"")</f>
        <v/>
      </c>
      <c r="BC10" s="43"/>
      <c r="BD10" s="43"/>
      <c r="BE10" s="43">
        <f>IF(M3="", 0, IF(SUM(M10:R10)-M10&lt;&gt;0, 0, IF(SUM(C10:H10)&gt;0, 2, IF(SUM(C10:H10)&lt;0, 3, 1))))</f>
        <v>1</v>
      </c>
      <c r="BF10" s="43">
        <f>IFERROR(__xludf.DUMMYFUNCTION("IF(BE10=1, FILTER(TOSSUP, LEN(TOSSUP)), IF(BE10=2, FILTER(NEG, LEN(NEG)), IF(BE10, FILTER(NONEG, LEN(NONEG)), """")))"),-5.0)</f>
        <v>-5</v>
      </c>
      <c r="BG10" s="43">
        <f>IFERROR(__xludf.DUMMYFUNCTION("""COMPUTED_VALUE"""),10.0)</f>
        <v>10</v>
      </c>
      <c r="BH10" s="43">
        <f>IFERROR(__xludf.DUMMYFUNCTION("""COMPUTED_VALUE"""),15.0)</f>
        <v>15</v>
      </c>
      <c r="BI10" s="43">
        <f>IF(N3="", 0, IF(SUM(M10:R10)-N10&lt;&gt;0, 0, IF(SUM(C10:H10)&gt;0, 2, IF(SUM(C10:H10)&lt;0, 3, 1))))</f>
        <v>1</v>
      </c>
      <c r="BJ10" s="43">
        <f>IFERROR(__xludf.DUMMYFUNCTION("IF(BI10=1, FILTER(TOSSUP, LEN(TOSSUP)), IF(BI10=2, FILTER(NEG, LEN(NEG)), IF(BI10, FILTER(NONEG, LEN(NONEG)), """")))"),-5.0)</f>
        <v>-5</v>
      </c>
      <c r="BK10" s="43">
        <f>IFERROR(__xludf.DUMMYFUNCTION("""COMPUTED_VALUE"""),10.0)</f>
        <v>10</v>
      </c>
      <c r="BL10" s="43">
        <f>IFERROR(__xludf.DUMMYFUNCTION("""COMPUTED_VALUE"""),15.0)</f>
        <v>15</v>
      </c>
      <c r="BM10" s="43">
        <f>IF(O3="", 0, IF(SUM(M10:R10)-O10&lt;&gt;0, 0, IF(SUM(C10:H10)&gt;0, 2, IF(SUM(C10:H10)&lt;0, 3, 1))))</f>
        <v>1</v>
      </c>
      <c r="BN10" s="43">
        <f>IFERROR(__xludf.DUMMYFUNCTION("IF(BM10=1, FILTER(TOSSUP, LEN(TOSSUP)), IF(BM10=2, FILTER(NEG, LEN(NEG)), IF(BM10, FILTER(NONEG, LEN(NONEG)), """")))"),-5.0)</f>
        <v>-5</v>
      </c>
      <c r="BO10" s="43">
        <f>IFERROR(__xludf.DUMMYFUNCTION("""COMPUTED_VALUE"""),10.0)</f>
        <v>10</v>
      </c>
      <c r="BP10" s="43">
        <f>IFERROR(__xludf.DUMMYFUNCTION("""COMPUTED_VALUE"""),15.0)</f>
        <v>15</v>
      </c>
      <c r="BQ10" s="43">
        <f>IF(P3="", 0, IF(SUM(M10:R10)-P10&lt;&gt;0, 0, IF(SUM(C10:H10)&gt;0, 2, IF(SUM(C10:H10)&lt;0, 3, 1))))</f>
        <v>0</v>
      </c>
      <c r="BR10" s="43" t="str">
        <f>IFERROR(__xludf.DUMMYFUNCTION("IF(BQ10=1, FILTER(TOSSUP, LEN(TOSSUP)), IF(BQ10=2, FILTER(NEG, LEN(NEG)), IF(BQ10, FILTER(NONEG, LEN(NONEG)), """")))"),"")</f>
        <v/>
      </c>
      <c r="BS10" s="43"/>
      <c r="BT10" s="43"/>
      <c r="BU10" s="43">
        <f>IF(Q3="", 0, IF(SUM(M10:R10)-Q10&lt;&gt;0, 0, IF(SUM(C10:H10)&gt;0, 2, IF(SUM(C10:H10)&lt;0, 3, 1))))</f>
        <v>0</v>
      </c>
      <c r="BV10" s="43" t="str">
        <f>IFERROR(__xludf.DUMMYFUNCTION("IF(BU10=1, FILTER(TOSSUP, LEN(TOSSUP)), IF(BU10=2, FILTER(NEG, LEN(NEG)), IF(BU10, FILTER(NONEG, LEN(NONEG)), """")))"),"")</f>
        <v/>
      </c>
      <c r="BW10" s="43"/>
      <c r="BX10" s="43"/>
      <c r="BY10" s="43">
        <f>IF(R3="", 0, IF(SUM(M10:R10)-R10&lt;&gt;0, 0, IF(SUM(C10:H10)&gt;0, 2, IF(SUM(C10:H10)&lt;0, 3, 1))))</f>
        <v>0</v>
      </c>
      <c r="BZ10" s="43" t="str">
        <f>IFERROR(__xludf.DUMMYFUNCTION("IF(BY10=1, FILTER(TOSSUP, LEN(TOSSUP)), IF(BY10=2, FILTER(NEG, LEN(NEG)), IF(BY10, FILTER(NONEG, LEN(NONEG)), """")))"),"")</f>
        <v/>
      </c>
      <c r="CA10" s="43"/>
      <c r="CB10" s="43"/>
    </row>
    <row r="11">
      <c r="A11" s="3"/>
      <c r="B11" s="3"/>
      <c r="C11" s="32"/>
      <c r="D11" s="33"/>
      <c r="E11" s="60"/>
      <c r="F11" s="61"/>
      <c r="G11" s="60"/>
      <c r="H11" s="61"/>
      <c r="I11" s="34"/>
      <c r="J11" s="33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2">
        <f>IFERROR(__xludf.DUMMYFUNCTION("IF(OR(RegExMatch(J11&amp;"""",""ERR""), RegExMatch(J11&amp;"""",""--""), RegExMatch(K10&amp;"""",""--""),),  ""-----------"", SUM(J11,K10))"),90.0)</f>
        <v>90</v>
      </c>
      <c r="L11" s="38">
        <v>8.0</v>
      </c>
      <c r="M11" s="39"/>
      <c r="N11" s="33">
        <v>15.0</v>
      </c>
      <c r="O11" s="58"/>
      <c r="P11" s="59"/>
      <c r="Q11" s="58"/>
      <c r="R11" s="59"/>
      <c r="S11" s="34">
        <v>10.0</v>
      </c>
      <c r="T11" s="33">
        <f>IF(AND(SUM(M11:R11)&lt;=0,S11&gt;0), "BON.ERR", IF(OR(AND(M11&lt;&gt;"", M3=""), AND(N11&lt;&gt;"", N3=""), AND(O11&lt;&gt;"", O3=""), AND(P11&lt;&gt;"", P3=""), AND(Q11&lt;&gt;"", Q3=""), AND(R11&lt;&gt;"", R3="")), "TU.ERR", SUM(M11:S11)))</f>
        <v>25</v>
      </c>
      <c r="U11" s="42">
        <f>IFERROR(__xludf.DUMMYFUNCTION("IF(OR(RegExMatch(T11&amp;"""",""ERR""), RegExMatch(T11&amp;"""",""--""), RegExMatch(U10&amp;"""",""--""),),  ""-----------"", SUM(T11,U10))"),75.0)</f>
        <v>75</v>
      </c>
      <c r="V11" s="43"/>
      <c r="W11" s="44" t="b">
        <f t="shared" si="1"/>
        <v>0</v>
      </c>
      <c r="X11" s="44" t="str">
        <f>IFERROR(__xludf.DUMMYFUNCTION("IF(W11, FILTER(BONUS, LEN(BONUS)), ""0"")"),"0")</f>
        <v>0</v>
      </c>
      <c r="Y11" s="43"/>
      <c r="Z11" s="43"/>
      <c r="AA11" s="43"/>
      <c r="AB11" s="44" t="b">
        <f t="shared" si="2"/>
        <v>1</v>
      </c>
      <c r="AC11" s="44">
        <f>IFERROR(__xludf.DUMMYFUNCTION("IF(AB11, FILTER(BONUS, LEN(BONUS)), ""0"")"),0.0)</f>
        <v>0</v>
      </c>
      <c r="AD11" s="43">
        <f>IFERROR(__xludf.DUMMYFUNCTION("""COMPUTED_VALUE"""),10.0)</f>
        <v>10</v>
      </c>
      <c r="AE11" s="43">
        <f>IFERROR(__xludf.DUMMYFUNCTION("""COMPUTED_VALUE"""),20.0)</f>
        <v>20</v>
      </c>
      <c r="AF11" s="43">
        <f>IFERROR(__xludf.DUMMYFUNCTION("""COMPUTED_VALUE"""),30.0)</f>
        <v>30</v>
      </c>
      <c r="AG11" s="43">
        <f>IF(C3="", 0, IF(SUM(C11:H11)-C11&lt;&gt;0, 0, IF(SUM(M11:R11)&gt;0, 2, IF(SUM(M11:R11)&lt;0, 3, 1))))</f>
        <v>2</v>
      </c>
      <c r="AH11" s="44">
        <f>IFERROR(__xludf.DUMMYFUNCTION("IF(AG11=1, FILTER(TOSSUP, LEN(TOSSUP)), IF(AG11=2, FILTER(NEG, LEN(NEG)), IF(AG11, FILTER(NONEG, LEN(NONEG)), """")))"),-5.0)</f>
        <v>-5</v>
      </c>
      <c r="AI11" s="43"/>
      <c r="AJ11" s="43"/>
      <c r="AK11" s="43">
        <f>IF(D3="", 0, IF(SUM(C11:H11)-D11&lt;&gt;0, 0, IF(SUM(M11:R11)&gt;0, 2, IF(SUM(M11:R11)&lt;0, 3, 1))))</f>
        <v>2</v>
      </c>
      <c r="AL11" s="43">
        <f>IFERROR(__xludf.DUMMYFUNCTION("IF(AK11=1, FILTER(TOSSUP, LEN(TOSSUP)), IF(AK11=2, FILTER(NEG, LEN(NEG)), IF(AK11, FILTER(NONEG, LEN(NONEG)), """")))"),-5.0)</f>
        <v>-5</v>
      </c>
      <c r="AM11" s="43"/>
      <c r="AN11" s="43"/>
      <c r="AO11" s="43">
        <f>IF(E3="", 0, IF(SUM(C11:H11)-E11&lt;&gt;0, 0, IF(SUM(M11:R11)&gt;0, 2, IF(SUM(M11:R11)&lt;0, 3, 1))))</f>
        <v>2</v>
      </c>
      <c r="AP11" s="43">
        <f>IFERROR(__xludf.DUMMYFUNCTION("IF(AO11=1, FILTER(TOSSUP, LEN(TOSSUP)), IF(AO11=2, FILTER(NEG, LEN(NEG)), IF(AO11, FILTER(NONEG, LEN(NONEG)), """")))"),-5.0)</f>
        <v>-5</v>
      </c>
      <c r="AQ11" s="43"/>
      <c r="AR11" s="43"/>
      <c r="AS11" s="43">
        <f>IF(F3="", 0, IF(SUM(C11:H11)-F11&lt;&gt;0, 0, IF(SUM(M11:R11)&gt;0, 2, IF(SUM(M11:R11)&lt;0, 3, 1))))</f>
        <v>0</v>
      </c>
      <c r="AT11" s="43" t="str">
        <f>IFERROR(__xludf.DUMMYFUNCTION("IF(AS11=1, FILTER(TOSSUP, LEN(TOSSUP)), IF(AS11=2, FILTER(NEG, LEN(NEG)), IF(AS11, FILTER(NONEG, LEN(NONEG)), """")))"),"")</f>
        <v/>
      </c>
      <c r="AU11" s="43"/>
      <c r="AV11" s="43"/>
      <c r="AW11" s="43">
        <f>IF(G3="", 0, IF(SUM(C11:H11)-G11&lt;&gt;0, 0, IF(SUM(M11:R11)&gt;0, 2, IF(SUM(M11:R11)&lt;0, 3, 1))))</f>
        <v>0</v>
      </c>
      <c r="AX11" s="43" t="str">
        <f>IFERROR(__xludf.DUMMYFUNCTION("IF(AW11=1, FILTER(TOSSUP, LEN(TOSSUP)), IF(AW11=2, FILTER(NEG, LEN(NEG)), IF(AW11, FILTER(NONEG, LEN(NONEG)), """")))"),"")</f>
        <v/>
      </c>
      <c r="AY11" s="43"/>
      <c r="AZ11" s="43"/>
      <c r="BA11" s="43">
        <f>IF(H3="", 0, IF(SUM(C11:H11)-H11&lt;&gt;0, 0, IF(SUM(M11:R11)&gt;0, 2, IF(SUM(M11:R11)&lt;0, 3, 1))))</f>
        <v>0</v>
      </c>
      <c r="BB11" s="43" t="str">
        <f>IFERROR(__xludf.DUMMYFUNCTION("IF(BA11=1, FILTER(TOSSUP, LEN(TOSSUP)), IF(BA11=2, FILTER(NEG, LEN(NEG)), IF(BA11, FILTER(NONEG, LEN(NONEG)), """")))"),"")</f>
        <v/>
      </c>
      <c r="BC11" s="43"/>
      <c r="BD11" s="43"/>
      <c r="BE11" s="43">
        <f>IF(M3="", 0, IF(SUM(M11:R11)-M11&lt;&gt;0, 0, IF(SUM(C11:H11)&gt;0, 2, IF(SUM(C11:H11)&lt;0, 3, 1))))</f>
        <v>0</v>
      </c>
      <c r="BF11" s="43" t="str">
        <f>IFERROR(__xludf.DUMMYFUNCTION("IF(BE11=1, FILTER(TOSSUP, LEN(TOSSUP)), IF(BE11=2, FILTER(NEG, LEN(NEG)), IF(BE11, FILTER(NONEG, LEN(NONEG)), """")))"),"")</f>
        <v/>
      </c>
      <c r="BG11" s="43"/>
      <c r="BH11" s="43"/>
      <c r="BI11" s="43">
        <f>IF(N3="", 0, IF(SUM(M11:R11)-N11&lt;&gt;0, 0, IF(SUM(C11:H11)&gt;0, 2, IF(SUM(C11:H11)&lt;0, 3, 1))))</f>
        <v>1</v>
      </c>
      <c r="BJ11" s="43">
        <f>IFERROR(__xludf.DUMMYFUNCTION("IF(BI11=1, FILTER(TOSSUP, LEN(TOSSUP)), IF(BI11=2, FILTER(NEG, LEN(NEG)), IF(BI11, FILTER(NONEG, LEN(NONEG)), """")))"),-5.0)</f>
        <v>-5</v>
      </c>
      <c r="BK11" s="43">
        <f>IFERROR(__xludf.DUMMYFUNCTION("""COMPUTED_VALUE"""),10.0)</f>
        <v>10</v>
      </c>
      <c r="BL11" s="43">
        <f>IFERROR(__xludf.DUMMYFUNCTION("""COMPUTED_VALUE"""),15.0)</f>
        <v>15</v>
      </c>
      <c r="BM11" s="43">
        <f>IF(O3="", 0, IF(SUM(M11:R11)-O11&lt;&gt;0, 0, IF(SUM(C11:H11)&gt;0, 2, IF(SUM(C11:H11)&lt;0, 3, 1))))</f>
        <v>0</v>
      </c>
      <c r="BN11" s="43" t="str">
        <f>IFERROR(__xludf.DUMMYFUNCTION("IF(BM11=1, FILTER(TOSSUP, LEN(TOSSUP)), IF(BM11=2, FILTER(NEG, LEN(NEG)), IF(BM11, FILTER(NONEG, LEN(NONEG)), """")))"),"")</f>
        <v/>
      </c>
      <c r="BO11" s="43"/>
      <c r="BP11" s="43"/>
      <c r="BQ11" s="43">
        <f>IF(P3="", 0, IF(SUM(M11:R11)-P11&lt;&gt;0, 0, IF(SUM(C11:H11)&gt;0, 2, IF(SUM(C11:H11)&lt;0, 3, 1))))</f>
        <v>0</v>
      </c>
      <c r="BR11" s="43" t="str">
        <f>IFERROR(__xludf.DUMMYFUNCTION("IF(BQ11=1, FILTER(TOSSUP, LEN(TOSSUP)), IF(BQ11=2, FILTER(NEG, LEN(NEG)), IF(BQ11, FILTER(NONEG, LEN(NONEG)), """")))"),"")</f>
        <v/>
      </c>
      <c r="BS11" s="43"/>
      <c r="BT11" s="43"/>
      <c r="BU11" s="43">
        <f>IF(Q3="", 0, IF(SUM(M11:R11)-Q11&lt;&gt;0, 0, IF(SUM(C11:H11)&gt;0, 2, IF(SUM(C11:H11)&lt;0, 3, 1))))</f>
        <v>0</v>
      </c>
      <c r="BV11" s="43" t="str">
        <f>IFERROR(__xludf.DUMMYFUNCTION("IF(BU11=1, FILTER(TOSSUP, LEN(TOSSUP)), IF(BU11=2, FILTER(NEG, LEN(NEG)), IF(BU11, FILTER(NONEG, LEN(NONEG)), """")))"),"")</f>
        <v/>
      </c>
      <c r="BW11" s="43"/>
      <c r="BX11" s="43"/>
      <c r="BY11" s="43">
        <f>IF(R3="", 0, IF(SUM(M11:R11)-R11&lt;&gt;0, 0, IF(SUM(C11:H11)&gt;0, 2, IF(SUM(C11:H11)&lt;0, 3, 1))))</f>
        <v>0</v>
      </c>
      <c r="BZ11" s="43" t="str">
        <f>IFERROR(__xludf.DUMMYFUNCTION("IF(BY11=1, FILTER(TOSSUP, LEN(TOSSUP)), IF(BY11=2, FILTER(NEG, LEN(NEG)), IF(BY11, FILTER(NONEG, LEN(NONEG)), """")))"),"")</f>
        <v/>
      </c>
      <c r="CA11" s="43"/>
      <c r="CB11" s="43"/>
    </row>
    <row r="12">
      <c r="A12" s="3"/>
      <c r="B12" s="3"/>
      <c r="C12" s="32"/>
      <c r="D12" s="33">
        <v>10.0</v>
      </c>
      <c r="E12" s="60"/>
      <c r="F12" s="61"/>
      <c r="G12" s="60"/>
      <c r="H12" s="61"/>
      <c r="I12" s="34">
        <v>10.0</v>
      </c>
      <c r="J12" s="33">
        <f>IF(AND(SUM(C12:H12)&lt;=0,I12&gt;0), "BON.ERR", IF(OR(AND(C12&lt;&gt;"", C3=""), AND(D12&lt;&gt;"", D3=""), AND(E12&lt;&gt;"", E3=""), AND(F12&lt;&gt;"", F3=""), AND(G12&lt;&gt;"", G3=""), AND(H12&lt;&gt;"", H3="")), "TU.ERR", SUM(C12:I12)))</f>
        <v>20</v>
      </c>
      <c r="K12" s="42">
        <f>IFERROR(__xludf.DUMMYFUNCTION("IF(OR(RegExMatch(J12&amp;"""",""ERR""), RegExMatch(J12&amp;"""",""--""), RegExMatch(K11&amp;"""",""--""),),  ""-----------"", SUM(J12,K11))"),110.0)</f>
        <v>110</v>
      </c>
      <c r="L12" s="38">
        <v>9.0</v>
      </c>
      <c r="M12" s="39"/>
      <c r="N12" s="33"/>
      <c r="O12" s="58"/>
      <c r="P12" s="59"/>
      <c r="Q12" s="58"/>
      <c r="R12" s="59"/>
      <c r="S12" s="34"/>
      <c r="T12" s="33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2">
        <f>IFERROR(__xludf.DUMMYFUNCTION("IF(OR(RegExMatch(T12&amp;"""",""ERR""), RegExMatch(T12&amp;"""",""--""), RegExMatch(U11&amp;"""",""--""),),  ""-----------"", SUM(T12,U11))"),75.0)</f>
        <v>75</v>
      </c>
      <c r="V12" s="43"/>
      <c r="W12" s="44" t="b">
        <f t="shared" si="1"/>
        <v>1</v>
      </c>
      <c r="X12" s="44">
        <f>IFERROR(__xludf.DUMMYFUNCTION("IF(W12, FILTER(BONUS, LEN(BONUS)), ""0"")"),0.0)</f>
        <v>0</v>
      </c>
      <c r="Y12" s="43">
        <f>IFERROR(__xludf.DUMMYFUNCTION("""COMPUTED_VALUE"""),10.0)</f>
        <v>10</v>
      </c>
      <c r="Z12" s="43">
        <f>IFERROR(__xludf.DUMMYFUNCTION("""COMPUTED_VALUE"""),20.0)</f>
        <v>20</v>
      </c>
      <c r="AA12" s="43">
        <f>IFERROR(__xludf.DUMMYFUNCTION("""COMPUTED_VALUE"""),30.0)</f>
        <v>30</v>
      </c>
      <c r="AB12" s="44" t="b">
        <f t="shared" si="2"/>
        <v>0</v>
      </c>
      <c r="AC12" s="44" t="str">
        <f>IFERROR(__xludf.DUMMYFUNCTION("IF(AB12, FILTER(BONUS, LEN(BONUS)), ""0"")"),"0")</f>
        <v>0</v>
      </c>
      <c r="AD12" s="43"/>
      <c r="AE12" s="43"/>
      <c r="AF12" s="43"/>
      <c r="AG12" s="43">
        <f>IF(C3="", 0, IF(SUM(C12:H12)-C12&lt;&gt;0, 0, IF(SUM(M12:R12)&gt;0, 2, IF(SUM(M12:R12)&lt;0, 3, 1))))</f>
        <v>0</v>
      </c>
      <c r="AH12" s="44" t="str">
        <f>IFERROR(__xludf.DUMMYFUNCTION("IF(AG12=1, FILTER(TOSSUP, LEN(TOSSUP)), IF(AG12=2, FILTER(NEG, LEN(NEG)), IF(AG12, FILTER(NONEG, LEN(NONEG)), """")))"),"")</f>
        <v/>
      </c>
      <c r="AI12" s="43"/>
      <c r="AJ12" s="43"/>
      <c r="AK12" s="43">
        <f>IF(D3="", 0, IF(SUM(C12:H12)-D12&lt;&gt;0, 0, IF(SUM(M12:R12)&gt;0, 2, IF(SUM(M12:R12)&lt;0, 3, 1))))</f>
        <v>1</v>
      </c>
      <c r="AL12" s="43">
        <f>IFERROR(__xludf.DUMMYFUNCTION("IF(AK12=1, FILTER(TOSSUP, LEN(TOSSUP)), IF(AK12=2, FILTER(NEG, LEN(NEG)), IF(AK12, FILTER(NONEG, LEN(NONEG)), """")))"),-5.0)</f>
        <v>-5</v>
      </c>
      <c r="AM12" s="43">
        <f>IFERROR(__xludf.DUMMYFUNCTION("""COMPUTED_VALUE"""),10.0)</f>
        <v>10</v>
      </c>
      <c r="AN12" s="43">
        <f>IFERROR(__xludf.DUMMYFUNCTION("""COMPUTED_VALUE"""),15.0)</f>
        <v>15</v>
      </c>
      <c r="AO12" s="43">
        <f>IF(E3="", 0, IF(SUM(C12:H12)-E12&lt;&gt;0, 0, IF(SUM(M12:R12)&gt;0, 2, IF(SUM(M12:R12)&lt;0, 3, 1))))</f>
        <v>0</v>
      </c>
      <c r="AP12" s="43" t="str">
        <f>IFERROR(__xludf.DUMMYFUNCTION("IF(AO12=1, FILTER(TOSSUP, LEN(TOSSUP)), IF(AO12=2, FILTER(NEG, LEN(NEG)), IF(AO12, FILTER(NONEG, LEN(NONEG)), """")))"),"")</f>
        <v/>
      </c>
      <c r="AQ12" s="43"/>
      <c r="AR12" s="43"/>
      <c r="AS12" s="43">
        <f>IF(F3="", 0, IF(SUM(C12:H12)-F12&lt;&gt;0, 0, IF(SUM(M12:R12)&gt;0, 2, IF(SUM(M12:R12)&lt;0, 3, 1))))</f>
        <v>0</v>
      </c>
      <c r="AT12" s="43" t="str">
        <f>IFERROR(__xludf.DUMMYFUNCTION("IF(AS12=1, FILTER(TOSSUP, LEN(TOSSUP)), IF(AS12=2, FILTER(NEG, LEN(NEG)), IF(AS12, FILTER(NONEG, LEN(NONEG)), """")))"),"")</f>
        <v/>
      </c>
      <c r="AU12" s="43"/>
      <c r="AV12" s="43"/>
      <c r="AW12" s="43">
        <f>IF(G3="", 0, IF(SUM(C12:H12)-G12&lt;&gt;0, 0, IF(SUM(M12:R12)&gt;0, 2, IF(SUM(M12:R12)&lt;0, 3, 1))))</f>
        <v>0</v>
      </c>
      <c r="AX12" s="43" t="str">
        <f>IFERROR(__xludf.DUMMYFUNCTION("IF(AW12=1, FILTER(TOSSUP, LEN(TOSSUP)), IF(AW12=2, FILTER(NEG, LEN(NEG)), IF(AW12, FILTER(NONEG, LEN(NONEG)), """")))"),"")</f>
        <v/>
      </c>
      <c r="AY12" s="43"/>
      <c r="AZ12" s="43"/>
      <c r="BA12" s="43">
        <f>IF(H3="", 0, IF(SUM(C12:H12)-H12&lt;&gt;0, 0, IF(SUM(M12:R12)&gt;0, 2, IF(SUM(M12:R12)&lt;0, 3, 1))))</f>
        <v>0</v>
      </c>
      <c r="BB12" s="43" t="str">
        <f>IFERROR(__xludf.DUMMYFUNCTION("IF(BA12=1, FILTER(TOSSUP, LEN(TOSSUP)), IF(BA12=2, FILTER(NEG, LEN(NEG)), IF(BA12, FILTER(NONEG, LEN(NONEG)), """")))"),"")</f>
        <v/>
      </c>
      <c r="BC12" s="43"/>
      <c r="BD12" s="43"/>
      <c r="BE12" s="43">
        <f>IF(M3="", 0, IF(SUM(M12:R12)-M12&lt;&gt;0, 0, IF(SUM(C12:H12)&gt;0, 2, IF(SUM(C12:H12)&lt;0, 3, 1))))</f>
        <v>2</v>
      </c>
      <c r="BF12" s="43">
        <f>IFERROR(__xludf.DUMMYFUNCTION("IF(BE12=1, FILTER(TOSSUP, LEN(TOSSUP)), IF(BE12=2, FILTER(NEG, LEN(NEG)), IF(BE12, FILTER(NONEG, LEN(NONEG)), """")))"),-5.0)</f>
        <v>-5</v>
      </c>
      <c r="BG12" s="43"/>
      <c r="BH12" s="43"/>
      <c r="BI12" s="43">
        <f>IF(N3="", 0, IF(SUM(M12:R12)-N12&lt;&gt;0, 0, IF(SUM(C12:H12)&gt;0, 2, IF(SUM(C12:H12)&lt;0, 3, 1))))</f>
        <v>2</v>
      </c>
      <c r="BJ12" s="43">
        <f>IFERROR(__xludf.DUMMYFUNCTION("IF(BI12=1, FILTER(TOSSUP, LEN(TOSSUP)), IF(BI12=2, FILTER(NEG, LEN(NEG)), IF(BI12, FILTER(NONEG, LEN(NONEG)), """")))"),-5.0)</f>
        <v>-5</v>
      </c>
      <c r="BK12" s="43"/>
      <c r="BL12" s="43"/>
      <c r="BM12" s="43">
        <f>IF(O3="", 0, IF(SUM(M12:R12)-O12&lt;&gt;0, 0, IF(SUM(C12:H12)&gt;0, 2, IF(SUM(C12:H12)&lt;0, 3, 1))))</f>
        <v>2</v>
      </c>
      <c r="BN12" s="43">
        <f>IFERROR(__xludf.DUMMYFUNCTION("IF(BM12=1, FILTER(TOSSUP, LEN(TOSSUP)), IF(BM12=2, FILTER(NEG, LEN(NEG)), IF(BM12, FILTER(NONEG, LEN(NONEG)), """")))"),-5.0)</f>
        <v>-5</v>
      </c>
      <c r="BO12" s="43"/>
      <c r="BP12" s="43"/>
      <c r="BQ12" s="43">
        <f>IF(P3="", 0, IF(SUM(M12:R12)-P12&lt;&gt;0, 0, IF(SUM(C12:H12)&gt;0, 2, IF(SUM(C12:H12)&lt;0, 3, 1))))</f>
        <v>0</v>
      </c>
      <c r="BR12" s="43" t="str">
        <f>IFERROR(__xludf.DUMMYFUNCTION("IF(BQ12=1, FILTER(TOSSUP, LEN(TOSSUP)), IF(BQ12=2, FILTER(NEG, LEN(NEG)), IF(BQ12, FILTER(NONEG, LEN(NONEG)), """")))"),"")</f>
        <v/>
      </c>
      <c r="BS12" s="43"/>
      <c r="BT12" s="43"/>
      <c r="BU12" s="43">
        <f>IF(Q3="", 0, IF(SUM(M12:R12)-Q12&lt;&gt;0, 0, IF(SUM(C12:H12)&gt;0, 2, IF(SUM(C12:H12)&lt;0, 3, 1))))</f>
        <v>0</v>
      </c>
      <c r="BV12" s="43" t="str">
        <f>IFERROR(__xludf.DUMMYFUNCTION("IF(BU12=1, FILTER(TOSSUP, LEN(TOSSUP)), IF(BU12=2, FILTER(NEG, LEN(NEG)), IF(BU12, FILTER(NONEG, LEN(NONEG)), """")))"),"")</f>
        <v/>
      </c>
      <c r="BW12" s="43"/>
      <c r="BX12" s="43"/>
      <c r="BY12" s="43">
        <f>IF(R3="", 0, IF(SUM(M12:R12)-R12&lt;&gt;0, 0, IF(SUM(C12:H12)&gt;0, 2, IF(SUM(C12:H12)&lt;0, 3, 1))))</f>
        <v>0</v>
      </c>
      <c r="BZ12" s="43" t="str">
        <f>IFERROR(__xludf.DUMMYFUNCTION("IF(BY12=1, FILTER(TOSSUP, LEN(TOSSUP)), IF(BY12=2, FILTER(NEG, LEN(NEG)), IF(BY12, FILTER(NONEG, LEN(NONEG)), """")))"),"")</f>
        <v/>
      </c>
      <c r="CA12" s="43"/>
      <c r="CB12" s="43"/>
    </row>
    <row r="13">
      <c r="A13" s="3"/>
      <c r="B13" s="3"/>
      <c r="C13" s="62">
        <v>10.0</v>
      </c>
      <c r="D13" s="63"/>
      <c r="E13" s="62"/>
      <c r="F13" s="71"/>
      <c r="G13" s="64"/>
      <c r="H13" s="71"/>
      <c r="I13" s="65">
        <v>20.0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30</v>
      </c>
      <c r="K13" s="66">
        <f>IFERROR(__xludf.DUMMYFUNCTION("IF(OR(RegExMatch(J13&amp;"""",""ERR""), RegExMatch(J13&amp;"""",""--""), RegExMatch(K12&amp;"""",""--""),),  ""-----------"", SUM(J13,K12))"),140.0)</f>
        <v>140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SUM(T13,U12))"),75.0)</f>
        <v>75</v>
      </c>
      <c r="V13" s="43"/>
      <c r="W13" s="44" t="b">
        <f t="shared" si="1"/>
        <v>1</v>
      </c>
      <c r="X13" s="44">
        <f>IFERROR(__xludf.DUMMYFUNCTION("IF(W13, FILTER(BONUS, LEN(BONUS)), ""0"")"),0.0)</f>
        <v>0</v>
      </c>
      <c r="Y13" s="43">
        <f>IFERROR(__xludf.DUMMYFUNCTION("""COMPUTED_VALUE"""),10.0)</f>
        <v>10</v>
      </c>
      <c r="Z13" s="43">
        <f>IFERROR(__xludf.DUMMYFUNCTION("""COMPUTED_VALUE"""),20.0)</f>
        <v>20</v>
      </c>
      <c r="AA13" s="43">
        <f>IFERROR(__xludf.DUMMYFUNCTION("""COMPUTED_VALUE"""),30.0)</f>
        <v>30</v>
      </c>
      <c r="AB13" s="44" t="b">
        <f t="shared" si="2"/>
        <v>0</v>
      </c>
      <c r="AC13" s="44" t="str">
        <f>IFERROR(__xludf.DUMMYFUNCTION("IF(AB13, FILTER(BONUS, LEN(BONUS)), ""0"")"),"0")</f>
        <v>0</v>
      </c>
      <c r="AD13" s="43"/>
      <c r="AE13" s="43"/>
      <c r="AF13" s="43"/>
      <c r="AG13" s="43">
        <f>IF(C3="", 0, IF(SUM(C13:H13)-C13&lt;&gt;0, 0, IF(SUM(M13:R13)&gt;0, 2, IF(SUM(M13:R13)&lt;0, 3, 1))))</f>
        <v>1</v>
      </c>
      <c r="AH13" s="44">
        <f>IFERROR(__xludf.DUMMYFUNCTION("IF(AG13=1, FILTER(TOSSUP, LEN(TOSSUP)), IF(AG13=2, FILTER(NEG, LEN(NEG)), IF(AG13, FILTER(NONEG, LEN(NONEG)), """")))"),-5.0)</f>
        <v>-5</v>
      </c>
      <c r="AI13" s="43">
        <f>IFERROR(__xludf.DUMMYFUNCTION("""COMPUTED_VALUE"""),10.0)</f>
        <v>10</v>
      </c>
      <c r="AJ13" s="43">
        <f>IFERROR(__xludf.DUMMYFUNCTION("""COMPUTED_VALUE"""),15.0)</f>
        <v>15</v>
      </c>
      <c r="AK13" s="43">
        <f>IF(D3="", 0, IF(SUM(C13:H13)-D13&lt;&gt;0, 0, IF(SUM(M13:R13)&gt;0, 2, IF(SUM(M13:R13)&lt;0, 3, 1))))</f>
        <v>0</v>
      </c>
      <c r="AL13" s="43" t="str">
        <f>IFERROR(__xludf.DUMMYFUNCTION("IF(AK13=1, FILTER(TOSSUP, LEN(TOSSUP)), IF(AK13=2, FILTER(NEG, LEN(NEG)), IF(AK13, FILTER(NONEG, LEN(NONEG)), """")))"),"")</f>
        <v/>
      </c>
      <c r="AM13" s="43"/>
      <c r="AN13" s="43"/>
      <c r="AO13" s="43">
        <f>IF(E3="", 0, IF(SUM(C13:H13)-E13&lt;&gt;0, 0, IF(SUM(M13:R13)&gt;0, 2, IF(SUM(M13:R13)&lt;0, 3, 1))))</f>
        <v>0</v>
      </c>
      <c r="AP13" s="43" t="str">
        <f>IFERROR(__xludf.DUMMYFUNCTION("IF(AO13=1, FILTER(TOSSUP, LEN(TOSSUP)), IF(AO13=2, FILTER(NEG, LEN(NEG)), IF(AO13, FILTER(NONEG, LEN(NONEG)), """")))"),"")</f>
        <v/>
      </c>
      <c r="AQ13" s="43"/>
      <c r="AR13" s="43"/>
      <c r="AS13" s="43">
        <f>IF(F3="", 0, IF(SUM(C13:H13)-F13&lt;&gt;0, 0, IF(SUM(M13:R13)&gt;0, 2, IF(SUM(M13:R13)&lt;0, 3, 1))))</f>
        <v>0</v>
      </c>
      <c r="AT13" s="43" t="str">
        <f>IFERROR(__xludf.DUMMYFUNCTION("IF(AS13=1, FILTER(TOSSUP, LEN(TOSSUP)), IF(AS13=2, FILTER(NEG, LEN(NEG)), IF(AS13, FILTER(NONEG, LEN(NONEG)), """")))"),"")</f>
        <v/>
      </c>
      <c r="AU13" s="43"/>
      <c r="AV13" s="43"/>
      <c r="AW13" s="43">
        <f>IF(G3="", 0, IF(SUM(C13:H13)-G13&lt;&gt;0, 0, IF(SUM(M13:R13)&gt;0, 2, IF(SUM(M13:R13)&lt;0, 3, 1))))</f>
        <v>0</v>
      </c>
      <c r="AX13" s="43" t="str">
        <f>IFERROR(__xludf.DUMMYFUNCTION("IF(AW13=1, FILTER(TOSSUP, LEN(TOSSUP)), IF(AW13=2, FILTER(NEG, LEN(NEG)), IF(AW13, FILTER(NONEG, LEN(NONEG)), """")))"),"")</f>
        <v/>
      </c>
      <c r="AY13" s="43"/>
      <c r="AZ13" s="43"/>
      <c r="BA13" s="43">
        <f>IF(H3="", 0, IF(SUM(C13:H13)-H13&lt;&gt;0, 0, IF(SUM(M13:R13)&gt;0, 2, IF(SUM(M13:R13)&lt;0, 3, 1))))</f>
        <v>0</v>
      </c>
      <c r="BB13" s="43" t="str">
        <f>IFERROR(__xludf.DUMMYFUNCTION("IF(BA13=1, FILTER(TOSSUP, LEN(TOSSUP)), IF(BA13=2, FILTER(NEG, LEN(NEG)), IF(BA13, FILTER(NONEG, LEN(NONEG)), """")))"),"")</f>
        <v/>
      </c>
      <c r="BC13" s="43"/>
      <c r="BD13" s="43"/>
      <c r="BE13" s="43">
        <f>IF(M3="", 0, IF(SUM(M13:R13)-M13&lt;&gt;0, 0, IF(SUM(C13:H13)&gt;0, 2, IF(SUM(C13:H13)&lt;0, 3, 1))))</f>
        <v>2</v>
      </c>
      <c r="BF13" s="43">
        <f>IFERROR(__xludf.DUMMYFUNCTION("IF(BE13=1, FILTER(TOSSUP, LEN(TOSSUP)), IF(BE13=2, FILTER(NEG, LEN(NEG)), IF(BE13, FILTER(NONEG, LEN(NONEG)), """")))"),-5.0)</f>
        <v>-5</v>
      </c>
      <c r="BG13" s="43"/>
      <c r="BH13" s="43"/>
      <c r="BI13" s="43">
        <f>IF(N3="", 0, IF(SUM(M13:R13)-N13&lt;&gt;0, 0, IF(SUM(C13:H13)&gt;0, 2, IF(SUM(C13:H13)&lt;0, 3, 1))))</f>
        <v>2</v>
      </c>
      <c r="BJ13" s="43">
        <f>IFERROR(__xludf.DUMMYFUNCTION("IF(BI13=1, FILTER(TOSSUP, LEN(TOSSUP)), IF(BI13=2, FILTER(NEG, LEN(NEG)), IF(BI13, FILTER(NONEG, LEN(NONEG)), """")))"),-5.0)</f>
        <v>-5</v>
      </c>
      <c r="BK13" s="43"/>
      <c r="BL13" s="43"/>
      <c r="BM13" s="43">
        <f>IF(O3="", 0, IF(SUM(M13:R13)-O13&lt;&gt;0, 0, IF(SUM(C13:H13)&gt;0, 2, IF(SUM(C13:H13)&lt;0, 3, 1))))</f>
        <v>2</v>
      </c>
      <c r="BN13" s="43">
        <f>IFERROR(__xludf.DUMMYFUNCTION("IF(BM13=1, FILTER(TOSSUP, LEN(TOSSUP)), IF(BM13=2, FILTER(NEG, LEN(NEG)), IF(BM13, FILTER(NONEG, LEN(NONEG)), """")))"),-5.0)</f>
        <v>-5</v>
      </c>
      <c r="BO13" s="43"/>
      <c r="BP13" s="43"/>
      <c r="BQ13" s="43">
        <f>IF(P3="", 0, IF(SUM(M13:R13)-P13&lt;&gt;0, 0, IF(SUM(C13:H13)&gt;0, 2, IF(SUM(C13:H13)&lt;0, 3, 1))))</f>
        <v>0</v>
      </c>
      <c r="BR13" s="43" t="str">
        <f>IFERROR(__xludf.DUMMYFUNCTION("IF(BQ13=1, FILTER(TOSSUP, LEN(TOSSUP)), IF(BQ13=2, FILTER(NEG, LEN(NEG)), IF(BQ13, FILTER(NONEG, LEN(NONEG)), """")))"),"")</f>
        <v/>
      </c>
      <c r="BS13" s="43"/>
      <c r="BT13" s="43"/>
      <c r="BU13" s="43">
        <f>IF(Q3="", 0, IF(SUM(M13:R13)-Q13&lt;&gt;0, 0, IF(SUM(C13:H13)&gt;0, 2, IF(SUM(C13:H13)&lt;0, 3, 1))))</f>
        <v>0</v>
      </c>
      <c r="BV13" s="43" t="str">
        <f>IFERROR(__xludf.DUMMYFUNCTION("IF(BU13=1, FILTER(TOSSUP, LEN(TOSSUP)), IF(BU13=2, FILTER(NEG, LEN(NEG)), IF(BU13, FILTER(NONEG, LEN(NONEG)), """")))"),"")</f>
        <v/>
      </c>
      <c r="BW13" s="43"/>
      <c r="BX13" s="43"/>
      <c r="BY13" s="43">
        <f>IF(R3="", 0, IF(SUM(M13:R13)-R13&lt;&gt;0, 0, IF(SUM(C13:H13)&gt;0, 2, IF(SUM(C13:H13)&lt;0, 3, 1))))</f>
        <v>0</v>
      </c>
      <c r="BZ13" s="43" t="str">
        <f>IFERROR(__xludf.DUMMYFUNCTION("IF(BY13=1, FILTER(TOSSUP, LEN(TOSSUP)), IF(BY13=2, FILTER(NEG, LEN(NEG)), IF(BY13, FILTER(NONEG, LEN(NONEG)), """")))"),"")</f>
        <v/>
      </c>
      <c r="CA13" s="43"/>
      <c r="CB13" s="43"/>
    </row>
    <row r="14">
      <c r="A14" s="3"/>
      <c r="B14" s="3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SUM(J14,K13))"),140.0)</f>
        <v>140</v>
      </c>
      <c r="L14" s="67">
        <v>11.0</v>
      </c>
      <c r="M14" s="68"/>
      <c r="N14" s="63">
        <v>10.0</v>
      </c>
      <c r="O14" s="68"/>
      <c r="P14" s="70"/>
      <c r="Q14" s="69"/>
      <c r="R14" s="70"/>
      <c r="S14" s="65">
        <v>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10</v>
      </c>
      <c r="U14" s="66">
        <f>IFERROR(__xludf.DUMMYFUNCTION("IF(OR(RegExMatch(T14&amp;"""",""ERR""), RegExMatch(T14&amp;"""",""--""), RegExMatch(U13&amp;"""",""--""),),  ""-----------"", SUM(T14,U13))"),85.0)</f>
        <v>85</v>
      </c>
      <c r="V14" s="43"/>
      <c r="W14" s="44" t="b">
        <f t="shared" si="1"/>
        <v>0</v>
      </c>
      <c r="X14" s="44" t="str">
        <f>IFERROR(__xludf.DUMMYFUNCTION("IF(W14, FILTER(BONUS, LEN(BONUS)), ""0"")"),"0")</f>
        <v>0</v>
      </c>
      <c r="Y14" s="43"/>
      <c r="Z14" s="43"/>
      <c r="AA14" s="43"/>
      <c r="AB14" s="44" t="b">
        <f t="shared" si="2"/>
        <v>1</v>
      </c>
      <c r="AC14" s="44">
        <f>IFERROR(__xludf.DUMMYFUNCTION("IF(AB14, FILTER(BONUS, LEN(BONUS)), ""0"")"),0.0)</f>
        <v>0</v>
      </c>
      <c r="AD14" s="43">
        <f>IFERROR(__xludf.DUMMYFUNCTION("""COMPUTED_VALUE"""),10.0)</f>
        <v>10</v>
      </c>
      <c r="AE14" s="43">
        <f>IFERROR(__xludf.DUMMYFUNCTION("""COMPUTED_VALUE"""),20.0)</f>
        <v>20</v>
      </c>
      <c r="AF14" s="43">
        <f>IFERROR(__xludf.DUMMYFUNCTION("""COMPUTED_VALUE"""),30.0)</f>
        <v>30</v>
      </c>
      <c r="AG14" s="43">
        <f>IF(C3="", 0, IF(SUM(C14:H14)-C14&lt;&gt;0, 0, IF(SUM(M14:R14)&gt;0, 2, IF(SUM(M14:R14)&lt;0, 3, 1))))</f>
        <v>2</v>
      </c>
      <c r="AH14" s="44">
        <f>IFERROR(__xludf.DUMMYFUNCTION("IF(AG14=1, FILTER(TOSSUP, LEN(TOSSUP)), IF(AG14=2, FILTER(NEG, LEN(NEG)), IF(AG14, FILTER(NONEG, LEN(NONEG)), """")))"),-5.0)</f>
        <v>-5</v>
      </c>
      <c r="AI14" s="43"/>
      <c r="AJ14" s="43"/>
      <c r="AK14" s="43">
        <f>IF(D3="", 0, IF(SUM(C14:H14)-D14&lt;&gt;0, 0, IF(SUM(M14:R14)&gt;0, 2, IF(SUM(M14:R14)&lt;0, 3, 1))))</f>
        <v>2</v>
      </c>
      <c r="AL14" s="43">
        <f>IFERROR(__xludf.DUMMYFUNCTION("IF(AK14=1, FILTER(TOSSUP, LEN(TOSSUP)), IF(AK14=2, FILTER(NEG, LEN(NEG)), IF(AK14, FILTER(NONEG, LEN(NONEG)), """")))"),-5.0)</f>
        <v>-5</v>
      </c>
      <c r="AM14" s="43"/>
      <c r="AN14" s="43"/>
      <c r="AO14" s="43">
        <f>IF(E3="", 0, IF(SUM(C14:H14)-E14&lt;&gt;0, 0, IF(SUM(M14:R14)&gt;0, 2, IF(SUM(M14:R14)&lt;0, 3, 1))))</f>
        <v>2</v>
      </c>
      <c r="AP14" s="43">
        <f>IFERROR(__xludf.DUMMYFUNCTION("IF(AO14=1, FILTER(TOSSUP, LEN(TOSSUP)), IF(AO14=2, FILTER(NEG, LEN(NEG)), IF(AO14, FILTER(NONEG, LEN(NONEG)), """")))"),-5.0)</f>
        <v>-5</v>
      </c>
      <c r="AQ14" s="43"/>
      <c r="AR14" s="43"/>
      <c r="AS14" s="43">
        <f>IF(F3="", 0, IF(SUM(C14:H14)-F14&lt;&gt;0, 0, IF(SUM(M14:R14)&gt;0, 2, IF(SUM(M14:R14)&lt;0, 3, 1))))</f>
        <v>0</v>
      </c>
      <c r="AT14" s="43" t="str">
        <f>IFERROR(__xludf.DUMMYFUNCTION("IF(AS14=1, FILTER(TOSSUP, LEN(TOSSUP)), IF(AS14=2, FILTER(NEG, LEN(NEG)), IF(AS14, FILTER(NONEG, LEN(NONEG)), """")))"),"")</f>
        <v/>
      </c>
      <c r="AU14" s="43"/>
      <c r="AV14" s="43"/>
      <c r="AW14" s="43">
        <f>IF(G3="", 0, IF(SUM(C14:H14)-G14&lt;&gt;0, 0, IF(SUM(M14:R14)&gt;0, 2, IF(SUM(M14:R14)&lt;0, 3, 1))))</f>
        <v>0</v>
      </c>
      <c r="AX14" s="43" t="str">
        <f>IFERROR(__xludf.DUMMYFUNCTION("IF(AW14=1, FILTER(TOSSUP, LEN(TOSSUP)), IF(AW14=2, FILTER(NEG, LEN(NEG)), IF(AW14, FILTER(NONEG, LEN(NONEG)), """")))"),"")</f>
        <v/>
      </c>
      <c r="AY14" s="43"/>
      <c r="AZ14" s="43"/>
      <c r="BA14" s="43">
        <f>IF(H3="", 0, IF(SUM(C14:H14)-H14&lt;&gt;0, 0, IF(SUM(M14:R14)&gt;0, 2, IF(SUM(M14:R14)&lt;0, 3, 1))))</f>
        <v>0</v>
      </c>
      <c r="BB14" s="43" t="str">
        <f>IFERROR(__xludf.DUMMYFUNCTION("IF(BA14=1, FILTER(TOSSUP, LEN(TOSSUP)), IF(BA14=2, FILTER(NEG, LEN(NEG)), IF(BA14, FILTER(NONEG, LEN(NONEG)), """")))"),"")</f>
        <v/>
      </c>
      <c r="BC14" s="43"/>
      <c r="BD14" s="43"/>
      <c r="BE14" s="43">
        <f>IF(M3="", 0, IF(SUM(M14:R14)-M14&lt;&gt;0, 0, IF(SUM(C14:H14)&gt;0, 2, IF(SUM(C14:H14)&lt;0, 3, 1))))</f>
        <v>0</v>
      </c>
      <c r="BF14" s="43" t="str">
        <f>IFERROR(__xludf.DUMMYFUNCTION("IF(BE14=1, FILTER(TOSSUP, LEN(TOSSUP)), IF(BE14=2, FILTER(NEG, LEN(NEG)), IF(BE14, FILTER(NONEG, LEN(NONEG)), """")))"),"")</f>
        <v/>
      </c>
      <c r="BG14" s="43"/>
      <c r="BH14" s="43"/>
      <c r="BI14" s="43">
        <f>IF(N3="", 0, IF(SUM(M14:R14)-N14&lt;&gt;0, 0, IF(SUM(C14:H14)&gt;0, 2, IF(SUM(C14:H14)&lt;0, 3, 1))))</f>
        <v>1</v>
      </c>
      <c r="BJ14" s="43">
        <f>IFERROR(__xludf.DUMMYFUNCTION("IF(BI14=1, FILTER(TOSSUP, LEN(TOSSUP)), IF(BI14=2, FILTER(NEG, LEN(NEG)), IF(BI14, FILTER(NONEG, LEN(NONEG)), """")))"),-5.0)</f>
        <v>-5</v>
      </c>
      <c r="BK14" s="43">
        <f>IFERROR(__xludf.DUMMYFUNCTION("""COMPUTED_VALUE"""),10.0)</f>
        <v>10</v>
      </c>
      <c r="BL14" s="43">
        <f>IFERROR(__xludf.DUMMYFUNCTION("""COMPUTED_VALUE"""),15.0)</f>
        <v>15</v>
      </c>
      <c r="BM14" s="43">
        <f>IF(O3="", 0, IF(SUM(M14:R14)-O14&lt;&gt;0, 0, IF(SUM(C14:H14)&gt;0, 2, IF(SUM(C14:H14)&lt;0, 3, 1))))</f>
        <v>0</v>
      </c>
      <c r="BN14" s="43" t="str">
        <f>IFERROR(__xludf.DUMMYFUNCTION("IF(BM14=1, FILTER(TOSSUP, LEN(TOSSUP)), IF(BM14=2, FILTER(NEG, LEN(NEG)), IF(BM14, FILTER(NONEG, LEN(NONEG)), """")))"),"")</f>
        <v/>
      </c>
      <c r="BO14" s="43"/>
      <c r="BP14" s="43"/>
      <c r="BQ14" s="43">
        <f>IF(P3="", 0, IF(SUM(M14:R14)-P14&lt;&gt;0, 0, IF(SUM(C14:H14)&gt;0, 2, IF(SUM(C14:H14)&lt;0, 3, 1))))</f>
        <v>0</v>
      </c>
      <c r="BR14" s="43" t="str">
        <f>IFERROR(__xludf.DUMMYFUNCTION("IF(BQ14=1, FILTER(TOSSUP, LEN(TOSSUP)), IF(BQ14=2, FILTER(NEG, LEN(NEG)), IF(BQ14, FILTER(NONEG, LEN(NONEG)), """")))"),"")</f>
        <v/>
      </c>
      <c r="BS14" s="43"/>
      <c r="BT14" s="43"/>
      <c r="BU14" s="43">
        <f>IF(Q3="", 0, IF(SUM(M14:R14)-Q14&lt;&gt;0, 0, IF(SUM(C14:H14)&gt;0, 2, IF(SUM(C14:H14)&lt;0, 3, 1))))</f>
        <v>0</v>
      </c>
      <c r="BV14" s="43" t="str">
        <f>IFERROR(__xludf.DUMMYFUNCTION("IF(BU14=1, FILTER(TOSSUP, LEN(TOSSUP)), IF(BU14=2, FILTER(NEG, LEN(NEG)), IF(BU14, FILTER(NONEG, LEN(NONEG)), """")))"),"")</f>
        <v/>
      </c>
      <c r="BW14" s="43"/>
      <c r="BX14" s="43"/>
      <c r="BY14" s="43">
        <f>IF(R3="", 0, IF(SUM(M14:R14)-R14&lt;&gt;0, 0, IF(SUM(C14:H14)&gt;0, 2, IF(SUM(C14:H14)&lt;0, 3, 1))))</f>
        <v>0</v>
      </c>
      <c r="BZ14" s="43" t="str">
        <f>IFERROR(__xludf.DUMMYFUNCTION("IF(BY14=1, FILTER(TOSSUP, LEN(TOSSUP)), IF(BY14=2, FILTER(NEG, LEN(NEG)), IF(BY14, FILTER(NONEG, LEN(NONEG)), """")))"),"")</f>
        <v/>
      </c>
      <c r="CA14" s="43"/>
      <c r="CB14" s="43"/>
    </row>
    <row r="15">
      <c r="A15" s="3"/>
      <c r="B15" s="3"/>
      <c r="C15" s="62"/>
      <c r="D15" s="63">
        <v>-5.0</v>
      </c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-5</v>
      </c>
      <c r="K15" s="66">
        <f>IFERROR(__xludf.DUMMYFUNCTION("IF(OR(RegExMatch(J15&amp;"""",""ERR""), RegExMatch(J15&amp;"""",""--""), RegExMatch(K14&amp;"""",""--""),),  ""-----------"", SUM(J15,K14))"),135.0)</f>
        <v>135</v>
      </c>
      <c r="L15" s="67">
        <v>12.0</v>
      </c>
      <c r="M15" s="68"/>
      <c r="N15" s="63">
        <v>10.0</v>
      </c>
      <c r="O15" s="69"/>
      <c r="P15" s="70"/>
      <c r="Q15" s="69"/>
      <c r="R15" s="70"/>
      <c r="S15" s="65">
        <v>10.0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20</v>
      </c>
      <c r="U15" s="66">
        <f>IFERROR(__xludf.DUMMYFUNCTION("IF(OR(RegExMatch(T15&amp;"""",""ERR""), RegExMatch(T15&amp;"""",""--""), RegExMatch(U14&amp;"""",""--""),),  ""-----------"", SUM(T15,U14))"),105.0)</f>
        <v>105</v>
      </c>
      <c r="V15" s="43"/>
      <c r="W15" s="44" t="b">
        <f t="shared" si="1"/>
        <v>0</v>
      </c>
      <c r="X15" s="44" t="str">
        <f>IFERROR(__xludf.DUMMYFUNCTION("IF(W15, FILTER(BONUS, LEN(BONUS)), ""0"")"),"0")</f>
        <v>0</v>
      </c>
      <c r="Y15" s="43"/>
      <c r="Z15" s="43"/>
      <c r="AA15" s="43"/>
      <c r="AB15" s="44" t="b">
        <f t="shared" si="2"/>
        <v>1</v>
      </c>
      <c r="AC15" s="44">
        <f>IFERROR(__xludf.DUMMYFUNCTION("IF(AB15, FILTER(BONUS, LEN(BONUS)), ""0"")"),0.0)</f>
        <v>0</v>
      </c>
      <c r="AD15" s="43">
        <f>IFERROR(__xludf.DUMMYFUNCTION("""COMPUTED_VALUE"""),10.0)</f>
        <v>10</v>
      </c>
      <c r="AE15" s="43">
        <f>IFERROR(__xludf.DUMMYFUNCTION("""COMPUTED_VALUE"""),20.0)</f>
        <v>20</v>
      </c>
      <c r="AF15" s="43">
        <f>IFERROR(__xludf.DUMMYFUNCTION("""COMPUTED_VALUE"""),30.0)</f>
        <v>30</v>
      </c>
      <c r="AG15" s="43">
        <f>IF(C3="", 0, IF(SUM(C15:H15)-C15&lt;&gt;0, 0, IF(SUM(M15:R15)&gt;0, 2, IF(SUM(M15:R15)&lt;0, 3, 1))))</f>
        <v>0</v>
      </c>
      <c r="AH15" s="44" t="str">
        <f>IFERROR(__xludf.DUMMYFUNCTION("IF(AG15=1, FILTER(TOSSUP, LEN(TOSSUP)), IF(AG15=2, FILTER(NEG, LEN(NEG)), IF(AG15, FILTER(NONEG, LEN(NONEG)), """")))"),"")</f>
        <v/>
      </c>
      <c r="AI15" s="43"/>
      <c r="AJ15" s="43"/>
      <c r="AK15" s="43">
        <f>IF(D3="", 0, IF(SUM(C15:H15)-D15&lt;&gt;0, 0, IF(SUM(M15:R15)&gt;0, 2, IF(SUM(M15:R15)&lt;0, 3, 1))))</f>
        <v>2</v>
      </c>
      <c r="AL15" s="43">
        <f>IFERROR(__xludf.DUMMYFUNCTION("IF(AK15=1, FILTER(TOSSUP, LEN(TOSSUP)), IF(AK15=2, FILTER(NEG, LEN(NEG)), IF(AK15, FILTER(NONEG, LEN(NONEG)), """")))"),-5.0)</f>
        <v>-5</v>
      </c>
      <c r="AM15" s="43"/>
      <c r="AN15" s="43"/>
      <c r="AO15" s="43">
        <f>IF(E3="", 0, IF(SUM(C15:H15)-E15&lt;&gt;0, 0, IF(SUM(M15:R15)&gt;0, 2, IF(SUM(M15:R15)&lt;0, 3, 1))))</f>
        <v>0</v>
      </c>
      <c r="AP15" s="43" t="str">
        <f>IFERROR(__xludf.DUMMYFUNCTION("IF(AO15=1, FILTER(TOSSUP, LEN(TOSSUP)), IF(AO15=2, FILTER(NEG, LEN(NEG)), IF(AO15, FILTER(NONEG, LEN(NONEG)), """")))"),"")</f>
        <v/>
      </c>
      <c r="AQ15" s="43"/>
      <c r="AR15" s="43"/>
      <c r="AS15" s="43">
        <f>IF(F3="", 0, IF(SUM(C15:H15)-F15&lt;&gt;0, 0, IF(SUM(M15:R15)&gt;0, 2, IF(SUM(M15:R15)&lt;0, 3, 1))))</f>
        <v>0</v>
      </c>
      <c r="AT15" s="43" t="str">
        <f>IFERROR(__xludf.DUMMYFUNCTION("IF(AS15=1, FILTER(TOSSUP, LEN(TOSSUP)), IF(AS15=2, FILTER(NEG, LEN(NEG)), IF(AS15, FILTER(NONEG, LEN(NONEG)), """")))"),"")</f>
        <v/>
      </c>
      <c r="AU15" s="43"/>
      <c r="AV15" s="43"/>
      <c r="AW15" s="43">
        <f>IF(G3="", 0, IF(SUM(C15:H15)-G15&lt;&gt;0, 0, IF(SUM(M15:R15)&gt;0, 2, IF(SUM(M15:R15)&lt;0, 3, 1))))</f>
        <v>0</v>
      </c>
      <c r="AX15" s="43" t="str">
        <f>IFERROR(__xludf.DUMMYFUNCTION("IF(AW15=1, FILTER(TOSSUP, LEN(TOSSUP)), IF(AW15=2, FILTER(NEG, LEN(NEG)), IF(AW15, FILTER(NONEG, LEN(NONEG)), """")))"),"")</f>
        <v/>
      </c>
      <c r="AY15" s="43"/>
      <c r="AZ15" s="43"/>
      <c r="BA15" s="43">
        <f>IF(H3="", 0, IF(SUM(C15:H15)-H15&lt;&gt;0, 0, IF(SUM(M15:R15)&gt;0, 2, IF(SUM(M15:R15)&lt;0, 3, 1))))</f>
        <v>0</v>
      </c>
      <c r="BB15" s="43" t="str">
        <f>IFERROR(__xludf.DUMMYFUNCTION("IF(BA15=1, FILTER(TOSSUP, LEN(TOSSUP)), IF(BA15=2, FILTER(NEG, LEN(NEG)), IF(BA15, FILTER(NONEG, LEN(NONEG)), """")))"),"")</f>
        <v/>
      </c>
      <c r="BC15" s="43"/>
      <c r="BD15" s="43"/>
      <c r="BE15" s="43">
        <f>IF(M3="", 0, IF(SUM(M15:R15)-M15&lt;&gt;0, 0, IF(SUM(C15:H15)&gt;0, 2, IF(SUM(C15:H15)&lt;0, 3, 1))))</f>
        <v>0</v>
      </c>
      <c r="BF15" s="43" t="str">
        <f>IFERROR(__xludf.DUMMYFUNCTION("IF(BE15=1, FILTER(TOSSUP, LEN(TOSSUP)), IF(BE15=2, FILTER(NEG, LEN(NEG)), IF(BE15, FILTER(NONEG, LEN(NONEG)), """")))"),"")</f>
        <v/>
      </c>
      <c r="BG15" s="43"/>
      <c r="BH15" s="43"/>
      <c r="BI15" s="43">
        <f>IF(N3="", 0, IF(SUM(M15:R15)-N15&lt;&gt;0, 0, IF(SUM(C15:H15)&gt;0, 2, IF(SUM(C15:H15)&lt;0, 3, 1))))</f>
        <v>3</v>
      </c>
      <c r="BJ15" s="43">
        <f>IFERROR(__xludf.DUMMYFUNCTION("IF(BI15=1, FILTER(TOSSUP, LEN(TOSSUP)), IF(BI15=2, FILTER(NEG, LEN(NEG)), IF(BI15, FILTER(NONEG, LEN(NONEG)), """")))"),10.0)</f>
        <v>10</v>
      </c>
      <c r="BK15" s="43">
        <f>IFERROR(__xludf.DUMMYFUNCTION("""COMPUTED_VALUE"""),15.0)</f>
        <v>15</v>
      </c>
      <c r="BL15" s="43"/>
      <c r="BM15" s="43">
        <f>IF(O3="", 0, IF(SUM(M15:R15)-O15&lt;&gt;0, 0, IF(SUM(C15:H15)&gt;0, 2, IF(SUM(C15:H15)&lt;0, 3, 1))))</f>
        <v>0</v>
      </c>
      <c r="BN15" s="43" t="str">
        <f>IFERROR(__xludf.DUMMYFUNCTION("IF(BM15=1, FILTER(TOSSUP, LEN(TOSSUP)), IF(BM15=2, FILTER(NEG, LEN(NEG)), IF(BM15, FILTER(NONEG, LEN(NONEG)), """")))"),"")</f>
        <v/>
      </c>
      <c r="BO15" s="43"/>
      <c r="BP15" s="43"/>
      <c r="BQ15" s="43">
        <f>IF(P3="", 0, IF(SUM(M15:R15)-P15&lt;&gt;0, 0, IF(SUM(C15:H15)&gt;0, 2, IF(SUM(C15:H15)&lt;0, 3, 1))))</f>
        <v>0</v>
      </c>
      <c r="BR15" s="43" t="str">
        <f>IFERROR(__xludf.DUMMYFUNCTION("IF(BQ15=1, FILTER(TOSSUP, LEN(TOSSUP)), IF(BQ15=2, FILTER(NEG, LEN(NEG)), IF(BQ15, FILTER(NONEG, LEN(NONEG)), """")))"),"")</f>
        <v/>
      </c>
      <c r="BS15" s="43"/>
      <c r="BT15" s="43"/>
      <c r="BU15" s="43">
        <f>IF(Q3="", 0, IF(SUM(M15:R15)-Q15&lt;&gt;0, 0, IF(SUM(C15:H15)&gt;0, 2, IF(SUM(C15:H15)&lt;0, 3, 1))))</f>
        <v>0</v>
      </c>
      <c r="BV15" s="43" t="str">
        <f>IFERROR(__xludf.DUMMYFUNCTION("IF(BU15=1, FILTER(TOSSUP, LEN(TOSSUP)), IF(BU15=2, FILTER(NEG, LEN(NEG)), IF(BU15, FILTER(NONEG, LEN(NONEG)), """")))"),"")</f>
        <v/>
      </c>
      <c r="BW15" s="43"/>
      <c r="BX15" s="43"/>
      <c r="BY15" s="43">
        <f>IF(R3="", 0, IF(SUM(M15:R15)-R15&lt;&gt;0, 0, IF(SUM(C15:H15)&gt;0, 2, IF(SUM(C15:H15)&lt;0, 3, 1))))</f>
        <v>0</v>
      </c>
      <c r="BZ15" s="43" t="str">
        <f>IFERROR(__xludf.DUMMYFUNCTION("IF(BY15=1, FILTER(TOSSUP, LEN(TOSSUP)), IF(BY15=2, FILTER(NEG, LEN(NEG)), IF(BY15, FILTER(NONEG, LEN(NONEG)), """")))"),"")</f>
        <v/>
      </c>
      <c r="CA15" s="43"/>
      <c r="CB15" s="43"/>
    </row>
    <row r="16">
      <c r="A16" s="3"/>
      <c r="B16" s="3"/>
      <c r="C16" s="32"/>
      <c r="D16" s="61"/>
      <c r="E16" s="60"/>
      <c r="F16" s="61"/>
      <c r="G16" s="60"/>
      <c r="H16" s="33"/>
      <c r="I16" s="34"/>
      <c r="J16" s="33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2">
        <f>IFERROR(__xludf.DUMMYFUNCTION("IF(OR(RegExMatch(J16&amp;"""",""ERR""), RegExMatch(J16&amp;"""",""--""), RegExMatch(K15&amp;"""",""--""),),  ""-----------"", SUM(J16,K15))"),135.0)</f>
        <v>135</v>
      </c>
      <c r="L16" s="38">
        <v>13.0</v>
      </c>
      <c r="M16" s="39"/>
      <c r="N16" s="61"/>
      <c r="O16" s="39"/>
      <c r="P16" s="59"/>
      <c r="Q16" s="58"/>
      <c r="R16" s="59"/>
      <c r="S16" s="34"/>
      <c r="T16" s="33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2">
        <f>IFERROR(__xludf.DUMMYFUNCTION("IF(OR(RegExMatch(T16&amp;"""",""ERR""), RegExMatch(T16&amp;"""",""--""), RegExMatch(U15&amp;"""",""--""),),  ""-----------"", SUM(T16,U15))"),105.0)</f>
        <v>105</v>
      </c>
      <c r="V16" s="43"/>
      <c r="W16" s="44" t="b">
        <f t="shared" si="1"/>
        <v>0</v>
      </c>
      <c r="X16" s="44" t="str">
        <f>IFERROR(__xludf.DUMMYFUNCTION("IF(W16, FILTER(BONUS, LEN(BONUS)), ""0"")"),"0")</f>
        <v>0</v>
      </c>
      <c r="Y16" s="43"/>
      <c r="Z16" s="43"/>
      <c r="AA16" s="43"/>
      <c r="AB16" s="44" t="b">
        <f t="shared" si="2"/>
        <v>0</v>
      </c>
      <c r="AC16" s="44" t="str">
        <f>IFERROR(__xludf.DUMMYFUNCTION("IF(AB16, FILTER(BONUS, LEN(BONUS)), ""0"")"),"0")</f>
        <v>0</v>
      </c>
      <c r="AD16" s="43"/>
      <c r="AE16" s="43"/>
      <c r="AF16" s="43"/>
      <c r="AG16" s="43">
        <f>IF(C3="", 0, IF(SUM(C16:H16)-C16&lt;&gt;0, 0, IF(SUM(M16:R16)&gt;0, 2, IF(SUM(M16:R16)&lt;0, 3, 1))))</f>
        <v>1</v>
      </c>
      <c r="AH16" s="44">
        <f>IFERROR(__xludf.DUMMYFUNCTION("IF(AG16=1, FILTER(TOSSUP, LEN(TOSSUP)), IF(AG16=2, FILTER(NEG, LEN(NEG)), IF(AG16, FILTER(NONEG, LEN(NONEG)), """")))"),-5.0)</f>
        <v>-5</v>
      </c>
      <c r="AI16" s="43">
        <f>IFERROR(__xludf.DUMMYFUNCTION("""COMPUTED_VALUE"""),10.0)</f>
        <v>10</v>
      </c>
      <c r="AJ16" s="43">
        <f>IFERROR(__xludf.DUMMYFUNCTION("""COMPUTED_VALUE"""),15.0)</f>
        <v>15</v>
      </c>
      <c r="AK16" s="43">
        <f>IF(D3="", 0, IF(SUM(C16:H16)-D16&lt;&gt;0, 0, IF(SUM(M16:R16)&gt;0, 2, IF(SUM(M16:R16)&lt;0, 3, 1))))</f>
        <v>1</v>
      </c>
      <c r="AL16" s="43">
        <f>IFERROR(__xludf.DUMMYFUNCTION("IF(AK16=1, FILTER(TOSSUP, LEN(TOSSUP)), IF(AK16=2, FILTER(NEG, LEN(NEG)), IF(AK16, FILTER(NONEG, LEN(NONEG)), """")))"),-5.0)</f>
        <v>-5</v>
      </c>
      <c r="AM16" s="43">
        <f>IFERROR(__xludf.DUMMYFUNCTION("""COMPUTED_VALUE"""),10.0)</f>
        <v>10</v>
      </c>
      <c r="AN16" s="43">
        <f>IFERROR(__xludf.DUMMYFUNCTION("""COMPUTED_VALUE"""),15.0)</f>
        <v>15</v>
      </c>
      <c r="AO16" s="43">
        <f>IF(E3="", 0, IF(SUM(C16:H16)-E16&lt;&gt;0, 0, IF(SUM(M16:R16)&gt;0, 2, IF(SUM(M16:R16)&lt;0, 3, 1))))</f>
        <v>1</v>
      </c>
      <c r="AP16" s="43">
        <f>IFERROR(__xludf.DUMMYFUNCTION("IF(AO16=1, FILTER(TOSSUP, LEN(TOSSUP)), IF(AO16=2, FILTER(NEG, LEN(NEG)), IF(AO16, FILTER(NONEG, LEN(NONEG)), """")))"),-5.0)</f>
        <v>-5</v>
      </c>
      <c r="AQ16" s="43">
        <f>IFERROR(__xludf.DUMMYFUNCTION("""COMPUTED_VALUE"""),10.0)</f>
        <v>10</v>
      </c>
      <c r="AR16" s="43">
        <f>IFERROR(__xludf.DUMMYFUNCTION("""COMPUTED_VALUE"""),15.0)</f>
        <v>15</v>
      </c>
      <c r="AS16" s="43">
        <f>IF(F3="", 0, IF(SUM(C16:H16)-F16&lt;&gt;0, 0, IF(SUM(M16:R16)&gt;0, 2, IF(SUM(M16:R16)&lt;0, 3, 1))))</f>
        <v>0</v>
      </c>
      <c r="AT16" s="43" t="str">
        <f>IFERROR(__xludf.DUMMYFUNCTION("IF(AS16=1, FILTER(TOSSUP, LEN(TOSSUP)), IF(AS16=2, FILTER(NEG, LEN(NEG)), IF(AS16, FILTER(NONEG, LEN(NONEG)), """")))"),"")</f>
        <v/>
      </c>
      <c r="AU16" s="43"/>
      <c r="AV16" s="43"/>
      <c r="AW16" s="43">
        <f>IF(G3="", 0, IF(SUM(C16:H16)-G16&lt;&gt;0, 0, IF(SUM(M16:R16)&gt;0, 2, IF(SUM(M16:R16)&lt;0, 3, 1))))</f>
        <v>0</v>
      </c>
      <c r="AX16" s="43" t="str">
        <f>IFERROR(__xludf.DUMMYFUNCTION("IF(AW16=1, FILTER(TOSSUP, LEN(TOSSUP)), IF(AW16=2, FILTER(NEG, LEN(NEG)), IF(AW16, FILTER(NONEG, LEN(NONEG)), """")))"),"")</f>
        <v/>
      </c>
      <c r="AY16" s="43"/>
      <c r="AZ16" s="43"/>
      <c r="BA16" s="43">
        <f>IF(H3="", 0, IF(SUM(C16:H16)-H16&lt;&gt;0, 0, IF(SUM(M16:R16)&gt;0, 2, IF(SUM(M16:R16)&lt;0, 3, 1))))</f>
        <v>0</v>
      </c>
      <c r="BB16" s="43" t="str">
        <f>IFERROR(__xludf.DUMMYFUNCTION("IF(BA16=1, FILTER(TOSSUP, LEN(TOSSUP)), IF(BA16=2, FILTER(NEG, LEN(NEG)), IF(BA16, FILTER(NONEG, LEN(NONEG)), """")))"),"")</f>
        <v/>
      </c>
      <c r="BC16" s="43"/>
      <c r="BD16" s="43"/>
      <c r="BE16" s="43">
        <f>IF(M3="", 0, IF(SUM(M16:R16)-M16&lt;&gt;0, 0, IF(SUM(C16:H16)&gt;0, 2, IF(SUM(C16:H16)&lt;0, 3, 1))))</f>
        <v>1</v>
      </c>
      <c r="BF16" s="43">
        <f>IFERROR(__xludf.DUMMYFUNCTION("IF(BE16=1, FILTER(TOSSUP, LEN(TOSSUP)), IF(BE16=2, FILTER(NEG, LEN(NEG)), IF(BE16, FILTER(NONEG, LEN(NONEG)), """")))"),-5.0)</f>
        <v>-5</v>
      </c>
      <c r="BG16" s="43">
        <f>IFERROR(__xludf.DUMMYFUNCTION("""COMPUTED_VALUE"""),10.0)</f>
        <v>10</v>
      </c>
      <c r="BH16" s="43">
        <f>IFERROR(__xludf.DUMMYFUNCTION("""COMPUTED_VALUE"""),15.0)</f>
        <v>15</v>
      </c>
      <c r="BI16" s="43">
        <f>IF(N3="", 0, IF(SUM(M16:R16)-N16&lt;&gt;0, 0, IF(SUM(C16:H16)&gt;0, 2, IF(SUM(C16:H16)&lt;0, 3, 1))))</f>
        <v>1</v>
      </c>
      <c r="BJ16" s="43">
        <f>IFERROR(__xludf.DUMMYFUNCTION("IF(BI16=1, FILTER(TOSSUP, LEN(TOSSUP)), IF(BI16=2, FILTER(NEG, LEN(NEG)), IF(BI16, FILTER(NONEG, LEN(NONEG)), """")))"),-5.0)</f>
        <v>-5</v>
      </c>
      <c r="BK16" s="43">
        <f>IFERROR(__xludf.DUMMYFUNCTION("""COMPUTED_VALUE"""),10.0)</f>
        <v>10</v>
      </c>
      <c r="BL16" s="43">
        <f>IFERROR(__xludf.DUMMYFUNCTION("""COMPUTED_VALUE"""),15.0)</f>
        <v>15</v>
      </c>
      <c r="BM16" s="43">
        <f>IF(O3="", 0, IF(SUM(M16:R16)-O16&lt;&gt;0, 0, IF(SUM(C16:H16)&gt;0, 2, IF(SUM(C16:H16)&lt;0, 3, 1))))</f>
        <v>1</v>
      </c>
      <c r="BN16" s="43">
        <f>IFERROR(__xludf.DUMMYFUNCTION("IF(BM16=1, FILTER(TOSSUP, LEN(TOSSUP)), IF(BM16=2, FILTER(NEG, LEN(NEG)), IF(BM16, FILTER(NONEG, LEN(NONEG)), """")))"),-5.0)</f>
        <v>-5</v>
      </c>
      <c r="BO16" s="43">
        <f>IFERROR(__xludf.DUMMYFUNCTION("""COMPUTED_VALUE"""),10.0)</f>
        <v>10</v>
      </c>
      <c r="BP16" s="43">
        <f>IFERROR(__xludf.DUMMYFUNCTION("""COMPUTED_VALUE"""),15.0)</f>
        <v>15</v>
      </c>
      <c r="BQ16" s="43">
        <f>IF(P3="", 0, IF(SUM(M16:R16)-P16&lt;&gt;0, 0, IF(SUM(C16:H16)&gt;0, 2, IF(SUM(C16:H16)&lt;0, 3, 1))))</f>
        <v>0</v>
      </c>
      <c r="BR16" s="43" t="str">
        <f>IFERROR(__xludf.DUMMYFUNCTION("IF(BQ16=1, FILTER(TOSSUP, LEN(TOSSUP)), IF(BQ16=2, FILTER(NEG, LEN(NEG)), IF(BQ16, FILTER(NONEG, LEN(NONEG)), """")))"),"")</f>
        <v/>
      </c>
      <c r="BS16" s="43"/>
      <c r="BT16" s="43"/>
      <c r="BU16" s="43">
        <f>IF(Q3="", 0, IF(SUM(M16:R16)-Q16&lt;&gt;0, 0, IF(SUM(C16:H16)&gt;0, 2, IF(SUM(C16:H16)&lt;0, 3, 1))))</f>
        <v>0</v>
      </c>
      <c r="BV16" s="43" t="str">
        <f>IFERROR(__xludf.DUMMYFUNCTION("IF(BU16=1, FILTER(TOSSUP, LEN(TOSSUP)), IF(BU16=2, FILTER(NEG, LEN(NEG)), IF(BU16, FILTER(NONEG, LEN(NONEG)), """")))"),"")</f>
        <v/>
      </c>
      <c r="BW16" s="43"/>
      <c r="BX16" s="43"/>
      <c r="BY16" s="43">
        <f>IF(R3="", 0, IF(SUM(M16:R16)-R16&lt;&gt;0, 0, IF(SUM(C16:H16)&gt;0, 2, IF(SUM(C16:H16)&lt;0, 3, 1))))</f>
        <v>0</v>
      </c>
      <c r="BZ16" s="43" t="str">
        <f>IFERROR(__xludf.DUMMYFUNCTION("IF(BY16=1, FILTER(TOSSUP, LEN(TOSSUP)), IF(BY16=2, FILTER(NEG, LEN(NEG)), IF(BY16, FILTER(NONEG, LEN(NONEG)), """")))"),"")</f>
        <v/>
      </c>
      <c r="CA16" s="43"/>
      <c r="CB16" s="43"/>
    </row>
    <row r="17">
      <c r="A17" s="3"/>
      <c r="B17" s="3"/>
      <c r="C17" s="32"/>
      <c r="D17" s="61"/>
      <c r="E17" s="60"/>
      <c r="F17" s="61"/>
      <c r="G17" s="60"/>
      <c r="H17" s="61"/>
      <c r="I17" s="34"/>
      <c r="J17" s="33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2">
        <f>IFERROR(__xludf.DUMMYFUNCTION("IF(OR(RegExMatch(J17&amp;"""",""ERR""), RegExMatch(J17&amp;"""",""--""), RegExMatch(K16&amp;"""",""--""),),  ""-----------"", SUM(J17,K16))"),135.0)</f>
        <v>135</v>
      </c>
      <c r="L17" s="38">
        <v>14.0</v>
      </c>
      <c r="M17" s="39"/>
      <c r="N17" s="61"/>
      <c r="O17" s="39">
        <v>10.0</v>
      </c>
      <c r="P17" s="59"/>
      <c r="Q17" s="58"/>
      <c r="R17" s="59"/>
      <c r="S17" s="34">
        <v>20.0</v>
      </c>
      <c r="T17" s="33">
        <f>IF(AND(SUM(M17:R17)&lt;=0,S17&gt;0), "BON.ERR", IF(OR(AND(M17&lt;&gt;"", M3=""), AND(N17&lt;&gt;"", N3=""), AND(O17&lt;&gt;"", O3=""), AND(P17&lt;&gt;"", P3=""), AND(Q17&lt;&gt;"", Q3=""), AND(R17&lt;&gt;"", R3="")), "TU.ERR", SUM(M17:S17)))</f>
        <v>30</v>
      </c>
      <c r="U17" s="42">
        <f>IFERROR(__xludf.DUMMYFUNCTION("IF(OR(RegExMatch(T17&amp;"""",""ERR""), RegExMatch(T17&amp;"""",""--""), RegExMatch(U16&amp;"""",""--""),),  ""-----------"", SUM(T17,U16))"),135.0)</f>
        <v>135</v>
      </c>
      <c r="V17" s="43"/>
      <c r="W17" s="44" t="b">
        <f t="shared" si="1"/>
        <v>0</v>
      </c>
      <c r="X17" s="44" t="str">
        <f>IFERROR(__xludf.DUMMYFUNCTION("IF(W17, FILTER(BONUS, LEN(BONUS)), ""0"")"),"0")</f>
        <v>0</v>
      </c>
      <c r="Y17" s="43"/>
      <c r="Z17" s="43"/>
      <c r="AA17" s="43"/>
      <c r="AB17" s="44" t="b">
        <f t="shared" si="2"/>
        <v>1</v>
      </c>
      <c r="AC17" s="44">
        <f>IFERROR(__xludf.DUMMYFUNCTION("IF(AB17, FILTER(BONUS, LEN(BONUS)), ""0"")"),0.0)</f>
        <v>0</v>
      </c>
      <c r="AD17" s="43">
        <f>IFERROR(__xludf.DUMMYFUNCTION("""COMPUTED_VALUE"""),10.0)</f>
        <v>10</v>
      </c>
      <c r="AE17" s="43">
        <f>IFERROR(__xludf.DUMMYFUNCTION("""COMPUTED_VALUE"""),20.0)</f>
        <v>20</v>
      </c>
      <c r="AF17" s="43">
        <f>IFERROR(__xludf.DUMMYFUNCTION("""COMPUTED_VALUE"""),30.0)</f>
        <v>30</v>
      </c>
      <c r="AG17" s="43">
        <f>IF(C3="", 0, IF(SUM(C17:H17)-C17&lt;&gt;0, 0, IF(SUM(M17:R17)&gt;0, 2, IF(SUM(M17:R17)&lt;0, 3, 1))))</f>
        <v>2</v>
      </c>
      <c r="AH17" s="44">
        <f>IFERROR(__xludf.DUMMYFUNCTION("IF(AG17=1, FILTER(TOSSUP, LEN(TOSSUP)), IF(AG17=2, FILTER(NEG, LEN(NEG)), IF(AG17, FILTER(NONEG, LEN(NONEG)), """")))"),-5.0)</f>
        <v>-5</v>
      </c>
      <c r="AI17" s="43"/>
      <c r="AJ17" s="43"/>
      <c r="AK17" s="43">
        <f>IF(D3="", 0, IF(SUM(C17:H17)-D17&lt;&gt;0, 0, IF(SUM(M17:R17)&gt;0, 2, IF(SUM(M17:R17)&lt;0, 3, 1))))</f>
        <v>2</v>
      </c>
      <c r="AL17" s="43">
        <f>IFERROR(__xludf.DUMMYFUNCTION("IF(AK17=1, FILTER(TOSSUP, LEN(TOSSUP)), IF(AK17=2, FILTER(NEG, LEN(NEG)), IF(AK17, FILTER(NONEG, LEN(NONEG)), """")))"),-5.0)</f>
        <v>-5</v>
      </c>
      <c r="AM17" s="43"/>
      <c r="AN17" s="43"/>
      <c r="AO17" s="43">
        <f>IF(E3="", 0, IF(SUM(C17:H17)-E17&lt;&gt;0, 0, IF(SUM(M17:R17)&gt;0, 2, IF(SUM(M17:R17)&lt;0, 3, 1))))</f>
        <v>2</v>
      </c>
      <c r="AP17" s="43">
        <f>IFERROR(__xludf.DUMMYFUNCTION("IF(AO17=1, FILTER(TOSSUP, LEN(TOSSUP)), IF(AO17=2, FILTER(NEG, LEN(NEG)), IF(AO17, FILTER(NONEG, LEN(NONEG)), """")))"),-5.0)</f>
        <v>-5</v>
      </c>
      <c r="AQ17" s="43"/>
      <c r="AR17" s="43"/>
      <c r="AS17" s="43">
        <f>IF(F3="", 0, IF(SUM(C17:H17)-F17&lt;&gt;0, 0, IF(SUM(M17:R17)&gt;0, 2, IF(SUM(M17:R17)&lt;0, 3, 1))))</f>
        <v>0</v>
      </c>
      <c r="AT17" s="43" t="str">
        <f>IFERROR(__xludf.DUMMYFUNCTION("IF(AS17=1, FILTER(TOSSUP, LEN(TOSSUP)), IF(AS17=2, FILTER(NEG, LEN(NEG)), IF(AS17, FILTER(NONEG, LEN(NONEG)), """")))"),"")</f>
        <v/>
      </c>
      <c r="AU17" s="43"/>
      <c r="AV17" s="43"/>
      <c r="AW17" s="43">
        <f>IF(G3="", 0, IF(SUM(C17:H17)-G17&lt;&gt;0, 0, IF(SUM(M17:R17)&gt;0, 2, IF(SUM(M17:R17)&lt;0, 3, 1))))</f>
        <v>0</v>
      </c>
      <c r="AX17" s="43" t="str">
        <f>IFERROR(__xludf.DUMMYFUNCTION("IF(AW17=1, FILTER(TOSSUP, LEN(TOSSUP)), IF(AW17=2, FILTER(NEG, LEN(NEG)), IF(AW17, FILTER(NONEG, LEN(NONEG)), """")))"),"")</f>
        <v/>
      </c>
      <c r="AY17" s="43"/>
      <c r="AZ17" s="43"/>
      <c r="BA17" s="43">
        <f>IF(H3="", 0, IF(SUM(C17:H17)-H17&lt;&gt;0, 0, IF(SUM(M17:R17)&gt;0, 2, IF(SUM(M17:R17)&lt;0, 3, 1))))</f>
        <v>0</v>
      </c>
      <c r="BB17" s="43" t="str">
        <f>IFERROR(__xludf.DUMMYFUNCTION("IF(BA17=1, FILTER(TOSSUP, LEN(TOSSUP)), IF(BA17=2, FILTER(NEG, LEN(NEG)), IF(BA17, FILTER(NONEG, LEN(NONEG)), """")))"),"")</f>
        <v/>
      </c>
      <c r="BC17" s="43"/>
      <c r="BD17" s="43"/>
      <c r="BE17" s="43">
        <f>IF(M3="", 0, IF(SUM(M17:R17)-M17&lt;&gt;0, 0, IF(SUM(C17:H17)&gt;0, 2, IF(SUM(C17:H17)&lt;0, 3, 1))))</f>
        <v>0</v>
      </c>
      <c r="BF17" s="43" t="str">
        <f>IFERROR(__xludf.DUMMYFUNCTION("IF(BE17=1, FILTER(TOSSUP, LEN(TOSSUP)), IF(BE17=2, FILTER(NEG, LEN(NEG)), IF(BE17, FILTER(NONEG, LEN(NONEG)), """")))"),"")</f>
        <v/>
      </c>
      <c r="BG17" s="43"/>
      <c r="BH17" s="43"/>
      <c r="BI17" s="43">
        <f>IF(N3="", 0, IF(SUM(M17:R17)-N17&lt;&gt;0, 0, IF(SUM(C17:H17)&gt;0, 2, IF(SUM(C17:H17)&lt;0, 3, 1))))</f>
        <v>0</v>
      </c>
      <c r="BJ17" s="43" t="str">
        <f>IFERROR(__xludf.DUMMYFUNCTION("IF(BI17=1, FILTER(TOSSUP, LEN(TOSSUP)), IF(BI17=2, FILTER(NEG, LEN(NEG)), IF(BI17, FILTER(NONEG, LEN(NONEG)), """")))"),"")</f>
        <v/>
      </c>
      <c r="BK17" s="43"/>
      <c r="BL17" s="43"/>
      <c r="BM17" s="43">
        <f>IF(O3="", 0, IF(SUM(M17:R17)-O17&lt;&gt;0, 0, IF(SUM(C17:H17)&gt;0, 2, IF(SUM(C17:H17)&lt;0, 3, 1))))</f>
        <v>1</v>
      </c>
      <c r="BN17" s="43">
        <f>IFERROR(__xludf.DUMMYFUNCTION("IF(BM17=1, FILTER(TOSSUP, LEN(TOSSUP)), IF(BM17=2, FILTER(NEG, LEN(NEG)), IF(BM17, FILTER(NONEG, LEN(NONEG)), """")))"),-5.0)</f>
        <v>-5</v>
      </c>
      <c r="BO17" s="43">
        <f>IFERROR(__xludf.DUMMYFUNCTION("""COMPUTED_VALUE"""),10.0)</f>
        <v>10</v>
      </c>
      <c r="BP17" s="43">
        <f>IFERROR(__xludf.DUMMYFUNCTION("""COMPUTED_VALUE"""),15.0)</f>
        <v>15</v>
      </c>
      <c r="BQ17" s="43">
        <f>IF(P3="", 0, IF(SUM(M17:R17)-P17&lt;&gt;0, 0, IF(SUM(C17:H17)&gt;0, 2, IF(SUM(C17:H17)&lt;0, 3, 1))))</f>
        <v>0</v>
      </c>
      <c r="BR17" s="43" t="str">
        <f>IFERROR(__xludf.DUMMYFUNCTION("IF(BQ17=1, FILTER(TOSSUP, LEN(TOSSUP)), IF(BQ17=2, FILTER(NEG, LEN(NEG)), IF(BQ17, FILTER(NONEG, LEN(NONEG)), """")))"),"")</f>
        <v/>
      </c>
      <c r="BS17" s="43"/>
      <c r="BT17" s="43"/>
      <c r="BU17" s="43">
        <f>IF(Q3="", 0, IF(SUM(M17:R17)-Q17&lt;&gt;0, 0, IF(SUM(C17:H17)&gt;0, 2, IF(SUM(C17:H17)&lt;0, 3, 1))))</f>
        <v>0</v>
      </c>
      <c r="BV17" s="43" t="str">
        <f>IFERROR(__xludf.DUMMYFUNCTION("IF(BU17=1, FILTER(TOSSUP, LEN(TOSSUP)), IF(BU17=2, FILTER(NEG, LEN(NEG)), IF(BU17, FILTER(NONEG, LEN(NONEG)), """")))"),"")</f>
        <v/>
      </c>
      <c r="BW17" s="43"/>
      <c r="BX17" s="43"/>
      <c r="BY17" s="43">
        <f>IF(R3="", 0, IF(SUM(M17:R17)-R17&lt;&gt;0, 0, IF(SUM(C17:H17)&gt;0, 2, IF(SUM(C17:H17)&lt;0, 3, 1))))</f>
        <v>0</v>
      </c>
      <c r="BZ17" s="43" t="str">
        <f>IFERROR(__xludf.DUMMYFUNCTION("IF(BY17=1, FILTER(TOSSUP, LEN(TOSSUP)), IF(BY17=2, FILTER(NEG, LEN(NEG)), IF(BY17, FILTER(NONEG, LEN(NONEG)), """")))"),"")</f>
        <v/>
      </c>
      <c r="CA17" s="43"/>
      <c r="CB17" s="43"/>
    </row>
    <row r="18">
      <c r="A18" s="3"/>
      <c r="B18" s="3"/>
      <c r="C18" s="32"/>
      <c r="D18" s="33"/>
      <c r="E18" s="32"/>
      <c r="F18" s="61"/>
      <c r="G18" s="60"/>
      <c r="H18" s="61"/>
      <c r="I18" s="34"/>
      <c r="J18" s="33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2">
        <f>IFERROR(__xludf.DUMMYFUNCTION("IF(OR(RegExMatch(J18&amp;"""",""ERR""), RegExMatch(J18&amp;"""",""--""), RegExMatch(K17&amp;"""",""--""),),  ""-----------"", SUM(J18,K17))"),135.0)</f>
        <v>135</v>
      </c>
      <c r="L18" s="38">
        <v>15.0</v>
      </c>
      <c r="M18" s="39">
        <v>10.0</v>
      </c>
      <c r="N18" s="61"/>
      <c r="O18" s="58"/>
      <c r="P18" s="59"/>
      <c r="Q18" s="58"/>
      <c r="R18" s="59"/>
      <c r="S18" s="34">
        <v>0.0</v>
      </c>
      <c r="T18" s="33">
        <f>IF(AND(SUM(M18:R18)&lt;=0,S18&gt;0), "BON.ERR", IF(OR(AND(M18&lt;&gt;"", M3=""), AND(N18&lt;&gt;"", N3=""), AND(O18&lt;&gt;"", O3=""), AND(P18&lt;&gt;"", P3=""), AND(Q18&lt;&gt;"", Q3=""), AND(R18&lt;&gt;"", R3="")), "TU.ERR", SUM(M18:S18)))</f>
        <v>10</v>
      </c>
      <c r="U18" s="42">
        <f>IFERROR(__xludf.DUMMYFUNCTION("IF(OR(RegExMatch(T18&amp;"""",""ERR""), RegExMatch(T18&amp;"""",""--""), RegExMatch(U17&amp;"""",""--""),),  ""-----------"", SUM(T18,U17))"),145.0)</f>
        <v>145</v>
      </c>
      <c r="V18" s="43"/>
      <c r="W18" s="44" t="b">
        <f t="shared" si="1"/>
        <v>0</v>
      </c>
      <c r="X18" s="44" t="str">
        <f>IFERROR(__xludf.DUMMYFUNCTION("IF(W18, FILTER(BONUS, LEN(BONUS)), ""0"")"),"0")</f>
        <v>0</v>
      </c>
      <c r="Y18" s="43"/>
      <c r="Z18" s="43"/>
      <c r="AA18" s="43"/>
      <c r="AB18" s="44" t="b">
        <f t="shared" si="2"/>
        <v>1</v>
      </c>
      <c r="AC18" s="44">
        <f>IFERROR(__xludf.DUMMYFUNCTION("IF(AB18, FILTER(BONUS, LEN(BONUS)), ""0"")"),0.0)</f>
        <v>0</v>
      </c>
      <c r="AD18" s="43">
        <f>IFERROR(__xludf.DUMMYFUNCTION("""COMPUTED_VALUE"""),10.0)</f>
        <v>10</v>
      </c>
      <c r="AE18" s="43">
        <f>IFERROR(__xludf.DUMMYFUNCTION("""COMPUTED_VALUE"""),20.0)</f>
        <v>20</v>
      </c>
      <c r="AF18" s="43">
        <f>IFERROR(__xludf.DUMMYFUNCTION("""COMPUTED_VALUE"""),30.0)</f>
        <v>30</v>
      </c>
      <c r="AG18" s="43">
        <f>IF(C3="", 0, IF(SUM(C18:H18)-C18&lt;&gt;0, 0, IF(SUM(M18:R18)&gt;0, 2, IF(SUM(M18:R18)&lt;0, 3, 1))))</f>
        <v>2</v>
      </c>
      <c r="AH18" s="44">
        <f>IFERROR(__xludf.DUMMYFUNCTION("IF(AG18=1, FILTER(TOSSUP, LEN(TOSSUP)), IF(AG18=2, FILTER(NEG, LEN(NEG)), IF(AG18, FILTER(NONEG, LEN(NONEG)), """")))"),-5.0)</f>
        <v>-5</v>
      </c>
      <c r="AI18" s="43"/>
      <c r="AJ18" s="43"/>
      <c r="AK18" s="43">
        <f>IF(D3="", 0, IF(SUM(C18:H18)-D18&lt;&gt;0, 0, IF(SUM(M18:R18)&gt;0, 2, IF(SUM(M18:R18)&lt;0, 3, 1))))</f>
        <v>2</v>
      </c>
      <c r="AL18" s="43">
        <f>IFERROR(__xludf.DUMMYFUNCTION("IF(AK18=1, FILTER(TOSSUP, LEN(TOSSUP)), IF(AK18=2, FILTER(NEG, LEN(NEG)), IF(AK18, FILTER(NONEG, LEN(NONEG)), """")))"),-5.0)</f>
        <v>-5</v>
      </c>
      <c r="AM18" s="43"/>
      <c r="AN18" s="43"/>
      <c r="AO18" s="43">
        <f>IF(E3="", 0, IF(SUM(C18:H18)-E18&lt;&gt;0, 0, IF(SUM(M18:R18)&gt;0, 2, IF(SUM(M18:R18)&lt;0, 3, 1))))</f>
        <v>2</v>
      </c>
      <c r="AP18" s="43">
        <f>IFERROR(__xludf.DUMMYFUNCTION("IF(AO18=1, FILTER(TOSSUP, LEN(TOSSUP)), IF(AO18=2, FILTER(NEG, LEN(NEG)), IF(AO18, FILTER(NONEG, LEN(NONEG)), """")))"),-5.0)</f>
        <v>-5</v>
      </c>
      <c r="AQ18" s="43"/>
      <c r="AR18" s="43"/>
      <c r="AS18" s="43">
        <f>IF(F3="", 0, IF(SUM(C18:H18)-F18&lt;&gt;0, 0, IF(SUM(M18:R18)&gt;0, 2, IF(SUM(M18:R18)&lt;0, 3, 1))))</f>
        <v>0</v>
      </c>
      <c r="AT18" s="43" t="str">
        <f>IFERROR(__xludf.DUMMYFUNCTION("IF(AS18=1, FILTER(TOSSUP, LEN(TOSSUP)), IF(AS18=2, FILTER(NEG, LEN(NEG)), IF(AS18, FILTER(NONEG, LEN(NONEG)), """")))"),"")</f>
        <v/>
      </c>
      <c r="AU18" s="43"/>
      <c r="AV18" s="43"/>
      <c r="AW18" s="43">
        <f>IF(G3="", 0, IF(SUM(C18:H18)-G18&lt;&gt;0, 0, IF(SUM(M18:R18)&gt;0, 2, IF(SUM(M18:R18)&lt;0, 3, 1))))</f>
        <v>0</v>
      </c>
      <c r="AX18" s="43" t="str">
        <f>IFERROR(__xludf.DUMMYFUNCTION("IF(AW18=1, FILTER(TOSSUP, LEN(TOSSUP)), IF(AW18=2, FILTER(NEG, LEN(NEG)), IF(AW18, FILTER(NONEG, LEN(NONEG)), """")))"),"")</f>
        <v/>
      </c>
      <c r="AY18" s="43"/>
      <c r="AZ18" s="43"/>
      <c r="BA18" s="43">
        <f>IF(H3="", 0, IF(SUM(C18:H18)-H18&lt;&gt;0, 0, IF(SUM(M18:R18)&gt;0, 2, IF(SUM(M18:R18)&lt;0, 3, 1))))</f>
        <v>0</v>
      </c>
      <c r="BB18" s="43" t="str">
        <f>IFERROR(__xludf.DUMMYFUNCTION("IF(BA18=1, FILTER(TOSSUP, LEN(TOSSUP)), IF(BA18=2, FILTER(NEG, LEN(NEG)), IF(BA18, FILTER(NONEG, LEN(NONEG)), """")))"),"")</f>
        <v/>
      </c>
      <c r="BC18" s="43"/>
      <c r="BD18" s="43"/>
      <c r="BE18" s="43">
        <f>IF(M3="", 0, IF(SUM(M18:R18)-M18&lt;&gt;0, 0, IF(SUM(C18:H18)&gt;0, 2, IF(SUM(C18:H18)&lt;0, 3, 1))))</f>
        <v>1</v>
      </c>
      <c r="BF18" s="43">
        <f>IFERROR(__xludf.DUMMYFUNCTION("IF(BE18=1, FILTER(TOSSUP, LEN(TOSSUP)), IF(BE18=2, FILTER(NEG, LEN(NEG)), IF(BE18, FILTER(NONEG, LEN(NONEG)), """")))"),-5.0)</f>
        <v>-5</v>
      </c>
      <c r="BG18" s="43">
        <f>IFERROR(__xludf.DUMMYFUNCTION("""COMPUTED_VALUE"""),10.0)</f>
        <v>10</v>
      </c>
      <c r="BH18" s="43">
        <f>IFERROR(__xludf.DUMMYFUNCTION("""COMPUTED_VALUE"""),15.0)</f>
        <v>15</v>
      </c>
      <c r="BI18" s="43">
        <f>IF(N3="", 0, IF(SUM(M18:R18)-N18&lt;&gt;0, 0, IF(SUM(C18:H18)&gt;0, 2, IF(SUM(C18:H18)&lt;0, 3, 1))))</f>
        <v>0</v>
      </c>
      <c r="BJ18" s="43" t="str">
        <f>IFERROR(__xludf.DUMMYFUNCTION("IF(BI18=1, FILTER(TOSSUP, LEN(TOSSUP)), IF(BI18=2, FILTER(NEG, LEN(NEG)), IF(BI18, FILTER(NONEG, LEN(NONEG)), """")))"),"")</f>
        <v/>
      </c>
      <c r="BK18" s="43"/>
      <c r="BL18" s="43"/>
      <c r="BM18" s="43">
        <f>IF(O3="", 0, IF(SUM(M18:R18)-O18&lt;&gt;0, 0, IF(SUM(C18:H18)&gt;0, 2, IF(SUM(C18:H18)&lt;0, 3, 1))))</f>
        <v>0</v>
      </c>
      <c r="BN18" s="43" t="str">
        <f>IFERROR(__xludf.DUMMYFUNCTION("IF(BM18=1, FILTER(TOSSUP, LEN(TOSSUP)), IF(BM18=2, FILTER(NEG, LEN(NEG)), IF(BM18, FILTER(NONEG, LEN(NONEG)), """")))"),"")</f>
        <v/>
      </c>
      <c r="BO18" s="43"/>
      <c r="BP18" s="43"/>
      <c r="BQ18" s="43">
        <f>IF(P3="", 0, IF(SUM(M18:R18)-P18&lt;&gt;0, 0, IF(SUM(C18:H18)&gt;0, 2, IF(SUM(C18:H18)&lt;0, 3, 1))))</f>
        <v>0</v>
      </c>
      <c r="BR18" s="43" t="str">
        <f>IFERROR(__xludf.DUMMYFUNCTION("IF(BQ18=1, FILTER(TOSSUP, LEN(TOSSUP)), IF(BQ18=2, FILTER(NEG, LEN(NEG)), IF(BQ18, FILTER(NONEG, LEN(NONEG)), """")))"),"")</f>
        <v/>
      </c>
      <c r="BS18" s="43"/>
      <c r="BT18" s="43"/>
      <c r="BU18" s="43">
        <f>IF(Q3="", 0, IF(SUM(M18:R18)-Q18&lt;&gt;0, 0, IF(SUM(C18:H18)&gt;0, 2, IF(SUM(C18:H18)&lt;0, 3, 1))))</f>
        <v>0</v>
      </c>
      <c r="BV18" s="43" t="str">
        <f>IFERROR(__xludf.DUMMYFUNCTION("IF(BU18=1, FILTER(TOSSUP, LEN(TOSSUP)), IF(BU18=2, FILTER(NEG, LEN(NEG)), IF(BU18, FILTER(NONEG, LEN(NONEG)), """")))"),"")</f>
        <v/>
      </c>
      <c r="BW18" s="43"/>
      <c r="BX18" s="43"/>
      <c r="BY18" s="43">
        <f>IF(R3="", 0, IF(SUM(M18:R18)-R18&lt;&gt;0, 0, IF(SUM(C18:H18)&gt;0, 2, IF(SUM(C18:H18)&lt;0, 3, 1))))</f>
        <v>0</v>
      </c>
      <c r="BZ18" s="43" t="str">
        <f>IFERROR(__xludf.DUMMYFUNCTION("IF(BY18=1, FILTER(TOSSUP, LEN(TOSSUP)), IF(BY18=2, FILTER(NEG, LEN(NEG)), IF(BY18, FILTER(NONEG, LEN(NONEG)), """")))"),"")</f>
        <v/>
      </c>
      <c r="CA18" s="43"/>
      <c r="CB18" s="43"/>
    </row>
    <row r="19">
      <c r="A19" s="3"/>
      <c r="B19" s="3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SUM(J19,K18))"),135.0)</f>
        <v>135</v>
      </c>
      <c r="L19" s="67">
        <v>16.0</v>
      </c>
      <c r="M19" s="68"/>
      <c r="N19" s="63">
        <v>10.0</v>
      </c>
      <c r="O19" s="69"/>
      <c r="P19" s="70"/>
      <c r="Q19" s="69"/>
      <c r="R19" s="70"/>
      <c r="S19" s="65">
        <v>20.0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30</v>
      </c>
      <c r="U19" s="66">
        <f>IFERROR(__xludf.DUMMYFUNCTION("IF(OR(RegExMatch(T19&amp;"""",""ERR""), RegExMatch(T19&amp;"""",""--""), RegExMatch(U18&amp;"""",""--""),),  ""-----------"", SUM(T19,U18))"),175.0)</f>
        <v>175</v>
      </c>
      <c r="V19" s="43"/>
      <c r="W19" s="44" t="b">
        <f t="shared" si="1"/>
        <v>0</v>
      </c>
      <c r="X19" s="44" t="str">
        <f>IFERROR(__xludf.DUMMYFUNCTION("IF(W19, FILTER(BONUS, LEN(BONUS)), ""0"")"),"0")</f>
        <v>0</v>
      </c>
      <c r="Y19" s="43"/>
      <c r="Z19" s="43"/>
      <c r="AA19" s="43"/>
      <c r="AB19" s="44" t="b">
        <f t="shared" si="2"/>
        <v>1</v>
      </c>
      <c r="AC19" s="44">
        <f>IFERROR(__xludf.DUMMYFUNCTION("IF(AB19, FILTER(BONUS, LEN(BONUS)), ""0"")"),0.0)</f>
        <v>0</v>
      </c>
      <c r="AD19" s="43">
        <f>IFERROR(__xludf.DUMMYFUNCTION("""COMPUTED_VALUE"""),10.0)</f>
        <v>10</v>
      </c>
      <c r="AE19" s="43">
        <f>IFERROR(__xludf.DUMMYFUNCTION("""COMPUTED_VALUE"""),20.0)</f>
        <v>20</v>
      </c>
      <c r="AF19" s="43">
        <f>IFERROR(__xludf.DUMMYFUNCTION("""COMPUTED_VALUE"""),30.0)</f>
        <v>30</v>
      </c>
      <c r="AG19" s="43">
        <f>IF(C3="", 0, IF(SUM(C19:H19)-C19&lt;&gt;0, 0, IF(SUM(M19:R19)&gt;0, 2, IF(SUM(M19:R19)&lt;0, 3, 1))))</f>
        <v>2</v>
      </c>
      <c r="AH19" s="44">
        <f>IFERROR(__xludf.DUMMYFUNCTION("IF(AG19=1, FILTER(TOSSUP, LEN(TOSSUP)), IF(AG19=2, FILTER(NEG, LEN(NEG)), IF(AG19, FILTER(NONEG, LEN(NONEG)), """")))"),-5.0)</f>
        <v>-5</v>
      </c>
      <c r="AI19" s="43"/>
      <c r="AJ19" s="43"/>
      <c r="AK19" s="43">
        <f>IF(D3="", 0, IF(SUM(C19:H19)-D19&lt;&gt;0, 0, IF(SUM(M19:R19)&gt;0, 2, IF(SUM(M19:R19)&lt;0, 3, 1))))</f>
        <v>2</v>
      </c>
      <c r="AL19" s="43">
        <f>IFERROR(__xludf.DUMMYFUNCTION("IF(AK19=1, FILTER(TOSSUP, LEN(TOSSUP)), IF(AK19=2, FILTER(NEG, LEN(NEG)), IF(AK19, FILTER(NONEG, LEN(NONEG)), """")))"),-5.0)</f>
        <v>-5</v>
      </c>
      <c r="AM19" s="43"/>
      <c r="AN19" s="43"/>
      <c r="AO19" s="43">
        <f>IF(E3="", 0, IF(SUM(C19:H19)-E19&lt;&gt;0, 0, IF(SUM(M19:R19)&gt;0, 2, IF(SUM(M19:R19)&lt;0, 3, 1))))</f>
        <v>2</v>
      </c>
      <c r="AP19" s="43">
        <f>IFERROR(__xludf.DUMMYFUNCTION("IF(AO19=1, FILTER(TOSSUP, LEN(TOSSUP)), IF(AO19=2, FILTER(NEG, LEN(NEG)), IF(AO19, FILTER(NONEG, LEN(NONEG)), """")))"),-5.0)</f>
        <v>-5</v>
      </c>
      <c r="AQ19" s="43"/>
      <c r="AR19" s="43"/>
      <c r="AS19" s="43">
        <f>IF(F3="", 0, IF(SUM(C19:H19)-F19&lt;&gt;0, 0, IF(SUM(M19:R19)&gt;0, 2, IF(SUM(M19:R19)&lt;0, 3, 1))))</f>
        <v>0</v>
      </c>
      <c r="AT19" s="43" t="str">
        <f>IFERROR(__xludf.DUMMYFUNCTION("IF(AS19=1, FILTER(TOSSUP, LEN(TOSSUP)), IF(AS19=2, FILTER(NEG, LEN(NEG)), IF(AS19, FILTER(NONEG, LEN(NONEG)), """")))"),"")</f>
        <v/>
      </c>
      <c r="AU19" s="43"/>
      <c r="AV19" s="43"/>
      <c r="AW19" s="43">
        <f>IF(G3="", 0, IF(SUM(C19:H19)-G19&lt;&gt;0, 0, IF(SUM(M19:R19)&gt;0, 2, IF(SUM(M19:R19)&lt;0, 3, 1))))</f>
        <v>0</v>
      </c>
      <c r="AX19" s="43" t="str">
        <f>IFERROR(__xludf.DUMMYFUNCTION("IF(AW19=1, FILTER(TOSSUP, LEN(TOSSUP)), IF(AW19=2, FILTER(NEG, LEN(NEG)), IF(AW19, FILTER(NONEG, LEN(NONEG)), """")))"),"")</f>
        <v/>
      </c>
      <c r="AY19" s="43"/>
      <c r="AZ19" s="43"/>
      <c r="BA19" s="43">
        <f>IF(H3="", 0, IF(SUM(C19:H19)-H19&lt;&gt;0, 0, IF(SUM(M19:R19)&gt;0, 2, IF(SUM(M19:R19)&lt;0, 3, 1))))</f>
        <v>0</v>
      </c>
      <c r="BB19" s="43" t="str">
        <f>IFERROR(__xludf.DUMMYFUNCTION("IF(BA19=1, FILTER(TOSSUP, LEN(TOSSUP)), IF(BA19=2, FILTER(NEG, LEN(NEG)), IF(BA19, FILTER(NONEG, LEN(NONEG)), """")))"),"")</f>
        <v/>
      </c>
      <c r="BC19" s="43"/>
      <c r="BD19" s="43"/>
      <c r="BE19" s="43">
        <f>IF(M3="", 0, IF(SUM(M19:R19)-M19&lt;&gt;0, 0, IF(SUM(C19:H19)&gt;0, 2, IF(SUM(C19:H19)&lt;0, 3, 1))))</f>
        <v>0</v>
      </c>
      <c r="BF19" s="43" t="str">
        <f>IFERROR(__xludf.DUMMYFUNCTION("IF(BE19=1, FILTER(TOSSUP, LEN(TOSSUP)), IF(BE19=2, FILTER(NEG, LEN(NEG)), IF(BE19, FILTER(NONEG, LEN(NONEG)), """")))"),"")</f>
        <v/>
      </c>
      <c r="BG19" s="43"/>
      <c r="BH19" s="43"/>
      <c r="BI19" s="43">
        <f>IF(N3="", 0, IF(SUM(M19:R19)-N19&lt;&gt;0, 0, IF(SUM(C19:H19)&gt;0, 2, IF(SUM(C19:H19)&lt;0, 3, 1))))</f>
        <v>1</v>
      </c>
      <c r="BJ19" s="43">
        <f>IFERROR(__xludf.DUMMYFUNCTION("IF(BI19=1, FILTER(TOSSUP, LEN(TOSSUP)), IF(BI19=2, FILTER(NEG, LEN(NEG)), IF(BI19, FILTER(NONEG, LEN(NONEG)), """")))"),-5.0)</f>
        <v>-5</v>
      </c>
      <c r="BK19" s="43">
        <f>IFERROR(__xludf.DUMMYFUNCTION("""COMPUTED_VALUE"""),10.0)</f>
        <v>10</v>
      </c>
      <c r="BL19" s="43">
        <f>IFERROR(__xludf.DUMMYFUNCTION("""COMPUTED_VALUE"""),15.0)</f>
        <v>15</v>
      </c>
      <c r="BM19" s="43">
        <f>IF(O3="", 0, IF(SUM(M19:R19)-O19&lt;&gt;0, 0, IF(SUM(C19:H19)&gt;0, 2, IF(SUM(C19:H19)&lt;0, 3, 1))))</f>
        <v>0</v>
      </c>
      <c r="BN19" s="43" t="str">
        <f>IFERROR(__xludf.DUMMYFUNCTION("IF(BM19=1, FILTER(TOSSUP, LEN(TOSSUP)), IF(BM19=2, FILTER(NEG, LEN(NEG)), IF(BM19, FILTER(NONEG, LEN(NONEG)), """")))"),"")</f>
        <v/>
      </c>
      <c r="BO19" s="43"/>
      <c r="BP19" s="43"/>
      <c r="BQ19" s="43">
        <f>IF(P3="", 0, IF(SUM(M19:R19)-P19&lt;&gt;0, 0, IF(SUM(C19:H19)&gt;0, 2, IF(SUM(C19:H19)&lt;0, 3, 1))))</f>
        <v>0</v>
      </c>
      <c r="BR19" s="43" t="str">
        <f>IFERROR(__xludf.DUMMYFUNCTION("IF(BQ19=1, FILTER(TOSSUP, LEN(TOSSUP)), IF(BQ19=2, FILTER(NEG, LEN(NEG)), IF(BQ19, FILTER(NONEG, LEN(NONEG)), """")))"),"")</f>
        <v/>
      </c>
      <c r="BS19" s="43"/>
      <c r="BT19" s="43"/>
      <c r="BU19" s="43">
        <f>IF(Q3="", 0, IF(SUM(M19:R19)-Q19&lt;&gt;0, 0, IF(SUM(C19:H19)&gt;0, 2, IF(SUM(C19:H19)&lt;0, 3, 1))))</f>
        <v>0</v>
      </c>
      <c r="BV19" s="43" t="str">
        <f>IFERROR(__xludf.DUMMYFUNCTION("IF(BU19=1, FILTER(TOSSUP, LEN(TOSSUP)), IF(BU19=2, FILTER(NEG, LEN(NEG)), IF(BU19, FILTER(NONEG, LEN(NONEG)), """")))"),"")</f>
        <v/>
      </c>
      <c r="BW19" s="43"/>
      <c r="BX19" s="43"/>
      <c r="BY19" s="43">
        <f>IF(R3="", 0, IF(SUM(M19:R19)-R19&lt;&gt;0, 0, IF(SUM(C19:H19)&gt;0, 2, IF(SUM(C19:H19)&lt;0, 3, 1))))</f>
        <v>0</v>
      </c>
      <c r="BZ19" s="43" t="str">
        <f>IFERROR(__xludf.DUMMYFUNCTION("IF(BY19=1, FILTER(TOSSUP, LEN(TOSSUP)), IF(BY19=2, FILTER(NEG, LEN(NEG)), IF(BY19, FILTER(NONEG, LEN(NONEG)), """")))"),"")</f>
        <v/>
      </c>
      <c r="CA19" s="43"/>
      <c r="CB19" s="43"/>
    </row>
    <row r="20">
      <c r="A20" s="3"/>
      <c r="B20" s="3"/>
      <c r="C20" s="62"/>
      <c r="D20" s="63">
        <v>10.0</v>
      </c>
      <c r="E20" s="64"/>
      <c r="F20" s="71"/>
      <c r="G20" s="64"/>
      <c r="H20" s="71"/>
      <c r="I20" s="65">
        <v>10.0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20</v>
      </c>
      <c r="K20" s="66">
        <f>IFERROR(__xludf.DUMMYFUNCTION("IF(OR(RegExMatch(J20&amp;"""",""ERR""), RegExMatch(J20&amp;"""",""--""), RegExMatch(K19&amp;"""",""--""),),  ""-----------"", SUM(J20,K19))"),155.0)</f>
        <v>155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SUM(T20,U19))"),175.0)</f>
        <v>175</v>
      </c>
      <c r="V20" s="43"/>
      <c r="W20" s="44" t="b">
        <f t="shared" si="1"/>
        <v>1</v>
      </c>
      <c r="X20" s="44">
        <f>IFERROR(__xludf.DUMMYFUNCTION("IF(W20, FILTER(BONUS, LEN(BONUS)), ""0"")"),0.0)</f>
        <v>0</v>
      </c>
      <c r="Y20" s="43">
        <f>IFERROR(__xludf.DUMMYFUNCTION("""COMPUTED_VALUE"""),10.0)</f>
        <v>10</v>
      </c>
      <c r="Z20" s="43">
        <f>IFERROR(__xludf.DUMMYFUNCTION("""COMPUTED_VALUE"""),20.0)</f>
        <v>20</v>
      </c>
      <c r="AA20" s="43">
        <f>IFERROR(__xludf.DUMMYFUNCTION("""COMPUTED_VALUE"""),30.0)</f>
        <v>30</v>
      </c>
      <c r="AB20" s="44" t="b">
        <f t="shared" si="2"/>
        <v>0</v>
      </c>
      <c r="AC20" s="44" t="str">
        <f>IFERROR(__xludf.DUMMYFUNCTION("IF(AB20, FILTER(BONUS, LEN(BONUS)), ""0"")"),"0")</f>
        <v>0</v>
      </c>
      <c r="AD20" s="43"/>
      <c r="AE20" s="43"/>
      <c r="AF20" s="43"/>
      <c r="AG20" s="43">
        <f>IF(C3="", 0, IF(SUM(C20:H20)-C20&lt;&gt;0, 0, IF(SUM(M20:R20)&gt;0, 2, IF(SUM(M20:R20)&lt;0, 3, 1))))</f>
        <v>0</v>
      </c>
      <c r="AH20" s="44" t="str">
        <f>IFERROR(__xludf.DUMMYFUNCTION("IF(AG20=1, FILTER(TOSSUP, LEN(TOSSUP)), IF(AG20=2, FILTER(NEG, LEN(NEG)), IF(AG20, FILTER(NONEG, LEN(NONEG)), """")))"),"")</f>
        <v/>
      </c>
      <c r="AI20" s="43"/>
      <c r="AJ20" s="43"/>
      <c r="AK20" s="43">
        <f>IF(D3="", 0, IF(SUM(C20:H20)-D20&lt;&gt;0, 0, IF(SUM(M20:R20)&gt;0, 2, IF(SUM(M20:R20)&lt;0, 3, 1))))</f>
        <v>1</v>
      </c>
      <c r="AL20" s="43">
        <f>IFERROR(__xludf.DUMMYFUNCTION("IF(AK20=1, FILTER(TOSSUP, LEN(TOSSUP)), IF(AK20=2, FILTER(NEG, LEN(NEG)), IF(AK20, FILTER(NONEG, LEN(NONEG)), """")))"),-5.0)</f>
        <v>-5</v>
      </c>
      <c r="AM20" s="43">
        <f>IFERROR(__xludf.DUMMYFUNCTION("""COMPUTED_VALUE"""),10.0)</f>
        <v>10</v>
      </c>
      <c r="AN20" s="43">
        <f>IFERROR(__xludf.DUMMYFUNCTION("""COMPUTED_VALUE"""),15.0)</f>
        <v>15</v>
      </c>
      <c r="AO20" s="43">
        <f>IF(E3="", 0, IF(SUM(C20:H20)-E20&lt;&gt;0, 0, IF(SUM(M20:R20)&gt;0, 2, IF(SUM(M20:R20)&lt;0, 3, 1))))</f>
        <v>0</v>
      </c>
      <c r="AP20" s="43" t="str">
        <f>IFERROR(__xludf.DUMMYFUNCTION("IF(AO20=1, FILTER(TOSSUP, LEN(TOSSUP)), IF(AO20=2, FILTER(NEG, LEN(NEG)), IF(AO20, FILTER(NONEG, LEN(NONEG)), """")))"),"")</f>
        <v/>
      </c>
      <c r="AQ20" s="43"/>
      <c r="AR20" s="43"/>
      <c r="AS20" s="43">
        <f>IF(F3="", 0, IF(SUM(C20:H20)-F20&lt;&gt;0, 0, IF(SUM(M20:R20)&gt;0, 2, IF(SUM(M20:R20)&lt;0, 3, 1))))</f>
        <v>0</v>
      </c>
      <c r="AT20" s="43" t="str">
        <f>IFERROR(__xludf.DUMMYFUNCTION("IF(AS20=1, FILTER(TOSSUP, LEN(TOSSUP)), IF(AS20=2, FILTER(NEG, LEN(NEG)), IF(AS20, FILTER(NONEG, LEN(NONEG)), """")))"),"")</f>
        <v/>
      </c>
      <c r="AU20" s="43"/>
      <c r="AV20" s="43"/>
      <c r="AW20" s="43">
        <f>IF(G3="", 0, IF(SUM(C20:H20)-G20&lt;&gt;0, 0, IF(SUM(M20:R20)&gt;0, 2, IF(SUM(M20:R20)&lt;0, 3, 1))))</f>
        <v>0</v>
      </c>
      <c r="AX20" s="43" t="str">
        <f>IFERROR(__xludf.DUMMYFUNCTION("IF(AW20=1, FILTER(TOSSUP, LEN(TOSSUP)), IF(AW20=2, FILTER(NEG, LEN(NEG)), IF(AW20, FILTER(NONEG, LEN(NONEG)), """")))"),"")</f>
        <v/>
      </c>
      <c r="AY20" s="43"/>
      <c r="AZ20" s="43"/>
      <c r="BA20" s="43">
        <f>IF(H3="", 0, IF(SUM(C20:H20)-H20&lt;&gt;0, 0, IF(SUM(M20:R20)&gt;0, 2, IF(SUM(M20:R20)&lt;0, 3, 1))))</f>
        <v>0</v>
      </c>
      <c r="BB20" s="43" t="str">
        <f>IFERROR(__xludf.DUMMYFUNCTION("IF(BA20=1, FILTER(TOSSUP, LEN(TOSSUP)), IF(BA20=2, FILTER(NEG, LEN(NEG)), IF(BA20, FILTER(NONEG, LEN(NONEG)), """")))"),"")</f>
        <v/>
      </c>
      <c r="BC20" s="43"/>
      <c r="BD20" s="43"/>
      <c r="BE20" s="43">
        <f>IF(M3="", 0, IF(SUM(M20:R20)-M20&lt;&gt;0, 0, IF(SUM(C20:H20)&gt;0, 2, IF(SUM(C20:H20)&lt;0, 3, 1))))</f>
        <v>2</v>
      </c>
      <c r="BF20" s="43">
        <f>IFERROR(__xludf.DUMMYFUNCTION("IF(BE20=1, FILTER(TOSSUP, LEN(TOSSUP)), IF(BE20=2, FILTER(NEG, LEN(NEG)), IF(BE20, FILTER(NONEG, LEN(NONEG)), """")))"),-5.0)</f>
        <v>-5</v>
      </c>
      <c r="BG20" s="43"/>
      <c r="BH20" s="43"/>
      <c r="BI20" s="43">
        <f>IF(N3="", 0, IF(SUM(M20:R20)-N20&lt;&gt;0, 0, IF(SUM(C20:H20)&gt;0, 2, IF(SUM(C20:H20)&lt;0, 3, 1))))</f>
        <v>2</v>
      </c>
      <c r="BJ20" s="43">
        <f>IFERROR(__xludf.DUMMYFUNCTION("IF(BI20=1, FILTER(TOSSUP, LEN(TOSSUP)), IF(BI20=2, FILTER(NEG, LEN(NEG)), IF(BI20, FILTER(NONEG, LEN(NONEG)), """")))"),-5.0)</f>
        <v>-5</v>
      </c>
      <c r="BK20" s="43"/>
      <c r="BL20" s="43"/>
      <c r="BM20" s="43">
        <f>IF(O3="", 0, IF(SUM(M20:R20)-O20&lt;&gt;0, 0, IF(SUM(C20:H20)&gt;0, 2, IF(SUM(C20:H20)&lt;0, 3, 1))))</f>
        <v>2</v>
      </c>
      <c r="BN20" s="43">
        <f>IFERROR(__xludf.DUMMYFUNCTION("IF(BM20=1, FILTER(TOSSUP, LEN(TOSSUP)), IF(BM20=2, FILTER(NEG, LEN(NEG)), IF(BM20, FILTER(NONEG, LEN(NONEG)), """")))"),-5.0)</f>
        <v>-5</v>
      </c>
      <c r="BO20" s="43"/>
      <c r="BP20" s="43"/>
      <c r="BQ20" s="43">
        <f>IF(P3="", 0, IF(SUM(M20:R20)-P20&lt;&gt;0, 0, IF(SUM(C20:H20)&gt;0, 2, IF(SUM(C20:H20)&lt;0, 3, 1))))</f>
        <v>0</v>
      </c>
      <c r="BR20" s="43" t="str">
        <f>IFERROR(__xludf.DUMMYFUNCTION("IF(BQ20=1, FILTER(TOSSUP, LEN(TOSSUP)), IF(BQ20=2, FILTER(NEG, LEN(NEG)), IF(BQ20, FILTER(NONEG, LEN(NONEG)), """")))"),"")</f>
        <v/>
      </c>
      <c r="BS20" s="43"/>
      <c r="BT20" s="43"/>
      <c r="BU20" s="43">
        <f>IF(Q3="", 0, IF(SUM(M20:R20)-Q20&lt;&gt;0, 0, IF(SUM(C20:H20)&gt;0, 2, IF(SUM(C20:H20)&lt;0, 3, 1))))</f>
        <v>0</v>
      </c>
      <c r="BV20" s="43" t="str">
        <f>IFERROR(__xludf.DUMMYFUNCTION("IF(BU20=1, FILTER(TOSSUP, LEN(TOSSUP)), IF(BU20=2, FILTER(NEG, LEN(NEG)), IF(BU20, FILTER(NONEG, LEN(NONEG)), """")))"),"")</f>
        <v/>
      </c>
      <c r="BW20" s="43"/>
      <c r="BX20" s="43"/>
      <c r="BY20" s="43">
        <f>IF(R3="", 0, IF(SUM(M20:R20)-R20&lt;&gt;0, 0, IF(SUM(C20:H20)&gt;0, 2, IF(SUM(C20:H20)&lt;0, 3, 1))))</f>
        <v>0</v>
      </c>
      <c r="BZ20" s="43" t="str">
        <f>IFERROR(__xludf.DUMMYFUNCTION("IF(BY20=1, FILTER(TOSSUP, LEN(TOSSUP)), IF(BY20=2, FILTER(NEG, LEN(NEG)), IF(BY20, FILTER(NONEG, LEN(NONEG)), """")))"),"")</f>
        <v/>
      </c>
      <c r="CA20" s="43"/>
      <c r="CB20" s="43"/>
    </row>
    <row r="21">
      <c r="A21" s="3"/>
      <c r="B21" s="3"/>
      <c r="C21" s="62">
        <v>-5.0</v>
      </c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-5</v>
      </c>
      <c r="K21" s="66">
        <f>IFERROR(__xludf.DUMMYFUNCTION("IF(OR(RegExMatch(J21&amp;"""",""ERR""), RegExMatch(J21&amp;"""",""--""), RegExMatch(K20&amp;"""",""--""),),  ""-----------"", SUM(J21,K20))"),150.0)</f>
        <v>150</v>
      </c>
      <c r="L21" s="67">
        <v>18.0</v>
      </c>
      <c r="M21" s="68"/>
      <c r="N21" s="63">
        <v>10.0</v>
      </c>
      <c r="O21" s="69"/>
      <c r="P21" s="70"/>
      <c r="Q21" s="69"/>
      <c r="R21" s="70"/>
      <c r="S21" s="65">
        <v>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10</v>
      </c>
      <c r="U21" s="66">
        <f>IFERROR(__xludf.DUMMYFUNCTION("IF(OR(RegExMatch(T21&amp;"""",""ERR""), RegExMatch(T21&amp;"""",""--""), RegExMatch(U20&amp;"""",""--""),),  ""-----------"", SUM(T21,U20))"),185.0)</f>
        <v>185</v>
      </c>
      <c r="V21" s="43"/>
      <c r="W21" s="44" t="b">
        <f t="shared" si="1"/>
        <v>0</v>
      </c>
      <c r="X21" s="44" t="str">
        <f>IFERROR(__xludf.DUMMYFUNCTION("IF(W21, FILTER(BONUS, LEN(BONUS)), ""0"")"),"0")</f>
        <v>0</v>
      </c>
      <c r="Y21" s="43"/>
      <c r="Z21" s="43"/>
      <c r="AA21" s="43"/>
      <c r="AB21" s="44" t="b">
        <f t="shared" si="2"/>
        <v>1</v>
      </c>
      <c r="AC21" s="44">
        <f>IFERROR(__xludf.DUMMYFUNCTION("IF(AB21, FILTER(BONUS, LEN(BONUS)), ""0"")"),0.0)</f>
        <v>0</v>
      </c>
      <c r="AD21" s="43">
        <f>IFERROR(__xludf.DUMMYFUNCTION("""COMPUTED_VALUE"""),10.0)</f>
        <v>10</v>
      </c>
      <c r="AE21" s="43">
        <f>IFERROR(__xludf.DUMMYFUNCTION("""COMPUTED_VALUE"""),20.0)</f>
        <v>20</v>
      </c>
      <c r="AF21" s="43">
        <f>IFERROR(__xludf.DUMMYFUNCTION("""COMPUTED_VALUE"""),30.0)</f>
        <v>30</v>
      </c>
      <c r="AG21" s="43">
        <f>IF(C3="", 0, IF(SUM(C21:H21)-C21&lt;&gt;0, 0, IF(SUM(M21:R21)&gt;0, 2, IF(SUM(M21:R21)&lt;0, 3, 1))))</f>
        <v>2</v>
      </c>
      <c r="AH21" s="44">
        <f>IFERROR(__xludf.DUMMYFUNCTION("IF(AG21=1, FILTER(TOSSUP, LEN(TOSSUP)), IF(AG21=2, FILTER(NEG, LEN(NEG)), IF(AG21, FILTER(NONEG, LEN(NONEG)), """")))"),-5.0)</f>
        <v>-5</v>
      </c>
      <c r="AI21" s="43"/>
      <c r="AJ21" s="43"/>
      <c r="AK21" s="43">
        <f>IF(D3="", 0, IF(SUM(C21:H21)-D21&lt;&gt;0, 0, IF(SUM(M21:R21)&gt;0, 2, IF(SUM(M21:R21)&lt;0, 3, 1))))</f>
        <v>0</v>
      </c>
      <c r="AL21" s="43" t="str">
        <f>IFERROR(__xludf.DUMMYFUNCTION("IF(AK21=1, FILTER(TOSSUP, LEN(TOSSUP)), IF(AK21=2, FILTER(NEG, LEN(NEG)), IF(AK21, FILTER(NONEG, LEN(NONEG)), """")))"),"")</f>
        <v/>
      </c>
      <c r="AM21" s="43"/>
      <c r="AN21" s="43"/>
      <c r="AO21" s="43">
        <f>IF(E3="", 0, IF(SUM(C21:H21)-E21&lt;&gt;0, 0, IF(SUM(M21:R21)&gt;0, 2, IF(SUM(M21:R21)&lt;0, 3, 1))))</f>
        <v>0</v>
      </c>
      <c r="AP21" s="43" t="str">
        <f>IFERROR(__xludf.DUMMYFUNCTION("IF(AO21=1, FILTER(TOSSUP, LEN(TOSSUP)), IF(AO21=2, FILTER(NEG, LEN(NEG)), IF(AO21, FILTER(NONEG, LEN(NONEG)), """")))"),"")</f>
        <v/>
      </c>
      <c r="AQ21" s="43"/>
      <c r="AR21" s="43"/>
      <c r="AS21" s="43">
        <f>IF(F3="", 0, IF(SUM(C21:H21)-F21&lt;&gt;0, 0, IF(SUM(M21:R21)&gt;0, 2, IF(SUM(M21:R21)&lt;0, 3, 1))))</f>
        <v>0</v>
      </c>
      <c r="AT21" s="43" t="str">
        <f>IFERROR(__xludf.DUMMYFUNCTION("IF(AS21=1, FILTER(TOSSUP, LEN(TOSSUP)), IF(AS21=2, FILTER(NEG, LEN(NEG)), IF(AS21, FILTER(NONEG, LEN(NONEG)), """")))"),"")</f>
        <v/>
      </c>
      <c r="AU21" s="43"/>
      <c r="AV21" s="43"/>
      <c r="AW21" s="43">
        <f>IF(G3="", 0, IF(SUM(C21:H21)-G21&lt;&gt;0, 0, IF(SUM(M21:R21)&gt;0, 2, IF(SUM(M21:R21)&lt;0, 3, 1))))</f>
        <v>0</v>
      </c>
      <c r="AX21" s="43" t="str">
        <f>IFERROR(__xludf.DUMMYFUNCTION("IF(AW21=1, FILTER(TOSSUP, LEN(TOSSUP)), IF(AW21=2, FILTER(NEG, LEN(NEG)), IF(AW21, FILTER(NONEG, LEN(NONEG)), """")))"),"")</f>
        <v/>
      </c>
      <c r="AY21" s="43"/>
      <c r="AZ21" s="43"/>
      <c r="BA21" s="43">
        <f>IF(H3="", 0, IF(SUM(C21:H21)-H21&lt;&gt;0, 0, IF(SUM(M21:R21)&gt;0, 2, IF(SUM(M21:R21)&lt;0, 3, 1))))</f>
        <v>0</v>
      </c>
      <c r="BB21" s="43" t="str">
        <f>IFERROR(__xludf.DUMMYFUNCTION("IF(BA21=1, FILTER(TOSSUP, LEN(TOSSUP)), IF(BA21=2, FILTER(NEG, LEN(NEG)), IF(BA21, FILTER(NONEG, LEN(NONEG)), """")))"),"")</f>
        <v/>
      </c>
      <c r="BC21" s="43"/>
      <c r="BD21" s="43"/>
      <c r="BE21" s="43">
        <f>IF(M3="", 0, IF(SUM(M21:R21)-M21&lt;&gt;0, 0, IF(SUM(C21:H21)&gt;0, 2, IF(SUM(C21:H21)&lt;0, 3, 1))))</f>
        <v>0</v>
      </c>
      <c r="BF21" s="43" t="str">
        <f>IFERROR(__xludf.DUMMYFUNCTION("IF(BE21=1, FILTER(TOSSUP, LEN(TOSSUP)), IF(BE21=2, FILTER(NEG, LEN(NEG)), IF(BE21, FILTER(NONEG, LEN(NONEG)), """")))"),"")</f>
        <v/>
      </c>
      <c r="BG21" s="43"/>
      <c r="BH21" s="43"/>
      <c r="BI21" s="43">
        <f>IF(N3="", 0, IF(SUM(M21:R21)-N21&lt;&gt;0, 0, IF(SUM(C21:H21)&gt;0, 2, IF(SUM(C21:H21)&lt;0, 3, 1))))</f>
        <v>3</v>
      </c>
      <c r="BJ21" s="43">
        <f>IFERROR(__xludf.DUMMYFUNCTION("IF(BI21=1, FILTER(TOSSUP, LEN(TOSSUP)), IF(BI21=2, FILTER(NEG, LEN(NEG)), IF(BI21, FILTER(NONEG, LEN(NONEG)), """")))"),10.0)</f>
        <v>10</v>
      </c>
      <c r="BK21" s="43">
        <f>IFERROR(__xludf.DUMMYFUNCTION("""COMPUTED_VALUE"""),15.0)</f>
        <v>15</v>
      </c>
      <c r="BL21" s="43"/>
      <c r="BM21" s="43">
        <f>IF(O3="", 0, IF(SUM(M21:R21)-O21&lt;&gt;0, 0, IF(SUM(C21:H21)&gt;0, 2, IF(SUM(C21:H21)&lt;0, 3, 1))))</f>
        <v>0</v>
      </c>
      <c r="BN21" s="43" t="str">
        <f>IFERROR(__xludf.DUMMYFUNCTION("IF(BM21=1, FILTER(TOSSUP, LEN(TOSSUP)), IF(BM21=2, FILTER(NEG, LEN(NEG)), IF(BM21, FILTER(NONEG, LEN(NONEG)), """")))"),"")</f>
        <v/>
      </c>
      <c r="BO21" s="43"/>
      <c r="BP21" s="43"/>
      <c r="BQ21" s="43">
        <f>IF(P3="", 0, IF(SUM(M21:R21)-P21&lt;&gt;0, 0, IF(SUM(C21:H21)&gt;0, 2, IF(SUM(C21:H21)&lt;0, 3, 1))))</f>
        <v>0</v>
      </c>
      <c r="BR21" s="43" t="str">
        <f>IFERROR(__xludf.DUMMYFUNCTION("IF(BQ21=1, FILTER(TOSSUP, LEN(TOSSUP)), IF(BQ21=2, FILTER(NEG, LEN(NEG)), IF(BQ21, FILTER(NONEG, LEN(NONEG)), """")))"),"")</f>
        <v/>
      </c>
      <c r="BS21" s="43"/>
      <c r="BT21" s="43"/>
      <c r="BU21" s="43">
        <f>IF(Q3="", 0, IF(SUM(M21:R21)-Q21&lt;&gt;0, 0, IF(SUM(C21:H21)&gt;0, 2, IF(SUM(C21:H21)&lt;0, 3, 1))))</f>
        <v>0</v>
      </c>
      <c r="BV21" s="43" t="str">
        <f>IFERROR(__xludf.DUMMYFUNCTION("IF(BU21=1, FILTER(TOSSUP, LEN(TOSSUP)), IF(BU21=2, FILTER(NEG, LEN(NEG)), IF(BU21, FILTER(NONEG, LEN(NONEG)), """")))"),"")</f>
        <v/>
      </c>
      <c r="BW21" s="43"/>
      <c r="BX21" s="43"/>
      <c r="BY21" s="43">
        <f>IF(R3="", 0, IF(SUM(M21:R21)-R21&lt;&gt;0, 0, IF(SUM(C21:H21)&gt;0, 2, IF(SUM(C21:H21)&lt;0, 3, 1))))</f>
        <v>0</v>
      </c>
      <c r="BZ21" s="43" t="str">
        <f>IFERROR(__xludf.DUMMYFUNCTION("IF(BY21=1, FILTER(TOSSUP, LEN(TOSSUP)), IF(BY21=2, FILTER(NEG, LEN(NEG)), IF(BY21, FILTER(NONEG, LEN(NONEG)), """")))"),"")</f>
        <v/>
      </c>
      <c r="CA21" s="43"/>
      <c r="CB21" s="43"/>
    </row>
    <row r="22">
      <c r="A22" s="3"/>
      <c r="B22" s="3"/>
      <c r="C22" s="32"/>
      <c r="D22" s="33"/>
      <c r="E22" s="32"/>
      <c r="F22" s="33"/>
      <c r="G22" s="60"/>
      <c r="H22" s="61"/>
      <c r="I22" s="34"/>
      <c r="J22" s="33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2">
        <f>IFERROR(__xludf.DUMMYFUNCTION("IF(OR(RegExMatch(J22&amp;"""",""ERR""), RegExMatch(J22&amp;"""",""--""), RegExMatch(K21&amp;"""",""--""),),  ""-----------"", SUM(J22,K21))"),150.0)</f>
        <v>150</v>
      </c>
      <c r="L22" s="38">
        <v>19.0</v>
      </c>
      <c r="M22" s="39"/>
      <c r="N22" s="33">
        <v>10.0</v>
      </c>
      <c r="O22" s="39"/>
      <c r="P22" s="59"/>
      <c r="Q22" s="58"/>
      <c r="R22" s="59"/>
      <c r="S22" s="34">
        <v>20.0</v>
      </c>
      <c r="T22" s="33">
        <f>IF(AND(SUM(M22:R22)&lt;=0,S22&gt;0), "BON.ERR", IF(OR(AND(M22&lt;&gt;"", M3=""), AND(N22&lt;&gt;"", N3=""), AND(O22&lt;&gt;"", O3=""), AND(P22&lt;&gt;"", P3=""), AND(Q22&lt;&gt;"", Q3=""), AND(R22&lt;&gt;"", R3="")), "TU.ERR", SUM(M22:S22)))</f>
        <v>30</v>
      </c>
      <c r="U22" s="42">
        <f>IFERROR(__xludf.DUMMYFUNCTION("IF(OR(RegExMatch(T22&amp;"""",""ERR""), RegExMatch(T22&amp;"""",""--""), RegExMatch(U21&amp;"""",""--""),),  ""-----------"", SUM(T22,U21))"),215.0)</f>
        <v>215</v>
      </c>
      <c r="V22" s="43"/>
      <c r="W22" s="44" t="b">
        <f t="shared" si="1"/>
        <v>0</v>
      </c>
      <c r="X22" s="44" t="str">
        <f>IFERROR(__xludf.DUMMYFUNCTION("IF(W22, FILTER(BONUS, LEN(BONUS)), ""0"")"),"0")</f>
        <v>0</v>
      </c>
      <c r="Y22" s="43"/>
      <c r="Z22" s="43"/>
      <c r="AA22" s="43"/>
      <c r="AB22" s="44" t="b">
        <f t="shared" si="2"/>
        <v>1</v>
      </c>
      <c r="AC22" s="44">
        <f>IFERROR(__xludf.DUMMYFUNCTION("IF(AB22, FILTER(BONUS, LEN(BONUS)), ""0"")"),0.0)</f>
        <v>0</v>
      </c>
      <c r="AD22" s="43">
        <f>IFERROR(__xludf.DUMMYFUNCTION("""COMPUTED_VALUE"""),10.0)</f>
        <v>10</v>
      </c>
      <c r="AE22" s="43">
        <f>IFERROR(__xludf.DUMMYFUNCTION("""COMPUTED_VALUE"""),20.0)</f>
        <v>20</v>
      </c>
      <c r="AF22" s="43">
        <f>IFERROR(__xludf.DUMMYFUNCTION("""COMPUTED_VALUE"""),30.0)</f>
        <v>30</v>
      </c>
      <c r="AG22" s="43">
        <f>IF(C3="", 0, IF(SUM(C22:H22)-C22&lt;&gt;0, 0, IF(SUM(M22:R22)&gt;0, 2, IF(SUM(M22:R22)&lt;0, 3, 1))))</f>
        <v>2</v>
      </c>
      <c r="AH22" s="44">
        <f>IFERROR(__xludf.DUMMYFUNCTION("IF(AG22=1, FILTER(TOSSUP, LEN(TOSSUP)), IF(AG22=2, FILTER(NEG, LEN(NEG)), IF(AG22, FILTER(NONEG, LEN(NONEG)), """")))"),-5.0)</f>
        <v>-5</v>
      </c>
      <c r="AI22" s="43"/>
      <c r="AJ22" s="43"/>
      <c r="AK22" s="43">
        <f>IF(D3="", 0, IF(SUM(C22:H22)-D22&lt;&gt;0, 0, IF(SUM(M22:R22)&gt;0, 2, IF(SUM(M22:R22)&lt;0, 3, 1))))</f>
        <v>2</v>
      </c>
      <c r="AL22" s="43">
        <f>IFERROR(__xludf.DUMMYFUNCTION("IF(AK22=1, FILTER(TOSSUP, LEN(TOSSUP)), IF(AK22=2, FILTER(NEG, LEN(NEG)), IF(AK22, FILTER(NONEG, LEN(NONEG)), """")))"),-5.0)</f>
        <v>-5</v>
      </c>
      <c r="AM22" s="43"/>
      <c r="AN22" s="43"/>
      <c r="AO22" s="43">
        <f>IF(E3="", 0, IF(SUM(C22:H22)-E22&lt;&gt;0, 0, IF(SUM(M22:R22)&gt;0, 2, IF(SUM(M22:R22)&lt;0, 3, 1))))</f>
        <v>2</v>
      </c>
      <c r="AP22" s="43">
        <f>IFERROR(__xludf.DUMMYFUNCTION("IF(AO22=1, FILTER(TOSSUP, LEN(TOSSUP)), IF(AO22=2, FILTER(NEG, LEN(NEG)), IF(AO22, FILTER(NONEG, LEN(NONEG)), """")))"),-5.0)</f>
        <v>-5</v>
      </c>
      <c r="AQ22" s="43"/>
      <c r="AR22" s="43"/>
      <c r="AS22" s="43">
        <f>IF(F3="", 0, IF(SUM(C22:H22)-F22&lt;&gt;0, 0, IF(SUM(M22:R22)&gt;0, 2, IF(SUM(M22:R22)&lt;0, 3, 1))))</f>
        <v>0</v>
      </c>
      <c r="AT22" s="43" t="str">
        <f>IFERROR(__xludf.DUMMYFUNCTION("IF(AS22=1, FILTER(TOSSUP, LEN(TOSSUP)), IF(AS22=2, FILTER(NEG, LEN(NEG)), IF(AS22, FILTER(NONEG, LEN(NONEG)), """")))"),"")</f>
        <v/>
      </c>
      <c r="AU22" s="43"/>
      <c r="AV22" s="43"/>
      <c r="AW22" s="43">
        <f>IF(G3="", 0, IF(SUM(C22:H22)-G22&lt;&gt;0, 0, IF(SUM(M22:R22)&gt;0, 2, IF(SUM(M22:R22)&lt;0, 3, 1))))</f>
        <v>0</v>
      </c>
      <c r="AX22" s="43" t="str">
        <f>IFERROR(__xludf.DUMMYFUNCTION("IF(AW22=1, FILTER(TOSSUP, LEN(TOSSUP)), IF(AW22=2, FILTER(NEG, LEN(NEG)), IF(AW22, FILTER(NONEG, LEN(NONEG)), """")))"),"")</f>
        <v/>
      </c>
      <c r="AY22" s="43"/>
      <c r="AZ22" s="43"/>
      <c r="BA22" s="43">
        <f>IF(H3="", 0, IF(SUM(C22:H22)-H22&lt;&gt;0, 0, IF(SUM(M22:R22)&gt;0, 2, IF(SUM(M22:R22)&lt;0, 3, 1))))</f>
        <v>0</v>
      </c>
      <c r="BB22" s="43" t="str">
        <f>IFERROR(__xludf.DUMMYFUNCTION("IF(BA22=1, FILTER(TOSSUP, LEN(TOSSUP)), IF(BA22=2, FILTER(NEG, LEN(NEG)), IF(BA22, FILTER(NONEG, LEN(NONEG)), """")))"),"")</f>
        <v/>
      </c>
      <c r="BC22" s="43"/>
      <c r="BD22" s="43"/>
      <c r="BE22" s="43">
        <f>IF(M3="", 0, IF(SUM(M22:R22)-M22&lt;&gt;0, 0, IF(SUM(C22:H22)&gt;0, 2, IF(SUM(C22:H22)&lt;0, 3, 1))))</f>
        <v>0</v>
      </c>
      <c r="BF22" s="43" t="str">
        <f>IFERROR(__xludf.DUMMYFUNCTION("IF(BE22=1, FILTER(TOSSUP, LEN(TOSSUP)), IF(BE22=2, FILTER(NEG, LEN(NEG)), IF(BE22, FILTER(NONEG, LEN(NONEG)), """")))"),"")</f>
        <v/>
      </c>
      <c r="BG22" s="43"/>
      <c r="BH22" s="43"/>
      <c r="BI22" s="43">
        <f>IF(N3="", 0, IF(SUM(M22:R22)-N22&lt;&gt;0, 0, IF(SUM(C22:H22)&gt;0, 2, IF(SUM(C22:H22)&lt;0, 3, 1))))</f>
        <v>1</v>
      </c>
      <c r="BJ22" s="43">
        <f>IFERROR(__xludf.DUMMYFUNCTION("IF(BI22=1, FILTER(TOSSUP, LEN(TOSSUP)), IF(BI22=2, FILTER(NEG, LEN(NEG)), IF(BI22, FILTER(NONEG, LEN(NONEG)), """")))"),-5.0)</f>
        <v>-5</v>
      </c>
      <c r="BK22" s="43">
        <f>IFERROR(__xludf.DUMMYFUNCTION("""COMPUTED_VALUE"""),10.0)</f>
        <v>10</v>
      </c>
      <c r="BL22" s="43">
        <f>IFERROR(__xludf.DUMMYFUNCTION("""COMPUTED_VALUE"""),15.0)</f>
        <v>15</v>
      </c>
      <c r="BM22" s="43">
        <f>IF(O3="", 0, IF(SUM(M22:R22)-O22&lt;&gt;0, 0, IF(SUM(C22:H22)&gt;0, 2, IF(SUM(C22:H22)&lt;0, 3, 1))))</f>
        <v>0</v>
      </c>
      <c r="BN22" s="43" t="str">
        <f>IFERROR(__xludf.DUMMYFUNCTION("IF(BM22=1, FILTER(TOSSUP, LEN(TOSSUP)), IF(BM22=2, FILTER(NEG, LEN(NEG)), IF(BM22, FILTER(NONEG, LEN(NONEG)), """")))"),"")</f>
        <v/>
      </c>
      <c r="BO22" s="43"/>
      <c r="BP22" s="43"/>
      <c r="BQ22" s="43">
        <f>IF(P3="", 0, IF(SUM(M22:R22)-P22&lt;&gt;0, 0, IF(SUM(C22:H22)&gt;0, 2, IF(SUM(C22:H22)&lt;0, 3, 1))))</f>
        <v>0</v>
      </c>
      <c r="BR22" s="43" t="str">
        <f>IFERROR(__xludf.DUMMYFUNCTION("IF(BQ22=1, FILTER(TOSSUP, LEN(TOSSUP)), IF(BQ22=2, FILTER(NEG, LEN(NEG)), IF(BQ22, FILTER(NONEG, LEN(NONEG)), """")))"),"")</f>
        <v/>
      </c>
      <c r="BS22" s="43"/>
      <c r="BT22" s="43"/>
      <c r="BU22" s="43">
        <f>IF(Q3="", 0, IF(SUM(M22:R22)-Q22&lt;&gt;0, 0, IF(SUM(C22:H22)&gt;0, 2, IF(SUM(C22:H22)&lt;0, 3, 1))))</f>
        <v>0</v>
      </c>
      <c r="BV22" s="43" t="str">
        <f>IFERROR(__xludf.DUMMYFUNCTION("IF(BU22=1, FILTER(TOSSUP, LEN(TOSSUP)), IF(BU22=2, FILTER(NEG, LEN(NEG)), IF(BU22, FILTER(NONEG, LEN(NONEG)), """")))"),"")</f>
        <v/>
      </c>
      <c r="BW22" s="43"/>
      <c r="BX22" s="43"/>
      <c r="BY22" s="43">
        <f>IF(R3="", 0, IF(SUM(M22:R22)-R22&lt;&gt;0, 0, IF(SUM(C22:H22)&gt;0, 2, IF(SUM(C22:H22)&lt;0, 3, 1))))</f>
        <v>0</v>
      </c>
      <c r="BZ22" s="43" t="str">
        <f>IFERROR(__xludf.DUMMYFUNCTION("IF(BY22=1, FILTER(TOSSUP, LEN(TOSSUP)), IF(BY22=2, FILTER(NEG, LEN(NEG)), IF(BY22, FILTER(NONEG, LEN(NONEG)), """")))"),"")</f>
        <v/>
      </c>
      <c r="CA22" s="43"/>
      <c r="CB22" s="43"/>
    </row>
    <row r="23">
      <c r="A23" s="3"/>
      <c r="B23" s="3"/>
      <c r="C23" s="32"/>
      <c r="D23" s="33"/>
      <c r="E23" s="60"/>
      <c r="F23" s="61"/>
      <c r="G23" s="60"/>
      <c r="H23" s="61"/>
      <c r="I23" s="34"/>
      <c r="J23" s="33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2">
        <f>IFERROR(__xludf.DUMMYFUNCTION("IF(OR(RegExMatch(J23&amp;"""",""ERR""), RegExMatch(J23&amp;"""",""--""), RegExMatch(K22&amp;"""",""--""),),  ""-----------"", SUM(J23,K22))"),150.0)</f>
        <v>150</v>
      </c>
      <c r="L23" s="38">
        <v>20.0</v>
      </c>
      <c r="M23" s="39"/>
      <c r="N23" s="33">
        <v>10.0</v>
      </c>
      <c r="O23" s="58"/>
      <c r="P23" s="59"/>
      <c r="Q23" s="58"/>
      <c r="R23" s="59"/>
      <c r="S23" s="34">
        <v>0.0</v>
      </c>
      <c r="T23" s="33">
        <f>IF(AND(SUM(M23:R23)&lt;=0,S23&gt;0), "BON.ERR", IF(OR(AND(M23&lt;&gt;"", M3=""), AND(N23&lt;&gt;"", N3=""), AND(O23&lt;&gt;"", O3=""), AND(P23&lt;&gt;"", P3=""), AND(Q23&lt;&gt;"", Q3=""), AND(R23&lt;&gt;"", R3="")), "TU.ERR", SUM(M23:S23)))</f>
        <v>10</v>
      </c>
      <c r="U23" s="42">
        <f>IFERROR(__xludf.DUMMYFUNCTION("IF(OR(RegExMatch(T23&amp;"""",""ERR""), RegExMatch(T23&amp;"""",""--""), RegExMatch(U22&amp;"""",""--""),),  ""-----------"", SUM(T23,U22))"),225.0)</f>
        <v>225</v>
      </c>
      <c r="V23" s="43"/>
      <c r="W23" s="44" t="b">
        <f t="shared" si="1"/>
        <v>0</v>
      </c>
      <c r="X23" s="44" t="str">
        <f>IFERROR(__xludf.DUMMYFUNCTION("IF(W23, FILTER(BONUS, LEN(BONUS)), ""0"")"),"0")</f>
        <v>0</v>
      </c>
      <c r="Y23" s="43"/>
      <c r="Z23" s="43"/>
      <c r="AA23" s="43"/>
      <c r="AB23" s="44" t="b">
        <f t="shared" si="2"/>
        <v>1</v>
      </c>
      <c r="AC23" s="44">
        <f>IFERROR(__xludf.DUMMYFUNCTION("IF(AB23, FILTER(BONUS, LEN(BONUS)), ""0"")"),0.0)</f>
        <v>0</v>
      </c>
      <c r="AD23" s="43">
        <f>IFERROR(__xludf.DUMMYFUNCTION("""COMPUTED_VALUE"""),10.0)</f>
        <v>10</v>
      </c>
      <c r="AE23" s="43">
        <f>IFERROR(__xludf.DUMMYFUNCTION("""COMPUTED_VALUE"""),20.0)</f>
        <v>20</v>
      </c>
      <c r="AF23" s="43">
        <f>IFERROR(__xludf.DUMMYFUNCTION("""COMPUTED_VALUE"""),30.0)</f>
        <v>30</v>
      </c>
      <c r="AG23" s="43">
        <f>IF(C3="", 0, IF(SUM(C23:H23)-C23&lt;&gt;0, 0, IF(SUM(M23:R23)&gt;0, 2, IF(SUM(M23:R23)&lt;0, 3, 1))))</f>
        <v>2</v>
      </c>
      <c r="AH23" s="44">
        <f>IFERROR(__xludf.DUMMYFUNCTION("IF(AG23=1, FILTER(TOSSUP, LEN(TOSSUP)), IF(AG23=2, FILTER(NEG, LEN(NEG)), IF(AG23, FILTER(NONEG, LEN(NONEG)), """")))"),-5.0)</f>
        <v>-5</v>
      </c>
      <c r="AI23" s="43"/>
      <c r="AJ23" s="43"/>
      <c r="AK23" s="43">
        <f>IF(D3="", 0, IF(SUM(C23:H23)-D23&lt;&gt;0, 0, IF(SUM(M23:R23)&gt;0, 2, IF(SUM(M23:R23)&lt;0, 3, 1))))</f>
        <v>2</v>
      </c>
      <c r="AL23" s="43">
        <f>IFERROR(__xludf.DUMMYFUNCTION("IF(AK23=1, FILTER(TOSSUP, LEN(TOSSUP)), IF(AK23=2, FILTER(NEG, LEN(NEG)), IF(AK23, FILTER(NONEG, LEN(NONEG)), """")))"),-5.0)</f>
        <v>-5</v>
      </c>
      <c r="AM23" s="43"/>
      <c r="AN23" s="43"/>
      <c r="AO23" s="43">
        <f>IF(E3="", 0, IF(SUM(C23:H23)-E23&lt;&gt;0, 0, IF(SUM(M23:R23)&gt;0, 2, IF(SUM(M23:R23)&lt;0, 3, 1))))</f>
        <v>2</v>
      </c>
      <c r="AP23" s="43">
        <f>IFERROR(__xludf.DUMMYFUNCTION("IF(AO23=1, FILTER(TOSSUP, LEN(TOSSUP)), IF(AO23=2, FILTER(NEG, LEN(NEG)), IF(AO23, FILTER(NONEG, LEN(NONEG)), """")))"),-5.0)</f>
        <v>-5</v>
      </c>
      <c r="AQ23" s="43"/>
      <c r="AR23" s="43"/>
      <c r="AS23" s="43">
        <f>IF(F3="", 0, IF(SUM(C23:H23)-F23&lt;&gt;0, 0, IF(SUM(M23:R23)&gt;0, 2, IF(SUM(M23:R23)&lt;0, 3, 1))))</f>
        <v>0</v>
      </c>
      <c r="AT23" s="43" t="str">
        <f>IFERROR(__xludf.DUMMYFUNCTION("IF(AS23=1, FILTER(TOSSUP, LEN(TOSSUP)), IF(AS23=2, FILTER(NEG, LEN(NEG)), IF(AS23, FILTER(NONEG, LEN(NONEG)), """")))"),"")</f>
        <v/>
      </c>
      <c r="AU23" s="43"/>
      <c r="AV23" s="43"/>
      <c r="AW23" s="43">
        <f>IF(G3="", 0, IF(SUM(C23:H23)-G23&lt;&gt;0, 0, IF(SUM(M23:R23)&gt;0, 2, IF(SUM(M23:R23)&lt;0, 3, 1))))</f>
        <v>0</v>
      </c>
      <c r="AX23" s="43" t="str">
        <f>IFERROR(__xludf.DUMMYFUNCTION("IF(AW23=1, FILTER(TOSSUP, LEN(TOSSUP)), IF(AW23=2, FILTER(NEG, LEN(NEG)), IF(AW23, FILTER(NONEG, LEN(NONEG)), """")))"),"")</f>
        <v/>
      </c>
      <c r="AY23" s="43"/>
      <c r="AZ23" s="43"/>
      <c r="BA23" s="43">
        <f>IF(H3="", 0, IF(SUM(C23:H23)-H23&lt;&gt;0, 0, IF(SUM(M23:R23)&gt;0, 2, IF(SUM(M23:R23)&lt;0, 3, 1))))</f>
        <v>0</v>
      </c>
      <c r="BB23" s="43" t="str">
        <f>IFERROR(__xludf.DUMMYFUNCTION("IF(BA23=1, FILTER(TOSSUP, LEN(TOSSUP)), IF(BA23=2, FILTER(NEG, LEN(NEG)), IF(BA23, FILTER(NONEG, LEN(NONEG)), """")))"),"")</f>
        <v/>
      </c>
      <c r="BC23" s="43"/>
      <c r="BD23" s="43"/>
      <c r="BE23" s="43">
        <f>IF(M3="", 0, IF(SUM(M23:R23)-M23&lt;&gt;0, 0, IF(SUM(C23:H23)&gt;0, 2, IF(SUM(C23:H23)&lt;0, 3, 1))))</f>
        <v>0</v>
      </c>
      <c r="BF23" s="43" t="str">
        <f>IFERROR(__xludf.DUMMYFUNCTION("IF(BE23=1, FILTER(TOSSUP, LEN(TOSSUP)), IF(BE23=2, FILTER(NEG, LEN(NEG)), IF(BE23, FILTER(NONEG, LEN(NONEG)), """")))"),"")</f>
        <v/>
      </c>
      <c r="BG23" s="43"/>
      <c r="BH23" s="43"/>
      <c r="BI23" s="43">
        <f>IF(N3="", 0, IF(SUM(M23:R23)-N23&lt;&gt;0, 0, IF(SUM(C23:H23)&gt;0, 2, IF(SUM(C23:H23)&lt;0, 3, 1))))</f>
        <v>1</v>
      </c>
      <c r="BJ23" s="43">
        <f>IFERROR(__xludf.DUMMYFUNCTION("IF(BI23=1, FILTER(TOSSUP, LEN(TOSSUP)), IF(BI23=2, FILTER(NEG, LEN(NEG)), IF(BI23, FILTER(NONEG, LEN(NONEG)), """")))"),-5.0)</f>
        <v>-5</v>
      </c>
      <c r="BK23" s="43">
        <f>IFERROR(__xludf.DUMMYFUNCTION("""COMPUTED_VALUE"""),10.0)</f>
        <v>10</v>
      </c>
      <c r="BL23" s="43">
        <f>IFERROR(__xludf.DUMMYFUNCTION("""COMPUTED_VALUE"""),15.0)</f>
        <v>15</v>
      </c>
      <c r="BM23" s="43">
        <f>IF(O3="", 0, IF(SUM(M23:R23)-O23&lt;&gt;0, 0, IF(SUM(C23:H23)&gt;0, 2, IF(SUM(C23:H23)&lt;0, 3, 1))))</f>
        <v>0</v>
      </c>
      <c r="BN23" s="43" t="str">
        <f>IFERROR(__xludf.DUMMYFUNCTION("IF(BM23=1, FILTER(TOSSUP, LEN(TOSSUP)), IF(BM23=2, FILTER(NEG, LEN(NEG)), IF(BM23, FILTER(NONEG, LEN(NONEG)), """")))"),"")</f>
        <v/>
      </c>
      <c r="BO23" s="43"/>
      <c r="BP23" s="43"/>
      <c r="BQ23" s="43">
        <f>IF(P3="", 0, IF(SUM(M23:R23)-P23&lt;&gt;0, 0, IF(SUM(C23:H23)&gt;0, 2, IF(SUM(C23:H23)&lt;0, 3, 1))))</f>
        <v>0</v>
      </c>
      <c r="BR23" s="43" t="str">
        <f>IFERROR(__xludf.DUMMYFUNCTION("IF(BQ23=1, FILTER(TOSSUP, LEN(TOSSUP)), IF(BQ23=2, FILTER(NEG, LEN(NEG)), IF(BQ23, FILTER(NONEG, LEN(NONEG)), """")))"),"")</f>
        <v/>
      </c>
      <c r="BS23" s="43"/>
      <c r="BT23" s="43"/>
      <c r="BU23" s="43">
        <f>IF(Q3="", 0, IF(SUM(M23:R23)-Q23&lt;&gt;0, 0, IF(SUM(C23:H23)&gt;0, 2, IF(SUM(C23:H23)&lt;0, 3, 1))))</f>
        <v>0</v>
      </c>
      <c r="BV23" s="43" t="str">
        <f>IFERROR(__xludf.DUMMYFUNCTION("IF(BU23=1, FILTER(TOSSUP, LEN(TOSSUP)), IF(BU23=2, FILTER(NEG, LEN(NEG)), IF(BU23, FILTER(NONEG, LEN(NONEG)), """")))"),"")</f>
        <v/>
      </c>
      <c r="BW23" s="43"/>
      <c r="BX23" s="43"/>
      <c r="BY23" s="43">
        <f>IF(R3="", 0, IF(SUM(M23:R23)-R23&lt;&gt;0, 0, IF(SUM(C23:H23)&gt;0, 2, IF(SUM(C23:H23)&lt;0, 3, 1))))</f>
        <v>0</v>
      </c>
      <c r="BZ23" s="43" t="str">
        <f>IFERROR(__xludf.DUMMYFUNCTION("IF(BY23=1, FILTER(TOSSUP, LEN(TOSSUP)), IF(BY23=2, FILTER(NEG, LEN(NEG)), IF(BY23, FILTER(NONEG, LEN(NONEG)), """")))"),"")</f>
        <v/>
      </c>
      <c r="CA23" s="43"/>
      <c r="CB23" s="43"/>
    </row>
    <row r="24">
      <c r="A24" s="3"/>
      <c r="B24" s="3"/>
      <c r="C24" s="32"/>
      <c r="D24" s="33"/>
      <c r="E24" s="32"/>
      <c r="F24" s="33"/>
      <c r="G24" s="60"/>
      <c r="H24" s="61"/>
      <c r="I24" s="73" t="s">
        <v>41</v>
      </c>
      <c r="J24" s="33">
        <f>IF(OR(AND(C24&lt;&gt;"", C3=""), AND(D24&lt;&gt;"", D3=""), AND(E24&lt;&gt;"", E3=""), AND(F24&lt;&gt;"", F3=""), AND(G24&lt;&gt;"", G3=""), AND(H24&lt;&gt;"", H3="")), "TU.ERR", SUM(C24:I24))</f>
        <v>0</v>
      </c>
      <c r="K24" s="42">
        <f>IFERROR(__xludf.DUMMYFUNCTION("IF(OR(RegExMatch(J24&amp;"""",""ERR""), RegExMatch(J24&amp;"""",""--""), RegExMatch(K23&amp;"""",""--""),),  ""-----------"", SUM(J24,K23))"),150.0)</f>
        <v>150</v>
      </c>
      <c r="L24" s="74" t="s">
        <v>42</v>
      </c>
      <c r="M24" s="39"/>
      <c r="N24" s="33"/>
      <c r="O24" s="58"/>
      <c r="P24" s="59"/>
      <c r="Q24" s="58"/>
      <c r="R24" s="59"/>
      <c r="S24" s="34" t="s">
        <v>44</v>
      </c>
      <c r="T24" s="33">
        <f>IF(OR(AND(M24&lt;&gt;"", M3=""), AND(N24&lt;&gt;"", N3=""), AND(O24&lt;&gt;"", O3=""), AND(P24&lt;&gt;"", P3=""), AND(Q24&lt;&gt;"", Q3=""), AND(R24&lt;&gt;"", R3="")), "TU.ERR", SUM(M24:S24))</f>
        <v>0</v>
      </c>
      <c r="U24" s="42">
        <f>IFERROR(__xludf.DUMMYFUNCTION("IF(OR(RegExMatch(T24&amp;"""",""ERR""), RegExMatch(T24&amp;"""",""--""), RegExMatch(U23&amp;"""",""--""),),  ""-----------"", SUM(T24,U23))"),225.0)</f>
        <v>225</v>
      </c>
      <c r="V24" s="43"/>
      <c r="W24" s="43"/>
      <c r="X24" s="43"/>
      <c r="Y24" s="10"/>
      <c r="Z24" s="43"/>
      <c r="AA24" s="43"/>
      <c r="AB24" s="43"/>
      <c r="AC24" s="43"/>
      <c r="AD24" s="43"/>
      <c r="AE24" s="43"/>
      <c r="AF24" s="43"/>
      <c r="AG24" s="43">
        <f>IF(C3="", 0, IF(SUM(C24:H24)-C24&lt;&gt;0, 0, IF(SUM(M24:R24)&gt;0, 2, IF(SUM(M24:R24)&lt;0, 3, 1))))</f>
        <v>1</v>
      </c>
      <c r="AH24" s="43">
        <f>IFERROR(__xludf.DUMMYFUNCTION("IF(AG24=1, FILTER(TOSSUP, LEN(TOSSUP)), IF(AG24=2, FILTER(NEG, LEN(NEG)), IF(AG24, FILTER(NONEG, LEN(NONEG)), """")))"),-5.0)</f>
        <v>-5</v>
      </c>
      <c r="AI24" s="43">
        <f>IFERROR(__xludf.DUMMYFUNCTION("""COMPUTED_VALUE"""),10.0)</f>
        <v>10</v>
      </c>
      <c r="AJ24" s="43">
        <f>IFERROR(__xludf.DUMMYFUNCTION("""COMPUTED_VALUE"""),15.0)</f>
        <v>15</v>
      </c>
      <c r="AK24" s="43">
        <f>IF(D3="", 0, IF(SUM(C24:H24)-D24&lt;&gt;0, 0, IF(SUM(M24:R24)&gt;0, 2, IF(SUM(M24:R24)&lt;0, 3, 1))))</f>
        <v>1</v>
      </c>
      <c r="AL24" s="43">
        <f>IFERROR(__xludf.DUMMYFUNCTION("IF(AK24=1, FILTER(TOSSUP, LEN(TOSSUP)), IF(AK24=2, FILTER(NEG, LEN(NEG)), IF(AK24, FILTER(NONEG, LEN(NONEG)), """")))"),-5.0)</f>
        <v>-5</v>
      </c>
      <c r="AM24" s="43">
        <f>IFERROR(__xludf.DUMMYFUNCTION("""COMPUTED_VALUE"""),10.0)</f>
        <v>10</v>
      </c>
      <c r="AN24" s="43">
        <f>IFERROR(__xludf.DUMMYFUNCTION("""COMPUTED_VALUE"""),15.0)</f>
        <v>15</v>
      </c>
      <c r="AO24" s="43">
        <f>IF(E3="", 0, IF(SUM(C24:H24)-E24&lt;&gt;0, 0, IF(SUM(M24:R24)&gt;0, 2, IF(SUM(M24:R24)&lt;0, 3, 1))))</f>
        <v>1</v>
      </c>
      <c r="AP24" s="43">
        <f>IFERROR(__xludf.DUMMYFUNCTION("IF(AO24=1, FILTER(TOSSUP, LEN(TOSSUP)), IF(AO24=2, FILTER(NEG, LEN(NEG)), IF(AO24, FILTER(NONEG, LEN(NONEG)), """")))"),-5.0)</f>
        <v>-5</v>
      </c>
      <c r="AQ24" s="43">
        <f>IFERROR(__xludf.DUMMYFUNCTION("""COMPUTED_VALUE"""),10.0)</f>
        <v>10</v>
      </c>
      <c r="AR24" s="43">
        <f>IFERROR(__xludf.DUMMYFUNCTION("""COMPUTED_VALUE"""),15.0)</f>
        <v>15</v>
      </c>
      <c r="AS24" s="43">
        <f>IF(F3="", 0, IF(SUM(C24:H24)-F24&lt;&gt;0, 0, IF(SUM(M24:R24)&gt;0, 2, IF(SUM(M24:R24)&lt;0, 3, 1))))</f>
        <v>0</v>
      </c>
      <c r="AT24" s="43" t="str">
        <f>IFERROR(__xludf.DUMMYFUNCTION("IF(AS24=1, FILTER(TOSSUP, LEN(TOSSUP)), IF(AS24=2, FILTER(NEG, LEN(NEG)), IF(AS24, FILTER(NONEG, LEN(NONEG)), """")))"),"")</f>
        <v/>
      </c>
      <c r="AU24" s="43"/>
      <c r="AV24" s="43"/>
      <c r="AW24" s="43">
        <f>IF(G3="", 0, IF(SUM(C24:H24)-G24&lt;&gt;0, 0, IF(SUM(M24:R24)&gt;0, 2, IF(SUM(M24:R24)&lt;0, 3, 1))))</f>
        <v>0</v>
      </c>
      <c r="AX24" s="43" t="str">
        <f>IFERROR(__xludf.DUMMYFUNCTION("IF(AW24=1, FILTER(TOSSUP, LEN(TOSSUP)), IF(AW24=2, FILTER(NEG, LEN(NEG)), IF(AW24, FILTER(NONEG, LEN(NONEG)), """")))"),"")</f>
        <v/>
      </c>
      <c r="AY24" s="43"/>
      <c r="AZ24" s="43"/>
      <c r="BA24" s="43">
        <f>IF(H3="", 0, IF(SUM(C24:H24)-H24&lt;&gt;0, 0, IF(SUM(M24:R24)&gt;0, 2, IF(SUM(M24:R24)&lt;0, 3, 1))))</f>
        <v>0</v>
      </c>
      <c r="BB24" s="43" t="str">
        <f>IFERROR(__xludf.DUMMYFUNCTION("IF(BA24=1, FILTER(TOSSUP, LEN(TOSSUP)), IF(BA24=2, FILTER(NEG, LEN(NEG)), IF(BA24, FILTER(NONEG, LEN(NONEG)), """")))"),"")</f>
        <v/>
      </c>
      <c r="BC24" s="43"/>
      <c r="BD24" s="43"/>
      <c r="BE24" s="43">
        <f>IF(M3="", 0, IF(SUM(M24:R24)-M24&lt;&gt;0, 0, IF(SUM(C24:H24)&gt;0, 2, IF(SUM(C24:H24)&lt;0, 3, 1))))</f>
        <v>1</v>
      </c>
      <c r="BF24" s="43">
        <f>IFERROR(__xludf.DUMMYFUNCTION("IF(BE24=1, FILTER(TOSSUP, LEN(TOSSUP)), IF(BE24=2, FILTER(NEG, LEN(NEG)), IF(BE24, FILTER(NONEG, LEN(NONEG)), """")))"),-5.0)</f>
        <v>-5</v>
      </c>
      <c r="BG24" s="43">
        <f>IFERROR(__xludf.DUMMYFUNCTION("""COMPUTED_VALUE"""),10.0)</f>
        <v>10</v>
      </c>
      <c r="BH24" s="43">
        <f>IFERROR(__xludf.DUMMYFUNCTION("""COMPUTED_VALUE"""),15.0)</f>
        <v>15</v>
      </c>
      <c r="BI24" s="43">
        <f>IF(N3="", 0, IF(SUM(M24:R24)-N24&lt;&gt;0, 0, IF(SUM(C24:H24)&gt;0, 2, IF(SUM(C24:H24)&lt;0, 3, 1))))</f>
        <v>1</v>
      </c>
      <c r="BJ24" s="43">
        <f>IFERROR(__xludf.DUMMYFUNCTION("IF(BI24=1, FILTER(TOSSUP, LEN(TOSSUP)), IF(BI24=2, FILTER(NEG, LEN(NEG)), IF(BI24, FILTER(NONEG, LEN(NONEG)), """")))"),-5.0)</f>
        <v>-5</v>
      </c>
      <c r="BK24" s="43">
        <f>IFERROR(__xludf.DUMMYFUNCTION("""COMPUTED_VALUE"""),10.0)</f>
        <v>10</v>
      </c>
      <c r="BL24" s="43">
        <f>IFERROR(__xludf.DUMMYFUNCTION("""COMPUTED_VALUE"""),15.0)</f>
        <v>15</v>
      </c>
      <c r="BM24" s="43">
        <f>IF(O3="", 0, IF(SUM(M24:R24)-O24&lt;&gt;0, 0, IF(SUM(C24:H24)&gt;0, 2, IF(SUM(C24:H24)&lt;0, 3, 1))))</f>
        <v>1</v>
      </c>
      <c r="BN24" s="43">
        <f>IFERROR(__xludf.DUMMYFUNCTION("IF(BM24=1, FILTER(TOSSUP, LEN(TOSSUP)), IF(BM24=2, FILTER(NEG, LEN(NEG)), IF(BM24, FILTER(NONEG, LEN(NONEG)), """")))"),-5.0)</f>
        <v>-5</v>
      </c>
      <c r="BO24" s="43">
        <f>IFERROR(__xludf.DUMMYFUNCTION("""COMPUTED_VALUE"""),10.0)</f>
        <v>10</v>
      </c>
      <c r="BP24" s="43">
        <f>IFERROR(__xludf.DUMMYFUNCTION("""COMPUTED_VALUE"""),15.0)</f>
        <v>15</v>
      </c>
      <c r="BQ24" s="43">
        <f>IF(P3="", 0, IF(SUM(M24:R24)-P24&lt;&gt;0, 0, IF(SUM(C24:H24)&gt;0, 2, IF(SUM(C24:H24)&lt;0, 3, 1))))</f>
        <v>0</v>
      </c>
      <c r="BR24" s="43" t="str">
        <f>IFERROR(__xludf.DUMMYFUNCTION("IF(BQ24=1, FILTER(TOSSUP, LEN(TOSSUP)), IF(BQ24=2, FILTER(NEG, LEN(NEG)), IF(BQ24, FILTER(NONEG, LEN(NONEG)), """")))"),"")</f>
        <v/>
      </c>
      <c r="BS24" s="43"/>
      <c r="BT24" s="43"/>
      <c r="BU24" s="43">
        <f>IF(Q3="", 0, IF(SUM(M24:R24)-Q24&lt;&gt;0, 0, IF(SUM(C24:H24)&gt;0, 2, IF(SUM(C24:H24)&lt;0, 3, 1))))</f>
        <v>0</v>
      </c>
      <c r="BV24" s="43" t="str">
        <f>IFERROR(__xludf.DUMMYFUNCTION("IF(BU24=1, FILTER(TOSSUP, LEN(TOSSUP)), IF(BU24=2, FILTER(NEG, LEN(NEG)), IF(BU24, FILTER(NONEG, LEN(NONEG)), """")))"),"")</f>
        <v/>
      </c>
      <c r="BW24" s="43"/>
      <c r="BX24" s="43"/>
      <c r="BY24" s="43">
        <f>IF(R3="", 0, IF(SUM(M24:R24)-R24&lt;&gt;0, 0, IF(SUM(C24:H24)&gt;0, 2, IF(SUM(C24:H24)&lt;0, 3, 1))))</f>
        <v>0</v>
      </c>
      <c r="BZ24" s="43" t="str">
        <f>IFERROR(__xludf.DUMMYFUNCTION("IF(BY24=1, FILTER(TOSSUP, LEN(TOSSUP)), IF(BY24=2, FILTER(NEG, LEN(NEG)), IF(BY24, FILTER(NONEG, LEN(NONEG)), """")))"),"")</f>
        <v/>
      </c>
      <c r="CA24" s="43"/>
      <c r="CB24" s="43"/>
    </row>
    <row r="25">
      <c r="A25" s="3"/>
      <c r="B25" s="3"/>
      <c r="C25" s="60"/>
      <c r="D25" s="33"/>
      <c r="E25" s="32"/>
      <c r="F25" s="33"/>
      <c r="G25" s="60"/>
      <c r="H25" s="61"/>
      <c r="I25" s="73" t="s">
        <v>41</v>
      </c>
      <c r="J25" s="33">
        <f>IF(OR(AND(C25&lt;&gt;"", C3=""), AND(D25&lt;&gt;"", D3=""), AND(E25&lt;&gt;"", E3=""), AND(F25&lt;&gt;"", F3=""), AND(G25&lt;&gt;"", G3=""), AND(H25&lt;&gt;"", H3="")), "TU.ERR", SUM(C25:I25))</f>
        <v>0</v>
      </c>
      <c r="K25" s="42">
        <f>IFERROR(__xludf.DUMMYFUNCTION("IF(OR(RegExMatch(J25&amp;"""",""ERR""), RegExMatch(J25&amp;"""",""--""), RegExMatch(K24&amp;"""",""--""),),  ""-----------"", SUM(J25,K24))"),150.0)</f>
        <v>150</v>
      </c>
      <c r="L25" s="27"/>
      <c r="M25" s="39"/>
      <c r="N25" s="61"/>
      <c r="O25" s="58"/>
      <c r="P25" s="59"/>
      <c r="Q25" s="58"/>
      <c r="R25" s="59"/>
      <c r="S25" s="34" t="s">
        <v>44</v>
      </c>
      <c r="T25" s="33">
        <f>IF(OR(AND(M25&lt;&gt;"", M3=""), AND(N25&lt;&gt;"", N3=""), AND(O25&lt;&gt;"", O3=""), AND(P25&lt;&gt;"", P3=""), AND(Q25&lt;&gt;"", Q3=""), AND(R25&lt;&gt;"", R3="")), "TU.ERR", SUM(M25:S25))</f>
        <v>0</v>
      </c>
      <c r="U25" s="42">
        <f>IFERROR(__xludf.DUMMYFUNCTION("IF(OR(RegExMatch(T25&amp;"""",""ERR""), RegExMatch(T25&amp;"""",""--""), RegExMatch(U24&amp;"""",""--""),),  ""-----------"", SUM(T25,U24))"),225.0)</f>
        <v>225</v>
      </c>
      <c r="V25" s="43"/>
      <c r="W25" s="43"/>
      <c r="X25" s="43"/>
      <c r="Y25" s="10"/>
      <c r="Z25" s="43"/>
      <c r="AA25" s="43"/>
      <c r="AB25" s="43"/>
      <c r="AC25" s="43"/>
      <c r="AD25" s="43"/>
      <c r="AE25" s="43"/>
      <c r="AF25" s="43"/>
      <c r="AG25" s="43">
        <f>IF(C3="", 0, IF(SUM(C25:H25)-C25&lt;&gt;0, 0, IF(SUM(M25:R25)&gt;0, 2, IF(SUM(M25:R25)&lt;0, 3, 1))))</f>
        <v>1</v>
      </c>
      <c r="AH25" s="43">
        <f>IFERROR(__xludf.DUMMYFUNCTION("IF(AG25=1, FILTER(TOSSUP, LEN(TOSSUP)), IF(AG25=2, FILTER(NEG, LEN(NEG)), IF(AG25, FILTER(NONEG, LEN(NONEG)), """")))"),-5.0)</f>
        <v>-5</v>
      </c>
      <c r="AI25" s="43">
        <f>IFERROR(__xludf.DUMMYFUNCTION("""COMPUTED_VALUE"""),10.0)</f>
        <v>10</v>
      </c>
      <c r="AJ25" s="43">
        <f>IFERROR(__xludf.DUMMYFUNCTION("""COMPUTED_VALUE"""),15.0)</f>
        <v>15</v>
      </c>
      <c r="AK25" s="43">
        <f>IF(D3="", 0, IF(SUM(C25:H25)-D25&lt;&gt;0, 0, IF(SUM(M25:R25)&gt;0, 2, IF(SUM(M25:R25)&lt;0, 3, 1))))</f>
        <v>1</v>
      </c>
      <c r="AL25" s="43">
        <f>IFERROR(__xludf.DUMMYFUNCTION("IF(AK25=1, FILTER(TOSSUP, LEN(TOSSUP)), IF(AK25=2, FILTER(NEG, LEN(NEG)), IF(AK25, FILTER(NONEG, LEN(NONEG)), """")))"),-5.0)</f>
        <v>-5</v>
      </c>
      <c r="AM25" s="43">
        <f>IFERROR(__xludf.DUMMYFUNCTION("""COMPUTED_VALUE"""),10.0)</f>
        <v>10</v>
      </c>
      <c r="AN25" s="43">
        <f>IFERROR(__xludf.DUMMYFUNCTION("""COMPUTED_VALUE"""),15.0)</f>
        <v>15</v>
      </c>
      <c r="AO25" s="43">
        <f>IF(E3="", 0, IF(SUM(C25:H25)-E25&lt;&gt;0, 0, IF(SUM(M25:R25)&gt;0, 2, IF(SUM(M25:R25)&lt;0, 3, 1))))</f>
        <v>1</v>
      </c>
      <c r="AP25" s="43">
        <f>IFERROR(__xludf.DUMMYFUNCTION("IF(AO25=1, FILTER(TOSSUP, LEN(TOSSUP)), IF(AO25=2, FILTER(NEG, LEN(NEG)), IF(AO25, FILTER(NONEG, LEN(NONEG)), """")))"),-5.0)</f>
        <v>-5</v>
      </c>
      <c r="AQ25" s="43">
        <f>IFERROR(__xludf.DUMMYFUNCTION("""COMPUTED_VALUE"""),10.0)</f>
        <v>10</v>
      </c>
      <c r="AR25" s="43">
        <f>IFERROR(__xludf.DUMMYFUNCTION("""COMPUTED_VALUE"""),15.0)</f>
        <v>15</v>
      </c>
      <c r="AS25" s="43">
        <f>IF(F3="", 0, IF(SUM(C25:H25)-F25&lt;&gt;0, 0, IF(SUM(M25:R25)&gt;0, 2, IF(SUM(M25:R25)&lt;0, 3, 1))))</f>
        <v>0</v>
      </c>
      <c r="AT25" s="43" t="str">
        <f>IFERROR(__xludf.DUMMYFUNCTION("IF(AS25=1, FILTER(TOSSUP, LEN(TOSSUP)), IF(AS25=2, FILTER(NEG, LEN(NEG)), IF(AS25, FILTER(NONEG, LEN(NONEG)), """")))"),"")</f>
        <v/>
      </c>
      <c r="AU25" s="43"/>
      <c r="AV25" s="43"/>
      <c r="AW25" s="43">
        <f>IF(G3="", 0, IF(SUM(C25:H25)-G25&lt;&gt;0, 0, IF(SUM(M25:R25)&gt;0, 2, IF(SUM(M25:R25)&lt;0, 3, 1))))</f>
        <v>0</v>
      </c>
      <c r="AX25" s="43" t="str">
        <f>IFERROR(__xludf.DUMMYFUNCTION("IF(AW25=1, FILTER(TOSSUP, LEN(TOSSUP)), IF(AW25=2, FILTER(NEG, LEN(NEG)), IF(AW25, FILTER(NONEG, LEN(NONEG)), """")))"),"")</f>
        <v/>
      </c>
      <c r="AY25" s="43"/>
      <c r="AZ25" s="43"/>
      <c r="BA25" s="43">
        <f>IF(H3="", 0, IF(SUM(C25:H25)-H25&lt;&gt;0, 0, IF(SUM(M25:R25)&gt;0, 2, IF(SUM(M25:R25)&lt;0, 3, 1))))</f>
        <v>0</v>
      </c>
      <c r="BB25" s="43" t="str">
        <f>IFERROR(__xludf.DUMMYFUNCTION("IF(BA25=1, FILTER(TOSSUP, LEN(TOSSUP)), IF(BA25=2, FILTER(NEG, LEN(NEG)), IF(BA25, FILTER(NONEG, LEN(NONEG)), """")))"),"")</f>
        <v/>
      </c>
      <c r="BC25" s="43"/>
      <c r="BD25" s="43"/>
      <c r="BE25" s="43">
        <f>IF(M3="", 0, IF(SUM(M25:R25)-M25&lt;&gt;0, 0, IF(SUM(C25:H25)&gt;0, 2, IF(SUM(C25:H25)&lt;0, 3, 1))))</f>
        <v>1</v>
      </c>
      <c r="BF25" s="43">
        <f>IFERROR(__xludf.DUMMYFUNCTION("IF(BE25=1, FILTER(TOSSUP, LEN(TOSSUP)), IF(BE25=2, FILTER(NEG, LEN(NEG)), IF(BE25, FILTER(NONEG, LEN(NONEG)), """")))"),-5.0)</f>
        <v>-5</v>
      </c>
      <c r="BG25" s="43">
        <f>IFERROR(__xludf.DUMMYFUNCTION("""COMPUTED_VALUE"""),10.0)</f>
        <v>10</v>
      </c>
      <c r="BH25" s="43">
        <f>IFERROR(__xludf.DUMMYFUNCTION("""COMPUTED_VALUE"""),15.0)</f>
        <v>15</v>
      </c>
      <c r="BI25" s="43">
        <f>IF(N3="", 0, IF(SUM(M25:R25)-N25&lt;&gt;0, 0, IF(SUM(C25:H25)&gt;0, 2, IF(SUM(C25:H25)&lt;0, 3, 1))))</f>
        <v>1</v>
      </c>
      <c r="BJ25" s="43">
        <f>IFERROR(__xludf.DUMMYFUNCTION("IF(BI25=1, FILTER(TOSSUP, LEN(TOSSUP)), IF(BI25=2, FILTER(NEG, LEN(NEG)), IF(BI25, FILTER(NONEG, LEN(NONEG)), """")))"),-5.0)</f>
        <v>-5</v>
      </c>
      <c r="BK25" s="43">
        <f>IFERROR(__xludf.DUMMYFUNCTION("""COMPUTED_VALUE"""),10.0)</f>
        <v>10</v>
      </c>
      <c r="BL25" s="43">
        <f>IFERROR(__xludf.DUMMYFUNCTION("""COMPUTED_VALUE"""),15.0)</f>
        <v>15</v>
      </c>
      <c r="BM25" s="43">
        <f>IF(O3="", 0, IF(SUM(M25:R25)-O25&lt;&gt;0, 0, IF(SUM(C25:H25)&gt;0, 2, IF(SUM(C25:H25)&lt;0, 3, 1))))</f>
        <v>1</v>
      </c>
      <c r="BN25" s="43">
        <f>IFERROR(__xludf.DUMMYFUNCTION("IF(BM25=1, FILTER(TOSSUP, LEN(TOSSUP)), IF(BM25=2, FILTER(NEG, LEN(NEG)), IF(BM25, FILTER(NONEG, LEN(NONEG)), """")))"),-5.0)</f>
        <v>-5</v>
      </c>
      <c r="BO25" s="43">
        <f>IFERROR(__xludf.DUMMYFUNCTION("""COMPUTED_VALUE"""),10.0)</f>
        <v>10</v>
      </c>
      <c r="BP25" s="43">
        <f>IFERROR(__xludf.DUMMYFUNCTION("""COMPUTED_VALUE"""),15.0)</f>
        <v>15</v>
      </c>
      <c r="BQ25" s="43">
        <f>IF(P3="", 0, IF(SUM(M25:R25)-P25&lt;&gt;0, 0, IF(SUM(C25:H25)&gt;0, 2, IF(SUM(C25:H25)&lt;0, 3, 1))))</f>
        <v>0</v>
      </c>
      <c r="BR25" s="43" t="str">
        <f>IFERROR(__xludf.DUMMYFUNCTION("IF(BQ25=1, FILTER(TOSSUP, LEN(TOSSUP)), IF(BQ25=2, FILTER(NEG, LEN(NEG)), IF(BQ25, FILTER(NONEG, LEN(NONEG)), """")))"),"")</f>
        <v/>
      </c>
      <c r="BS25" s="43"/>
      <c r="BT25" s="43"/>
      <c r="BU25" s="43">
        <f>IF(Q3="", 0, IF(SUM(M25:R25)-Q25&lt;&gt;0, 0, IF(SUM(C25:H25)&gt;0, 2, IF(SUM(C25:H25)&lt;0, 3, 1))))</f>
        <v>0</v>
      </c>
      <c r="BV25" s="43" t="str">
        <f>IFERROR(__xludf.DUMMYFUNCTION("IF(BU25=1, FILTER(TOSSUP, LEN(TOSSUP)), IF(BU25=2, FILTER(NEG, LEN(NEG)), IF(BU25, FILTER(NONEG, LEN(NONEG)), """")))"),"")</f>
        <v/>
      </c>
      <c r="BW25" s="43"/>
      <c r="BX25" s="43"/>
      <c r="BY25" s="43">
        <f>IF(R3="", 0, IF(SUM(M25:R25)-R25&lt;&gt;0, 0, IF(SUM(C25:H25)&gt;0, 2, IF(SUM(C25:H25)&lt;0, 3, 1))))</f>
        <v>0</v>
      </c>
      <c r="BZ25" s="43" t="str">
        <f>IFERROR(__xludf.DUMMYFUNCTION("IF(BY25=1, FILTER(TOSSUP, LEN(TOSSUP)), IF(BY25=2, FILTER(NEG, LEN(NEG)), IF(BY25, FILTER(NONEG, LEN(NONEG)), """")))"),"")</f>
        <v/>
      </c>
      <c r="CA25" s="43"/>
      <c r="CB25" s="43"/>
    </row>
    <row r="26">
      <c r="A26" s="3"/>
      <c r="B26" s="3"/>
      <c r="C26" s="60"/>
      <c r="D26" s="33"/>
      <c r="E26" s="60"/>
      <c r="F26" s="61"/>
      <c r="G26" s="60"/>
      <c r="H26" s="61"/>
      <c r="I26" s="73" t="s">
        <v>41</v>
      </c>
      <c r="J26" s="33">
        <f>IF(OR(AND(C26&lt;&gt;"", C3=""), AND(D26&lt;&gt;"", D3=""), AND(E26&lt;&gt;"", E3=""), AND(F26&lt;&gt;"", F3=""), AND(G26&lt;&gt;"", G3=""), AND(H26&lt;&gt;"", H3="")), "TU.ERR", SUM(C26:I26))</f>
        <v>0</v>
      </c>
      <c r="K26" s="42">
        <f>IFERROR(__xludf.DUMMYFUNCTION("IF(OR(RegExMatch(J26&amp;"""",""ERR""), RegExMatch(J26&amp;"""",""--""), RegExMatch(K25&amp;"""",""--""),),  ""-----------"", SUM(J26,K25))"),150.0)</f>
        <v>150</v>
      </c>
      <c r="L26" s="27"/>
      <c r="M26" s="58"/>
      <c r="N26" s="33"/>
      <c r="O26" s="58"/>
      <c r="P26" s="59"/>
      <c r="Q26" s="58"/>
      <c r="R26" s="59"/>
      <c r="S26" s="34" t="s">
        <v>44</v>
      </c>
      <c r="T26" s="33">
        <f>IF(OR(AND(M26&lt;&gt;"", M3=""), AND(N26&lt;&gt;"", N3=""), AND(O26&lt;&gt;"", O3=""), AND(P26&lt;&gt;"", P3=""), AND(Q26&lt;&gt;"", Q3=""), AND(R26&lt;&gt;"", R3="")), "TU.ERR", SUM(M26:S26))</f>
        <v>0</v>
      </c>
      <c r="U26" s="42">
        <f>IFERROR(__xludf.DUMMYFUNCTION("IF(OR(RegExMatch(T26&amp;"""",""ERR""), RegExMatch(T26&amp;"""",""--""), RegExMatch(U25&amp;"""",""--""),),  ""-----------"", SUM(T26,U25))"),225.0)</f>
        <v>225</v>
      </c>
      <c r="V26" s="43"/>
      <c r="W26" s="43"/>
      <c r="X26" s="43"/>
      <c r="Y26" s="43" t="str">
        <f>IFERROR(__xludf.DUMMYFUNCTION("FILTER(INSTRUCTIONS!A34:CC44, INSTRUCTIONS!A34:CC34=C2)"),"MCLEAN B")</f>
        <v>MCLEAN B</v>
      </c>
      <c r="Z26" s="43"/>
      <c r="AA26" s="43"/>
      <c r="AB26" s="43"/>
      <c r="AC26" s="43"/>
      <c r="AD26" s="43"/>
      <c r="AE26" s="43"/>
      <c r="AF26" s="43"/>
      <c r="AG26" s="43">
        <f>IF(C3="", 0, IF(SUM(C26:H26)-C26&lt;&gt;0, 0, IF(SUM(M26:R26)&gt;0, 2, IF(SUM(M26:R26)&lt;0, 3, 1))))</f>
        <v>1</v>
      </c>
      <c r="AH26" s="43">
        <f>IFERROR(__xludf.DUMMYFUNCTION("IF(AG26=1, FILTER(TOSSUP, LEN(TOSSUP)), IF(AG26=2, FILTER(NEG, LEN(NEG)), IF(AG26, FILTER(NONEG, LEN(NONEG)), """")))"),-5.0)</f>
        <v>-5</v>
      </c>
      <c r="AI26" s="43">
        <f>IFERROR(__xludf.DUMMYFUNCTION("""COMPUTED_VALUE"""),10.0)</f>
        <v>10</v>
      </c>
      <c r="AJ26" s="43">
        <f>IFERROR(__xludf.DUMMYFUNCTION("""COMPUTED_VALUE"""),15.0)</f>
        <v>15</v>
      </c>
      <c r="AK26" s="43">
        <f>IF(D3="", 0, IF(SUM(C26:H26)-D26&lt;&gt;0, 0, IF(SUM(M26:R26)&gt;0, 2, IF(SUM(M26:R26)&lt;0, 3, 1))))</f>
        <v>1</v>
      </c>
      <c r="AL26" s="43">
        <f>IFERROR(__xludf.DUMMYFUNCTION("IF(AK26=1, FILTER(TOSSUP, LEN(TOSSUP)), IF(AK26=2, FILTER(NEG, LEN(NEG)), IF(AK26, FILTER(NONEG, LEN(NONEG)), """")))"),-5.0)</f>
        <v>-5</v>
      </c>
      <c r="AM26" s="43">
        <f>IFERROR(__xludf.DUMMYFUNCTION("""COMPUTED_VALUE"""),10.0)</f>
        <v>10</v>
      </c>
      <c r="AN26" s="43">
        <f>IFERROR(__xludf.DUMMYFUNCTION("""COMPUTED_VALUE"""),15.0)</f>
        <v>15</v>
      </c>
      <c r="AO26" s="43">
        <f>IF(E3="", 0, IF(SUM(C26:H26)-E26&lt;&gt;0, 0, IF(SUM(M26:R26)&gt;0, 2, IF(SUM(M26:R26)&lt;0, 3, 1))))</f>
        <v>1</v>
      </c>
      <c r="AP26" s="43">
        <f>IFERROR(__xludf.DUMMYFUNCTION("IF(AO26=1, FILTER(TOSSUP, LEN(TOSSUP)), IF(AO26=2, FILTER(NEG, LEN(NEG)), IF(AO26, FILTER(NONEG, LEN(NONEG)), """")))"),-5.0)</f>
        <v>-5</v>
      </c>
      <c r="AQ26" s="43">
        <f>IFERROR(__xludf.DUMMYFUNCTION("""COMPUTED_VALUE"""),10.0)</f>
        <v>10</v>
      </c>
      <c r="AR26" s="43">
        <f>IFERROR(__xludf.DUMMYFUNCTION("""COMPUTED_VALUE"""),15.0)</f>
        <v>15</v>
      </c>
      <c r="AS26" s="43">
        <f>IF(F3="", 0, IF(SUM(C26:H26)-F26&lt;&gt;0, 0, IF(SUM(M26:R26)&gt;0, 2, IF(SUM(M26:R26)&lt;0, 3, 1))))</f>
        <v>0</v>
      </c>
      <c r="AT26" s="43" t="str">
        <f>IFERROR(__xludf.DUMMYFUNCTION("IF(AS26=1, FILTER(TOSSUP, LEN(TOSSUP)), IF(AS26=2, FILTER(NEG, LEN(NEG)), IF(AS26, FILTER(NONEG, LEN(NONEG)), """")))"),"")</f>
        <v/>
      </c>
      <c r="AU26" s="43"/>
      <c r="AV26" s="43"/>
      <c r="AW26" s="43">
        <f>IF(G3="", 0, IF(SUM(C26:H26)-G26&lt;&gt;0, 0, IF(SUM(M26:R26)&gt;0, 2, IF(SUM(M26:R26)&lt;0, 3, 1))))</f>
        <v>0</v>
      </c>
      <c r="AX26" s="43" t="str">
        <f>IFERROR(__xludf.DUMMYFUNCTION("IF(AW26=1, FILTER(TOSSUP, LEN(TOSSUP)), IF(AW26=2, FILTER(NEG, LEN(NEG)), IF(AW26, FILTER(NONEG, LEN(NONEG)), """")))"),"")</f>
        <v/>
      </c>
      <c r="AY26" s="43"/>
      <c r="AZ26" s="43"/>
      <c r="BA26" s="43">
        <f>IF(H3="", 0, IF(SUM(C26:H26)-H26&lt;&gt;0, 0, IF(SUM(M26:R26)&gt;0, 2, IF(SUM(M26:R26)&lt;0, 3, 1))))</f>
        <v>0</v>
      </c>
      <c r="BB26" s="43" t="str">
        <f>IFERROR(__xludf.DUMMYFUNCTION("IF(BA26=1, FILTER(TOSSUP, LEN(TOSSUP)), IF(BA26=2, FILTER(NEG, LEN(NEG)), IF(BA26, FILTER(NONEG, LEN(NONEG)), """")))"),"")</f>
        <v/>
      </c>
      <c r="BC26" s="43"/>
      <c r="BD26" s="43"/>
      <c r="BE26" s="43">
        <f>IF(M3="", 0, IF(SUM(M26:R26)-M26&lt;&gt;0, 0, IF(SUM(C26:H26)&gt;0, 2, IF(SUM(C26:H26)&lt;0, 3, 1))))</f>
        <v>1</v>
      </c>
      <c r="BF26" s="43">
        <f>IFERROR(__xludf.DUMMYFUNCTION("IF(BE26=1, FILTER(TOSSUP, LEN(TOSSUP)), IF(BE26=2, FILTER(NEG, LEN(NEG)), IF(BE26, FILTER(NONEG, LEN(NONEG)), """")))"),-5.0)</f>
        <v>-5</v>
      </c>
      <c r="BG26" s="43">
        <f>IFERROR(__xludf.DUMMYFUNCTION("""COMPUTED_VALUE"""),10.0)</f>
        <v>10</v>
      </c>
      <c r="BH26" s="43">
        <f>IFERROR(__xludf.DUMMYFUNCTION("""COMPUTED_VALUE"""),15.0)</f>
        <v>15</v>
      </c>
      <c r="BI26" s="43">
        <f>IF(N3="", 0, IF(SUM(M26:R26)-N26&lt;&gt;0, 0, IF(SUM(C26:H26)&gt;0, 2, IF(SUM(C26:H26)&lt;0, 3, 1))))</f>
        <v>1</v>
      </c>
      <c r="BJ26" s="43">
        <f>IFERROR(__xludf.DUMMYFUNCTION("IF(BI26=1, FILTER(TOSSUP, LEN(TOSSUP)), IF(BI26=2, FILTER(NEG, LEN(NEG)), IF(BI26, FILTER(NONEG, LEN(NONEG)), """")))"),-5.0)</f>
        <v>-5</v>
      </c>
      <c r="BK26" s="43">
        <f>IFERROR(__xludf.DUMMYFUNCTION("""COMPUTED_VALUE"""),10.0)</f>
        <v>10</v>
      </c>
      <c r="BL26" s="43">
        <f>IFERROR(__xludf.DUMMYFUNCTION("""COMPUTED_VALUE"""),15.0)</f>
        <v>15</v>
      </c>
      <c r="BM26" s="43">
        <f>IF(O3="", 0, IF(SUM(M26:R26)-O26&lt;&gt;0, 0, IF(SUM(C26:H26)&gt;0, 2, IF(SUM(C26:H26)&lt;0, 3, 1))))</f>
        <v>1</v>
      </c>
      <c r="BN26" s="43">
        <f>IFERROR(__xludf.DUMMYFUNCTION("IF(BM26=1, FILTER(TOSSUP, LEN(TOSSUP)), IF(BM26=2, FILTER(NEG, LEN(NEG)), IF(BM26, FILTER(NONEG, LEN(NONEG)), """")))"),-5.0)</f>
        <v>-5</v>
      </c>
      <c r="BO26" s="43">
        <f>IFERROR(__xludf.DUMMYFUNCTION("""COMPUTED_VALUE"""),10.0)</f>
        <v>10</v>
      </c>
      <c r="BP26" s="43">
        <f>IFERROR(__xludf.DUMMYFUNCTION("""COMPUTED_VALUE"""),15.0)</f>
        <v>15</v>
      </c>
      <c r="BQ26" s="43">
        <f>IF(P3="", 0, IF(SUM(M26:R26)-P26&lt;&gt;0, 0, IF(SUM(C26:H26)&gt;0, 2, IF(SUM(C26:H26)&lt;0, 3, 1))))</f>
        <v>0</v>
      </c>
      <c r="BR26" s="43" t="str">
        <f>IFERROR(__xludf.DUMMYFUNCTION("IF(BQ26=1, FILTER(TOSSUP, LEN(TOSSUP)), IF(BQ26=2, FILTER(NEG, LEN(NEG)), IF(BQ26, FILTER(NONEG, LEN(NONEG)), """")))"),"")</f>
        <v/>
      </c>
      <c r="BS26" s="43"/>
      <c r="BT26" s="43"/>
      <c r="BU26" s="43">
        <f>IF(Q3="", 0, IF(SUM(M26:R26)-Q26&lt;&gt;0, 0, IF(SUM(C26:H26)&gt;0, 2, IF(SUM(C26:H26)&lt;0, 3, 1))))</f>
        <v>0</v>
      </c>
      <c r="BV26" s="43" t="str">
        <f>IFERROR(__xludf.DUMMYFUNCTION("IF(BU26=1, FILTER(TOSSUP, LEN(TOSSUP)), IF(BU26=2, FILTER(NEG, LEN(NEG)), IF(BU26, FILTER(NONEG, LEN(NONEG)), """")))"),"")</f>
        <v/>
      </c>
      <c r="BW26" s="43"/>
      <c r="BX26" s="43"/>
      <c r="BY26" s="43">
        <f>IF(R3="", 0, IF(SUM(M26:R26)-R26&lt;&gt;0, 0, IF(SUM(C26:H26)&gt;0, 2, IF(SUM(C26:H26)&lt;0, 3, 1))))</f>
        <v>0</v>
      </c>
      <c r="BZ26" s="43" t="str">
        <f>IFERROR(__xludf.DUMMYFUNCTION("IF(BY26=1, FILTER(TOSSUP, LEN(TOSSUP)), IF(BY26=2, FILTER(NEG, LEN(NEG)), IF(BY26, FILTER(NONEG, LEN(NONEG)), """")))"),"")</f>
        <v/>
      </c>
      <c r="CA26" s="43"/>
      <c r="CB26" s="43"/>
    </row>
    <row r="27">
      <c r="A27" s="3"/>
      <c r="B27" s="3"/>
      <c r="C27" s="60"/>
      <c r="D27" s="61"/>
      <c r="E27" s="60"/>
      <c r="F27" s="61"/>
      <c r="G27" s="60"/>
      <c r="H27" s="61"/>
      <c r="I27" s="73" t="s">
        <v>41</v>
      </c>
      <c r="J27" s="33">
        <f>IF(OR(AND(C27&lt;&gt;"", C3=""), AND(D27&lt;&gt;"", D3=""), AND(E27&lt;&gt;"", E3=""), AND(F27&lt;&gt;"", F3=""), AND(G27&lt;&gt;"", G3=""), AND(H27&lt;&gt;"", H3="")), "TU.ERR", SUM(C27:I27))</f>
        <v>0</v>
      </c>
      <c r="K27" s="42">
        <f>IFERROR(__xludf.DUMMYFUNCTION("IF(OR(RegExMatch(J27&amp;"""",""ERR""), RegExMatch(J27&amp;"""",""--""), RegExMatch(K26&amp;"""",""--""),),  ""-----------"", SUM(J27,K26))"),150.0)</f>
        <v>150</v>
      </c>
      <c r="L27" s="75"/>
      <c r="M27" s="58"/>
      <c r="N27" s="33"/>
      <c r="O27" s="58"/>
      <c r="P27" s="59"/>
      <c r="Q27" s="58"/>
      <c r="R27" s="59"/>
      <c r="S27" s="34" t="s">
        <v>44</v>
      </c>
      <c r="T27" s="33">
        <f>IF(OR(AND(M27&lt;&gt;"", M3=""), AND(N27&lt;&gt;"", N3=""), AND(O27&lt;&gt;"", O3=""), AND(P27&lt;&gt;"", P3=""), AND(Q27&lt;&gt;"", Q3=""), AND(R27&lt;&gt;"", R3="")), "TU.ERR", SUM(M27:S27))</f>
        <v>0</v>
      </c>
      <c r="U27" s="42">
        <f>IFERROR(__xludf.DUMMYFUNCTION("IF(OR(RegExMatch(T27&amp;"""",""ERR""), RegExMatch(T27&amp;"""",""--""), RegExMatch(U26&amp;"""",""--""),),  ""-----------"", SUM(T27,U26))"),225.0)</f>
        <v>225</v>
      </c>
      <c r="V27" s="43"/>
      <c r="W27" s="43"/>
      <c r="X27" s="43"/>
      <c r="Y27" s="10" t="str">
        <f>IFERROR(__xludf.DUMMYFUNCTION("""COMPUTED_VALUE"""),"Paul Kim")</f>
        <v>Paul Kim</v>
      </c>
      <c r="Z27" s="43"/>
      <c r="AA27" s="76"/>
      <c r="AB27" s="43"/>
      <c r="AC27" s="43"/>
      <c r="AD27" s="43"/>
      <c r="AE27" s="43"/>
      <c r="AF27" s="43"/>
      <c r="AG27" s="43">
        <f>IF(C3="", 0, IF(SUM(C27:H27)-C27&lt;&gt;0, 0, IF(SUM(M27:R27)&gt;0, 2, IF(SUM(M27:R27)&lt;0, 3, 1))))</f>
        <v>1</v>
      </c>
      <c r="AH27" s="43">
        <f>IFERROR(__xludf.DUMMYFUNCTION("IF(AG27=1, FILTER(TOSSUP, LEN(TOSSUP)), IF(AG27=2, FILTER(NEG, LEN(NEG)), IF(AG27, FILTER(NONEG, LEN(NONEG)), """")))"),-5.0)</f>
        <v>-5</v>
      </c>
      <c r="AI27" s="43">
        <f>IFERROR(__xludf.DUMMYFUNCTION("""COMPUTED_VALUE"""),10.0)</f>
        <v>10</v>
      </c>
      <c r="AJ27" s="43">
        <f>IFERROR(__xludf.DUMMYFUNCTION("""COMPUTED_VALUE"""),15.0)</f>
        <v>15</v>
      </c>
      <c r="AK27" s="43">
        <f>IF(D3="", 0, IF(SUM(C27:H27)-D27&lt;&gt;0, 0, IF(SUM(M27:R27)&gt;0, 2, IF(SUM(M27:R27)&lt;0, 3, 1))))</f>
        <v>1</v>
      </c>
      <c r="AL27" s="43">
        <f>IFERROR(__xludf.DUMMYFUNCTION("IF(AK27=1, FILTER(TOSSUP, LEN(TOSSUP)), IF(AK27=2, FILTER(NEG, LEN(NEG)), IF(AK27, FILTER(NONEG, LEN(NONEG)), """")))"),-5.0)</f>
        <v>-5</v>
      </c>
      <c r="AM27" s="43">
        <f>IFERROR(__xludf.DUMMYFUNCTION("""COMPUTED_VALUE"""),10.0)</f>
        <v>10</v>
      </c>
      <c r="AN27" s="43">
        <f>IFERROR(__xludf.DUMMYFUNCTION("""COMPUTED_VALUE"""),15.0)</f>
        <v>15</v>
      </c>
      <c r="AO27" s="43">
        <f>IF(E3="", 0, IF(SUM(C27:H27)-E27&lt;&gt;0, 0, IF(SUM(M27:R27)&gt;0, 2, IF(SUM(M27:R27)&lt;0, 3, 1))))</f>
        <v>1</v>
      </c>
      <c r="AP27" s="43">
        <f>IFERROR(__xludf.DUMMYFUNCTION("IF(AO27=1, FILTER(TOSSUP, LEN(TOSSUP)), IF(AO27=2, FILTER(NEG, LEN(NEG)), IF(AO27, FILTER(NONEG, LEN(NONEG)), """")))"),-5.0)</f>
        <v>-5</v>
      </c>
      <c r="AQ27" s="43">
        <f>IFERROR(__xludf.DUMMYFUNCTION("""COMPUTED_VALUE"""),10.0)</f>
        <v>10</v>
      </c>
      <c r="AR27" s="43">
        <f>IFERROR(__xludf.DUMMYFUNCTION("""COMPUTED_VALUE"""),15.0)</f>
        <v>15</v>
      </c>
      <c r="AS27" s="43">
        <f>IF(F3="", 0, IF(SUM(C27:H27)-F27&lt;&gt;0, 0, IF(SUM(M27:R27)&gt;0, 2, IF(SUM(M27:R27)&lt;0, 3, 1))))</f>
        <v>0</v>
      </c>
      <c r="AT27" s="43" t="str">
        <f>IFERROR(__xludf.DUMMYFUNCTION("IF(AS27=1, FILTER(TOSSUP, LEN(TOSSUP)), IF(AS27=2, FILTER(NEG, LEN(NEG)), IF(AS27, FILTER(NONEG, LEN(NONEG)), """")))"),"")</f>
        <v/>
      </c>
      <c r="AU27" s="43"/>
      <c r="AV27" s="43"/>
      <c r="AW27" s="43">
        <f>IF(G3="", 0, IF(SUM(C27:H27)-G27&lt;&gt;0, 0, IF(SUM(M27:R27)&gt;0, 2, IF(SUM(M27:R27)&lt;0, 3, 1))))</f>
        <v>0</v>
      </c>
      <c r="AX27" s="43" t="str">
        <f>IFERROR(__xludf.DUMMYFUNCTION("IF(AW27=1, FILTER(TOSSUP, LEN(TOSSUP)), IF(AW27=2, FILTER(NEG, LEN(NEG)), IF(AW27, FILTER(NONEG, LEN(NONEG)), """")))"),"")</f>
        <v/>
      </c>
      <c r="AY27" s="43"/>
      <c r="AZ27" s="43"/>
      <c r="BA27" s="43">
        <f>IF(H3="", 0, IF(SUM(C27:H27)-H27&lt;&gt;0, 0, IF(SUM(M27:R27)&gt;0, 2, IF(SUM(M27:R27)&lt;0, 3, 1))))</f>
        <v>0</v>
      </c>
      <c r="BB27" s="43" t="str">
        <f>IFERROR(__xludf.DUMMYFUNCTION("IF(BA27=1, FILTER(TOSSUP, LEN(TOSSUP)), IF(BA27=2, FILTER(NEG, LEN(NEG)), IF(BA27, FILTER(NONEG, LEN(NONEG)), """")))"),"")</f>
        <v/>
      </c>
      <c r="BC27" s="43"/>
      <c r="BD27" s="43"/>
      <c r="BE27" s="43">
        <f>IF(M3="", 0, IF(SUM(M27:R27)-M27&lt;&gt;0, 0, IF(SUM(C27:H27)&gt;0, 2, IF(SUM(C27:H27)&lt;0, 3, 1))))</f>
        <v>1</v>
      </c>
      <c r="BF27" s="43">
        <f>IFERROR(__xludf.DUMMYFUNCTION("IF(BE27=1, FILTER(TOSSUP, LEN(TOSSUP)), IF(BE27=2, FILTER(NEG, LEN(NEG)), IF(BE27, FILTER(NONEG, LEN(NONEG)), """")))"),-5.0)</f>
        <v>-5</v>
      </c>
      <c r="BG27" s="43">
        <f>IFERROR(__xludf.DUMMYFUNCTION("""COMPUTED_VALUE"""),10.0)</f>
        <v>10</v>
      </c>
      <c r="BH27" s="43">
        <f>IFERROR(__xludf.DUMMYFUNCTION("""COMPUTED_VALUE"""),15.0)</f>
        <v>15</v>
      </c>
      <c r="BI27" s="43">
        <f>IF(N3="", 0, IF(SUM(M27:R27)-N27&lt;&gt;0, 0, IF(SUM(C27:H27)&gt;0, 2, IF(SUM(C27:H27)&lt;0, 3, 1))))</f>
        <v>1</v>
      </c>
      <c r="BJ27" s="43">
        <f>IFERROR(__xludf.DUMMYFUNCTION("IF(BI27=1, FILTER(TOSSUP, LEN(TOSSUP)), IF(BI27=2, FILTER(NEG, LEN(NEG)), IF(BI27, FILTER(NONEG, LEN(NONEG)), """")))"),-5.0)</f>
        <v>-5</v>
      </c>
      <c r="BK27" s="43">
        <f>IFERROR(__xludf.DUMMYFUNCTION("""COMPUTED_VALUE"""),10.0)</f>
        <v>10</v>
      </c>
      <c r="BL27" s="43">
        <f>IFERROR(__xludf.DUMMYFUNCTION("""COMPUTED_VALUE"""),15.0)</f>
        <v>15</v>
      </c>
      <c r="BM27" s="43">
        <f>IF(O3="", 0, IF(SUM(M27:R27)-O27&lt;&gt;0, 0, IF(SUM(C27:H27)&gt;0, 2, IF(SUM(C27:H27)&lt;0, 3, 1))))</f>
        <v>1</v>
      </c>
      <c r="BN27" s="43">
        <f>IFERROR(__xludf.DUMMYFUNCTION("IF(BM27=1, FILTER(TOSSUP, LEN(TOSSUP)), IF(BM27=2, FILTER(NEG, LEN(NEG)), IF(BM27, FILTER(NONEG, LEN(NONEG)), """")))"),-5.0)</f>
        <v>-5</v>
      </c>
      <c r="BO27" s="43">
        <f>IFERROR(__xludf.DUMMYFUNCTION("""COMPUTED_VALUE"""),10.0)</f>
        <v>10</v>
      </c>
      <c r="BP27" s="43">
        <f>IFERROR(__xludf.DUMMYFUNCTION("""COMPUTED_VALUE"""),15.0)</f>
        <v>15</v>
      </c>
      <c r="BQ27" s="43">
        <f>IF(P3="", 0, IF(SUM(M27:R27)-P27&lt;&gt;0, 0, IF(SUM(C27:H27)&gt;0, 2, IF(SUM(C27:H27)&lt;0, 3, 1))))</f>
        <v>0</v>
      </c>
      <c r="BR27" s="43" t="str">
        <f>IFERROR(__xludf.DUMMYFUNCTION("IF(BQ27=1, FILTER(TOSSUP, LEN(TOSSUP)), IF(BQ27=2, FILTER(NEG, LEN(NEG)), IF(BQ27, FILTER(NONEG, LEN(NONEG)), """")))"),"")</f>
        <v/>
      </c>
      <c r="BS27" s="43"/>
      <c r="BT27" s="43"/>
      <c r="BU27" s="43">
        <f>IF(Q3="", 0, IF(SUM(M27:R27)-Q27&lt;&gt;0, 0, IF(SUM(C27:H27)&gt;0, 2, IF(SUM(C27:H27)&lt;0, 3, 1))))</f>
        <v>0</v>
      </c>
      <c r="BV27" s="43" t="str">
        <f>IFERROR(__xludf.DUMMYFUNCTION("IF(BU27=1, FILTER(TOSSUP, LEN(TOSSUP)), IF(BU27=2, FILTER(NEG, LEN(NEG)), IF(BU27, FILTER(NONEG, LEN(NONEG)), """")))"),"")</f>
        <v/>
      </c>
      <c r="BW27" s="43"/>
      <c r="BX27" s="43"/>
      <c r="BY27" s="43">
        <f>IF(R3="", 0, IF(SUM(M27:R27)-R27&lt;&gt;0, 0, IF(SUM(C27:H27)&gt;0, 2, IF(SUM(C27:H27)&lt;0, 3, 1))))</f>
        <v>0</v>
      </c>
      <c r="BZ27" s="43" t="str">
        <f>IFERROR(__xludf.DUMMYFUNCTION("IF(BY27=1, FILTER(TOSSUP, LEN(TOSSUP)), IF(BY27=2, FILTER(NEG, LEN(NEG)), IF(BY27, FILTER(NONEG, LEN(NONEG)), """")))"),"")</f>
        <v/>
      </c>
      <c r="CA27" s="43"/>
      <c r="CB27" s="43"/>
    </row>
    <row r="28">
      <c r="A28" s="3"/>
      <c r="B28" s="77">
        <v>15.0</v>
      </c>
      <c r="C28" s="78">
        <f t="shared" ref="C28:H28" si="3">COUNTIF(C4:C27, "=15")</f>
        <v>0</v>
      </c>
      <c r="D28" s="79">
        <f t="shared" si="3"/>
        <v>1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49</v>
      </c>
      <c r="J28" s="81"/>
      <c r="K28" s="82" t="s">
        <v>50</v>
      </c>
      <c r="L28" s="83">
        <v>15.0</v>
      </c>
      <c r="M28" s="84">
        <f t="shared" ref="M28:R28" si="4">COUNTIF(M4:M27, "=15")</f>
        <v>0</v>
      </c>
      <c r="N28" s="85">
        <f t="shared" si="4"/>
        <v>1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49</v>
      </c>
      <c r="T28" s="81"/>
      <c r="U28" s="87" t="s">
        <v>50</v>
      </c>
      <c r="V28" s="43"/>
      <c r="W28" s="43"/>
      <c r="X28" s="43"/>
      <c r="Y28" s="10" t="str">
        <f>IFERROR(__xludf.DUMMYFUNCTION("""COMPUTED_VALUE"""),"Jay Shin")</f>
        <v>Jay Shin</v>
      </c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</row>
    <row r="29">
      <c r="A29" s="3"/>
      <c r="B29" s="88">
        <v>10.0</v>
      </c>
      <c r="C29" s="89">
        <f t="shared" ref="C29:H29" si="5">COUNTIF(C4:C27, "=10")</f>
        <v>1</v>
      </c>
      <c r="D29" s="90">
        <f t="shared" si="5"/>
        <v>4</v>
      </c>
      <c r="E29" s="89">
        <f t="shared" si="5"/>
        <v>0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7"/>
      <c r="L29" s="93">
        <v>10.0</v>
      </c>
      <c r="M29" s="94">
        <f t="shared" ref="M29:R29" si="6">COUNTIF(M4:M27, "=10")</f>
        <v>2</v>
      </c>
      <c r="N29" s="95">
        <f t="shared" si="6"/>
        <v>6</v>
      </c>
      <c r="O29" s="94">
        <f t="shared" si="6"/>
        <v>3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7"/>
      <c r="V29" s="43"/>
      <c r="W29" s="43"/>
      <c r="X29" s="43"/>
      <c r="Y29" s="43" t="str">
        <f>IFERROR(__xludf.DUMMYFUNCTION("""COMPUTED_VALUE"""),"Aryan Tiwari")</f>
        <v>Aryan Tiwari</v>
      </c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</row>
    <row r="30">
      <c r="A30" s="3"/>
      <c r="B30" s="88">
        <v>-5.0</v>
      </c>
      <c r="C30" s="96">
        <f t="shared" ref="C30:H30" si="7">COUNTIF(C4:C27, "=-5")</f>
        <v>1</v>
      </c>
      <c r="D30" s="97">
        <f t="shared" si="7"/>
        <v>2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100</v>
      </c>
      <c r="J30" s="92"/>
      <c r="K30" s="99">
        <f>IF(ROUND(IFERROR(I30/SUM(C28:H29), 0), 0)=IFERROR(I30/SUM(C28:H29), 0), ROUND(IFERROR(I30/SUM(C28:H29), 0), 0), ROUND(IFERROR(I30/SUM(C28:H29), 0), 1))</f>
        <v>16.7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100</v>
      </c>
      <c r="T30" s="92"/>
      <c r="U30" s="103">
        <f>IF(ROUND(IFERROR(S30/SUM(M28:R29), 0), 0)=IFERROR(S30/SUM(M28:R29), 0), ROUND(IFERROR(S30/SUM(M28:R29), 0), 0), ROUND(IFERROR(S30/SUM(M28:R29), 0), 1))</f>
        <v>8.3</v>
      </c>
      <c r="V30" s="43"/>
      <c r="W30" s="43"/>
      <c r="X30" s="43"/>
      <c r="Y30" s="43" t="str">
        <f>IFERROR(__xludf.DUMMYFUNCTION("""COMPUTED_VALUE"""),"Daniel Yoon")</f>
        <v>Daniel Yoon</v>
      </c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</row>
    <row r="31">
      <c r="A31" s="3"/>
      <c r="B31" s="104" t="s">
        <v>51</v>
      </c>
      <c r="C31" s="105">
        <f t="shared" ref="C31:H31" si="9">(C28*15)+(C29*10)+(C30*-5)</f>
        <v>5</v>
      </c>
      <c r="D31" s="106">
        <f t="shared" si="9"/>
        <v>45</v>
      </c>
      <c r="E31" s="105">
        <f t="shared" si="9"/>
        <v>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51</v>
      </c>
      <c r="M31" s="110">
        <f t="shared" ref="M31:R31" si="10">(M28*15)+(M29*10)+(M30*-5)</f>
        <v>20</v>
      </c>
      <c r="N31" s="106">
        <f t="shared" si="10"/>
        <v>75</v>
      </c>
      <c r="O31" s="110">
        <f t="shared" si="10"/>
        <v>30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3"/>
      <c r="W31" s="43"/>
      <c r="X31" s="43"/>
      <c r="Y31" s="43" t="str">
        <f>IFERROR(__xludf.DUMMYFUNCTION("""COMPUTED_VALUE"""),"")</f>
        <v/>
      </c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</row>
    <row r="32">
      <c r="A32" s="3"/>
      <c r="B32" s="111">
        <f>IFERROR(__xludf.DUMMYFUNCTION("IF(RegExMatch(K27&amp;"""",""--""), ""ERROR"", K27)"),150.0)</f>
        <v>150</v>
      </c>
      <c r="I32" s="92"/>
      <c r="J32" s="112" t="s">
        <v>52</v>
      </c>
      <c r="K32" s="113"/>
      <c r="L32" s="113"/>
      <c r="M32" s="81"/>
      <c r="N32" s="114">
        <f>IFERROR(__xludf.DUMMYFUNCTION("IF(RegExMatch(U27&amp;"""",""--""), ""ERROR"", U27)"),225.0)</f>
        <v>225</v>
      </c>
      <c r="O32" s="113"/>
      <c r="P32" s="113"/>
      <c r="Q32" s="113"/>
      <c r="R32" s="113"/>
      <c r="S32" s="113"/>
      <c r="T32" s="113"/>
      <c r="U32" s="81"/>
      <c r="V32" s="43"/>
      <c r="W32" s="43"/>
      <c r="X32" s="43"/>
      <c r="Y32" s="43" t="str">
        <f>IFERROR(__xludf.DUMMYFUNCTION("""COMPUTED_VALUE"""),"")</f>
        <v/>
      </c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</row>
    <row r="33">
      <c r="A33" s="3"/>
      <c r="B33" s="91"/>
      <c r="I33" s="92"/>
      <c r="J33" s="91"/>
      <c r="M33" s="92"/>
      <c r="N33" s="91"/>
      <c r="U33" s="92"/>
      <c r="V33" s="43"/>
      <c r="W33" s="43"/>
      <c r="X33" s="43"/>
      <c r="Y33" s="43" t="str">
        <f>IFERROR(__xludf.DUMMYFUNCTION("""COMPUTED_VALUE"""),"")</f>
        <v/>
      </c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</row>
    <row r="34">
      <c r="A34" s="3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3"/>
      <c r="W34" s="43"/>
      <c r="X34" s="43"/>
      <c r="Y34" s="43" t="str">
        <f>IFERROR(__xludf.DUMMYFUNCTION("""COMPUTED_VALUE"""),"")</f>
        <v/>
      </c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</row>
    <row r="35">
      <c r="A35" s="3"/>
      <c r="B35" s="3"/>
      <c r="C35" s="3"/>
      <c r="D35" s="3"/>
      <c r="E35" s="3"/>
      <c r="F35" s="30"/>
      <c r="G35" s="30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43"/>
      <c r="W35" s="43"/>
      <c r="X35" s="43"/>
      <c r="Y35" s="43" t="str">
        <f>IFERROR(__xludf.DUMMYFUNCTION("""COMPUTED_VALUE"""),"")</f>
        <v/>
      </c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</row>
    <row r="36">
      <c r="A36" s="3"/>
      <c r="B36" s="3"/>
      <c r="C36" s="116"/>
      <c r="E36" s="117"/>
      <c r="F36" s="30"/>
      <c r="G36" s="3"/>
      <c r="H36" s="3"/>
      <c r="I36" s="3"/>
      <c r="J36" s="117"/>
      <c r="K36" s="117"/>
      <c r="L36" s="3"/>
      <c r="M36" s="3"/>
      <c r="O36" s="3"/>
      <c r="P36" s="3"/>
      <c r="Q36" s="3"/>
      <c r="R36" s="3"/>
      <c r="S36" s="3"/>
      <c r="T36" s="3"/>
      <c r="U36" s="117"/>
      <c r="V36" s="43"/>
      <c r="W36" s="43"/>
      <c r="X36" s="43"/>
      <c r="Y36" s="43" t="str">
        <f>IFERROR(__xludf.DUMMYFUNCTION("""COMPUTED_VALUE"""),"")</f>
        <v/>
      </c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</row>
    <row r="37">
      <c r="A37" s="3"/>
      <c r="B37" s="3"/>
      <c r="C37" s="30" t="str">
        <f>W37</f>
        <v/>
      </c>
      <c r="L37" s="30"/>
      <c r="M37" s="30" t="str">
        <f>X37</f>
        <v/>
      </c>
      <c r="V37" s="43"/>
      <c r="W37" s="76"/>
      <c r="X37" s="76"/>
      <c r="Y37" s="43" t="str">
        <f>IFERROR(__xludf.DUMMYFUNCTION("FILTER(INSTRUCTIONS!A34:CC44, INSTRUCTIONS!A34:CC34=M2)"),"GEORGETOWN DAY B")</f>
        <v>GEORGETOWN DAY B</v>
      </c>
      <c r="Z37" s="10"/>
      <c r="AA37" s="10"/>
      <c r="AB37" s="43"/>
      <c r="AC37" s="43"/>
      <c r="AD37" s="43"/>
      <c r="AE37" s="10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</row>
    <row r="38">
      <c r="A38" s="3"/>
      <c r="B38" s="3"/>
      <c r="L38" s="30"/>
      <c r="V38" s="43"/>
      <c r="Y38" s="43" t="str">
        <f>IFERROR(__xludf.DUMMYFUNCTION("""COMPUTED_VALUE"""),"Ben Meyer")</f>
        <v>Ben Meyer</v>
      </c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</row>
    <row r="39">
      <c r="A39" s="3"/>
      <c r="B39" s="3"/>
      <c r="L39" s="30"/>
      <c r="V39" s="43"/>
      <c r="Y39" s="43" t="str">
        <f>IFERROR(__xludf.DUMMYFUNCTION("""COMPUTED_VALUE"""),"Ashok Tate")</f>
        <v>Ashok Tate</v>
      </c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</row>
    <row r="40">
      <c r="A40" s="3"/>
      <c r="B40" s="3"/>
      <c r="L40" s="30"/>
      <c r="V40" s="43"/>
      <c r="Y40" s="43" t="str">
        <f>IFERROR(__xludf.DUMMYFUNCTION("""COMPUTED_VALUE"""),"Ethan Wolin")</f>
        <v>Ethan Wolin</v>
      </c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</row>
    <row r="41">
      <c r="A41" s="3"/>
      <c r="B41" s="3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43"/>
      <c r="W41" s="43"/>
      <c r="X41" s="43"/>
      <c r="Y41" s="43" t="str">
        <f>IFERROR(__xludf.DUMMYFUNCTION("""COMPUTED_VALUE"""),"")</f>
        <v/>
      </c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</row>
    <row r="42">
      <c r="A42" s="3"/>
      <c r="B42" s="3"/>
      <c r="C42" s="119" t="s">
        <v>53</v>
      </c>
      <c r="H42" s="3"/>
      <c r="I42" s="3"/>
      <c r="J42" s="30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43"/>
      <c r="W42" s="43"/>
      <c r="X42" s="43"/>
      <c r="Y42" s="43" t="str">
        <f>IFERROR(__xludf.DUMMYFUNCTION("""COMPUTED_VALUE"""),"")</f>
        <v/>
      </c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</row>
    <row r="43">
      <c r="A43" s="3"/>
      <c r="B43" s="3"/>
      <c r="C43" s="120"/>
      <c r="V43" s="76"/>
      <c r="W43" s="43"/>
      <c r="X43" s="43"/>
      <c r="Y43" s="43" t="str">
        <f>IFERROR(__xludf.DUMMYFUNCTION("""COMPUTED_VALUE"""),"")</f>
        <v/>
      </c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</row>
    <row r="44">
      <c r="A44" s="3"/>
      <c r="B44" s="3"/>
      <c r="V44" s="43"/>
      <c r="W44" s="43"/>
      <c r="X44" s="43"/>
      <c r="Y44" s="43" t="str">
        <f>IFERROR(__xludf.DUMMYFUNCTION("""COMPUTED_VALUE"""),"")</f>
        <v/>
      </c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</row>
    <row r="45">
      <c r="A45" s="3"/>
      <c r="B45" s="3"/>
      <c r="V45" s="43"/>
      <c r="W45" s="43"/>
      <c r="X45" s="43"/>
      <c r="Y45" s="43" t="str">
        <f>IFERROR(__xludf.DUMMYFUNCTION("""COMPUTED_VALUE"""),"")</f>
        <v/>
      </c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</row>
    <row r="46">
      <c r="A46" s="3"/>
      <c r="B46" s="3"/>
      <c r="V46" s="43"/>
      <c r="W46" s="43"/>
      <c r="X46" s="43"/>
      <c r="Y46" s="43" t="str">
        <f>IFERROR(__xludf.DUMMYFUNCTION("""COMPUTED_VALUE"""),"")</f>
        <v/>
      </c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43"/>
      <c r="W47" s="43"/>
      <c r="X47" s="43"/>
      <c r="Y47" s="43" t="str">
        <f>IFERROR(__xludf.DUMMYFUNCTION("""COMPUTED_VALUE"""),"")</f>
        <v/>
      </c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</row>
  </sheetData>
  <mergeCells count="24">
    <mergeCell ref="L2:L3"/>
    <mergeCell ref="L24:L27"/>
    <mergeCell ref="M2:U2"/>
    <mergeCell ref="G1:Q1"/>
    <mergeCell ref="C2:K2"/>
    <mergeCell ref="U28:U29"/>
    <mergeCell ref="S28:T29"/>
    <mergeCell ref="I28:J29"/>
    <mergeCell ref="C42:G42"/>
    <mergeCell ref="C43:U46"/>
    <mergeCell ref="N32:U34"/>
    <mergeCell ref="U30:U31"/>
    <mergeCell ref="S30:T31"/>
    <mergeCell ref="K30:K31"/>
    <mergeCell ref="I30:J31"/>
    <mergeCell ref="X37:X40"/>
    <mergeCell ref="W37:W40"/>
    <mergeCell ref="K28:K29"/>
    <mergeCell ref="J32:M34"/>
    <mergeCell ref="B32:I34"/>
    <mergeCell ref="M37:U40"/>
    <mergeCell ref="C36:D36"/>
    <mergeCell ref="C37:K40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G18">
      <formula1>'ROUND 3'!$AX$18:$AZ$18</formula1>
    </dataValidation>
    <dataValidation type="list" allowBlank="1" showErrorMessage="1" sqref="R25">
      <formula1>'ROUND 3'!$BZ$25:$CB$25</formula1>
    </dataValidation>
    <dataValidation type="list" allowBlank="1" showErrorMessage="1" sqref="C4">
      <formula1>'ROUND 3'!$AH$4:$AJ$4</formula1>
    </dataValidation>
    <dataValidation type="list" allowBlank="1" showErrorMessage="1" sqref="F24">
      <formula1>'ROUND 3'!$AT$24:$AV$24</formula1>
    </dataValidation>
    <dataValidation type="list" allowBlank="1" showErrorMessage="1" sqref="H8">
      <formula1>'ROUND 3'!$BB$8:$BD$8</formula1>
    </dataValidation>
    <dataValidation type="list" allowBlank="1" showErrorMessage="1" sqref="Q11">
      <formula1>'ROUND 3'!$BV$11:$BX$11</formula1>
    </dataValidation>
    <dataValidation type="list" allowBlank="1" showErrorMessage="1" sqref="M9">
      <formula1>'ROUND 3'!$BF$9:$BH$9</formula1>
    </dataValidation>
    <dataValidation type="list" allowBlank="1" showErrorMessage="1" sqref="M16">
      <formula1>'ROUND 3'!$BF$16:$BH$16</formula1>
    </dataValidation>
    <dataValidation type="list" allowBlank="1" showErrorMessage="1" sqref="F8">
      <formula1>'ROUND 3'!$AT$8:$AV$8</formula1>
    </dataValidation>
    <dataValidation type="list" allowBlank="1" showErrorMessage="1" sqref="G20">
      <formula1>'ROUND 3'!$AX$20:$AZ$20</formula1>
    </dataValidation>
    <dataValidation type="list" allowBlank="1" showErrorMessage="1" sqref="P27">
      <formula1>'ROUND 3'!$BR$27:$BT$27</formula1>
    </dataValidation>
    <dataValidation type="list" allowBlank="1" showErrorMessage="1" sqref="C22">
      <formula1>'ROUND 3'!$AH$22:$AJ$22</formula1>
    </dataValidation>
    <dataValidation type="list" allowBlank="1" showErrorMessage="1" sqref="C3:H3">
      <formula1>'ROUND 3'!$Y$27:$Y$36</formula1>
    </dataValidation>
    <dataValidation type="list" allowBlank="1" showErrorMessage="1" sqref="I14">
      <formula1>'ROUND 3'!$X$14:$AA$14</formula1>
    </dataValidation>
    <dataValidation type="list" allowBlank="1" showErrorMessage="1" sqref="S14">
      <formula1>'ROUND 3'!$AC$14:$AF$14</formula1>
    </dataValidation>
    <dataValidation type="list" allowBlank="1" showErrorMessage="1" sqref="Q24">
      <formula1>'ROUND 3'!$BV$24:$BX$24</formula1>
    </dataValidation>
    <dataValidation type="list" allowBlank="1" showErrorMessage="1" sqref="D22">
      <formula1>'ROUND 3'!$AL$22:$AN$22</formula1>
    </dataValidation>
    <dataValidation type="list" allowBlank="1" showErrorMessage="1" sqref="N22">
      <formula1>'ROUND 3'!$BJ$22:$BL$22</formula1>
    </dataValidation>
    <dataValidation type="list" allowBlank="1" showErrorMessage="1" sqref="O5">
      <formula1>'ROUND 3'!$BN$5:$BP$5</formula1>
    </dataValidation>
    <dataValidation type="list" allowBlank="1" showErrorMessage="1" sqref="E13">
      <formula1>'ROUND 3'!$AP$13:$AR$13</formula1>
    </dataValidation>
    <dataValidation type="list" allowBlank="1" showErrorMessage="1" sqref="E4">
      <formula1>'ROUND 3'!$AP$4:$AR$4</formula1>
    </dataValidation>
    <dataValidation type="list" allowBlank="1" showErrorMessage="1" sqref="P8">
      <formula1>'ROUND 3'!$BR$8:$BT$8</formula1>
    </dataValidation>
    <dataValidation type="list" allowBlank="1" showErrorMessage="1" sqref="R11">
      <formula1>'ROUND 3'!$BZ$11:$CB$11</formula1>
    </dataValidation>
    <dataValidation type="list" allowBlank="1" showErrorMessage="1" sqref="E14">
      <formula1>'ROUND 3'!$AP$14:$AR$14</formula1>
    </dataValidation>
    <dataValidation type="list" allowBlank="1" showErrorMessage="1" sqref="I8">
      <formula1>'ROUND 3'!$X$8:$AA$8</formula1>
    </dataValidation>
    <dataValidation type="list" allowBlank="1" showErrorMessage="1" sqref="Q5">
      <formula1>'ROUND 3'!$BV$5:$BX$5</formula1>
    </dataValidation>
    <dataValidation type="list" allowBlank="1" showErrorMessage="1" sqref="O17">
      <formula1>'ROUND 3'!$BN$17:$BP$17</formula1>
    </dataValidation>
    <dataValidation type="list" allowBlank="1" showErrorMessage="1" sqref="S5">
      <formula1>'ROUND 3'!$AC$5:$AF$5</formula1>
    </dataValidation>
    <dataValidation type="list" allowBlank="1" showErrorMessage="1" sqref="F25">
      <formula1>'ROUND 3'!$AT$25:$AV$25</formula1>
    </dataValidation>
    <dataValidation type="list" allowBlank="1" showErrorMessage="1" sqref="D23">
      <formula1>'ROUND 3'!$AL$23:$AN$23</formula1>
    </dataValidation>
    <dataValidation type="list" allowBlank="1" showErrorMessage="1" sqref="E26">
      <formula1>'ROUND 3'!$AP$26:$AR$26</formula1>
    </dataValidation>
    <dataValidation type="list" allowBlank="1" showErrorMessage="1" sqref="N23">
      <formula1>'ROUND 3'!$BJ$23:$BL$23</formula1>
    </dataValidation>
    <dataValidation type="list" allowBlank="1" showErrorMessage="1" sqref="R24">
      <formula1>'ROUND 3'!$BZ$24:$CB$24</formula1>
    </dataValidation>
    <dataValidation type="list" allowBlank="1" showErrorMessage="1" sqref="Q10">
      <formula1>'ROUND 3'!$BV$10:$BX$10</formula1>
    </dataValidation>
    <dataValidation type="list" allowBlank="1" showErrorMessage="1" sqref="E27">
      <formula1>'ROUND 3'!$AP$27:$AR$27</formula1>
    </dataValidation>
    <dataValidation type="list" allowBlank="1" showErrorMessage="1" sqref="R12">
      <formula1>'ROUND 3'!$BZ$12:$CB$12</formula1>
    </dataValidation>
    <dataValidation type="list" allowBlank="1" showErrorMessage="1" sqref="D5">
      <formula1>'ROUND 3'!$AL$5:$AN$5</formula1>
    </dataValidation>
    <dataValidation type="list" allowBlank="1" showErrorMessage="1" sqref="M15">
      <formula1>'ROUND 3'!$BF$15:$BH$15</formula1>
    </dataValidation>
    <dataValidation type="list" allowBlank="1" showErrorMessage="1" sqref="O18">
      <formula1>'ROUND 3'!$BN$18:$BP$18</formula1>
    </dataValidation>
    <dataValidation type="list" allowBlank="1" showErrorMessage="1" sqref="G4">
      <formula1>'ROUND 3'!$AX$4:$AZ$4</formula1>
    </dataValidation>
    <dataValidation type="list" allowBlank="1" showErrorMessage="1" sqref="C21">
      <formula1>'ROUND 3'!$AH$21:$AJ$21</formula1>
    </dataValidation>
    <dataValidation type="list" allowBlank="1" showErrorMessage="1" sqref="N8">
      <formula1>'ROUND 3'!$BJ$8:$BL$8</formula1>
    </dataValidation>
    <dataValidation type="list" allowBlank="1" showErrorMessage="1" sqref="H6">
      <formula1>'ROUND 3'!$BB$6:$BD$6</formula1>
    </dataValidation>
    <dataValidation type="list" allowBlank="1" showErrorMessage="1" sqref="G9">
      <formula1>'ROUND 3'!$AX$9:$AZ$9</formula1>
    </dataValidation>
    <dataValidation type="list" allowBlank="1" showErrorMessage="1" sqref="R13">
      <formula1>'ROUND 3'!$BZ$13:$CB$13</formula1>
    </dataValidation>
    <dataValidation type="list" allowBlank="1" showErrorMessage="1" sqref="I13">
      <formula1>'ROUND 3'!$X$13:$AA$13</formula1>
    </dataValidation>
    <dataValidation type="list" allowBlank="1" showErrorMessage="1" sqref="D19">
      <formula1>'ROUND 3'!$AL$19:$AN$19</formula1>
    </dataValidation>
    <dataValidation type="list" allowBlank="1" showErrorMessage="1" sqref="E12">
      <formula1>'ROUND 3'!$AP$12:$AR$12</formula1>
    </dataValidation>
    <dataValidation type="list" allowBlank="1" showErrorMessage="1" sqref="I16">
      <formula1>'ROUND 3'!$X$16:$AA$16</formula1>
    </dataValidation>
    <dataValidation type="list" allowBlank="1" showErrorMessage="1" sqref="N6">
      <formula1>'ROUND 3'!$BJ$6:$BL$6</formula1>
    </dataValidation>
    <dataValidation type="list" allowBlank="1" showErrorMessage="1" sqref="G21">
      <formula1>'ROUND 3'!$AX$21:$AZ$21</formula1>
    </dataValidation>
    <dataValidation type="list" allowBlank="1" showErrorMessage="1" sqref="R4">
      <formula1>'ROUND 3'!$BZ$4:$CB$4</formula1>
    </dataValidation>
    <dataValidation type="list" allowBlank="1" showErrorMessage="1" sqref="C23">
      <formula1>'ROUND 3'!$AH$23:$AJ$23</formula1>
    </dataValidation>
    <dataValidation type="list" allowBlank="1" showErrorMessage="1" sqref="G19">
      <formula1>'ROUND 3'!$AX$19:$AZ$19</formula1>
    </dataValidation>
    <dataValidation type="list" allowBlank="1" showErrorMessage="1" sqref="H27">
      <formula1>'ROUND 3'!$BB$27:$BD$27</formula1>
    </dataValidation>
    <dataValidation type="list" allowBlank="1" showErrorMessage="1" sqref="O19">
      <formula1>'ROUND 3'!$BN$19:$BP$19</formula1>
    </dataValidation>
    <dataValidation type="list" allowBlank="1" showErrorMessage="1" sqref="M7">
      <formula1>'ROUND 3'!$BF$7:$BH$7</formula1>
    </dataValidation>
    <dataValidation type="list" allowBlank="1" showErrorMessage="1" sqref="D10">
      <formula1>'ROUND 3'!$AL$10:$AN$10</formula1>
    </dataValidation>
    <dataValidation type="list" allowBlank="1" showErrorMessage="1" sqref="R23">
      <formula1>'ROUND 3'!$BZ$23:$CB$23</formula1>
    </dataValidation>
    <dataValidation type="list" allowBlank="1" showErrorMessage="1" sqref="E9">
      <formula1>'ROUND 3'!$AP$9:$AR$9</formula1>
    </dataValidation>
    <dataValidation type="list" allowBlank="1" showErrorMessage="1" sqref="N20">
      <formula1>'ROUND 3'!$BJ$20:$BL$20</formula1>
    </dataValidation>
    <dataValidation type="list" allowBlank="1" showErrorMessage="1" sqref="C24">
      <formula1>'ROUND 3'!$AH$24:$AJ$24</formula1>
    </dataValidation>
    <dataValidation type="list" allowBlank="1" showErrorMessage="1" sqref="F22">
      <formula1>'ROUND 3'!$AT$22:$AV$22</formula1>
    </dataValidation>
    <dataValidation type="list" allowBlank="1" showErrorMessage="1" sqref="E11">
      <formula1>'ROUND 3'!$AP$11:$AR$11</formula1>
    </dataValidation>
    <dataValidation type="list" allowBlank="1" showErrorMessage="1" sqref="G22">
      <formula1>'ROUND 3'!$AX$22:$AZ$22</formula1>
    </dataValidation>
    <dataValidation type="list" allowBlank="1" showErrorMessage="1" sqref="C18">
      <formula1>'ROUND 3'!$AH$18:$AJ$18</formula1>
    </dataValidation>
    <dataValidation type="list" allowBlank="1" showErrorMessage="1" sqref="P6">
      <formula1>'ROUND 3'!$BR$6:$BT$6</formula1>
    </dataValidation>
    <dataValidation type="list" allowBlank="1" showErrorMessage="1" sqref="Q12">
      <formula1>'ROUND 3'!$BV$12:$BX$12</formula1>
    </dataValidation>
    <dataValidation type="list" allowBlank="1" showErrorMessage="1" sqref="P25">
      <formula1>'ROUND 3'!$BR$25:$BT$25</formula1>
    </dataValidation>
    <dataValidation type="list" allowBlank="1" showErrorMessage="1" sqref="G16">
      <formula1>'ROUND 3'!$AX$16:$AZ$16</formula1>
    </dataValidation>
    <dataValidation type="list" allowBlank="1" showErrorMessage="1" sqref="N21">
      <formula1>'ROUND 3'!$BJ$21:$BL$21</formula1>
    </dataValidation>
    <dataValidation type="list" allowBlank="1" showErrorMessage="1" sqref="C2 M2">
      <formula1>INSTRUCTIONS!$A$34:$CC$34</formula1>
    </dataValidation>
    <dataValidation type="list" allowBlank="1" showErrorMessage="1" sqref="F23">
      <formula1>'ROUND 3'!$AT$23:$AV$23</formula1>
    </dataValidation>
    <dataValidation type="list" allowBlank="1" showErrorMessage="1" sqref="Q13">
      <formula1>'ROUND 3'!$BV$13:$BX$13</formula1>
    </dataValidation>
    <dataValidation type="list" allowBlank="1" showErrorMessage="1" sqref="G17">
      <formula1>'ROUND 3'!$AX$17:$AZ$17</formula1>
    </dataValidation>
    <dataValidation type="list" allowBlank="1" showErrorMessage="1" sqref="I15">
      <formula1>'ROUND 3'!$X$15:$AA$15</formula1>
    </dataValidation>
    <dataValidation type="list" allowBlank="1" showErrorMessage="1" sqref="C19">
      <formula1>'ROUND 3'!$AH$19:$AJ$19</formula1>
    </dataValidation>
    <dataValidation type="list" allowBlank="1" showErrorMessage="1" sqref="P26">
      <formula1>'ROUND 3'!$BR$26:$BT$26</formula1>
    </dataValidation>
    <dataValidation type="list" allowBlank="1" showErrorMessage="1" sqref="H26">
      <formula1>'ROUND 3'!$BB$26:$BD$26</formula1>
    </dataValidation>
    <dataValidation type="list" allowBlank="1" showErrorMessage="1" sqref="D9">
      <formula1>'ROUND 3'!$AL$9:$AN$9</formula1>
    </dataValidation>
    <dataValidation type="list" allowBlank="1" showErrorMessage="1" sqref="D12">
      <formula1>'ROUND 3'!$AL$12:$AN$12</formula1>
    </dataValidation>
    <dataValidation type="list" allowBlank="1" showErrorMessage="1" sqref="M19">
      <formula1>'ROUND 3'!$BF$19:$BH$19</formula1>
    </dataValidation>
    <dataValidation type="list" allowBlank="1" showErrorMessage="1" sqref="G7">
      <formula1>'ROUND 3'!$AX$7:$AZ$7</formula1>
    </dataValidation>
    <dataValidation type="list" allowBlank="1" showErrorMessage="1" sqref="Q8">
      <formula1>'ROUND 3'!$BV$8:$BX$8</formula1>
    </dataValidation>
    <dataValidation type="list" allowBlank="1" showErrorMessage="1" sqref="E16">
      <formula1>'ROUND 3'!$AP$16:$AR$16</formula1>
    </dataValidation>
    <dataValidation type="list" allowBlank="1" showErrorMessage="1" sqref="C17">
      <formula1>'ROUND 3'!$AH$17:$AJ$17</formula1>
    </dataValidation>
    <dataValidation type="list" allowBlank="1" showErrorMessage="1" sqref="N25">
      <formula1>'ROUND 3'!$BJ$25:$BL$25</formula1>
    </dataValidation>
    <dataValidation type="list" allowBlank="1" showErrorMessage="1" sqref="H4">
      <formula1>'ROUND 3'!$BB$4:$BD$4</formula1>
    </dataValidation>
    <dataValidation type="list" allowBlank="1" showErrorMessage="1" sqref="O8">
      <formula1>'ROUND 3'!$BN$8:$BP$8</formula1>
    </dataValidation>
    <dataValidation type="list" allowBlank="1" showErrorMessage="1" sqref="R22">
      <formula1>'ROUND 3'!$BZ$22:$CB$22</formula1>
    </dataValidation>
    <dataValidation type="list" allowBlank="1" showErrorMessage="1" sqref="G23">
      <formula1>'ROUND 3'!$AX$23:$AZ$23</formula1>
    </dataValidation>
    <dataValidation type="list" allowBlank="1" showErrorMessage="1" sqref="Q14">
      <formula1>'ROUND 3'!$BV$14:$BX$14</formula1>
    </dataValidation>
    <dataValidation type="list" allowBlank="1" showErrorMessage="1" sqref="M13">
      <formula1>'ROUND 3'!$BF$13:$BH$13</formula1>
    </dataValidation>
    <dataValidation type="list" allowBlank="1" showErrorMessage="1" sqref="M3:R3">
      <formula1>'ROUND 3'!$Y$38:$Y$47</formula1>
    </dataValidation>
    <dataValidation type="list" allowBlank="1" showErrorMessage="1" sqref="O15">
      <formula1>'ROUND 3'!$BN$15:$BP$15</formula1>
    </dataValidation>
    <dataValidation type="list" allowBlank="1" showErrorMessage="1" sqref="H18">
      <formula1>'ROUND 3'!$BB$18:$BD$18</formula1>
    </dataValidation>
    <dataValidation type="list" allowBlank="1" showErrorMessage="1" sqref="C11">
      <formula1>'ROUND 3'!$AH$11:$AJ$11</formula1>
    </dataValidation>
    <dataValidation type="list" allowBlank="1" showErrorMessage="1" sqref="D25">
      <formula1>'ROUND 3'!$AL$25:$AN$25</formula1>
    </dataValidation>
    <dataValidation type="list" allowBlank="1" showErrorMessage="1" sqref="E7">
      <formula1>'ROUND 3'!$AP$7:$AR$7</formula1>
    </dataValidation>
    <dataValidation type="list" allowBlank="1" showErrorMessage="1" sqref="I17">
      <formula1>'ROUND 3'!$X$17:$AA$17</formula1>
    </dataValidation>
    <dataValidation type="list" allowBlank="1" showErrorMessage="1" sqref="N17">
      <formula1>'ROUND 3'!$BJ$17:$BL$17</formula1>
    </dataValidation>
    <dataValidation type="list" allowBlank="1" showErrorMessage="1" sqref="N4">
      <formula1>'ROUND 3'!$BJ$4:$BL$4</formula1>
    </dataValidation>
    <dataValidation type="list" allowBlank="1" showErrorMessage="1" sqref="H20">
      <formula1>'ROUND 3'!$BB$20:$BD$20</formula1>
    </dataValidation>
    <dataValidation type="list" allowBlank="1" showErrorMessage="1" sqref="Q27">
      <formula1>'ROUND 3'!$BV$27:$BX$27</formula1>
    </dataValidation>
    <dataValidation type="list" allowBlank="1" showErrorMessage="1" sqref="F21">
      <formula1>'ROUND 3'!$AT$21:$AV$21</formula1>
    </dataValidation>
    <dataValidation type="list" allowBlank="1" showErrorMessage="1" sqref="M26">
      <formula1>'ROUND 3'!$BF$26:$BH$26</formula1>
    </dataValidation>
    <dataValidation type="list" allowBlank="1" showErrorMessage="1" sqref="M14">
      <formula1>'ROUND 3'!$BF$14:$BH$14</formula1>
    </dataValidation>
    <dataValidation type="list" allowBlank="1" showErrorMessage="1" sqref="D17">
      <formula1>'ROUND 3'!$AL$17:$AN$17</formula1>
    </dataValidation>
    <dataValidation type="list" allowBlank="1" showErrorMessage="1" sqref="N18">
      <formula1>'ROUND 3'!$BJ$18:$BL$18</formula1>
    </dataValidation>
    <dataValidation type="list" allowBlank="1" showErrorMessage="1" sqref="H19">
      <formula1>'ROUND 3'!$BB$19:$BD$19</formula1>
    </dataValidation>
    <dataValidation type="list" allowBlank="1" showErrorMessage="1" sqref="I18">
      <formula1>'ROUND 3'!$X$18:$AA$18</formula1>
    </dataValidation>
    <dataValidation type="list" allowBlank="1" showErrorMessage="1" sqref="Q21">
      <formula1>'ROUND 3'!$BV$21:$BX$21</formula1>
    </dataValidation>
    <dataValidation type="list" allowBlank="1" showErrorMessage="1" sqref="O22">
      <formula1>'ROUND 3'!$BN$22:$BP$22</formula1>
    </dataValidation>
    <dataValidation type="list" allowBlank="1" showErrorMessage="1" sqref="M20">
      <formula1>'ROUND 3'!$BF$20:$BH$20</formula1>
    </dataValidation>
    <dataValidation type="list" allowBlank="1" showErrorMessage="1" sqref="H12">
      <formula1>'ROUND 3'!$BB$12:$BD$12</formula1>
    </dataValidation>
    <dataValidation type="list" allowBlank="1" showErrorMessage="1" sqref="D11">
      <formula1>'ROUND 3'!$AL$11:$AN$11</formula1>
    </dataValidation>
    <dataValidation type="list" allowBlank="1" showErrorMessage="1" sqref="F13">
      <formula1>'ROUND 3'!$AT$13:$AV$13</formula1>
    </dataValidation>
    <dataValidation type="list" allowBlank="1" showErrorMessage="1" sqref="O10">
      <formula1>'ROUND 3'!$BN$10:$BP$10</formula1>
    </dataValidation>
    <dataValidation type="list" allowBlank="1" showErrorMessage="1" sqref="C16">
      <formula1>'ROUND 3'!$AH$16:$AJ$16</formula1>
    </dataValidation>
    <dataValidation type="list" allowBlank="1" showErrorMessage="1" sqref="H13">
      <formula1>'ROUND 3'!$BB$13:$BD$13</formula1>
    </dataValidation>
    <dataValidation type="list" allowBlank="1" showErrorMessage="1" sqref="M27">
      <formula1>'ROUND 3'!$BF$27:$BH$27</formula1>
    </dataValidation>
    <dataValidation type="list" allowBlank="1" showErrorMessage="1" sqref="F14">
      <formula1>'ROUND 3'!$AT$14:$AV$14</formula1>
    </dataValidation>
    <dataValidation type="list" allowBlank="1" showErrorMessage="1" sqref="N24">
      <formula1>'ROUND 3'!$BJ$24:$BL$24</formula1>
    </dataValidation>
    <dataValidation type="list" allowBlank="1" showErrorMessage="1" sqref="D18">
      <formula1>'ROUND 3'!$AL$18:$AN$18</formula1>
    </dataValidation>
    <dataValidation type="list" allowBlank="1" showErrorMessage="1" sqref="C9">
      <formula1>'ROUND 3'!$AH$9:$AJ$9</formula1>
    </dataValidation>
    <dataValidation type="list" allowBlank="1" showErrorMessage="1" sqref="E15">
      <formula1>'ROUND 3'!$AP$15:$AR$15</formula1>
    </dataValidation>
    <dataValidation type="list" allowBlank="1" showErrorMessage="1" sqref="R8">
      <formula1>'ROUND 3'!$BZ$8:$CB$8</formula1>
    </dataValidation>
    <dataValidation type="list" allowBlank="1" showErrorMessage="1" sqref="R19">
      <formula1>'ROUND 3'!$BZ$19:$CB$19</formula1>
    </dataValidation>
    <dataValidation type="list" allowBlank="1" showErrorMessage="1" sqref="Q22">
      <formula1>'ROUND 3'!$BV$22:$BX$22</formula1>
    </dataValidation>
    <dataValidation type="list" allowBlank="1" showErrorMessage="1" sqref="H25">
      <formula1>'ROUND 3'!$BB$25:$BD$25</formula1>
    </dataValidation>
    <dataValidation type="list" allowBlank="1" showErrorMessage="1" sqref="P4">
      <formula1>'ROUND 3'!$BR$4:$BT$4</formula1>
    </dataValidation>
    <dataValidation type="list" allowBlank="1" showErrorMessage="1" sqref="I5">
      <formula1>'ROUND 3'!$X$5:$AA$5</formula1>
    </dataValidation>
    <dataValidation type="list" allowBlank="1" showErrorMessage="1" sqref="M21">
      <formula1>'ROUND 3'!$BF$21:$BH$21</formula1>
    </dataValidation>
    <dataValidation type="list" allowBlank="1" showErrorMessage="1" sqref="F6">
      <formula1>'ROUND 3'!$AT$6:$AV$6</formula1>
    </dataValidation>
    <dataValidation type="list" allowBlank="1" showErrorMessage="1" sqref="O23">
      <formula1>'ROUND 3'!$BN$23:$BP$23</formula1>
    </dataValidation>
    <dataValidation type="list" allowBlank="1" showErrorMessage="1" sqref="D24">
      <formula1>'ROUND 3'!$AL$24:$AN$24</formula1>
    </dataValidation>
    <dataValidation type="list" allowBlank="1" showErrorMessage="1" sqref="Q23">
      <formula1>'ROUND 3'!$BV$23:$BX$23</formula1>
    </dataValidation>
    <dataValidation type="list" allowBlank="1" showErrorMessage="1" sqref="D21">
      <formula1>'ROUND 3'!$AL$21:$AN$21</formula1>
    </dataValidation>
    <dataValidation type="list" allowBlank="1" showErrorMessage="1" sqref="O21">
      <formula1>'ROUND 3'!$BN$21:$BP$21</formula1>
    </dataValidation>
    <dataValidation type="list" allowBlank="1" showErrorMessage="1" sqref="G27">
      <formula1>'ROUND 3'!$AX$27:$AZ$27</formula1>
    </dataValidation>
    <dataValidation type="list" allowBlank="1" showErrorMessage="1" sqref="H14">
      <formula1>'ROUND 3'!$BB$14:$BD$14</formula1>
    </dataValidation>
    <dataValidation type="list" allowBlank="1" showErrorMessage="1" sqref="N19">
      <formula1>'ROUND 3'!$BJ$19:$BL$19</formula1>
    </dataValidation>
    <dataValidation type="list" allowBlank="1" showErrorMessage="1" sqref="C13">
      <formula1>'ROUND 3'!$AH$13:$AJ$13</formula1>
    </dataValidation>
    <dataValidation type="list" allowBlank="1" showErrorMessage="1" sqref="M25">
      <formula1>'ROUND 3'!$BF$25:$BH$25</formula1>
    </dataValidation>
    <dataValidation type="list" allowBlank="1" showErrorMessage="1" sqref="D7">
      <formula1>'ROUND 3'!$AL$7:$AN$7</formula1>
    </dataValidation>
    <dataValidation type="list" allowBlank="1" showErrorMessage="1" sqref="C10">
      <formula1>'ROUND 3'!$AH$10:$AJ$10</formula1>
    </dataValidation>
    <dataValidation type="list" allowBlank="1" showErrorMessage="1" sqref="H17">
      <formula1>'ROUND 3'!$BB$17:$BD$17</formula1>
    </dataValidation>
    <dataValidation type="list" allowBlank="1" showErrorMessage="1" sqref="D16">
      <formula1>'ROUND 3'!$AL$16:$AN$16</formula1>
    </dataValidation>
    <dataValidation type="list" allowBlank="1" showErrorMessage="1" sqref="Q26">
      <formula1>'ROUND 3'!$BV$26:$BX$26</formula1>
    </dataValidation>
    <dataValidation type="list" allowBlank="1" showErrorMessage="1" sqref="M22">
      <formula1>'ROUND 3'!$BF$22:$BH$22</formula1>
    </dataValidation>
    <dataValidation type="list" allowBlank="1" showErrorMessage="1" sqref="M4">
      <formula1>'ROUND 3'!$BF$4:$BH$4</formula1>
    </dataValidation>
    <dataValidation type="list" allowBlank="1" showErrorMessage="1" sqref="S8">
      <formula1>'ROUND 3'!$AC$8:$AF$8</formula1>
    </dataValidation>
    <dataValidation type="list" allowBlank="1" showErrorMessage="1" sqref="O16">
      <formula1>'ROUND 3'!$BN$16:$BP$16</formula1>
    </dataValidation>
    <dataValidation type="list" allowBlank="1" showErrorMessage="1" sqref="E22">
      <formula1>'ROUND 3'!$AP$22:$AR$22</formula1>
    </dataValidation>
    <dataValidation type="list" allowBlank="1" showErrorMessage="1" sqref="D13">
      <formula1>'ROUND 3'!$AL$13:$AN$13</formula1>
    </dataValidation>
    <dataValidation type="list" allowBlank="1" showErrorMessage="1" sqref="O13">
      <formula1>'ROUND 3'!$BN$13:$BP$13</formula1>
    </dataValidation>
    <dataValidation type="list" allowBlank="1" showErrorMessage="1" sqref="N26">
      <formula1>'ROUND 3'!$BJ$26:$BL$26</formula1>
    </dataValidation>
    <dataValidation type="list" allowBlank="1" showErrorMessage="1" sqref="N9">
      <formula1>'ROUND 3'!$BJ$9:$BL$9</formula1>
    </dataValidation>
    <dataValidation type="list" allowBlank="1" showErrorMessage="1" sqref="C20">
      <formula1>'ROUND 3'!$AH$20:$AJ$20</formula1>
    </dataValidation>
    <dataValidation type="list" allowBlank="1" showErrorMessage="1" sqref="R26">
      <formula1>'ROUND 3'!$BZ$26:$CB$26</formula1>
    </dataValidation>
    <dataValidation type="list" allowBlank="1" showErrorMessage="1" sqref="E25">
      <formula1>'ROUND 3'!$AP$25:$AR$25</formula1>
    </dataValidation>
    <dataValidation type="list" allowBlank="1" showErrorMessage="1" sqref="F12">
      <formula1>'ROUND 3'!$AT$12:$AV$12</formula1>
    </dataValidation>
    <dataValidation type="list" allowBlank="1" showErrorMessage="1" sqref="M17">
      <formula1>'ROUND 3'!$BF$17:$BH$17</formula1>
    </dataValidation>
    <dataValidation type="list" allowBlank="1" showErrorMessage="1" sqref="G5">
      <formula1>'ROUND 3'!$AX$5:$AZ$5</formula1>
    </dataValidation>
    <dataValidation type="list" allowBlank="1" showErrorMessage="1" sqref="Q6">
      <formula1>'ROUND 3'!$BV$6:$BX$6</formula1>
    </dataValidation>
    <dataValidation type="list" allowBlank="1" showErrorMessage="1" sqref="Q18">
      <formula1>'ROUND 3'!$BV$18:$BX$18</formula1>
    </dataValidation>
    <dataValidation type="list" allowBlank="1" showErrorMessage="1" sqref="H21">
      <formula1>'ROUND 3'!$BB$21:$BD$21</formula1>
    </dataValidation>
    <dataValidation type="list" allowBlank="1" showErrorMessage="1" sqref="C7">
      <formula1>'ROUND 3'!$AH$7:$AJ$7</formula1>
    </dataValidation>
    <dataValidation type="list" allowBlank="1" showErrorMessage="1" sqref="M23">
      <formula1>'ROUND 3'!$BF$23:$BH$23</formula1>
    </dataValidation>
    <dataValidation type="list" allowBlank="1" showErrorMessage="1" sqref="C12">
      <formula1>'ROUND 3'!$AH$12:$AJ$12</formula1>
    </dataValidation>
    <dataValidation type="list" allowBlank="1" showErrorMessage="1" sqref="F10">
      <formula1>'ROUND 3'!$AT$10:$AV$10</formula1>
    </dataValidation>
    <dataValidation type="list" allowBlank="1" showErrorMessage="1" sqref="D14">
      <formula1>'ROUND 3'!$AL$14:$AN$14</formula1>
    </dataValidation>
    <dataValidation type="list" allowBlank="1" showErrorMessage="1" sqref="E23">
      <formula1>'ROUND 3'!$AP$23:$AR$23</formula1>
    </dataValidation>
    <dataValidation type="list" allowBlank="1" showErrorMessage="1" sqref="E17">
      <formula1>'ROUND 3'!$AP$17:$AR$17</formula1>
    </dataValidation>
    <dataValidation type="list" allowBlank="1" showErrorMessage="1" sqref="H15">
      <formula1>'ROUND 3'!$BB$15:$BD$15</formula1>
    </dataValidation>
    <dataValidation type="list" allowBlank="1" showErrorMessage="1" sqref="R27">
      <formula1>'ROUND 3'!$BZ$27:$CB$27</formula1>
    </dataValidation>
    <dataValidation type="list" allowBlank="1" showErrorMessage="1" sqref="Q19">
      <formula1>'ROUND 3'!$BV$19:$BX$19</formula1>
    </dataValidation>
    <dataValidation type="list" allowBlank="1" showErrorMessage="1" sqref="F4">
      <formula1>'ROUND 3'!$AT$4:$AV$4</formula1>
    </dataValidation>
    <dataValidation type="list" allowBlank="1" showErrorMessage="1" sqref="M18">
      <formula1>'ROUND 3'!$BF$18:$BH$18</formula1>
    </dataValidation>
    <dataValidation type="list" allowBlank="1" showErrorMessage="1" sqref="O20">
      <formula1>'ROUND 3'!$BN$20:$BP$20</formula1>
    </dataValidation>
    <dataValidation type="list" allowBlank="1" showErrorMessage="1" sqref="D20">
      <formula1>'ROUND 3'!$AL$20:$AN$20</formula1>
    </dataValidation>
    <dataValidation type="list" allowBlank="1" showErrorMessage="1" sqref="F11">
      <formula1>'ROUND 3'!$AT$11:$AV$11</formula1>
    </dataValidation>
    <dataValidation type="list" allowBlank="1" showErrorMessage="1" sqref="E24">
      <formula1>'ROUND 3'!$AP$24:$AR$24</formula1>
    </dataValidation>
    <dataValidation type="list" allowBlank="1" showErrorMessage="1" sqref="R6">
      <formula1>'ROUND 3'!$BZ$6:$CB$6</formula1>
    </dataValidation>
    <dataValidation type="list" allowBlank="1" showErrorMessage="1" sqref="H22">
      <formula1>'ROUND 3'!$BB$22:$BD$22</formula1>
    </dataValidation>
    <dataValidation type="list" allowBlank="1" showErrorMessage="1" sqref="M24">
      <formula1>'ROUND 3'!$BF$24:$BH$24</formula1>
    </dataValidation>
    <dataValidation type="list" allowBlank="1" showErrorMessage="1" sqref="N27">
      <formula1>'ROUND 3'!$BJ$27:$BL$27</formula1>
    </dataValidation>
    <dataValidation type="list" allowBlank="1" showErrorMessage="1" sqref="O14">
      <formula1>'ROUND 3'!$BN$14:$BP$14</formula1>
    </dataValidation>
    <dataValidation type="list" allowBlank="1" showErrorMessage="1" sqref="Q25">
      <formula1>'ROUND 3'!$BV$25:$BX$25</formula1>
    </dataValidation>
    <dataValidation type="list" allowBlank="1" showErrorMessage="1" sqref="D15">
      <formula1>'ROUND 3'!$AL$15:$AN$15</formula1>
    </dataValidation>
    <dataValidation type="list" allowBlank="1" showErrorMessage="1" sqref="E18">
      <formula1>'ROUND 3'!$AP$18:$AR$18</formula1>
    </dataValidation>
    <dataValidation type="list" allowBlank="1" showErrorMessage="1" sqref="P9">
      <formula1>'ROUND 3'!$BR$9:$BT$9</formula1>
    </dataValidation>
    <dataValidation type="list" allowBlank="1" showErrorMessage="1" sqref="H16">
      <formula1>'ROUND 3'!$BB$16:$BD$16</formula1>
    </dataValidation>
    <dataValidation type="list" allowBlank="1" showErrorMessage="1" sqref="I7">
      <formula1>'ROUND 3'!$X$7:$AA$7</formula1>
    </dataValidation>
    <dataValidation type="list" allowBlank="1" showErrorMessage="1" sqref="O12">
      <formula1>'ROUND 3'!$BN$12:$BP$12</formula1>
    </dataValidation>
    <dataValidation type="list" allowBlank="1" showErrorMessage="1" sqref="E19">
      <formula1>'ROUND 3'!$AP$19:$AR$19</formula1>
    </dataValidation>
    <dataValidation type="list" allowBlank="1" showErrorMessage="1" sqref="I22">
      <formula1>'ROUND 3'!$X$22:$AA$22</formula1>
    </dataValidation>
    <dataValidation type="list" allowBlank="1" showErrorMessage="1" sqref="S22">
      <formula1>'ROUND 3'!$AC$22:$AF$22</formula1>
    </dataValidation>
    <dataValidation type="list" allowBlank="1" showErrorMessage="1" sqref="Q4">
      <formula1>'ROUND 3'!$BV$4:$BX$4</formula1>
    </dataValidation>
    <dataValidation type="list" allowBlank="1" showErrorMessage="1" sqref="Q17">
      <formula1>'ROUND 3'!$BV$17:$BX$17</formula1>
    </dataValidation>
    <dataValidation type="list" allowBlank="1" showErrorMessage="1" sqref="H10">
      <formula1>'ROUND 3'!$BB$10:$BD$10</formula1>
    </dataValidation>
    <dataValidation type="list" allowBlank="1" showErrorMessage="1" sqref="P7">
      <formula1>'ROUND 3'!$BR$7:$BT$7</formula1>
    </dataValidation>
    <dataValidation type="list" allowBlank="1" showErrorMessage="1" sqref="E21">
      <formula1>'ROUND 3'!$AP$21:$AR$21</formula1>
    </dataValidation>
    <dataValidation type="list" allowBlank="1" showErrorMessage="1" sqref="R5">
      <formula1>'ROUND 3'!$BZ$5:$CB$5</formula1>
    </dataValidation>
    <dataValidation type="list" allowBlank="1" showErrorMessage="1" sqref="N7">
      <formula1>'ROUND 3'!$BJ$7:$BL$7</formula1>
    </dataValidation>
    <dataValidation type="list" allowBlank="1" showErrorMessage="1" sqref="M10">
      <formula1>'ROUND 3'!$BF$10:$BH$10</formula1>
    </dataValidation>
    <dataValidation type="list" allowBlank="1" showErrorMessage="1" sqref="R17">
      <formula1>'ROUND 3'!$BZ$17:$CB$17</formula1>
    </dataValidation>
    <dataValidation type="list" allowBlank="1" showErrorMessage="1" sqref="S6">
      <formula1>'ROUND 3'!$AC$6:$AF$6</formula1>
    </dataValidation>
    <dataValidation type="list" allowBlank="1" showErrorMessage="1" sqref="O25">
      <formula1>'ROUND 3'!$BN$25:$BP$25</formula1>
    </dataValidation>
    <dataValidation type="list" allowBlank="1" showErrorMessage="1" sqref="P21">
      <formula1>'ROUND 3'!$BR$21:$BT$21</formula1>
    </dataValidation>
    <dataValidation type="list" allowBlank="1" showErrorMessage="1" sqref="H23">
      <formula1>'ROUND 3'!$BB$23:$BD$23</formula1>
    </dataValidation>
    <dataValidation type="list" allowBlank="1" showErrorMessage="1" sqref="G12">
      <formula1>'ROUND 3'!$AX$12:$AZ$12</formula1>
    </dataValidation>
    <dataValidation type="list" allowBlank="1" showErrorMessage="1" sqref="P19">
      <formula1>'ROUND 3'!$BR$19:$BT$19</formula1>
    </dataValidation>
    <dataValidation type="list" allowBlank="1" showErrorMessage="1" sqref="C14">
      <formula1>'ROUND 3'!$AH$14:$AJ$14</formula1>
    </dataValidation>
    <dataValidation type="list" allowBlank="1" showErrorMessage="1" sqref="G13">
      <formula1>'ROUND 3'!$AX$13:$AZ$13</formula1>
    </dataValidation>
    <dataValidation type="list" allowBlank="1" showErrorMessage="1" sqref="C5">
      <formula1>'ROUND 3'!$AH$5:$AJ$5</formula1>
    </dataValidation>
    <dataValidation type="list" allowBlank="1" showErrorMessage="1" sqref="C15">
      <formula1>'ROUND 3'!$AH$15:$AJ$15</formula1>
    </dataValidation>
    <dataValidation type="list" allowBlank="1" showErrorMessage="1" sqref="Q16">
      <formula1>'ROUND 3'!$BV$16:$BX$16</formula1>
    </dataValidation>
    <dataValidation type="list" allowBlank="1" showErrorMessage="1" sqref="R18">
      <formula1>'ROUND 3'!$BZ$18:$CB$18</formula1>
    </dataValidation>
    <dataValidation type="list" allowBlank="1" showErrorMessage="1" sqref="H9">
      <formula1>'ROUND 3'!$BB$9:$BD$9</formula1>
    </dataValidation>
    <dataValidation type="list" allowBlank="1" showErrorMessage="1" sqref="F9">
      <formula1>'ROUND 3'!$AT$9:$AV$9</formula1>
    </dataValidation>
    <dataValidation type="list" allowBlank="1" showErrorMessage="1" sqref="P22">
      <formula1>'ROUND 3'!$BR$22:$BT$22</formula1>
    </dataValidation>
    <dataValidation type="list" allowBlank="1" showErrorMessage="1" sqref="G25">
      <formula1>'ROUND 3'!$AX$25:$AZ$25</formula1>
    </dataValidation>
    <dataValidation type="list" allowBlank="1" showErrorMessage="1" sqref="I23">
      <formula1>'ROUND 3'!$X$23:$AA$23</formula1>
    </dataValidation>
    <dataValidation type="list" allowBlank="1" showErrorMessage="1" sqref="C27">
      <formula1>'ROUND 3'!$AH$27:$AJ$27</formula1>
    </dataValidation>
    <dataValidation type="list" allowBlank="1" showErrorMessage="1" sqref="H24">
      <formula1>'ROUND 3'!$BB$24:$BD$24</formula1>
    </dataValidation>
    <dataValidation type="list" allowBlank="1" showErrorMessage="1" sqref="O6">
      <formula1>'ROUND 3'!$BN$6:$BP$6</formula1>
    </dataValidation>
    <dataValidation type="list" allowBlank="1" showErrorMessage="1" sqref="G26">
      <formula1>'ROUND 3'!$AX$26:$AZ$26</formula1>
    </dataValidation>
    <dataValidation type="list" allowBlank="1" showErrorMessage="1" sqref="I19">
      <formula1>'ROUND 3'!$X$19:$AA$19</formula1>
    </dataValidation>
    <dataValidation type="list" allowBlank="1" showErrorMessage="1" sqref="O11">
      <formula1>'ROUND 3'!$BN$11:$BP$11</formula1>
    </dataValidation>
    <dataValidation type="list" allowBlank="1" showErrorMessage="1" sqref="E5">
      <formula1>'ROUND 3'!$AP$5:$AR$5</formula1>
    </dataValidation>
    <dataValidation type="list" allowBlank="1" showErrorMessage="1" sqref="S19">
      <formula1>'ROUND 3'!$AC$19:$AF$19</formula1>
    </dataValidation>
    <dataValidation type="list" allowBlank="1" showErrorMessage="1" sqref="E20">
      <formula1>'ROUND 3'!$AP$20:$AR$20</formula1>
    </dataValidation>
    <dataValidation type="list" allowBlank="1" showErrorMessage="1" sqref="M8">
      <formula1>'ROUND 3'!$BF$8:$BH$8</formula1>
    </dataValidation>
    <dataValidation type="list" allowBlank="1" showErrorMessage="1" sqref="R16">
      <formula1>'ROUND 3'!$BZ$16:$CB$16</formula1>
    </dataValidation>
    <dataValidation type="list" allowBlank="1" showErrorMessage="1" sqref="N16">
      <formula1>'ROUND 3'!$BJ$16:$BL$16</formula1>
    </dataValidation>
    <dataValidation type="list" allowBlank="1" showErrorMessage="1" sqref="O24">
      <formula1>'ROUND 3'!$BN$24:$BP$24</formula1>
    </dataValidation>
    <dataValidation type="list" allowBlank="1" showErrorMessage="1" sqref="N13">
      <formula1>'ROUND 3'!$BJ$13:$BL$13</formula1>
    </dataValidation>
    <dataValidation type="list" allowBlank="1" showErrorMessage="1" sqref="F15">
      <formula1>'ROUND 3'!$AT$15:$AV$15</formula1>
    </dataValidation>
    <dataValidation type="list" allowBlank="1" showErrorMessage="1" sqref="O27">
      <formula1>'ROUND 3'!$BN$27:$BP$27</formula1>
    </dataValidation>
    <dataValidation type="list" allowBlank="1" showErrorMessage="1" sqref="S10">
      <formula1>'ROUND 3'!$AC$10:$AF$10</formula1>
    </dataValidation>
    <dataValidation type="list" allowBlank="1" showErrorMessage="1" sqref="F20">
      <formula1>'ROUND 3'!$AT$20:$AV$20</formula1>
    </dataValidation>
    <dataValidation type="list" allowBlank="1" showErrorMessage="1" sqref="S4">
      <formula1>'ROUND 3'!$AC$4:$AF$4</formula1>
    </dataValidation>
    <dataValidation type="list" allowBlank="1" showErrorMessage="1" sqref="F18">
      <formula1>'ROUND 3'!$AT$18:$AV$18</formula1>
    </dataValidation>
    <dataValidation type="list" allowBlank="1" showErrorMessage="1" sqref="P18">
      <formula1>'ROUND 3'!$BR$18:$BT$18</formula1>
    </dataValidation>
    <dataValidation type="list" allowBlank="1" showErrorMessage="1" sqref="Q15">
      <formula1>'ROUND 3'!$BV$15:$BX$15</formula1>
    </dataValidation>
    <dataValidation type="list" allowBlank="1" showErrorMessage="1" sqref="F7">
      <formula1>'ROUND 3'!$AT$7:$AV$7</formula1>
    </dataValidation>
    <dataValidation type="list" allowBlank="1" showErrorMessage="1" sqref="P5">
      <formula1>'ROUND 3'!$BR$5:$BT$5</formula1>
    </dataValidation>
    <dataValidation type="list" allowBlank="1" showErrorMessage="1" sqref="C26">
      <formula1>'ROUND 3'!$AH$26:$AJ$26</formula1>
    </dataValidation>
    <dataValidation type="list" allowBlank="1" showErrorMessage="1" sqref="I9">
      <formula1>'ROUND 3'!$X$9:$AA$9</formula1>
    </dataValidation>
    <dataValidation type="list" allowBlank="1" showErrorMessage="1" sqref="Q20">
      <formula1>'ROUND 3'!$BV$20:$BX$20</formula1>
    </dataValidation>
    <dataValidation type="list" allowBlank="1" showErrorMessage="1" sqref="D4">
      <formula1>'ROUND 3'!$AL$4:$AN$4</formula1>
    </dataValidation>
    <dataValidation type="list" allowBlank="1" showErrorMessage="1" sqref="H11">
      <formula1>'ROUND 3'!$BB$11:$BD$11</formula1>
    </dataValidation>
    <dataValidation type="list" allowBlank="1" showErrorMessage="1" sqref="G24">
      <formula1>'ROUND 3'!$AX$24:$AZ$24</formula1>
    </dataValidation>
    <dataValidation type="list" allowBlank="1" showErrorMessage="1" sqref="R20">
      <formula1>'ROUND 3'!$BZ$20:$CB$20</formula1>
    </dataValidation>
    <dataValidation type="list" allowBlank="1" showErrorMessage="1" sqref="D26">
      <formula1>'ROUND 3'!$AL$26:$AN$26</formula1>
    </dataValidation>
    <dataValidation type="list" allowBlank="1" showErrorMessage="1" sqref="O26">
      <formula1>'ROUND 3'!$BN$26:$BP$26</formula1>
    </dataValidation>
    <dataValidation type="list" allowBlank="1" showErrorMessage="1" sqref="M11">
      <formula1>'ROUND 3'!$BF$11:$BH$11</formula1>
    </dataValidation>
    <dataValidation type="list" allowBlank="1" showErrorMessage="1" sqref="N14">
      <formula1>'ROUND 3'!$BJ$14:$BL$14</formula1>
    </dataValidation>
    <dataValidation type="list" allowBlank="1" showErrorMessage="1" sqref="M6">
      <formula1>'ROUND 3'!$BF$6:$BH$6</formula1>
    </dataValidation>
    <dataValidation type="list" allowBlank="1" showErrorMessage="1" sqref="F16">
      <formula1>'ROUND 3'!$AT$16:$AV$16</formula1>
    </dataValidation>
    <dataValidation type="list" allowBlank="1" showErrorMessage="1" sqref="I20">
      <formula1>'ROUND 3'!$X$20:$AA$20</formula1>
    </dataValidation>
    <dataValidation type="list" allowBlank="1" showErrorMessage="1" sqref="R15">
      <formula1>'ROUND 3'!$BZ$15:$CB$15</formula1>
    </dataValidation>
    <dataValidation type="list" allowBlank="1" showErrorMessage="1" sqref="C25">
      <formula1>'ROUND 3'!$AH$25:$AJ$25</formula1>
    </dataValidation>
    <dataValidation type="list" allowBlank="1" showErrorMessage="1" sqref="R21">
      <formula1>'ROUND 3'!$BZ$21:$CB$21</formula1>
    </dataValidation>
    <dataValidation type="list" allowBlank="1" showErrorMessage="1" sqref="O4">
      <formula1>'ROUND 3'!$BN$4:$BP$4</formula1>
    </dataValidation>
    <dataValidation type="list" allowBlank="1" showErrorMessage="1" sqref="I21">
      <formula1>'ROUND 3'!$X$21:$AA$21</formula1>
    </dataValidation>
    <dataValidation type="list" allowBlank="1" showErrorMessage="1" sqref="F17">
      <formula1>'ROUND 3'!$AT$17:$AV$17</formula1>
    </dataValidation>
    <dataValidation type="list" allowBlank="1" showErrorMessage="1" sqref="D27">
      <formula1>'ROUND 3'!$AL$27:$AN$27</formula1>
    </dataValidation>
    <dataValidation type="list" allowBlank="1" showErrorMessage="1" sqref="M12">
      <formula1>'ROUND 3'!$BF$12:$BH$12</formula1>
    </dataValidation>
    <dataValidation type="list" allowBlank="1" showErrorMessage="1" sqref="H7">
      <formula1>'ROUND 3'!$BB$7:$BD$7</formula1>
    </dataValidation>
    <dataValidation type="list" allowBlank="1" showErrorMessage="1" sqref="N15">
      <formula1>'ROUND 3'!$BJ$15:$BL$15</formula1>
    </dataValidation>
    <dataValidation type="list" allowBlank="1" showErrorMessage="1" sqref="F27">
      <formula1>'ROUND 3'!$AT$27:$AV$27</formula1>
    </dataValidation>
    <dataValidation type="list" allowBlank="1" showErrorMessage="1" sqref="P24">
      <formula1>'ROUND 3'!$BR$24:$BT$24</formula1>
    </dataValidation>
    <dataValidation type="list" allowBlank="1" showErrorMessage="1" sqref="R9">
      <formula1>'ROUND 3'!$BZ$9:$CB$9</formula1>
    </dataValidation>
    <dataValidation type="list" allowBlank="1" showErrorMessage="1" sqref="S17">
      <formula1>'ROUND 3'!$AC$17:$AF$17</formula1>
    </dataValidation>
    <dataValidation type="list" allowBlank="1" showErrorMessage="1" sqref="F19">
      <formula1>'ROUND 3'!$AT$19:$AV$19</formula1>
    </dataValidation>
    <dataValidation type="list" allowBlank="1" showErrorMessage="1" sqref="P16">
      <formula1>'ROUND 3'!$BR$16:$BT$16</formula1>
    </dataValidation>
    <dataValidation type="list" allowBlank="1" showErrorMessage="1" sqref="F5">
      <formula1>'ROUND 3'!$AT$5:$AV$5</formula1>
    </dataValidation>
    <dataValidation type="list" allowBlank="1" showErrorMessage="1" sqref="E10">
      <formula1>'ROUND 3'!$AP$10:$AR$10</formula1>
    </dataValidation>
    <dataValidation type="list" allowBlank="1" showErrorMessage="1" sqref="I4">
      <formula1>'ROUND 3'!$X$4:$AA$4</formula1>
    </dataValidation>
    <dataValidation type="list" allowBlank="1" showErrorMessage="1" sqref="S11">
      <formula1>'ROUND 3'!$AC$11:$AF$11</formula1>
    </dataValidation>
    <dataValidation type="list" allowBlank="1" showErrorMessage="1" sqref="R14">
      <formula1>'ROUND 3'!$BZ$14:$CB$14</formula1>
    </dataValidation>
    <dataValidation type="list" allowBlank="1" showErrorMessage="1" sqref="G15">
      <formula1>'ROUND 3'!$AX$15:$AZ$15</formula1>
    </dataValidation>
    <dataValidation type="list" allowBlank="1" showErrorMessage="1" sqref="C8">
      <formula1>'ROUND 3'!$AH$8:$AJ$8</formula1>
    </dataValidation>
    <dataValidation type="list" allowBlank="1" showErrorMessage="1" sqref="G8">
      <formula1>'ROUND 3'!$AX$8:$AZ$8</formula1>
    </dataValidation>
    <dataValidation type="list" allowBlank="1" showErrorMessage="1" sqref="P10">
      <formula1>'ROUND 3'!$BR$10:$BT$10</formula1>
    </dataValidation>
    <dataValidation type="list" allowBlank="1" showErrorMessage="1" sqref="N11">
      <formula1>'ROUND 3'!$BJ$11:$BL$11</formula1>
    </dataValidation>
    <dataValidation type="list" allowBlank="1" showErrorMessage="1" sqref="S18">
      <formula1>'ROUND 3'!$AC$18:$AF$18</formula1>
    </dataValidation>
    <dataValidation type="list" allowBlank="1" showErrorMessage="1" sqref="D8">
      <formula1>'ROUND 3'!$AL$8:$AN$8</formula1>
    </dataValidation>
    <dataValidation type="list" allowBlank="1" showErrorMessage="1" sqref="I11">
      <formula1>'ROUND 3'!$X$11:$AA$11</formula1>
    </dataValidation>
    <dataValidation type="list" allowBlank="1" showErrorMessage="1" sqref="N5">
      <formula1>'ROUND 3'!$BJ$5:$BL$5</formula1>
    </dataValidation>
    <dataValidation type="list" allowBlank="1" showErrorMessage="1" sqref="Q9">
      <formula1>'ROUND 3'!$BV$9:$BX$9</formula1>
    </dataValidation>
    <dataValidation type="list" allowBlank="1" showErrorMessage="1" sqref="H5">
      <formula1>'ROUND 3'!$BB$5:$BD$5</formula1>
    </dataValidation>
    <dataValidation type="list" allowBlank="1" showErrorMessage="1" sqref="S12">
      <formula1>'ROUND 3'!$AC$12:$AF$12</formula1>
    </dataValidation>
    <dataValidation type="list" allowBlank="1" showErrorMessage="1" sqref="N12">
      <formula1>'ROUND 3'!$BJ$12:$BL$12</formula1>
    </dataValidation>
    <dataValidation type="list" allowBlank="1" showErrorMessage="1" sqref="P23">
      <formula1>'ROUND 3'!$BR$23:$BT$23</formula1>
    </dataValidation>
    <dataValidation type="list" allowBlank="1" showErrorMessage="1" sqref="M5">
      <formula1>'ROUND 3'!$BF$5:$BH$5</formula1>
    </dataValidation>
    <dataValidation type="list" allowBlank="1" showErrorMessage="1" sqref="S9">
      <formula1>'ROUND 3'!$AC$9:$AF$9</formula1>
    </dataValidation>
    <dataValidation type="list" allowBlank="1" showErrorMessage="1" sqref="E8">
      <formula1>'ROUND 3'!$AP$8:$AR$8</formula1>
    </dataValidation>
    <dataValidation type="list" allowBlank="1" showErrorMessage="1" sqref="P11">
      <formula1>'ROUND 3'!$BR$11:$BT$11</formula1>
    </dataValidation>
    <dataValidation type="list" allowBlank="1" showErrorMessage="1" sqref="G14">
      <formula1>'ROUND 3'!$AX$14:$AZ$14</formula1>
    </dataValidation>
    <dataValidation type="list" allowBlank="1" showErrorMessage="1" sqref="O9">
      <formula1>'ROUND 3'!$BN$9:$BP$9</formula1>
    </dataValidation>
    <dataValidation type="list" allowBlank="1" showErrorMessage="1" sqref="I12">
      <formula1>'ROUND 3'!$X$12:$AA$12</formula1>
    </dataValidation>
    <dataValidation type="list" allowBlank="1" showErrorMessage="1" sqref="P17">
      <formula1>'ROUND 3'!$BR$17:$BT$17</formula1>
    </dataValidation>
    <dataValidation type="list" allowBlank="1" showErrorMessage="1" sqref="F26">
      <formula1>'ROUND 3'!$AT$26:$AV$26</formula1>
    </dataValidation>
    <dataValidation type="list" allowBlank="1" showErrorMessage="1" sqref="P15">
      <formula1>'ROUND 3'!$BR$15:$BT$15</formula1>
    </dataValidation>
    <dataValidation type="list" allowBlank="1" showErrorMessage="1" sqref="C6">
      <formula1>'ROUND 3'!$AH$6:$AJ$6</formula1>
    </dataValidation>
    <dataValidation type="list" allowBlank="1" showErrorMessage="1" sqref="S13">
      <formula1>'ROUND 3'!$AC$13:$AF$13</formula1>
    </dataValidation>
    <dataValidation type="list" allowBlank="1" showErrorMessage="1" sqref="G11">
      <formula1>'ROUND 3'!$AX$11:$AZ$11</formula1>
    </dataValidation>
    <dataValidation type="list" allowBlank="1" showErrorMessage="1" sqref="P20">
      <formula1>'ROUND 3'!$BR$20:$BT$20</formula1>
    </dataValidation>
    <dataValidation type="list" allowBlank="1" showErrorMessage="1" sqref="R10">
      <formula1>'ROUND 3'!$BZ$10:$CB$10</formula1>
    </dataValidation>
    <dataValidation type="list" allowBlank="1" showErrorMessage="1" sqref="E6">
      <formula1>'ROUND 3'!$AP$6:$AR$6</formula1>
    </dataValidation>
    <dataValidation type="list" allowBlank="1" showErrorMessage="1" sqref="O7">
      <formula1>'ROUND 3'!$BN$7:$BP$7</formula1>
    </dataValidation>
    <dataValidation type="list" allowBlank="1" showErrorMessage="1" sqref="S23">
      <formula1>'ROUND 3'!$AC$23:$AF$23</formula1>
    </dataValidation>
    <dataValidation type="list" allowBlank="1" showErrorMessage="1" sqref="P12">
      <formula1>'ROUND 3'!$BR$12:$BT$12</formula1>
    </dataValidation>
    <dataValidation type="list" allowBlank="1" showErrorMessage="1" sqref="I10">
      <formula1>'ROUND 3'!$X$10:$AA$10</formula1>
    </dataValidation>
    <dataValidation type="list" allowBlank="1" showErrorMessage="1" sqref="R7">
      <formula1>'ROUND 3'!$BZ$7:$CB$7</formula1>
    </dataValidation>
    <dataValidation type="list" allowBlank="1" showErrorMessage="1" sqref="N10">
      <formula1>'ROUND 3'!$BJ$10:$BL$10</formula1>
    </dataValidation>
    <dataValidation type="list" allowBlank="1" showErrorMessage="1" sqref="S20">
      <formula1>'ROUND 3'!$AC$20:$AF$20</formula1>
    </dataValidation>
    <dataValidation type="list" allowBlank="1" showErrorMessage="1" sqref="Q7">
      <formula1>'ROUND 3'!$BV$7:$BX$7</formula1>
    </dataValidation>
    <dataValidation type="list" allowBlank="1" showErrorMessage="1" sqref="G6">
      <formula1>'ROUND 3'!$AX$6:$AZ$6</formula1>
    </dataValidation>
    <dataValidation type="list" allowBlank="1" showErrorMessage="1" sqref="I6">
      <formula1>'ROUND 3'!$X$6:$AA$6</formula1>
    </dataValidation>
    <dataValidation type="list" allowBlank="1" showErrorMessage="1" sqref="P13">
      <formula1>'ROUND 3'!$BR$13:$BT$13</formula1>
    </dataValidation>
    <dataValidation type="list" allowBlank="1" showErrorMessage="1" sqref="D6">
      <formula1>'ROUND 3'!$AL$6:$AN$6</formula1>
    </dataValidation>
    <dataValidation type="list" allowBlank="1" showErrorMessage="1" sqref="S15">
      <formula1>'ROUND 3'!$AC$15:$AF$15</formula1>
    </dataValidation>
    <dataValidation type="list" allowBlank="1" showErrorMessage="1" sqref="S21">
      <formula1>'ROUND 3'!$AC$21:$AF$21</formula1>
    </dataValidation>
    <dataValidation type="list" allowBlank="1" showErrorMessage="1" sqref="S16">
      <formula1>'ROUND 3'!$AC$16:$AF$16</formula1>
    </dataValidation>
    <dataValidation type="list" allowBlank="1" showErrorMessage="1" sqref="G10">
      <formula1>'ROUND 3'!$AX$10:$AZ$10</formula1>
    </dataValidation>
    <dataValidation type="list" allowBlank="1" showErrorMessage="1" sqref="P14">
      <formula1>'ROUND 3'!$BR$14:$BT$14</formula1>
    </dataValidation>
    <dataValidation type="list" allowBlank="1" showErrorMessage="1" sqref="S7">
      <formula1>'ROUND 3'!$AC$7:$AF$7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3"/>
      <c r="B1" s="3"/>
      <c r="C1" s="5"/>
      <c r="D1" s="5"/>
      <c r="E1" s="5"/>
      <c r="F1" s="5"/>
      <c r="G1" s="7" t="s">
        <v>54</v>
      </c>
      <c r="R1" s="5"/>
      <c r="S1" s="5"/>
      <c r="T1" s="5"/>
      <c r="U1" s="5"/>
      <c r="V1" s="8"/>
      <c r="W1" s="8"/>
      <c r="X1" s="8"/>
      <c r="Y1" s="10"/>
      <c r="Z1" s="8"/>
      <c r="AA1" s="8"/>
      <c r="AB1" s="8"/>
      <c r="AC1" s="8"/>
      <c r="AD1" s="8"/>
      <c r="AE1" s="8"/>
      <c r="AF1" s="8"/>
      <c r="AG1" s="12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</row>
    <row r="2" ht="18.75" customHeight="1">
      <c r="A2" s="3"/>
      <c r="B2" s="3"/>
      <c r="C2" s="13" t="s">
        <v>56</v>
      </c>
      <c r="D2" s="14"/>
      <c r="E2" s="14"/>
      <c r="F2" s="14"/>
      <c r="G2" s="14"/>
      <c r="H2" s="14"/>
      <c r="I2" s="14"/>
      <c r="J2" s="14"/>
      <c r="K2" s="15"/>
      <c r="L2" s="16" t="s">
        <v>8</v>
      </c>
      <c r="M2" s="18" t="s">
        <v>45</v>
      </c>
      <c r="N2" s="14"/>
      <c r="O2" s="14"/>
      <c r="P2" s="14"/>
      <c r="Q2" s="14"/>
      <c r="R2" s="14"/>
      <c r="S2" s="14"/>
      <c r="T2" s="14"/>
      <c r="U2" s="15"/>
      <c r="V2" s="8"/>
      <c r="W2" s="8"/>
      <c r="X2" s="8"/>
      <c r="Y2" s="10"/>
      <c r="Z2" s="8"/>
      <c r="AA2" s="8"/>
      <c r="AB2" s="8"/>
      <c r="AC2" s="8"/>
      <c r="AD2" s="8"/>
      <c r="AE2" s="8"/>
      <c r="AF2" s="8"/>
      <c r="AG2" s="12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</row>
    <row r="3">
      <c r="A3" s="3"/>
      <c r="B3" s="3"/>
      <c r="C3" s="20" t="s">
        <v>58</v>
      </c>
      <c r="D3" s="22"/>
      <c r="E3" s="20"/>
      <c r="F3" s="22"/>
      <c r="G3" s="20"/>
      <c r="H3" s="22"/>
      <c r="I3" s="23" t="s">
        <v>17</v>
      </c>
      <c r="J3" s="25" t="s">
        <v>19</v>
      </c>
      <c r="K3" s="23" t="s">
        <v>24</v>
      </c>
      <c r="L3" s="27"/>
      <c r="M3" s="28" t="s">
        <v>46</v>
      </c>
      <c r="N3" s="29" t="s">
        <v>47</v>
      </c>
      <c r="O3" s="28" t="s">
        <v>48</v>
      </c>
      <c r="P3" s="29"/>
      <c r="Q3" s="28"/>
      <c r="R3" s="29"/>
      <c r="S3" s="23" t="s">
        <v>17</v>
      </c>
      <c r="T3" s="25" t="s">
        <v>19</v>
      </c>
      <c r="U3" s="23" t="s">
        <v>24</v>
      </c>
      <c r="V3" s="8"/>
      <c r="W3" s="8"/>
      <c r="X3" s="8"/>
      <c r="Y3" s="10"/>
      <c r="Z3" s="8"/>
      <c r="AA3" s="8"/>
      <c r="AB3" s="8"/>
      <c r="AC3" s="8"/>
      <c r="AD3" s="8"/>
      <c r="AE3" s="8"/>
      <c r="AF3" s="8"/>
      <c r="AG3" s="12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</row>
    <row r="4">
      <c r="A4" s="3"/>
      <c r="B4" s="30"/>
      <c r="C4" s="32"/>
      <c r="D4" s="33"/>
      <c r="E4" s="32"/>
      <c r="F4" s="33"/>
      <c r="G4" s="32"/>
      <c r="H4" s="33"/>
      <c r="I4" s="34">
        <v>0.0</v>
      </c>
      <c r="J4" s="33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7">
        <f>IFERROR(__xludf.DUMMYFUNCTION("IF(OR(RegExMatch(J4&amp;"""",""ERR""), RegExMatch(J4&amp;"""",""--"")),  ""-----------"", SUM(J4,K3))"),0.0)</f>
        <v>0</v>
      </c>
      <c r="L4" s="38">
        <v>1.0</v>
      </c>
      <c r="M4" s="39"/>
      <c r="N4" s="33"/>
      <c r="O4" s="39"/>
      <c r="P4" s="40"/>
      <c r="Q4" s="39"/>
      <c r="R4" s="40"/>
      <c r="S4" s="34"/>
      <c r="T4" s="33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2">
        <f>IFERROR(__xludf.DUMMYFUNCTION("IF(OR(RegExMatch(T4&amp;"""",""ERR""), RegExMatch(T4&amp;"""",""--"")),  ""-----------"", SUM(T4,U3))"),0.0)</f>
        <v>0</v>
      </c>
      <c r="V4" s="43"/>
      <c r="W4" s="44" t="b">
        <f t="shared" ref="W4:W23" si="1">(COUNTIF(C4:H4, "=15")+COUNTIF(C4:H4, "=10")=1)</f>
        <v>0</v>
      </c>
      <c r="X4" s="44" t="str">
        <f>IFERROR(__xludf.DUMMYFUNCTION("IF(W4, FILTER(BONUS, LEN(BONUS)), ""0"")"),"0")</f>
        <v>0</v>
      </c>
      <c r="Y4" s="43"/>
      <c r="Z4" s="44"/>
      <c r="AA4" s="44"/>
      <c r="AB4" s="44" t="b">
        <f t="shared" ref="AB4:AB23" si="2">(COUNTIF(M4:R4, "=15")+COUNTIF(M4:R4, "=10")=1)</f>
        <v>0</v>
      </c>
      <c r="AC4" s="44" t="str">
        <f>IFERROR(__xludf.DUMMYFUNCTION("IF(AB4, FILTER(BONUS, LEN(BONUS)), ""0"")"),"0")</f>
        <v>0</v>
      </c>
      <c r="AD4" s="44"/>
      <c r="AE4" s="44"/>
      <c r="AF4" s="44"/>
      <c r="AG4" s="44">
        <f>IF(C3="", 0, IF(SUM(C4:H4)-C4&lt;&gt;0, 0, IF(SUM(M4:R4)&gt;0, 2, IF(SUM(M4:R4)&lt;0, 3, 1))))</f>
        <v>1</v>
      </c>
      <c r="AH4" s="44">
        <f>IFERROR(__xludf.DUMMYFUNCTION("IF(AG4=1, FILTER(TOSSUP, LEN(TOSSUP)), IF(AG4=2, FILTER(NEG, LEN(NEG)), IF(AG4, FILTER(NONEG, LEN(NONEG)), """")))"),-5.0)</f>
        <v>-5</v>
      </c>
      <c r="AI4" s="44">
        <f>IFERROR(__xludf.DUMMYFUNCTION("""COMPUTED_VALUE"""),10.0)</f>
        <v>10</v>
      </c>
      <c r="AJ4" s="44">
        <f>IFERROR(__xludf.DUMMYFUNCTION("""COMPUTED_VALUE"""),15.0)</f>
        <v>15</v>
      </c>
      <c r="AK4" s="44">
        <f>IF(D3="", 0, IF(SUM(C4:H4)-D4&lt;&gt;0, 0, IF(SUM(M4:R4)&gt;0, 2, IF(SUM(M4:R4)&lt;0, 3, 1))))</f>
        <v>0</v>
      </c>
      <c r="AL4" s="44" t="str">
        <f>IFERROR(__xludf.DUMMYFUNCTION("IF(AK4=1, FILTER(TOSSUP, LEN(TOSSUP)), IF(AK4=2, FILTER(NEG, LEN(NEG)), IF(AK4, FILTER(NONEG, LEN(NONEG)), """")))"),"")</f>
        <v/>
      </c>
      <c r="AM4" s="44"/>
      <c r="AN4" s="44"/>
      <c r="AO4" s="44">
        <f>IF(E3="", 0, IF(SUM(C4:H4)-E4&lt;&gt;0, 0, IF(SUM(M4:R4)&gt;0, 2, IF(SUM(M4:R4)&lt;0, 3, 1))))</f>
        <v>0</v>
      </c>
      <c r="AP4" s="44" t="str">
        <f>IFERROR(__xludf.DUMMYFUNCTION("IF(AO4=1, FILTER(TOSSUP, LEN(TOSSUP)), IF(AO4=2, FILTER(NEG, LEN(NEG)), IF(AO4, FILTER(NONEG, LEN(NONEG)), """")))"),"")</f>
        <v/>
      </c>
      <c r="AQ4" s="44"/>
      <c r="AR4" s="44"/>
      <c r="AS4" s="44">
        <f>IF(F3="", 0, IF(SUM(C4:H4)-F4&lt;&gt;0, 0, IF(SUM(M4:R4)&gt;0, 2, IF(SUM(M4:R4)&lt;0, 3, 1))))</f>
        <v>0</v>
      </c>
      <c r="AT4" s="44" t="str">
        <f>IFERROR(__xludf.DUMMYFUNCTION("IF(AS4=1, FILTER(TOSSUP, LEN(TOSSUP)), IF(AS4=2, FILTER(NEG, LEN(NEG)), IF(AS4, FILTER(NONEG, LEN(NONEG)), """")))"),"")</f>
        <v/>
      </c>
      <c r="AU4" s="44"/>
      <c r="AV4" s="44"/>
      <c r="AW4" s="44">
        <f>IF(G3="", 0, IF(SUM(C4:H4)-G4&lt;&gt;0, 0, IF(SUM(M4:R4)&gt;0, 2, IF(SUM(M4:R4)&lt;0, 3, 1))))</f>
        <v>0</v>
      </c>
      <c r="AX4" s="44" t="str">
        <f>IFERROR(__xludf.DUMMYFUNCTION("IF(AW4=1, FILTER(TOSSUP, LEN(TOSSUP)), IF(AW4=2, FILTER(NEG, LEN(NEG)), IF(AW4, FILTER(NONEG, LEN(NONEG)), """")))"),"")</f>
        <v/>
      </c>
      <c r="AY4" s="44"/>
      <c r="AZ4" s="47"/>
      <c r="BA4" s="47">
        <f>IF(H3="", 0, IF(SUM(C4:H4)-H4&lt;&gt;0, 0, IF(SUM(M4:R4)&gt;0, 2, IF(SUM(M4:R4)&lt;0, 3, 1))))</f>
        <v>0</v>
      </c>
      <c r="BB4" s="47" t="str">
        <f>IFERROR(__xludf.DUMMYFUNCTION("IF(BA4=1, FILTER(TOSSUP, LEN(TOSSUP)), IF(BA4=2, FILTER(NEG, LEN(NEG)), IF(BA4, FILTER(NONEG, LEN(NONEG)), """")))"),"")</f>
        <v/>
      </c>
      <c r="BC4" s="47"/>
      <c r="BD4" s="47"/>
      <c r="BE4" s="47">
        <f>IF(M3="", 0, IF(SUM(M4:R4)-M4&lt;&gt;0, 0, IF(SUM(C4:H4)&gt;0, 2, IF(SUM(C4:H4)&lt;0, 3, 1))))</f>
        <v>1</v>
      </c>
      <c r="BF4" s="47">
        <f>IFERROR(__xludf.DUMMYFUNCTION("IF(BE4=1, FILTER(TOSSUP, LEN(TOSSUP)), IF(BE4=2, FILTER(NEG, LEN(NEG)), IF(BE4, FILTER(NONEG, LEN(NONEG)), """")))"),-5.0)</f>
        <v>-5</v>
      </c>
      <c r="BG4" s="47">
        <f>IFERROR(__xludf.DUMMYFUNCTION("""COMPUTED_VALUE"""),10.0)</f>
        <v>10</v>
      </c>
      <c r="BH4" s="47">
        <f>IFERROR(__xludf.DUMMYFUNCTION("""COMPUTED_VALUE"""),15.0)</f>
        <v>15</v>
      </c>
      <c r="BI4" s="47">
        <f>IF(N3="", 0, IF(SUM(M4:R4)-N4&lt;&gt;0, 0, IF(SUM(C4:H4)&gt;0, 2, IF(SUM(C4:H4)&lt;0, 3, 1))))</f>
        <v>1</v>
      </c>
      <c r="BJ4" s="47">
        <f>IFERROR(__xludf.DUMMYFUNCTION("IF(BI4=1, FILTER(TOSSUP, LEN(TOSSUP)), IF(BI4=2, FILTER(NEG, LEN(NEG)), IF(BI4, FILTER(NONEG, LEN(NONEG)), """")))"),-5.0)</f>
        <v>-5</v>
      </c>
      <c r="BK4" s="47">
        <f>IFERROR(__xludf.DUMMYFUNCTION("""COMPUTED_VALUE"""),10.0)</f>
        <v>10</v>
      </c>
      <c r="BL4" s="47">
        <f>IFERROR(__xludf.DUMMYFUNCTION("""COMPUTED_VALUE"""),15.0)</f>
        <v>15</v>
      </c>
      <c r="BM4" s="47">
        <f>IF(O3="", 0, IF(SUM(M4:R4)-O4&lt;&gt;0, 0, IF(SUM(C4:H4)&gt;0, 2, IF(SUM(C4:H4)&lt;0, 3, 1))))</f>
        <v>1</v>
      </c>
      <c r="BN4" s="47">
        <f>IFERROR(__xludf.DUMMYFUNCTION("IF(BM4=1, FILTER(TOSSUP, LEN(TOSSUP)), IF(BM4=2, FILTER(NEG, LEN(NEG)), IF(BM4, FILTER(NONEG, LEN(NONEG)), """")))"),-5.0)</f>
        <v>-5</v>
      </c>
      <c r="BO4" s="47">
        <f>IFERROR(__xludf.DUMMYFUNCTION("""COMPUTED_VALUE"""),10.0)</f>
        <v>10</v>
      </c>
      <c r="BP4" s="47">
        <f>IFERROR(__xludf.DUMMYFUNCTION("""COMPUTED_VALUE"""),15.0)</f>
        <v>15</v>
      </c>
      <c r="BQ4" s="47">
        <f>IF(P3="", 0, IF(SUM(M4:R4)-P4&lt;&gt;0, 0, IF(SUM(C4:H4)&gt;0, 2, IF(SUM(C4:H4)&lt;0, 3, 1))))</f>
        <v>0</v>
      </c>
      <c r="BR4" s="47" t="str">
        <f>IFERROR(__xludf.DUMMYFUNCTION("IF(BQ4=1, FILTER(TOSSUP, LEN(TOSSUP)), IF(BQ4=2, FILTER(NEG, LEN(NEG)), IF(BQ4, FILTER(NONEG, LEN(NONEG)), """")))"),"")</f>
        <v/>
      </c>
      <c r="BS4" s="47"/>
      <c r="BT4" s="47"/>
      <c r="BU4" s="47">
        <f>IF(Q3="", 0, IF(SUM(M4:R4)-Q4&lt;&gt;0, 0, IF(SUM(C4:H4)&gt;0, 2, IF(SUM(C4:H4)&lt;0, 3, 1))))</f>
        <v>0</v>
      </c>
      <c r="BV4" s="47" t="str">
        <f>IFERROR(__xludf.DUMMYFUNCTION("IF(BU4=1, FILTER(TOSSUP, LEN(TOSSUP)), IF(BU4=2, FILTER(NEG, LEN(NEG)), IF(BU4, FILTER(NONEG, LEN(NONEG)), """")))"),"")</f>
        <v/>
      </c>
      <c r="BW4" s="47"/>
      <c r="BX4" s="47"/>
      <c r="BY4" s="47">
        <f>IF(R3="", 0, IF(SUM(M4:R4)-R4&lt;&gt;0, 0, IF(SUM(C4:H4)&gt;0, 2, IF(SUM(C4:H4)&lt;0, 3, 1))))</f>
        <v>0</v>
      </c>
      <c r="BZ4" s="47" t="str">
        <f>IFERROR(__xludf.DUMMYFUNCTION("IF(BY4=1, FILTER(TOSSUP, LEN(TOSSUP)), IF(BY4=2, FILTER(NEG, LEN(NEG)), IF(BY4, FILTER(NONEG, LEN(NONEG)), """")))"),"")</f>
        <v/>
      </c>
      <c r="CA4" s="47"/>
      <c r="CB4" s="47"/>
    </row>
    <row r="5">
      <c r="A5" s="3"/>
      <c r="B5" s="3"/>
      <c r="C5" s="32">
        <v>10.0</v>
      </c>
      <c r="D5" s="33"/>
      <c r="E5" s="32"/>
      <c r="F5" s="33"/>
      <c r="G5" s="32"/>
      <c r="H5" s="33"/>
      <c r="I5" s="34">
        <v>20.0</v>
      </c>
      <c r="J5" s="33">
        <f>IF(AND(SUM(C5:H5)&lt;=0,I5&gt;0), "BON.ERR", IF(OR(AND(C5&lt;&gt;"", C3=""), AND(D5&lt;&gt;"", D3=""), AND(E5&lt;&gt;"", E3=""), AND(F5&lt;&gt;"", F3=""), AND(G5&lt;&gt;"", G3=""), AND(H5&lt;&gt;"", H3="")), "TU.ERR", SUM(C5:I5)))</f>
        <v>30</v>
      </c>
      <c r="K5" s="42">
        <f>IFERROR(__xludf.DUMMYFUNCTION("IF(OR(RegExMatch(J5&amp;"""",""ERR""), RegExMatch(J5&amp;"""",""--""), RegExMatch(K4&amp;"""",""--""),),  ""-----------"", SUM(J5,K4))"),30.0)</f>
        <v>30</v>
      </c>
      <c r="L5" s="38">
        <v>2.0</v>
      </c>
      <c r="M5" s="39"/>
      <c r="N5" s="33"/>
      <c r="O5" s="39"/>
      <c r="P5" s="57"/>
      <c r="Q5" s="58"/>
      <c r="R5" s="59"/>
      <c r="S5" s="34"/>
      <c r="T5" s="33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2">
        <f>IFERROR(__xludf.DUMMYFUNCTION("IF(OR(RegExMatch(T5&amp;"""",""ERR""), RegExMatch(T5&amp;"""",""--""), RegExMatch(U4&amp;"""",""--""),),  ""-----------"", SUM(T5,U4))"),0.0)</f>
        <v>0</v>
      </c>
      <c r="V5" s="43"/>
      <c r="W5" s="44" t="b">
        <f t="shared" si="1"/>
        <v>1</v>
      </c>
      <c r="X5" s="44">
        <f>IFERROR(__xludf.DUMMYFUNCTION("IF(W5, FILTER(BONUS, LEN(BONUS)), ""0"")"),0.0)</f>
        <v>0</v>
      </c>
      <c r="Y5" s="43">
        <f>IFERROR(__xludf.DUMMYFUNCTION("""COMPUTED_VALUE"""),10.0)</f>
        <v>10</v>
      </c>
      <c r="Z5" s="43">
        <f>IFERROR(__xludf.DUMMYFUNCTION("""COMPUTED_VALUE"""),20.0)</f>
        <v>20</v>
      </c>
      <c r="AA5" s="43">
        <f>IFERROR(__xludf.DUMMYFUNCTION("""COMPUTED_VALUE"""),30.0)</f>
        <v>30</v>
      </c>
      <c r="AB5" s="44" t="b">
        <f t="shared" si="2"/>
        <v>0</v>
      </c>
      <c r="AC5" s="44" t="str">
        <f>IFERROR(__xludf.DUMMYFUNCTION("IF(AB5, FILTER(BONUS, LEN(BONUS)), ""0"")"),"0")</f>
        <v>0</v>
      </c>
      <c r="AD5" s="43"/>
      <c r="AE5" s="43"/>
      <c r="AF5" s="43"/>
      <c r="AG5" s="43">
        <f>IF(C3="", 0, IF(SUM(C5:H5)-C5&lt;&gt;0, 0, IF(SUM(M5:R5)&gt;0, 2, IF(SUM(M5:R5)&lt;0, 3, 1))))</f>
        <v>1</v>
      </c>
      <c r="AH5" s="44">
        <f>IFERROR(__xludf.DUMMYFUNCTION("IF(AG5=1, FILTER(TOSSUP, LEN(TOSSUP)), IF(AG5=2, FILTER(NEG, LEN(NEG)), IF(AG5, FILTER(NONEG, LEN(NONEG)), """")))"),-5.0)</f>
        <v>-5</v>
      </c>
      <c r="AI5" s="43">
        <f>IFERROR(__xludf.DUMMYFUNCTION("""COMPUTED_VALUE"""),10.0)</f>
        <v>10</v>
      </c>
      <c r="AJ5" s="43">
        <f>IFERROR(__xludf.DUMMYFUNCTION("""COMPUTED_VALUE"""),15.0)</f>
        <v>15</v>
      </c>
      <c r="AK5" s="43">
        <f>IF(D3="", 0, IF(SUM(C5:H5)-D5&lt;&gt;0, 0, IF(SUM(M5:R5)&gt;0, 2, IF(SUM(M5:R5)&lt;0, 3, 1))))</f>
        <v>0</v>
      </c>
      <c r="AL5" s="43" t="str">
        <f>IFERROR(__xludf.DUMMYFUNCTION("IF(AK5=1, FILTER(TOSSUP, LEN(TOSSUP)), IF(AK5=2, FILTER(NEG, LEN(NEG)), IF(AK5, FILTER(NONEG, LEN(NONEG)), """")))"),"")</f>
        <v/>
      </c>
      <c r="AM5" s="43"/>
      <c r="AN5" s="43"/>
      <c r="AO5" s="43">
        <f>IF(E3="", 0, IF(SUM(C5:H5)-E5&lt;&gt;0, 0, IF(SUM(M5:R5)&gt;0, 2, IF(SUM(M5:R5)&lt;0, 3, 1))))</f>
        <v>0</v>
      </c>
      <c r="AP5" s="43" t="str">
        <f>IFERROR(__xludf.DUMMYFUNCTION("IF(AO5=1, FILTER(TOSSUP, LEN(TOSSUP)), IF(AO5=2, FILTER(NEG, LEN(NEG)), IF(AO5, FILTER(NONEG, LEN(NONEG)), """")))"),"")</f>
        <v/>
      </c>
      <c r="AQ5" s="43"/>
      <c r="AR5" s="43"/>
      <c r="AS5" s="43">
        <f>IF(F3="", 0, IF(SUM(C5:H5)-F5&lt;&gt;0, 0, IF(SUM(M5:R5)&gt;0, 2, IF(SUM(M5:R5)&lt;0, 3, 1))))</f>
        <v>0</v>
      </c>
      <c r="AT5" s="43" t="str">
        <f>IFERROR(__xludf.DUMMYFUNCTION("IF(AS5=1, FILTER(TOSSUP, LEN(TOSSUP)), IF(AS5=2, FILTER(NEG, LEN(NEG)), IF(AS5, FILTER(NONEG, LEN(NONEG)), """")))"),"")</f>
        <v/>
      </c>
      <c r="AU5" s="43"/>
      <c r="AV5" s="43"/>
      <c r="AW5" s="43">
        <f>IF(G3="", 0, IF(SUM(C5:H5)-G5&lt;&gt;0, 0, IF(SUM(M5:R5)&gt;0, 2, IF(SUM(M5:R5)&lt;0, 3, 1))))</f>
        <v>0</v>
      </c>
      <c r="AX5" s="43" t="str">
        <f>IFERROR(__xludf.DUMMYFUNCTION("IF(AW5=1, FILTER(TOSSUP, LEN(TOSSUP)), IF(AW5=2, FILTER(NEG, LEN(NEG)), IF(AW5, FILTER(NONEG, LEN(NONEG)), """")))"),"")</f>
        <v/>
      </c>
      <c r="AY5" s="43"/>
      <c r="AZ5" s="43"/>
      <c r="BA5" s="43">
        <f>IF(H3="", 0, IF(SUM(C5:H5)-H5&lt;&gt;0, 0, IF(SUM(M5:R5)&gt;0, 2, IF(SUM(M5:R5)&lt;0, 3, 1))))</f>
        <v>0</v>
      </c>
      <c r="BB5" s="43" t="str">
        <f>IFERROR(__xludf.DUMMYFUNCTION("IF(BA5=1, FILTER(TOSSUP, LEN(TOSSUP)), IF(BA5=2, FILTER(NEG, LEN(NEG)), IF(BA5, FILTER(NONEG, LEN(NONEG)), """")))"),"")</f>
        <v/>
      </c>
      <c r="BC5" s="43"/>
      <c r="BD5" s="43"/>
      <c r="BE5" s="43">
        <f>IF(M3="", 0, IF(SUM(M5:R5)-M5&lt;&gt;0, 0, IF(SUM(C5:H5)&gt;0, 2, IF(SUM(C5:H5)&lt;0, 3, 1))))</f>
        <v>2</v>
      </c>
      <c r="BF5" s="43">
        <f>IFERROR(__xludf.DUMMYFUNCTION("IF(BE5=1, FILTER(TOSSUP, LEN(TOSSUP)), IF(BE5=2, FILTER(NEG, LEN(NEG)), IF(BE5, FILTER(NONEG, LEN(NONEG)), """")))"),-5.0)</f>
        <v>-5</v>
      </c>
      <c r="BG5" s="43"/>
      <c r="BH5" s="43"/>
      <c r="BI5" s="43">
        <f>IF(N3="", 0, IF(SUM(M5:R5)-N5&lt;&gt;0, 0, IF(SUM(C5:H5)&gt;0, 2, IF(SUM(C5:H5)&lt;0, 3, 1))))</f>
        <v>2</v>
      </c>
      <c r="BJ5" s="43">
        <f>IFERROR(__xludf.DUMMYFUNCTION("IF(BI5=1, FILTER(TOSSUP, LEN(TOSSUP)), IF(BI5=2, FILTER(NEG, LEN(NEG)), IF(BI5, FILTER(NONEG, LEN(NONEG)), """")))"),-5.0)</f>
        <v>-5</v>
      </c>
      <c r="BK5" s="43"/>
      <c r="BL5" s="43"/>
      <c r="BM5" s="43">
        <f>IF(O3="", 0, IF(SUM(M5:R5)-O5&lt;&gt;0, 0, IF(SUM(C5:H5)&gt;0, 2, IF(SUM(C5:H5)&lt;0, 3, 1))))</f>
        <v>2</v>
      </c>
      <c r="BN5" s="43">
        <f>IFERROR(__xludf.DUMMYFUNCTION("IF(BM5=1, FILTER(TOSSUP, LEN(TOSSUP)), IF(BM5=2, FILTER(NEG, LEN(NEG)), IF(BM5, FILTER(NONEG, LEN(NONEG)), """")))"),-5.0)</f>
        <v>-5</v>
      </c>
      <c r="BO5" s="43"/>
      <c r="BP5" s="43"/>
      <c r="BQ5" s="43">
        <f>IF(P3="", 0, IF(SUM(M5:R5)-P5&lt;&gt;0, 0, IF(SUM(C5:H5)&gt;0, 2, IF(SUM(C5:H5)&lt;0, 3, 1))))</f>
        <v>0</v>
      </c>
      <c r="BR5" s="43" t="str">
        <f>IFERROR(__xludf.DUMMYFUNCTION("IF(BQ5=1, FILTER(TOSSUP, LEN(TOSSUP)), IF(BQ5=2, FILTER(NEG, LEN(NEG)), IF(BQ5, FILTER(NONEG, LEN(NONEG)), """")))"),"")</f>
        <v/>
      </c>
      <c r="BS5" s="43"/>
      <c r="BT5" s="43"/>
      <c r="BU5" s="43">
        <f>IF(Q3="", 0, IF(SUM(M5:R5)-Q5&lt;&gt;0, 0, IF(SUM(C5:H5)&gt;0, 2, IF(SUM(C5:H5)&lt;0, 3, 1))))</f>
        <v>0</v>
      </c>
      <c r="BV5" s="43" t="str">
        <f>IFERROR(__xludf.DUMMYFUNCTION("IF(BU5=1, FILTER(TOSSUP, LEN(TOSSUP)), IF(BU5=2, FILTER(NEG, LEN(NEG)), IF(BU5, FILTER(NONEG, LEN(NONEG)), """")))"),"")</f>
        <v/>
      </c>
      <c r="BW5" s="43"/>
      <c r="BX5" s="43"/>
      <c r="BY5" s="43">
        <f>IF(R3="", 0, IF(SUM(M5:R5)-R5&lt;&gt;0, 0, IF(SUM(C5:H5)&gt;0, 2, IF(SUM(C5:H5)&lt;0, 3, 1))))</f>
        <v>0</v>
      </c>
      <c r="BZ5" s="43" t="str">
        <f>IFERROR(__xludf.DUMMYFUNCTION("IF(BY5=1, FILTER(TOSSUP, LEN(TOSSUP)), IF(BY5=2, FILTER(NEG, LEN(NEG)), IF(BY5, FILTER(NONEG, LEN(NONEG)), """")))"),"")</f>
        <v/>
      </c>
      <c r="CA5" s="43"/>
      <c r="CB5" s="43"/>
    </row>
    <row r="6">
      <c r="A6" s="3"/>
      <c r="B6" s="3"/>
      <c r="C6" s="32">
        <v>15.0</v>
      </c>
      <c r="D6" s="33"/>
      <c r="E6" s="60"/>
      <c r="F6" s="33"/>
      <c r="G6" s="60"/>
      <c r="H6" s="61"/>
      <c r="I6" s="34">
        <v>20.0</v>
      </c>
      <c r="J6" s="33">
        <f>IF(AND(SUM(C6:H6)&lt;=0,I6&gt;0), "BON.ERR", IF(OR(AND(C6&lt;&gt;"", C3=""), AND(D6&lt;&gt;"", D3=""), AND(E6&lt;&gt;"", E3=""), AND(F6&lt;&gt;"", F3=""), AND(G6&lt;&gt;"", G3=""), AND(H6&lt;&gt;"", H3="")), "TU.ERR", SUM(C6:I6)))</f>
        <v>35</v>
      </c>
      <c r="K6" s="42">
        <f>IFERROR(__xludf.DUMMYFUNCTION("IF(OR(RegExMatch(J6&amp;"""",""ERR""), RegExMatch(J6&amp;"""",""--""), RegExMatch(K5&amp;"""",""--""),),  ""-----------"", SUM(J6,K5))"),65.0)</f>
        <v>65</v>
      </c>
      <c r="L6" s="38">
        <v>3.0</v>
      </c>
      <c r="M6" s="39"/>
      <c r="N6" s="61"/>
      <c r="O6" s="39"/>
      <c r="P6" s="57"/>
      <c r="Q6" s="39"/>
      <c r="R6" s="59"/>
      <c r="S6" s="34"/>
      <c r="T6" s="33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2">
        <f>IFERROR(__xludf.DUMMYFUNCTION("IF(OR(RegExMatch(T6&amp;"""",""ERR""), RegExMatch(T6&amp;"""",""--""), RegExMatch(U5&amp;"""",""--""),),  ""-----------"", SUM(T6,U5))"),0.0)</f>
        <v>0</v>
      </c>
      <c r="V6" s="43"/>
      <c r="W6" s="44" t="b">
        <f t="shared" si="1"/>
        <v>1</v>
      </c>
      <c r="X6" s="44">
        <f>IFERROR(__xludf.DUMMYFUNCTION("IF(W6, FILTER(BONUS, LEN(BONUS)), ""0"")"),0.0)</f>
        <v>0</v>
      </c>
      <c r="Y6" s="43">
        <f>IFERROR(__xludf.DUMMYFUNCTION("""COMPUTED_VALUE"""),10.0)</f>
        <v>10</v>
      </c>
      <c r="Z6" s="43">
        <f>IFERROR(__xludf.DUMMYFUNCTION("""COMPUTED_VALUE"""),20.0)</f>
        <v>20</v>
      </c>
      <c r="AA6" s="43">
        <f>IFERROR(__xludf.DUMMYFUNCTION("""COMPUTED_VALUE"""),30.0)</f>
        <v>30</v>
      </c>
      <c r="AB6" s="44" t="b">
        <f t="shared" si="2"/>
        <v>0</v>
      </c>
      <c r="AC6" s="44" t="str">
        <f>IFERROR(__xludf.DUMMYFUNCTION("IF(AB6, FILTER(BONUS, LEN(BONUS)), ""0"")"),"0")</f>
        <v>0</v>
      </c>
      <c r="AD6" s="43"/>
      <c r="AE6" s="43"/>
      <c r="AF6" s="43"/>
      <c r="AG6" s="43">
        <f>IF(C3="", 0, IF(SUM(C6:H6)-C6&lt;&gt;0, 0, IF(SUM(M6:R6)&gt;0, 2, IF(SUM(M6:R6)&lt;0, 3, 1))))</f>
        <v>1</v>
      </c>
      <c r="AH6" s="44">
        <f>IFERROR(__xludf.DUMMYFUNCTION("IF(AG6=1, FILTER(TOSSUP, LEN(TOSSUP)), IF(AG6=2, FILTER(NEG, LEN(NEG)), IF(AG6, FILTER(NONEG, LEN(NONEG)), """")))"),-5.0)</f>
        <v>-5</v>
      </c>
      <c r="AI6" s="43">
        <f>IFERROR(__xludf.DUMMYFUNCTION("""COMPUTED_VALUE"""),10.0)</f>
        <v>10</v>
      </c>
      <c r="AJ6" s="43">
        <f>IFERROR(__xludf.DUMMYFUNCTION("""COMPUTED_VALUE"""),15.0)</f>
        <v>15</v>
      </c>
      <c r="AK6" s="43">
        <f>IF(D3="", 0, IF(SUM(C6:H6)-D6&lt;&gt;0, 0, IF(SUM(M6:R6)&gt;0, 2, IF(SUM(M6:R6)&lt;0, 3, 1))))</f>
        <v>0</v>
      </c>
      <c r="AL6" s="43" t="str">
        <f>IFERROR(__xludf.DUMMYFUNCTION("IF(AK6=1, FILTER(TOSSUP, LEN(TOSSUP)), IF(AK6=2, FILTER(NEG, LEN(NEG)), IF(AK6, FILTER(NONEG, LEN(NONEG)), """")))"),"")</f>
        <v/>
      </c>
      <c r="AM6" s="43"/>
      <c r="AN6" s="43"/>
      <c r="AO6" s="43">
        <f>IF(E3="", 0, IF(SUM(C6:H6)-E6&lt;&gt;0, 0, IF(SUM(M6:R6)&gt;0, 2, IF(SUM(M6:R6)&lt;0, 3, 1))))</f>
        <v>0</v>
      </c>
      <c r="AP6" s="43" t="str">
        <f>IFERROR(__xludf.DUMMYFUNCTION("IF(AO6=1, FILTER(TOSSUP, LEN(TOSSUP)), IF(AO6=2, FILTER(NEG, LEN(NEG)), IF(AO6, FILTER(NONEG, LEN(NONEG)), """")))"),"")</f>
        <v/>
      </c>
      <c r="AQ6" s="43"/>
      <c r="AR6" s="43"/>
      <c r="AS6" s="43">
        <f>IF(F3="", 0, IF(SUM(C6:H6)-F6&lt;&gt;0, 0, IF(SUM(M6:R6)&gt;0, 2, IF(SUM(M6:R6)&lt;0, 3, 1))))</f>
        <v>0</v>
      </c>
      <c r="AT6" s="43" t="str">
        <f>IFERROR(__xludf.DUMMYFUNCTION("IF(AS6=1, FILTER(TOSSUP, LEN(TOSSUP)), IF(AS6=2, FILTER(NEG, LEN(NEG)), IF(AS6, FILTER(NONEG, LEN(NONEG)), """")))"),"")</f>
        <v/>
      </c>
      <c r="AU6" s="43"/>
      <c r="AV6" s="43"/>
      <c r="AW6" s="43">
        <f>IF(G3="", 0, IF(SUM(C6:H6)-G6&lt;&gt;0, 0, IF(SUM(M6:R6)&gt;0, 2, IF(SUM(M6:R6)&lt;0, 3, 1))))</f>
        <v>0</v>
      </c>
      <c r="AX6" s="43" t="str">
        <f>IFERROR(__xludf.DUMMYFUNCTION("IF(AW6=1, FILTER(TOSSUP, LEN(TOSSUP)), IF(AW6=2, FILTER(NEG, LEN(NEG)), IF(AW6, FILTER(NONEG, LEN(NONEG)), """")))"),"")</f>
        <v/>
      </c>
      <c r="AY6" s="43"/>
      <c r="AZ6" s="43"/>
      <c r="BA6" s="43">
        <f>IF(H3="", 0, IF(SUM(C6:H6)-H6&lt;&gt;0, 0, IF(SUM(M6:R6)&gt;0, 2, IF(SUM(M6:R6)&lt;0, 3, 1))))</f>
        <v>0</v>
      </c>
      <c r="BB6" s="43" t="str">
        <f>IFERROR(__xludf.DUMMYFUNCTION("IF(BA6=1, FILTER(TOSSUP, LEN(TOSSUP)), IF(BA6=2, FILTER(NEG, LEN(NEG)), IF(BA6, FILTER(NONEG, LEN(NONEG)), """")))"),"")</f>
        <v/>
      </c>
      <c r="BC6" s="43"/>
      <c r="BD6" s="43"/>
      <c r="BE6" s="43">
        <f>IF(M3="", 0, IF(SUM(M6:R6)-M6&lt;&gt;0, 0, IF(SUM(C6:H6)&gt;0, 2, IF(SUM(C6:H6)&lt;0, 3, 1))))</f>
        <v>2</v>
      </c>
      <c r="BF6" s="43">
        <f>IFERROR(__xludf.DUMMYFUNCTION("IF(BE6=1, FILTER(TOSSUP, LEN(TOSSUP)), IF(BE6=2, FILTER(NEG, LEN(NEG)), IF(BE6, FILTER(NONEG, LEN(NONEG)), """")))"),-5.0)</f>
        <v>-5</v>
      </c>
      <c r="BG6" s="43"/>
      <c r="BH6" s="43"/>
      <c r="BI6" s="43">
        <f>IF(N3="", 0, IF(SUM(M6:R6)-N6&lt;&gt;0, 0, IF(SUM(C6:H6)&gt;0, 2, IF(SUM(C6:H6)&lt;0, 3, 1))))</f>
        <v>2</v>
      </c>
      <c r="BJ6" s="43">
        <f>IFERROR(__xludf.DUMMYFUNCTION("IF(BI6=1, FILTER(TOSSUP, LEN(TOSSUP)), IF(BI6=2, FILTER(NEG, LEN(NEG)), IF(BI6, FILTER(NONEG, LEN(NONEG)), """")))"),-5.0)</f>
        <v>-5</v>
      </c>
      <c r="BK6" s="43"/>
      <c r="BL6" s="43"/>
      <c r="BM6" s="43">
        <f>IF(O3="", 0, IF(SUM(M6:R6)-O6&lt;&gt;0, 0, IF(SUM(C6:H6)&gt;0, 2, IF(SUM(C6:H6)&lt;0, 3, 1))))</f>
        <v>2</v>
      </c>
      <c r="BN6" s="43">
        <f>IFERROR(__xludf.DUMMYFUNCTION("IF(BM6=1, FILTER(TOSSUP, LEN(TOSSUP)), IF(BM6=2, FILTER(NEG, LEN(NEG)), IF(BM6, FILTER(NONEG, LEN(NONEG)), """")))"),-5.0)</f>
        <v>-5</v>
      </c>
      <c r="BO6" s="43"/>
      <c r="BP6" s="43"/>
      <c r="BQ6" s="43">
        <f>IF(P3="", 0, IF(SUM(M6:R6)-P6&lt;&gt;0, 0, IF(SUM(C6:H6)&gt;0, 2, IF(SUM(C6:H6)&lt;0, 3, 1))))</f>
        <v>0</v>
      </c>
      <c r="BR6" s="43" t="str">
        <f>IFERROR(__xludf.DUMMYFUNCTION("IF(BQ6=1, FILTER(TOSSUP, LEN(TOSSUP)), IF(BQ6=2, FILTER(NEG, LEN(NEG)), IF(BQ6, FILTER(NONEG, LEN(NONEG)), """")))"),"")</f>
        <v/>
      </c>
      <c r="BS6" s="43"/>
      <c r="BT6" s="43"/>
      <c r="BU6" s="43">
        <f>IF(Q3="", 0, IF(SUM(M6:R6)-Q6&lt;&gt;0, 0, IF(SUM(C6:H6)&gt;0, 2, IF(SUM(C6:H6)&lt;0, 3, 1))))</f>
        <v>0</v>
      </c>
      <c r="BV6" s="43" t="str">
        <f>IFERROR(__xludf.DUMMYFUNCTION("IF(BU6=1, FILTER(TOSSUP, LEN(TOSSUP)), IF(BU6=2, FILTER(NEG, LEN(NEG)), IF(BU6, FILTER(NONEG, LEN(NONEG)), """")))"),"")</f>
        <v/>
      </c>
      <c r="BW6" s="43"/>
      <c r="BX6" s="43"/>
      <c r="BY6" s="43">
        <f>IF(R3="", 0, IF(SUM(M6:R6)-R6&lt;&gt;0, 0, IF(SUM(C6:H6)&gt;0, 2, IF(SUM(C6:H6)&lt;0, 3, 1))))</f>
        <v>0</v>
      </c>
      <c r="BZ6" s="43" t="str">
        <f>IFERROR(__xludf.DUMMYFUNCTION("IF(BY6=1, FILTER(TOSSUP, LEN(TOSSUP)), IF(BY6=2, FILTER(NEG, LEN(NEG)), IF(BY6, FILTER(NONEG, LEN(NONEG)), """")))"),"")</f>
        <v/>
      </c>
      <c r="CA6" s="43"/>
      <c r="CB6" s="43"/>
    </row>
    <row r="7">
      <c r="A7" s="3"/>
      <c r="B7" s="3"/>
      <c r="C7" s="62"/>
      <c r="D7" s="63"/>
      <c r="E7" s="64"/>
      <c r="F7" s="63"/>
      <c r="G7" s="64"/>
      <c r="H7" s="63"/>
      <c r="I7" s="65">
        <v>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SUM(J7,K6))"),65.0)</f>
        <v>65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SUM(T7,U6))"),0.0)</f>
        <v>0</v>
      </c>
      <c r="V7" s="43"/>
      <c r="W7" s="44" t="b">
        <f t="shared" si="1"/>
        <v>0</v>
      </c>
      <c r="X7" s="44" t="str">
        <f>IFERROR(__xludf.DUMMYFUNCTION("IF(W7, FILTER(BONUS, LEN(BONUS)), ""0"")"),"0")</f>
        <v>0</v>
      </c>
      <c r="Y7" s="43"/>
      <c r="Z7" s="43"/>
      <c r="AA7" s="43"/>
      <c r="AB7" s="44" t="b">
        <f t="shared" si="2"/>
        <v>0</v>
      </c>
      <c r="AC7" s="44" t="str">
        <f>IFERROR(__xludf.DUMMYFUNCTION("IF(AB7, FILTER(BONUS, LEN(BONUS)), ""0"")"),"0")</f>
        <v>0</v>
      </c>
      <c r="AD7" s="43"/>
      <c r="AE7" s="43"/>
      <c r="AF7" s="43"/>
      <c r="AG7" s="43">
        <f>IF(C3="", 0, IF(SUM(C7:H7)-C7&lt;&gt;0, 0, IF(SUM(M7:R7)&gt;0, 2, IF(SUM(M7:R7)&lt;0, 3, 1))))</f>
        <v>1</v>
      </c>
      <c r="AH7" s="44">
        <f>IFERROR(__xludf.DUMMYFUNCTION("IF(AG7=1, FILTER(TOSSUP, LEN(TOSSUP)), IF(AG7=2, FILTER(NEG, LEN(NEG)), IF(AG7, FILTER(NONEG, LEN(NONEG)), """")))"),-5.0)</f>
        <v>-5</v>
      </c>
      <c r="AI7" s="43">
        <f>IFERROR(__xludf.DUMMYFUNCTION("""COMPUTED_VALUE"""),10.0)</f>
        <v>10</v>
      </c>
      <c r="AJ7" s="43">
        <f>IFERROR(__xludf.DUMMYFUNCTION("""COMPUTED_VALUE"""),15.0)</f>
        <v>15</v>
      </c>
      <c r="AK7" s="43">
        <f>IF(D3="", 0, IF(SUM(C7:H7)-D7&lt;&gt;0, 0, IF(SUM(M7:R7)&gt;0, 2, IF(SUM(M7:R7)&lt;0, 3, 1))))</f>
        <v>0</v>
      </c>
      <c r="AL7" s="43" t="str">
        <f>IFERROR(__xludf.DUMMYFUNCTION("IF(AK7=1, FILTER(TOSSUP, LEN(TOSSUP)), IF(AK7=2, FILTER(NEG, LEN(NEG)), IF(AK7, FILTER(NONEG, LEN(NONEG)), """")))"),"")</f>
        <v/>
      </c>
      <c r="AM7" s="43"/>
      <c r="AN7" s="43"/>
      <c r="AO7" s="43">
        <f>IF(E3="", 0, IF(SUM(C7:H7)-E7&lt;&gt;0, 0, IF(SUM(M7:R7)&gt;0, 2, IF(SUM(M7:R7)&lt;0, 3, 1))))</f>
        <v>0</v>
      </c>
      <c r="AP7" s="43" t="str">
        <f>IFERROR(__xludf.DUMMYFUNCTION("IF(AO7=1, FILTER(TOSSUP, LEN(TOSSUP)), IF(AO7=2, FILTER(NEG, LEN(NEG)), IF(AO7, FILTER(NONEG, LEN(NONEG)), """")))"),"")</f>
        <v/>
      </c>
      <c r="AQ7" s="43"/>
      <c r="AR7" s="43"/>
      <c r="AS7" s="43">
        <f>IF(F3="", 0, IF(SUM(C7:H7)-F7&lt;&gt;0, 0, IF(SUM(M7:R7)&gt;0, 2, IF(SUM(M7:R7)&lt;0, 3, 1))))</f>
        <v>0</v>
      </c>
      <c r="AT7" s="43" t="str">
        <f>IFERROR(__xludf.DUMMYFUNCTION("IF(AS7=1, FILTER(TOSSUP, LEN(TOSSUP)), IF(AS7=2, FILTER(NEG, LEN(NEG)), IF(AS7, FILTER(NONEG, LEN(NONEG)), """")))"),"")</f>
        <v/>
      </c>
      <c r="AU7" s="43"/>
      <c r="AV7" s="43"/>
      <c r="AW7" s="43">
        <f>IF(G3="", 0, IF(SUM(C7:H7)-G7&lt;&gt;0, 0, IF(SUM(M7:R7)&gt;0, 2, IF(SUM(M7:R7)&lt;0, 3, 1))))</f>
        <v>0</v>
      </c>
      <c r="AX7" s="43" t="str">
        <f>IFERROR(__xludf.DUMMYFUNCTION("IF(AW7=1, FILTER(TOSSUP, LEN(TOSSUP)), IF(AW7=2, FILTER(NEG, LEN(NEG)), IF(AW7, FILTER(NONEG, LEN(NONEG)), """")))"),"")</f>
        <v/>
      </c>
      <c r="AY7" s="43"/>
      <c r="AZ7" s="43"/>
      <c r="BA7" s="43">
        <f>IF(H3="", 0, IF(SUM(C7:H7)-H7&lt;&gt;0, 0, IF(SUM(M7:R7)&gt;0, 2, IF(SUM(M7:R7)&lt;0, 3, 1))))</f>
        <v>0</v>
      </c>
      <c r="BB7" s="43" t="str">
        <f>IFERROR(__xludf.DUMMYFUNCTION("IF(BA7=1, FILTER(TOSSUP, LEN(TOSSUP)), IF(BA7=2, FILTER(NEG, LEN(NEG)), IF(BA7, FILTER(NONEG, LEN(NONEG)), """")))"),"")</f>
        <v/>
      </c>
      <c r="BC7" s="43"/>
      <c r="BD7" s="43"/>
      <c r="BE7" s="43">
        <f>IF(M3="", 0, IF(SUM(M7:R7)-M7&lt;&gt;0, 0, IF(SUM(C7:H7)&gt;0, 2, IF(SUM(C7:H7)&lt;0, 3, 1))))</f>
        <v>1</v>
      </c>
      <c r="BF7" s="43">
        <f>IFERROR(__xludf.DUMMYFUNCTION("IF(BE7=1, FILTER(TOSSUP, LEN(TOSSUP)), IF(BE7=2, FILTER(NEG, LEN(NEG)), IF(BE7, FILTER(NONEG, LEN(NONEG)), """")))"),-5.0)</f>
        <v>-5</v>
      </c>
      <c r="BG7" s="43">
        <f>IFERROR(__xludf.DUMMYFUNCTION("""COMPUTED_VALUE"""),10.0)</f>
        <v>10</v>
      </c>
      <c r="BH7" s="43">
        <f>IFERROR(__xludf.DUMMYFUNCTION("""COMPUTED_VALUE"""),15.0)</f>
        <v>15</v>
      </c>
      <c r="BI7" s="43">
        <f>IF(N3="", 0, IF(SUM(M7:R7)-N7&lt;&gt;0, 0, IF(SUM(C7:H7)&gt;0, 2, IF(SUM(C7:H7)&lt;0, 3, 1))))</f>
        <v>1</v>
      </c>
      <c r="BJ7" s="43">
        <f>IFERROR(__xludf.DUMMYFUNCTION("IF(BI7=1, FILTER(TOSSUP, LEN(TOSSUP)), IF(BI7=2, FILTER(NEG, LEN(NEG)), IF(BI7, FILTER(NONEG, LEN(NONEG)), """")))"),-5.0)</f>
        <v>-5</v>
      </c>
      <c r="BK7" s="43">
        <f>IFERROR(__xludf.DUMMYFUNCTION("""COMPUTED_VALUE"""),10.0)</f>
        <v>10</v>
      </c>
      <c r="BL7" s="43">
        <f>IFERROR(__xludf.DUMMYFUNCTION("""COMPUTED_VALUE"""),15.0)</f>
        <v>15</v>
      </c>
      <c r="BM7" s="43">
        <f>IF(O3="", 0, IF(SUM(M7:R7)-O7&lt;&gt;0, 0, IF(SUM(C7:H7)&gt;0, 2, IF(SUM(C7:H7)&lt;0, 3, 1))))</f>
        <v>1</v>
      </c>
      <c r="BN7" s="43">
        <f>IFERROR(__xludf.DUMMYFUNCTION("IF(BM7=1, FILTER(TOSSUP, LEN(TOSSUP)), IF(BM7=2, FILTER(NEG, LEN(NEG)), IF(BM7, FILTER(NONEG, LEN(NONEG)), """")))"),-5.0)</f>
        <v>-5</v>
      </c>
      <c r="BO7" s="43">
        <f>IFERROR(__xludf.DUMMYFUNCTION("""COMPUTED_VALUE"""),10.0)</f>
        <v>10</v>
      </c>
      <c r="BP7" s="43">
        <f>IFERROR(__xludf.DUMMYFUNCTION("""COMPUTED_VALUE"""),15.0)</f>
        <v>15</v>
      </c>
      <c r="BQ7" s="43">
        <f>IF(P3="", 0, IF(SUM(M7:R7)-P7&lt;&gt;0, 0, IF(SUM(C7:H7)&gt;0, 2, IF(SUM(C7:H7)&lt;0, 3, 1))))</f>
        <v>0</v>
      </c>
      <c r="BR7" s="43" t="str">
        <f>IFERROR(__xludf.DUMMYFUNCTION("IF(BQ7=1, FILTER(TOSSUP, LEN(TOSSUP)), IF(BQ7=2, FILTER(NEG, LEN(NEG)), IF(BQ7, FILTER(NONEG, LEN(NONEG)), """")))"),"")</f>
        <v/>
      </c>
      <c r="BS7" s="43"/>
      <c r="BT7" s="43"/>
      <c r="BU7" s="43">
        <f>IF(Q3="", 0, IF(SUM(M7:R7)-Q7&lt;&gt;0, 0, IF(SUM(C7:H7)&gt;0, 2, IF(SUM(C7:H7)&lt;0, 3, 1))))</f>
        <v>0</v>
      </c>
      <c r="BV7" s="43" t="str">
        <f>IFERROR(__xludf.DUMMYFUNCTION("IF(BU7=1, FILTER(TOSSUP, LEN(TOSSUP)), IF(BU7=2, FILTER(NEG, LEN(NEG)), IF(BU7, FILTER(NONEG, LEN(NONEG)), """")))"),"")</f>
        <v/>
      </c>
      <c r="BW7" s="43"/>
      <c r="BX7" s="43"/>
      <c r="BY7" s="43">
        <f>IF(R3="", 0, IF(SUM(M7:R7)-R7&lt;&gt;0, 0, IF(SUM(C7:H7)&gt;0, 2, IF(SUM(C7:H7)&lt;0, 3, 1))))</f>
        <v>0</v>
      </c>
      <c r="BZ7" s="43" t="str">
        <f>IFERROR(__xludf.DUMMYFUNCTION("IF(BY7=1, FILTER(TOSSUP, LEN(TOSSUP)), IF(BY7=2, FILTER(NEG, LEN(NEG)), IF(BY7, FILTER(NONEG, LEN(NONEG)), """")))"),"")</f>
        <v/>
      </c>
      <c r="CA7" s="43"/>
      <c r="CB7" s="43"/>
    </row>
    <row r="8">
      <c r="A8" s="3"/>
      <c r="B8" s="3"/>
      <c r="C8" s="62">
        <v>10.0</v>
      </c>
      <c r="D8" s="63"/>
      <c r="E8" s="62"/>
      <c r="F8" s="63"/>
      <c r="G8" s="64"/>
      <c r="H8" s="71"/>
      <c r="I8" s="65">
        <v>30.0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40</v>
      </c>
      <c r="K8" s="66">
        <f>IFERROR(__xludf.DUMMYFUNCTION("IF(OR(RegExMatch(J8&amp;"""",""ERR""), RegExMatch(J8&amp;"""",""--""), RegExMatch(K7&amp;"""",""--""),),  ""-----------"", SUM(J8,K7))"),105.0)</f>
        <v>105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SUM(T8,U7))"),0.0)</f>
        <v>0</v>
      </c>
      <c r="V8" s="43"/>
      <c r="W8" s="44" t="b">
        <f t="shared" si="1"/>
        <v>1</v>
      </c>
      <c r="X8" s="44">
        <f>IFERROR(__xludf.DUMMYFUNCTION("IF(W8, FILTER(BONUS, LEN(BONUS)), ""0"")"),0.0)</f>
        <v>0</v>
      </c>
      <c r="Y8" s="43">
        <f>IFERROR(__xludf.DUMMYFUNCTION("""COMPUTED_VALUE"""),10.0)</f>
        <v>10</v>
      </c>
      <c r="Z8" s="43">
        <f>IFERROR(__xludf.DUMMYFUNCTION("""COMPUTED_VALUE"""),20.0)</f>
        <v>20</v>
      </c>
      <c r="AA8" s="43">
        <f>IFERROR(__xludf.DUMMYFUNCTION("""COMPUTED_VALUE"""),30.0)</f>
        <v>30</v>
      </c>
      <c r="AB8" s="44" t="b">
        <f t="shared" si="2"/>
        <v>0</v>
      </c>
      <c r="AC8" s="44" t="str">
        <f>IFERROR(__xludf.DUMMYFUNCTION("IF(AB8, FILTER(BONUS, LEN(BONUS)), ""0"")"),"0")</f>
        <v>0</v>
      </c>
      <c r="AD8" s="43"/>
      <c r="AE8" s="43"/>
      <c r="AF8" s="43"/>
      <c r="AG8" s="43">
        <f>IF(C3="", 0, IF(SUM(C8:H8)-C8&lt;&gt;0, 0, IF(SUM(M8:R8)&gt;0, 2, IF(SUM(M8:R8)&lt;0, 3, 1))))</f>
        <v>1</v>
      </c>
      <c r="AH8" s="44">
        <f>IFERROR(__xludf.DUMMYFUNCTION("IF(AG8=1, FILTER(TOSSUP, LEN(TOSSUP)), IF(AG8=2, FILTER(NEG, LEN(NEG)), IF(AG8, FILTER(NONEG, LEN(NONEG)), """")))"),-5.0)</f>
        <v>-5</v>
      </c>
      <c r="AI8" s="43">
        <f>IFERROR(__xludf.DUMMYFUNCTION("""COMPUTED_VALUE"""),10.0)</f>
        <v>10</v>
      </c>
      <c r="AJ8" s="43">
        <f>IFERROR(__xludf.DUMMYFUNCTION("""COMPUTED_VALUE"""),15.0)</f>
        <v>15</v>
      </c>
      <c r="AK8" s="43">
        <f>IF(D3="", 0, IF(SUM(C8:H8)-D8&lt;&gt;0, 0, IF(SUM(M8:R8)&gt;0, 2, IF(SUM(M8:R8)&lt;0, 3, 1))))</f>
        <v>0</v>
      </c>
      <c r="AL8" s="43" t="str">
        <f>IFERROR(__xludf.DUMMYFUNCTION("IF(AK8=1, FILTER(TOSSUP, LEN(TOSSUP)), IF(AK8=2, FILTER(NEG, LEN(NEG)), IF(AK8, FILTER(NONEG, LEN(NONEG)), """")))"),"")</f>
        <v/>
      </c>
      <c r="AM8" s="43"/>
      <c r="AN8" s="43"/>
      <c r="AO8" s="43">
        <f>IF(E3="", 0, IF(SUM(C8:H8)-E8&lt;&gt;0, 0, IF(SUM(M8:R8)&gt;0, 2, IF(SUM(M8:R8)&lt;0, 3, 1))))</f>
        <v>0</v>
      </c>
      <c r="AP8" s="43" t="str">
        <f>IFERROR(__xludf.DUMMYFUNCTION("IF(AO8=1, FILTER(TOSSUP, LEN(TOSSUP)), IF(AO8=2, FILTER(NEG, LEN(NEG)), IF(AO8, FILTER(NONEG, LEN(NONEG)), """")))"),"")</f>
        <v/>
      </c>
      <c r="AQ8" s="43"/>
      <c r="AR8" s="43"/>
      <c r="AS8" s="43">
        <f>IF(F3="", 0, IF(SUM(C8:H8)-F8&lt;&gt;0, 0, IF(SUM(M8:R8)&gt;0, 2, IF(SUM(M8:R8)&lt;0, 3, 1))))</f>
        <v>0</v>
      </c>
      <c r="AT8" s="43" t="str">
        <f>IFERROR(__xludf.DUMMYFUNCTION("IF(AS8=1, FILTER(TOSSUP, LEN(TOSSUP)), IF(AS8=2, FILTER(NEG, LEN(NEG)), IF(AS8, FILTER(NONEG, LEN(NONEG)), """")))"),"")</f>
        <v/>
      </c>
      <c r="AU8" s="43"/>
      <c r="AV8" s="43"/>
      <c r="AW8" s="43">
        <f>IF(G3="", 0, IF(SUM(C8:H8)-G8&lt;&gt;0, 0, IF(SUM(M8:R8)&gt;0, 2, IF(SUM(M8:R8)&lt;0, 3, 1))))</f>
        <v>0</v>
      </c>
      <c r="AX8" s="43" t="str">
        <f>IFERROR(__xludf.DUMMYFUNCTION("IF(AW8=1, FILTER(TOSSUP, LEN(TOSSUP)), IF(AW8=2, FILTER(NEG, LEN(NEG)), IF(AW8, FILTER(NONEG, LEN(NONEG)), """")))"),"")</f>
        <v/>
      </c>
      <c r="AY8" s="43"/>
      <c r="AZ8" s="43"/>
      <c r="BA8" s="43">
        <f>IF(H3="", 0, IF(SUM(C8:H8)-H8&lt;&gt;0, 0, IF(SUM(M8:R8)&gt;0, 2, IF(SUM(M8:R8)&lt;0, 3, 1))))</f>
        <v>0</v>
      </c>
      <c r="BB8" s="43" t="str">
        <f>IFERROR(__xludf.DUMMYFUNCTION("IF(BA8=1, FILTER(TOSSUP, LEN(TOSSUP)), IF(BA8=2, FILTER(NEG, LEN(NEG)), IF(BA8, FILTER(NONEG, LEN(NONEG)), """")))"),"")</f>
        <v/>
      </c>
      <c r="BC8" s="43"/>
      <c r="BD8" s="43"/>
      <c r="BE8" s="43">
        <f>IF(M3="", 0, IF(SUM(M8:R8)-M8&lt;&gt;0, 0, IF(SUM(C8:H8)&gt;0, 2, IF(SUM(C8:H8)&lt;0, 3, 1))))</f>
        <v>2</v>
      </c>
      <c r="BF8" s="43">
        <f>IFERROR(__xludf.DUMMYFUNCTION("IF(BE8=1, FILTER(TOSSUP, LEN(TOSSUP)), IF(BE8=2, FILTER(NEG, LEN(NEG)), IF(BE8, FILTER(NONEG, LEN(NONEG)), """")))"),-5.0)</f>
        <v>-5</v>
      </c>
      <c r="BG8" s="43"/>
      <c r="BH8" s="43"/>
      <c r="BI8" s="43">
        <f>IF(N3="", 0, IF(SUM(M8:R8)-N8&lt;&gt;0, 0, IF(SUM(C8:H8)&gt;0, 2, IF(SUM(C8:H8)&lt;0, 3, 1))))</f>
        <v>2</v>
      </c>
      <c r="BJ8" s="43">
        <f>IFERROR(__xludf.DUMMYFUNCTION("IF(BI8=1, FILTER(TOSSUP, LEN(TOSSUP)), IF(BI8=2, FILTER(NEG, LEN(NEG)), IF(BI8, FILTER(NONEG, LEN(NONEG)), """")))"),-5.0)</f>
        <v>-5</v>
      </c>
      <c r="BK8" s="43"/>
      <c r="BL8" s="43"/>
      <c r="BM8" s="43">
        <f>IF(O3="", 0, IF(SUM(M8:R8)-O8&lt;&gt;0, 0, IF(SUM(C8:H8)&gt;0, 2, IF(SUM(C8:H8)&lt;0, 3, 1))))</f>
        <v>2</v>
      </c>
      <c r="BN8" s="43">
        <f>IFERROR(__xludf.DUMMYFUNCTION("IF(BM8=1, FILTER(TOSSUP, LEN(TOSSUP)), IF(BM8=2, FILTER(NEG, LEN(NEG)), IF(BM8, FILTER(NONEG, LEN(NONEG)), """")))"),-5.0)</f>
        <v>-5</v>
      </c>
      <c r="BO8" s="43"/>
      <c r="BP8" s="43"/>
      <c r="BQ8" s="43">
        <f>IF(P3="", 0, IF(SUM(M8:R8)-P8&lt;&gt;0, 0, IF(SUM(C8:H8)&gt;0, 2, IF(SUM(C8:H8)&lt;0, 3, 1))))</f>
        <v>0</v>
      </c>
      <c r="BR8" s="43" t="str">
        <f>IFERROR(__xludf.DUMMYFUNCTION("IF(BQ8=1, FILTER(TOSSUP, LEN(TOSSUP)), IF(BQ8=2, FILTER(NEG, LEN(NEG)), IF(BQ8, FILTER(NONEG, LEN(NONEG)), """")))"),"")</f>
        <v/>
      </c>
      <c r="BS8" s="43"/>
      <c r="BT8" s="43"/>
      <c r="BU8" s="43">
        <f>IF(Q3="", 0, IF(SUM(M8:R8)-Q8&lt;&gt;0, 0, IF(SUM(C8:H8)&gt;0, 2, IF(SUM(C8:H8)&lt;0, 3, 1))))</f>
        <v>0</v>
      </c>
      <c r="BV8" s="43" t="str">
        <f>IFERROR(__xludf.DUMMYFUNCTION("IF(BU8=1, FILTER(TOSSUP, LEN(TOSSUP)), IF(BU8=2, FILTER(NEG, LEN(NEG)), IF(BU8, FILTER(NONEG, LEN(NONEG)), """")))"),"")</f>
        <v/>
      </c>
      <c r="BW8" s="43"/>
      <c r="BX8" s="43"/>
      <c r="BY8" s="43">
        <f>IF(R3="", 0, IF(SUM(M8:R8)-R8&lt;&gt;0, 0, IF(SUM(C8:H8)&gt;0, 2, IF(SUM(C8:H8)&lt;0, 3, 1))))</f>
        <v>0</v>
      </c>
      <c r="BZ8" s="43" t="str">
        <f>IFERROR(__xludf.DUMMYFUNCTION("IF(BY8=1, FILTER(TOSSUP, LEN(TOSSUP)), IF(BY8=2, FILTER(NEG, LEN(NEG)), IF(BY8, FILTER(NONEG, LEN(NONEG)), """")))"),"")</f>
        <v/>
      </c>
      <c r="CA8" s="43"/>
      <c r="CB8" s="43"/>
    </row>
    <row r="9">
      <c r="A9" s="3"/>
      <c r="B9" s="3"/>
      <c r="C9" s="62">
        <v>10.0</v>
      </c>
      <c r="D9" s="63"/>
      <c r="E9" s="62"/>
      <c r="F9" s="63"/>
      <c r="G9" s="62"/>
      <c r="H9" s="71"/>
      <c r="I9" s="65">
        <v>20.0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30</v>
      </c>
      <c r="K9" s="66">
        <f>IFERROR(__xludf.DUMMYFUNCTION("IF(OR(RegExMatch(J9&amp;"""",""ERR""), RegExMatch(J9&amp;"""",""--""), RegExMatch(K8&amp;"""",""--""),),  ""-----------"", SUM(J9,K8))"),135.0)</f>
        <v>135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SUM(T9,U8))"),0.0)</f>
        <v>0</v>
      </c>
      <c r="V9" s="44"/>
      <c r="W9" s="44" t="b">
        <f t="shared" si="1"/>
        <v>1</v>
      </c>
      <c r="X9" s="44">
        <f>IFERROR(__xludf.DUMMYFUNCTION("IF(W9, FILTER(BONUS, LEN(BONUS)), ""0"")"),0.0)</f>
        <v>0</v>
      </c>
      <c r="Y9" s="43">
        <f>IFERROR(__xludf.DUMMYFUNCTION("""COMPUTED_VALUE"""),10.0)</f>
        <v>10</v>
      </c>
      <c r="Z9" s="43">
        <f>IFERROR(__xludf.DUMMYFUNCTION("""COMPUTED_VALUE"""),20.0)</f>
        <v>20</v>
      </c>
      <c r="AA9" s="43">
        <f>IFERROR(__xludf.DUMMYFUNCTION("""COMPUTED_VALUE"""),30.0)</f>
        <v>30</v>
      </c>
      <c r="AB9" s="44" t="b">
        <f t="shared" si="2"/>
        <v>0</v>
      </c>
      <c r="AC9" s="44" t="str">
        <f>IFERROR(__xludf.DUMMYFUNCTION("IF(AB9, FILTER(BONUS, LEN(BONUS)), ""0"")"),"0")</f>
        <v>0</v>
      </c>
      <c r="AD9" s="43"/>
      <c r="AE9" s="43"/>
      <c r="AF9" s="43"/>
      <c r="AG9" s="43">
        <f>IF(C3="", 0, IF(SUM(C9:H9)-C9&lt;&gt;0, 0, IF(SUM(M9:R9)&gt;0, 2, IF(SUM(M9:R9)&lt;0, 3, 1))))</f>
        <v>1</v>
      </c>
      <c r="AH9" s="44">
        <f>IFERROR(__xludf.DUMMYFUNCTION("IF(AG9=1, FILTER(TOSSUP, LEN(TOSSUP)), IF(AG9=2, FILTER(NEG, LEN(NEG)), IF(AG9, FILTER(NONEG, LEN(NONEG)), """")))"),-5.0)</f>
        <v>-5</v>
      </c>
      <c r="AI9" s="43">
        <f>IFERROR(__xludf.DUMMYFUNCTION("""COMPUTED_VALUE"""),10.0)</f>
        <v>10</v>
      </c>
      <c r="AJ9" s="43">
        <f>IFERROR(__xludf.DUMMYFUNCTION("""COMPUTED_VALUE"""),15.0)</f>
        <v>15</v>
      </c>
      <c r="AK9" s="43">
        <f>IF(D3="", 0, IF(SUM(C9:H9)-D9&lt;&gt;0, 0, IF(SUM(M9:R9)&gt;0, 2, IF(SUM(M9:R9)&lt;0, 3, 1))))</f>
        <v>0</v>
      </c>
      <c r="AL9" s="43" t="str">
        <f>IFERROR(__xludf.DUMMYFUNCTION("IF(AK9=1, FILTER(TOSSUP, LEN(TOSSUP)), IF(AK9=2, FILTER(NEG, LEN(NEG)), IF(AK9, FILTER(NONEG, LEN(NONEG)), """")))"),"")</f>
        <v/>
      </c>
      <c r="AM9" s="43"/>
      <c r="AN9" s="43"/>
      <c r="AO9" s="43">
        <f>IF(E3="", 0, IF(SUM(C9:H9)-E9&lt;&gt;0, 0, IF(SUM(M9:R9)&gt;0, 2, IF(SUM(M9:R9)&lt;0, 3, 1))))</f>
        <v>0</v>
      </c>
      <c r="AP9" s="43" t="str">
        <f>IFERROR(__xludf.DUMMYFUNCTION("IF(AO9=1, FILTER(TOSSUP, LEN(TOSSUP)), IF(AO9=2, FILTER(NEG, LEN(NEG)), IF(AO9, FILTER(NONEG, LEN(NONEG)), """")))"),"")</f>
        <v/>
      </c>
      <c r="AQ9" s="43"/>
      <c r="AR9" s="43"/>
      <c r="AS9" s="43">
        <f>IF(F3="", 0, IF(SUM(C9:H9)-F9&lt;&gt;0, 0, IF(SUM(M9:R9)&gt;0, 2, IF(SUM(M9:R9)&lt;0, 3, 1))))</f>
        <v>0</v>
      </c>
      <c r="AT9" s="43" t="str">
        <f>IFERROR(__xludf.DUMMYFUNCTION("IF(AS9=1, FILTER(TOSSUP, LEN(TOSSUP)), IF(AS9=2, FILTER(NEG, LEN(NEG)), IF(AS9, FILTER(NONEG, LEN(NONEG)), """")))"),"")</f>
        <v/>
      </c>
      <c r="AU9" s="43"/>
      <c r="AV9" s="43"/>
      <c r="AW9" s="43">
        <f>IF(G3="", 0, IF(SUM(C9:H9)-G9&lt;&gt;0, 0, IF(SUM(M9:R9)&gt;0, 2, IF(SUM(M9:R9)&lt;0, 3, 1))))</f>
        <v>0</v>
      </c>
      <c r="AX9" s="43" t="str">
        <f>IFERROR(__xludf.DUMMYFUNCTION("IF(AW9=1, FILTER(TOSSUP, LEN(TOSSUP)), IF(AW9=2, FILTER(NEG, LEN(NEG)), IF(AW9, FILTER(NONEG, LEN(NONEG)), """")))"),"")</f>
        <v/>
      </c>
      <c r="AY9" s="43"/>
      <c r="AZ9" s="43"/>
      <c r="BA9" s="43">
        <f>IF(H3="", 0, IF(SUM(C9:H9)-H9&lt;&gt;0, 0, IF(SUM(M9:R9)&gt;0, 2, IF(SUM(M9:R9)&lt;0, 3, 1))))</f>
        <v>0</v>
      </c>
      <c r="BB9" s="43" t="str">
        <f>IFERROR(__xludf.DUMMYFUNCTION("IF(BA9=1, FILTER(TOSSUP, LEN(TOSSUP)), IF(BA9=2, FILTER(NEG, LEN(NEG)), IF(BA9, FILTER(NONEG, LEN(NONEG)), """")))"),"")</f>
        <v/>
      </c>
      <c r="BC9" s="43"/>
      <c r="BD9" s="43"/>
      <c r="BE9" s="43">
        <f>IF(M3="", 0, IF(SUM(M9:R9)-M9&lt;&gt;0, 0, IF(SUM(C9:H9)&gt;0, 2, IF(SUM(C9:H9)&lt;0, 3, 1))))</f>
        <v>2</v>
      </c>
      <c r="BF9" s="43">
        <f>IFERROR(__xludf.DUMMYFUNCTION("IF(BE9=1, FILTER(TOSSUP, LEN(TOSSUP)), IF(BE9=2, FILTER(NEG, LEN(NEG)), IF(BE9, FILTER(NONEG, LEN(NONEG)), """")))"),-5.0)</f>
        <v>-5</v>
      </c>
      <c r="BG9" s="43"/>
      <c r="BH9" s="43"/>
      <c r="BI9" s="43">
        <f>IF(N3="", 0, IF(SUM(M9:R9)-N9&lt;&gt;0, 0, IF(SUM(C9:H9)&gt;0, 2, IF(SUM(C9:H9)&lt;0, 3, 1))))</f>
        <v>2</v>
      </c>
      <c r="BJ9" s="43">
        <f>IFERROR(__xludf.DUMMYFUNCTION("IF(BI9=1, FILTER(TOSSUP, LEN(TOSSUP)), IF(BI9=2, FILTER(NEG, LEN(NEG)), IF(BI9, FILTER(NONEG, LEN(NONEG)), """")))"),-5.0)</f>
        <v>-5</v>
      </c>
      <c r="BK9" s="43"/>
      <c r="BL9" s="43"/>
      <c r="BM9" s="43">
        <f>IF(O3="", 0, IF(SUM(M9:R9)-O9&lt;&gt;0, 0, IF(SUM(C9:H9)&gt;0, 2, IF(SUM(C9:H9)&lt;0, 3, 1))))</f>
        <v>2</v>
      </c>
      <c r="BN9" s="43">
        <f>IFERROR(__xludf.DUMMYFUNCTION("IF(BM9=1, FILTER(TOSSUP, LEN(TOSSUP)), IF(BM9=2, FILTER(NEG, LEN(NEG)), IF(BM9, FILTER(NONEG, LEN(NONEG)), """")))"),-5.0)</f>
        <v>-5</v>
      </c>
      <c r="BO9" s="43"/>
      <c r="BP9" s="43"/>
      <c r="BQ9" s="43">
        <f>IF(P3="", 0, IF(SUM(M9:R9)-P9&lt;&gt;0, 0, IF(SUM(C9:H9)&gt;0, 2, IF(SUM(C9:H9)&lt;0, 3, 1))))</f>
        <v>0</v>
      </c>
      <c r="BR9" s="43" t="str">
        <f>IFERROR(__xludf.DUMMYFUNCTION("IF(BQ9=1, FILTER(TOSSUP, LEN(TOSSUP)), IF(BQ9=2, FILTER(NEG, LEN(NEG)), IF(BQ9, FILTER(NONEG, LEN(NONEG)), """")))"),"")</f>
        <v/>
      </c>
      <c r="BS9" s="43"/>
      <c r="BT9" s="43"/>
      <c r="BU9" s="43">
        <f>IF(Q3="", 0, IF(SUM(M9:R9)-Q9&lt;&gt;0, 0, IF(SUM(C9:H9)&gt;0, 2, IF(SUM(C9:H9)&lt;0, 3, 1))))</f>
        <v>0</v>
      </c>
      <c r="BV9" s="43" t="str">
        <f>IFERROR(__xludf.DUMMYFUNCTION("IF(BU9=1, FILTER(TOSSUP, LEN(TOSSUP)), IF(BU9=2, FILTER(NEG, LEN(NEG)), IF(BU9, FILTER(NONEG, LEN(NONEG)), """")))"),"")</f>
        <v/>
      </c>
      <c r="BW9" s="43"/>
      <c r="BX9" s="43"/>
      <c r="BY9" s="43">
        <f>IF(R3="", 0, IF(SUM(M9:R9)-R9&lt;&gt;0, 0, IF(SUM(C9:H9)&gt;0, 2, IF(SUM(C9:H9)&lt;0, 3, 1))))</f>
        <v>0</v>
      </c>
      <c r="BZ9" s="43" t="str">
        <f>IFERROR(__xludf.DUMMYFUNCTION("IF(BY9=1, FILTER(TOSSUP, LEN(TOSSUP)), IF(BY9=2, FILTER(NEG, LEN(NEG)), IF(BY9, FILTER(NONEG, LEN(NONEG)), """")))"),"")</f>
        <v/>
      </c>
      <c r="CA9" s="43"/>
      <c r="CB9" s="43"/>
    </row>
    <row r="10">
      <c r="A10" s="3"/>
      <c r="B10" s="3"/>
      <c r="C10" s="32">
        <v>10.0</v>
      </c>
      <c r="D10" s="33"/>
      <c r="E10" s="60"/>
      <c r="F10" s="33"/>
      <c r="G10" s="60"/>
      <c r="H10" s="61"/>
      <c r="I10" s="34">
        <v>20.0</v>
      </c>
      <c r="J10" s="33">
        <f>IF(AND(SUM(C10:H10)&lt;=0,I10&gt;0), "BON.ERR", IF(OR(AND(C10&lt;&gt;"", C3=""), AND(D10&lt;&gt;"", D3=""), AND(E10&lt;&gt;"", E3=""), AND(F10&lt;&gt;"", F3=""), AND(G10&lt;&gt;"", G3=""), AND(H10&lt;&gt;"", H3="")), "TU.ERR", SUM(C10:I10)))</f>
        <v>30</v>
      </c>
      <c r="K10" s="42">
        <f>IFERROR(__xludf.DUMMYFUNCTION("IF(OR(RegExMatch(J10&amp;"""",""ERR""), RegExMatch(J10&amp;"""",""--""), RegExMatch(K9&amp;"""",""--""),),  ""-----------"", SUM(J10,K9))"),165.0)</f>
        <v>165</v>
      </c>
      <c r="L10" s="38">
        <v>7.0</v>
      </c>
      <c r="M10" s="39"/>
      <c r="N10" s="61"/>
      <c r="O10" s="39"/>
      <c r="P10" s="59"/>
      <c r="Q10" s="58"/>
      <c r="R10" s="59"/>
      <c r="S10" s="34"/>
      <c r="T10" s="33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2">
        <f>IFERROR(__xludf.DUMMYFUNCTION("IF(OR(RegExMatch(T10&amp;"""",""ERR""), RegExMatch(T10&amp;"""",""--""), RegExMatch(U9&amp;"""",""--""),),  ""-----------"", SUM(T10,U9))"),0.0)</f>
        <v>0</v>
      </c>
      <c r="V10" s="43"/>
      <c r="W10" s="44" t="b">
        <f t="shared" si="1"/>
        <v>1</v>
      </c>
      <c r="X10" s="44">
        <f>IFERROR(__xludf.DUMMYFUNCTION("IF(W10, FILTER(BONUS, LEN(BONUS)), ""0"")"),0.0)</f>
        <v>0</v>
      </c>
      <c r="Y10" s="43">
        <f>IFERROR(__xludf.DUMMYFUNCTION("""COMPUTED_VALUE"""),10.0)</f>
        <v>10</v>
      </c>
      <c r="Z10" s="43">
        <f>IFERROR(__xludf.DUMMYFUNCTION("""COMPUTED_VALUE"""),20.0)</f>
        <v>20</v>
      </c>
      <c r="AA10" s="43">
        <f>IFERROR(__xludf.DUMMYFUNCTION("""COMPUTED_VALUE"""),30.0)</f>
        <v>30</v>
      </c>
      <c r="AB10" s="44" t="b">
        <f t="shared" si="2"/>
        <v>0</v>
      </c>
      <c r="AC10" s="44" t="str">
        <f>IFERROR(__xludf.DUMMYFUNCTION("IF(AB10, FILTER(BONUS, LEN(BONUS)), ""0"")"),"0")</f>
        <v>0</v>
      </c>
      <c r="AD10" s="43"/>
      <c r="AE10" s="43"/>
      <c r="AF10" s="43"/>
      <c r="AG10" s="43">
        <f>IF(C3="", 0, IF(SUM(C10:H10)-C10&lt;&gt;0, 0, IF(SUM(M10:R10)&gt;0, 2, IF(SUM(M10:R10)&lt;0, 3, 1))))</f>
        <v>1</v>
      </c>
      <c r="AH10" s="44">
        <f>IFERROR(__xludf.DUMMYFUNCTION("IF(AG10=1, FILTER(TOSSUP, LEN(TOSSUP)), IF(AG10=2, FILTER(NEG, LEN(NEG)), IF(AG10, FILTER(NONEG, LEN(NONEG)), """")))"),-5.0)</f>
        <v>-5</v>
      </c>
      <c r="AI10" s="43">
        <f>IFERROR(__xludf.DUMMYFUNCTION("""COMPUTED_VALUE"""),10.0)</f>
        <v>10</v>
      </c>
      <c r="AJ10" s="43">
        <f>IFERROR(__xludf.DUMMYFUNCTION("""COMPUTED_VALUE"""),15.0)</f>
        <v>15</v>
      </c>
      <c r="AK10" s="43">
        <f>IF(D3="", 0, IF(SUM(C10:H10)-D10&lt;&gt;0, 0, IF(SUM(M10:R10)&gt;0, 2, IF(SUM(M10:R10)&lt;0, 3, 1))))</f>
        <v>0</v>
      </c>
      <c r="AL10" s="43" t="str">
        <f>IFERROR(__xludf.DUMMYFUNCTION("IF(AK10=1, FILTER(TOSSUP, LEN(TOSSUP)), IF(AK10=2, FILTER(NEG, LEN(NEG)), IF(AK10, FILTER(NONEG, LEN(NONEG)), """")))"),"")</f>
        <v/>
      </c>
      <c r="AM10" s="43"/>
      <c r="AN10" s="43"/>
      <c r="AO10" s="43">
        <f>IF(E3="", 0, IF(SUM(C10:H10)-E10&lt;&gt;0, 0, IF(SUM(M10:R10)&gt;0, 2, IF(SUM(M10:R10)&lt;0, 3, 1))))</f>
        <v>0</v>
      </c>
      <c r="AP10" s="43" t="str">
        <f>IFERROR(__xludf.DUMMYFUNCTION("IF(AO10=1, FILTER(TOSSUP, LEN(TOSSUP)), IF(AO10=2, FILTER(NEG, LEN(NEG)), IF(AO10, FILTER(NONEG, LEN(NONEG)), """")))"),"")</f>
        <v/>
      </c>
      <c r="AQ10" s="43"/>
      <c r="AR10" s="43"/>
      <c r="AS10" s="43">
        <f>IF(F3="", 0, IF(SUM(C10:H10)-F10&lt;&gt;0, 0, IF(SUM(M10:R10)&gt;0, 2, IF(SUM(M10:R10)&lt;0, 3, 1))))</f>
        <v>0</v>
      </c>
      <c r="AT10" s="43" t="str">
        <f>IFERROR(__xludf.DUMMYFUNCTION("IF(AS10=1, FILTER(TOSSUP, LEN(TOSSUP)), IF(AS10=2, FILTER(NEG, LEN(NEG)), IF(AS10, FILTER(NONEG, LEN(NONEG)), """")))"),"")</f>
        <v/>
      </c>
      <c r="AU10" s="43"/>
      <c r="AV10" s="43"/>
      <c r="AW10" s="43">
        <f>IF(G3="", 0, IF(SUM(C10:H10)-G10&lt;&gt;0, 0, IF(SUM(M10:R10)&gt;0, 2, IF(SUM(M10:R10)&lt;0, 3, 1))))</f>
        <v>0</v>
      </c>
      <c r="AX10" s="43" t="str">
        <f>IFERROR(__xludf.DUMMYFUNCTION("IF(AW10=1, FILTER(TOSSUP, LEN(TOSSUP)), IF(AW10=2, FILTER(NEG, LEN(NEG)), IF(AW10, FILTER(NONEG, LEN(NONEG)), """")))"),"")</f>
        <v/>
      </c>
      <c r="AY10" s="43"/>
      <c r="AZ10" s="43"/>
      <c r="BA10" s="43">
        <f>IF(H3="", 0, IF(SUM(C10:H10)-H10&lt;&gt;0, 0, IF(SUM(M10:R10)&gt;0, 2, IF(SUM(M10:R10)&lt;0, 3, 1))))</f>
        <v>0</v>
      </c>
      <c r="BB10" s="43" t="str">
        <f>IFERROR(__xludf.DUMMYFUNCTION("IF(BA10=1, FILTER(TOSSUP, LEN(TOSSUP)), IF(BA10=2, FILTER(NEG, LEN(NEG)), IF(BA10, FILTER(NONEG, LEN(NONEG)), """")))"),"")</f>
        <v/>
      </c>
      <c r="BC10" s="43"/>
      <c r="BD10" s="43"/>
      <c r="BE10" s="43">
        <f>IF(M3="", 0, IF(SUM(M10:R10)-M10&lt;&gt;0, 0, IF(SUM(C10:H10)&gt;0, 2, IF(SUM(C10:H10)&lt;0, 3, 1))))</f>
        <v>2</v>
      </c>
      <c r="BF10" s="43">
        <f>IFERROR(__xludf.DUMMYFUNCTION("IF(BE10=1, FILTER(TOSSUP, LEN(TOSSUP)), IF(BE10=2, FILTER(NEG, LEN(NEG)), IF(BE10, FILTER(NONEG, LEN(NONEG)), """")))"),-5.0)</f>
        <v>-5</v>
      </c>
      <c r="BG10" s="43"/>
      <c r="BH10" s="43"/>
      <c r="BI10" s="43">
        <f>IF(N3="", 0, IF(SUM(M10:R10)-N10&lt;&gt;0, 0, IF(SUM(C10:H10)&gt;0, 2, IF(SUM(C10:H10)&lt;0, 3, 1))))</f>
        <v>2</v>
      </c>
      <c r="BJ10" s="43">
        <f>IFERROR(__xludf.DUMMYFUNCTION("IF(BI10=1, FILTER(TOSSUP, LEN(TOSSUP)), IF(BI10=2, FILTER(NEG, LEN(NEG)), IF(BI10, FILTER(NONEG, LEN(NONEG)), """")))"),-5.0)</f>
        <v>-5</v>
      </c>
      <c r="BK10" s="43"/>
      <c r="BL10" s="43"/>
      <c r="BM10" s="43">
        <f>IF(O3="", 0, IF(SUM(M10:R10)-O10&lt;&gt;0, 0, IF(SUM(C10:H10)&gt;0, 2, IF(SUM(C10:H10)&lt;0, 3, 1))))</f>
        <v>2</v>
      </c>
      <c r="BN10" s="43">
        <f>IFERROR(__xludf.DUMMYFUNCTION("IF(BM10=1, FILTER(TOSSUP, LEN(TOSSUP)), IF(BM10=2, FILTER(NEG, LEN(NEG)), IF(BM10, FILTER(NONEG, LEN(NONEG)), """")))"),-5.0)</f>
        <v>-5</v>
      </c>
      <c r="BO10" s="43"/>
      <c r="BP10" s="43"/>
      <c r="BQ10" s="43">
        <f>IF(P3="", 0, IF(SUM(M10:R10)-P10&lt;&gt;0, 0, IF(SUM(C10:H10)&gt;0, 2, IF(SUM(C10:H10)&lt;0, 3, 1))))</f>
        <v>0</v>
      </c>
      <c r="BR10" s="43" t="str">
        <f>IFERROR(__xludf.DUMMYFUNCTION("IF(BQ10=1, FILTER(TOSSUP, LEN(TOSSUP)), IF(BQ10=2, FILTER(NEG, LEN(NEG)), IF(BQ10, FILTER(NONEG, LEN(NONEG)), """")))"),"")</f>
        <v/>
      </c>
      <c r="BS10" s="43"/>
      <c r="BT10" s="43"/>
      <c r="BU10" s="43">
        <f>IF(Q3="", 0, IF(SUM(M10:R10)-Q10&lt;&gt;0, 0, IF(SUM(C10:H10)&gt;0, 2, IF(SUM(C10:H10)&lt;0, 3, 1))))</f>
        <v>0</v>
      </c>
      <c r="BV10" s="43" t="str">
        <f>IFERROR(__xludf.DUMMYFUNCTION("IF(BU10=1, FILTER(TOSSUP, LEN(TOSSUP)), IF(BU10=2, FILTER(NEG, LEN(NEG)), IF(BU10, FILTER(NONEG, LEN(NONEG)), """")))"),"")</f>
        <v/>
      </c>
      <c r="BW10" s="43"/>
      <c r="BX10" s="43"/>
      <c r="BY10" s="43">
        <f>IF(R3="", 0, IF(SUM(M10:R10)-R10&lt;&gt;0, 0, IF(SUM(C10:H10)&gt;0, 2, IF(SUM(C10:H10)&lt;0, 3, 1))))</f>
        <v>0</v>
      </c>
      <c r="BZ10" s="43" t="str">
        <f>IFERROR(__xludf.DUMMYFUNCTION("IF(BY10=1, FILTER(TOSSUP, LEN(TOSSUP)), IF(BY10=2, FILTER(NEG, LEN(NEG)), IF(BY10, FILTER(NONEG, LEN(NONEG)), """")))"),"")</f>
        <v/>
      </c>
      <c r="CA10" s="43"/>
      <c r="CB10" s="43"/>
    </row>
    <row r="11">
      <c r="A11" s="3"/>
      <c r="B11" s="3"/>
      <c r="C11" s="32"/>
      <c r="D11" s="33"/>
      <c r="E11" s="60"/>
      <c r="F11" s="61"/>
      <c r="G11" s="60"/>
      <c r="H11" s="61"/>
      <c r="I11" s="34">
        <v>0.0</v>
      </c>
      <c r="J11" s="33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2">
        <f>IFERROR(__xludf.DUMMYFUNCTION("IF(OR(RegExMatch(J11&amp;"""",""ERR""), RegExMatch(J11&amp;"""",""--""), RegExMatch(K10&amp;"""",""--""),),  ""-----------"", SUM(J11,K10))"),165.0)</f>
        <v>165</v>
      </c>
      <c r="L11" s="38">
        <v>8.0</v>
      </c>
      <c r="M11" s="39"/>
      <c r="N11" s="61"/>
      <c r="O11" s="58"/>
      <c r="P11" s="59"/>
      <c r="Q11" s="58"/>
      <c r="R11" s="59"/>
      <c r="S11" s="42"/>
      <c r="T11" s="33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2">
        <f>IFERROR(__xludf.DUMMYFUNCTION("IF(OR(RegExMatch(T11&amp;"""",""ERR""), RegExMatch(T11&amp;"""",""--""), RegExMatch(U10&amp;"""",""--""),),  ""-----------"", SUM(T11,U10))"),0.0)</f>
        <v>0</v>
      </c>
      <c r="V11" s="43"/>
      <c r="W11" s="44" t="b">
        <f t="shared" si="1"/>
        <v>0</v>
      </c>
      <c r="X11" s="44" t="str">
        <f>IFERROR(__xludf.DUMMYFUNCTION("IF(W11, FILTER(BONUS, LEN(BONUS)), ""0"")"),"0")</f>
        <v>0</v>
      </c>
      <c r="Y11" s="43"/>
      <c r="Z11" s="43"/>
      <c r="AA11" s="43"/>
      <c r="AB11" s="44" t="b">
        <f t="shared" si="2"/>
        <v>0</v>
      </c>
      <c r="AC11" s="44" t="str">
        <f>IFERROR(__xludf.DUMMYFUNCTION("IF(AB11, FILTER(BONUS, LEN(BONUS)), ""0"")"),"0")</f>
        <v>0</v>
      </c>
      <c r="AD11" s="43"/>
      <c r="AE11" s="43"/>
      <c r="AF11" s="43"/>
      <c r="AG11" s="43">
        <f>IF(C3="", 0, IF(SUM(C11:H11)-C11&lt;&gt;0, 0, IF(SUM(M11:R11)&gt;0, 2, IF(SUM(M11:R11)&lt;0, 3, 1))))</f>
        <v>1</v>
      </c>
      <c r="AH11" s="44">
        <f>IFERROR(__xludf.DUMMYFUNCTION("IF(AG11=1, FILTER(TOSSUP, LEN(TOSSUP)), IF(AG11=2, FILTER(NEG, LEN(NEG)), IF(AG11, FILTER(NONEG, LEN(NONEG)), """")))"),-5.0)</f>
        <v>-5</v>
      </c>
      <c r="AI11" s="43">
        <f>IFERROR(__xludf.DUMMYFUNCTION("""COMPUTED_VALUE"""),10.0)</f>
        <v>10</v>
      </c>
      <c r="AJ11" s="43">
        <f>IFERROR(__xludf.DUMMYFUNCTION("""COMPUTED_VALUE"""),15.0)</f>
        <v>15</v>
      </c>
      <c r="AK11" s="43">
        <f>IF(D3="", 0, IF(SUM(C11:H11)-D11&lt;&gt;0, 0, IF(SUM(M11:R11)&gt;0, 2, IF(SUM(M11:R11)&lt;0, 3, 1))))</f>
        <v>0</v>
      </c>
      <c r="AL11" s="43" t="str">
        <f>IFERROR(__xludf.DUMMYFUNCTION("IF(AK11=1, FILTER(TOSSUP, LEN(TOSSUP)), IF(AK11=2, FILTER(NEG, LEN(NEG)), IF(AK11, FILTER(NONEG, LEN(NONEG)), """")))"),"")</f>
        <v/>
      </c>
      <c r="AM11" s="43"/>
      <c r="AN11" s="43"/>
      <c r="AO11" s="43">
        <f>IF(E3="", 0, IF(SUM(C11:H11)-E11&lt;&gt;0, 0, IF(SUM(M11:R11)&gt;0, 2, IF(SUM(M11:R11)&lt;0, 3, 1))))</f>
        <v>0</v>
      </c>
      <c r="AP11" s="43" t="str">
        <f>IFERROR(__xludf.DUMMYFUNCTION("IF(AO11=1, FILTER(TOSSUP, LEN(TOSSUP)), IF(AO11=2, FILTER(NEG, LEN(NEG)), IF(AO11, FILTER(NONEG, LEN(NONEG)), """")))"),"")</f>
        <v/>
      </c>
      <c r="AQ11" s="43"/>
      <c r="AR11" s="43"/>
      <c r="AS11" s="43">
        <f>IF(F3="", 0, IF(SUM(C11:H11)-F11&lt;&gt;0, 0, IF(SUM(M11:R11)&gt;0, 2, IF(SUM(M11:R11)&lt;0, 3, 1))))</f>
        <v>0</v>
      </c>
      <c r="AT11" s="43" t="str">
        <f>IFERROR(__xludf.DUMMYFUNCTION("IF(AS11=1, FILTER(TOSSUP, LEN(TOSSUP)), IF(AS11=2, FILTER(NEG, LEN(NEG)), IF(AS11, FILTER(NONEG, LEN(NONEG)), """")))"),"")</f>
        <v/>
      </c>
      <c r="AU11" s="43"/>
      <c r="AV11" s="43"/>
      <c r="AW11" s="43">
        <f>IF(G3="", 0, IF(SUM(C11:H11)-G11&lt;&gt;0, 0, IF(SUM(M11:R11)&gt;0, 2, IF(SUM(M11:R11)&lt;0, 3, 1))))</f>
        <v>0</v>
      </c>
      <c r="AX11" s="43" t="str">
        <f>IFERROR(__xludf.DUMMYFUNCTION("IF(AW11=1, FILTER(TOSSUP, LEN(TOSSUP)), IF(AW11=2, FILTER(NEG, LEN(NEG)), IF(AW11, FILTER(NONEG, LEN(NONEG)), """")))"),"")</f>
        <v/>
      </c>
      <c r="AY11" s="43"/>
      <c r="AZ11" s="43"/>
      <c r="BA11" s="43">
        <f>IF(H3="", 0, IF(SUM(C11:H11)-H11&lt;&gt;0, 0, IF(SUM(M11:R11)&gt;0, 2, IF(SUM(M11:R11)&lt;0, 3, 1))))</f>
        <v>0</v>
      </c>
      <c r="BB11" s="43" t="str">
        <f>IFERROR(__xludf.DUMMYFUNCTION("IF(BA11=1, FILTER(TOSSUP, LEN(TOSSUP)), IF(BA11=2, FILTER(NEG, LEN(NEG)), IF(BA11, FILTER(NONEG, LEN(NONEG)), """")))"),"")</f>
        <v/>
      </c>
      <c r="BC11" s="43"/>
      <c r="BD11" s="43"/>
      <c r="BE11" s="43">
        <f>IF(M3="", 0, IF(SUM(M11:R11)-M11&lt;&gt;0, 0, IF(SUM(C11:H11)&gt;0, 2, IF(SUM(C11:H11)&lt;0, 3, 1))))</f>
        <v>1</v>
      </c>
      <c r="BF11" s="43">
        <f>IFERROR(__xludf.DUMMYFUNCTION("IF(BE11=1, FILTER(TOSSUP, LEN(TOSSUP)), IF(BE11=2, FILTER(NEG, LEN(NEG)), IF(BE11, FILTER(NONEG, LEN(NONEG)), """")))"),-5.0)</f>
        <v>-5</v>
      </c>
      <c r="BG11" s="43">
        <f>IFERROR(__xludf.DUMMYFUNCTION("""COMPUTED_VALUE"""),10.0)</f>
        <v>10</v>
      </c>
      <c r="BH11" s="43">
        <f>IFERROR(__xludf.DUMMYFUNCTION("""COMPUTED_VALUE"""),15.0)</f>
        <v>15</v>
      </c>
      <c r="BI11" s="43">
        <f>IF(N3="", 0, IF(SUM(M11:R11)-N11&lt;&gt;0, 0, IF(SUM(C11:H11)&gt;0, 2, IF(SUM(C11:H11)&lt;0, 3, 1))))</f>
        <v>1</v>
      </c>
      <c r="BJ11" s="43">
        <f>IFERROR(__xludf.DUMMYFUNCTION("IF(BI11=1, FILTER(TOSSUP, LEN(TOSSUP)), IF(BI11=2, FILTER(NEG, LEN(NEG)), IF(BI11, FILTER(NONEG, LEN(NONEG)), """")))"),-5.0)</f>
        <v>-5</v>
      </c>
      <c r="BK11" s="43">
        <f>IFERROR(__xludf.DUMMYFUNCTION("""COMPUTED_VALUE"""),10.0)</f>
        <v>10</v>
      </c>
      <c r="BL11" s="43">
        <f>IFERROR(__xludf.DUMMYFUNCTION("""COMPUTED_VALUE"""),15.0)</f>
        <v>15</v>
      </c>
      <c r="BM11" s="43">
        <f>IF(O3="", 0, IF(SUM(M11:R11)-O11&lt;&gt;0, 0, IF(SUM(C11:H11)&gt;0, 2, IF(SUM(C11:H11)&lt;0, 3, 1))))</f>
        <v>1</v>
      </c>
      <c r="BN11" s="43">
        <f>IFERROR(__xludf.DUMMYFUNCTION("IF(BM11=1, FILTER(TOSSUP, LEN(TOSSUP)), IF(BM11=2, FILTER(NEG, LEN(NEG)), IF(BM11, FILTER(NONEG, LEN(NONEG)), """")))"),-5.0)</f>
        <v>-5</v>
      </c>
      <c r="BO11" s="43">
        <f>IFERROR(__xludf.DUMMYFUNCTION("""COMPUTED_VALUE"""),10.0)</f>
        <v>10</v>
      </c>
      <c r="BP11" s="43">
        <f>IFERROR(__xludf.DUMMYFUNCTION("""COMPUTED_VALUE"""),15.0)</f>
        <v>15</v>
      </c>
      <c r="BQ11" s="43">
        <f>IF(P3="", 0, IF(SUM(M11:R11)-P11&lt;&gt;0, 0, IF(SUM(C11:H11)&gt;0, 2, IF(SUM(C11:H11)&lt;0, 3, 1))))</f>
        <v>0</v>
      </c>
      <c r="BR11" s="43" t="str">
        <f>IFERROR(__xludf.DUMMYFUNCTION("IF(BQ11=1, FILTER(TOSSUP, LEN(TOSSUP)), IF(BQ11=2, FILTER(NEG, LEN(NEG)), IF(BQ11, FILTER(NONEG, LEN(NONEG)), """")))"),"")</f>
        <v/>
      </c>
      <c r="BS11" s="43"/>
      <c r="BT11" s="43"/>
      <c r="BU11" s="43">
        <f>IF(Q3="", 0, IF(SUM(M11:R11)-Q11&lt;&gt;0, 0, IF(SUM(C11:H11)&gt;0, 2, IF(SUM(C11:H11)&lt;0, 3, 1))))</f>
        <v>0</v>
      </c>
      <c r="BV11" s="43" t="str">
        <f>IFERROR(__xludf.DUMMYFUNCTION("IF(BU11=1, FILTER(TOSSUP, LEN(TOSSUP)), IF(BU11=2, FILTER(NEG, LEN(NEG)), IF(BU11, FILTER(NONEG, LEN(NONEG)), """")))"),"")</f>
        <v/>
      </c>
      <c r="BW11" s="43"/>
      <c r="BX11" s="43"/>
      <c r="BY11" s="43">
        <f>IF(R3="", 0, IF(SUM(M11:R11)-R11&lt;&gt;0, 0, IF(SUM(C11:H11)&gt;0, 2, IF(SUM(C11:H11)&lt;0, 3, 1))))</f>
        <v>0</v>
      </c>
      <c r="BZ11" s="43" t="str">
        <f>IFERROR(__xludf.DUMMYFUNCTION("IF(BY11=1, FILTER(TOSSUP, LEN(TOSSUP)), IF(BY11=2, FILTER(NEG, LEN(NEG)), IF(BY11, FILTER(NONEG, LEN(NONEG)), """")))"),"")</f>
        <v/>
      </c>
      <c r="CA11" s="43"/>
      <c r="CB11" s="43"/>
    </row>
    <row r="12">
      <c r="A12" s="3"/>
      <c r="B12" s="3"/>
      <c r="C12" s="32">
        <v>15.0</v>
      </c>
      <c r="D12" s="33"/>
      <c r="E12" s="60"/>
      <c r="F12" s="61"/>
      <c r="G12" s="60"/>
      <c r="H12" s="61"/>
      <c r="I12" s="34">
        <v>20.0</v>
      </c>
      <c r="J12" s="33">
        <f>IF(AND(SUM(C12:H12)&lt;=0,I12&gt;0), "BON.ERR", IF(OR(AND(C12&lt;&gt;"", C3=""), AND(D12&lt;&gt;"", D3=""), AND(E12&lt;&gt;"", E3=""), AND(F12&lt;&gt;"", F3=""), AND(G12&lt;&gt;"", G3=""), AND(H12&lt;&gt;"", H3="")), "TU.ERR", SUM(C12:I12)))</f>
        <v>35</v>
      </c>
      <c r="K12" s="42">
        <f>IFERROR(__xludf.DUMMYFUNCTION("IF(OR(RegExMatch(J12&amp;"""",""ERR""), RegExMatch(J12&amp;"""",""--""), RegExMatch(K11&amp;"""",""--""),),  ""-----------"", SUM(J12,K11))"),200.0)</f>
        <v>200</v>
      </c>
      <c r="L12" s="38">
        <v>9.0</v>
      </c>
      <c r="M12" s="39"/>
      <c r="N12" s="33"/>
      <c r="O12" s="58"/>
      <c r="P12" s="59"/>
      <c r="Q12" s="58"/>
      <c r="R12" s="59"/>
      <c r="S12" s="34"/>
      <c r="T12" s="33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2">
        <f>IFERROR(__xludf.DUMMYFUNCTION("IF(OR(RegExMatch(T12&amp;"""",""ERR""), RegExMatch(T12&amp;"""",""--""), RegExMatch(U11&amp;"""",""--""),),  ""-----------"", SUM(T12,U11))"),0.0)</f>
        <v>0</v>
      </c>
      <c r="V12" s="43"/>
      <c r="W12" s="44" t="b">
        <f t="shared" si="1"/>
        <v>1</v>
      </c>
      <c r="X12" s="44">
        <f>IFERROR(__xludf.DUMMYFUNCTION("IF(W12, FILTER(BONUS, LEN(BONUS)), ""0"")"),0.0)</f>
        <v>0</v>
      </c>
      <c r="Y12" s="43">
        <f>IFERROR(__xludf.DUMMYFUNCTION("""COMPUTED_VALUE"""),10.0)</f>
        <v>10</v>
      </c>
      <c r="Z12" s="43">
        <f>IFERROR(__xludf.DUMMYFUNCTION("""COMPUTED_VALUE"""),20.0)</f>
        <v>20</v>
      </c>
      <c r="AA12" s="43">
        <f>IFERROR(__xludf.DUMMYFUNCTION("""COMPUTED_VALUE"""),30.0)</f>
        <v>30</v>
      </c>
      <c r="AB12" s="44" t="b">
        <f t="shared" si="2"/>
        <v>0</v>
      </c>
      <c r="AC12" s="44" t="str">
        <f>IFERROR(__xludf.DUMMYFUNCTION("IF(AB12, FILTER(BONUS, LEN(BONUS)), ""0"")"),"0")</f>
        <v>0</v>
      </c>
      <c r="AD12" s="43"/>
      <c r="AE12" s="43"/>
      <c r="AF12" s="43"/>
      <c r="AG12" s="43">
        <f>IF(C3="", 0, IF(SUM(C12:H12)-C12&lt;&gt;0, 0, IF(SUM(M12:R12)&gt;0, 2, IF(SUM(M12:R12)&lt;0, 3, 1))))</f>
        <v>1</v>
      </c>
      <c r="AH12" s="44">
        <f>IFERROR(__xludf.DUMMYFUNCTION("IF(AG12=1, FILTER(TOSSUP, LEN(TOSSUP)), IF(AG12=2, FILTER(NEG, LEN(NEG)), IF(AG12, FILTER(NONEG, LEN(NONEG)), """")))"),-5.0)</f>
        <v>-5</v>
      </c>
      <c r="AI12" s="43">
        <f>IFERROR(__xludf.DUMMYFUNCTION("""COMPUTED_VALUE"""),10.0)</f>
        <v>10</v>
      </c>
      <c r="AJ12" s="43">
        <f>IFERROR(__xludf.DUMMYFUNCTION("""COMPUTED_VALUE"""),15.0)</f>
        <v>15</v>
      </c>
      <c r="AK12" s="43">
        <f>IF(D3="", 0, IF(SUM(C12:H12)-D12&lt;&gt;0, 0, IF(SUM(M12:R12)&gt;0, 2, IF(SUM(M12:R12)&lt;0, 3, 1))))</f>
        <v>0</v>
      </c>
      <c r="AL12" s="43" t="str">
        <f>IFERROR(__xludf.DUMMYFUNCTION("IF(AK12=1, FILTER(TOSSUP, LEN(TOSSUP)), IF(AK12=2, FILTER(NEG, LEN(NEG)), IF(AK12, FILTER(NONEG, LEN(NONEG)), """")))"),"")</f>
        <v/>
      </c>
      <c r="AM12" s="43"/>
      <c r="AN12" s="43"/>
      <c r="AO12" s="43">
        <f>IF(E3="", 0, IF(SUM(C12:H12)-E12&lt;&gt;0, 0, IF(SUM(M12:R12)&gt;0, 2, IF(SUM(M12:R12)&lt;0, 3, 1))))</f>
        <v>0</v>
      </c>
      <c r="AP12" s="43" t="str">
        <f>IFERROR(__xludf.DUMMYFUNCTION("IF(AO12=1, FILTER(TOSSUP, LEN(TOSSUP)), IF(AO12=2, FILTER(NEG, LEN(NEG)), IF(AO12, FILTER(NONEG, LEN(NONEG)), """")))"),"")</f>
        <v/>
      </c>
      <c r="AQ12" s="43"/>
      <c r="AR12" s="43"/>
      <c r="AS12" s="43">
        <f>IF(F3="", 0, IF(SUM(C12:H12)-F12&lt;&gt;0, 0, IF(SUM(M12:R12)&gt;0, 2, IF(SUM(M12:R12)&lt;0, 3, 1))))</f>
        <v>0</v>
      </c>
      <c r="AT12" s="43" t="str">
        <f>IFERROR(__xludf.DUMMYFUNCTION("IF(AS12=1, FILTER(TOSSUP, LEN(TOSSUP)), IF(AS12=2, FILTER(NEG, LEN(NEG)), IF(AS12, FILTER(NONEG, LEN(NONEG)), """")))"),"")</f>
        <v/>
      </c>
      <c r="AU12" s="43"/>
      <c r="AV12" s="43"/>
      <c r="AW12" s="43">
        <f>IF(G3="", 0, IF(SUM(C12:H12)-G12&lt;&gt;0, 0, IF(SUM(M12:R12)&gt;0, 2, IF(SUM(M12:R12)&lt;0, 3, 1))))</f>
        <v>0</v>
      </c>
      <c r="AX12" s="43" t="str">
        <f>IFERROR(__xludf.DUMMYFUNCTION("IF(AW12=1, FILTER(TOSSUP, LEN(TOSSUP)), IF(AW12=2, FILTER(NEG, LEN(NEG)), IF(AW12, FILTER(NONEG, LEN(NONEG)), """")))"),"")</f>
        <v/>
      </c>
      <c r="AY12" s="43"/>
      <c r="AZ12" s="43"/>
      <c r="BA12" s="43">
        <f>IF(H3="", 0, IF(SUM(C12:H12)-H12&lt;&gt;0, 0, IF(SUM(M12:R12)&gt;0, 2, IF(SUM(M12:R12)&lt;0, 3, 1))))</f>
        <v>0</v>
      </c>
      <c r="BB12" s="43" t="str">
        <f>IFERROR(__xludf.DUMMYFUNCTION("IF(BA12=1, FILTER(TOSSUP, LEN(TOSSUP)), IF(BA12=2, FILTER(NEG, LEN(NEG)), IF(BA12, FILTER(NONEG, LEN(NONEG)), """")))"),"")</f>
        <v/>
      </c>
      <c r="BC12" s="43"/>
      <c r="BD12" s="43"/>
      <c r="BE12" s="43">
        <f>IF(M3="", 0, IF(SUM(M12:R12)-M12&lt;&gt;0, 0, IF(SUM(C12:H12)&gt;0, 2, IF(SUM(C12:H12)&lt;0, 3, 1))))</f>
        <v>2</v>
      </c>
      <c r="BF12" s="43">
        <f>IFERROR(__xludf.DUMMYFUNCTION("IF(BE12=1, FILTER(TOSSUP, LEN(TOSSUP)), IF(BE12=2, FILTER(NEG, LEN(NEG)), IF(BE12, FILTER(NONEG, LEN(NONEG)), """")))"),-5.0)</f>
        <v>-5</v>
      </c>
      <c r="BG12" s="43"/>
      <c r="BH12" s="43"/>
      <c r="BI12" s="43">
        <f>IF(N3="", 0, IF(SUM(M12:R12)-N12&lt;&gt;0, 0, IF(SUM(C12:H12)&gt;0, 2, IF(SUM(C12:H12)&lt;0, 3, 1))))</f>
        <v>2</v>
      </c>
      <c r="BJ12" s="43">
        <f>IFERROR(__xludf.DUMMYFUNCTION("IF(BI12=1, FILTER(TOSSUP, LEN(TOSSUP)), IF(BI12=2, FILTER(NEG, LEN(NEG)), IF(BI12, FILTER(NONEG, LEN(NONEG)), """")))"),-5.0)</f>
        <v>-5</v>
      </c>
      <c r="BK12" s="43"/>
      <c r="BL12" s="43"/>
      <c r="BM12" s="43">
        <f>IF(O3="", 0, IF(SUM(M12:R12)-O12&lt;&gt;0, 0, IF(SUM(C12:H12)&gt;0, 2, IF(SUM(C12:H12)&lt;0, 3, 1))))</f>
        <v>2</v>
      </c>
      <c r="BN12" s="43">
        <f>IFERROR(__xludf.DUMMYFUNCTION("IF(BM12=1, FILTER(TOSSUP, LEN(TOSSUP)), IF(BM12=2, FILTER(NEG, LEN(NEG)), IF(BM12, FILTER(NONEG, LEN(NONEG)), """")))"),-5.0)</f>
        <v>-5</v>
      </c>
      <c r="BO12" s="43"/>
      <c r="BP12" s="43"/>
      <c r="BQ12" s="43">
        <f>IF(P3="", 0, IF(SUM(M12:R12)-P12&lt;&gt;0, 0, IF(SUM(C12:H12)&gt;0, 2, IF(SUM(C12:H12)&lt;0, 3, 1))))</f>
        <v>0</v>
      </c>
      <c r="BR12" s="43" t="str">
        <f>IFERROR(__xludf.DUMMYFUNCTION("IF(BQ12=1, FILTER(TOSSUP, LEN(TOSSUP)), IF(BQ12=2, FILTER(NEG, LEN(NEG)), IF(BQ12, FILTER(NONEG, LEN(NONEG)), """")))"),"")</f>
        <v/>
      </c>
      <c r="BS12" s="43"/>
      <c r="BT12" s="43"/>
      <c r="BU12" s="43">
        <f>IF(Q3="", 0, IF(SUM(M12:R12)-Q12&lt;&gt;0, 0, IF(SUM(C12:H12)&gt;0, 2, IF(SUM(C12:H12)&lt;0, 3, 1))))</f>
        <v>0</v>
      </c>
      <c r="BV12" s="43" t="str">
        <f>IFERROR(__xludf.DUMMYFUNCTION("IF(BU12=1, FILTER(TOSSUP, LEN(TOSSUP)), IF(BU12=2, FILTER(NEG, LEN(NEG)), IF(BU12, FILTER(NONEG, LEN(NONEG)), """")))"),"")</f>
        <v/>
      </c>
      <c r="BW12" s="43"/>
      <c r="BX12" s="43"/>
      <c r="BY12" s="43">
        <f>IF(R3="", 0, IF(SUM(M12:R12)-R12&lt;&gt;0, 0, IF(SUM(C12:H12)&gt;0, 2, IF(SUM(C12:H12)&lt;0, 3, 1))))</f>
        <v>0</v>
      </c>
      <c r="BZ12" s="43" t="str">
        <f>IFERROR(__xludf.DUMMYFUNCTION("IF(BY12=1, FILTER(TOSSUP, LEN(TOSSUP)), IF(BY12=2, FILTER(NEG, LEN(NEG)), IF(BY12, FILTER(NONEG, LEN(NONEG)), """")))"),"")</f>
        <v/>
      </c>
      <c r="CA12" s="43"/>
      <c r="CB12" s="43"/>
    </row>
    <row r="13">
      <c r="A13" s="3"/>
      <c r="B13" s="3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SUM(J13,K12))"),200.0)</f>
        <v>200</v>
      </c>
      <c r="L13" s="67">
        <v>10.0</v>
      </c>
      <c r="M13" s="68"/>
      <c r="N13" s="71"/>
      <c r="O13" s="68">
        <v>10.0</v>
      </c>
      <c r="P13" s="70"/>
      <c r="Q13" s="69"/>
      <c r="R13" s="70"/>
      <c r="S13" s="65">
        <v>10.0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20</v>
      </c>
      <c r="U13" s="66">
        <f>IFERROR(__xludf.DUMMYFUNCTION("IF(OR(RegExMatch(T13&amp;"""",""ERR""), RegExMatch(T13&amp;"""",""--""), RegExMatch(U12&amp;"""",""--""),),  ""-----------"", SUM(T13,U12))"),20.0)</f>
        <v>20</v>
      </c>
      <c r="V13" s="43"/>
      <c r="W13" s="44" t="b">
        <f t="shared" si="1"/>
        <v>0</v>
      </c>
      <c r="X13" s="44" t="str">
        <f>IFERROR(__xludf.DUMMYFUNCTION("IF(W13, FILTER(BONUS, LEN(BONUS)), ""0"")"),"0")</f>
        <v>0</v>
      </c>
      <c r="Y13" s="43"/>
      <c r="Z13" s="43"/>
      <c r="AA13" s="43"/>
      <c r="AB13" s="44" t="b">
        <f t="shared" si="2"/>
        <v>1</v>
      </c>
      <c r="AC13" s="44">
        <f>IFERROR(__xludf.DUMMYFUNCTION("IF(AB13, FILTER(BONUS, LEN(BONUS)), ""0"")"),0.0)</f>
        <v>0</v>
      </c>
      <c r="AD13" s="43">
        <f>IFERROR(__xludf.DUMMYFUNCTION("""COMPUTED_VALUE"""),10.0)</f>
        <v>10</v>
      </c>
      <c r="AE13" s="43">
        <f>IFERROR(__xludf.DUMMYFUNCTION("""COMPUTED_VALUE"""),20.0)</f>
        <v>20</v>
      </c>
      <c r="AF13" s="43">
        <f>IFERROR(__xludf.DUMMYFUNCTION("""COMPUTED_VALUE"""),30.0)</f>
        <v>30</v>
      </c>
      <c r="AG13" s="43">
        <f>IF(C3="", 0, IF(SUM(C13:H13)-C13&lt;&gt;0, 0, IF(SUM(M13:R13)&gt;0, 2, IF(SUM(M13:R13)&lt;0, 3, 1))))</f>
        <v>2</v>
      </c>
      <c r="AH13" s="44">
        <f>IFERROR(__xludf.DUMMYFUNCTION("IF(AG13=1, FILTER(TOSSUP, LEN(TOSSUP)), IF(AG13=2, FILTER(NEG, LEN(NEG)), IF(AG13, FILTER(NONEG, LEN(NONEG)), """")))"),-5.0)</f>
        <v>-5</v>
      </c>
      <c r="AI13" s="43"/>
      <c r="AJ13" s="43"/>
      <c r="AK13" s="43">
        <f>IF(D3="", 0, IF(SUM(C13:H13)-D13&lt;&gt;0, 0, IF(SUM(M13:R13)&gt;0, 2, IF(SUM(M13:R13)&lt;0, 3, 1))))</f>
        <v>0</v>
      </c>
      <c r="AL13" s="43" t="str">
        <f>IFERROR(__xludf.DUMMYFUNCTION("IF(AK13=1, FILTER(TOSSUP, LEN(TOSSUP)), IF(AK13=2, FILTER(NEG, LEN(NEG)), IF(AK13, FILTER(NONEG, LEN(NONEG)), """")))"),"")</f>
        <v/>
      </c>
      <c r="AM13" s="43"/>
      <c r="AN13" s="43"/>
      <c r="AO13" s="43">
        <f>IF(E3="", 0, IF(SUM(C13:H13)-E13&lt;&gt;0, 0, IF(SUM(M13:R13)&gt;0, 2, IF(SUM(M13:R13)&lt;0, 3, 1))))</f>
        <v>0</v>
      </c>
      <c r="AP13" s="43" t="str">
        <f>IFERROR(__xludf.DUMMYFUNCTION("IF(AO13=1, FILTER(TOSSUP, LEN(TOSSUP)), IF(AO13=2, FILTER(NEG, LEN(NEG)), IF(AO13, FILTER(NONEG, LEN(NONEG)), """")))"),"")</f>
        <v/>
      </c>
      <c r="AQ13" s="43"/>
      <c r="AR13" s="43"/>
      <c r="AS13" s="43">
        <f>IF(F3="", 0, IF(SUM(C13:H13)-F13&lt;&gt;0, 0, IF(SUM(M13:R13)&gt;0, 2, IF(SUM(M13:R13)&lt;0, 3, 1))))</f>
        <v>0</v>
      </c>
      <c r="AT13" s="43" t="str">
        <f>IFERROR(__xludf.DUMMYFUNCTION("IF(AS13=1, FILTER(TOSSUP, LEN(TOSSUP)), IF(AS13=2, FILTER(NEG, LEN(NEG)), IF(AS13, FILTER(NONEG, LEN(NONEG)), """")))"),"")</f>
        <v/>
      </c>
      <c r="AU13" s="43"/>
      <c r="AV13" s="43"/>
      <c r="AW13" s="43">
        <f>IF(G3="", 0, IF(SUM(C13:H13)-G13&lt;&gt;0, 0, IF(SUM(M13:R13)&gt;0, 2, IF(SUM(M13:R13)&lt;0, 3, 1))))</f>
        <v>0</v>
      </c>
      <c r="AX13" s="43" t="str">
        <f>IFERROR(__xludf.DUMMYFUNCTION("IF(AW13=1, FILTER(TOSSUP, LEN(TOSSUP)), IF(AW13=2, FILTER(NEG, LEN(NEG)), IF(AW13, FILTER(NONEG, LEN(NONEG)), """")))"),"")</f>
        <v/>
      </c>
      <c r="AY13" s="43"/>
      <c r="AZ13" s="43"/>
      <c r="BA13" s="43">
        <f>IF(H3="", 0, IF(SUM(C13:H13)-H13&lt;&gt;0, 0, IF(SUM(M13:R13)&gt;0, 2, IF(SUM(M13:R13)&lt;0, 3, 1))))</f>
        <v>0</v>
      </c>
      <c r="BB13" s="43" t="str">
        <f>IFERROR(__xludf.DUMMYFUNCTION("IF(BA13=1, FILTER(TOSSUP, LEN(TOSSUP)), IF(BA13=2, FILTER(NEG, LEN(NEG)), IF(BA13, FILTER(NONEG, LEN(NONEG)), """")))"),"")</f>
        <v/>
      </c>
      <c r="BC13" s="43"/>
      <c r="BD13" s="43"/>
      <c r="BE13" s="43">
        <f>IF(M3="", 0, IF(SUM(M13:R13)-M13&lt;&gt;0, 0, IF(SUM(C13:H13)&gt;0, 2, IF(SUM(C13:H13)&lt;0, 3, 1))))</f>
        <v>0</v>
      </c>
      <c r="BF13" s="43" t="str">
        <f>IFERROR(__xludf.DUMMYFUNCTION("IF(BE13=1, FILTER(TOSSUP, LEN(TOSSUP)), IF(BE13=2, FILTER(NEG, LEN(NEG)), IF(BE13, FILTER(NONEG, LEN(NONEG)), """")))"),"")</f>
        <v/>
      </c>
      <c r="BG13" s="43"/>
      <c r="BH13" s="43"/>
      <c r="BI13" s="43">
        <f>IF(N3="", 0, IF(SUM(M13:R13)-N13&lt;&gt;0, 0, IF(SUM(C13:H13)&gt;0, 2, IF(SUM(C13:H13)&lt;0, 3, 1))))</f>
        <v>0</v>
      </c>
      <c r="BJ13" s="43" t="str">
        <f>IFERROR(__xludf.DUMMYFUNCTION("IF(BI13=1, FILTER(TOSSUP, LEN(TOSSUP)), IF(BI13=2, FILTER(NEG, LEN(NEG)), IF(BI13, FILTER(NONEG, LEN(NONEG)), """")))"),"")</f>
        <v/>
      </c>
      <c r="BK13" s="43"/>
      <c r="BL13" s="43"/>
      <c r="BM13" s="43">
        <f>IF(O3="", 0, IF(SUM(M13:R13)-O13&lt;&gt;0, 0, IF(SUM(C13:H13)&gt;0, 2, IF(SUM(C13:H13)&lt;0, 3, 1))))</f>
        <v>1</v>
      </c>
      <c r="BN13" s="43">
        <f>IFERROR(__xludf.DUMMYFUNCTION("IF(BM13=1, FILTER(TOSSUP, LEN(TOSSUP)), IF(BM13=2, FILTER(NEG, LEN(NEG)), IF(BM13, FILTER(NONEG, LEN(NONEG)), """")))"),-5.0)</f>
        <v>-5</v>
      </c>
      <c r="BO13" s="43">
        <f>IFERROR(__xludf.DUMMYFUNCTION("""COMPUTED_VALUE"""),10.0)</f>
        <v>10</v>
      </c>
      <c r="BP13" s="43">
        <f>IFERROR(__xludf.DUMMYFUNCTION("""COMPUTED_VALUE"""),15.0)</f>
        <v>15</v>
      </c>
      <c r="BQ13" s="43">
        <f>IF(P3="", 0, IF(SUM(M13:R13)-P13&lt;&gt;0, 0, IF(SUM(C13:H13)&gt;0, 2, IF(SUM(C13:H13)&lt;0, 3, 1))))</f>
        <v>0</v>
      </c>
      <c r="BR13" s="43" t="str">
        <f>IFERROR(__xludf.DUMMYFUNCTION("IF(BQ13=1, FILTER(TOSSUP, LEN(TOSSUP)), IF(BQ13=2, FILTER(NEG, LEN(NEG)), IF(BQ13, FILTER(NONEG, LEN(NONEG)), """")))"),"")</f>
        <v/>
      </c>
      <c r="BS13" s="43"/>
      <c r="BT13" s="43"/>
      <c r="BU13" s="43">
        <f>IF(Q3="", 0, IF(SUM(M13:R13)-Q13&lt;&gt;0, 0, IF(SUM(C13:H13)&gt;0, 2, IF(SUM(C13:H13)&lt;0, 3, 1))))</f>
        <v>0</v>
      </c>
      <c r="BV13" s="43" t="str">
        <f>IFERROR(__xludf.DUMMYFUNCTION("IF(BU13=1, FILTER(TOSSUP, LEN(TOSSUP)), IF(BU13=2, FILTER(NEG, LEN(NEG)), IF(BU13, FILTER(NONEG, LEN(NONEG)), """")))"),"")</f>
        <v/>
      </c>
      <c r="BW13" s="43"/>
      <c r="BX13" s="43"/>
      <c r="BY13" s="43">
        <f>IF(R3="", 0, IF(SUM(M13:R13)-R13&lt;&gt;0, 0, IF(SUM(C13:H13)&gt;0, 2, IF(SUM(C13:H13)&lt;0, 3, 1))))</f>
        <v>0</v>
      </c>
      <c r="BZ13" s="43" t="str">
        <f>IFERROR(__xludf.DUMMYFUNCTION("IF(BY13=1, FILTER(TOSSUP, LEN(TOSSUP)), IF(BY13=2, FILTER(NEG, LEN(NEG)), IF(BY13, FILTER(NONEG, LEN(NONEG)), """")))"),"")</f>
        <v/>
      </c>
      <c r="CA13" s="43"/>
      <c r="CB13" s="43"/>
    </row>
    <row r="14">
      <c r="A14" s="3"/>
      <c r="B14" s="3"/>
      <c r="C14" s="62">
        <v>10.0</v>
      </c>
      <c r="D14" s="63"/>
      <c r="E14" s="64"/>
      <c r="F14" s="71"/>
      <c r="G14" s="64"/>
      <c r="H14" s="71"/>
      <c r="I14" s="65">
        <v>30.0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40</v>
      </c>
      <c r="K14" s="66">
        <f>IFERROR(__xludf.DUMMYFUNCTION("IF(OR(RegExMatch(J14&amp;"""",""ERR""), RegExMatch(J14&amp;"""",""--""), RegExMatch(K13&amp;"""",""--""),),  ""-----------"", SUM(J14,K13))"),240.0)</f>
        <v>240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SUM(T14,U13))"),20.0)</f>
        <v>20</v>
      </c>
      <c r="V14" s="43"/>
      <c r="W14" s="44" t="b">
        <f t="shared" si="1"/>
        <v>1</v>
      </c>
      <c r="X14" s="44">
        <f>IFERROR(__xludf.DUMMYFUNCTION("IF(W14, FILTER(BONUS, LEN(BONUS)), ""0"")"),0.0)</f>
        <v>0</v>
      </c>
      <c r="Y14" s="43">
        <f>IFERROR(__xludf.DUMMYFUNCTION("""COMPUTED_VALUE"""),10.0)</f>
        <v>10</v>
      </c>
      <c r="Z14" s="43">
        <f>IFERROR(__xludf.DUMMYFUNCTION("""COMPUTED_VALUE"""),20.0)</f>
        <v>20</v>
      </c>
      <c r="AA14" s="43">
        <f>IFERROR(__xludf.DUMMYFUNCTION("""COMPUTED_VALUE"""),30.0)</f>
        <v>30</v>
      </c>
      <c r="AB14" s="44" t="b">
        <f t="shared" si="2"/>
        <v>0</v>
      </c>
      <c r="AC14" s="44" t="str">
        <f>IFERROR(__xludf.DUMMYFUNCTION("IF(AB14, FILTER(BONUS, LEN(BONUS)), ""0"")"),"0")</f>
        <v>0</v>
      </c>
      <c r="AD14" s="43"/>
      <c r="AE14" s="43"/>
      <c r="AF14" s="43"/>
      <c r="AG14" s="43">
        <f>IF(C3="", 0, IF(SUM(C14:H14)-C14&lt;&gt;0, 0, IF(SUM(M14:R14)&gt;0, 2, IF(SUM(M14:R14)&lt;0, 3, 1))))</f>
        <v>1</v>
      </c>
      <c r="AH14" s="44">
        <f>IFERROR(__xludf.DUMMYFUNCTION("IF(AG14=1, FILTER(TOSSUP, LEN(TOSSUP)), IF(AG14=2, FILTER(NEG, LEN(NEG)), IF(AG14, FILTER(NONEG, LEN(NONEG)), """")))"),-5.0)</f>
        <v>-5</v>
      </c>
      <c r="AI14" s="43">
        <f>IFERROR(__xludf.DUMMYFUNCTION("""COMPUTED_VALUE"""),10.0)</f>
        <v>10</v>
      </c>
      <c r="AJ14" s="43">
        <f>IFERROR(__xludf.DUMMYFUNCTION("""COMPUTED_VALUE"""),15.0)</f>
        <v>15</v>
      </c>
      <c r="AK14" s="43">
        <f>IF(D3="", 0, IF(SUM(C14:H14)-D14&lt;&gt;0, 0, IF(SUM(M14:R14)&gt;0, 2, IF(SUM(M14:R14)&lt;0, 3, 1))))</f>
        <v>0</v>
      </c>
      <c r="AL14" s="43" t="str">
        <f>IFERROR(__xludf.DUMMYFUNCTION("IF(AK14=1, FILTER(TOSSUP, LEN(TOSSUP)), IF(AK14=2, FILTER(NEG, LEN(NEG)), IF(AK14, FILTER(NONEG, LEN(NONEG)), """")))"),"")</f>
        <v/>
      </c>
      <c r="AM14" s="43"/>
      <c r="AN14" s="43"/>
      <c r="AO14" s="43">
        <f>IF(E3="", 0, IF(SUM(C14:H14)-E14&lt;&gt;0, 0, IF(SUM(M14:R14)&gt;0, 2, IF(SUM(M14:R14)&lt;0, 3, 1))))</f>
        <v>0</v>
      </c>
      <c r="AP14" s="43" t="str">
        <f>IFERROR(__xludf.DUMMYFUNCTION("IF(AO14=1, FILTER(TOSSUP, LEN(TOSSUP)), IF(AO14=2, FILTER(NEG, LEN(NEG)), IF(AO14, FILTER(NONEG, LEN(NONEG)), """")))"),"")</f>
        <v/>
      </c>
      <c r="AQ14" s="43"/>
      <c r="AR14" s="43"/>
      <c r="AS14" s="43">
        <f>IF(F3="", 0, IF(SUM(C14:H14)-F14&lt;&gt;0, 0, IF(SUM(M14:R14)&gt;0, 2, IF(SUM(M14:R14)&lt;0, 3, 1))))</f>
        <v>0</v>
      </c>
      <c r="AT14" s="43" t="str">
        <f>IFERROR(__xludf.DUMMYFUNCTION("IF(AS14=1, FILTER(TOSSUP, LEN(TOSSUP)), IF(AS14=2, FILTER(NEG, LEN(NEG)), IF(AS14, FILTER(NONEG, LEN(NONEG)), """")))"),"")</f>
        <v/>
      </c>
      <c r="AU14" s="43"/>
      <c r="AV14" s="43"/>
      <c r="AW14" s="43">
        <f>IF(G3="", 0, IF(SUM(C14:H14)-G14&lt;&gt;0, 0, IF(SUM(M14:R14)&gt;0, 2, IF(SUM(M14:R14)&lt;0, 3, 1))))</f>
        <v>0</v>
      </c>
      <c r="AX14" s="43" t="str">
        <f>IFERROR(__xludf.DUMMYFUNCTION("IF(AW14=1, FILTER(TOSSUP, LEN(TOSSUP)), IF(AW14=2, FILTER(NEG, LEN(NEG)), IF(AW14, FILTER(NONEG, LEN(NONEG)), """")))"),"")</f>
        <v/>
      </c>
      <c r="AY14" s="43"/>
      <c r="AZ14" s="43"/>
      <c r="BA14" s="43">
        <f>IF(H3="", 0, IF(SUM(C14:H14)-H14&lt;&gt;0, 0, IF(SUM(M14:R14)&gt;0, 2, IF(SUM(M14:R14)&lt;0, 3, 1))))</f>
        <v>0</v>
      </c>
      <c r="BB14" s="43" t="str">
        <f>IFERROR(__xludf.DUMMYFUNCTION("IF(BA14=1, FILTER(TOSSUP, LEN(TOSSUP)), IF(BA14=2, FILTER(NEG, LEN(NEG)), IF(BA14, FILTER(NONEG, LEN(NONEG)), """")))"),"")</f>
        <v/>
      </c>
      <c r="BC14" s="43"/>
      <c r="BD14" s="43"/>
      <c r="BE14" s="43">
        <f>IF(M3="", 0, IF(SUM(M14:R14)-M14&lt;&gt;0, 0, IF(SUM(C14:H14)&gt;0, 2, IF(SUM(C14:H14)&lt;0, 3, 1))))</f>
        <v>2</v>
      </c>
      <c r="BF14" s="43">
        <f>IFERROR(__xludf.DUMMYFUNCTION("IF(BE14=1, FILTER(TOSSUP, LEN(TOSSUP)), IF(BE14=2, FILTER(NEG, LEN(NEG)), IF(BE14, FILTER(NONEG, LEN(NONEG)), """")))"),-5.0)</f>
        <v>-5</v>
      </c>
      <c r="BG14" s="43"/>
      <c r="BH14" s="43"/>
      <c r="BI14" s="43">
        <f>IF(N3="", 0, IF(SUM(M14:R14)-N14&lt;&gt;0, 0, IF(SUM(C14:H14)&gt;0, 2, IF(SUM(C14:H14)&lt;0, 3, 1))))</f>
        <v>2</v>
      </c>
      <c r="BJ14" s="43">
        <f>IFERROR(__xludf.DUMMYFUNCTION("IF(BI14=1, FILTER(TOSSUP, LEN(TOSSUP)), IF(BI14=2, FILTER(NEG, LEN(NEG)), IF(BI14, FILTER(NONEG, LEN(NONEG)), """")))"),-5.0)</f>
        <v>-5</v>
      </c>
      <c r="BK14" s="43"/>
      <c r="BL14" s="43"/>
      <c r="BM14" s="43">
        <f>IF(O3="", 0, IF(SUM(M14:R14)-O14&lt;&gt;0, 0, IF(SUM(C14:H14)&gt;0, 2, IF(SUM(C14:H14)&lt;0, 3, 1))))</f>
        <v>2</v>
      </c>
      <c r="BN14" s="43">
        <f>IFERROR(__xludf.DUMMYFUNCTION("IF(BM14=1, FILTER(TOSSUP, LEN(TOSSUP)), IF(BM14=2, FILTER(NEG, LEN(NEG)), IF(BM14, FILTER(NONEG, LEN(NONEG)), """")))"),-5.0)</f>
        <v>-5</v>
      </c>
      <c r="BO14" s="43"/>
      <c r="BP14" s="43"/>
      <c r="BQ14" s="43">
        <f>IF(P3="", 0, IF(SUM(M14:R14)-P14&lt;&gt;0, 0, IF(SUM(C14:H14)&gt;0, 2, IF(SUM(C14:H14)&lt;0, 3, 1))))</f>
        <v>0</v>
      </c>
      <c r="BR14" s="43" t="str">
        <f>IFERROR(__xludf.DUMMYFUNCTION("IF(BQ14=1, FILTER(TOSSUP, LEN(TOSSUP)), IF(BQ14=2, FILTER(NEG, LEN(NEG)), IF(BQ14, FILTER(NONEG, LEN(NONEG)), """")))"),"")</f>
        <v/>
      </c>
      <c r="BS14" s="43"/>
      <c r="BT14" s="43"/>
      <c r="BU14" s="43">
        <f>IF(Q3="", 0, IF(SUM(M14:R14)-Q14&lt;&gt;0, 0, IF(SUM(C14:H14)&gt;0, 2, IF(SUM(C14:H14)&lt;0, 3, 1))))</f>
        <v>0</v>
      </c>
      <c r="BV14" s="43" t="str">
        <f>IFERROR(__xludf.DUMMYFUNCTION("IF(BU14=1, FILTER(TOSSUP, LEN(TOSSUP)), IF(BU14=2, FILTER(NEG, LEN(NEG)), IF(BU14, FILTER(NONEG, LEN(NONEG)), """")))"),"")</f>
        <v/>
      </c>
      <c r="BW14" s="43"/>
      <c r="BX14" s="43"/>
      <c r="BY14" s="43">
        <f>IF(R3="", 0, IF(SUM(M14:R14)-R14&lt;&gt;0, 0, IF(SUM(C14:H14)&gt;0, 2, IF(SUM(C14:H14)&lt;0, 3, 1))))</f>
        <v>0</v>
      </c>
      <c r="BZ14" s="43" t="str">
        <f>IFERROR(__xludf.DUMMYFUNCTION("IF(BY14=1, FILTER(TOSSUP, LEN(TOSSUP)), IF(BY14=2, FILTER(NEG, LEN(NEG)), IF(BY14, FILTER(NONEG, LEN(NONEG)), """")))"),"")</f>
        <v/>
      </c>
      <c r="CA14" s="43"/>
      <c r="CB14" s="43"/>
    </row>
    <row r="15">
      <c r="A15" s="3"/>
      <c r="B15" s="3"/>
      <c r="C15" s="62">
        <v>10.0</v>
      </c>
      <c r="D15" s="71"/>
      <c r="E15" s="64"/>
      <c r="F15" s="63"/>
      <c r="G15" s="64"/>
      <c r="H15" s="71"/>
      <c r="I15" s="65">
        <v>20.0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30</v>
      </c>
      <c r="K15" s="66">
        <f>IFERROR(__xludf.DUMMYFUNCTION("IF(OR(RegExMatch(J15&amp;"""",""ERR""), RegExMatch(J15&amp;"""",""--""), RegExMatch(K14&amp;"""",""--""),),  ""-----------"", SUM(J15,K14))"),270.0)</f>
        <v>270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SUM(T15,U14))"),20.0)</f>
        <v>20</v>
      </c>
      <c r="V15" s="43"/>
      <c r="W15" s="44" t="b">
        <f t="shared" si="1"/>
        <v>1</v>
      </c>
      <c r="X15" s="44">
        <f>IFERROR(__xludf.DUMMYFUNCTION("IF(W15, FILTER(BONUS, LEN(BONUS)), ""0"")"),0.0)</f>
        <v>0</v>
      </c>
      <c r="Y15" s="43">
        <f>IFERROR(__xludf.DUMMYFUNCTION("""COMPUTED_VALUE"""),10.0)</f>
        <v>10</v>
      </c>
      <c r="Z15" s="43">
        <f>IFERROR(__xludf.DUMMYFUNCTION("""COMPUTED_VALUE"""),20.0)</f>
        <v>20</v>
      </c>
      <c r="AA15" s="43">
        <f>IFERROR(__xludf.DUMMYFUNCTION("""COMPUTED_VALUE"""),30.0)</f>
        <v>30</v>
      </c>
      <c r="AB15" s="44" t="b">
        <f t="shared" si="2"/>
        <v>0</v>
      </c>
      <c r="AC15" s="44" t="str">
        <f>IFERROR(__xludf.DUMMYFUNCTION("IF(AB15, FILTER(BONUS, LEN(BONUS)), ""0"")"),"0")</f>
        <v>0</v>
      </c>
      <c r="AD15" s="43"/>
      <c r="AE15" s="43"/>
      <c r="AF15" s="43"/>
      <c r="AG15" s="43">
        <f>IF(C3="", 0, IF(SUM(C15:H15)-C15&lt;&gt;0, 0, IF(SUM(M15:R15)&gt;0, 2, IF(SUM(M15:R15)&lt;0, 3, 1))))</f>
        <v>1</v>
      </c>
      <c r="AH15" s="44">
        <f>IFERROR(__xludf.DUMMYFUNCTION("IF(AG15=1, FILTER(TOSSUP, LEN(TOSSUP)), IF(AG15=2, FILTER(NEG, LEN(NEG)), IF(AG15, FILTER(NONEG, LEN(NONEG)), """")))"),-5.0)</f>
        <v>-5</v>
      </c>
      <c r="AI15" s="43">
        <f>IFERROR(__xludf.DUMMYFUNCTION("""COMPUTED_VALUE"""),10.0)</f>
        <v>10</v>
      </c>
      <c r="AJ15" s="43">
        <f>IFERROR(__xludf.DUMMYFUNCTION("""COMPUTED_VALUE"""),15.0)</f>
        <v>15</v>
      </c>
      <c r="AK15" s="43">
        <f>IF(D3="", 0, IF(SUM(C15:H15)-D15&lt;&gt;0, 0, IF(SUM(M15:R15)&gt;0, 2, IF(SUM(M15:R15)&lt;0, 3, 1))))</f>
        <v>0</v>
      </c>
      <c r="AL15" s="43" t="str">
        <f>IFERROR(__xludf.DUMMYFUNCTION("IF(AK15=1, FILTER(TOSSUP, LEN(TOSSUP)), IF(AK15=2, FILTER(NEG, LEN(NEG)), IF(AK15, FILTER(NONEG, LEN(NONEG)), """")))"),"")</f>
        <v/>
      </c>
      <c r="AM15" s="43"/>
      <c r="AN15" s="43"/>
      <c r="AO15" s="43">
        <f>IF(E3="", 0, IF(SUM(C15:H15)-E15&lt;&gt;0, 0, IF(SUM(M15:R15)&gt;0, 2, IF(SUM(M15:R15)&lt;0, 3, 1))))</f>
        <v>0</v>
      </c>
      <c r="AP15" s="43" t="str">
        <f>IFERROR(__xludf.DUMMYFUNCTION("IF(AO15=1, FILTER(TOSSUP, LEN(TOSSUP)), IF(AO15=2, FILTER(NEG, LEN(NEG)), IF(AO15, FILTER(NONEG, LEN(NONEG)), """")))"),"")</f>
        <v/>
      </c>
      <c r="AQ15" s="43"/>
      <c r="AR15" s="43"/>
      <c r="AS15" s="43">
        <f>IF(F3="", 0, IF(SUM(C15:H15)-F15&lt;&gt;0, 0, IF(SUM(M15:R15)&gt;0, 2, IF(SUM(M15:R15)&lt;0, 3, 1))))</f>
        <v>0</v>
      </c>
      <c r="AT15" s="43" t="str">
        <f>IFERROR(__xludf.DUMMYFUNCTION("IF(AS15=1, FILTER(TOSSUP, LEN(TOSSUP)), IF(AS15=2, FILTER(NEG, LEN(NEG)), IF(AS15, FILTER(NONEG, LEN(NONEG)), """")))"),"")</f>
        <v/>
      </c>
      <c r="AU15" s="43"/>
      <c r="AV15" s="43"/>
      <c r="AW15" s="43">
        <f>IF(G3="", 0, IF(SUM(C15:H15)-G15&lt;&gt;0, 0, IF(SUM(M15:R15)&gt;0, 2, IF(SUM(M15:R15)&lt;0, 3, 1))))</f>
        <v>0</v>
      </c>
      <c r="AX15" s="43" t="str">
        <f>IFERROR(__xludf.DUMMYFUNCTION("IF(AW15=1, FILTER(TOSSUP, LEN(TOSSUP)), IF(AW15=2, FILTER(NEG, LEN(NEG)), IF(AW15, FILTER(NONEG, LEN(NONEG)), """")))"),"")</f>
        <v/>
      </c>
      <c r="AY15" s="43"/>
      <c r="AZ15" s="43"/>
      <c r="BA15" s="43">
        <f>IF(H3="", 0, IF(SUM(C15:H15)-H15&lt;&gt;0, 0, IF(SUM(M15:R15)&gt;0, 2, IF(SUM(M15:R15)&lt;0, 3, 1))))</f>
        <v>0</v>
      </c>
      <c r="BB15" s="43" t="str">
        <f>IFERROR(__xludf.DUMMYFUNCTION("IF(BA15=1, FILTER(TOSSUP, LEN(TOSSUP)), IF(BA15=2, FILTER(NEG, LEN(NEG)), IF(BA15, FILTER(NONEG, LEN(NONEG)), """")))"),"")</f>
        <v/>
      </c>
      <c r="BC15" s="43"/>
      <c r="BD15" s="43"/>
      <c r="BE15" s="43">
        <f>IF(M3="", 0, IF(SUM(M15:R15)-M15&lt;&gt;0, 0, IF(SUM(C15:H15)&gt;0, 2, IF(SUM(C15:H15)&lt;0, 3, 1))))</f>
        <v>2</v>
      </c>
      <c r="BF15" s="43">
        <f>IFERROR(__xludf.DUMMYFUNCTION("IF(BE15=1, FILTER(TOSSUP, LEN(TOSSUP)), IF(BE15=2, FILTER(NEG, LEN(NEG)), IF(BE15, FILTER(NONEG, LEN(NONEG)), """")))"),-5.0)</f>
        <v>-5</v>
      </c>
      <c r="BG15" s="43"/>
      <c r="BH15" s="43"/>
      <c r="BI15" s="43">
        <f>IF(N3="", 0, IF(SUM(M15:R15)-N15&lt;&gt;0, 0, IF(SUM(C15:H15)&gt;0, 2, IF(SUM(C15:H15)&lt;0, 3, 1))))</f>
        <v>2</v>
      </c>
      <c r="BJ15" s="43">
        <f>IFERROR(__xludf.DUMMYFUNCTION("IF(BI15=1, FILTER(TOSSUP, LEN(TOSSUP)), IF(BI15=2, FILTER(NEG, LEN(NEG)), IF(BI15, FILTER(NONEG, LEN(NONEG)), """")))"),-5.0)</f>
        <v>-5</v>
      </c>
      <c r="BK15" s="43"/>
      <c r="BL15" s="43"/>
      <c r="BM15" s="43">
        <f>IF(O3="", 0, IF(SUM(M15:R15)-O15&lt;&gt;0, 0, IF(SUM(C15:H15)&gt;0, 2, IF(SUM(C15:H15)&lt;0, 3, 1))))</f>
        <v>2</v>
      </c>
      <c r="BN15" s="43">
        <f>IFERROR(__xludf.DUMMYFUNCTION("IF(BM15=1, FILTER(TOSSUP, LEN(TOSSUP)), IF(BM15=2, FILTER(NEG, LEN(NEG)), IF(BM15, FILTER(NONEG, LEN(NONEG)), """")))"),-5.0)</f>
        <v>-5</v>
      </c>
      <c r="BO15" s="43"/>
      <c r="BP15" s="43"/>
      <c r="BQ15" s="43">
        <f>IF(P3="", 0, IF(SUM(M15:R15)-P15&lt;&gt;0, 0, IF(SUM(C15:H15)&gt;0, 2, IF(SUM(C15:H15)&lt;0, 3, 1))))</f>
        <v>0</v>
      </c>
      <c r="BR15" s="43" t="str">
        <f>IFERROR(__xludf.DUMMYFUNCTION("IF(BQ15=1, FILTER(TOSSUP, LEN(TOSSUP)), IF(BQ15=2, FILTER(NEG, LEN(NEG)), IF(BQ15, FILTER(NONEG, LEN(NONEG)), """")))"),"")</f>
        <v/>
      </c>
      <c r="BS15" s="43"/>
      <c r="BT15" s="43"/>
      <c r="BU15" s="43">
        <f>IF(Q3="", 0, IF(SUM(M15:R15)-Q15&lt;&gt;0, 0, IF(SUM(C15:H15)&gt;0, 2, IF(SUM(C15:H15)&lt;0, 3, 1))))</f>
        <v>0</v>
      </c>
      <c r="BV15" s="43" t="str">
        <f>IFERROR(__xludf.DUMMYFUNCTION("IF(BU15=1, FILTER(TOSSUP, LEN(TOSSUP)), IF(BU15=2, FILTER(NEG, LEN(NEG)), IF(BU15, FILTER(NONEG, LEN(NONEG)), """")))"),"")</f>
        <v/>
      </c>
      <c r="BW15" s="43"/>
      <c r="BX15" s="43"/>
      <c r="BY15" s="43">
        <f>IF(R3="", 0, IF(SUM(M15:R15)-R15&lt;&gt;0, 0, IF(SUM(C15:H15)&gt;0, 2, IF(SUM(C15:H15)&lt;0, 3, 1))))</f>
        <v>0</v>
      </c>
      <c r="BZ15" s="43" t="str">
        <f>IFERROR(__xludf.DUMMYFUNCTION("IF(BY15=1, FILTER(TOSSUP, LEN(TOSSUP)), IF(BY15=2, FILTER(NEG, LEN(NEG)), IF(BY15, FILTER(NONEG, LEN(NONEG)), """")))"),"")</f>
        <v/>
      </c>
      <c r="CA15" s="43"/>
      <c r="CB15" s="43"/>
    </row>
    <row r="16">
      <c r="A16" s="3"/>
      <c r="B16" s="3"/>
      <c r="C16" s="32">
        <v>10.0</v>
      </c>
      <c r="D16" s="61"/>
      <c r="E16" s="60"/>
      <c r="F16" s="61"/>
      <c r="G16" s="60"/>
      <c r="H16" s="33"/>
      <c r="I16" s="34">
        <v>10.0</v>
      </c>
      <c r="J16" s="33">
        <f>IF(AND(SUM(C16:H16)&lt;=0,I16&gt;0), "BON.ERR", IF(OR(AND(C16&lt;&gt;"", C3=""), AND(D16&lt;&gt;"", D3=""), AND(E16&lt;&gt;"", E3=""), AND(F16&lt;&gt;"", F3=""), AND(G16&lt;&gt;"", G3=""), AND(H16&lt;&gt;"", H3="")), "TU.ERR", SUM(C16:I16)))</f>
        <v>20</v>
      </c>
      <c r="K16" s="42">
        <f>IFERROR(__xludf.DUMMYFUNCTION("IF(OR(RegExMatch(J16&amp;"""",""ERR""), RegExMatch(J16&amp;"""",""--""), RegExMatch(K15&amp;"""",""--""),),  ""-----------"", SUM(J16,K15))"),290.0)</f>
        <v>290</v>
      </c>
      <c r="L16" s="38">
        <v>13.0</v>
      </c>
      <c r="M16" s="39"/>
      <c r="N16" s="61"/>
      <c r="O16" s="58"/>
      <c r="P16" s="59"/>
      <c r="Q16" s="58"/>
      <c r="R16" s="59"/>
      <c r="S16" s="34"/>
      <c r="T16" s="33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2">
        <f>IFERROR(__xludf.DUMMYFUNCTION("IF(OR(RegExMatch(T16&amp;"""",""ERR""), RegExMatch(T16&amp;"""",""--""), RegExMatch(U15&amp;"""",""--""),),  ""-----------"", SUM(T16,U15))"),20.0)</f>
        <v>20</v>
      </c>
      <c r="V16" s="43"/>
      <c r="W16" s="44" t="b">
        <f t="shared" si="1"/>
        <v>1</v>
      </c>
      <c r="X16" s="44">
        <f>IFERROR(__xludf.DUMMYFUNCTION("IF(W16, FILTER(BONUS, LEN(BONUS)), ""0"")"),0.0)</f>
        <v>0</v>
      </c>
      <c r="Y16" s="43">
        <f>IFERROR(__xludf.DUMMYFUNCTION("""COMPUTED_VALUE"""),10.0)</f>
        <v>10</v>
      </c>
      <c r="Z16" s="43">
        <f>IFERROR(__xludf.DUMMYFUNCTION("""COMPUTED_VALUE"""),20.0)</f>
        <v>20</v>
      </c>
      <c r="AA16" s="43">
        <f>IFERROR(__xludf.DUMMYFUNCTION("""COMPUTED_VALUE"""),30.0)</f>
        <v>30</v>
      </c>
      <c r="AB16" s="44" t="b">
        <f t="shared" si="2"/>
        <v>0</v>
      </c>
      <c r="AC16" s="44" t="str">
        <f>IFERROR(__xludf.DUMMYFUNCTION("IF(AB16, FILTER(BONUS, LEN(BONUS)), ""0"")"),"0")</f>
        <v>0</v>
      </c>
      <c r="AD16" s="43"/>
      <c r="AE16" s="43"/>
      <c r="AF16" s="43"/>
      <c r="AG16" s="43">
        <f>IF(C3="", 0, IF(SUM(C16:H16)-C16&lt;&gt;0, 0, IF(SUM(M16:R16)&gt;0, 2, IF(SUM(M16:R16)&lt;0, 3, 1))))</f>
        <v>1</v>
      </c>
      <c r="AH16" s="44">
        <f>IFERROR(__xludf.DUMMYFUNCTION("IF(AG16=1, FILTER(TOSSUP, LEN(TOSSUP)), IF(AG16=2, FILTER(NEG, LEN(NEG)), IF(AG16, FILTER(NONEG, LEN(NONEG)), """")))"),-5.0)</f>
        <v>-5</v>
      </c>
      <c r="AI16" s="43">
        <f>IFERROR(__xludf.DUMMYFUNCTION("""COMPUTED_VALUE"""),10.0)</f>
        <v>10</v>
      </c>
      <c r="AJ16" s="43">
        <f>IFERROR(__xludf.DUMMYFUNCTION("""COMPUTED_VALUE"""),15.0)</f>
        <v>15</v>
      </c>
      <c r="AK16" s="43">
        <f>IF(D3="", 0, IF(SUM(C16:H16)-D16&lt;&gt;0, 0, IF(SUM(M16:R16)&gt;0, 2, IF(SUM(M16:R16)&lt;0, 3, 1))))</f>
        <v>0</v>
      </c>
      <c r="AL16" s="43" t="str">
        <f>IFERROR(__xludf.DUMMYFUNCTION("IF(AK16=1, FILTER(TOSSUP, LEN(TOSSUP)), IF(AK16=2, FILTER(NEG, LEN(NEG)), IF(AK16, FILTER(NONEG, LEN(NONEG)), """")))"),"")</f>
        <v/>
      </c>
      <c r="AM16" s="43"/>
      <c r="AN16" s="43"/>
      <c r="AO16" s="43">
        <f>IF(E3="", 0, IF(SUM(C16:H16)-E16&lt;&gt;0, 0, IF(SUM(M16:R16)&gt;0, 2, IF(SUM(M16:R16)&lt;0, 3, 1))))</f>
        <v>0</v>
      </c>
      <c r="AP16" s="43" t="str">
        <f>IFERROR(__xludf.DUMMYFUNCTION("IF(AO16=1, FILTER(TOSSUP, LEN(TOSSUP)), IF(AO16=2, FILTER(NEG, LEN(NEG)), IF(AO16, FILTER(NONEG, LEN(NONEG)), """")))"),"")</f>
        <v/>
      </c>
      <c r="AQ16" s="43"/>
      <c r="AR16" s="43"/>
      <c r="AS16" s="43">
        <f>IF(F3="", 0, IF(SUM(C16:H16)-F16&lt;&gt;0, 0, IF(SUM(M16:R16)&gt;0, 2, IF(SUM(M16:R16)&lt;0, 3, 1))))</f>
        <v>0</v>
      </c>
      <c r="AT16" s="43" t="str">
        <f>IFERROR(__xludf.DUMMYFUNCTION("IF(AS16=1, FILTER(TOSSUP, LEN(TOSSUP)), IF(AS16=2, FILTER(NEG, LEN(NEG)), IF(AS16, FILTER(NONEG, LEN(NONEG)), """")))"),"")</f>
        <v/>
      </c>
      <c r="AU16" s="43"/>
      <c r="AV16" s="43"/>
      <c r="AW16" s="43">
        <f>IF(G3="", 0, IF(SUM(C16:H16)-G16&lt;&gt;0, 0, IF(SUM(M16:R16)&gt;0, 2, IF(SUM(M16:R16)&lt;0, 3, 1))))</f>
        <v>0</v>
      </c>
      <c r="AX16" s="43" t="str">
        <f>IFERROR(__xludf.DUMMYFUNCTION("IF(AW16=1, FILTER(TOSSUP, LEN(TOSSUP)), IF(AW16=2, FILTER(NEG, LEN(NEG)), IF(AW16, FILTER(NONEG, LEN(NONEG)), """")))"),"")</f>
        <v/>
      </c>
      <c r="AY16" s="43"/>
      <c r="AZ16" s="43"/>
      <c r="BA16" s="43">
        <f>IF(H3="", 0, IF(SUM(C16:H16)-H16&lt;&gt;0, 0, IF(SUM(M16:R16)&gt;0, 2, IF(SUM(M16:R16)&lt;0, 3, 1))))</f>
        <v>0</v>
      </c>
      <c r="BB16" s="43" t="str">
        <f>IFERROR(__xludf.DUMMYFUNCTION("IF(BA16=1, FILTER(TOSSUP, LEN(TOSSUP)), IF(BA16=2, FILTER(NEG, LEN(NEG)), IF(BA16, FILTER(NONEG, LEN(NONEG)), """")))"),"")</f>
        <v/>
      </c>
      <c r="BC16" s="43"/>
      <c r="BD16" s="43"/>
      <c r="BE16" s="43">
        <f>IF(M3="", 0, IF(SUM(M16:R16)-M16&lt;&gt;0, 0, IF(SUM(C16:H16)&gt;0, 2, IF(SUM(C16:H16)&lt;0, 3, 1))))</f>
        <v>2</v>
      </c>
      <c r="BF16" s="43">
        <f>IFERROR(__xludf.DUMMYFUNCTION("IF(BE16=1, FILTER(TOSSUP, LEN(TOSSUP)), IF(BE16=2, FILTER(NEG, LEN(NEG)), IF(BE16, FILTER(NONEG, LEN(NONEG)), """")))"),-5.0)</f>
        <v>-5</v>
      </c>
      <c r="BG16" s="43"/>
      <c r="BH16" s="43"/>
      <c r="BI16" s="43">
        <f>IF(N3="", 0, IF(SUM(M16:R16)-N16&lt;&gt;0, 0, IF(SUM(C16:H16)&gt;0, 2, IF(SUM(C16:H16)&lt;0, 3, 1))))</f>
        <v>2</v>
      </c>
      <c r="BJ16" s="43">
        <f>IFERROR(__xludf.DUMMYFUNCTION("IF(BI16=1, FILTER(TOSSUP, LEN(TOSSUP)), IF(BI16=2, FILTER(NEG, LEN(NEG)), IF(BI16, FILTER(NONEG, LEN(NONEG)), """")))"),-5.0)</f>
        <v>-5</v>
      </c>
      <c r="BK16" s="43"/>
      <c r="BL16" s="43"/>
      <c r="BM16" s="43">
        <f>IF(O3="", 0, IF(SUM(M16:R16)-O16&lt;&gt;0, 0, IF(SUM(C16:H16)&gt;0, 2, IF(SUM(C16:H16)&lt;0, 3, 1))))</f>
        <v>2</v>
      </c>
      <c r="BN16" s="43">
        <f>IFERROR(__xludf.DUMMYFUNCTION("IF(BM16=1, FILTER(TOSSUP, LEN(TOSSUP)), IF(BM16=2, FILTER(NEG, LEN(NEG)), IF(BM16, FILTER(NONEG, LEN(NONEG)), """")))"),-5.0)</f>
        <v>-5</v>
      </c>
      <c r="BO16" s="43"/>
      <c r="BP16" s="43"/>
      <c r="BQ16" s="43">
        <f>IF(P3="", 0, IF(SUM(M16:R16)-P16&lt;&gt;0, 0, IF(SUM(C16:H16)&gt;0, 2, IF(SUM(C16:H16)&lt;0, 3, 1))))</f>
        <v>0</v>
      </c>
      <c r="BR16" s="43" t="str">
        <f>IFERROR(__xludf.DUMMYFUNCTION("IF(BQ16=1, FILTER(TOSSUP, LEN(TOSSUP)), IF(BQ16=2, FILTER(NEG, LEN(NEG)), IF(BQ16, FILTER(NONEG, LEN(NONEG)), """")))"),"")</f>
        <v/>
      </c>
      <c r="BS16" s="43"/>
      <c r="BT16" s="43"/>
      <c r="BU16" s="43">
        <f>IF(Q3="", 0, IF(SUM(M16:R16)-Q16&lt;&gt;0, 0, IF(SUM(C16:H16)&gt;0, 2, IF(SUM(C16:H16)&lt;0, 3, 1))))</f>
        <v>0</v>
      </c>
      <c r="BV16" s="43" t="str">
        <f>IFERROR(__xludf.DUMMYFUNCTION("IF(BU16=1, FILTER(TOSSUP, LEN(TOSSUP)), IF(BU16=2, FILTER(NEG, LEN(NEG)), IF(BU16, FILTER(NONEG, LEN(NONEG)), """")))"),"")</f>
        <v/>
      </c>
      <c r="BW16" s="43"/>
      <c r="BX16" s="43"/>
      <c r="BY16" s="43">
        <f>IF(R3="", 0, IF(SUM(M16:R16)-R16&lt;&gt;0, 0, IF(SUM(C16:H16)&gt;0, 2, IF(SUM(C16:H16)&lt;0, 3, 1))))</f>
        <v>0</v>
      </c>
      <c r="BZ16" s="43" t="str">
        <f>IFERROR(__xludf.DUMMYFUNCTION("IF(BY16=1, FILTER(TOSSUP, LEN(TOSSUP)), IF(BY16=2, FILTER(NEG, LEN(NEG)), IF(BY16, FILTER(NONEG, LEN(NONEG)), """")))"),"")</f>
        <v/>
      </c>
      <c r="CA16" s="43"/>
      <c r="CB16" s="43"/>
    </row>
    <row r="17">
      <c r="A17" s="3"/>
      <c r="B17" s="3"/>
      <c r="C17" s="32"/>
      <c r="D17" s="61"/>
      <c r="E17" s="60"/>
      <c r="F17" s="61"/>
      <c r="G17" s="60"/>
      <c r="H17" s="61"/>
      <c r="I17" s="34">
        <v>0.0</v>
      </c>
      <c r="J17" s="33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2">
        <f>IFERROR(__xludf.DUMMYFUNCTION("IF(OR(RegExMatch(J17&amp;"""",""ERR""), RegExMatch(J17&amp;"""",""--""), RegExMatch(K16&amp;"""",""--""),),  ""-----------"", SUM(J17,K16))"),290.0)</f>
        <v>290</v>
      </c>
      <c r="L17" s="38">
        <v>14.0</v>
      </c>
      <c r="M17" s="39"/>
      <c r="N17" s="61"/>
      <c r="O17" s="39"/>
      <c r="P17" s="59"/>
      <c r="Q17" s="58"/>
      <c r="R17" s="59"/>
      <c r="S17" s="34"/>
      <c r="T17" s="33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2">
        <f>IFERROR(__xludf.DUMMYFUNCTION("IF(OR(RegExMatch(T17&amp;"""",""ERR""), RegExMatch(T17&amp;"""",""--""), RegExMatch(U16&amp;"""",""--""),),  ""-----------"", SUM(T17,U16))"),20.0)</f>
        <v>20</v>
      </c>
      <c r="V17" s="43"/>
      <c r="W17" s="44" t="b">
        <f t="shared" si="1"/>
        <v>0</v>
      </c>
      <c r="X17" s="44" t="str">
        <f>IFERROR(__xludf.DUMMYFUNCTION("IF(W17, FILTER(BONUS, LEN(BONUS)), ""0"")"),"0")</f>
        <v>0</v>
      </c>
      <c r="Y17" s="43"/>
      <c r="Z17" s="43"/>
      <c r="AA17" s="43"/>
      <c r="AB17" s="44" t="b">
        <f t="shared" si="2"/>
        <v>0</v>
      </c>
      <c r="AC17" s="44" t="str">
        <f>IFERROR(__xludf.DUMMYFUNCTION("IF(AB17, FILTER(BONUS, LEN(BONUS)), ""0"")"),"0")</f>
        <v>0</v>
      </c>
      <c r="AD17" s="43"/>
      <c r="AE17" s="43"/>
      <c r="AF17" s="43"/>
      <c r="AG17" s="43">
        <f>IF(C3="", 0, IF(SUM(C17:H17)-C17&lt;&gt;0, 0, IF(SUM(M17:R17)&gt;0, 2, IF(SUM(M17:R17)&lt;0, 3, 1))))</f>
        <v>1</v>
      </c>
      <c r="AH17" s="44">
        <f>IFERROR(__xludf.DUMMYFUNCTION("IF(AG17=1, FILTER(TOSSUP, LEN(TOSSUP)), IF(AG17=2, FILTER(NEG, LEN(NEG)), IF(AG17, FILTER(NONEG, LEN(NONEG)), """")))"),-5.0)</f>
        <v>-5</v>
      </c>
      <c r="AI17" s="43">
        <f>IFERROR(__xludf.DUMMYFUNCTION("""COMPUTED_VALUE"""),10.0)</f>
        <v>10</v>
      </c>
      <c r="AJ17" s="43">
        <f>IFERROR(__xludf.DUMMYFUNCTION("""COMPUTED_VALUE"""),15.0)</f>
        <v>15</v>
      </c>
      <c r="AK17" s="43">
        <f>IF(D3="", 0, IF(SUM(C17:H17)-D17&lt;&gt;0, 0, IF(SUM(M17:R17)&gt;0, 2, IF(SUM(M17:R17)&lt;0, 3, 1))))</f>
        <v>0</v>
      </c>
      <c r="AL17" s="43" t="str">
        <f>IFERROR(__xludf.DUMMYFUNCTION("IF(AK17=1, FILTER(TOSSUP, LEN(TOSSUP)), IF(AK17=2, FILTER(NEG, LEN(NEG)), IF(AK17, FILTER(NONEG, LEN(NONEG)), """")))"),"")</f>
        <v/>
      </c>
      <c r="AM17" s="43"/>
      <c r="AN17" s="43"/>
      <c r="AO17" s="43">
        <f>IF(E3="", 0, IF(SUM(C17:H17)-E17&lt;&gt;0, 0, IF(SUM(M17:R17)&gt;0, 2, IF(SUM(M17:R17)&lt;0, 3, 1))))</f>
        <v>0</v>
      </c>
      <c r="AP17" s="43" t="str">
        <f>IFERROR(__xludf.DUMMYFUNCTION("IF(AO17=1, FILTER(TOSSUP, LEN(TOSSUP)), IF(AO17=2, FILTER(NEG, LEN(NEG)), IF(AO17, FILTER(NONEG, LEN(NONEG)), """")))"),"")</f>
        <v/>
      </c>
      <c r="AQ17" s="43"/>
      <c r="AR17" s="43"/>
      <c r="AS17" s="43">
        <f>IF(F3="", 0, IF(SUM(C17:H17)-F17&lt;&gt;0, 0, IF(SUM(M17:R17)&gt;0, 2, IF(SUM(M17:R17)&lt;0, 3, 1))))</f>
        <v>0</v>
      </c>
      <c r="AT17" s="43" t="str">
        <f>IFERROR(__xludf.DUMMYFUNCTION("IF(AS17=1, FILTER(TOSSUP, LEN(TOSSUP)), IF(AS17=2, FILTER(NEG, LEN(NEG)), IF(AS17, FILTER(NONEG, LEN(NONEG)), """")))"),"")</f>
        <v/>
      </c>
      <c r="AU17" s="43"/>
      <c r="AV17" s="43"/>
      <c r="AW17" s="43">
        <f>IF(G3="", 0, IF(SUM(C17:H17)-G17&lt;&gt;0, 0, IF(SUM(M17:R17)&gt;0, 2, IF(SUM(M17:R17)&lt;0, 3, 1))))</f>
        <v>0</v>
      </c>
      <c r="AX17" s="43" t="str">
        <f>IFERROR(__xludf.DUMMYFUNCTION("IF(AW17=1, FILTER(TOSSUP, LEN(TOSSUP)), IF(AW17=2, FILTER(NEG, LEN(NEG)), IF(AW17, FILTER(NONEG, LEN(NONEG)), """")))"),"")</f>
        <v/>
      </c>
      <c r="AY17" s="43"/>
      <c r="AZ17" s="43"/>
      <c r="BA17" s="43">
        <f>IF(H3="", 0, IF(SUM(C17:H17)-H17&lt;&gt;0, 0, IF(SUM(M17:R17)&gt;0, 2, IF(SUM(M17:R17)&lt;0, 3, 1))))</f>
        <v>0</v>
      </c>
      <c r="BB17" s="43" t="str">
        <f>IFERROR(__xludf.DUMMYFUNCTION("IF(BA17=1, FILTER(TOSSUP, LEN(TOSSUP)), IF(BA17=2, FILTER(NEG, LEN(NEG)), IF(BA17, FILTER(NONEG, LEN(NONEG)), """")))"),"")</f>
        <v/>
      </c>
      <c r="BC17" s="43"/>
      <c r="BD17" s="43"/>
      <c r="BE17" s="43">
        <f>IF(M3="", 0, IF(SUM(M17:R17)-M17&lt;&gt;0, 0, IF(SUM(C17:H17)&gt;0, 2, IF(SUM(C17:H17)&lt;0, 3, 1))))</f>
        <v>1</v>
      </c>
      <c r="BF17" s="43">
        <f>IFERROR(__xludf.DUMMYFUNCTION("IF(BE17=1, FILTER(TOSSUP, LEN(TOSSUP)), IF(BE17=2, FILTER(NEG, LEN(NEG)), IF(BE17, FILTER(NONEG, LEN(NONEG)), """")))"),-5.0)</f>
        <v>-5</v>
      </c>
      <c r="BG17" s="43">
        <f>IFERROR(__xludf.DUMMYFUNCTION("""COMPUTED_VALUE"""),10.0)</f>
        <v>10</v>
      </c>
      <c r="BH17" s="43">
        <f>IFERROR(__xludf.DUMMYFUNCTION("""COMPUTED_VALUE"""),15.0)</f>
        <v>15</v>
      </c>
      <c r="BI17" s="43">
        <f>IF(N3="", 0, IF(SUM(M17:R17)-N17&lt;&gt;0, 0, IF(SUM(C17:H17)&gt;0, 2, IF(SUM(C17:H17)&lt;0, 3, 1))))</f>
        <v>1</v>
      </c>
      <c r="BJ17" s="43">
        <f>IFERROR(__xludf.DUMMYFUNCTION("IF(BI17=1, FILTER(TOSSUP, LEN(TOSSUP)), IF(BI17=2, FILTER(NEG, LEN(NEG)), IF(BI17, FILTER(NONEG, LEN(NONEG)), """")))"),-5.0)</f>
        <v>-5</v>
      </c>
      <c r="BK17" s="43">
        <f>IFERROR(__xludf.DUMMYFUNCTION("""COMPUTED_VALUE"""),10.0)</f>
        <v>10</v>
      </c>
      <c r="BL17" s="43">
        <f>IFERROR(__xludf.DUMMYFUNCTION("""COMPUTED_VALUE"""),15.0)</f>
        <v>15</v>
      </c>
      <c r="BM17" s="43">
        <f>IF(O3="", 0, IF(SUM(M17:R17)-O17&lt;&gt;0, 0, IF(SUM(C17:H17)&gt;0, 2, IF(SUM(C17:H17)&lt;0, 3, 1))))</f>
        <v>1</v>
      </c>
      <c r="BN17" s="43">
        <f>IFERROR(__xludf.DUMMYFUNCTION("IF(BM17=1, FILTER(TOSSUP, LEN(TOSSUP)), IF(BM17=2, FILTER(NEG, LEN(NEG)), IF(BM17, FILTER(NONEG, LEN(NONEG)), """")))"),-5.0)</f>
        <v>-5</v>
      </c>
      <c r="BO17" s="43">
        <f>IFERROR(__xludf.DUMMYFUNCTION("""COMPUTED_VALUE"""),10.0)</f>
        <v>10</v>
      </c>
      <c r="BP17" s="43">
        <f>IFERROR(__xludf.DUMMYFUNCTION("""COMPUTED_VALUE"""),15.0)</f>
        <v>15</v>
      </c>
      <c r="BQ17" s="43">
        <f>IF(P3="", 0, IF(SUM(M17:R17)-P17&lt;&gt;0, 0, IF(SUM(C17:H17)&gt;0, 2, IF(SUM(C17:H17)&lt;0, 3, 1))))</f>
        <v>0</v>
      </c>
      <c r="BR17" s="43" t="str">
        <f>IFERROR(__xludf.DUMMYFUNCTION("IF(BQ17=1, FILTER(TOSSUP, LEN(TOSSUP)), IF(BQ17=2, FILTER(NEG, LEN(NEG)), IF(BQ17, FILTER(NONEG, LEN(NONEG)), """")))"),"")</f>
        <v/>
      </c>
      <c r="BS17" s="43"/>
      <c r="BT17" s="43"/>
      <c r="BU17" s="43">
        <f>IF(Q3="", 0, IF(SUM(M17:R17)-Q17&lt;&gt;0, 0, IF(SUM(C17:H17)&gt;0, 2, IF(SUM(C17:H17)&lt;0, 3, 1))))</f>
        <v>0</v>
      </c>
      <c r="BV17" s="43" t="str">
        <f>IFERROR(__xludf.DUMMYFUNCTION("IF(BU17=1, FILTER(TOSSUP, LEN(TOSSUP)), IF(BU17=2, FILTER(NEG, LEN(NEG)), IF(BU17, FILTER(NONEG, LEN(NONEG)), """")))"),"")</f>
        <v/>
      </c>
      <c r="BW17" s="43"/>
      <c r="BX17" s="43"/>
      <c r="BY17" s="43">
        <f>IF(R3="", 0, IF(SUM(M17:R17)-R17&lt;&gt;0, 0, IF(SUM(C17:H17)&gt;0, 2, IF(SUM(C17:H17)&lt;0, 3, 1))))</f>
        <v>0</v>
      </c>
      <c r="BZ17" s="43" t="str">
        <f>IFERROR(__xludf.DUMMYFUNCTION("IF(BY17=1, FILTER(TOSSUP, LEN(TOSSUP)), IF(BY17=2, FILTER(NEG, LEN(NEG)), IF(BY17, FILTER(NONEG, LEN(NONEG)), """")))"),"")</f>
        <v/>
      </c>
      <c r="CA17" s="43"/>
      <c r="CB17" s="43"/>
    </row>
    <row r="18">
      <c r="A18" s="3"/>
      <c r="B18" s="3"/>
      <c r="C18" s="32">
        <v>-5.0</v>
      </c>
      <c r="D18" s="33"/>
      <c r="E18" s="32"/>
      <c r="F18" s="61"/>
      <c r="G18" s="60"/>
      <c r="H18" s="61"/>
      <c r="I18" s="34"/>
      <c r="J18" s="33">
        <f>IF(AND(SUM(C18:H18)&lt;=0,I18&gt;0), "BON.ERR", IF(OR(AND(C18&lt;&gt;"", C3=""), AND(D18&lt;&gt;"", D3=""), AND(E18&lt;&gt;"", E3=""), AND(F18&lt;&gt;"", F3=""), AND(G18&lt;&gt;"", G3=""), AND(H18&lt;&gt;"", H3="")), "TU.ERR", SUM(C18:I18)))</f>
        <v>-5</v>
      </c>
      <c r="K18" s="42">
        <f>IFERROR(__xludf.DUMMYFUNCTION("IF(OR(RegExMatch(J18&amp;"""",""ERR""), RegExMatch(J18&amp;"""",""--""), RegExMatch(K17&amp;"""",""--""),),  ""-----------"", SUM(J18,K17))"),285.0)</f>
        <v>285</v>
      </c>
      <c r="L18" s="38">
        <v>15.0</v>
      </c>
      <c r="M18" s="39"/>
      <c r="N18" s="61"/>
      <c r="O18" s="39">
        <v>10.0</v>
      </c>
      <c r="P18" s="59"/>
      <c r="Q18" s="58"/>
      <c r="R18" s="59"/>
      <c r="S18" s="34">
        <v>0.0</v>
      </c>
      <c r="T18" s="33">
        <f>IF(AND(SUM(M18:R18)&lt;=0,S18&gt;0), "BON.ERR", IF(OR(AND(M18&lt;&gt;"", M3=""), AND(N18&lt;&gt;"", N3=""), AND(O18&lt;&gt;"", O3=""), AND(P18&lt;&gt;"", P3=""), AND(Q18&lt;&gt;"", Q3=""), AND(R18&lt;&gt;"", R3="")), "TU.ERR", SUM(M18:S18)))</f>
        <v>10</v>
      </c>
      <c r="U18" s="42">
        <f>IFERROR(__xludf.DUMMYFUNCTION("IF(OR(RegExMatch(T18&amp;"""",""ERR""), RegExMatch(T18&amp;"""",""--""), RegExMatch(U17&amp;"""",""--""),),  ""-----------"", SUM(T18,U17))"),30.0)</f>
        <v>30</v>
      </c>
      <c r="V18" s="43"/>
      <c r="W18" s="44" t="b">
        <f t="shared" si="1"/>
        <v>0</v>
      </c>
      <c r="X18" s="44" t="str">
        <f>IFERROR(__xludf.DUMMYFUNCTION("IF(W18, FILTER(BONUS, LEN(BONUS)), ""0"")"),"0")</f>
        <v>0</v>
      </c>
      <c r="Y18" s="43"/>
      <c r="Z18" s="43"/>
      <c r="AA18" s="43"/>
      <c r="AB18" s="44" t="b">
        <f t="shared" si="2"/>
        <v>1</v>
      </c>
      <c r="AC18" s="44">
        <f>IFERROR(__xludf.DUMMYFUNCTION("IF(AB18, FILTER(BONUS, LEN(BONUS)), ""0"")"),0.0)</f>
        <v>0</v>
      </c>
      <c r="AD18" s="43">
        <f>IFERROR(__xludf.DUMMYFUNCTION("""COMPUTED_VALUE"""),10.0)</f>
        <v>10</v>
      </c>
      <c r="AE18" s="43">
        <f>IFERROR(__xludf.DUMMYFUNCTION("""COMPUTED_VALUE"""),20.0)</f>
        <v>20</v>
      </c>
      <c r="AF18" s="43">
        <f>IFERROR(__xludf.DUMMYFUNCTION("""COMPUTED_VALUE"""),30.0)</f>
        <v>30</v>
      </c>
      <c r="AG18" s="43">
        <f>IF(C3="", 0, IF(SUM(C18:H18)-C18&lt;&gt;0, 0, IF(SUM(M18:R18)&gt;0, 2, IF(SUM(M18:R18)&lt;0, 3, 1))))</f>
        <v>2</v>
      </c>
      <c r="AH18" s="44">
        <f>IFERROR(__xludf.DUMMYFUNCTION("IF(AG18=1, FILTER(TOSSUP, LEN(TOSSUP)), IF(AG18=2, FILTER(NEG, LEN(NEG)), IF(AG18, FILTER(NONEG, LEN(NONEG)), """")))"),-5.0)</f>
        <v>-5</v>
      </c>
      <c r="AI18" s="43"/>
      <c r="AJ18" s="43"/>
      <c r="AK18" s="43">
        <f>IF(D3="", 0, IF(SUM(C18:H18)-D18&lt;&gt;0, 0, IF(SUM(M18:R18)&gt;0, 2, IF(SUM(M18:R18)&lt;0, 3, 1))))</f>
        <v>0</v>
      </c>
      <c r="AL18" s="43" t="str">
        <f>IFERROR(__xludf.DUMMYFUNCTION("IF(AK18=1, FILTER(TOSSUP, LEN(TOSSUP)), IF(AK18=2, FILTER(NEG, LEN(NEG)), IF(AK18, FILTER(NONEG, LEN(NONEG)), """")))"),"")</f>
        <v/>
      </c>
      <c r="AM18" s="43"/>
      <c r="AN18" s="43"/>
      <c r="AO18" s="43">
        <f>IF(E3="", 0, IF(SUM(C18:H18)-E18&lt;&gt;0, 0, IF(SUM(M18:R18)&gt;0, 2, IF(SUM(M18:R18)&lt;0, 3, 1))))</f>
        <v>0</v>
      </c>
      <c r="AP18" s="43" t="str">
        <f>IFERROR(__xludf.DUMMYFUNCTION("IF(AO18=1, FILTER(TOSSUP, LEN(TOSSUP)), IF(AO18=2, FILTER(NEG, LEN(NEG)), IF(AO18, FILTER(NONEG, LEN(NONEG)), """")))"),"")</f>
        <v/>
      </c>
      <c r="AQ18" s="43"/>
      <c r="AR18" s="43"/>
      <c r="AS18" s="43">
        <f>IF(F3="", 0, IF(SUM(C18:H18)-F18&lt;&gt;0, 0, IF(SUM(M18:R18)&gt;0, 2, IF(SUM(M18:R18)&lt;0, 3, 1))))</f>
        <v>0</v>
      </c>
      <c r="AT18" s="43" t="str">
        <f>IFERROR(__xludf.DUMMYFUNCTION("IF(AS18=1, FILTER(TOSSUP, LEN(TOSSUP)), IF(AS18=2, FILTER(NEG, LEN(NEG)), IF(AS18, FILTER(NONEG, LEN(NONEG)), """")))"),"")</f>
        <v/>
      </c>
      <c r="AU18" s="43"/>
      <c r="AV18" s="43"/>
      <c r="AW18" s="43">
        <f>IF(G3="", 0, IF(SUM(C18:H18)-G18&lt;&gt;0, 0, IF(SUM(M18:R18)&gt;0, 2, IF(SUM(M18:R18)&lt;0, 3, 1))))</f>
        <v>0</v>
      </c>
      <c r="AX18" s="43" t="str">
        <f>IFERROR(__xludf.DUMMYFUNCTION("IF(AW18=1, FILTER(TOSSUP, LEN(TOSSUP)), IF(AW18=2, FILTER(NEG, LEN(NEG)), IF(AW18, FILTER(NONEG, LEN(NONEG)), """")))"),"")</f>
        <v/>
      </c>
      <c r="AY18" s="43"/>
      <c r="AZ18" s="43"/>
      <c r="BA18" s="43">
        <f>IF(H3="", 0, IF(SUM(C18:H18)-H18&lt;&gt;0, 0, IF(SUM(M18:R18)&gt;0, 2, IF(SUM(M18:R18)&lt;0, 3, 1))))</f>
        <v>0</v>
      </c>
      <c r="BB18" s="43" t="str">
        <f>IFERROR(__xludf.DUMMYFUNCTION("IF(BA18=1, FILTER(TOSSUP, LEN(TOSSUP)), IF(BA18=2, FILTER(NEG, LEN(NEG)), IF(BA18, FILTER(NONEG, LEN(NONEG)), """")))"),"")</f>
        <v/>
      </c>
      <c r="BC18" s="43"/>
      <c r="BD18" s="43"/>
      <c r="BE18" s="43">
        <f>IF(M3="", 0, IF(SUM(M18:R18)-M18&lt;&gt;0, 0, IF(SUM(C18:H18)&gt;0, 2, IF(SUM(C18:H18)&lt;0, 3, 1))))</f>
        <v>0</v>
      </c>
      <c r="BF18" s="43" t="str">
        <f>IFERROR(__xludf.DUMMYFUNCTION("IF(BE18=1, FILTER(TOSSUP, LEN(TOSSUP)), IF(BE18=2, FILTER(NEG, LEN(NEG)), IF(BE18, FILTER(NONEG, LEN(NONEG)), """")))"),"")</f>
        <v/>
      </c>
      <c r="BG18" s="43"/>
      <c r="BH18" s="43"/>
      <c r="BI18" s="43">
        <f>IF(N3="", 0, IF(SUM(M18:R18)-N18&lt;&gt;0, 0, IF(SUM(C18:H18)&gt;0, 2, IF(SUM(C18:H18)&lt;0, 3, 1))))</f>
        <v>0</v>
      </c>
      <c r="BJ18" s="43" t="str">
        <f>IFERROR(__xludf.DUMMYFUNCTION("IF(BI18=1, FILTER(TOSSUP, LEN(TOSSUP)), IF(BI18=2, FILTER(NEG, LEN(NEG)), IF(BI18, FILTER(NONEG, LEN(NONEG)), """")))"),"")</f>
        <v/>
      </c>
      <c r="BK18" s="43"/>
      <c r="BL18" s="43"/>
      <c r="BM18" s="43">
        <f>IF(O3="", 0, IF(SUM(M18:R18)-O18&lt;&gt;0, 0, IF(SUM(C18:H18)&gt;0, 2, IF(SUM(C18:H18)&lt;0, 3, 1))))</f>
        <v>3</v>
      </c>
      <c r="BN18" s="43">
        <f>IFERROR(__xludf.DUMMYFUNCTION("IF(BM18=1, FILTER(TOSSUP, LEN(TOSSUP)), IF(BM18=2, FILTER(NEG, LEN(NEG)), IF(BM18, FILTER(NONEG, LEN(NONEG)), """")))"),10.0)</f>
        <v>10</v>
      </c>
      <c r="BO18" s="43">
        <f>IFERROR(__xludf.DUMMYFUNCTION("""COMPUTED_VALUE"""),15.0)</f>
        <v>15</v>
      </c>
      <c r="BP18" s="43"/>
      <c r="BQ18" s="43">
        <f>IF(P3="", 0, IF(SUM(M18:R18)-P18&lt;&gt;0, 0, IF(SUM(C18:H18)&gt;0, 2, IF(SUM(C18:H18)&lt;0, 3, 1))))</f>
        <v>0</v>
      </c>
      <c r="BR18" s="43" t="str">
        <f>IFERROR(__xludf.DUMMYFUNCTION("IF(BQ18=1, FILTER(TOSSUP, LEN(TOSSUP)), IF(BQ18=2, FILTER(NEG, LEN(NEG)), IF(BQ18, FILTER(NONEG, LEN(NONEG)), """")))"),"")</f>
        <v/>
      </c>
      <c r="BS18" s="43"/>
      <c r="BT18" s="43"/>
      <c r="BU18" s="43">
        <f>IF(Q3="", 0, IF(SUM(M18:R18)-Q18&lt;&gt;0, 0, IF(SUM(C18:H18)&gt;0, 2, IF(SUM(C18:H18)&lt;0, 3, 1))))</f>
        <v>0</v>
      </c>
      <c r="BV18" s="43" t="str">
        <f>IFERROR(__xludf.DUMMYFUNCTION("IF(BU18=1, FILTER(TOSSUP, LEN(TOSSUP)), IF(BU18=2, FILTER(NEG, LEN(NEG)), IF(BU18, FILTER(NONEG, LEN(NONEG)), """")))"),"")</f>
        <v/>
      </c>
      <c r="BW18" s="43"/>
      <c r="BX18" s="43"/>
      <c r="BY18" s="43">
        <f>IF(R3="", 0, IF(SUM(M18:R18)-R18&lt;&gt;0, 0, IF(SUM(C18:H18)&gt;0, 2, IF(SUM(C18:H18)&lt;0, 3, 1))))</f>
        <v>0</v>
      </c>
      <c r="BZ18" s="43" t="str">
        <f>IFERROR(__xludf.DUMMYFUNCTION("IF(BY18=1, FILTER(TOSSUP, LEN(TOSSUP)), IF(BY18=2, FILTER(NEG, LEN(NEG)), IF(BY18, FILTER(NONEG, LEN(NONEG)), """")))"),"")</f>
        <v/>
      </c>
      <c r="CA18" s="43"/>
      <c r="CB18" s="43"/>
    </row>
    <row r="19">
      <c r="A19" s="3"/>
      <c r="B19" s="3"/>
      <c r="C19" s="62">
        <v>15.0</v>
      </c>
      <c r="D19" s="71"/>
      <c r="E19" s="64"/>
      <c r="F19" s="71"/>
      <c r="G19" s="64"/>
      <c r="H19" s="71"/>
      <c r="I19" s="65">
        <v>30.0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45</v>
      </c>
      <c r="K19" s="66">
        <f>IFERROR(__xludf.DUMMYFUNCTION("IF(OR(RegExMatch(J19&amp;"""",""ERR""), RegExMatch(J19&amp;"""",""--""), RegExMatch(K18&amp;"""",""--""),),  ""-----------"", SUM(J19,K18))"),330.0)</f>
        <v>330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SUM(T19,U18))"),30.0)</f>
        <v>30</v>
      </c>
      <c r="V19" s="43"/>
      <c r="W19" s="44" t="b">
        <f t="shared" si="1"/>
        <v>1</v>
      </c>
      <c r="X19" s="44">
        <f>IFERROR(__xludf.DUMMYFUNCTION("IF(W19, FILTER(BONUS, LEN(BONUS)), ""0"")"),0.0)</f>
        <v>0</v>
      </c>
      <c r="Y19" s="43">
        <f>IFERROR(__xludf.DUMMYFUNCTION("""COMPUTED_VALUE"""),10.0)</f>
        <v>10</v>
      </c>
      <c r="Z19" s="43">
        <f>IFERROR(__xludf.DUMMYFUNCTION("""COMPUTED_VALUE"""),20.0)</f>
        <v>20</v>
      </c>
      <c r="AA19" s="43">
        <f>IFERROR(__xludf.DUMMYFUNCTION("""COMPUTED_VALUE"""),30.0)</f>
        <v>30</v>
      </c>
      <c r="AB19" s="44" t="b">
        <f t="shared" si="2"/>
        <v>0</v>
      </c>
      <c r="AC19" s="44" t="str">
        <f>IFERROR(__xludf.DUMMYFUNCTION("IF(AB19, FILTER(BONUS, LEN(BONUS)), ""0"")"),"0")</f>
        <v>0</v>
      </c>
      <c r="AD19" s="43"/>
      <c r="AE19" s="43"/>
      <c r="AF19" s="43"/>
      <c r="AG19" s="43">
        <f>IF(C3="", 0, IF(SUM(C19:H19)-C19&lt;&gt;0, 0, IF(SUM(M19:R19)&gt;0, 2, IF(SUM(M19:R19)&lt;0, 3, 1))))</f>
        <v>1</v>
      </c>
      <c r="AH19" s="44">
        <f>IFERROR(__xludf.DUMMYFUNCTION("IF(AG19=1, FILTER(TOSSUP, LEN(TOSSUP)), IF(AG19=2, FILTER(NEG, LEN(NEG)), IF(AG19, FILTER(NONEG, LEN(NONEG)), """")))"),-5.0)</f>
        <v>-5</v>
      </c>
      <c r="AI19" s="43">
        <f>IFERROR(__xludf.DUMMYFUNCTION("""COMPUTED_VALUE"""),10.0)</f>
        <v>10</v>
      </c>
      <c r="AJ19" s="43">
        <f>IFERROR(__xludf.DUMMYFUNCTION("""COMPUTED_VALUE"""),15.0)</f>
        <v>15</v>
      </c>
      <c r="AK19" s="43">
        <f>IF(D3="", 0, IF(SUM(C19:H19)-D19&lt;&gt;0, 0, IF(SUM(M19:R19)&gt;0, 2, IF(SUM(M19:R19)&lt;0, 3, 1))))</f>
        <v>0</v>
      </c>
      <c r="AL19" s="43" t="str">
        <f>IFERROR(__xludf.DUMMYFUNCTION("IF(AK19=1, FILTER(TOSSUP, LEN(TOSSUP)), IF(AK19=2, FILTER(NEG, LEN(NEG)), IF(AK19, FILTER(NONEG, LEN(NONEG)), """")))"),"")</f>
        <v/>
      </c>
      <c r="AM19" s="43"/>
      <c r="AN19" s="43"/>
      <c r="AO19" s="43">
        <f>IF(E3="", 0, IF(SUM(C19:H19)-E19&lt;&gt;0, 0, IF(SUM(M19:R19)&gt;0, 2, IF(SUM(M19:R19)&lt;0, 3, 1))))</f>
        <v>0</v>
      </c>
      <c r="AP19" s="43" t="str">
        <f>IFERROR(__xludf.DUMMYFUNCTION("IF(AO19=1, FILTER(TOSSUP, LEN(TOSSUP)), IF(AO19=2, FILTER(NEG, LEN(NEG)), IF(AO19, FILTER(NONEG, LEN(NONEG)), """")))"),"")</f>
        <v/>
      </c>
      <c r="AQ19" s="43"/>
      <c r="AR19" s="43"/>
      <c r="AS19" s="43">
        <f>IF(F3="", 0, IF(SUM(C19:H19)-F19&lt;&gt;0, 0, IF(SUM(M19:R19)&gt;0, 2, IF(SUM(M19:R19)&lt;0, 3, 1))))</f>
        <v>0</v>
      </c>
      <c r="AT19" s="43" t="str">
        <f>IFERROR(__xludf.DUMMYFUNCTION("IF(AS19=1, FILTER(TOSSUP, LEN(TOSSUP)), IF(AS19=2, FILTER(NEG, LEN(NEG)), IF(AS19, FILTER(NONEG, LEN(NONEG)), """")))"),"")</f>
        <v/>
      </c>
      <c r="AU19" s="43"/>
      <c r="AV19" s="43"/>
      <c r="AW19" s="43">
        <f>IF(G3="", 0, IF(SUM(C19:H19)-G19&lt;&gt;0, 0, IF(SUM(M19:R19)&gt;0, 2, IF(SUM(M19:R19)&lt;0, 3, 1))))</f>
        <v>0</v>
      </c>
      <c r="AX19" s="43" t="str">
        <f>IFERROR(__xludf.DUMMYFUNCTION("IF(AW19=1, FILTER(TOSSUP, LEN(TOSSUP)), IF(AW19=2, FILTER(NEG, LEN(NEG)), IF(AW19, FILTER(NONEG, LEN(NONEG)), """")))"),"")</f>
        <v/>
      </c>
      <c r="AY19" s="43"/>
      <c r="AZ19" s="43"/>
      <c r="BA19" s="43">
        <f>IF(H3="", 0, IF(SUM(C19:H19)-H19&lt;&gt;0, 0, IF(SUM(M19:R19)&gt;0, 2, IF(SUM(M19:R19)&lt;0, 3, 1))))</f>
        <v>0</v>
      </c>
      <c r="BB19" s="43" t="str">
        <f>IFERROR(__xludf.DUMMYFUNCTION("IF(BA19=1, FILTER(TOSSUP, LEN(TOSSUP)), IF(BA19=2, FILTER(NEG, LEN(NEG)), IF(BA19, FILTER(NONEG, LEN(NONEG)), """")))"),"")</f>
        <v/>
      </c>
      <c r="BC19" s="43"/>
      <c r="BD19" s="43"/>
      <c r="BE19" s="43">
        <f>IF(M3="", 0, IF(SUM(M19:R19)-M19&lt;&gt;0, 0, IF(SUM(C19:H19)&gt;0, 2, IF(SUM(C19:H19)&lt;0, 3, 1))))</f>
        <v>2</v>
      </c>
      <c r="BF19" s="43">
        <f>IFERROR(__xludf.DUMMYFUNCTION("IF(BE19=1, FILTER(TOSSUP, LEN(TOSSUP)), IF(BE19=2, FILTER(NEG, LEN(NEG)), IF(BE19, FILTER(NONEG, LEN(NONEG)), """")))"),-5.0)</f>
        <v>-5</v>
      </c>
      <c r="BG19" s="43"/>
      <c r="BH19" s="43"/>
      <c r="BI19" s="43">
        <f>IF(N3="", 0, IF(SUM(M19:R19)-N19&lt;&gt;0, 0, IF(SUM(C19:H19)&gt;0, 2, IF(SUM(C19:H19)&lt;0, 3, 1))))</f>
        <v>2</v>
      </c>
      <c r="BJ19" s="43">
        <f>IFERROR(__xludf.DUMMYFUNCTION("IF(BI19=1, FILTER(TOSSUP, LEN(TOSSUP)), IF(BI19=2, FILTER(NEG, LEN(NEG)), IF(BI19, FILTER(NONEG, LEN(NONEG)), """")))"),-5.0)</f>
        <v>-5</v>
      </c>
      <c r="BK19" s="43"/>
      <c r="BL19" s="43"/>
      <c r="BM19" s="43">
        <f>IF(O3="", 0, IF(SUM(M19:R19)-O19&lt;&gt;0, 0, IF(SUM(C19:H19)&gt;0, 2, IF(SUM(C19:H19)&lt;0, 3, 1))))</f>
        <v>2</v>
      </c>
      <c r="BN19" s="43">
        <f>IFERROR(__xludf.DUMMYFUNCTION("IF(BM19=1, FILTER(TOSSUP, LEN(TOSSUP)), IF(BM19=2, FILTER(NEG, LEN(NEG)), IF(BM19, FILTER(NONEG, LEN(NONEG)), """")))"),-5.0)</f>
        <v>-5</v>
      </c>
      <c r="BO19" s="43"/>
      <c r="BP19" s="43"/>
      <c r="BQ19" s="43">
        <f>IF(P3="", 0, IF(SUM(M19:R19)-P19&lt;&gt;0, 0, IF(SUM(C19:H19)&gt;0, 2, IF(SUM(C19:H19)&lt;0, 3, 1))))</f>
        <v>0</v>
      </c>
      <c r="BR19" s="43" t="str">
        <f>IFERROR(__xludf.DUMMYFUNCTION("IF(BQ19=1, FILTER(TOSSUP, LEN(TOSSUP)), IF(BQ19=2, FILTER(NEG, LEN(NEG)), IF(BQ19, FILTER(NONEG, LEN(NONEG)), """")))"),"")</f>
        <v/>
      </c>
      <c r="BS19" s="43"/>
      <c r="BT19" s="43"/>
      <c r="BU19" s="43">
        <f>IF(Q3="", 0, IF(SUM(M19:R19)-Q19&lt;&gt;0, 0, IF(SUM(C19:H19)&gt;0, 2, IF(SUM(C19:H19)&lt;0, 3, 1))))</f>
        <v>0</v>
      </c>
      <c r="BV19" s="43" t="str">
        <f>IFERROR(__xludf.DUMMYFUNCTION("IF(BU19=1, FILTER(TOSSUP, LEN(TOSSUP)), IF(BU19=2, FILTER(NEG, LEN(NEG)), IF(BU19, FILTER(NONEG, LEN(NONEG)), """")))"),"")</f>
        <v/>
      </c>
      <c r="BW19" s="43"/>
      <c r="BX19" s="43"/>
      <c r="BY19" s="43">
        <f>IF(R3="", 0, IF(SUM(M19:R19)-R19&lt;&gt;0, 0, IF(SUM(C19:H19)&gt;0, 2, IF(SUM(C19:H19)&lt;0, 3, 1))))</f>
        <v>0</v>
      </c>
      <c r="BZ19" s="43" t="str">
        <f>IFERROR(__xludf.DUMMYFUNCTION("IF(BY19=1, FILTER(TOSSUP, LEN(TOSSUP)), IF(BY19=2, FILTER(NEG, LEN(NEG)), IF(BY19, FILTER(NONEG, LEN(NONEG)), """")))"),"")</f>
        <v/>
      </c>
      <c r="CA19" s="43"/>
      <c r="CB19" s="43"/>
    </row>
    <row r="20">
      <c r="A20" s="3"/>
      <c r="B20" s="3"/>
      <c r="C20" s="62">
        <v>-5.0</v>
      </c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-5</v>
      </c>
      <c r="K20" s="66">
        <f>IFERROR(__xludf.DUMMYFUNCTION("IF(OR(RegExMatch(J20&amp;"""",""ERR""), RegExMatch(J20&amp;"""",""--""), RegExMatch(K19&amp;"""",""--""),),  ""-----------"", SUM(J20,K19))"),325.0)</f>
        <v>325</v>
      </c>
      <c r="L20" s="67">
        <v>17.0</v>
      </c>
      <c r="M20" s="68"/>
      <c r="N20" s="71"/>
      <c r="O20" s="68">
        <v>10.0</v>
      </c>
      <c r="P20" s="70"/>
      <c r="Q20" s="69"/>
      <c r="R20" s="70"/>
      <c r="S20" s="65">
        <v>30.0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40</v>
      </c>
      <c r="U20" s="66">
        <f>IFERROR(__xludf.DUMMYFUNCTION("IF(OR(RegExMatch(T20&amp;"""",""ERR""), RegExMatch(T20&amp;"""",""--""), RegExMatch(U19&amp;"""",""--""),),  ""-----------"", SUM(T20,U19))"),70.0)</f>
        <v>70</v>
      </c>
      <c r="V20" s="43"/>
      <c r="W20" s="44" t="b">
        <f t="shared" si="1"/>
        <v>0</v>
      </c>
      <c r="X20" s="44" t="str">
        <f>IFERROR(__xludf.DUMMYFUNCTION("IF(W20, FILTER(BONUS, LEN(BONUS)), ""0"")"),"0")</f>
        <v>0</v>
      </c>
      <c r="Y20" s="43"/>
      <c r="Z20" s="43"/>
      <c r="AA20" s="43"/>
      <c r="AB20" s="44" t="b">
        <f t="shared" si="2"/>
        <v>1</v>
      </c>
      <c r="AC20" s="44">
        <f>IFERROR(__xludf.DUMMYFUNCTION("IF(AB20, FILTER(BONUS, LEN(BONUS)), ""0"")"),0.0)</f>
        <v>0</v>
      </c>
      <c r="AD20" s="43">
        <f>IFERROR(__xludf.DUMMYFUNCTION("""COMPUTED_VALUE"""),10.0)</f>
        <v>10</v>
      </c>
      <c r="AE20" s="43">
        <f>IFERROR(__xludf.DUMMYFUNCTION("""COMPUTED_VALUE"""),20.0)</f>
        <v>20</v>
      </c>
      <c r="AF20" s="43">
        <f>IFERROR(__xludf.DUMMYFUNCTION("""COMPUTED_VALUE"""),30.0)</f>
        <v>30</v>
      </c>
      <c r="AG20" s="43">
        <f>IF(C3="", 0, IF(SUM(C20:H20)-C20&lt;&gt;0, 0, IF(SUM(M20:R20)&gt;0, 2, IF(SUM(M20:R20)&lt;0, 3, 1))))</f>
        <v>2</v>
      </c>
      <c r="AH20" s="44">
        <f>IFERROR(__xludf.DUMMYFUNCTION("IF(AG20=1, FILTER(TOSSUP, LEN(TOSSUP)), IF(AG20=2, FILTER(NEG, LEN(NEG)), IF(AG20, FILTER(NONEG, LEN(NONEG)), """")))"),-5.0)</f>
        <v>-5</v>
      </c>
      <c r="AI20" s="43"/>
      <c r="AJ20" s="43"/>
      <c r="AK20" s="43">
        <f>IF(D3="", 0, IF(SUM(C20:H20)-D20&lt;&gt;0, 0, IF(SUM(M20:R20)&gt;0, 2, IF(SUM(M20:R20)&lt;0, 3, 1))))</f>
        <v>0</v>
      </c>
      <c r="AL20" s="43" t="str">
        <f>IFERROR(__xludf.DUMMYFUNCTION("IF(AK20=1, FILTER(TOSSUP, LEN(TOSSUP)), IF(AK20=2, FILTER(NEG, LEN(NEG)), IF(AK20, FILTER(NONEG, LEN(NONEG)), """")))"),"")</f>
        <v/>
      </c>
      <c r="AM20" s="43"/>
      <c r="AN20" s="43"/>
      <c r="AO20" s="43">
        <f>IF(E3="", 0, IF(SUM(C20:H20)-E20&lt;&gt;0, 0, IF(SUM(M20:R20)&gt;0, 2, IF(SUM(M20:R20)&lt;0, 3, 1))))</f>
        <v>0</v>
      </c>
      <c r="AP20" s="43" t="str">
        <f>IFERROR(__xludf.DUMMYFUNCTION("IF(AO20=1, FILTER(TOSSUP, LEN(TOSSUP)), IF(AO20=2, FILTER(NEG, LEN(NEG)), IF(AO20, FILTER(NONEG, LEN(NONEG)), """")))"),"")</f>
        <v/>
      </c>
      <c r="AQ20" s="43"/>
      <c r="AR20" s="43"/>
      <c r="AS20" s="43">
        <f>IF(F3="", 0, IF(SUM(C20:H20)-F20&lt;&gt;0, 0, IF(SUM(M20:R20)&gt;0, 2, IF(SUM(M20:R20)&lt;0, 3, 1))))</f>
        <v>0</v>
      </c>
      <c r="AT20" s="43" t="str">
        <f>IFERROR(__xludf.DUMMYFUNCTION("IF(AS20=1, FILTER(TOSSUP, LEN(TOSSUP)), IF(AS20=2, FILTER(NEG, LEN(NEG)), IF(AS20, FILTER(NONEG, LEN(NONEG)), """")))"),"")</f>
        <v/>
      </c>
      <c r="AU20" s="43"/>
      <c r="AV20" s="43"/>
      <c r="AW20" s="43">
        <f>IF(G3="", 0, IF(SUM(C20:H20)-G20&lt;&gt;0, 0, IF(SUM(M20:R20)&gt;0, 2, IF(SUM(M20:R20)&lt;0, 3, 1))))</f>
        <v>0</v>
      </c>
      <c r="AX20" s="43" t="str">
        <f>IFERROR(__xludf.DUMMYFUNCTION("IF(AW20=1, FILTER(TOSSUP, LEN(TOSSUP)), IF(AW20=2, FILTER(NEG, LEN(NEG)), IF(AW20, FILTER(NONEG, LEN(NONEG)), """")))"),"")</f>
        <v/>
      </c>
      <c r="AY20" s="43"/>
      <c r="AZ20" s="43"/>
      <c r="BA20" s="43">
        <f>IF(H3="", 0, IF(SUM(C20:H20)-H20&lt;&gt;0, 0, IF(SUM(M20:R20)&gt;0, 2, IF(SUM(M20:R20)&lt;0, 3, 1))))</f>
        <v>0</v>
      </c>
      <c r="BB20" s="43" t="str">
        <f>IFERROR(__xludf.DUMMYFUNCTION("IF(BA20=1, FILTER(TOSSUP, LEN(TOSSUP)), IF(BA20=2, FILTER(NEG, LEN(NEG)), IF(BA20, FILTER(NONEG, LEN(NONEG)), """")))"),"")</f>
        <v/>
      </c>
      <c r="BC20" s="43"/>
      <c r="BD20" s="43"/>
      <c r="BE20" s="43">
        <f>IF(M3="", 0, IF(SUM(M20:R20)-M20&lt;&gt;0, 0, IF(SUM(C20:H20)&gt;0, 2, IF(SUM(C20:H20)&lt;0, 3, 1))))</f>
        <v>0</v>
      </c>
      <c r="BF20" s="43" t="str">
        <f>IFERROR(__xludf.DUMMYFUNCTION("IF(BE20=1, FILTER(TOSSUP, LEN(TOSSUP)), IF(BE20=2, FILTER(NEG, LEN(NEG)), IF(BE20, FILTER(NONEG, LEN(NONEG)), """")))"),"")</f>
        <v/>
      </c>
      <c r="BG20" s="43"/>
      <c r="BH20" s="43"/>
      <c r="BI20" s="43">
        <f>IF(N3="", 0, IF(SUM(M20:R20)-N20&lt;&gt;0, 0, IF(SUM(C20:H20)&gt;0, 2, IF(SUM(C20:H20)&lt;0, 3, 1))))</f>
        <v>0</v>
      </c>
      <c r="BJ20" s="43" t="str">
        <f>IFERROR(__xludf.DUMMYFUNCTION("IF(BI20=1, FILTER(TOSSUP, LEN(TOSSUP)), IF(BI20=2, FILTER(NEG, LEN(NEG)), IF(BI20, FILTER(NONEG, LEN(NONEG)), """")))"),"")</f>
        <v/>
      </c>
      <c r="BK20" s="43"/>
      <c r="BL20" s="43"/>
      <c r="BM20" s="43">
        <f>IF(O3="", 0, IF(SUM(M20:R20)-O20&lt;&gt;0, 0, IF(SUM(C20:H20)&gt;0, 2, IF(SUM(C20:H20)&lt;0, 3, 1))))</f>
        <v>3</v>
      </c>
      <c r="BN20" s="43">
        <f>IFERROR(__xludf.DUMMYFUNCTION("IF(BM20=1, FILTER(TOSSUP, LEN(TOSSUP)), IF(BM20=2, FILTER(NEG, LEN(NEG)), IF(BM20, FILTER(NONEG, LEN(NONEG)), """")))"),10.0)</f>
        <v>10</v>
      </c>
      <c r="BO20" s="43">
        <f>IFERROR(__xludf.DUMMYFUNCTION("""COMPUTED_VALUE"""),15.0)</f>
        <v>15</v>
      </c>
      <c r="BP20" s="43"/>
      <c r="BQ20" s="43">
        <f>IF(P3="", 0, IF(SUM(M20:R20)-P20&lt;&gt;0, 0, IF(SUM(C20:H20)&gt;0, 2, IF(SUM(C20:H20)&lt;0, 3, 1))))</f>
        <v>0</v>
      </c>
      <c r="BR20" s="43" t="str">
        <f>IFERROR(__xludf.DUMMYFUNCTION("IF(BQ20=1, FILTER(TOSSUP, LEN(TOSSUP)), IF(BQ20=2, FILTER(NEG, LEN(NEG)), IF(BQ20, FILTER(NONEG, LEN(NONEG)), """")))"),"")</f>
        <v/>
      </c>
      <c r="BS20" s="43"/>
      <c r="BT20" s="43"/>
      <c r="BU20" s="43">
        <f>IF(Q3="", 0, IF(SUM(M20:R20)-Q20&lt;&gt;0, 0, IF(SUM(C20:H20)&gt;0, 2, IF(SUM(C20:H20)&lt;0, 3, 1))))</f>
        <v>0</v>
      </c>
      <c r="BV20" s="43" t="str">
        <f>IFERROR(__xludf.DUMMYFUNCTION("IF(BU20=1, FILTER(TOSSUP, LEN(TOSSUP)), IF(BU20=2, FILTER(NEG, LEN(NEG)), IF(BU20, FILTER(NONEG, LEN(NONEG)), """")))"),"")</f>
        <v/>
      </c>
      <c r="BW20" s="43"/>
      <c r="BX20" s="43"/>
      <c r="BY20" s="43">
        <f>IF(R3="", 0, IF(SUM(M20:R20)-R20&lt;&gt;0, 0, IF(SUM(C20:H20)&gt;0, 2, IF(SUM(C20:H20)&lt;0, 3, 1))))</f>
        <v>0</v>
      </c>
      <c r="BZ20" s="43" t="str">
        <f>IFERROR(__xludf.DUMMYFUNCTION("IF(BY20=1, FILTER(TOSSUP, LEN(TOSSUP)), IF(BY20=2, FILTER(NEG, LEN(NEG)), IF(BY20, FILTER(NONEG, LEN(NONEG)), """")))"),"")</f>
        <v/>
      </c>
      <c r="CA20" s="43"/>
      <c r="CB20" s="43"/>
    </row>
    <row r="21">
      <c r="A21" s="3"/>
      <c r="B21" s="3"/>
      <c r="C21" s="62"/>
      <c r="D21" s="71"/>
      <c r="E21" s="62"/>
      <c r="F21" s="71"/>
      <c r="G21" s="64"/>
      <c r="H21" s="71"/>
      <c r="I21" s="65">
        <v>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SUM(J21,K20))"),325.0)</f>
        <v>325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SUM(T21,U20))"),70.0)</f>
        <v>70</v>
      </c>
      <c r="V21" s="43"/>
      <c r="W21" s="44" t="b">
        <f t="shared" si="1"/>
        <v>0</v>
      </c>
      <c r="X21" s="44" t="str">
        <f>IFERROR(__xludf.DUMMYFUNCTION("IF(W21, FILTER(BONUS, LEN(BONUS)), ""0"")"),"0")</f>
        <v>0</v>
      </c>
      <c r="Y21" s="43"/>
      <c r="Z21" s="43"/>
      <c r="AA21" s="43"/>
      <c r="AB21" s="44" t="b">
        <f t="shared" si="2"/>
        <v>0</v>
      </c>
      <c r="AC21" s="44" t="str">
        <f>IFERROR(__xludf.DUMMYFUNCTION("IF(AB21, FILTER(BONUS, LEN(BONUS)), ""0"")"),"0")</f>
        <v>0</v>
      </c>
      <c r="AD21" s="43"/>
      <c r="AE21" s="43"/>
      <c r="AF21" s="43"/>
      <c r="AG21" s="43">
        <f>IF(C3="", 0, IF(SUM(C21:H21)-C21&lt;&gt;0, 0, IF(SUM(M21:R21)&gt;0, 2, IF(SUM(M21:R21)&lt;0, 3, 1))))</f>
        <v>1</v>
      </c>
      <c r="AH21" s="44">
        <f>IFERROR(__xludf.DUMMYFUNCTION("IF(AG21=1, FILTER(TOSSUP, LEN(TOSSUP)), IF(AG21=2, FILTER(NEG, LEN(NEG)), IF(AG21, FILTER(NONEG, LEN(NONEG)), """")))"),-5.0)</f>
        <v>-5</v>
      </c>
      <c r="AI21" s="43">
        <f>IFERROR(__xludf.DUMMYFUNCTION("""COMPUTED_VALUE"""),10.0)</f>
        <v>10</v>
      </c>
      <c r="AJ21" s="43">
        <f>IFERROR(__xludf.DUMMYFUNCTION("""COMPUTED_VALUE"""),15.0)</f>
        <v>15</v>
      </c>
      <c r="AK21" s="43">
        <f>IF(D3="", 0, IF(SUM(C21:H21)-D21&lt;&gt;0, 0, IF(SUM(M21:R21)&gt;0, 2, IF(SUM(M21:R21)&lt;0, 3, 1))))</f>
        <v>0</v>
      </c>
      <c r="AL21" s="43" t="str">
        <f>IFERROR(__xludf.DUMMYFUNCTION("IF(AK21=1, FILTER(TOSSUP, LEN(TOSSUP)), IF(AK21=2, FILTER(NEG, LEN(NEG)), IF(AK21, FILTER(NONEG, LEN(NONEG)), """")))"),"")</f>
        <v/>
      </c>
      <c r="AM21" s="43"/>
      <c r="AN21" s="43"/>
      <c r="AO21" s="43">
        <f>IF(E3="", 0, IF(SUM(C21:H21)-E21&lt;&gt;0, 0, IF(SUM(M21:R21)&gt;0, 2, IF(SUM(M21:R21)&lt;0, 3, 1))))</f>
        <v>0</v>
      </c>
      <c r="AP21" s="43" t="str">
        <f>IFERROR(__xludf.DUMMYFUNCTION("IF(AO21=1, FILTER(TOSSUP, LEN(TOSSUP)), IF(AO21=2, FILTER(NEG, LEN(NEG)), IF(AO21, FILTER(NONEG, LEN(NONEG)), """")))"),"")</f>
        <v/>
      </c>
      <c r="AQ21" s="43"/>
      <c r="AR21" s="43"/>
      <c r="AS21" s="43">
        <f>IF(F3="", 0, IF(SUM(C21:H21)-F21&lt;&gt;0, 0, IF(SUM(M21:R21)&gt;0, 2, IF(SUM(M21:R21)&lt;0, 3, 1))))</f>
        <v>0</v>
      </c>
      <c r="AT21" s="43" t="str">
        <f>IFERROR(__xludf.DUMMYFUNCTION("IF(AS21=1, FILTER(TOSSUP, LEN(TOSSUP)), IF(AS21=2, FILTER(NEG, LEN(NEG)), IF(AS21, FILTER(NONEG, LEN(NONEG)), """")))"),"")</f>
        <v/>
      </c>
      <c r="AU21" s="43"/>
      <c r="AV21" s="43"/>
      <c r="AW21" s="43">
        <f>IF(G3="", 0, IF(SUM(C21:H21)-G21&lt;&gt;0, 0, IF(SUM(M21:R21)&gt;0, 2, IF(SUM(M21:R21)&lt;0, 3, 1))))</f>
        <v>0</v>
      </c>
      <c r="AX21" s="43" t="str">
        <f>IFERROR(__xludf.DUMMYFUNCTION("IF(AW21=1, FILTER(TOSSUP, LEN(TOSSUP)), IF(AW21=2, FILTER(NEG, LEN(NEG)), IF(AW21, FILTER(NONEG, LEN(NONEG)), """")))"),"")</f>
        <v/>
      </c>
      <c r="AY21" s="43"/>
      <c r="AZ21" s="43"/>
      <c r="BA21" s="43">
        <f>IF(H3="", 0, IF(SUM(C21:H21)-H21&lt;&gt;0, 0, IF(SUM(M21:R21)&gt;0, 2, IF(SUM(M21:R21)&lt;0, 3, 1))))</f>
        <v>0</v>
      </c>
      <c r="BB21" s="43" t="str">
        <f>IFERROR(__xludf.DUMMYFUNCTION("IF(BA21=1, FILTER(TOSSUP, LEN(TOSSUP)), IF(BA21=2, FILTER(NEG, LEN(NEG)), IF(BA21, FILTER(NONEG, LEN(NONEG)), """")))"),"")</f>
        <v/>
      </c>
      <c r="BC21" s="43"/>
      <c r="BD21" s="43"/>
      <c r="BE21" s="43">
        <f>IF(M3="", 0, IF(SUM(M21:R21)-M21&lt;&gt;0, 0, IF(SUM(C21:H21)&gt;0, 2, IF(SUM(C21:H21)&lt;0, 3, 1))))</f>
        <v>1</v>
      </c>
      <c r="BF21" s="43">
        <f>IFERROR(__xludf.DUMMYFUNCTION("IF(BE21=1, FILTER(TOSSUP, LEN(TOSSUP)), IF(BE21=2, FILTER(NEG, LEN(NEG)), IF(BE21, FILTER(NONEG, LEN(NONEG)), """")))"),-5.0)</f>
        <v>-5</v>
      </c>
      <c r="BG21" s="43">
        <f>IFERROR(__xludf.DUMMYFUNCTION("""COMPUTED_VALUE"""),10.0)</f>
        <v>10</v>
      </c>
      <c r="BH21" s="43">
        <f>IFERROR(__xludf.DUMMYFUNCTION("""COMPUTED_VALUE"""),15.0)</f>
        <v>15</v>
      </c>
      <c r="BI21" s="43">
        <f>IF(N3="", 0, IF(SUM(M21:R21)-N21&lt;&gt;0, 0, IF(SUM(C21:H21)&gt;0, 2, IF(SUM(C21:H21)&lt;0, 3, 1))))</f>
        <v>1</v>
      </c>
      <c r="BJ21" s="43">
        <f>IFERROR(__xludf.DUMMYFUNCTION("IF(BI21=1, FILTER(TOSSUP, LEN(TOSSUP)), IF(BI21=2, FILTER(NEG, LEN(NEG)), IF(BI21, FILTER(NONEG, LEN(NONEG)), """")))"),-5.0)</f>
        <v>-5</v>
      </c>
      <c r="BK21" s="43">
        <f>IFERROR(__xludf.DUMMYFUNCTION("""COMPUTED_VALUE"""),10.0)</f>
        <v>10</v>
      </c>
      <c r="BL21" s="43">
        <f>IFERROR(__xludf.DUMMYFUNCTION("""COMPUTED_VALUE"""),15.0)</f>
        <v>15</v>
      </c>
      <c r="BM21" s="43">
        <f>IF(O3="", 0, IF(SUM(M21:R21)-O21&lt;&gt;0, 0, IF(SUM(C21:H21)&gt;0, 2, IF(SUM(C21:H21)&lt;0, 3, 1))))</f>
        <v>1</v>
      </c>
      <c r="BN21" s="43">
        <f>IFERROR(__xludf.DUMMYFUNCTION("IF(BM21=1, FILTER(TOSSUP, LEN(TOSSUP)), IF(BM21=2, FILTER(NEG, LEN(NEG)), IF(BM21, FILTER(NONEG, LEN(NONEG)), """")))"),-5.0)</f>
        <v>-5</v>
      </c>
      <c r="BO21" s="43">
        <f>IFERROR(__xludf.DUMMYFUNCTION("""COMPUTED_VALUE"""),10.0)</f>
        <v>10</v>
      </c>
      <c r="BP21" s="43">
        <f>IFERROR(__xludf.DUMMYFUNCTION("""COMPUTED_VALUE"""),15.0)</f>
        <v>15</v>
      </c>
      <c r="BQ21" s="43">
        <f>IF(P3="", 0, IF(SUM(M21:R21)-P21&lt;&gt;0, 0, IF(SUM(C21:H21)&gt;0, 2, IF(SUM(C21:H21)&lt;0, 3, 1))))</f>
        <v>0</v>
      </c>
      <c r="BR21" s="43" t="str">
        <f>IFERROR(__xludf.DUMMYFUNCTION("IF(BQ21=1, FILTER(TOSSUP, LEN(TOSSUP)), IF(BQ21=2, FILTER(NEG, LEN(NEG)), IF(BQ21, FILTER(NONEG, LEN(NONEG)), """")))"),"")</f>
        <v/>
      </c>
      <c r="BS21" s="43"/>
      <c r="BT21" s="43"/>
      <c r="BU21" s="43">
        <f>IF(Q3="", 0, IF(SUM(M21:R21)-Q21&lt;&gt;0, 0, IF(SUM(C21:H21)&gt;0, 2, IF(SUM(C21:H21)&lt;0, 3, 1))))</f>
        <v>0</v>
      </c>
      <c r="BV21" s="43" t="str">
        <f>IFERROR(__xludf.DUMMYFUNCTION("IF(BU21=1, FILTER(TOSSUP, LEN(TOSSUP)), IF(BU21=2, FILTER(NEG, LEN(NEG)), IF(BU21, FILTER(NONEG, LEN(NONEG)), """")))"),"")</f>
        <v/>
      </c>
      <c r="BW21" s="43"/>
      <c r="BX21" s="43"/>
      <c r="BY21" s="43">
        <f>IF(R3="", 0, IF(SUM(M21:R21)-R21&lt;&gt;0, 0, IF(SUM(C21:H21)&gt;0, 2, IF(SUM(C21:H21)&lt;0, 3, 1))))</f>
        <v>0</v>
      </c>
      <c r="BZ21" s="43" t="str">
        <f>IFERROR(__xludf.DUMMYFUNCTION("IF(BY21=1, FILTER(TOSSUP, LEN(TOSSUP)), IF(BY21=2, FILTER(NEG, LEN(NEG)), IF(BY21, FILTER(NONEG, LEN(NONEG)), """")))"),"")</f>
        <v/>
      </c>
      <c r="CA21" s="43"/>
      <c r="CB21" s="43"/>
    </row>
    <row r="22">
      <c r="A22" s="3"/>
      <c r="B22" s="3"/>
      <c r="C22" s="32"/>
      <c r="D22" s="33"/>
      <c r="E22" s="32"/>
      <c r="F22" s="33"/>
      <c r="G22" s="60"/>
      <c r="H22" s="61"/>
      <c r="I22" s="34"/>
      <c r="J22" s="33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2">
        <f>IFERROR(__xludf.DUMMYFUNCTION("IF(OR(RegExMatch(J22&amp;"""",""ERR""), RegExMatch(J22&amp;"""",""--""), RegExMatch(K21&amp;"""",""--""),),  ""-----------"", SUM(J22,K21))"),325.0)</f>
        <v>325</v>
      </c>
      <c r="L22" s="38">
        <v>19.0</v>
      </c>
      <c r="M22" s="39"/>
      <c r="N22" s="61"/>
      <c r="O22" s="39">
        <v>10.0</v>
      </c>
      <c r="P22" s="59"/>
      <c r="Q22" s="58"/>
      <c r="R22" s="59"/>
      <c r="S22" s="34">
        <v>0.0</v>
      </c>
      <c r="T22" s="33">
        <f>IF(AND(SUM(M22:R22)&lt;=0,S22&gt;0), "BON.ERR", IF(OR(AND(M22&lt;&gt;"", M3=""), AND(N22&lt;&gt;"", N3=""), AND(O22&lt;&gt;"", O3=""), AND(P22&lt;&gt;"", P3=""), AND(Q22&lt;&gt;"", Q3=""), AND(R22&lt;&gt;"", R3="")), "TU.ERR", SUM(M22:S22)))</f>
        <v>10</v>
      </c>
      <c r="U22" s="42">
        <f>IFERROR(__xludf.DUMMYFUNCTION("IF(OR(RegExMatch(T22&amp;"""",""ERR""), RegExMatch(T22&amp;"""",""--""), RegExMatch(U21&amp;"""",""--""),),  ""-----------"", SUM(T22,U21))"),80.0)</f>
        <v>80</v>
      </c>
      <c r="V22" s="43"/>
      <c r="W22" s="44" t="b">
        <f t="shared" si="1"/>
        <v>0</v>
      </c>
      <c r="X22" s="44" t="str">
        <f>IFERROR(__xludf.DUMMYFUNCTION("IF(W22, FILTER(BONUS, LEN(BONUS)), ""0"")"),"0")</f>
        <v>0</v>
      </c>
      <c r="Y22" s="43"/>
      <c r="Z22" s="43"/>
      <c r="AA22" s="43"/>
      <c r="AB22" s="44" t="b">
        <f t="shared" si="2"/>
        <v>1</v>
      </c>
      <c r="AC22" s="44">
        <f>IFERROR(__xludf.DUMMYFUNCTION("IF(AB22, FILTER(BONUS, LEN(BONUS)), ""0"")"),0.0)</f>
        <v>0</v>
      </c>
      <c r="AD22" s="43">
        <f>IFERROR(__xludf.DUMMYFUNCTION("""COMPUTED_VALUE"""),10.0)</f>
        <v>10</v>
      </c>
      <c r="AE22" s="43">
        <f>IFERROR(__xludf.DUMMYFUNCTION("""COMPUTED_VALUE"""),20.0)</f>
        <v>20</v>
      </c>
      <c r="AF22" s="43">
        <f>IFERROR(__xludf.DUMMYFUNCTION("""COMPUTED_VALUE"""),30.0)</f>
        <v>30</v>
      </c>
      <c r="AG22" s="43">
        <f>IF(C3="", 0, IF(SUM(C22:H22)-C22&lt;&gt;0, 0, IF(SUM(M22:R22)&gt;0, 2, IF(SUM(M22:R22)&lt;0, 3, 1))))</f>
        <v>2</v>
      </c>
      <c r="AH22" s="44">
        <f>IFERROR(__xludf.DUMMYFUNCTION("IF(AG22=1, FILTER(TOSSUP, LEN(TOSSUP)), IF(AG22=2, FILTER(NEG, LEN(NEG)), IF(AG22, FILTER(NONEG, LEN(NONEG)), """")))"),-5.0)</f>
        <v>-5</v>
      </c>
      <c r="AI22" s="43"/>
      <c r="AJ22" s="43"/>
      <c r="AK22" s="43">
        <f>IF(D3="", 0, IF(SUM(C22:H22)-D22&lt;&gt;0, 0, IF(SUM(M22:R22)&gt;0, 2, IF(SUM(M22:R22)&lt;0, 3, 1))))</f>
        <v>0</v>
      </c>
      <c r="AL22" s="43" t="str">
        <f>IFERROR(__xludf.DUMMYFUNCTION("IF(AK22=1, FILTER(TOSSUP, LEN(TOSSUP)), IF(AK22=2, FILTER(NEG, LEN(NEG)), IF(AK22, FILTER(NONEG, LEN(NONEG)), """")))"),"")</f>
        <v/>
      </c>
      <c r="AM22" s="43"/>
      <c r="AN22" s="43"/>
      <c r="AO22" s="43">
        <f>IF(E3="", 0, IF(SUM(C22:H22)-E22&lt;&gt;0, 0, IF(SUM(M22:R22)&gt;0, 2, IF(SUM(M22:R22)&lt;0, 3, 1))))</f>
        <v>0</v>
      </c>
      <c r="AP22" s="43" t="str">
        <f>IFERROR(__xludf.DUMMYFUNCTION("IF(AO22=1, FILTER(TOSSUP, LEN(TOSSUP)), IF(AO22=2, FILTER(NEG, LEN(NEG)), IF(AO22, FILTER(NONEG, LEN(NONEG)), """")))"),"")</f>
        <v/>
      </c>
      <c r="AQ22" s="43"/>
      <c r="AR22" s="43"/>
      <c r="AS22" s="43">
        <f>IF(F3="", 0, IF(SUM(C22:H22)-F22&lt;&gt;0, 0, IF(SUM(M22:R22)&gt;0, 2, IF(SUM(M22:R22)&lt;0, 3, 1))))</f>
        <v>0</v>
      </c>
      <c r="AT22" s="43" t="str">
        <f>IFERROR(__xludf.DUMMYFUNCTION("IF(AS22=1, FILTER(TOSSUP, LEN(TOSSUP)), IF(AS22=2, FILTER(NEG, LEN(NEG)), IF(AS22, FILTER(NONEG, LEN(NONEG)), """")))"),"")</f>
        <v/>
      </c>
      <c r="AU22" s="43"/>
      <c r="AV22" s="43"/>
      <c r="AW22" s="43">
        <f>IF(G3="", 0, IF(SUM(C22:H22)-G22&lt;&gt;0, 0, IF(SUM(M22:R22)&gt;0, 2, IF(SUM(M22:R22)&lt;0, 3, 1))))</f>
        <v>0</v>
      </c>
      <c r="AX22" s="43" t="str">
        <f>IFERROR(__xludf.DUMMYFUNCTION("IF(AW22=1, FILTER(TOSSUP, LEN(TOSSUP)), IF(AW22=2, FILTER(NEG, LEN(NEG)), IF(AW22, FILTER(NONEG, LEN(NONEG)), """")))"),"")</f>
        <v/>
      </c>
      <c r="AY22" s="43"/>
      <c r="AZ22" s="43"/>
      <c r="BA22" s="43">
        <f>IF(H3="", 0, IF(SUM(C22:H22)-H22&lt;&gt;0, 0, IF(SUM(M22:R22)&gt;0, 2, IF(SUM(M22:R22)&lt;0, 3, 1))))</f>
        <v>0</v>
      </c>
      <c r="BB22" s="43" t="str">
        <f>IFERROR(__xludf.DUMMYFUNCTION("IF(BA22=1, FILTER(TOSSUP, LEN(TOSSUP)), IF(BA22=2, FILTER(NEG, LEN(NEG)), IF(BA22, FILTER(NONEG, LEN(NONEG)), """")))"),"")</f>
        <v/>
      </c>
      <c r="BC22" s="43"/>
      <c r="BD22" s="43"/>
      <c r="BE22" s="43">
        <f>IF(M3="", 0, IF(SUM(M22:R22)-M22&lt;&gt;0, 0, IF(SUM(C22:H22)&gt;0, 2, IF(SUM(C22:H22)&lt;0, 3, 1))))</f>
        <v>0</v>
      </c>
      <c r="BF22" s="43" t="str">
        <f>IFERROR(__xludf.DUMMYFUNCTION("IF(BE22=1, FILTER(TOSSUP, LEN(TOSSUP)), IF(BE22=2, FILTER(NEG, LEN(NEG)), IF(BE22, FILTER(NONEG, LEN(NONEG)), """")))"),"")</f>
        <v/>
      </c>
      <c r="BG22" s="43"/>
      <c r="BH22" s="43"/>
      <c r="BI22" s="43">
        <f>IF(N3="", 0, IF(SUM(M22:R22)-N22&lt;&gt;0, 0, IF(SUM(C22:H22)&gt;0, 2, IF(SUM(C22:H22)&lt;0, 3, 1))))</f>
        <v>0</v>
      </c>
      <c r="BJ22" s="43" t="str">
        <f>IFERROR(__xludf.DUMMYFUNCTION("IF(BI22=1, FILTER(TOSSUP, LEN(TOSSUP)), IF(BI22=2, FILTER(NEG, LEN(NEG)), IF(BI22, FILTER(NONEG, LEN(NONEG)), """")))"),"")</f>
        <v/>
      </c>
      <c r="BK22" s="43"/>
      <c r="BL22" s="43"/>
      <c r="BM22" s="43">
        <f>IF(O3="", 0, IF(SUM(M22:R22)-O22&lt;&gt;0, 0, IF(SUM(C22:H22)&gt;0, 2, IF(SUM(C22:H22)&lt;0, 3, 1))))</f>
        <v>1</v>
      </c>
      <c r="BN22" s="43">
        <f>IFERROR(__xludf.DUMMYFUNCTION("IF(BM22=1, FILTER(TOSSUP, LEN(TOSSUP)), IF(BM22=2, FILTER(NEG, LEN(NEG)), IF(BM22, FILTER(NONEG, LEN(NONEG)), """")))"),-5.0)</f>
        <v>-5</v>
      </c>
      <c r="BO22" s="43">
        <f>IFERROR(__xludf.DUMMYFUNCTION("""COMPUTED_VALUE"""),10.0)</f>
        <v>10</v>
      </c>
      <c r="BP22" s="43">
        <f>IFERROR(__xludf.DUMMYFUNCTION("""COMPUTED_VALUE"""),15.0)</f>
        <v>15</v>
      </c>
      <c r="BQ22" s="43">
        <f>IF(P3="", 0, IF(SUM(M22:R22)-P22&lt;&gt;0, 0, IF(SUM(C22:H22)&gt;0, 2, IF(SUM(C22:H22)&lt;0, 3, 1))))</f>
        <v>0</v>
      </c>
      <c r="BR22" s="43" t="str">
        <f>IFERROR(__xludf.DUMMYFUNCTION("IF(BQ22=1, FILTER(TOSSUP, LEN(TOSSUP)), IF(BQ22=2, FILTER(NEG, LEN(NEG)), IF(BQ22, FILTER(NONEG, LEN(NONEG)), """")))"),"")</f>
        <v/>
      </c>
      <c r="BS22" s="43"/>
      <c r="BT22" s="43"/>
      <c r="BU22" s="43">
        <f>IF(Q3="", 0, IF(SUM(M22:R22)-Q22&lt;&gt;0, 0, IF(SUM(C22:H22)&gt;0, 2, IF(SUM(C22:H22)&lt;0, 3, 1))))</f>
        <v>0</v>
      </c>
      <c r="BV22" s="43" t="str">
        <f>IFERROR(__xludf.DUMMYFUNCTION("IF(BU22=1, FILTER(TOSSUP, LEN(TOSSUP)), IF(BU22=2, FILTER(NEG, LEN(NEG)), IF(BU22, FILTER(NONEG, LEN(NONEG)), """")))"),"")</f>
        <v/>
      </c>
      <c r="BW22" s="43"/>
      <c r="BX22" s="43"/>
      <c r="BY22" s="43">
        <f>IF(R3="", 0, IF(SUM(M22:R22)-R22&lt;&gt;0, 0, IF(SUM(C22:H22)&gt;0, 2, IF(SUM(C22:H22)&lt;0, 3, 1))))</f>
        <v>0</v>
      </c>
      <c r="BZ22" s="43" t="str">
        <f>IFERROR(__xludf.DUMMYFUNCTION("IF(BY22=1, FILTER(TOSSUP, LEN(TOSSUP)), IF(BY22=2, FILTER(NEG, LEN(NEG)), IF(BY22, FILTER(NONEG, LEN(NONEG)), """")))"),"")</f>
        <v/>
      </c>
      <c r="CA22" s="43"/>
      <c r="CB22" s="43"/>
    </row>
    <row r="23">
      <c r="A23" s="3"/>
      <c r="B23" s="3"/>
      <c r="C23" s="32">
        <v>10.0</v>
      </c>
      <c r="D23" s="33"/>
      <c r="E23" s="60"/>
      <c r="F23" s="61"/>
      <c r="G23" s="60"/>
      <c r="H23" s="61"/>
      <c r="I23" s="34">
        <v>30.0</v>
      </c>
      <c r="J23" s="33">
        <f>IF(AND(SUM(C23:H23)&lt;=0,I23&gt;0), "BON.ERR", IF(OR(AND(C23&lt;&gt;"", C3=""), AND(D23&lt;&gt;"", D3=""), AND(E23&lt;&gt;"", E3=""), AND(F23&lt;&gt;"", F3=""), AND(G23&lt;&gt;"", G3=""), AND(H23&lt;&gt;"", H3="")), "TU.ERR", SUM(C23:I23)))</f>
        <v>40</v>
      </c>
      <c r="K23" s="42">
        <f>IFERROR(__xludf.DUMMYFUNCTION("IF(OR(RegExMatch(J23&amp;"""",""ERR""), RegExMatch(J23&amp;"""",""--""), RegExMatch(K22&amp;"""",""--""),),  ""-----------"", SUM(J23,K22))"),365.0)</f>
        <v>365</v>
      </c>
      <c r="L23" s="38">
        <v>20.0</v>
      </c>
      <c r="M23" s="39"/>
      <c r="N23" s="33"/>
      <c r="O23" s="58"/>
      <c r="P23" s="59"/>
      <c r="Q23" s="58"/>
      <c r="R23" s="59"/>
      <c r="S23" s="42"/>
      <c r="T23" s="33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2">
        <f>IFERROR(__xludf.DUMMYFUNCTION("IF(OR(RegExMatch(T23&amp;"""",""ERR""), RegExMatch(T23&amp;"""",""--""), RegExMatch(U22&amp;"""",""--""),),  ""-----------"", SUM(T23,U22))"),80.0)</f>
        <v>80</v>
      </c>
      <c r="V23" s="43"/>
      <c r="W23" s="44" t="b">
        <f t="shared" si="1"/>
        <v>1</v>
      </c>
      <c r="X23" s="44">
        <f>IFERROR(__xludf.DUMMYFUNCTION("IF(W23, FILTER(BONUS, LEN(BONUS)), ""0"")"),0.0)</f>
        <v>0</v>
      </c>
      <c r="Y23" s="43">
        <f>IFERROR(__xludf.DUMMYFUNCTION("""COMPUTED_VALUE"""),10.0)</f>
        <v>10</v>
      </c>
      <c r="Z23" s="43">
        <f>IFERROR(__xludf.DUMMYFUNCTION("""COMPUTED_VALUE"""),20.0)</f>
        <v>20</v>
      </c>
      <c r="AA23" s="43">
        <f>IFERROR(__xludf.DUMMYFUNCTION("""COMPUTED_VALUE"""),30.0)</f>
        <v>30</v>
      </c>
      <c r="AB23" s="44" t="b">
        <f t="shared" si="2"/>
        <v>0</v>
      </c>
      <c r="AC23" s="44" t="str">
        <f>IFERROR(__xludf.DUMMYFUNCTION("IF(AB23, FILTER(BONUS, LEN(BONUS)), ""0"")"),"0")</f>
        <v>0</v>
      </c>
      <c r="AD23" s="43"/>
      <c r="AE23" s="43"/>
      <c r="AF23" s="43"/>
      <c r="AG23" s="43">
        <f>IF(C3="", 0, IF(SUM(C23:H23)-C23&lt;&gt;0, 0, IF(SUM(M23:R23)&gt;0, 2, IF(SUM(M23:R23)&lt;0, 3, 1))))</f>
        <v>1</v>
      </c>
      <c r="AH23" s="44">
        <f>IFERROR(__xludf.DUMMYFUNCTION("IF(AG23=1, FILTER(TOSSUP, LEN(TOSSUP)), IF(AG23=2, FILTER(NEG, LEN(NEG)), IF(AG23, FILTER(NONEG, LEN(NONEG)), """")))"),-5.0)</f>
        <v>-5</v>
      </c>
      <c r="AI23" s="43">
        <f>IFERROR(__xludf.DUMMYFUNCTION("""COMPUTED_VALUE"""),10.0)</f>
        <v>10</v>
      </c>
      <c r="AJ23" s="43">
        <f>IFERROR(__xludf.DUMMYFUNCTION("""COMPUTED_VALUE"""),15.0)</f>
        <v>15</v>
      </c>
      <c r="AK23" s="43">
        <f>IF(D3="", 0, IF(SUM(C23:H23)-D23&lt;&gt;0, 0, IF(SUM(M23:R23)&gt;0, 2, IF(SUM(M23:R23)&lt;0, 3, 1))))</f>
        <v>0</v>
      </c>
      <c r="AL23" s="43" t="str">
        <f>IFERROR(__xludf.DUMMYFUNCTION("IF(AK23=1, FILTER(TOSSUP, LEN(TOSSUP)), IF(AK23=2, FILTER(NEG, LEN(NEG)), IF(AK23, FILTER(NONEG, LEN(NONEG)), """")))"),"")</f>
        <v/>
      </c>
      <c r="AM23" s="43"/>
      <c r="AN23" s="43"/>
      <c r="AO23" s="43">
        <f>IF(E3="", 0, IF(SUM(C23:H23)-E23&lt;&gt;0, 0, IF(SUM(M23:R23)&gt;0, 2, IF(SUM(M23:R23)&lt;0, 3, 1))))</f>
        <v>0</v>
      </c>
      <c r="AP23" s="43" t="str">
        <f>IFERROR(__xludf.DUMMYFUNCTION("IF(AO23=1, FILTER(TOSSUP, LEN(TOSSUP)), IF(AO23=2, FILTER(NEG, LEN(NEG)), IF(AO23, FILTER(NONEG, LEN(NONEG)), """")))"),"")</f>
        <v/>
      </c>
      <c r="AQ23" s="43"/>
      <c r="AR23" s="43"/>
      <c r="AS23" s="43">
        <f>IF(F3="", 0, IF(SUM(C23:H23)-F23&lt;&gt;0, 0, IF(SUM(M23:R23)&gt;0, 2, IF(SUM(M23:R23)&lt;0, 3, 1))))</f>
        <v>0</v>
      </c>
      <c r="AT23" s="43" t="str">
        <f>IFERROR(__xludf.DUMMYFUNCTION("IF(AS23=1, FILTER(TOSSUP, LEN(TOSSUP)), IF(AS23=2, FILTER(NEG, LEN(NEG)), IF(AS23, FILTER(NONEG, LEN(NONEG)), """")))"),"")</f>
        <v/>
      </c>
      <c r="AU23" s="43"/>
      <c r="AV23" s="43"/>
      <c r="AW23" s="43">
        <f>IF(G3="", 0, IF(SUM(C23:H23)-G23&lt;&gt;0, 0, IF(SUM(M23:R23)&gt;0, 2, IF(SUM(M23:R23)&lt;0, 3, 1))))</f>
        <v>0</v>
      </c>
      <c r="AX23" s="43" t="str">
        <f>IFERROR(__xludf.DUMMYFUNCTION("IF(AW23=1, FILTER(TOSSUP, LEN(TOSSUP)), IF(AW23=2, FILTER(NEG, LEN(NEG)), IF(AW23, FILTER(NONEG, LEN(NONEG)), """")))"),"")</f>
        <v/>
      </c>
      <c r="AY23" s="43"/>
      <c r="AZ23" s="43"/>
      <c r="BA23" s="43">
        <f>IF(H3="", 0, IF(SUM(C23:H23)-H23&lt;&gt;0, 0, IF(SUM(M23:R23)&gt;0, 2, IF(SUM(M23:R23)&lt;0, 3, 1))))</f>
        <v>0</v>
      </c>
      <c r="BB23" s="43" t="str">
        <f>IFERROR(__xludf.DUMMYFUNCTION("IF(BA23=1, FILTER(TOSSUP, LEN(TOSSUP)), IF(BA23=2, FILTER(NEG, LEN(NEG)), IF(BA23, FILTER(NONEG, LEN(NONEG)), """")))"),"")</f>
        <v/>
      </c>
      <c r="BC23" s="43"/>
      <c r="BD23" s="43"/>
      <c r="BE23" s="43">
        <f>IF(M3="", 0, IF(SUM(M23:R23)-M23&lt;&gt;0, 0, IF(SUM(C23:H23)&gt;0, 2, IF(SUM(C23:H23)&lt;0, 3, 1))))</f>
        <v>2</v>
      </c>
      <c r="BF23" s="43">
        <f>IFERROR(__xludf.DUMMYFUNCTION("IF(BE23=1, FILTER(TOSSUP, LEN(TOSSUP)), IF(BE23=2, FILTER(NEG, LEN(NEG)), IF(BE23, FILTER(NONEG, LEN(NONEG)), """")))"),-5.0)</f>
        <v>-5</v>
      </c>
      <c r="BG23" s="43"/>
      <c r="BH23" s="43"/>
      <c r="BI23" s="43">
        <f>IF(N3="", 0, IF(SUM(M23:R23)-N23&lt;&gt;0, 0, IF(SUM(C23:H23)&gt;0, 2, IF(SUM(C23:H23)&lt;0, 3, 1))))</f>
        <v>2</v>
      </c>
      <c r="BJ23" s="43">
        <f>IFERROR(__xludf.DUMMYFUNCTION("IF(BI23=1, FILTER(TOSSUP, LEN(TOSSUP)), IF(BI23=2, FILTER(NEG, LEN(NEG)), IF(BI23, FILTER(NONEG, LEN(NONEG)), """")))"),-5.0)</f>
        <v>-5</v>
      </c>
      <c r="BK23" s="43"/>
      <c r="BL23" s="43"/>
      <c r="BM23" s="43">
        <f>IF(O3="", 0, IF(SUM(M23:R23)-O23&lt;&gt;0, 0, IF(SUM(C23:H23)&gt;0, 2, IF(SUM(C23:H23)&lt;0, 3, 1))))</f>
        <v>2</v>
      </c>
      <c r="BN23" s="43">
        <f>IFERROR(__xludf.DUMMYFUNCTION("IF(BM23=1, FILTER(TOSSUP, LEN(TOSSUP)), IF(BM23=2, FILTER(NEG, LEN(NEG)), IF(BM23, FILTER(NONEG, LEN(NONEG)), """")))"),-5.0)</f>
        <v>-5</v>
      </c>
      <c r="BO23" s="43"/>
      <c r="BP23" s="43"/>
      <c r="BQ23" s="43">
        <f>IF(P3="", 0, IF(SUM(M23:R23)-P23&lt;&gt;0, 0, IF(SUM(C23:H23)&gt;0, 2, IF(SUM(C23:H23)&lt;0, 3, 1))))</f>
        <v>0</v>
      </c>
      <c r="BR23" s="43" t="str">
        <f>IFERROR(__xludf.DUMMYFUNCTION("IF(BQ23=1, FILTER(TOSSUP, LEN(TOSSUP)), IF(BQ23=2, FILTER(NEG, LEN(NEG)), IF(BQ23, FILTER(NONEG, LEN(NONEG)), """")))"),"")</f>
        <v/>
      </c>
      <c r="BS23" s="43"/>
      <c r="BT23" s="43"/>
      <c r="BU23" s="43">
        <f>IF(Q3="", 0, IF(SUM(M23:R23)-Q23&lt;&gt;0, 0, IF(SUM(C23:H23)&gt;0, 2, IF(SUM(C23:H23)&lt;0, 3, 1))))</f>
        <v>0</v>
      </c>
      <c r="BV23" s="43" t="str">
        <f>IFERROR(__xludf.DUMMYFUNCTION("IF(BU23=1, FILTER(TOSSUP, LEN(TOSSUP)), IF(BU23=2, FILTER(NEG, LEN(NEG)), IF(BU23, FILTER(NONEG, LEN(NONEG)), """")))"),"")</f>
        <v/>
      </c>
      <c r="BW23" s="43"/>
      <c r="BX23" s="43"/>
      <c r="BY23" s="43">
        <f>IF(R3="", 0, IF(SUM(M23:R23)-R23&lt;&gt;0, 0, IF(SUM(C23:H23)&gt;0, 2, IF(SUM(C23:H23)&lt;0, 3, 1))))</f>
        <v>0</v>
      </c>
      <c r="BZ23" s="43" t="str">
        <f>IFERROR(__xludf.DUMMYFUNCTION("IF(BY23=1, FILTER(TOSSUP, LEN(TOSSUP)), IF(BY23=2, FILTER(NEG, LEN(NEG)), IF(BY23, FILTER(NONEG, LEN(NONEG)), """")))"),"")</f>
        <v/>
      </c>
      <c r="CA23" s="43"/>
      <c r="CB23" s="43"/>
    </row>
    <row r="24">
      <c r="A24" s="3"/>
      <c r="B24" s="3"/>
      <c r="C24" s="32"/>
      <c r="D24" s="33"/>
      <c r="E24" s="32"/>
      <c r="F24" s="33"/>
      <c r="G24" s="60"/>
      <c r="H24" s="61"/>
      <c r="I24" s="73" t="s">
        <v>41</v>
      </c>
      <c r="J24" s="33">
        <f>IF(OR(AND(C24&lt;&gt;"", C3=""), AND(D24&lt;&gt;"", D3=""), AND(E24&lt;&gt;"", E3=""), AND(F24&lt;&gt;"", F3=""), AND(G24&lt;&gt;"", G3=""), AND(H24&lt;&gt;"", H3="")), "TU.ERR", SUM(C24:I24))</f>
        <v>0</v>
      </c>
      <c r="K24" s="42">
        <f>IFERROR(__xludf.DUMMYFUNCTION("IF(OR(RegExMatch(J24&amp;"""",""ERR""), RegExMatch(J24&amp;"""",""--""), RegExMatch(K23&amp;"""",""--""),),  ""-----------"", SUM(J24,K23))"),365.0)</f>
        <v>365</v>
      </c>
      <c r="L24" s="74" t="s">
        <v>42</v>
      </c>
      <c r="M24" s="39"/>
      <c r="N24" s="33"/>
      <c r="O24" s="58"/>
      <c r="P24" s="59"/>
      <c r="Q24" s="58"/>
      <c r="R24" s="59"/>
      <c r="S24" s="34" t="s">
        <v>44</v>
      </c>
      <c r="T24" s="33">
        <f>IF(OR(AND(M24&lt;&gt;"", M3=""), AND(N24&lt;&gt;"", N3=""), AND(O24&lt;&gt;"", O3=""), AND(P24&lt;&gt;"", P3=""), AND(Q24&lt;&gt;"", Q3=""), AND(R24&lt;&gt;"", R3="")), "TU.ERR", SUM(M24:S24))</f>
        <v>0</v>
      </c>
      <c r="U24" s="42">
        <f>IFERROR(__xludf.DUMMYFUNCTION("IF(OR(RegExMatch(T24&amp;"""",""ERR""), RegExMatch(T24&amp;"""",""--""), RegExMatch(U23&amp;"""",""--""),),  ""-----------"", SUM(T24,U23))"),80.0)</f>
        <v>80</v>
      </c>
      <c r="V24" s="43"/>
      <c r="W24" s="43"/>
      <c r="X24" s="43"/>
      <c r="Y24" s="10"/>
      <c r="Z24" s="43"/>
      <c r="AA24" s="43"/>
      <c r="AB24" s="43"/>
      <c r="AC24" s="43"/>
      <c r="AD24" s="43"/>
      <c r="AE24" s="43"/>
      <c r="AF24" s="43"/>
      <c r="AG24" s="43">
        <f>IF(C3="", 0, IF(SUM(C24:H24)-C24&lt;&gt;0, 0, IF(SUM(M24:R24)&gt;0, 2, IF(SUM(M24:R24)&lt;0, 3, 1))))</f>
        <v>1</v>
      </c>
      <c r="AH24" s="43">
        <f>IFERROR(__xludf.DUMMYFUNCTION("IF(AG24=1, FILTER(TOSSUP, LEN(TOSSUP)), IF(AG24=2, FILTER(NEG, LEN(NEG)), IF(AG24, FILTER(NONEG, LEN(NONEG)), """")))"),-5.0)</f>
        <v>-5</v>
      </c>
      <c r="AI24" s="43">
        <f>IFERROR(__xludf.DUMMYFUNCTION("""COMPUTED_VALUE"""),10.0)</f>
        <v>10</v>
      </c>
      <c r="AJ24" s="43">
        <f>IFERROR(__xludf.DUMMYFUNCTION("""COMPUTED_VALUE"""),15.0)</f>
        <v>15</v>
      </c>
      <c r="AK24" s="43">
        <f>IF(D3="", 0, IF(SUM(C24:H24)-D24&lt;&gt;0, 0, IF(SUM(M24:R24)&gt;0, 2, IF(SUM(M24:R24)&lt;0, 3, 1))))</f>
        <v>0</v>
      </c>
      <c r="AL24" s="43" t="str">
        <f>IFERROR(__xludf.DUMMYFUNCTION("IF(AK24=1, FILTER(TOSSUP, LEN(TOSSUP)), IF(AK24=2, FILTER(NEG, LEN(NEG)), IF(AK24, FILTER(NONEG, LEN(NONEG)), """")))"),"")</f>
        <v/>
      </c>
      <c r="AM24" s="43"/>
      <c r="AN24" s="43"/>
      <c r="AO24" s="43">
        <f>IF(E3="", 0, IF(SUM(C24:H24)-E24&lt;&gt;0, 0, IF(SUM(M24:R24)&gt;0, 2, IF(SUM(M24:R24)&lt;0, 3, 1))))</f>
        <v>0</v>
      </c>
      <c r="AP24" s="43" t="str">
        <f>IFERROR(__xludf.DUMMYFUNCTION("IF(AO24=1, FILTER(TOSSUP, LEN(TOSSUP)), IF(AO24=2, FILTER(NEG, LEN(NEG)), IF(AO24, FILTER(NONEG, LEN(NONEG)), """")))"),"")</f>
        <v/>
      </c>
      <c r="AQ24" s="43"/>
      <c r="AR24" s="43"/>
      <c r="AS24" s="43">
        <f>IF(F3="", 0, IF(SUM(C24:H24)-F24&lt;&gt;0, 0, IF(SUM(M24:R24)&gt;0, 2, IF(SUM(M24:R24)&lt;0, 3, 1))))</f>
        <v>0</v>
      </c>
      <c r="AT24" s="43" t="str">
        <f>IFERROR(__xludf.DUMMYFUNCTION("IF(AS24=1, FILTER(TOSSUP, LEN(TOSSUP)), IF(AS24=2, FILTER(NEG, LEN(NEG)), IF(AS24, FILTER(NONEG, LEN(NONEG)), """")))"),"")</f>
        <v/>
      </c>
      <c r="AU24" s="43"/>
      <c r="AV24" s="43"/>
      <c r="AW24" s="43">
        <f>IF(G3="", 0, IF(SUM(C24:H24)-G24&lt;&gt;0, 0, IF(SUM(M24:R24)&gt;0, 2, IF(SUM(M24:R24)&lt;0, 3, 1))))</f>
        <v>0</v>
      </c>
      <c r="AX24" s="43" t="str">
        <f>IFERROR(__xludf.DUMMYFUNCTION("IF(AW24=1, FILTER(TOSSUP, LEN(TOSSUP)), IF(AW24=2, FILTER(NEG, LEN(NEG)), IF(AW24, FILTER(NONEG, LEN(NONEG)), """")))"),"")</f>
        <v/>
      </c>
      <c r="AY24" s="43"/>
      <c r="AZ24" s="43"/>
      <c r="BA24" s="43">
        <f>IF(H3="", 0, IF(SUM(C24:H24)-H24&lt;&gt;0, 0, IF(SUM(M24:R24)&gt;0, 2, IF(SUM(M24:R24)&lt;0, 3, 1))))</f>
        <v>0</v>
      </c>
      <c r="BB24" s="43" t="str">
        <f>IFERROR(__xludf.DUMMYFUNCTION("IF(BA24=1, FILTER(TOSSUP, LEN(TOSSUP)), IF(BA24=2, FILTER(NEG, LEN(NEG)), IF(BA24, FILTER(NONEG, LEN(NONEG)), """")))"),"")</f>
        <v/>
      </c>
      <c r="BC24" s="43"/>
      <c r="BD24" s="43"/>
      <c r="BE24" s="43">
        <f>IF(M3="", 0, IF(SUM(M24:R24)-M24&lt;&gt;0, 0, IF(SUM(C24:H24)&gt;0, 2, IF(SUM(C24:H24)&lt;0, 3, 1))))</f>
        <v>1</v>
      </c>
      <c r="BF24" s="43">
        <f>IFERROR(__xludf.DUMMYFUNCTION("IF(BE24=1, FILTER(TOSSUP, LEN(TOSSUP)), IF(BE24=2, FILTER(NEG, LEN(NEG)), IF(BE24, FILTER(NONEG, LEN(NONEG)), """")))"),-5.0)</f>
        <v>-5</v>
      </c>
      <c r="BG24" s="43">
        <f>IFERROR(__xludf.DUMMYFUNCTION("""COMPUTED_VALUE"""),10.0)</f>
        <v>10</v>
      </c>
      <c r="BH24" s="43">
        <f>IFERROR(__xludf.DUMMYFUNCTION("""COMPUTED_VALUE"""),15.0)</f>
        <v>15</v>
      </c>
      <c r="BI24" s="43">
        <f>IF(N3="", 0, IF(SUM(M24:R24)-N24&lt;&gt;0, 0, IF(SUM(C24:H24)&gt;0, 2, IF(SUM(C24:H24)&lt;0, 3, 1))))</f>
        <v>1</v>
      </c>
      <c r="BJ24" s="43">
        <f>IFERROR(__xludf.DUMMYFUNCTION("IF(BI24=1, FILTER(TOSSUP, LEN(TOSSUP)), IF(BI24=2, FILTER(NEG, LEN(NEG)), IF(BI24, FILTER(NONEG, LEN(NONEG)), """")))"),-5.0)</f>
        <v>-5</v>
      </c>
      <c r="BK24" s="43">
        <f>IFERROR(__xludf.DUMMYFUNCTION("""COMPUTED_VALUE"""),10.0)</f>
        <v>10</v>
      </c>
      <c r="BL24" s="43">
        <f>IFERROR(__xludf.DUMMYFUNCTION("""COMPUTED_VALUE"""),15.0)</f>
        <v>15</v>
      </c>
      <c r="BM24" s="43">
        <f>IF(O3="", 0, IF(SUM(M24:R24)-O24&lt;&gt;0, 0, IF(SUM(C24:H24)&gt;0, 2, IF(SUM(C24:H24)&lt;0, 3, 1))))</f>
        <v>1</v>
      </c>
      <c r="BN24" s="43">
        <f>IFERROR(__xludf.DUMMYFUNCTION("IF(BM24=1, FILTER(TOSSUP, LEN(TOSSUP)), IF(BM24=2, FILTER(NEG, LEN(NEG)), IF(BM24, FILTER(NONEG, LEN(NONEG)), """")))"),-5.0)</f>
        <v>-5</v>
      </c>
      <c r="BO24" s="43">
        <f>IFERROR(__xludf.DUMMYFUNCTION("""COMPUTED_VALUE"""),10.0)</f>
        <v>10</v>
      </c>
      <c r="BP24" s="43">
        <f>IFERROR(__xludf.DUMMYFUNCTION("""COMPUTED_VALUE"""),15.0)</f>
        <v>15</v>
      </c>
      <c r="BQ24" s="43">
        <f>IF(P3="", 0, IF(SUM(M24:R24)-P24&lt;&gt;0, 0, IF(SUM(C24:H24)&gt;0, 2, IF(SUM(C24:H24)&lt;0, 3, 1))))</f>
        <v>0</v>
      </c>
      <c r="BR24" s="43" t="str">
        <f>IFERROR(__xludf.DUMMYFUNCTION("IF(BQ24=1, FILTER(TOSSUP, LEN(TOSSUP)), IF(BQ24=2, FILTER(NEG, LEN(NEG)), IF(BQ24, FILTER(NONEG, LEN(NONEG)), """")))"),"")</f>
        <v/>
      </c>
      <c r="BS24" s="43"/>
      <c r="BT24" s="43"/>
      <c r="BU24" s="43">
        <f>IF(Q3="", 0, IF(SUM(M24:R24)-Q24&lt;&gt;0, 0, IF(SUM(C24:H24)&gt;0, 2, IF(SUM(C24:H24)&lt;0, 3, 1))))</f>
        <v>0</v>
      </c>
      <c r="BV24" s="43" t="str">
        <f>IFERROR(__xludf.DUMMYFUNCTION("IF(BU24=1, FILTER(TOSSUP, LEN(TOSSUP)), IF(BU24=2, FILTER(NEG, LEN(NEG)), IF(BU24, FILTER(NONEG, LEN(NONEG)), """")))"),"")</f>
        <v/>
      </c>
      <c r="BW24" s="43"/>
      <c r="BX24" s="43"/>
      <c r="BY24" s="43">
        <f>IF(R3="", 0, IF(SUM(M24:R24)-R24&lt;&gt;0, 0, IF(SUM(C24:H24)&gt;0, 2, IF(SUM(C24:H24)&lt;0, 3, 1))))</f>
        <v>0</v>
      </c>
      <c r="BZ24" s="43" t="str">
        <f>IFERROR(__xludf.DUMMYFUNCTION("IF(BY24=1, FILTER(TOSSUP, LEN(TOSSUP)), IF(BY24=2, FILTER(NEG, LEN(NEG)), IF(BY24, FILTER(NONEG, LEN(NONEG)), """")))"),"")</f>
        <v/>
      </c>
      <c r="CA24" s="43"/>
      <c r="CB24" s="43"/>
    </row>
    <row r="25">
      <c r="A25" s="3"/>
      <c r="B25" s="3"/>
      <c r="C25" s="60"/>
      <c r="D25" s="33"/>
      <c r="E25" s="32"/>
      <c r="F25" s="33"/>
      <c r="G25" s="60"/>
      <c r="H25" s="61"/>
      <c r="I25" s="73" t="s">
        <v>41</v>
      </c>
      <c r="J25" s="33">
        <f>IF(OR(AND(C25&lt;&gt;"", C3=""), AND(D25&lt;&gt;"", D3=""), AND(E25&lt;&gt;"", E3=""), AND(F25&lt;&gt;"", F3=""), AND(G25&lt;&gt;"", G3=""), AND(H25&lt;&gt;"", H3="")), "TU.ERR", SUM(C25:I25))</f>
        <v>0</v>
      </c>
      <c r="K25" s="42">
        <f>IFERROR(__xludf.DUMMYFUNCTION("IF(OR(RegExMatch(J25&amp;"""",""ERR""), RegExMatch(J25&amp;"""",""--""), RegExMatch(K24&amp;"""",""--""),),  ""-----------"", SUM(J25,K24))"),365.0)</f>
        <v>365</v>
      </c>
      <c r="L25" s="27"/>
      <c r="M25" s="39"/>
      <c r="N25" s="61"/>
      <c r="O25" s="58"/>
      <c r="P25" s="59"/>
      <c r="Q25" s="58"/>
      <c r="R25" s="59"/>
      <c r="S25" s="34" t="s">
        <v>44</v>
      </c>
      <c r="T25" s="33">
        <f>IF(OR(AND(M25&lt;&gt;"", M3=""), AND(N25&lt;&gt;"", N3=""), AND(O25&lt;&gt;"", O3=""), AND(P25&lt;&gt;"", P3=""), AND(Q25&lt;&gt;"", Q3=""), AND(R25&lt;&gt;"", R3="")), "TU.ERR", SUM(M25:S25))</f>
        <v>0</v>
      </c>
      <c r="U25" s="42">
        <f>IFERROR(__xludf.DUMMYFUNCTION("IF(OR(RegExMatch(T25&amp;"""",""ERR""), RegExMatch(T25&amp;"""",""--""), RegExMatch(U24&amp;"""",""--""),),  ""-----------"", SUM(T25,U24))"),80.0)</f>
        <v>80</v>
      </c>
      <c r="V25" s="43"/>
      <c r="W25" s="43"/>
      <c r="X25" s="43"/>
      <c r="Y25" s="10"/>
      <c r="Z25" s="43"/>
      <c r="AA25" s="43"/>
      <c r="AB25" s="43"/>
      <c r="AC25" s="43"/>
      <c r="AD25" s="43"/>
      <c r="AE25" s="43"/>
      <c r="AF25" s="43"/>
      <c r="AG25" s="43">
        <f>IF(C3="", 0, IF(SUM(C25:H25)-C25&lt;&gt;0, 0, IF(SUM(M25:R25)&gt;0, 2, IF(SUM(M25:R25)&lt;0, 3, 1))))</f>
        <v>1</v>
      </c>
      <c r="AH25" s="43">
        <f>IFERROR(__xludf.DUMMYFUNCTION("IF(AG25=1, FILTER(TOSSUP, LEN(TOSSUP)), IF(AG25=2, FILTER(NEG, LEN(NEG)), IF(AG25, FILTER(NONEG, LEN(NONEG)), """")))"),-5.0)</f>
        <v>-5</v>
      </c>
      <c r="AI25" s="43">
        <f>IFERROR(__xludf.DUMMYFUNCTION("""COMPUTED_VALUE"""),10.0)</f>
        <v>10</v>
      </c>
      <c r="AJ25" s="43">
        <f>IFERROR(__xludf.DUMMYFUNCTION("""COMPUTED_VALUE"""),15.0)</f>
        <v>15</v>
      </c>
      <c r="AK25" s="43">
        <f>IF(D3="", 0, IF(SUM(C25:H25)-D25&lt;&gt;0, 0, IF(SUM(M25:R25)&gt;0, 2, IF(SUM(M25:R25)&lt;0, 3, 1))))</f>
        <v>0</v>
      </c>
      <c r="AL25" s="43" t="str">
        <f>IFERROR(__xludf.DUMMYFUNCTION("IF(AK25=1, FILTER(TOSSUP, LEN(TOSSUP)), IF(AK25=2, FILTER(NEG, LEN(NEG)), IF(AK25, FILTER(NONEG, LEN(NONEG)), """")))"),"")</f>
        <v/>
      </c>
      <c r="AM25" s="43"/>
      <c r="AN25" s="43"/>
      <c r="AO25" s="43">
        <f>IF(E3="", 0, IF(SUM(C25:H25)-E25&lt;&gt;0, 0, IF(SUM(M25:R25)&gt;0, 2, IF(SUM(M25:R25)&lt;0, 3, 1))))</f>
        <v>0</v>
      </c>
      <c r="AP25" s="43" t="str">
        <f>IFERROR(__xludf.DUMMYFUNCTION("IF(AO25=1, FILTER(TOSSUP, LEN(TOSSUP)), IF(AO25=2, FILTER(NEG, LEN(NEG)), IF(AO25, FILTER(NONEG, LEN(NONEG)), """")))"),"")</f>
        <v/>
      </c>
      <c r="AQ25" s="43"/>
      <c r="AR25" s="43"/>
      <c r="AS25" s="43">
        <f>IF(F3="", 0, IF(SUM(C25:H25)-F25&lt;&gt;0, 0, IF(SUM(M25:R25)&gt;0, 2, IF(SUM(M25:R25)&lt;0, 3, 1))))</f>
        <v>0</v>
      </c>
      <c r="AT25" s="43" t="str">
        <f>IFERROR(__xludf.DUMMYFUNCTION("IF(AS25=1, FILTER(TOSSUP, LEN(TOSSUP)), IF(AS25=2, FILTER(NEG, LEN(NEG)), IF(AS25, FILTER(NONEG, LEN(NONEG)), """")))"),"")</f>
        <v/>
      </c>
      <c r="AU25" s="43"/>
      <c r="AV25" s="43"/>
      <c r="AW25" s="43">
        <f>IF(G3="", 0, IF(SUM(C25:H25)-G25&lt;&gt;0, 0, IF(SUM(M25:R25)&gt;0, 2, IF(SUM(M25:R25)&lt;0, 3, 1))))</f>
        <v>0</v>
      </c>
      <c r="AX25" s="43" t="str">
        <f>IFERROR(__xludf.DUMMYFUNCTION("IF(AW25=1, FILTER(TOSSUP, LEN(TOSSUP)), IF(AW25=2, FILTER(NEG, LEN(NEG)), IF(AW25, FILTER(NONEG, LEN(NONEG)), """")))"),"")</f>
        <v/>
      </c>
      <c r="AY25" s="43"/>
      <c r="AZ25" s="43"/>
      <c r="BA25" s="43">
        <f>IF(H3="", 0, IF(SUM(C25:H25)-H25&lt;&gt;0, 0, IF(SUM(M25:R25)&gt;0, 2, IF(SUM(M25:R25)&lt;0, 3, 1))))</f>
        <v>0</v>
      </c>
      <c r="BB25" s="43" t="str">
        <f>IFERROR(__xludf.DUMMYFUNCTION("IF(BA25=1, FILTER(TOSSUP, LEN(TOSSUP)), IF(BA25=2, FILTER(NEG, LEN(NEG)), IF(BA25, FILTER(NONEG, LEN(NONEG)), """")))"),"")</f>
        <v/>
      </c>
      <c r="BC25" s="43"/>
      <c r="BD25" s="43"/>
      <c r="BE25" s="43">
        <f>IF(M3="", 0, IF(SUM(M25:R25)-M25&lt;&gt;0, 0, IF(SUM(C25:H25)&gt;0, 2, IF(SUM(C25:H25)&lt;0, 3, 1))))</f>
        <v>1</v>
      </c>
      <c r="BF25" s="43">
        <f>IFERROR(__xludf.DUMMYFUNCTION("IF(BE25=1, FILTER(TOSSUP, LEN(TOSSUP)), IF(BE25=2, FILTER(NEG, LEN(NEG)), IF(BE25, FILTER(NONEG, LEN(NONEG)), """")))"),-5.0)</f>
        <v>-5</v>
      </c>
      <c r="BG25" s="43">
        <f>IFERROR(__xludf.DUMMYFUNCTION("""COMPUTED_VALUE"""),10.0)</f>
        <v>10</v>
      </c>
      <c r="BH25" s="43">
        <f>IFERROR(__xludf.DUMMYFUNCTION("""COMPUTED_VALUE"""),15.0)</f>
        <v>15</v>
      </c>
      <c r="BI25" s="43">
        <f>IF(N3="", 0, IF(SUM(M25:R25)-N25&lt;&gt;0, 0, IF(SUM(C25:H25)&gt;0, 2, IF(SUM(C25:H25)&lt;0, 3, 1))))</f>
        <v>1</v>
      </c>
      <c r="BJ25" s="43">
        <f>IFERROR(__xludf.DUMMYFUNCTION("IF(BI25=1, FILTER(TOSSUP, LEN(TOSSUP)), IF(BI25=2, FILTER(NEG, LEN(NEG)), IF(BI25, FILTER(NONEG, LEN(NONEG)), """")))"),-5.0)</f>
        <v>-5</v>
      </c>
      <c r="BK25" s="43">
        <f>IFERROR(__xludf.DUMMYFUNCTION("""COMPUTED_VALUE"""),10.0)</f>
        <v>10</v>
      </c>
      <c r="BL25" s="43">
        <f>IFERROR(__xludf.DUMMYFUNCTION("""COMPUTED_VALUE"""),15.0)</f>
        <v>15</v>
      </c>
      <c r="BM25" s="43">
        <f>IF(O3="", 0, IF(SUM(M25:R25)-O25&lt;&gt;0, 0, IF(SUM(C25:H25)&gt;0, 2, IF(SUM(C25:H25)&lt;0, 3, 1))))</f>
        <v>1</v>
      </c>
      <c r="BN25" s="43">
        <f>IFERROR(__xludf.DUMMYFUNCTION("IF(BM25=1, FILTER(TOSSUP, LEN(TOSSUP)), IF(BM25=2, FILTER(NEG, LEN(NEG)), IF(BM25, FILTER(NONEG, LEN(NONEG)), """")))"),-5.0)</f>
        <v>-5</v>
      </c>
      <c r="BO25" s="43">
        <f>IFERROR(__xludf.DUMMYFUNCTION("""COMPUTED_VALUE"""),10.0)</f>
        <v>10</v>
      </c>
      <c r="BP25" s="43">
        <f>IFERROR(__xludf.DUMMYFUNCTION("""COMPUTED_VALUE"""),15.0)</f>
        <v>15</v>
      </c>
      <c r="BQ25" s="43">
        <f>IF(P3="", 0, IF(SUM(M25:R25)-P25&lt;&gt;0, 0, IF(SUM(C25:H25)&gt;0, 2, IF(SUM(C25:H25)&lt;0, 3, 1))))</f>
        <v>0</v>
      </c>
      <c r="BR25" s="43" t="str">
        <f>IFERROR(__xludf.DUMMYFUNCTION("IF(BQ25=1, FILTER(TOSSUP, LEN(TOSSUP)), IF(BQ25=2, FILTER(NEG, LEN(NEG)), IF(BQ25, FILTER(NONEG, LEN(NONEG)), """")))"),"")</f>
        <v/>
      </c>
      <c r="BS25" s="43"/>
      <c r="BT25" s="43"/>
      <c r="BU25" s="43">
        <f>IF(Q3="", 0, IF(SUM(M25:R25)-Q25&lt;&gt;0, 0, IF(SUM(C25:H25)&gt;0, 2, IF(SUM(C25:H25)&lt;0, 3, 1))))</f>
        <v>0</v>
      </c>
      <c r="BV25" s="43" t="str">
        <f>IFERROR(__xludf.DUMMYFUNCTION("IF(BU25=1, FILTER(TOSSUP, LEN(TOSSUP)), IF(BU25=2, FILTER(NEG, LEN(NEG)), IF(BU25, FILTER(NONEG, LEN(NONEG)), """")))"),"")</f>
        <v/>
      </c>
      <c r="BW25" s="43"/>
      <c r="BX25" s="43"/>
      <c r="BY25" s="43">
        <f>IF(R3="", 0, IF(SUM(M25:R25)-R25&lt;&gt;0, 0, IF(SUM(C25:H25)&gt;0, 2, IF(SUM(C25:H25)&lt;0, 3, 1))))</f>
        <v>0</v>
      </c>
      <c r="BZ25" s="43" t="str">
        <f>IFERROR(__xludf.DUMMYFUNCTION("IF(BY25=1, FILTER(TOSSUP, LEN(TOSSUP)), IF(BY25=2, FILTER(NEG, LEN(NEG)), IF(BY25, FILTER(NONEG, LEN(NONEG)), """")))"),"")</f>
        <v/>
      </c>
      <c r="CA25" s="43"/>
      <c r="CB25" s="43"/>
    </row>
    <row r="26">
      <c r="A26" s="3"/>
      <c r="B26" s="3"/>
      <c r="C26" s="60"/>
      <c r="D26" s="33"/>
      <c r="E26" s="60"/>
      <c r="F26" s="61"/>
      <c r="G26" s="60"/>
      <c r="H26" s="61"/>
      <c r="I26" s="73" t="s">
        <v>41</v>
      </c>
      <c r="J26" s="33">
        <f>IF(OR(AND(C26&lt;&gt;"", C3=""), AND(D26&lt;&gt;"", D3=""), AND(E26&lt;&gt;"", E3=""), AND(F26&lt;&gt;"", F3=""), AND(G26&lt;&gt;"", G3=""), AND(H26&lt;&gt;"", H3="")), "TU.ERR", SUM(C26:I26))</f>
        <v>0</v>
      </c>
      <c r="K26" s="42">
        <f>IFERROR(__xludf.DUMMYFUNCTION("IF(OR(RegExMatch(J26&amp;"""",""ERR""), RegExMatch(J26&amp;"""",""--""), RegExMatch(K25&amp;"""",""--""),),  ""-----------"", SUM(J26,K25))"),365.0)</f>
        <v>365</v>
      </c>
      <c r="L26" s="27"/>
      <c r="M26" s="58"/>
      <c r="N26" s="33"/>
      <c r="O26" s="58"/>
      <c r="P26" s="59"/>
      <c r="Q26" s="58"/>
      <c r="R26" s="59"/>
      <c r="S26" s="34" t="s">
        <v>44</v>
      </c>
      <c r="T26" s="33">
        <f>IF(OR(AND(M26&lt;&gt;"", M3=""), AND(N26&lt;&gt;"", N3=""), AND(O26&lt;&gt;"", O3=""), AND(P26&lt;&gt;"", P3=""), AND(Q26&lt;&gt;"", Q3=""), AND(R26&lt;&gt;"", R3="")), "TU.ERR", SUM(M26:S26))</f>
        <v>0</v>
      </c>
      <c r="U26" s="42">
        <f>IFERROR(__xludf.DUMMYFUNCTION("IF(OR(RegExMatch(T26&amp;"""",""ERR""), RegExMatch(T26&amp;"""",""--""), RegExMatch(U25&amp;"""",""--""),),  ""-----------"", SUM(T26,U25))"),80.0)</f>
        <v>80</v>
      </c>
      <c r="V26" s="43"/>
      <c r="W26" s="43"/>
      <c r="X26" s="43"/>
      <c r="Y26" s="43" t="str">
        <f>IFERROR(__xludf.DUMMYFUNCTION("FILTER(INSTRUCTIONS!A34:CC44, INSTRUCTIONS!A34:CC34=C2)"),"NANSEMOND-SUFFOLK")</f>
        <v>NANSEMOND-SUFFOLK</v>
      </c>
      <c r="Z26" s="43"/>
      <c r="AA26" s="43"/>
      <c r="AB26" s="43"/>
      <c r="AC26" s="43"/>
      <c r="AD26" s="43"/>
      <c r="AE26" s="43"/>
      <c r="AF26" s="43"/>
      <c r="AG26" s="43">
        <f>IF(C3="", 0, IF(SUM(C26:H26)-C26&lt;&gt;0, 0, IF(SUM(M26:R26)&gt;0, 2, IF(SUM(M26:R26)&lt;0, 3, 1))))</f>
        <v>1</v>
      </c>
      <c r="AH26" s="43">
        <f>IFERROR(__xludf.DUMMYFUNCTION("IF(AG26=1, FILTER(TOSSUP, LEN(TOSSUP)), IF(AG26=2, FILTER(NEG, LEN(NEG)), IF(AG26, FILTER(NONEG, LEN(NONEG)), """")))"),-5.0)</f>
        <v>-5</v>
      </c>
      <c r="AI26" s="43">
        <f>IFERROR(__xludf.DUMMYFUNCTION("""COMPUTED_VALUE"""),10.0)</f>
        <v>10</v>
      </c>
      <c r="AJ26" s="43">
        <f>IFERROR(__xludf.DUMMYFUNCTION("""COMPUTED_VALUE"""),15.0)</f>
        <v>15</v>
      </c>
      <c r="AK26" s="43">
        <f>IF(D3="", 0, IF(SUM(C26:H26)-D26&lt;&gt;0, 0, IF(SUM(M26:R26)&gt;0, 2, IF(SUM(M26:R26)&lt;0, 3, 1))))</f>
        <v>0</v>
      </c>
      <c r="AL26" s="43" t="str">
        <f>IFERROR(__xludf.DUMMYFUNCTION("IF(AK26=1, FILTER(TOSSUP, LEN(TOSSUP)), IF(AK26=2, FILTER(NEG, LEN(NEG)), IF(AK26, FILTER(NONEG, LEN(NONEG)), """")))"),"")</f>
        <v/>
      </c>
      <c r="AM26" s="43"/>
      <c r="AN26" s="43"/>
      <c r="AO26" s="43">
        <f>IF(E3="", 0, IF(SUM(C26:H26)-E26&lt;&gt;0, 0, IF(SUM(M26:R26)&gt;0, 2, IF(SUM(M26:R26)&lt;0, 3, 1))))</f>
        <v>0</v>
      </c>
      <c r="AP26" s="43" t="str">
        <f>IFERROR(__xludf.DUMMYFUNCTION("IF(AO26=1, FILTER(TOSSUP, LEN(TOSSUP)), IF(AO26=2, FILTER(NEG, LEN(NEG)), IF(AO26, FILTER(NONEG, LEN(NONEG)), """")))"),"")</f>
        <v/>
      </c>
      <c r="AQ26" s="43"/>
      <c r="AR26" s="43"/>
      <c r="AS26" s="43">
        <f>IF(F3="", 0, IF(SUM(C26:H26)-F26&lt;&gt;0, 0, IF(SUM(M26:R26)&gt;0, 2, IF(SUM(M26:R26)&lt;0, 3, 1))))</f>
        <v>0</v>
      </c>
      <c r="AT26" s="43" t="str">
        <f>IFERROR(__xludf.DUMMYFUNCTION("IF(AS26=1, FILTER(TOSSUP, LEN(TOSSUP)), IF(AS26=2, FILTER(NEG, LEN(NEG)), IF(AS26, FILTER(NONEG, LEN(NONEG)), """")))"),"")</f>
        <v/>
      </c>
      <c r="AU26" s="43"/>
      <c r="AV26" s="43"/>
      <c r="AW26" s="43">
        <f>IF(G3="", 0, IF(SUM(C26:H26)-G26&lt;&gt;0, 0, IF(SUM(M26:R26)&gt;0, 2, IF(SUM(M26:R26)&lt;0, 3, 1))))</f>
        <v>0</v>
      </c>
      <c r="AX26" s="43" t="str">
        <f>IFERROR(__xludf.DUMMYFUNCTION("IF(AW26=1, FILTER(TOSSUP, LEN(TOSSUP)), IF(AW26=2, FILTER(NEG, LEN(NEG)), IF(AW26, FILTER(NONEG, LEN(NONEG)), """")))"),"")</f>
        <v/>
      </c>
      <c r="AY26" s="43"/>
      <c r="AZ26" s="43"/>
      <c r="BA26" s="43">
        <f>IF(H3="", 0, IF(SUM(C26:H26)-H26&lt;&gt;0, 0, IF(SUM(M26:R26)&gt;0, 2, IF(SUM(M26:R26)&lt;0, 3, 1))))</f>
        <v>0</v>
      </c>
      <c r="BB26" s="43" t="str">
        <f>IFERROR(__xludf.DUMMYFUNCTION("IF(BA26=1, FILTER(TOSSUP, LEN(TOSSUP)), IF(BA26=2, FILTER(NEG, LEN(NEG)), IF(BA26, FILTER(NONEG, LEN(NONEG)), """")))"),"")</f>
        <v/>
      </c>
      <c r="BC26" s="43"/>
      <c r="BD26" s="43"/>
      <c r="BE26" s="43">
        <f>IF(M3="", 0, IF(SUM(M26:R26)-M26&lt;&gt;0, 0, IF(SUM(C26:H26)&gt;0, 2, IF(SUM(C26:H26)&lt;0, 3, 1))))</f>
        <v>1</v>
      </c>
      <c r="BF26" s="43">
        <f>IFERROR(__xludf.DUMMYFUNCTION("IF(BE26=1, FILTER(TOSSUP, LEN(TOSSUP)), IF(BE26=2, FILTER(NEG, LEN(NEG)), IF(BE26, FILTER(NONEG, LEN(NONEG)), """")))"),-5.0)</f>
        <v>-5</v>
      </c>
      <c r="BG26" s="43">
        <f>IFERROR(__xludf.DUMMYFUNCTION("""COMPUTED_VALUE"""),10.0)</f>
        <v>10</v>
      </c>
      <c r="BH26" s="43">
        <f>IFERROR(__xludf.DUMMYFUNCTION("""COMPUTED_VALUE"""),15.0)</f>
        <v>15</v>
      </c>
      <c r="BI26" s="43">
        <f>IF(N3="", 0, IF(SUM(M26:R26)-N26&lt;&gt;0, 0, IF(SUM(C26:H26)&gt;0, 2, IF(SUM(C26:H26)&lt;0, 3, 1))))</f>
        <v>1</v>
      </c>
      <c r="BJ26" s="43">
        <f>IFERROR(__xludf.DUMMYFUNCTION("IF(BI26=1, FILTER(TOSSUP, LEN(TOSSUP)), IF(BI26=2, FILTER(NEG, LEN(NEG)), IF(BI26, FILTER(NONEG, LEN(NONEG)), """")))"),-5.0)</f>
        <v>-5</v>
      </c>
      <c r="BK26" s="43">
        <f>IFERROR(__xludf.DUMMYFUNCTION("""COMPUTED_VALUE"""),10.0)</f>
        <v>10</v>
      </c>
      <c r="BL26" s="43">
        <f>IFERROR(__xludf.DUMMYFUNCTION("""COMPUTED_VALUE"""),15.0)</f>
        <v>15</v>
      </c>
      <c r="BM26" s="43">
        <f>IF(O3="", 0, IF(SUM(M26:R26)-O26&lt;&gt;0, 0, IF(SUM(C26:H26)&gt;0, 2, IF(SUM(C26:H26)&lt;0, 3, 1))))</f>
        <v>1</v>
      </c>
      <c r="BN26" s="43">
        <f>IFERROR(__xludf.DUMMYFUNCTION("IF(BM26=1, FILTER(TOSSUP, LEN(TOSSUP)), IF(BM26=2, FILTER(NEG, LEN(NEG)), IF(BM26, FILTER(NONEG, LEN(NONEG)), """")))"),-5.0)</f>
        <v>-5</v>
      </c>
      <c r="BO26" s="43">
        <f>IFERROR(__xludf.DUMMYFUNCTION("""COMPUTED_VALUE"""),10.0)</f>
        <v>10</v>
      </c>
      <c r="BP26" s="43">
        <f>IFERROR(__xludf.DUMMYFUNCTION("""COMPUTED_VALUE"""),15.0)</f>
        <v>15</v>
      </c>
      <c r="BQ26" s="43">
        <f>IF(P3="", 0, IF(SUM(M26:R26)-P26&lt;&gt;0, 0, IF(SUM(C26:H26)&gt;0, 2, IF(SUM(C26:H26)&lt;0, 3, 1))))</f>
        <v>0</v>
      </c>
      <c r="BR26" s="43" t="str">
        <f>IFERROR(__xludf.DUMMYFUNCTION("IF(BQ26=1, FILTER(TOSSUP, LEN(TOSSUP)), IF(BQ26=2, FILTER(NEG, LEN(NEG)), IF(BQ26, FILTER(NONEG, LEN(NONEG)), """")))"),"")</f>
        <v/>
      </c>
      <c r="BS26" s="43"/>
      <c r="BT26" s="43"/>
      <c r="BU26" s="43">
        <f>IF(Q3="", 0, IF(SUM(M26:R26)-Q26&lt;&gt;0, 0, IF(SUM(C26:H26)&gt;0, 2, IF(SUM(C26:H26)&lt;0, 3, 1))))</f>
        <v>0</v>
      </c>
      <c r="BV26" s="43" t="str">
        <f>IFERROR(__xludf.DUMMYFUNCTION("IF(BU26=1, FILTER(TOSSUP, LEN(TOSSUP)), IF(BU26=2, FILTER(NEG, LEN(NEG)), IF(BU26, FILTER(NONEG, LEN(NONEG)), """")))"),"")</f>
        <v/>
      </c>
      <c r="BW26" s="43"/>
      <c r="BX26" s="43"/>
      <c r="BY26" s="43">
        <f>IF(R3="", 0, IF(SUM(M26:R26)-R26&lt;&gt;0, 0, IF(SUM(C26:H26)&gt;0, 2, IF(SUM(C26:H26)&lt;0, 3, 1))))</f>
        <v>0</v>
      </c>
      <c r="BZ26" s="43" t="str">
        <f>IFERROR(__xludf.DUMMYFUNCTION("IF(BY26=1, FILTER(TOSSUP, LEN(TOSSUP)), IF(BY26=2, FILTER(NEG, LEN(NEG)), IF(BY26, FILTER(NONEG, LEN(NONEG)), """")))"),"")</f>
        <v/>
      </c>
      <c r="CA26" s="43"/>
      <c r="CB26" s="43"/>
    </row>
    <row r="27">
      <c r="A27" s="3"/>
      <c r="B27" s="3"/>
      <c r="C27" s="60"/>
      <c r="D27" s="61"/>
      <c r="E27" s="60"/>
      <c r="F27" s="61"/>
      <c r="G27" s="60"/>
      <c r="H27" s="61"/>
      <c r="I27" s="73" t="s">
        <v>41</v>
      </c>
      <c r="J27" s="33">
        <f>IF(OR(AND(C27&lt;&gt;"", C3=""), AND(D27&lt;&gt;"", D3=""), AND(E27&lt;&gt;"", E3=""), AND(F27&lt;&gt;"", F3=""), AND(G27&lt;&gt;"", G3=""), AND(H27&lt;&gt;"", H3="")), "TU.ERR", SUM(C27:I27))</f>
        <v>0</v>
      </c>
      <c r="K27" s="42">
        <f>IFERROR(__xludf.DUMMYFUNCTION("IF(OR(RegExMatch(J27&amp;"""",""ERR""), RegExMatch(J27&amp;"""",""--""), RegExMatch(K26&amp;"""",""--""),),  ""-----------"", SUM(J27,K26))"),365.0)</f>
        <v>365</v>
      </c>
      <c r="L27" s="75"/>
      <c r="M27" s="58"/>
      <c r="N27" s="33"/>
      <c r="O27" s="58"/>
      <c r="P27" s="59"/>
      <c r="Q27" s="58"/>
      <c r="R27" s="59"/>
      <c r="S27" s="34" t="s">
        <v>44</v>
      </c>
      <c r="T27" s="33">
        <f>IF(OR(AND(M27&lt;&gt;"", M3=""), AND(N27&lt;&gt;"", N3=""), AND(O27&lt;&gt;"", O3=""), AND(P27&lt;&gt;"", P3=""), AND(Q27&lt;&gt;"", Q3=""), AND(R27&lt;&gt;"", R3="")), "TU.ERR", SUM(M27:S27))</f>
        <v>0</v>
      </c>
      <c r="U27" s="42">
        <f>IFERROR(__xludf.DUMMYFUNCTION("IF(OR(RegExMatch(T27&amp;"""",""ERR""), RegExMatch(T27&amp;"""",""--""), RegExMatch(U26&amp;"""",""--""),),  ""-----------"", SUM(T27,U26))"),80.0)</f>
        <v>80</v>
      </c>
      <c r="V27" s="43"/>
      <c r="W27" s="43"/>
      <c r="X27" s="43"/>
      <c r="Y27" s="10" t="str">
        <f>IFERROR(__xludf.DUMMYFUNCTION("""COMPUTED_VALUE"""),"Bradley Friedman")</f>
        <v>Bradley Friedman</v>
      </c>
      <c r="Z27" s="43"/>
      <c r="AA27" s="76"/>
      <c r="AB27" s="43"/>
      <c r="AC27" s="43"/>
      <c r="AD27" s="43"/>
      <c r="AE27" s="43"/>
      <c r="AF27" s="43"/>
      <c r="AG27" s="43">
        <f>IF(C3="", 0, IF(SUM(C27:H27)-C27&lt;&gt;0, 0, IF(SUM(M27:R27)&gt;0, 2, IF(SUM(M27:R27)&lt;0, 3, 1))))</f>
        <v>1</v>
      </c>
      <c r="AH27" s="43">
        <f>IFERROR(__xludf.DUMMYFUNCTION("IF(AG27=1, FILTER(TOSSUP, LEN(TOSSUP)), IF(AG27=2, FILTER(NEG, LEN(NEG)), IF(AG27, FILTER(NONEG, LEN(NONEG)), """")))"),-5.0)</f>
        <v>-5</v>
      </c>
      <c r="AI27" s="43">
        <f>IFERROR(__xludf.DUMMYFUNCTION("""COMPUTED_VALUE"""),10.0)</f>
        <v>10</v>
      </c>
      <c r="AJ27" s="43">
        <f>IFERROR(__xludf.DUMMYFUNCTION("""COMPUTED_VALUE"""),15.0)</f>
        <v>15</v>
      </c>
      <c r="AK27" s="43">
        <f>IF(D3="", 0, IF(SUM(C27:H27)-D27&lt;&gt;0, 0, IF(SUM(M27:R27)&gt;0, 2, IF(SUM(M27:R27)&lt;0, 3, 1))))</f>
        <v>0</v>
      </c>
      <c r="AL27" s="43" t="str">
        <f>IFERROR(__xludf.DUMMYFUNCTION("IF(AK27=1, FILTER(TOSSUP, LEN(TOSSUP)), IF(AK27=2, FILTER(NEG, LEN(NEG)), IF(AK27, FILTER(NONEG, LEN(NONEG)), """")))"),"")</f>
        <v/>
      </c>
      <c r="AM27" s="43"/>
      <c r="AN27" s="43"/>
      <c r="AO27" s="43">
        <f>IF(E3="", 0, IF(SUM(C27:H27)-E27&lt;&gt;0, 0, IF(SUM(M27:R27)&gt;0, 2, IF(SUM(M27:R27)&lt;0, 3, 1))))</f>
        <v>0</v>
      </c>
      <c r="AP27" s="43" t="str">
        <f>IFERROR(__xludf.DUMMYFUNCTION("IF(AO27=1, FILTER(TOSSUP, LEN(TOSSUP)), IF(AO27=2, FILTER(NEG, LEN(NEG)), IF(AO27, FILTER(NONEG, LEN(NONEG)), """")))"),"")</f>
        <v/>
      </c>
      <c r="AQ27" s="43"/>
      <c r="AR27" s="43"/>
      <c r="AS27" s="43">
        <f>IF(F3="", 0, IF(SUM(C27:H27)-F27&lt;&gt;0, 0, IF(SUM(M27:R27)&gt;0, 2, IF(SUM(M27:R27)&lt;0, 3, 1))))</f>
        <v>0</v>
      </c>
      <c r="AT27" s="43" t="str">
        <f>IFERROR(__xludf.DUMMYFUNCTION("IF(AS27=1, FILTER(TOSSUP, LEN(TOSSUP)), IF(AS27=2, FILTER(NEG, LEN(NEG)), IF(AS27, FILTER(NONEG, LEN(NONEG)), """")))"),"")</f>
        <v/>
      </c>
      <c r="AU27" s="43"/>
      <c r="AV27" s="43"/>
      <c r="AW27" s="43">
        <f>IF(G3="", 0, IF(SUM(C27:H27)-G27&lt;&gt;0, 0, IF(SUM(M27:R27)&gt;0, 2, IF(SUM(M27:R27)&lt;0, 3, 1))))</f>
        <v>0</v>
      </c>
      <c r="AX27" s="43" t="str">
        <f>IFERROR(__xludf.DUMMYFUNCTION("IF(AW27=1, FILTER(TOSSUP, LEN(TOSSUP)), IF(AW27=2, FILTER(NEG, LEN(NEG)), IF(AW27, FILTER(NONEG, LEN(NONEG)), """")))"),"")</f>
        <v/>
      </c>
      <c r="AY27" s="43"/>
      <c r="AZ27" s="43"/>
      <c r="BA27" s="43">
        <f>IF(H3="", 0, IF(SUM(C27:H27)-H27&lt;&gt;0, 0, IF(SUM(M27:R27)&gt;0, 2, IF(SUM(M27:R27)&lt;0, 3, 1))))</f>
        <v>0</v>
      </c>
      <c r="BB27" s="43" t="str">
        <f>IFERROR(__xludf.DUMMYFUNCTION("IF(BA27=1, FILTER(TOSSUP, LEN(TOSSUP)), IF(BA27=2, FILTER(NEG, LEN(NEG)), IF(BA27, FILTER(NONEG, LEN(NONEG)), """")))"),"")</f>
        <v/>
      </c>
      <c r="BC27" s="43"/>
      <c r="BD27" s="43"/>
      <c r="BE27" s="43">
        <f>IF(M3="", 0, IF(SUM(M27:R27)-M27&lt;&gt;0, 0, IF(SUM(C27:H27)&gt;0, 2, IF(SUM(C27:H27)&lt;0, 3, 1))))</f>
        <v>1</v>
      </c>
      <c r="BF27" s="43">
        <f>IFERROR(__xludf.DUMMYFUNCTION("IF(BE27=1, FILTER(TOSSUP, LEN(TOSSUP)), IF(BE27=2, FILTER(NEG, LEN(NEG)), IF(BE27, FILTER(NONEG, LEN(NONEG)), """")))"),-5.0)</f>
        <v>-5</v>
      </c>
      <c r="BG27" s="43">
        <f>IFERROR(__xludf.DUMMYFUNCTION("""COMPUTED_VALUE"""),10.0)</f>
        <v>10</v>
      </c>
      <c r="BH27" s="43">
        <f>IFERROR(__xludf.DUMMYFUNCTION("""COMPUTED_VALUE"""),15.0)</f>
        <v>15</v>
      </c>
      <c r="BI27" s="43">
        <f>IF(N3="", 0, IF(SUM(M27:R27)-N27&lt;&gt;0, 0, IF(SUM(C27:H27)&gt;0, 2, IF(SUM(C27:H27)&lt;0, 3, 1))))</f>
        <v>1</v>
      </c>
      <c r="BJ27" s="43">
        <f>IFERROR(__xludf.DUMMYFUNCTION("IF(BI27=1, FILTER(TOSSUP, LEN(TOSSUP)), IF(BI27=2, FILTER(NEG, LEN(NEG)), IF(BI27, FILTER(NONEG, LEN(NONEG)), """")))"),-5.0)</f>
        <v>-5</v>
      </c>
      <c r="BK27" s="43">
        <f>IFERROR(__xludf.DUMMYFUNCTION("""COMPUTED_VALUE"""),10.0)</f>
        <v>10</v>
      </c>
      <c r="BL27" s="43">
        <f>IFERROR(__xludf.DUMMYFUNCTION("""COMPUTED_VALUE"""),15.0)</f>
        <v>15</v>
      </c>
      <c r="BM27" s="43">
        <f>IF(O3="", 0, IF(SUM(M27:R27)-O27&lt;&gt;0, 0, IF(SUM(C27:H27)&gt;0, 2, IF(SUM(C27:H27)&lt;0, 3, 1))))</f>
        <v>1</v>
      </c>
      <c r="BN27" s="43">
        <f>IFERROR(__xludf.DUMMYFUNCTION("IF(BM27=1, FILTER(TOSSUP, LEN(TOSSUP)), IF(BM27=2, FILTER(NEG, LEN(NEG)), IF(BM27, FILTER(NONEG, LEN(NONEG)), """")))"),-5.0)</f>
        <v>-5</v>
      </c>
      <c r="BO27" s="43">
        <f>IFERROR(__xludf.DUMMYFUNCTION("""COMPUTED_VALUE"""),10.0)</f>
        <v>10</v>
      </c>
      <c r="BP27" s="43">
        <f>IFERROR(__xludf.DUMMYFUNCTION("""COMPUTED_VALUE"""),15.0)</f>
        <v>15</v>
      </c>
      <c r="BQ27" s="43">
        <f>IF(P3="", 0, IF(SUM(M27:R27)-P27&lt;&gt;0, 0, IF(SUM(C27:H27)&gt;0, 2, IF(SUM(C27:H27)&lt;0, 3, 1))))</f>
        <v>0</v>
      </c>
      <c r="BR27" s="43" t="str">
        <f>IFERROR(__xludf.DUMMYFUNCTION("IF(BQ27=1, FILTER(TOSSUP, LEN(TOSSUP)), IF(BQ27=2, FILTER(NEG, LEN(NEG)), IF(BQ27, FILTER(NONEG, LEN(NONEG)), """")))"),"")</f>
        <v/>
      </c>
      <c r="BS27" s="43"/>
      <c r="BT27" s="43"/>
      <c r="BU27" s="43">
        <f>IF(Q3="", 0, IF(SUM(M27:R27)-Q27&lt;&gt;0, 0, IF(SUM(C27:H27)&gt;0, 2, IF(SUM(C27:H27)&lt;0, 3, 1))))</f>
        <v>0</v>
      </c>
      <c r="BV27" s="43" t="str">
        <f>IFERROR(__xludf.DUMMYFUNCTION("IF(BU27=1, FILTER(TOSSUP, LEN(TOSSUP)), IF(BU27=2, FILTER(NEG, LEN(NEG)), IF(BU27, FILTER(NONEG, LEN(NONEG)), """")))"),"")</f>
        <v/>
      </c>
      <c r="BW27" s="43"/>
      <c r="BX27" s="43"/>
      <c r="BY27" s="43">
        <f>IF(R3="", 0, IF(SUM(M27:R27)-R27&lt;&gt;0, 0, IF(SUM(C27:H27)&gt;0, 2, IF(SUM(C27:H27)&lt;0, 3, 1))))</f>
        <v>0</v>
      </c>
      <c r="BZ27" s="43" t="str">
        <f>IFERROR(__xludf.DUMMYFUNCTION("IF(BY27=1, FILTER(TOSSUP, LEN(TOSSUP)), IF(BY27=2, FILTER(NEG, LEN(NEG)), IF(BY27, FILTER(NONEG, LEN(NONEG)), """")))"),"")</f>
        <v/>
      </c>
      <c r="CA27" s="43"/>
      <c r="CB27" s="43"/>
    </row>
    <row r="28">
      <c r="A28" s="3"/>
      <c r="B28" s="77">
        <v>15.0</v>
      </c>
      <c r="C28" s="78">
        <f t="shared" ref="C28:H28" si="3">COUNTIF(C4:C27, "=15")</f>
        <v>3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49</v>
      </c>
      <c r="J28" s="81"/>
      <c r="K28" s="82" t="s">
        <v>50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49</v>
      </c>
      <c r="T28" s="81"/>
      <c r="U28" s="87" t="s">
        <v>50</v>
      </c>
      <c r="V28" s="43"/>
      <c r="W28" s="43"/>
      <c r="X28" s="43"/>
      <c r="Y28" s="10" t="str">
        <f>IFERROR(__xludf.DUMMYFUNCTION("""COMPUTED_VALUE"""),"")</f>
        <v/>
      </c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</row>
    <row r="29">
      <c r="A29" s="3"/>
      <c r="B29" s="88">
        <v>10.0</v>
      </c>
      <c r="C29" s="89">
        <f t="shared" ref="C29:H29" si="5">COUNTIF(C4:C27, "=10")</f>
        <v>8</v>
      </c>
      <c r="D29" s="90">
        <f t="shared" si="5"/>
        <v>0</v>
      </c>
      <c r="E29" s="89">
        <f t="shared" si="5"/>
        <v>0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7"/>
      <c r="L29" s="93">
        <v>10.0</v>
      </c>
      <c r="M29" s="94">
        <f t="shared" ref="M29:R29" si="6">COUNTIF(M4:M27, "=10")</f>
        <v>0</v>
      </c>
      <c r="N29" s="95">
        <f t="shared" si="6"/>
        <v>0</v>
      </c>
      <c r="O29" s="94">
        <f t="shared" si="6"/>
        <v>4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7"/>
      <c r="V29" s="43"/>
      <c r="W29" s="43"/>
      <c r="X29" s="43"/>
      <c r="Y29" s="43" t="str">
        <f>IFERROR(__xludf.DUMMYFUNCTION("""COMPUTED_VALUE"""),"")</f>
        <v/>
      </c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</row>
    <row r="30">
      <c r="A30" s="3"/>
      <c r="B30" s="88">
        <v>-5.0</v>
      </c>
      <c r="C30" s="96">
        <f t="shared" ref="C30:H30" si="7">COUNTIF(C4:C27, "=-5")</f>
        <v>2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250</v>
      </c>
      <c r="J30" s="92"/>
      <c r="K30" s="99">
        <f>IF(ROUND(IFERROR(I30/SUM(C28:H29), 0), 0)=IFERROR(I30/SUM(C28:H29), 0), ROUND(IFERROR(I30/SUM(C28:H29), 0), 0), ROUND(IFERROR(I30/SUM(C28:H29), 0), 1))</f>
        <v>22.7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40</v>
      </c>
      <c r="T30" s="92"/>
      <c r="U30" s="103">
        <f>IF(ROUND(IFERROR(S30/SUM(M28:R29), 0), 0)=IFERROR(S30/SUM(M28:R29), 0), ROUND(IFERROR(S30/SUM(M28:R29), 0), 0), ROUND(IFERROR(S30/SUM(M28:R29), 0), 1))</f>
        <v>10</v>
      </c>
      <c r="V30" s="43"/>
      <c r="W30" s="43"/>
      <c r="X30" s="43"/>
      <c r="Y30" s="43" t="str">
        <f>IFERROR(__xludf.DUMMYFUNCTION("""COMPUTED_VALUE"""),"")</f>
        <v/>
      </c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</row>
    <row r="31">
      <c r="A31" s="3"/>
      <c r="B31" s="104" t="s">
        <v>51</v>
      </c>
      <c r="C31" s="105">
        <f t="shared" ref="C31:H31" si="9">(C28*15)+(C29*10)+(C30*-5)</f>
        <v>115</v>
      </c>
      <c r="D31" s="106">
        <f t="shared" si="9"/>
        <v>0</v>
      </c>
      <c r="E31" s="105">
        <f t="shared" si="9"/>
        <v>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51</v>
      </c>
      <c r="M31" s="110">
        <f t="shared" ref="M31:R31" si="10">(M28*15)+(M29*10)+(M30*-5)</f>
        <v>0</v>
      </c>
      <c r="N31" s="106">
        <f t="shared" si="10"/>
        <v>0</v>
      </c>
      <c r="O31" s="110">
        <f t="shared" si="10"/>
        <v>40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3"/>
      <c r="W31" s="43"/>
      <c r="X31" s="43"/>
      <c r="Y31" s="43" t="str">
        <f>IFERROR(__xludf.DUMMYFUNCTION("""COMPUTED_VALUE"""),"")</f>
        <v/>
      </c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</row>
    <row r="32">
      <c r="A32" s="3"/>
      <c r="B32" s="111">
        <f>IFERROR(__xludf.DUMMYFUNCTION("IF(RegExMatch(K27&amp;"""",""--""), ""ERROR"", K27)"),365.0)</f>
        <v>365</v>
      </c>
      <c r="I32" s="92"/>
      <c r="J32" s="112" t="s">
        <v>52</v>
      </c>
      <c r="K32" s="113"/>
      <c r="L32" s="113"/>
      <c r="M32" s="81"/>
      <c r="N32" s="114">
        <f>IFERROR(__xludf.DUMMYFUNCTION("IF(RegExMatch(U27&amp;"""",""--""), ""ERROR"", U27)"),80.0)</f>
        <v>80</v>
      </c>
      <c r="O32" s="113"/>
      <c r="P32" s="113"/>
      <c r="Q32" s="113"/>
      <c r="R32" s="113"/>
      <c r="S32" s="113"/>
      <c r="T32" s="113"/>
      <c r="U32" s="81"/>
      <c r="V32" s="43"/>
      <c r="W32" s="43"/>
      <c r="X32" s="43"/>
      <c r="Y32" s="43" t="str">
        <f>IFERROR(__xludf.DUMMYFUNCTION("""COMPUTED_VALUE"""),"")</f>
        <v/>
      </c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</row>
    <row r="33">
      <c r="A33" s="3"/>
      <c r="B33" s="91"/>
      <c r="I33" s="92"/>
      <c r="J33" s="91"/>
      <c r="M33" s="92"/>
      <c r="N33" s="91"/>
      <c r="U33" s="92"/>
      <c r="V33" s="43"/>
      <c r="W33" s="43"/>
      <c r="X33" s="43"/>
      <c r="Y33" s="43" t="str">
        <f>IFERROR(__xludf.DUMMYFUNCTION("""COMPUTED_VALUE"""),"")</f>
        <v/>
      </c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</row>
    <row r="34">
      <c r="A34" s="3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3"/>
      <c r="W34" s="43"/>
      <c r="X34" s="43"/>
      <c r="Y34" s="43" t="str">
        <f>IFERROR(__xludf.DUMMYFUNCTION("""COMPUTED_VALUE"""),"")</f>
        <v/>
      </c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</row>
    <row r="35">
      <c r="A35" s="3"/>
      <c r="B35" s="3"/>
      <c r="C35" s="3"/>
      <c r="D35" s="3"/>
      <c r="E35" s="3"/>
      <c r="F35" s="30"/>
      <c r="G35" s="30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43"/>
      <c r="W35" s="43"/>
      <c r="X35" s="43"/>
      <c r="Y35" s="43" t="str">
        <f>IFERROR(__xludf.DUMMYFUNCTION("""COMPUTED_VALUE"""),"")</f>
        <v/>
      </c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</row>
    <row r="36">
      <c r="A36" s="3"/>
      <c r="B36" s="3"/>
      <c r="C36" s="116"/>
      <c r="E36" s="117"/>
      <c r="F36" s="30"/>
      <c r="G36" s="3"/>
      <c r="H36" s="3"/>
      <c r="I36" s="3"/>
      <c r="J36" s="117"/>
      <c r="K36" s="117"/>
      <c r="L36" s="3"/>
      <c r="M36" s="3"/>
      <c r="O36" s="3"/>
      <c r="P36" s="3"/>
      <c r="Q36" s="3"/>
      <c r="R36" s="3"/>
      <c r="S36" s="3"/>
      <c r="T36" s="3"/>
      <c r="U36" s="117"/>
      <c r="V36" s="43"/>
      <c r="W36" s="43"/>
      <c r="X36" s="43"/>
      <c r="Y36" s="43" t="str">
        <f>IFERROR(__xludf.DUMMYFUNCTION("""COMPUTED_VALUE"""),"")</f>
        <v/>
      </c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</row>
    <row r="37">
      <c r="A37" s="3"/>
      <c r="B37" s="3"/>
      <c r="C37" s="30" t="str">
        <f>W37</f>
        <v/>
      </c>
      <c r="L37" s="30"/>
      <c r="M37" s="30" t="str">
        <f>X37</f>
        <v/>
      </c>
      <c r="V37" s="43"/>
      <c r="W37" s="76"/>
      <c r="X37" s="76"/>
      <c r="Y37" s="43" t="str">
        <f>IFERROR(__xludf.DUMMYFUNCTION("FILTER(INSTRUCTIONS!A34:CC44, INSTRUCTIONS!A34:CC34=M2)"),"GEORGETOWN DAY B")</f>
        <v>GEORGETOWN DAY B</v>
      </c>
      <c r="Z37" s="10"/>
      <c r="AA37" s="10"/>
      <c r="AB37" s="43"/>
      <c r="AC37" s="43"/>
      <c r="AD37" s="43"/>
      <c r="AE37" s="10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</row>
    <row r="38">
      <c r="A38" s="3"/>
      <c r="B38" s="3"/>
      <c r="L38" s="30"/>
      <c r="V38" s="43"/>
      <c r="Y38" s="43" t="str">
        <f>IFERROR(__xludf.DUMMYFUNCTION("""COMPUTED_VALUE"""),"Ben Meyer")</f>
        <v>Ben Meyer</v>
      </c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</row>
    <row r="39">
      <c r="A39" s="3"/>
      <c r="B39" s="3"/>
      <c r="L39" s="30"/>
      <c r="V39" s="43"/>
      <c r="Y39" s="43" t="str">
        <f>IFERROR(__xludf.DUMMYFUNCTION("""COMPUTED_VALUE"""),"Ashok Tate")</f>
        <v>Ashok Tate</v>
      </c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</row>
    <row r="40">
      <c r="A40" s="3"/>
      <c r="B40" s="3"/>
      <c r="L40" s="30"/>
      <c r="V40" s="43"/>
      <c r="Y40" s="43" t="str">
        <f>IFERROR(__xludf.DUMMYFUNCTION("""COMPUTED_VALUE"""),"Ethan Wolin")</f>
        <v>Ethan Wolin</v>
      </c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</row>
    <row r="41">
      <c r="A41" s="3"/>
      <c r="B41" s="3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43"/>
      <c r="W41" s="43"/>
      <c r="X41" s="43"/>
      <c r="Y41" s="43" t="str">
        <f>IFERROR(__xludf.DUMMYFUNCTION("""COMPUTED_VALUE"""),"")</f>
        <v/>
      </c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</row>
    <row r="42">
      <c r="A42" s="3"/>
      <c r="B42" s="3"/>
      <c r="C42" s="119" t="s">
        <v>53</v>
      </c>
      <c r="H42" s="3"/>
      <c r="I42" s="3"/>
      <c r="J42" s="30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43"/>
      <c r="W42" s="43"/>
      <c r="X42" s="43"/>
      <c r="Y42" s="43" t="str">
        <f>IFERROR(__xludf.DUMMYFUNCTION("""COMPUTED_VALUE"""),"")</f>
        <v/>
      </c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</row>
    <row r="43">
      <c r="A43" s="3"/>
      <c r="B43" s="3"/>
      <c r="C43" s="120"/>
      <c r="V43" s="76"/>
      <c r="W43" s="43"/>
      <c r="X43" s="43"/>
      <c r="Y43" s="43" t="str">
        <f>IFERROR(__xludf.DUMMYFUNCTION("""COMPUTED_VALUE"""),"")</f>
        <v/>
      </c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</row>
    <row r="44">
      <c r="A44" s="3"/>
      <c r="B44" s="3"/>
      <c r="V44" s="43"/>
      <c r="W44" s="43"/>
      <c r="X44" s="43"/>
      <c r="Y44" s="43" t="str">
        <f>IFERROR(__xludf.DUMMYFUNCTION("""COMPUTED_VALUE"""),"")</f>
        <v/>
      </c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</row>
    <row r="45">
      <c r="A45" s="3"/>
      <c r="B45" s="3"/>
      <c r="V45" s="43"/>
      <c r="W45" s="43"/>
      <c r="X45" s="43"/>
      <c r="Y45" s="43" t="str">
        <f>IFERROR(__xludf.DUMMYFUNCTION("""COMPUTED_VALUE"""),"")</f>
        <v/>
      </c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</row>
    <row r="46">
      <c r="A46" s="3"/>
      <c r="B46" s="3"/>
      <c r="V46" s="43"/>
      <c r="W46" s="43"/>
      <c r="X46" s="43"/>
      <c r="Y46" s="43" t="str">
        <f>IFERROR(__xludf.DUMMYFUNCTION("""COMPUTED_VALUE"""),"")</f>
        <v/>
      </c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43"/>
      <c r="W47" s="43"/>
      <c r="X47" s="43"/>
      <c r="Y47" s="43" t="str">
        <f>IFERROR(__xludf.DUMMYFUNCTION("""COMPUTED_VALUE"""),"")</f>
        <v/>
      </c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</row>
  </sheetData>
  <mergeCells count="24">
    <mergeCell ref="L2:L3"/>
    <mergeCell ref="L24:L27"/>
    <mergeCell ref="M2:U2"/>
    <mergeCell ref="G1:Q1"/>
    <mergeCell ref="C2:K2"/>
    <mergeCell ref="U28:U29"/>
    <mergeCell ref="S28:T29"/>
    <mergeCell ref="I28:J29"/>
    <mergeCell ref="C42:G42"/>
    <mergeCell ref="C43:U46"/>
    <mergeCell ref="N32:U34"/>
    <mergeCell ref="U30:U31"/>
    <mergeCell ref="S30:T31"/>
    <mergeCell ref="K30:K31"/>
    <mergeCell ref="I30:J31"/>
    <mergeCell ref="X37:X40"/>
    <mergeCell ref="W37:W40"/>
    <mergeCell ref="K28:K29"/>
    <mergeCell ref="J32:M34"/>
    <mergeCell ref="B32:I34"/>
    <mergeCell ref="M37:U40"/>
    <mergeCell ref="C36:D36"/>
    <mergeCell ref="C37:K40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P5">
      <formula1>'ROUND 4'!$BR$5:$BT$5</formula1>
    </dataValidation>
    <dataValidation type="list" allowBlank="1" showErrorMessage="1" sqref="P26">
      <formula1>'ROUND 4'!$BR$26:$BT$26</formula1>
    </dataValidation>
    <dataValidation type="list" allowBlank="1" showErrorMessage="1" sqref="I5">
      <formula1>'ROUND 4'!$X$5:$AA$5</formula1>
    </dataValidation>
    <dataValidation type="list" allowBlank="1" showErrorMessage="1" sqref="C19">
      <formula1>'ROUND 4'!$AH$19:$AJ$19</formula1>
    </dataValidation>
    <dataValidation type="list" allowBlank="1" showErrorMessage="1" sqref="C21">
      <formula1>'ROUND 4'!$AH$21:$AJ$21</formula1>
    </dataValidation>
    <dataValidation type="list" allowBlank="1" showErrorMessage="1" sqref="O17">
      <formula1>'ROUND 4'!$BN$17:$BP$17</formula1>
    </dataValidation>
    <dataValidation type="list" allowBlank="1" showErrorMessage="1" sqref="F10">
      <formula1>'ROUND 4'!$AT$10:$AV$10</formula1>
    </dataValidation>
    <dataValidation type="list" allowBlank="1" showErrorMessage="1" sqref="R24">
      <formula1>'ROUND 4'!$BZ$24:$CB$24</formula1>
    </dataValidation>
    <dataValidation type="list" allowBlank="1" showErrorMessage="1" sqref="S4">
      <formula1>'ROUND 4'!$AC$4:$AF$4</formula1>
    </dataValidation>
    <dataValidation type="list" allowBlank="1" showErrorMessage="1" sqref="N5">
      <formula1>'ROUND 4'!$BJ$5:$BL$5</formula1>
    </dataValidation>
    <dataValidation type="list" allowBlank="1" showErrorMessage="1" sqref="M15">
      <formula1>'ROUND 4'!$BF$15:$BH$15</formula1>
    </dataValidation>
    <dataValidation type="list" allowBlank="1" showErrorMessage="1" sqref="Q9">
      <formula1>'ROUND 4'!$BV$9:$BX$9</formula1>
    </dataValidation>
    <dataValidation type="list" allowBlank="1" showErrorMessage="1" sqref="G8">
      <formula1>'ROUND 4'!$AX$8:$AZ$8</formula1>
    </dataValidation>
    <dataValidation type="list" allowBlank="1" showErrorMessage="1" sqref="E12">
      <formula1>'ROUND 4'!$AP$12:$AR$12</formula1>
    </dataValidation>
    <dataValidation type="list" allowBlank="1" showErrorMessage="1" sqref="N19">
      <formula1>'ROUND 4'!$BJ$19:$BL$19</formula1>
    </dataValidation>
    <dataValidation type="list" allowBlank="1" showErrorMessage="1" sqref="F23">
      <formula1>'ROUND 4'!$AT$23:$AV$23</formula1>
    </dataValidation>
    <dataValidation type="list" allowBlank="1" showErrorMessage="1" sqref="S13">
      <formula1>'ROUND 4'!$AC$13:$AF$13</formula1>
    </dataValidation>
    <dataValidation type="list" allowBlank="1" showErrorMessage="1" sqref="N21">
      <formula1>'ROUND 4'!$BJ$21:$BL$21</formula1>
    </dataValidation>
    <dataValidation type="list" allowBlank="1" showErrorMessage="1" sqref="D4">
      <formula1>'ROUND 4'!$AL$4:$AN$4</formula1>
    </dataValidation>
    <dataValidation type="list" allowBlank="1" showErrorMessage="1" sqref="G17">
      <formula1>'ROUND 4'!$AX$17:$AZ$17</formula1>
    </dataValidation>
    <dataValidation type="list" allowBlank="1" showErrorMessage="1" sqref="Q10">
      <formula1>'ROUND 4'!$BV$10:$BX$10</formula1>
    </dataValidation>
    <dataValidation type="list" allowBlank="1" showErrorMessage="1" sqref="D21">
      <formula1>'ROUND 4'!$AL$21:$AN$21</formula1>
    </dataValidation>
    <dataValidation type="list" allowBlank="1" showErrorMessage="1" sqref="O9">
      <formula1>'ROUND 4'!$BN$9:$BP$9</formula1>
    </dataValidation>
    <dataValidation type="list" allowBlank="1" showErrorMessage="1" sqref="M8">
      <formula1>'ROUND 4'!$BF$8:$BH$8</formula1>
    </dataValidation>
    <dataValidation type="list" allowBlank="1" showErrorMessage="1" sqref="E13">
      <formula1>'ROUND 4'!$AP$13:$AR$13</formula1>
    </dataValidation>
    <dataValidation type="list" allowBlank="1" showErrorMessage="1" sqref="H5">
      <formula1>'ROUND 4'!$BB$5:$BD$5</formula1>
    </dataValidation>
    <dataValidation type="list" allowBlank="1" showErrorMessage="1" sqref="F24">
      <formula1>'ROUND 4'!$AT$24:$AV$24</formula1>
    </dataValidation>
    <dataValidation type="list" allowBlank="1" showErrorMessage="1" sqref="N22">
      <formula1>'ROUND 4'!$BJ$22:$BL$22</formula1>
    </dataValidation>
    <dataValidation type="list" allowBlank="1" showErrorMessage="1" sqref="E25">
      <formula1>'ROUND 4'!$AP$25:$AR$25</formula1>
    </dataValidation>
    <dataValidation type="list" allowBlank="1" showErrorMessage="1" sqref="R10">
      <formula1>'ROUND 4'!$BZ$10:$CB$10</formula1>
    </dataValidation>
    <dataValidation type="list" allowBlank="1" showErrorMessage="1" sqref="P27">
      <formula1>'ROUND 4'!$BR$27:$BT$27</formula1>
    </dataValidation>
    <dataValidation type="list" allowBlank="1" showErrorMessage="1" sqref="G18">
      <formula1>'ROUND 4'!$AX$18:$AZ$18</formula1>
    </dataValidation>
    <dataValidation type="list" allowBlank="1" showErrorMessage="1" sqref="D22">
      <formula1>'ROUND 4'!$AL$22:$AN$22</formula1>
    </dataValidation>
    <dataValidation type="list" allowBlank="1" showErrorMessage="1" sqref="E26">
      <formula1>'ROUND 4'!$AP$26:$AR$26</formula1>
    </dataValidation>
    <dataValidation type="list" allowBlank="1" showErrorMessage="1" sqref="R23">
      <formula1>'ROUND 4'!$BZ$23:$CB$23</formula1>
    </dataValidation>
    <dataValidation type="list" allowBlank="1" showErrorMessage="1" sqref="R11">
      <formula1>'ROUND 4'!$BZ$11:$CB$11</formula1>
    </dataValidation>
    <dataValidation type="list" allowBlank="1" showErrorMessage="1" sqref="M14">
      <formula1>'ROUND 4'!$BF$14:$BH$14</formula1>
    </dataValidation>
    <dataValidation type="list" allowBlank="1" showErrorMessage="1" sqref="C20">
      <formula1>'ROUND 4'!$AH$20:$AJ$20</formula1>
    </dataValidation>
    <dataValidation type="list" allowBlank="1" showErrorMessage="1" sqref="E8">
      <formula1>'ROUND 4'!$AP$8:$AR$8</formula1>
    </dataValidation>
    <dataValidation type="list" allowBlank="1" showErrorMessage="1" sqref="O16">
      <formula1>'ROUND 4'!$BN$16:$BP$16</formula1>
    </dataValidation>
    <dataValidation type="list" allowBlank="1" showErrorMessage="1" sqref="H16">
      <formula1>'ROUND 4'!$BB$16:$BD$16</formula1>
    </dataValidation>
    <dataValidation type="list" allowBlank="1" showErrorMessage="1" sqref="P14">
      <formula1>'ROUND 4'!$BR$14:$BT$14</formula1>
    </dataValidation>
    <dataValidation type="list" allowBlank="1" showErrorMessage="1" sqref="S15">
      <formula1>'ROUND 4'!$AC$15:$AF$15</formula1>
    </dataValidation>
    <dataValidation type="list" allowBlank="1" showErrorMessage="1" sqref="Q22">
      <formula1>'ROUND 4'!$BV$22:$BX$22</formula1>
    </dataValidation>
    <dataValidation type="list" allowBlank="1" showErrorMessage="1" sqref="S12">
      <formula1>'ROUND 4'!$AC$12:$AF$12</formula1>
    </dataValidation>
    <dataValidation type="list" allowBlank="1" showErrorMessage="1" sqref="Q25">
      <formula1>'ROUND 4'!$BV$25:$BX$25</formula1>
    </dataValidation>
    <dataValidation type="list" allowBlank="1" showErrorMessage="1" sqref="N18">
      <formula1>'ROUND 4'!$BJ$18:$BL$18</formula1>
    </dataValidation>
    <dataValidation type="list" allowBlank="1" showErrorMessage="1" sqref="R5">
      <formula1>'ROUND 4'!$BZ$5:$CB$5</formula1>
    </dataValidation>
    <dataValidation type="list" allowBlank="1" showErrorMessage="1" sqref="I7">
      <formula1>'ROUND 4'!$X$7:$AA$7</formula1>
    </dataValidation>
    <dataValidation type="list" allowBlank="1" showErrorMessage="1" sqref="D20">
      <formula1>'ROUND 4'!$AL$20:$AN$20</formula1>
    </dataValidation>
    <dataValidation type="list" allowBlank="1" showErrorMessage="1" sqref="E14">
      <formula1>'ROUND 4'!$AP$14:$AR$14</formula1>
    </dataValidation>
    <dataValidation type="list" allowBlank="1" showErrorMessage="1" sqref="M3:R3">
      <formula1>'ROUND 4'!$Y$38:$Y$47</formula1>
    </dataValidation>
    <dataValidation type="list" allowBlank="1" showErrorMessage="1" sqref="S6">
      <formula1>'ROUND 4'!$AC$6:$AF$6</formula1>
    </dataValidation>
    <dataValidation type="list" allowBlank="1" showErrorMessage="1" sqref="C8">
      <formula1>'ROUND 4'!$AH$8:$AJ$8</formula1>
    </dataValidation>
    <dataValidation type="list" allowBlank="1" showErrorMessage="1" sqref="O15">
      <formula1>'ROUND 4'!$BN$15:$BP$15</formula1>
    </dataValidation>
    <dataValidation type="list" allowBlank="1" showErrorMessage="1" sqref="F11">
      <formula1>'ROUND 4'!$AT$11:$AV$11</formula1>
    </dataValidation>
    <dataValidation type="list" allowBlank="1" showErrorMessage="1" sqref="E24">
      <formula1>'ROUND 4'!$AP$24:$AR$24</formula1>
    </dataValidation>
    <dataValidation type="list" allowBlank="1" showErrorMessage="1" sqref="P11">
      <formula1>'ROUND 4'!$BR$11:$BT$11</formula1>
    </dataValidation>
    <dataValidation type="list" allowBlank="1" showErrorMessage="1" sqref="O20">
      <formula1>'ROUND 4'!$BN$20:$BP$20</formula1>
    </dataValidation>
    <dataValidation type="list" allowBlank="1" showErrorMessage="1" sqref="F5">
      <formula1>'ROUND 4'!$AT$5:$AV$5</formula1>
    </dataValidation>
    <dataValidation type="list" allowBlank="1" showErrorMessage="1" sqref="H13">
      <formula1>'ROUND 4'!$BB$13:$BD$13</formula1>
    </dataValidation>
    <dataValidation type="list" allowBlank="1" showErrorMessage="1" sqref="R25">
      <formula1>'ROUND 4'!$BZ$25:$CB$25</formula1>
    </dataValidation>
    <dataValidation type="list" allowBlank="1" showErrorMessage="1" sqref="M16">
      <formula1>'ROUND 4'!$BF$16:$BH$16</formula1>
    </dataValidation>
    <dataValidation type="list" allowBlank="1" showErrorMessage="1" sqref="G6">
      <formula1>'ROUND 4'!$AX$6:$AZ$6</formula1>
    </dataValidation>
    <dataValidation type="list" allowBlank="1" showErrorMessage="1" sqref="P12">
      <formula1>'ROUND 4'!$BR$12:$BT$12</formula1>
    </dataValidation>
    <dataValidation type="list" allowBlank="1" showErrorMessage="1" sqref="Q7">
      <formula1>'ROUND 4'!$BV$7:$BX$7</formula1>
    </dataValidation>
    <dataValidation type="list" allowBlank="1" showErrorMessage="1" sqref="H14">
      <formula1>'ROUND 4'!$BB$14:$BD$14</formula1>
    </dataValidation>
    <dataValidation type="list" allowBlank="1" showErrorMessage="1" sqref="C10">
      <formula1>'ROUND 4'!$AH$10:$AJ$10</formula1>
    </dataValidation>
    <dataValidation type="list" allowBlank="1" showErrorMessage="1" sqref="S14">
      <formula1>'ROUND 4'!$AC$14:$AF$14</formula1>
    </dataValidation>
    <dataValidation type="list" allowBlank="1" showErrorMessage="1" sqref="R26">
      <formula1>'ROUND 4'!$BZ$26:$CB$26</formula1>
    </dataValidation>
    <dataValidation type="list" allowBlank="1" showErrorMessage="1" sqref="D6">
      <formula1>'ROUND 4'!$AL$6:$AN$6</formula1>
    </dataValidation>
    <dataValidation type="list" allowBlank="1" showErrorMessage="1" sqref="Q23">
      <formula1>'ROUND 4'!$BV$23:$BX$23</formula1>
    </dataValidation>
    <dataValidation type="list" allowBlank="1" showErrorMessage="1" sqref="E6">
      <formula1>'ROUND 4'!$AP$6:$AR$6</formula1>
    </dataValidation>
    <dataValidation type="list" allowBlank="1" showErrorMessage="1" sqref="O7">
      <formula1>'ROUND 4'!$BN$7:$BP$7</formula1>
    </dataValidation>
    <dataValidation type="list" allowBlank="1" showErrorMessage="1" sqref="P13">
      <formula1>'ROUND 4'!$BR$13:$BT$13</formula1>
    </dataValidation>
    <dataValidation type="list" allowBlank="1" showErrorMessage="1" sqref="M17">
      <formula1>'ROUND 4'!$BF$17:$BH$17</formula1>
    </dataValidation>
    <dataValidation type="list" allowBlank="1" showErrorMessage="1" sqref="H15">
      <formula1>'ROUND 4'!$BB$15:$BD$15</formula1>
    </dataValidation>
    <dataValidation type="list" allowBlank="1" showErrorMessage="1" sqref="C2 M2">
      <formula1>INSTRUCTIONS!$A$34:$CC$34</formula1>
    </dataValidation>
    <dataValidation type="list" allowBlank="1" showErrorMessage="1" sqref="Q24">
      <formula1>'ROUND 4'!$BV$24:$BX$24</formula1>
    </dataValidation>
    <dataValidation type="list" allowBlank="1" showErrorMessage="1" sqref="R27">
      <formula1>'ROUND 4'!$BZ$27:$CB$27</formula1>
    </dataValidation>
    <dataValidation type="list" allowBlank="1" showErrorMessage="1" sqref="G5">
      <formula1>'ROUND 4'!$AX$5:$AZ$5</formula1>
    </dataValidation>
    <dataValidation type="list" allowBlank="1" showErrorMessage="1" sqref="F26">
      <formula1>'ROUND 4'!$AT$26:$AV$26</formula1>
    </dataValidation>
    <dataValidation type="list" allowBlank="1" showErrorMessage="1" sqref="R7">
      <formula1>'ROUND 4'!$BZ$7:$CB$7</formula1>
    </dataValidation>
    <dataValidation type="list" allowBlank="1" showErrorMessage="1" sqref="M18">
      <formula1>'ROUND 4'!$BF$18:$BH$18</formula1>
    </dataValidation>
    <dataValidation type="list" allowBlank="1" showErrorMessage="1" sqref="N9">
      <formula1>'ROUND 4'!$BJ$9:$BL$9</formula1>
    </dataValidation>
    <dataValidation type="list" allowBlank="1" showErrorMessage="1" sqref="O14">
      <formula1>'ROUND 4'!$BN$14:$BP$14</formula1>
    </dataValidation>
    <dataValidation type="list" allowBlank="1" showErrorMessage="1" sqref="O6">
      <formula1>'ROUND 4'!$BN$6:$BP$6</formula1>
    </dataValidation>
    <dataValidation type="list" allowBlank="1" showErrorMessage="1" sqref="E23">
      <formula1>'ROUND 4'!$AP$23:$AR$23</formula1>
    </dataValidation>
    <dataValidation type="list" allowBlank="1" showErrorMessage="1" sqref="C24">
      <formula1>'ROUND 4'!$AH$24:$AJ$24</formula1>
    </dataValidation>
    <dataValidation type="list" allowBlank="1" showErrorMessage="1" sqref="Q19">
      <formula1>'ROUND 4'!$BV$19:$BX$19</formula1>
    </dataValidation>
    <dataValidation type="list" allowBlank="1" showErrorMessage="1" sqref="P10">
      <formula1>'ROUND 4'!$BR$10:$BT$10</formula1>
    </dataValidation>
    <dataValidation type="list" allowBlank="1" showErrorMessage="1" sqref="Q26">
      <formula1>'ROUND 4'!$BV$26:$BX$26</formula1>
    </dataValidation>
    <dataValidation type="list" allowBlank="1" showErrorMessage="1" sqref="F18">
      <formula1>'ROUND 4'!$AT$18:$AV$18</formula1>
    </dataValidation>
    <dataValidation type="list" allowBlank="1" showErrorMessage="1" sqref="D24">
      <formula1>'ROUND 4'!$AL$24:$AN$24</formula1>
    </dataValidation>
    <dataValidation type="list" allowBlank="1" showErrorMessage="1" sqref="F20">
      <formula1>'ROUND 4'!$AT$20:$AV$20</formula1>
    </dataValidation>
    <dataValidation type="list" allowBlank="1" showErrorMessage="1" sqref="O27">
      <formula1>'ROUND 4'!$BN$27:$BP$27</formula1>
    </dataValidation>
    <dataValidation type="list" allowBlank="1" showErrorMessage="1" sqref="C16">
      <formula1>'ROUND 4'!$AH$16:$AJ$16</formula1>
    </dataValidation>
    <dataValidation type="list" allowBlank="1" showErrorMessage="1" sqref="Q6">
      <formula1>'ROUND 4'!$BV$6:$BX$6</formula1>
    </dataValidation>
    <dataValidation type="list" allowBlank="1" showErrorMessage="1" sqref="H25">
      <formula1>'ROUND 4'!$BB$25:$BD$25</formula1>
    </dataValidation>
    <dataValidation type="list" allowBlank="1" showErrorMessage="1" sqref="M25">
      <formula1>'ROUND 4'!$BF$25:$BH$25</formula1>
    </dataValidation>
    <dataValidation type="list" allowBlank="1" showErrorMessage="1" sqref="S10">
      <formula1>'ROUND 4'!$AC$10:$AF$10</formula1>
    </dataValidation>
    <dataValidation type="list" allowBlank="1" showErrorMessage="1" sqref="D16">
      <formula1>'ROUND 4'!$AL$16:$AN$16</formula1>
    </dataValidation>
    <dataValidation type="list" allowBlank="1" showErrorMessage="1" sqref="F9">
      <formula1>'ROUND 4'!$AT$9:$AV$9</formula1>
    </dataValidation>
    <dataValidation type="list" allowBlank="1" showErrorMessage="1" sqref="F12">
      <formula1>'ROUND 4'!$AT$12:$AV$12</formula1>
    </dataValidation>
    <dataValidation type="list" allowBlank="1" showErrorMessage="1" sqref="O21">
      <formula1>'ROUND 4'!$BN$21:$BP$21</formula1>
    </dataValidation>
    <dataValidation type="list" allowBlank="1" showErrorMessage="1" sqref="H17">
      <formula1>'ROUND 4'!$BB$17:$BD$17</formula1>
    </dataValidation>
    <dataValidation type="list" allowBlank="1" showErrorMessage="1" sqref="C5">
      <formula1>'ROUND 4'!$AH$5:$AJ$5</formula1>
    </dataValidation>
    <dataValidation type="list" allowBlank="1" showErrorMessage="1" sqref="H9">
      <formula1>'ROUND 4'!$BB$9:$BD$9</formula1>
    </dataValidation>
    <dataValidation type="list" allowBlank="1" showErrorMessage="1" sqref="H24">
      <formula1>'ROUND 4'!$BB$24:$BD$24</formula1>
    </dataValidation>
    <dataValidation type="list" allowBlank="1" showErrorMessage="1" sqref="F25">
      <formula1>'ROUND 4'!$AT$25:$AV$25</formula1>
    </dataValidation>
    <dataValidation type="list" allowBlank="1" showErrorMessage="1" sqref="F13">
      <formula1>'ROUND 4'!$AT$13:$AV$13</formula1>
    </dataValidation>
    <dataValidation type="list" allowBlank="1" showErrorMessage="1" sqref="E5">
      <formula1>'ROUND 4'!$AP$5:$AR$5</formula1>
    </dataValidation>
    <dataValidation type="list" allowBlank="1" showErrorMessage="1" sqref="M26">
      <formula1>'ROUND 4'!$BF$26:$BH$26</formula1>
    </dataValidation>
    <dataValidation type="list" allowBlank="1" showErrorMessage="1" sqref="I8">
      <formula1>'ROUND 4'!$X$8:$AA$8</formula1>
    </dataValidation>
    <dataValidation type="list" allowBlank="1" showErrorMessage="1" sqref="O22">
      <formula1>'ROUND 4'!$BN$22:$BP$22</formula1>
    </dataValidation>
    <dataValidation type="list" allowBlank="1" showErrorMessage="1" sqref="S11">
      <formula1>'ROUND 4'!$AC$11:$AF$11</formula1>
    </dataValidation>
    <dataValidation type="list" allowBlank="1" showErrorMessage="1" sqref="D17">
      <formula1>'ROUND 4'!$AL$17:$AN$17</formula1>
    </dataValidation>
    <dataValidation type="list" allowBlank="1" showErrorMessage="1" sqref="D8">
      <formula1>'ROUND 4'!$AL$8:$AN$8</formula1>
    </dataValidation>
    <dataValidation type="list" allowBlank="1" showErrorMessage="1" sqref="Q27">
      <formula1>'ROUND 4'!$BV$27:$BX$27</formula1>
    </dataValidation>
    <dataValidation type="list" allowBlank="1" showErrorMessage="1" sqref="H18">
      <formula1>'ROUND 4'!$BB$18:$BD$18</formula1>
    </dataValidation>
    <dataValidation type="list" allowBlank="1" showErrorMessage="1" sqref="F19">
      <formula1>'ROUND 4'!$AT$19:$AV$19</formula1>
    </dataValidation>
    <dataValidation type="list" allowBlank="1" showErrorMessage="1" sqref="Q4">
      <formula1>'ROUND 4'!$BV$4:$BX$4</formula1>
    </dataValidation>
    <dataValidation type="list" allowBlank="1" showErrorMessage="1" sqref="F17">
      <formula1>'ROUND 4'!$AT$17:$AV$17</formula1>
    </dataValidation>
    <dataValidation type="list" allowBlank="1" showErrorMessage="1" sqref="D23">
      <formula1>'ROUND 4'!$AL$23:$AN$23</formula1>
    </dataValidation>
    <dataValidation type="list" allowBlank="1" showErrorMessage="1" sqref="O23">
      <formula1>'ROUND 4'!$BN$23:$BP$23</formula1>
    </dataValidation>
    <dataValidation type="list" allowBlank="1" showErrorMessage="1" sqref="P7">
      <formula1>'ROUND 4'!$BR$7:$BT$7</formula1>
    </dataValidation>
    <dataValidation type="list" allowBlank="1" showErrorMessage="1" sqref="O26">
      <formula1>'ROUND 4'!$BN$26:$BP$26</formula1>
    </dataValidation>
    <dataValidation type="list" allowBlank="1" showErrorMessage="1" sqref="M27">
      <formula1>'ROUND 4'!$BF$27:$BH$27</formula1>
    </dataValidation>
    <dataValidation type="list" allowBlank="1" showErrorMessage="1" sqref="H19">
      <formula1>'ROUND 4'!$BB$19:$BD$19</formula1>
    </dataValidation>
    <dataValidation type="list" allowBlank="1" showErrorMessage="1" sqref="R9">
      <formula1>'ROUND 4'!$BZ$9:$CB$9</formula1>
    </dataValidation>
    <dataValidation type="list" allowBlank="1" showErrorMessage="1" sqref="C15">
      <formula1>'ROUND 4'!$AH$15:$AJ$15</formula1>
    </dataValidation>
    <dataValidation type="list" allowBlank="1" showErrorMessage="1" sqref="M5">
      <formula1>'ROUND 4'!$BF$5:$BH$5</formula1>
    </dataValidation>
    <dataValidation type="list" allowBlank="1" showErrorMessage="1" sqref="S9">
      <formula1>'ROUND 4'!$AC$9:$AF$9</formula1>
    </dataValidation>
    <dataValidation type="list" allowBlank="1" showErrorMessage="1" sqref="D18">
      <formula1>'ROUND 4'!$AL$18:$AN$18</formula1>
    </dataValidation>
    <dataValidation type="list" allowBlank="1" showErrorMessage="1" sqref="F22">
      <formula1>'ROUND 4'!$AT$22:$AV$22</formula1>
    </dataValidation>
    <dataValidation type="list" allowBlank="1" showErrorMessage="1" sqref="C22">
      <formula1>'ROUND 4'!$AH$22:$AJ$22</formula1>
    </dataValidation>
    <dataValidation type="list" allowBlank="1" showErrorMessage="1" sqref="O18">
      <formula1>'ROUND 4'!$BN$18:$BP$18</formula1>
    </dataValidation>
    <dataValidation type="list" allowBlank="1" showErrorMessage="1" sqref="N7">
      <formula1>'ROUND 4'!$BJ$7:$BL$7</formula1>
    </dataValidation>
    <dataValidation type="list" allowBlank="1" showErrorMessage="1" sqref="C25">
      <formula1>'ROUND 4'!$AH$25:$AJ$25</formula1>
    </dataValidation>
    <dataValidation type="list" allowBlank="1" showErrorMessage="1" sqref="F14">
      <formula1>'ROUND 4'!$AT$14:$AV$14</formula1>
    </dataValidation>
    <dataValidation type="list" allowBlank="1" showErrorMessage="1" sqref="E27">
      <formula1>'ROUND 4'!$AP$27:$AR$27</formula1>
    </dataValidation>
    <dataValidation type="list" allowBlank="1" showErrorMessage="1" sqref="D19">
      <formula1>'ROUND 4'!$AL$19:$AN$19</formula1>
    </dataValidation>
    <dataValidation type="list" allowBlank="1" showErrorMessage="1" sqref="F21">
      <formula1>'ROUND 4'!$AT$21:$AV$21</formula1>
    </dataValidation>
    <dataValidation type="list" allowBlank="1" showErrorMessage="1" sqref="F7">
      <formula1>'ROUND 4'!$AT$7:$AV$7</formula1>
    </dataValidation>
    <dataValidation type="list" allowBlank="1" showErrorMessage="1" sqref="O19">
      <formula1>'ROUND 4'!$BN$19:$BP$19</formula1>
    </dataValidation>
    <dataValidation type="list" allowBlank="1" showErrorMessage="1" sqref="F15">
      <formula1>'ROUND 4'!$AT$15:$AV$15</formula1>
    </dataValidation>
    <dataValidation type="list" allowBlank="1" showErrorMessage="1" sqref="D25">
      <formula1>'ROUND 4'!$AL$25:$AN$25</formula1>
    </dataValidation>
    <dataValidation type="list" allowBlank="1" showErrorMessage="1" sqref="C17">
      <formula1>'ROUND 4'!$AH$17:$AJ$17</formula1>
    </dataValidation>
    <dataValidation type="list" allowBlank="1" showErrorMessage="1" sqref="O24">
      <formula1>'ROUND 4'!$BN$24:$BP$24</formula1>
    </dataValidation>
    <dataValidation type="list" allowBlank="1" showErrorMessage="1" sqref="H26">
      <formula1>'ROUND 4'!$BB$26:$BD$26</formula1>
    </dataValidation>
    <dataValidation type="list" allowBlank="1" showErrorMessage="1" sqref="O4">
      <formula1>'ROUND 4'!$BN$4:$BP$4</formula1>
    </dataValidation>
    <dataValidation type="list" allowBlank="1" showErrorMessage="1" sqref="F16">
      <formula1>'ROUND 4'!$AT$16:$AV$16</formula1>
    </dataValidation>
    <dataValidation type="list" allowBlank="1" showErrorMessage="1" sqref="C18">
      <formula1>'ROUND 4'!$AH$18:$AJ$18</formula1>
    </dataValidation>
    <dataValidation type="list" allowBlank="1" showErrorMessage="1" sqref="O25">
      <formula1>'ROUND 4'!$BN$25:$BP$25</formula1>
    </dataValidation>
    <dataValidation type="list" allowBlank="1" showErrorMessage="1" sqref="H7">
      <formula1>'ROUND 4'!$BB$7:$BD$7</formula1>
    </dataValidation>
    <dataValidation type="list" allowBlank="1" showErrorMessage="1" sqref="H27">
      <formula1>'ROUND 4'!$BB$27:$BD$27</formula1>
    </dataValidation>
    <dataValidation type="list" allowBlank="1" showErrorMessage="1" sqref="C23">
      <formula1>'ROUND 4'!$AH$23:$AJ$23</formula1>
    </dataValidation>
    <dataValidation type="list" allowBlank="1" showErrorMessage="1" sqref="D26">
      <formula1>'ROUND 4'!$AL$26:$AN$26</formula1>
    </dataValidation>
    <dataValidation type="list" allowBlank="1" showErrorMessage="1" sqref="M7">
      <formula1>'ROUND 4'!$BF$7:$BH$7</formula1>
    </dataValidation>
    <dataValidation type="list" allowBlank="1" showErrorMessage="1" sqref="D14">
      <formula1>'ROUND 4'!$AL$14:$AN$14</formula1>
    </dataValidation>
    <dataValidation type="list" allowBlank="1" showErrorMessage="1" sqref="E18">
      <formula1>'ROUND 4'!$AP$18:$AR$18</formula1>
    </dataValidation>
    <dataValidation type="list" allowBlank="1" showErrorMessage="1" sqref="E9">
      <formula1>'ROUND 4'!$AP$9:$AR$9</formula1>
    </dataValidation>
    <dataValidation type="list" allowBlank="1" showErrorMessage="1" sqref="E20">
      <formula1>'ROUND 4'!$AP$20:$AR$20</formula1>
    </dataValidation>
    <dataValidation type="list" allowBlank="1" showErrorMessage="1" sqref="N27">
      <formula1>'ROUND 4'!$BJ$27:$BL$27</formula1>
    </dataValidation>
    <dataValidation type="list" allowBlank="1" showErrorMessage="1" sqref="S21">
      <formula1>'ROUND 4'!$AC$21:$AF$21</formula1>
    </dataValidation>
    <dataValidation type="list" allowBlank="1" showErrorMessage="1" sqref="Q16">
      <formula1>'ROUND 4'!$BV$16:$BX$16</formula1>
    </dataValidation>
    <dataValidation type="list" allowBlank="1" showErrorMessage="1" sqref="S19">
      <formula1>'ROUND 4'!$AC$19:$AF$19</formula1>
    </dataValidation>
    <dataValidation type="list" allowBlank="1" showErrorMessage="1" sqref="G25">
      <formula1>'ROUND 4'!$AX$25:$AZ$25</formula1>
    </dataValidation>
    <dataValidation type="list" allowBlank="1" showErrorMessage="1" sqref="P18">
      <formula1>'ROUND 4'!$BR$18:$BT$18</formula1>
    </dataValidation>
    <dataValidation type="list" allowBlank="1" showErrorMessage="1" sqref="G11">
      <formula1>'ROUND 4'!$AX$11:$AZ$11</formula1>
    </dataValidation>
    <dataValidation type="list" allowBlank="1" showErrorMessage="1" sqref="D27">
      <formula1>'ROUND 4'!$AL$27:$AN$27</formula1>
    </dataValidation>
    <dataValidation type="list" allowBlank="1" showErrorMessage="1" sqref="P20">
      <formula1>'ROUND 4'!$BR$20:$BT$20</formula1>
    </dataValidation>
    <dataValidation type="list" allowBlank="1" showErrorMessage="1" sqref="C13">
      <formula1>'ROUND 4'!$AH$13:$AJ$13</formula1>
    </dataValidation>
    <dataValidation type="list" allowBlank="1" showErrorMessage="1" sqref="I19">
      <formula1>'ROUND 4'!$X$19:$AA$19</formula1>
    </dataValidation>
    <dataValidation type="list" allowBlank="1" showErrorMessage="1" sqref="H6">
      <formula1>'ROUND 4'!$BB$6:$BD$6</formula1>
    </dataValidation>
    <dataValidation type="list" allowBlank="1" showErrorMessage="1" sqref="R16">
      <formula1>'ROUND 4'!$BZ$16:$CB$16</formula1>
    </dataValidation>
    <dataValidation type="list" allowBlank="1" showErrorMessage="1" sqref="H22">
      <formula1>'ROUND 4'!$BB$22:$BD$22</formula1>
    </dataValidation>
    <dataValidation type="list" allowBlank="1" showErrorMessage="1" sqref="O11">
      <formula1>'ROUND 4'!$BN$11:$BP$11</formula1>
    </dataValidation>
    <dataValidation type="list" allowBlank="1" showErrorMessage="1" sqref="I21">
      <formula1>'ROUND 4'!$X$21:$AA$21</formula1>
    </dataValidation>
    <dataValidation type="list" allowBlank="1" showErrorMessage="1" sqref="C14">
      <formula1>'ROUND 4'!$AH$14:$AJ$14</formula1>
    </dataValidation>
    <dataValidation type="list" allowBlank="1" showErrorMessage="1" sqref="G24">
      <formula1>'ROUND 4'!$AX$24:$AZ$24</formula1>
    </dataValidation>
    <dataValidation type="list" allowBlank="1" showErrorMessage="1" sqref="P21">
      <formula1>'ROUND 4'!$BR$21:$BT$21</formula1>
    </dataValidation>
    <dataValidation type="list" allowBlank="1" showErrorMessage="1" sqref="G12">
      <formula1>'ROUND 4'!$AX$12:$AZ$12</formula1>
    </dataValidation>
    <dataValidation type="list" allowBlank="1" showErrorMessage="1" sqref="H23">
      <formula1>'ROUND 4'!$BB$23:$BD$23</formula1>
    </dataValidation>
    <dataValidation type="list" allowBlank="1" showErrorMessage="1" sqref="C26">
      <formula1>'ROUND 4'!$AH$26:$AJ$26</formula1>
    </dataValidation>
    <dataValidation type="list" allowBlank="1" showErrorMessage="1" sqref="I22">
      <formula1>'ROUND 4'!$X$22:$AA$22</formula1>
    </dataValidation>
    <dataValidation type="list" allowBlank="1" showErrorMessage="1" sqref="R17">
      <formula1>'ROUND 4'!$BZ$17:$CB$17</formula1>
    </dataValidation>
    <dataValidation type="list" allowBlank="1" showErrorMessage="1" sqref="R4">
      <formula1>'ROUND 4'!$BZ$4:$CB$4</formula1>
    </dataValidation>
    <dataValidation type="list" allowBlank="1" showErrorMessage="1" sqref="E19">
      <formula1>'ROUND 4'!$AP$19:$AR$19</formula1>
    </dataValidation>
    <dataValidation type="list" allowBlank="1" showErrorMessage="1" sqref="S5">
      <formula1>'ROUND 4'!$AC$5:$AF$5</formula1>
    </dataValidation>
    <dataValidation type="list" allowBlank="1" showErrorMessage="1" sqref="C9">
      <formula1>'ROUND 4'!$AH$9:$AJ$9</formula1>
    </dataValidation>
    <dataValidation type="list" allowBlank="1" showErrorMessage="1" sqref="O10">
      <formula1>'ROUND 4'!$BN$10:$BP$10</formula1>
    </dataValidation>
    <dataValidation type="list" allowBlank="1" showErrorMessage="1" sqref="C27">
      <formula1>'ROUND 4'!$AH$27:$AJ$27</formula1>
    </dataValidation>
    <dataValidation type="list" allowBlank="1" showErrorMessage="1" sqref="S18">
      <formula1>'ROUND 4'!$AC$18:$AF$18</formula1>
    </dataValidation>
    <dataValidation type="list" allowBlank="1" showErrorMessage="1" sqref="F6">
      <formula1>'ROUND 4'!$AT$6:$AV$6</formula1>
    </dataValidation>
    <dataValidation type="list" allowBlank="1" showErrorMessage="1" sqref="P4">
      <formula1>'ROUND 4'!$BR$4:$BT$4</formula1>
    </dataValidation>
    <dataValidation type="list" allowBlank="1" showErrorMessage="1" sqref="Q15">
      <formula1>'ROUND 4'!$BV$15:$BX$15</formula1>
    </dataValidation>
    <dataValidation type="list" allowBlank="1" showErrorMessage="1" sqref="R18">
      <formula1>'ROUND 4'!$BZ$18:$CB$18</formula1>
    </dataValidation>
    <dataValidation type="list" allowBlank="1" showErrorMessage="1" sqref="D5">
      <formula1>'ROUND 4'!$AL$5:$AN$5</formula1>
    </dataValidation>
    <dataValidation type="list" allowBlank="1" showErrorMessage="1" sqref="G10">
      <formula1>'ROUND 4'!$AX$10:$AZ$10</formula1>
    </dataValidation>
    <dataValidation type="list" allowBlank="1" showErrorMessage="1" sqref="O8">
      <formula1>'ROUND 4'!$BN$8:$BP$8</formula1>
    </dataValidation>
    <dataValidation type="list" allowBlank="1" showErrorMessage="1" sqref="E7">
      <formula1>'ROUND 4'!$AP$7:$AR$7</formula1>
    </dataValidation>
    <dataValidation type="list" allowBlank="1" showErrorMessage="1" sqref="I18">
      <formula1>'ROUND 4'!$X$18:$AA$18</formula1>
    </dataValidation>
    <dataValidation type="list" allowBlank="1" showErrorMessage="1" sqref="M9">
      <formula1>'ROUND 4'!$BF$9:$BH$9</formula1>
    </dataValidation>
    <dataValidation type="list" allowBlank="1" showErrorMessage="1" sqref="C12">
      <formula1>'ROUND 4'!$AH$12:$AJ$12</formula1>
    </dataValidation>
    <dataValidation type="list" allowBlank="1" showErrorMessage="1" sqref="H4">
      <formula1>'ROUND 4'!$BB$4:$BD$4</formula1>
    </dataValidation>
    <dataValidation type="list" allowBlank="1" showErrorMessage="1" sqref="H21">
      <formula1>'ROUND 4'!$BB$21:$BD$21</formula1>
    </dataValidation>
    <dataValidation type="list" allowBlank="1" showErrorMessage="1" sqref="G7">
      <formula1>'ROUND 4'!$AX$7:$AZ$7</formula1>
    </dataValidation>
    <dataValidation type="list" allowBlank="1" showErrorMessage="1" sqref="Q8">
      <formula1>'ROUND 4'!$BV$8:$BX$8</formula1>
    </dataValidation>
    <dataValidation type="list" allowBlank="1" showErrorMessage="1" sqref="D15">
      <formula1>'ROUND 4'!$AL$15:$AN$15</formula1>
    </dataValidation>
    <dataValidation type="list" allowBlank="1" showErrorMessage="1" sqref="M24">
      <formula1>'ROUND 4'!$BF$24:$BH$24</formula1>
    </dataValidation>
    <dataValidation type="list" allowBlank="1" showErrorMessage="1" sqref="E21">
      <formula1>'ROUND 4'!$AP$21:$AR$21</formula1>
    </dataValidation>
    <dataValidation type="list" allowBlank="1" showErrorMessage="1" sqref="Q17">
      <formula1>'ROUND 4'!$BV$17:$BX$17</formula1>
    </dataValidation>
    <dataValidation type="list" allowBlank="1" showErrorMessage="1" sqref="M21">
      <formula1>'ROUND 4'!$BF$21:$BH$21</formula1>
    </dataValidation>
    <dataValidation type="list" allowBlank="1" showErrorMessage="1" sqref="N4">
      <formula1>'ROUND 4'!$BJ$4:$BL$4</formula1>
    </dataValidation>
    <dataValidation type="list" allowBlank="1" showErrorMessage="1" sqref="M19">
      <formula1>'ROUND 4'!$BF$19:$BH$19</formula1>
    </dataValidation>
    <dataValidation type="list" allowBlank="1" showErrorMessage="1" sqref="D12">
      <formula1>'ROUND 4'!$AL$12:$AN$12</formula1>
    </dataValidation>
    <dataValidation type="list" allowBlank="1" showErrorMessage="1" sqref="S22">
      <formula1>'ROUND 4'!$AC$22:$AF$22</formula1>
    </dataValidation>
    <dataValidation type="list" allowBlank="1" showErrorMessage="1" sqref="G26">
      <formula1>'ROUND 4'!$AX$26:$AZ$26</formula1>
    </dataValidation>
    <dataValidation type="list" allowBlank="1" showErrorMessage="1" sqref="Q18">
      <formula1>'ROUND 4'!$BV$18:$BX$18</formula1>
    </dataValidation>
    <dataValidation type="list" allowBlank="1" showErrorMessage="1" sqref="E16">
      <formula1>'ROUND 4'!$AP$16:$AR$16</formula1>
    </dataValidation>
    <dataValidation type="list" allowBlank="1" showErrorMessage="1" sqref="N25">
      <formula1>'ROUND 4'!$BJ$25:$BL$25</formula1>
    </dataValidation>
    <dataValidation type="list" allowBlank="1" showErrorMessage="1" sqref="O12">
      <formula1>'ROUND 4'!$BN$12:$BP$12</formula1>
    </dataValidation>
    <dataValidation type="list" allowBlank="1" showErrorMessage="1" sqref="G27">
      <formula1>'ROUND 4'!$AX$27:$AZ$27</formula1>
    </dataValidation>
    <dataValidation type="list" allowBlank="1" showErrorMessage="1" sqref="I6">
      <formula1>'ROUND 4'!$X$6:$AA$6</formula1>
    </dataValidation>
    <dataValidation type="list" allowBlank="1" showErrorMessage="1" sqref="M22">
      <formula1>'ROUND 4'!$BF$22:$BH$22</formula1>
    </dataValidation>
    <dataValidation type="list" allowBlank="1" showErrorMessage="1" sqref="D13">
      <formula1>'ROUND 4'!$AL$13:$AN$13</formula1>
    </dataValidation>
    <dataValidation type="list" allowBlank="1" showErrorMessage="1" sqref="F27">
      <formula1>'ROUND 4'!$AT$27:$AV$27</formula1>
    </dataValidation>
    <dataValidation type="list" allowBlank="1" showErrorMessage="1" sqref="F4">
      <formula1>'ROUND 4'!$AT$4:$AV$4</formula1>
    </dataValidation>
    <dataValidation type="list" allowBlank="1" showErrorMessage="1" sqref="S20">
      <formula1>'ROUND 4'!$AC$20:$AF$20</formula1>
    </dataValidation>
    <dataValidation type="list" allowBlank="1" showErrorMessage="1" sqref="N26">
      <formula1>'ROUND 4'!$BJ$26:$BL$26</formula1>
    </dataValidation>
    <dataValidation type="list" allowBlank="1" showErrorMessage="1" sqref="E17">
      <formula1>'ROUND 4'!$AP$17:$AR$17</formula1>
    </dataValidation>
    <dataValidation type="list" allowBlank="1" showErrorMessage="1" sqref="S7">
      <formula1>'ROUND 4'!$AC$7:$AF$7</formula1>
    </dataValidation>
    <dataValidation type="list" allowBlank="1" showErrorMessage="1" sqref="O13">
      <formula1>'ROUND 4'!$BN$13:$BP$13</formula1>
    </dataValidation>
    <dataValidation type="list" allowBlank="1" showErrorMessage="1" sqref="P9">
      <formula1>'ROUND 4'!$BR$9:$BT$9</formula1>
    </dataValidation>
    <dataValidation type="list" allowBlank="1" showErrorMessage="1" sqref="C7">
      <formula1>'ROUND 4'!$AH$7:$AJ$7</formula1>
    </dataValidation>
    <dataValidation type="list" allowBlank="1" showErrorMessage="1" sqref="R6">
      <formula1>'ROUND 4'!$BZ$6:$CB$6</formula1>
    </dataValidation>
    <dataValidation type="list" allowBlank="1" showErrorMessage="1" sqref="H20">
      <formula1>'ROUND 4'!$BB$20:$BD$20</formula1>
    </dataValidation>
    <dataValidation type="list" allowBlank="1" showErrorMessage="1" sqref="C11">
      <formula1>'ROUND 4'!$AH$11:$AJ$11</formula1>
    </dataValidation>
    <dataValidation type="list" allowBlank="1" showErrorMessage="1" sqref="M23">
      <formula1>'ROUND 4'!$BF$23:$BH$23</formula1>
    </dataValidation>
    <dataValidation type="list" allowBlank="1" showErrorMessage="1" sqref="E22">
      <formula1>'ROUND 4'!$AP$22:$AR$22</formula1>
    </dataValidation>
    <dataValidation type="list" allowBlank="1" showErrorMessage="1" sqref="M20">
      <formula1>'ROUND 4'!$BF$20:$BH$20</formula1>
    </dataValidation>
    <dataValidation type="list" allowBlank="1" showErrorMessage="1" sqref="Q13">
      <formula1>'ROUND 4'!$BV$13:$BX$13</formula1>
    </dataValidation>
    <dataValidation type="list" allowBlank="1" showErrorMessage="1" sqref="D11">
      <formula1>'ROUND 4'!$AL$11:$AN$11</formula1>
    </dataValidation>
    <dataValidation type="list" allowBlank="1" showErrorMessage="1" sqref="D7">
      <formula1>'ROUND 4'!$AL$7:$AN$7</formula1>
    </dataValidation>
    <dataValidation type="list" allowBlank="1" showErrorMessage="1" sqref="C6">
      <formula1>'ROUND 4'!$AH$6:$AJ$6</formula1>
    </dataValidation>
    <dataValidation type="list" allowBlank="1" showErrorMessage="1" sqref="G22">
      <formula1>'ROUND 4'!$AX$22:$AZ$22</formula1>
    </dataValidation>
    <dataValidation type="list" allowBlank="1" showErrorMessage="1" sqref="N11">
      <formula1>'ROUND 4'!$BJ$11:$BL$11</formula1>
    </dataValidation>
    <dataValidation type="list" allowBlank="1" showErrorMessage="1" sqref="H12">
      <formula1>'ROUND 4'!$BB$12:$BD$12</formula1>
    </dataValidation>
    <dataValidation type="list" allowBlank="1" showErrorMessage="1" sqref="R21">
      <formula1>'ROUND 4'!$BZ$21:$CB$21</formula1>
    </dataValidation>
    <dataValidation type="list" allowBlank="1" showErrorMessage="1" sqref="M12">
      <formula1>'ROUND 4'!$BF$12:$BH$12</formula1>
    </dataValidation>
    <dataValidation type="list" allowBlank="1" showErrorMessage="1" sqref="R19">
      <formula1>'ROUND 4'!$BZ$19:$CB$19</formula1>
    </dataValidation>
    <dataValidation type="list" allowBlank="1" showErrorMessage="1" sqref="I16">
      <formula1>'ROUND 4'!$X$16:$AA$16</formula1>
    </dataValidation>
    <dataValidation type="list" allowBlank="1" showErrorMessage="1" sqref="S16">
      <formula1>'ROUND 4'!$AC$16:$AF$16</formula1>
    </dataValidation>
    <dataValidation type="list" allowBlank="1" showErrorMessage="1" sqref="P8">
      <formula1>'ROUND 4'!$BR$8:$BT$8</formula1>
    </dataValidation>
    <dataValidation type="list" allowBlank="1" showErrorMessage="1" sqref="E15">
      <formula1>'ROUND 4'!$AP$15:$AR$15</formula1>
    </dataValidation>
    <dataValidation type="list" allowBlank="1" showErrorMessage="1" sqref="G14">
      <formula1>'ROUND 4'!$AX$14:$AZ$14</formula1>
    </dataValidation>
    <dataValidation type="list" allowBlank="1" showErrorMessage="1" sqref="N24">
      <formula1>'ROUND 4'!$BJ$24:$BL$24</formula1>
    </dataValidation>
    <dataValidation type="list" allowBlank="1" showErrorMessage="1" sqref="R13">
      <formula1>'ROUND 4'!$BZ$13:$CB$13</formula1>
    </dataValidation>
    <dataValidation type="list" allowBlank="1" showErrorMessage="1" sqref="P23">
      <formula1>'ROUND 4'!$BR$23:$BT$23</formula1>
    </dataValidation>
    <dataValidation type="list" allowBlank="1" showErrorMessage="1" sqref="I9">
      <formula1>'ROUND 4'!$X$9:$AA$9</formula1>
    </dataValidation>
    <dataValidation type="list" allowBlank="1" showErrorMessage="1" sqref="R8">
      <formula1>'ROUND 4'!$BZ$8:$CB$8</formula1>
    </dataValidation>
    <dataValidation type="list" allowBlank="1" showErrorMessage="1" sqref="N10">
      <formula1>'ROUND 4'!$BJ$10:$BL$10</formula1>
    </dataValidation>
    <dataValidation type="list" allowBlank="1" showErrorMessage="1" sqref="R22">
      <formula1>'ROUND 4'!$BZ$22:$CB$22</formula1>
    </dataValidation>
    <dataValidation type="list" allowBlank="1" showErrorMessage="1" sqref="H11">
      <formula1>'ROUND 4'!$BB$11:$BD$11</formula1>
    </dataValidation>
    <dataValidation type="list" allowBlank="1" showErrorMessage="1" sqref="G4">
      <formula1>'ROUND 4'!$AX$4:$AZ$4</formula1>
    </dataValidation>
    <dataValidation type="list" allowBlank="1" showErrorMessage="1" sqref="Q5">
      <formula1>'ROUND 4'!$BV$5:$BX$5</formula1>
    </dataValidation>
    <dataValidation type="list" allowBlank="1" showErrorMessage="1" sqref="M13">
      <formula1>'ROUND 4'!$BF$13:$BH$13</formula1>
    </dataValidation>
    <dataValidation type="list" allowBlank="1" showErrorMessage="1" sqref="Q20">
      <formula1>'ROUND 4'!$BV$20:$BX$20</formula1>
    </dataValidation>
    <dataValidation type="list" allowBlank="1" showErrorMessage="1" sqref="I10">
      <formula1>'ROUND 4'!$X$10:$AA$10</formula1>
    </dataValidation>
    <dataValidation type="list" allowBlank="1" showErrorMessage="1" sqref="S8">
      <formula1>'ROUND 4'!$AC$8:$AF$8</formula1>
    </dataValidation>
    <dataValidation type="list" allowBlank="1" showErrorMessage="1" sqref="M4">
      <formula1>'ROUND 4'!$BF$4:$BH$4</formula1>
    </dataValidation>
    <dataValidation type="list" allowBlank="1" showErrorMessage="1" sqref="S17">
      <formula1>'ROUND 4'!$AC$17:$AF$17</formula1>
    </dataValidation>
    <dataValidation type="list" allowBlank="1" showErrorMessage="1" sqref="N16">
      <formula1>'ROUND 4'!$BJ$16:$BL$16</formula1>
    </dataValidation>
    <dataValidation type="list" allowBlank="1" showErrorMessage="1" sqref="P15">
      <formula1>'ROUND 4'!$BR$15:$BT$15</formula1>
    </dataValidation>
    <dataValidation type="list" allowBlank="1" showErrorMessage="1" sqref="D10">
      <formula1>'ROUND 4'!$AL$10:$AN$10</formula1>
    </dataValidation>
    <dataValidation type="list" allowBlank="1" showErrorMessage="1" sqref="Q21">
      <formula1>'ROUND 4'!$BV$21:$BX$21</formula1>
    </dataValidation>
    <dataValidation type="list" allowBlank="1" showErrorMessage="1" sqref="P22">
      <formula1>'ROUND 4'!$BR$22:$BT$22</formula1>
    </dataValidation>
    <dataValidation type="list" allowBlank="1" showErrorMessage="1" sqref="S23">
      <formula1>'ROUND 4'!$AC$23:$AF$23</formula1>
    </dataValidation>
    <dataValidation type="list" allowBlank="1" showErrorMessage="1" sqref="I11">
      <formula1>'ROUND 4'!$X$11:$AA$11</formula1>
    </dataValidation>
    <dataValidation type="list" allowBlank="1" showErrorMessage="1" sqref="N23">
      <formula1>'ROUND 4'!$BJ$23:$BL$23</formula1>
    </dataValidation>
    <dataValidation type="list" allowBlank="1" showErrorMessage="1" sqref="I23">
      <formula1>'ROUND 4'!$X$23:$AA$23</formula1>
    </dataValidation>
    <dataValidation type="list" allowBlank="1" showErrorMessage="1" sqref="N17">
      <formula1>'ROUND 4'!$BJ$17:$BL$17</formula1>
    </dataValidation>
    <dataValidation type="list" allowBlank="1" showErrorMessage="1" sqref="N8">
      <formula1>'ROUND 4'!$BJ$8:$BL$8</formula1>
    </dataValidation>
    <dataValidation type="list" allowBlank="1" showErrorMessage="1" sqref="G19">
      <formula1>'ROUND 4'!$AX$19:$AZ$19</formula1>
    </dataValidation>
    <dataValidation type="list" allowBlank="1" showErrorMessage="1" sqref="P16">
      <formula1>'ROUND 4'!$BR$16:$BT$16</formula1>
    </dataValidation>
    <dataValidation type="list" allowBlank="1" showErrorMessage="1" sqref="I17">
      <formula1>'ROUND 4'!$X$17:$AA$17</formula1>
    </dataValidation>
    <dataValidation type="list" allowBlank="1" showErrorMessage="1" sqref="N15">
      <formula1>'ROUND 4'!$BJ$15:$BL$15</formula1>
    </dataValidation>
    <dataValidation type="list" allowBlank="1" showErrorMessage="1" sqref="C4">
      <formula1>'ROUND 4'!$AH$4:$AJ$4</formula1>
    </dataValidation>
    <dataValidation type="list" allowBlank="1" showErrorMessage="1" sqref="I15">
      <formula1>'ROUND 4'!$X$15:$AA$15</formula1>
    </dataValidation>
    <dataValidation type="list" allowBlank="1" showErrorMessage="1" sqref="R15">
      <formula1>'ROUND 4'!$BZ$15:$CB$15</formula1>
    </dataValidation>
    <dataValidation type="list" allowBlank="1" showErrorMessage="1" sqref="P17">
      <formula1>'ROUND 4'!$BR$17:$BT$17</formula1>
    </dataValidation>
    <dataValidation type="list" allowBlank="1" showErrorMessage="1" sqref="E11">
      <formula1>'ROUND 4'!$AP$11:$AR$11</formula1>
    </dataValidation>
    <dataValidation type="list" allowBlank="1" showErrorMessage="1" sqref="N20">
      <formula1>'ROUND 4'!$BJ$20:$BL$20</formula1>
    </dataValidation>
    <dataValidation type="list" allowBlank="1" showErrorMessage="1" sqref="R12">
      <formula1>'ROUND 4'!$BZ$12:$CB$12</formula1>
    </dataValidation>
    <dataValidation type="list" allowBlank="1" showErrorMessage="1" sqref="G13">
      <formula1>'ROUND 4'!$AX$13:$AZ$13</formula1>
    </dataValidation>
    <dataValidation type="list" allowBlank="1" showErrorMessage="1" sqref="I20">
      <formula1>'ROUND 4'!$X$20:$AA$20</formula1>
    </dataValidation>
    <dataValidation type="list" allowBlank="1" showErrorMessage="1" sqref="F8">
      <formula1>'ROUND 4'!$AT$8:$AV$8</formula1>
    </dataValidation>
    <dataValidation type="list" allowBlank="1" showErrorMessage="1" sqref="E4">
      <formula1>'ROUND 4'!$AP$4:$AR$4</formula1>
    </dataValidation>
    <dataValidation type="list" allowBlank="1" showErrorMessage="1" sqref="Q14">
      <formula1>'ROUND 4'!$BV$14:$BX$14</formula1>
    </dataValidation>
    <dataValidation type="list" allowBlank="1" showErrorMessage="1" sqref="G20">
      <formula1>'ROUND 4'!$AX$20:$AZ$20</formula1>
    </dataValidation>
    <dataValidation type="list" allowBlank="1" showErrorMessage="1" sqref="H10">
      <formula1>'ROUND 4'!$BB$10:$BD$10</formula1>
    </dataValidation>
    <dataValidation type="list" allowBlank="1" showErrorMessage="1" sqref="G23">
      <formula1>'ROUND 4'!$AX$23:$AZ$23</formula1>
    </dataValidation>
    <dataValidation type="list" allowBlank="1" showErrorMessage="1" sqref="H8">
      <formula1>'ROUND 4'!$BB$8:$BD$8</formula1>
    </dataValidation>
    <dataValidation type="list" allowBlank="1" showErrorMessage="1" sqref="N12">
      <formula1>'ROUND 4'!$BJ$12:$BL$12</formula1>
    </dataValidation>
    <dataValidation type="list" allowBlank="1" showErrorMessage="1" sqref="D9">
      <formula1>'ROUND 4'!$AL$9:$AN$9</formula1>
    </dataValidation>
    <dataValidation type="list" allowBlank="1" showErrorMessage="1" sqref="O5">
      <formula1>'ROUND 4'!$BN$5:$BP$5</formula1>
    </dataValidation>
    <dataValidation type="list" allowBlank="1" showErrorMessage="1" sqref="I12">
      <formula1>'ROUND 4'!$X$12:$AA$12</formula1>
    </dataValidation>
    <dataValidation type="list" allowBlank="1" showErrorMessage="1" sqref="I4">
      <formula1>'ROUND 4'!$X$4:$AA$4</formula1>
    </dataValidation>
    <dataValidation type="list" allowBlank="1" showErrorMessage="1" sqref="M6">
      <formula1>'ROUND 4'!$BF$6:$BH$6</formula1>
    </dataValidation>
    <dataValidation type="list" allowBlank="1" showErrorMessage="1" sqref="G15">
      <formula1>'ROUND 4'!$AX$15:$AZ$15</formula1>
    </dataValidation>
    <dataValidation type="list" allowBlank="1" showErrorMessage="1" sqref="Q11">
      <formula1>'ROUND 4'!$BV$11:$BX$11</formula1>
    </dataValidation>
    <dataValidation type="list" allowBlank="1" showErrorMessage="1" sqref="N13">
      <formula1>'ROUND 4'!$BJ$13:$BL$13</formula1>
    </dataValidation>
    <dataValidation type="list" allowBlank="1" showErrorMessage="1" sqref="P24">
      <formula1>'ROUND 4'!$BR$24:$BT$24</formula1>
    </dataValidation>
    <dataValidation type="list" allowBlank="1" showErrorMessage="1" sqref="I13">
      <formula1>'ROUND 4'!$X$13:$AA$13</formula1>
    </dataValidation>
    <dataValidation type="list" allowBlank="1" showErrorMessage="1" sqref="P6">
      <formula1>'ROUND 4'!$BR$6:$BT$6</formula1>
    </dataValidation>
    <dataValidation type="list" allowBlank="1" showErrorMessage="1" sqref="M10">
      <formula1>'ROUND 4'!$BF$10:$BH$10</formula1>
    </dataValidation>
    <dataValidation type="list" allowBlank="1" showErrorMessage="1" sqref="R14">
      <formula1>'ROUND 4'!$BZ$14:$CB$14</formula1>
    </dataValidation>
    <dataValidation type="list" allowBlank="1" showErrorMessage="1" sqref="G16">
      <formula1>'ROUND 4'!$AX$16:$AZ$16</formula1>
    </dataValidation>
    <dataValidation type="list" allowBlank="1" showErrorMessage="1" sqref="Q12">
      <formula1>'ROUND 4'!$BV$12:$BX$12</formula1>
    </dataValidation>
    <dataValidation type="list" allowBlank="1" showErrorMessage="1" sqref="P25">
      <formula1>'ROUND 4'!$BR$25:$BT$25</formula1>
    </dataValidation>
    <dataValidation type="list" allowBlank="1" showErrorMessage="1" sqref="N6">
      <formula1>'ROUND 4'!$BJ$6:$BL$6</formula1>
    </dataValidation>
    <dataValidation type="list" allowBlank="1" showErrorMessage="1" sqref="N14">
      <formula1>'ROUND 4'!$BJ$14:$BL$14</formula1>
    </dataValidation>
    <dataValidation type="list" allowBlank="1" showErrorMessage="1" sqref="C3:H3">
      <formula1>'ROUND 4'!$Y$27:$Y$36</formula1>
    </dataValidation>
    <dataValidation type="list" allowBlank="1" showErrorMessage="1" sqref="E10">
      <formula1>'ROUND 4'!$AP$10:$AR$10</formula1>
    </dataValidation>
    <dataValidation type="list" allowBlank="1" showErrorMessage="1" sqref="I14">
      <formula1>'ROUND 4'!$X$14:$AA$14</formula1>
    </dataValidation>
    <dataValidation type="list" allowBlank="1" showErrorMessage="1" sqref="G9">
      <formula1>'ROUND 4'!$AX$9:$AZ$9</formula1>
    </dataValidation>
    <dataValidation type="list" allowBlank="1" showErrorMessage="1" sqref="M11">
      <formula1>'ROUND 4'!$BF$11:$BH$11</formula1>
    </dataValidation>
    <dataValidation type="list" allowBlank="1" showErrorMessage="1" sqref="P19">
      <formula1>'ROUND 4'!$BR$19:$BT$19</formula1>
    </dataValidation>
    <dataValidation type="list" allowBlank="1" showErrorMessage="1" sqref="R20">
      <formula1>'ROUND 4'!$BZ$20:$CB$20</formula1>
    </dataValidation>
    <dataValidation type="list" allowBlank="1" showErrorMessage="1" sqref="G21">
      <formula1>'ROUND 4'!$AX$21:$AZ$21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3"/>
      <c r="B1" s="3"/>
      <c r="C1" s="5"/>
      <c r="D1" s="5"/>
      <c r="E1" s="5"/>
      <c r="F1" s="5"/>
      <c r="G1" s="7" t="s">
        <v>55</v>
      </c>
      <c r="R1" s="5"/>
      <c r="S1" s="5"/>
      <c r="T1" s="5"/>
      <c r="U1" s="5"/>
      <c r="V1" s="8"/>
      <c r="W1" s="8"/>
      <c r="X1" s="8"/>
      <c r="Y1" s="10"/>
      <c r="Z1" s="8"/>
      <c r="AA1" s="8"/>
      <c r="AB1" s="8"/>
      <c r="AC1" s="8"/>
      <c r="AD1" s="8"/>
      <c r="AE1" s="8"/>
      <c r="AF1" s="8"/>
      <c r="AG1" s="12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</row>
    <row r="2" ht="18.75" customHeight="1">
      <c r="A2" s="3"/>
      <c r="B2" s="3"/>
      <c r="C2" s="13" t="s">
        <v>56</v>
      </c>
      <c r="D2" s="14"/>
      <c r="E2" s="14"/>
      <c r="F2" s="14"/>
      <c r="G2" s="14"/>
      <c r="H2" s="14"/>
      <c r="I2" s="14"/>
      <c r="J2" s="14"/>
      <c r="K2" s="15"/>
      <c r="L2" s="16" t="s">
        <v>8</v>
      </c>
      <c r="M2" s="18" t="s">
        <v>57</v>
      </c>
      <c r="N2" s="14"/>
      <c r="O2" s="14"/>
      <c r="P2" s="14"/>
      <c r="Q2" s="14"/>
      <c r="R2" s="14"/>
      <c r="S2" s="14"/>
      <c r="T2" s="14"/>
      <c r="U2" s="15"/>
      <c r="V2" s="8"/>
      <c r="W2" s="8"/>
      <c r="X2" s="8"/>
      <c r="Y2" s="10"/>
      <c r="Z2" s="8"/>
      <c r="AA2" s="8"/>
      <c r="AB2" s="8"/>
      <c r="AC2" s="8"/>
      <c r="AD2" s="8"/>
      <c r="AE2" s="8"/>
      <c r="AF2" s="8"/>
      <c r="AG2" s="12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</row>
    <row r="3">
      <c r="A3" s="3"/>
      <c r="B3" s="3"/>
      <c r="C3" s="20" t="s">
        <v>58</v>
      </c>
      <c r="D3" s="22"/>
      <c r="E3" s="20"/>
      <c r="F3" s="22"/>
      <c r="G3" s="20"/>
      <c r="H3" s="22"/>
      <c r="I3" s="23" t="s">
        <v>17</v>
      </c>
      <c r="J3" s="25" t="s">
        <v>19</v>
      </c>
      <c r="K3" s="23" t="s">
        <v>24</v>
      </c>
      <c r="L3" s="27"/>
      <c r="M3" s="28" t="s">
        <v>59</v>
      </c>
      <c r="N3" s="29" t="s">
        <v>60</v>
      </c>
      <c r="O3" s="28"/>
      <c r="P3" s="29"/>
      <c r="Q3" s="28"/>
      <c r="R3" s="29"/>
      <c r="S3" s="23" t="s">
        <v>17</v>
      </c>
      <c r="T3" s="25" t="s">
        <v>19</v>
      </c>
      <c r="U3" s="23" t="s">
        <v>24</v>
      </c>
      <c r="V3" s="8"/>
      <c r="W3" s="8"/>
      <c r="X3" s="8"/>
      <c r="Y3" s="10"/>
      <c r="Z3" s="8"/>
      <c r="AA3" s="8"/>
      <c r="AB3" s="8"/>
      <c r="AC3" s="8"/>
      <c r="AD3" s="8"/>
      <c r="AE3" s="8"/>
      <c r="AF3" s="8"/>
      <c r="AG3" s="12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</row>
    <row r="4">
      <c r="A4" s="3"/>
      <c r="B4" s="30"/>
      <c r="C4" s="32">
        <v>10.0</v>
      </c>
      <c r="D4" s="33"/>
      <c r="E4" s="32"/>
      <c r="F4" s="33"/>
      <c r="G4" s="32"/>
      <c r="H4" s="33"/>
      <c r="I4" s="34">
        <v>20.0</v>
      </c>
      <c r="J4" s="33">
        <f>IF(AND(SUM(C4:H4)&lt;=0,I4&gt;0), "BON.ERR", IF(OR(AND(C4&lt;&gt;"", C3=""), AND(D4&lt;&gt;"", D3=""), AND(E4&lt;&gt;"", E3=""), AND(F4&lt;&gt;"", F3=""), AND(G4&lt;&gt;"", G3=""), AND(H4&lt;&gt;"", H3="")), "TU.ERR", SUM(C4:I4)))</f>
        <v>30</v>
      </c>
      <c r="K4" s="37">
        <f>IFERROR(__xludf.DUMMYFUNCTION("IF(OR(RegExMatch(J4&amp;"""",""ERR""), RegExMatch(J4&amp;"""",""--"")),  ""-----------"", SUM(J4,K3))"),30.0)</f>
        <v>30</v>
      </c>
      <c r="L4" s="38">
        <v>1.0</v>
      </c>
      <c r="M4" s="39"/>
      <c r="N4" s="33"/>
      <c r="O4" s="39"/>
      <c r="P4" s="40"/>
      <c r="Q4" s="39"/>
      <c r="R4" s="40"/>
      <c r="S4" s="34"/>
      <c r="T4" s="33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2">
        <f>IFERROR(__xludf.DUMMYFUNCTION("IF(OR(RegExMatch(T4&amp;"""",""ERR""), RegExMatch(T4&amp;"""",""--"")),  ""-----------"", SUM(T4,U3))"),0.0)</f>
        <v>0</v>
      </c>
      <c r="V4" s="43"/>
      <c r="W4" s="44" t="b">
        <f t="shared" ref="W4:W23" si="1">(COUNTIF(C4:H4, "=15")+COUNTIF(C4:H4, "=10")=1)</f>
        <v>1</v>
      </c>
      <c r="X4" s="44">
        <f>IFERROR(__xludf.DUMMYFUNCTION("IF(W4, FILTER(BONUS, LEN(BONUS)), ""0"")"),0.0)</f>
        <v>0</v>
      </c>
      <c r="Y4" s="43">
        <f>IFERROR(__xludf.DUMMYFUNCTION("""COMPUTED_VALUE"""),10.0)</f>
        <v>10</v>
      </c>
      <c r="Z4" s="44">
        <f>IFERROR(__xludf.DUMMYFUNCTION("""COMPUTED_VALUE"""),20.0)</f>
        <v>20</v>
      </c>
      <c r="AA4" s="44">
        <f>IFERROR(__xludf.DUMMYFUNCTION("""COMPUTED_VALUE"""),30.0)</f>
        <v>30</v>
      </c>
      <c r="AB4" s="44" t="b">
        <f t="shared" ref="AB4:AB23" si="2">(COUNTIF(M4:R4, "=15")+COUNTIF(M4:R4, "=10")=1)</f>
        <v>0</v>
      </c>
      <c r="AC4" s="44" t="str">
        <f>IFERROR(__xludf.DUMMYFUNCTION("IF(AB4, FILTER(BONUS, LEN(BONUS)), ""0"")"),"0")</f>
        <v>0</v>
      </c>
      <c r="AD4" s="44"/>
      <c r="AE4" s="44"/>
      <c r="AF4" s="44"/>
      <c r="AG4" s="44">
        <f>IF(C3="", 0, IF(SUM(C4:H4)-C4&lt;&gt;0, 0, IF(SUM(M4:R4)&gt;0, 2, IF(SUM(M4:R4)&lt;0, 3, 1))))</f>
        <v>1</v>
      </c>
      <c r="AH4" s="44">
        <f>IFERROR(__xludf.DUMMYFUNCTION("IF(AG4=1, FILTER(TOSSUP, LEN(TOSSUP)), IF(AG4=2, FILTER(NEG, LEN(NEG)), IF(AG4, FILTER(NONEG, LEN(NONEG)), """")))"),-5.0)</f>
        <v>-5</v>
      </c>
      <c r="AI4" s="44">
        <f>IFERROR(__xludf.DUMMYFUNCTION("""COMPUTED_VALUE"""),10.0)</f>
        <v>10</v>
      </c>
      <c r="AJ4" s="44">
        <f>IFERROR(__xludf.DUMMYFUNCTION("""COMPUTED_VALUE"""),15.0)</f>
        <v>15</v>
      </c>
      <c r="AK4" s="44">
        <f>IF(D3="", 0, IF(SUM(C4:H4)-D4&lt;&gt;0, 0, IF(SUM(M4:R4)&gt;0, 2, IF(SUM(M4:R4)&lt;0, 3, 1))))</f>
        <v>0</v>
      </c>
      <c r="AL4" s="44" t="str">
        <f>IFERROR(__xludf.DUMMYFUNCTION("IF(AK4=1, FILTER(TOSSUP, LEN(TOSSUP)), IF(AK4=2, FILTER(NEG, LEN(NEG)), IF(AK4, FILTER(NONEG, LEN(NONEG)), """")))"),"")</f>
        <v/>
      </c>
      <c r="AM4" s="44"/>
      <c r="AN4" s="44"/>
      <c r="AO4" s="44">
        <f>IF(E3="", 0, IF(SUM(C4:H4)-E4&lt;&gt;0, 0, IF(SUM(M4:R4)&gt;0, 2, IF(SUM(M4:R4)&lt;0, 3, 1))))</f>
        <v>0</v>
      </c>
      <c r="AP4" s="44" t="str">
        <f>IFERROR(__xludf.DUMMYFUNCTION("IF(AO4=1, FILTER(TOSSUP, LEN(TOSSUP)), IF(AO4=2, FILTER(NEG, LEN(NEG)), IF(AO4, FILTER(NONEG, LEN(NONEG)), """")))"),"")</f>
        <v/>
      </c>
      <c r="AQ4" s="44"/>
      <c r="AR4" s="44"/>
      <c r="AS4" s="44">
        <f>IF(F3="", 0, IF(SUM(C4:H4)-F4&lt;&gt;0, 0, IF(SUM(M4:R4)&gt;0, 2, IF(SUM(M4:R4)&lt;0, 3, 1))))</f>
        <v>0</v>
      </c>
      <c r="AT4" s="44" t="str">
        <f>IFERROR(__xludf.DUMMYFUNCTION("IF(AS4=1, FILTER(TOSSUP, LEN(TOSSUP)), IF(AS4=2, FILTER(NEG, LEN(NEG)), IF(AS4, FILTER(NONEG, LEN(NONEG)), """")))"),"")</f>
        <v/>
      </c>
      <c r="AU4" s="44"/>
      <c r="AV4" s="44"/>
      <c r="AW4" s="44">
        <f>IF(G3="", 0, IF(SUM(C4:H4)-G4&lt;&gt;0, 0, IF(SUM(M4:R4)&gt;0, 2, IF(SUM(M4:R4)&lt;0, 3, 1))))</f>
        <v>0</v>
      </c>
      <c r="AX4" s="44" t="str">
        <f>IFERROR(__xludf.DUMMYFUNCTION("IF(AW4=1, FILTER(TOSSUP, LEN(TOSSUP)), IF(AW4=2, FILTER(NEG, LEN(NEG)), IF(AW4, FILTER(NONEG, LEN(NONEG)), """")))"),"")</f>
        <v/>
      </c>
      <c r="AY4" s="44"/>
      <c r="AZ4" s="47"/>
      <c r="BA4" s="47">
        <f>IF(H3="", 0, IF(SUM(C4:H4)-H4&lt;&gt;0, 0, IF(SUM(M4:R4)&gt;0, 2, IF(SUM(M4:R4)&lt;0, 3, 1))))</f>
        <v>0</v>
      </c>
      <c r="BB4" s="47" t="str">
        <f>IFERROR(__xludf.DUMMYFUNCTION("IF(BA4=1, FILTER(TOSSUP, LEN(TOSSUP)), IF(BA4=2, FILTER(NEG, LEN(NEG)), IF(BA4, FILTER(NONEG, LEN(NONEG)), """")))"),"")</f>
        <v/>
      </c>
      <c r="BC4" s="47"/>
      <c r="BD4" s="47"/>
      <c r="BE4" s="47">
        <f>IF(M3="", 0, IF(SUM(M4:R4)-M4&lt;&gt;0, 0, IF(SUM(C4:H4)&gt;0, 2, IF(SUM(C4:H4)&lt;0, 3, 1))))</f>
        <v>2</v>
      </c>
      <c r="BF4" s="47">
        <f>IFERROR(__xludf.DUMMYFUNCTION("IF(BE4=1, FILTER(TOSSUP, LEN(TOSSUP)), IF(BE4=2, FILTER(NEG, LEN(NEG)), IF(BE4, FILTER(NONEG, LEN(NONEG)), """")))"),-5.0)</f>
        <v>-5</v>
      </c>
      <c r="BG4" s="47"/>
      <c r="BH4" s="47"/>
      <c r="BI4" s="47">
        <f>IF(N3="", 0, IF(SUM(M4:R4)-N4&lt;&gt;0, 0, IF(SUM(C4:H4)&gt;0, 2, IF(SUM(C4:H4)&lt;0, 3, 1))))</f>
        <v>2</v>
      </c>
      <c r="BJ4" s="47">
        <f>IFERROR(__xludf.DUMMYFUNCTION("IF(BI4=1, FILTER(TOSSUP, LEN(TOSSUP)), IF(BI4=2, FILTER(NEG, LEN(NEG)), IF(BI4, FILTER(NONEG, LEN(NONEG)), """")))"),-5.0)</f>
        <v>-5</v>
      </c>
      <c r="BK4" s="47"/>
      <c r="BL4" s="47"/>
      <c r="BM4" s="47">
        <f>IF(O3="", 0, IF(SUM(M4:R4)-O4&lt;&gt;0, 0, IF(SUM(C4:H4)&gt;0, 2, IF(SUM(C4:H4)&lt;0, 3, 1))))</f>
        <v>0</v>
      </c>
      <c r="BN4" s="47" t="str">
        <f>IFERROR(__xludf.DUMMYFUNCTION("IF(BM4=1, FILTER(TOSSUP, LEN(TOSSUP)), IF(BM4=2, FILTER(NEG, LEN(NEG)), IF(BM4, FILTER(NONEG, LEN(NONEG)), """")))"),"")</f>
        <v/>
      </c>
      <c r="BO4" s="47"/>
      <c r="BP4" s="47"/>
      <c r="BQ4" s="47">
        <f>IF(P3="", 0, IF(SUM(M4:R4)-P4&lt;&gt;0, 0, IF(SUM(C4:H4)&gt;0, 2, IF(SUM(C4:H4)&lt;0, 3, 1))))</f>
        <v>0</v>
      </c>
      <c r="BR4" s="47" t="str">
        <f>IFERROR(__xludf.DUMMYFUNCTION("IF(BQ4=1, FILTER(TOSSUP, LEN(TOSSUP)), IF(BQ4=2, FILTER(NEG, LEN(NEG)), IF(BQ4, FILTER(NONEG, LEN(NONEG)), """")))"),"")</f>
        <v/>
      </c>
      <c r="BS4" s="47"/>
      <c r="BT4" s="47"/>
      <c r="BU4" s="47">
        <f>IF(Q3="", 0, IF(SUM(M4:R4)-Q4&lt;&gt;0, 0, IF(SUM(C4:H4)&gt;0, 2, IF(SUM(C4:H4)&lt;0, 3, 1))))</f>
        <v>0</v>
      </c>
      <c r="BV4" s="47" t="str">
        <f>IFERROR(__xludf.DUMMYFUNCTION("IF(BU4=1, FILTER(TOSSUP, LEN(TOSSUP)), IF(BU4=2, FILTER(NEG, LEN(NEG)), IF(BU4, FILTER(NONEG, LEN(NONEG)), """")))"),"")</f>
        <v/>
      </c>
      <c r="BW4" s="47"/>
      <c r="BX4" s="47"/>
      <c r="BY4" s="47">
        <f>IF(R3="", 0, IF(SUM(M4:R4)-R4&lt;&gt;0, 0, IF(SUM(C4:H4)&gt;0, 2, IF(SUM(C4:H4)&lt;0, 3, 1))))</f>
        <v>0</v>
      </c>
      <c r="BZ4" s="47" t="str">
        <f>IFERROR(__xludf.DUMMYFUNCTION("IF(BY4=1, FILTER(TOSSUP, LEN(TOSSUP)), IF(BY4=2, FILTER(NEG, LEN(NEG)), IF(BY4, FILTER(NONEG, LEN(NONEG)), """")))"),"")</f>
        <v/>
      </c>
      <c r="CA4" s="47"/>
      <c r="CB4" s="47"/>
    </row>
    <row r="5">
      <c r="A5" s="3"/>
      <c r="B5" s="3"/>
      <c r="C5" s="32">
        <v>15.0</v>
      </c>
      <c r="D5" s="33"/>
      <c r="E5" s="32"/>
      <c r="F5" s="33"/>
      <c r="G5" s="32"/>
      <c r="H5" s="33"/>
      <c r="I5" s="34">
        <v>20.0</v>
      </c>
      <c r="J5" s="33">
        <f>IF(AND(SUM(C5:H5)&lt;=0,I5&gt;0), "BON.ERR", IF(OR(AND(C5&lt;&gt;"", C3=""), AND(D5&lt;&gt;"", D3=""), AND(E5&lt;&gt;"", E3=""), AND(F5&lt;&gt;"", F3=""), AND(G5&lt;&gt;"", G3=""), AND(H5&lt;&gt;"", H3="")), "TU.ERR", SUM(C5:I5)))</f>
        <v>35</v>
      </c>
      <c r="K5" s="42">
        <f>IFERROR(__xludf.DUMMYFUNCTION("IF(OR(RegExMatch(J5&amp;"""",""ERR""), RegExMatch(J5&amp;"""",""--""), RegExMatch(K4&amp;"""",""--""),),  ""-----------"", SUM(J5,K4))"),65.0)</f>
        <v>65</v>
      </c>
      <c r="L5" s="38">
        <v>2.0</v>
      </c>
      <c r="M5" s="39"/>
      <c r="N5" s="33"/>
      <c r="O5" s="39"/>
      <c r="P5" s="57"/>
      <c r="Q5" s="58"/>
      <c r="R5" s="59"/>
      <c r="S5" s="34"/>
      <c r="T5" s="33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2">
        <f>IFERROR(__xludf.DUMMYFUNCTION("IF(OR(RegExMatch(T5&amp;"""",""ERR""), RegExMatch(T5&amp;"""",""--""), RegExMatch(U4&amp;"""",""--""),),  ""-----------"", SUM(T5,U4))"),0.0)</f>
        <v>0</v>
      </c>
      <c r="V5" s="43"/>
      <c r="W5" s="44" t="b">
        <f t="shared" si="1"/>
        <v>1</v>
      </c>
      <c r="X5" s="44">
        <f>IFERROR(__xludf.DUMMYFUNCTION("IF(W5, FILTER(BONUS, LEN(BONUS)), ""0"")"),0.0)</f>
        <v>0</v>
      </c>
      <c r="Y5" s="43">
        <f>IFERROR(__xludf.DUMMYFUNCTION("""COMPUTED_VALUE"""),10.0)</f>
        <v>10</v>
      </c>
      <c r="Z5" s="43">
        <f>IFERROR(__xludf.DUMMYFUNCTION("""COMPUTED_VALUE"""),20.0)</f>
        <v>20</v>
      </c>
      <c r="AA5" s="43">
        <f>IFERROR(__xludf.DUMMYFUNCTION("""COMPUTED_VALUE"""),30.0)</f>
        <v>30</v>
      </c>
      <c r="AB5" s="44" t="b">
        <f t="shared" si="2"/>
        <v>0</v>
      </c>
      <c r="AC5" s="44" t="str">
        <f>IFERROR(__xludf.DUMMYFUNCTION("IF(AB5, FILTER(BONUS, LEN(BONUS)), ""0"")"),"0")</f>
        <v>0</v>
      </c>
      <c r="AD5" s="43"/>
      <c r="AE5" s="43"/>
      <c r="AF5" s="43"/>
      <c r="AG5" s="43">
        <f>IF(C3="", 0, IF(SUM(C5:H5)-C5&lt;&gt;0, 0, IF(SUM(M5:R5)&gt;0, 2, IF(SUM(M5:R5)&lt;0, 3, 1))))</f>
        <v>1</v>
      </c>
      <c r="AH5" s="44">
        <f>IFERROR(__xludf.DUMMYFUNCTION("IF(AG5=1, FILTER(TOSSUP, LEN(TOSSUP)), IF(AG5=2, FILTER(NEG, LEN(NEG)), IF(AG5, FILTER(NONEG, LEN(NONEG)), """")))"),-5.0)</f>
        <v>-5</v>
      </c>
      <c r="AI5" s="43">
        <f>IFERROR(__xludf.DUMMYFUNCTION("""COMPUTED_VALUE"""),10.0)</f>
        <v>10</v>
      </c>
      <c r="AJ5" s="43">
        <f>IFERROR(__xludf.DUMMYFUNCTION("""COMPUTED_VALUE"""),15.0)</f>
        <v>15</v>
      </c>
      <c r="AK5" s="43">
        <f>IF(D3="", 0, IF(SUM(C5:H5)-D5&lt;&gt;0, 0, IF(SUM(M5:R5)&gt;0, 2, IF(SUM(M5:R5)&lt;0, 3, 1))))</f>
        <v>0</v>
      </c>
      <c r="AL5" s="43" t="str">
        <f>IFERROR(__xludf.DUMMYFUNCTION("IF(AK5=1, FILTER(TOSSUP, LEN(TOSSUP)), IF(AK5=2, FILTER(NEG, LEN(NEG)), IF(AK5, FILTER(NONEG, LEN(NONEG)), """")))"),"")</f>
        <v/>
      </c>
      <c r="AM5" s="43"/>
      <c r="AN5" s="43"/>
      <c r="AO5" s="43">
        <f>IF(E3="", 0, IF(SUM(C5:H5)-E5&lt;&gt;0, 0, IF(SUM(M5:R5)&gt;0, 2, IF(SUM(M5:R5)&lt;0, 3, 1))))</f>
        <v>0</v>
      </c>
      <c r="AP5" s="43" t="str">
        <f>IFERROR(__xludf.DUMMYFUNCTION("IF(AO5=1, FILTER(TOSSUP, LEN(TOSSUP)), IF(AO5=2, FILTER(NEG, LEN(NEG)), IF(AO5, FILTER(NONEG, LEN(NONEG)), """")))"),"")</f>
        <v/>
      </c>
      <c r="AQ5" s="43"/>
      <c r="AR5" s="43"/>
      <c r="AS5" s="43">
        <f>IF(F3="", 0, IF(SUM(C5:H5)-F5&lt;&gt;0, 0, IF(SUM(M5:R5)&gt;0, 2, IF(SUM(M5:R5)&lt;0, 3, 1))))</f>
        <v>0</v>
      </c>
      <c r="AT5" s="43" t="str">
        <f>IFERROR(__xludf.DUMMYFUNCTION("IF(AS5=1, FILTER(TOSSUP, LEN(TOSSUP)), IF(AS5=2, FILTER(NEG, LEN(NEG)), IF(AS5, FILTER(NONEG, LEN(NONEG)), """")))"),"")</f>
        <v/>
      </c>
      <c r="AU5" s="43"/>
      <c r="AV5" s="43"/>
      <c r="AW5" s="43">
        <f>IF(G3="", 0, IF(SUM(C5:H5)-G5&lt;&gt;0, 0, IF(SUM(M5:R5)&gt;0, 2, IF(SUM(M5:R5)&lt;0, 3, 1))))</f>
        <v>0</v>
      </c>
      <c r="AX5" s="43" t="str">
        <f>IFERROR(__xludf.DUMMYFUNCTION("IF(AW5=1, FILTER(TOSSUP, LEN(TOSSUP)), IF(AW5=2, FILTER(NEG, LEN(NEG)), IF(AW5, FILTER(NONEG, LEN(NONEG)), """")))"),"")</f>
        <v/>
      </c>
      <c r="AY5" s="43"/>
      <c r="AZ5" s="43"/>
      <c r="BA5" s="43">
        <f>IF(H3="", 0, IF(SUM(C5:H5)-H5&lt;&gt;0, 0, IF(SUM(M5:R5)&gt;0, 2, IF(SUM(M5:R5)&lt;0, 3, 1))))</f>
        <v>0</v>
      </c>
      <c r="BB5" s="43" t="str">
        <f>IFERROR(__xludf.DUMMYFUNCTION("IF(BA5=1, FILTER(TOSSUP, LEN(TOSSUP)), IF(BA5=2, FILTER(NEG, LEN(NEG)), IF(BA5, FILTER(NONEG, LEN(NONEG)), """")))"),"")</f>
        <v/>
      </c>
      <c r="BC5" s="43"/>
      <c r="BD5" s="43"/>
      <c r="BE5" s="43">
        <f>IF(M3="", 0, IF(SUM(M5:R5)-M5&lt;&gt;0, 0, IF(SUM(C5:H5)&gt;0, 2, IF(SUM(C5:H5)&lt;0, 3, 1))))</f>
        <v>2</v>
      </c>
      <c r="BF5" s="43">
        <f>IFERROR(__xludf.DUMMYFUNCTION("IF(BE5=1, FILTER(TOSSUP, LEN(TOSSUP)), IF(BE5=2, FILTER(NEG, LEN(NEG)), IF(BE5, FILTER(NONEG, LEN(NONEG)), """")))"),-5.0)</f>
        <v>-5</v>
      </c>
      <c r="BG5" s="43"/>
      <c r="BH5" s="43"/>
      <c r="BI5" s="43">
        <f>IF(N3="", 0, IF(SUM(M5:R5)-N5&lt;&gt;0, 0, IF(SUM(C5:H5)&gt;0, 2, IF(SUM(C5:H5)&lt;0, 3, 1))))</f>
        <v>2</v>
      </c>
      <c r="BJ5" s="43">
        <f>IFERROR(__xludf.DUMMYFUNCTION("IF(BI5=1, FILTER(TOSSUP, LEN(TOSSUP)), IF(BI5=2, FILTER(NEG, LEN(NEG)), IF(BI5, FILTER(NONEG, LEN(NONEG)), """")))"),-5.0)</f>
        <v>-5</v>
      </c>
      <c r="BK5" s="43"/>
      <c r="BL5" s="43"/>
      <c r="BM5" s="43">
        <f>IF(O3="", 0, IF(SUM(M5:R5)-O5&lt;&gt;0, 0, IF(SUM(C5:H5)&gt;0, 2, IF(SUM(C5:H5)&lt;0, 3, 1))))</f>
        <v>0</v>
      </c>
      <c r="BN5" s="43" t="str">
        <f>IFERROR(__xludf.DUMMYFUNCTION("IF(BM5=1, FILTER(TOSSUP, LEN(TOSSUP)), IF(BM5=2, FILTER(NEG, LEN(NEG)), IF(BM5, FILTER(NONEG, LEN(NONEG)), """")))"),"")</f>
        <v/>
      </c>
      <c r="BO5" s="43"/>
      <c r="BP5" s="43"/>
      <c r="BQ5" s="43">
        <f>IF(P3="", 0, IF(SUM(M5:R5)-P5&lt;&gt;0, 0, IF(SUM(C5:H5)&gt;0, 2, IF(SUM(C5:H5)&lt;0, 3, 1))))</f>
        <v>0</v>
      </c>
      <c r="BR5" s="43" t="str">
        <f>IFERROR(__xludf.DUMMYFUNCTION("IF(BQ5=1, FILTER(TOSSUP, LEN(TOSSUP)), IF(BQ5=2, FILTER(NEG, LEN(NEG)), IF(BQ5, FILTER(NONEG, LEN(NONEG)), """")))"),"")</f>
        <v/>
      </c>
      <c r="BS5" s="43"/>
      <c r="BT5" s="43"/>
      <c r="BU5" s="43">
        <f>IF(Q3="", 0, IF(SUM(M5:R5)-Q5&lt;&gt;0, 0, IF(SUM(C5:H5)&gt;0, 2, IF(SUM(C5:H5)&lt;0, 3, 1))))</f>
        <v>0</v>
      </c>
      <c r="BV5" s="43" t="str">
        <f>IFERROR(__xludf.DUMMYFUNCTION("IF(BU5=1, FILTER(TOSSUP, LEN(TOSSUP)), IF(BU5=2, FILTER(NEG, LEN(NEG)), IF(BU5, FILTER(NONEG, LEN(NONEG)), """")))"),"")</f>
        <v/>
      </c>
      <c r="BW5" s="43"/>
      <c r="BX5" s="43"/>
      <c r="BY5" s="43">
        <f>IF(R3="", 0, IF(SUM(M5:R5)-R5&lt;&gt;0, 0, IF(SUM(C5:H5)&gt;0, 2, IF(SUM(C5:H5)&lt;0, 3, 1))))</f>
        <v>0</v>
      </c>
      <c r="BZ5" s="43" t="str">
        <f>IFERROR(__xludf.DUMMYFUNCTION("IF(BY5=1, FILTER(TOSSUP, LEN(TOSSUP)), IF(BY5=2, FILTER(NEG, LEN(NEG)), IF(BY5, FILTER(NONEG, LEN(NONEG)), """")))"),"")</f>
        <v/>
      </c>
      <c r="CA5" s="43"/>
      <c r="CB5" s="43"/>
    </row>
    <row r="6">
      <c r="A6" s="3"/>
      <c r="B6" s="3"/>
      <c r="C6" s="32">
        <v>10.0</v>
      </c>
      <c r="D6" s="33"/>
      <c r="E6" s="60"/>
      <c r="F6" s="33"/>
      <c r="G6" s="60"/>
      <c r="H6" s="61"/>
      <c r="I6" s="34">
        <v>20.0</v>
      </c>
      <c r="J6" s="33">
        <f>IF(AND(SUM(C6:H6)&lt;=0,I6&gt;0), "BON.ERR", IF(OR(AND(C6&lt;&gt;"", C3=""), AND(D6&lt;&gt;"", D3=""), AND(E6&lt;&gt;"", E3=""), AND(F6&lt;&gt;"", F3=""), AND(G6&lt;&gt;"", G3=""), AND(H6&lt;&gt;"", H3="")), "TU.ERR", SUM(C6:I6)))</f>
        <v>30</v>
      </c>
      <c r="K6" s="42">
        <f>IFERROR(__xludf.DUMMYFUNCTION("IF(OR(RegExMatch(J6&amp;"""",""ERR""), RegExMatch(J6&amp;"""",""--""), RegExMatch(K5&amp;"""",""--""),),  ""-----------"", SUM(J6,K5))"),95.0)</f>
        <v>95</v>
      </c>
      <c r="L6" s="38">
        <v>3.0</v>
      </c>
      <c r="M6" s="39"/>
      <c r="N6" s="61"/>
      <c r="O6" s="39"/>
      <c r="P6" s="57"/>
      <c r="Q6" s="39"/>
      <c r="R6" s="59"/>
      <c r="S6" s="34"/>
      <c r="T6" s="33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2">
        <f>IFERROR(__xludf.DUMMYFUNCTION("IF(OR(RegExMatch(T6&amp;"""",""ERR""), RegExMatch(T6&amp;"""",""--""), RegExMatch(U5&amp;"""",""--""),),  ""-----------"", SUM(T6,U5))"),0.0)</f>
        <v>0</v>
      </c>
      <c r="V6" s="43"/>
      <c r="W6" s="44" t="b">
        <f t="shared" si="1"/>
        <v>1</v>
      </c>
      <c r="X6" s="44">
        <f>IFERROR(__xludf.DUMMYFUNCTION("IF(W6, FILTER(BONUS, LEN(BONUS)), ""0"")"),0.0)</f>
        <v>0</v>
      </c>
      <c r="Y6" s="43">
        <f>IFERROR(__xludf.DUMMYFUNCTION("""COMPUTED_VALUE"""),10.0)</f>
        <v>10</v>
      </c>
      <c r="Z6" s="43">
        <f>IFERROR(__xludf.DUMMYFUNCTION("""COMPUTED_VALUE"""),20.0)</f>
        <v>20</v>
      </c>
      <c r="AA6" s="43">
        <f>IFERROR(__xludf.DUMMYFUNCTION("""COMPUTED_VALUE"""),30.0)</f>
        <v>30</v>
      </c>
      <c r="AB6" s="44" t="b">
        <f t="shared" si="2"/>
        <v>0</v>
      </c>
      <c r="AC6" s="44" t="str">
        <f>IFERROR(__xludf.DUMMYFUNCTION("IF(AB6, FILTER(BONUS, LEN(BONUS)), ""0"")"),"0")</f>
        <v>0</v>
      </c>
      <c r="AD6" s="43"/>
      <c r="AE6" s="43"/>
      <c r="AF6" s="43"/>
      <c r="AG6" s="43">
        <f>IF(C3="", 0, IF(SUM(C6:H6)-C6&lt;&gt;0, 0, IF(SUM(M6:R6)&gt;0, 2, IF(SUM(M6:R6)&lt;0, 3, 1))))</f>
        <v>1</v>
      </c>
      <c r="AH6" s="44">
        <f>IFERROR(__xludf.DUMMYFUNCTION("IF(AG6=1, FILTER(TOSSUP, LEN(TOSSUP)), IF(AG6=2, FILTER(NEG, LEN(NEG)), IF(AG6, FILTER(NONEG, LEN(NONEG)), """")))"),-5.0)</f>
        <v>-5</v>
      </c>
      <c r="AI6" s="43">
        <f>IFERROR(__xludf.DUMMYFUNCTION("""COMPUTED_VALUE"""),10.0)</f>
        <v>10</v>
      </c>
      <c r="AJ6" s="43">
        <f>IFERROR(__xludf.DUMMYFUNCTION("""COMPUTED_VALUE"""),15.0)</f>
        <v>15</v>
      </c>
      <c r="AK6" s="43">
        <f>IF(D3="", 0, IF(SUM(C6:H6)-D6&lt;&gt;0, 0, IF(SUM(M6:R6)&gt;0, 2, IF(SUM(M6:R6)&lt;0, 3, 1))))</f>
        <v>0</v>
      </c>
      <c r="AL6" s="43" t="str">
        <f>IFERROR(__xludf.DUMMYFUNCTION("IF(AK6=1, FILTER(TOSSUP, LEN(TOSSUP)), IF(AK6=2, FILTER(NEG, LEN(NEG)), IF(AK6, FILTER(NONEG, LEN(NONEG)), """")))"),"")</f>
        <v/>
      </c>
      <c r="AM6" s="43"/>
      <c r="AN6" s="43"/>
      <c r="AO6" s="43">
        <f>IF(E3="", 0, IF(SUM(C6:H6)-E6&lt;&gt;0, 0, IF(SUM(M6:R6)&gt;0, 2, IF(SUM(M6:R6)&lt;0, 3, 1))))</f>
        <v>0</v>
      </c>
      <c r="AP6" s="43" t="str">
        <f>IFERROR(__xludf.DUMMYFUNCTION("IF(AO6=1, FILTER(TOSSUP, LEN(TOSSUP)), IF(AO6=2, FILTER(NEG, LEN(NEG)), IF(AO6, FILTER(NONEG, LEN(NONEG)), """")))"),"")</f>
        <v/>
      </c>
      <c r="AQ6" s="43"/>
      <c r="AR6" s="43"/>
      <c r="AS6" s="43">
        <f>IF(F3="", 0, IF(SUM(C6:H6)-F6&lt;&gt;0, 0, IF(SUM(M6:R6)&gt;0, 2, IF(SUM(M6:R6)&lt;0, 3, 1))))</f>
        <v>0</v>
      </c>
      <c r="AT6" s="43" t="str">
        <f>IFERROR(__xludf.DUMMYFUNCTION("IF(AS6=1, FILTER(TOSSUP, LEN(TOSSUP)), IF(AS6=2, FILTER(NEG, LEN(NEG)), IF(AS6, FILTER(NONEG, LEN(NONEG)), """")))"),"")</f>
        <v/>
      </c>
      <c r="AU6" s="43"/>
      <c r="AV6" s="43"/>
      <c r="AW6" s="43">
        <f>IF(G3="", 0, IF(SUM(C6:H6)-G6&lt;&gt;0, 0, IF(SUM(M6:R6)&gt;0, 2, IF(SUM(M6:R6)&lt;0, 3, 1))))</f>
        <v>0</v>
      </c>
      <c r="AX6" s="43" t="str">
        <f>IFERROR(__xludf.DUMMYFUNCTION("IF(AW6=1, FILTER(TOSSUP, LEN(TOSSUP)), IF(AW6=2, FILTER(NEG, LEN(NEG)), IF(AW6, FILTER(NONEG, LEN(NONEG)), """")))"),"")</f>
        <v/>
      </c>
      <c r="AY6" s="43"/>
      <c r="AZ6" s="43"/>
      <c r="BA6" s="43">
        <f>IF(H3="", 0, IF(SUM(C6:H6)-H6&lt;&gt;0, 0, IF(SUM(M6:R6)&gt;0, 2, IF(SUM(M6:R6)&lt;0, 3, 1))))</f>
        <v>0</v>
      </c>
      <c r="BB6" s="43" t="str">
        <f>IFERROR(__xludf.DUMMYFUNCTION("IF(BA6=1, FILTER(TOSSUP, LEN(TOSSUP)), IF(BA6=2, FILTER(NEG, LEN(NEG)), IF(BA6, FILTER(NONEG, LEN(NONEG)), """")))"),"")</f>
        <v/>
      </c>
      <c r="BC6" s="43"/>
      <c r="BD6" s="43"/>
      <c r="BE6" s="43">
        <f>IF(M3="", 0, IF(SUM(M6:R6)-M6&lt;&gt;0, 0, IF(SUM(C6:H6)&gt;0, 2, IF(SUM(C6:H6)&lt;0, 3, 1))))</f>
        <v>2</v>
      </c>
      <c r="BF6" s="43">
        <f>IFERROR(__xludf.DUMMYFUNCTION("IF(BE6=1, FILTER(TOSSUP, LEN(TOSSUP)), IF(BE6=2, FILTER(NEG, LEN(NEG)), IF(BE6, FILTER(NONEG, LEN(NONEG)), """")))"),-5.0)</f>
        <v>-5</v>
      </c>
      <c r="BG6" s="43"/>
      <c r="BH6" s="43"/>
      <c r="BI6" s="43">
        <f>IF(N3="", 0, IF(SUM(M6:R6)-N6&lt;&gt;0, 0, IF(SUM(C6:H6)&gt;0, 2, IF(SUM(C6:H6)&lt;0, 3, 1))))</f>
        <v>2</v>
      </c>
      <c r="BJ6" s="43">
        <f>IFERROR(__xludf.DUMMYFUNCTION("IF(BI6=1, FILTER(TOSSUP, LEN(TOSSUP)), IF(BI6=2, FILTER(NEG, LEN(NEG)), IF(BI6, FILTER(NONEG, LEN(NONEG)), """")))"),-5.0)</f>
        <v>-5</v>
      </c>
      <c r="BK6" s="43"/>
      <c r="BL6" s="43"/>
      <c r="BM6" s="43">
        <f>IF(O3="", 0, IF(SUM(M6:R6)-O6&lt;&gt;0, 0, IF(SUM(C6:H6)&gt;0, 2, IF(SUM(C6:H6)&lt;0, 3, 1))))</f>
        <v>0</v>
      </c>
      <c r="BN6" s="43" t="str">
        <f>IFERROR(__xludf.DUMMYFUNCTION("IF(BM6=1, FILTER(TOSSUP, LEN(TOSSUP)), IF(BM6=2, FILTER(NEG, LEN(NEG)), IF(BM6, FILTER(NONEG, LEN(NONEG)), """")))"),"")</f>
        <v/>
      </c>
      <c r="BO6" s="43"/>
      <c r="BP6" s="43"/>
      <c r="BQ6" s="43">
        <f>IF(P3="", 0, IF(SUM(M6:R6)-P6&lt;&gt;0, 0, IF(SUM(C6:H6)&gt;0, 2, IF(SUM(C6:H6)&lt;0, 3, 1))))</f>
        <v>0</v>
      </c>
      <c r="BR6" s="43" t="str">
        <f>IFERROR(__xludf.DUMMYFUNCTION("IF(BQ6=1, FILTER(TOSSUP, LEN(TOSSUP)), IF(BQ6=2, FILTER(NEG, LEN(NEG)), IF(BQ6, FILTER(NONEG, LEN(NONEG)), """")))"),"")</f>
        <v/>
      </c>
      <c r="BS6" s="43"/>
      <c r="BT6" s="43"/>
      <c r="BU6" s="43">
        <f>IF(Q3="", 0, IF(SUM(M6:R6)-Q6&lt;&gt;0, 0, IF(SUM(C6:H6)&gt;0, 2, IF(SUM(C6:H6)&lt;0, 3, 1))))</f>
        <v>0</v>
      </c>
      <c r="BV6" s="43" t="str">
        <f>IFERROR(__xludf.DUMMYFUNCTION("IF(BU6=1, FILTER(TOSSUP, LEN(TOSSUP)), IF(BU6=2, FILTER(NEG, LEN(NEG)), IF(BU6, FILTER(NONEG, LEN(NONEG)), """")))"),"")</f>
        <v/>
      </c>
      <c r="BW6" s="43"/>
      <c r="BX6" s="43"/>
      <c r="BY6" s="43">
        <f>IF(R3="", 0, IF(SUM(M6:R6)-R6&lt;&gt;0, 0, IF(SUM(C6:H6)&gt;0, 2, IF(SUM(C6:H6)&lt;0, 3, 1))))</f>
        <v>0</v>
      </c>
      <c r="BZ6" s="43" t="str">
        <f>IFERROR(__xludf.DUMMYFUNCTION("IF(BY6=1, FILTER(TOSSUP, LEN(TOSSUP)), IF(BY6=2, FILTER(NEG, LEN(NEG)), IF(BY6, FILTER(NONEG, LEN(NONEG)), """")))"),"")</f>
        <v/>
      </c>
      <c r="CA6" s="43"/>
      <c r="CB6" s="43"/>
    </row>
    <row r="7">
      <c r="A7" s="3"/>
      <c r="B7" s="3"/>
      <c r="C7" s="62">
        <v>10.0</v>
      </c>
      <c r="D7" s="63"/>
      <c r="E7" s="64"/>
      <c r="F7" s="63"/>
      <c r="G7" s="64"/>
      <c r="H7" s="63"/>
      <c r="I7" s="65">
        <v>10.0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20</v>
      </c>
      <c r="K7" s="66">
        <f>IFERROR(__xludf.DUMMYFUNCTION("IF(OR(RegExMatch(J7&amp;"""",""ERR""), RegExMatch(J7&amp;"""",""--""), RegExMatch(K6&amp;"""",""--""),),  ""-----------"", SUM(J7,K6))"),115.0)</f>
        <v>115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SUM(T7,U6))"),0.0)</f>
        <v>0</v>
      </c>
      <c r="V7" s="43"/>
      <c r="W7" s="44" t="b">
        <f t="shared" si="1"/>
        <v>1</v>
      </c>
      <c r="X7" s="44">
        <f>IFERROR(__xludf.DUMMYFUNCTION("IF(W7, FILTER(BONUS, LEN(BONUS)), ""0"")"),0.0)</f>
        <v>0</v>
      </c>
      <c r="Y7" s="43">
        <f>IFERROR(__xludf.DUMMYFUNCTION("""COMPUTED_VALUE"""),10.0)</f>
        <v>10</v>
      </c>
      <c r="Z7" s="43">
        <f>IFERROR(__xludf.DUMMYFUNCTION("""COMPUTED_VALUE"""),20.0)</f>
        <v>20</v>
      </c>
      <c r="AA7" s="43">
        <f>IFERROR(__xludf.DUMMYFUNCTION("""COMPUTED_VALUE"""),30.0)</f>
        <v>30</v>
      </c>
      <c r="AB7" s="44" t="b">
        <f t="shared" si="2"/>
        <v>0</v>
      </c>
      <c r="AC7" s="44" t="str">
        <f>IFERROR(__xludf.DUMMYFUNCTION("IF(AB7, FILTER(BONUS, LEN(BONUS)), ""0"")"),"0")</f>
        <v>0</v>
      </c>
      <c r="AD7" s="43"/>
      <c r="AE7" s="43"/>
      <c r="AF7" s="43"/>
      <c r="AG7" s="43">
        <f>IF(C3="", 0, IF(SUM(C7:H7)-C7&lt;&gt;0, 0, IF(SUM(M7:R7)&gt;0, 2, IF(SUM(M7:R7)&lt;0, 3, 1))))</f>
        <v>1</v>
      </c>
      <c r="AH7" s="44">
        <f>IFERROR(__xludf.DUMMYFUNCTION("IF(AG7=1, FILTER(TOSSUP, LEN(TOSSUP)), IF(AG7=2, FILTER(NEG, LEN(NEG)), IF(AG7, FILTER(NONEG, LEN(NONEG)), """")))"),-5.0)</f>
        <v>-5</v>
      </c>
      <c r="AI7" s="43">
        <f>IFERROR(__xludf.DUMMYFUNCTION("""COMPUTED_VALUE"""),10.0)</f>
        <v>10</v>
      </c>
      <c r="AJ7" s="43">
        <f>IFERROR(__xludf.DUMMYFUNCTION("""COMPUTED_VALUE"""),15.0)</f>
        <v>15</v>
      </c>
      <c r="AK7" s="43">
        <f>IF(D3="", 0, IF(SUM(C7:H7)-D7&lt;&gt;0, 0, IF(SUM(M7:R7)&gt;0, 2, IF(SUM(M7:R7)&lt;0, 3, 1))))</f>
        <v>0</v>
      </c>
      <c r="AL7" s="43" t="str">
        <f>IFERROR(__xludf.DUMMYFUNCTION("IF(AK7=1, FILTER(TOSSUP, LEN(TOSSUP)), IF(AK7=2, FILTER(NEG, LEN(NEG)), IF(AK7, FILTER(NONEG, LEN(NONEG)), """")))"),"")</f>
        <v/>
      </c>
      <c r="AM7" s="43"/>
      <c r="AN7" s="43"/>
      <c r="AO7" s="43">
        <f>IF(E3="", 0, IF(SUM(C7:H7)-E7&lt;&gt;0, 0, IF(SUM(M7:R7)&gt;0, 2, IF(SUM(M7:R7)&lt;0, 3, 1))))</f>
        <v>0</v>
      </c>
      <c r="AP7" s="43" t="str">
        <f>IFERROR(__xludf.DUMMYFUNCTION("IF(AO7=1, FILTER(TOSSUP, LEN(TOSSUP)), IF(AO7=2, FILTER(NEG, LEN(NEG)), IF(AO7, FILTER(NONEG, LEN(NONEG)), """")))"),"")</f>
        <v/>
      </c>
      <c r="AQ7" s="43"/>
      <c r="AR7" s="43"/>
      <c r="AS7" s="43">
        <f>IF(F3="", 0, IF(SUM(C7:H7)-F7&lt;&gt;0, 0, IF(SUM(M7:R7)&gt;0, 2, IF(SUM(M7:R7)&lt;0, 3, 1))))</f>
        <v>0</v>
      </c>
      <c r="AT7" s="43" t="str">
        <f>IFERROR(__xludf.DUMMYFUNCTION("IF(AS7=1, FILTER(TOSSUP, LEN(TOSSUP)), IF(AS7=2, FILTER(NEG, LEN(NEG)), IF(AS7, FILTER(NONEG, LEN(NONEG)), """")))"),"")</f>
        <v/>
      </c>
      <c r="AU7" s="43"/>
      <c r="AV7" s="43"/>
      <c r="AW7" s="43">
        <f>IF(G3="", 0, IF(SUM(C7:H7)-G7&lt;&gt;0, 0, IF(SUM(M7:R7)&gt;0, 2, IF(SUM(M7:R7)&lt;0, 3, 1))))</f>
        <v>0</v>
      </c>
      <c r="AX7" s="43" t="str">
        <f>IFERROR(__xludf.DUMMYFUNCTION("IF(AW7=1, FILTER(TOSSUP, LEN(TOSSUP)), IF(AW7=2, FILTER(NEG, LEN(NEG)), IF(AW7, FILTER(NONEG, LEN(NONEG)), """")))"),"")</f>
        <v/>
      </c>
      <c r="AY7" s="43"/>
      <c r="AZ7" s="43"/>
      <c r="BA7" s="43">
        <f>IF(H3="", 0, IF(SUM(C7:H7)-H7&lt;&gt;0, 0, IF(SUM(M7:R7)&gt;0, 2, IF(SUM(M7:R7)&lt;0, 3, 1))))</f>
        <v>0</v>
      </c>
      <c r="BB7" s="43" t="str">
        <f>IFERROR(__xludf.DUMMYFUNCTION("IF(BA7=1, FILTER(TOSSUP, LEN(TOSSUP)), IF(BA7=2, FILTER(NEG, LEN(NEG)), IF(BA7, FILTER(NONEG, LEN(NONEG)), """")))"),"")</f>
        <v/>
      </c>
      <c r="BC7" s="43"/>
      <c r="BD7" s="43"/>
      <c r="BE7" s="43">
        <f>IF(M3="", 0, IF(SUM(M7:R7)-M7&lt;&gt;0, 0, IF(SUM(C7:H7)&gt;0, 2, IF(SUM(C7:H7)&lt;0, 3, 1))))</f>
        <v>2</v>
      </c>
      <c r="BF7" s="43">
        <f>IFERROR(__xludf.DUMMYFUNCTION("IF(BE7=1, FILTER(TOSSUP, LEN(TOSSUP)), IF(BE7=2, FILTER(NEG, LEN(NEG)), IF(BE7, FILTER(NONEG, LEN(NONEG)), """")))"),-5.0)</f>
        <v>-5</v>
      </c>
      <c r="BG7" s="43"/>
      <c r="BH7" s="43"/>
      <c r="BI7" s="43">
        <f>IF(N3="", 0, IF(SUM(M7:R7)-N7&lt;&gt;0, 0, IF(SUM(C7:H7)&gt;0, 2, IF(SUM(C7:H7)&lt;0, 3, 1))))</f>
        <v>2</v>
      </c>
      <c r="BJ7" s="43">
        <f>IFERROR(__xludf.DUMMYFUNCTION("IF(BI7=1, FILTER(TOSSUP, LEN(TOSSUP)), IF(BI7=2, FILTER(NEG, LEN(NEG)), IF(BI7, FILTER(NONEG, LEN(NONEG)), """")))"),-5.0)</f>
        <v>-5</v>
      </c>
      <c r="BK7" s="43"/>
      <c r="BL7" s="43"/>
      <c r="BM7" s="43">
        <f>IF(O3="", 0, IF(SUM(M7:R7)-O7&lt;&gt;0, 0, IF(SUM(C7:H7)&gt;0, 2, IF(SUM(C7:H7)&lt;0, 3, 1))))</f>
        <v>0</v>
      </c>
      <c r="BN7" s="43" t="str">
        <f>IFERROR(__xludf.DUMMYFUNCTION("IF(BM7=1, FILTER(TOSSUP, LEN(TOSSUP)), IF(BM7=2, FILTER(NEG, LEN(NEG)), IF(BM7, FILTER(NONEG, LEN(NONEG)), """")))"),"")</f>
        <v/>
      </c>
      <c r="BO7" s="43"/>
      <c r="BP7" s="43"/>
      <c r="BQ7" s="43">
        <f>IF(P3="", 0, IF(SUM(M7:R7)-P7&lt;&gt;0, 0, IF(SUM(C7:H7)&gt;0, 2, IF(SUM(C7:H7)&lt;0, 3, 1))))</f>
        <v>0</v>
      </c>
      <c r="BR7" s="43" t="str">
        <f>IFERROR(__xludf.DUMMYFUNCTION("IF(BQ7=1, FILTER(TOSSUP, LEN(TOSSUP)), IF(BQ7=2, FILTER(NEG, LEN(NEG)), IF(BQ7, FILTER(NONEG, LEN(NONEG)), """")))"),"")</f>
        <v/>
      </c>
      <c r="BS7" s="43"/>
      <c r="BT7" s="43"/>
      <c r="BU7" s="43">
        <f>IF(Q3="", 0, IF(SUM(M7:R7)-Q7&lt;&gt;0, 0, IF(SUM(C7:H7)&gt;0, 2, IF(SUM(C7:H7)&lt;0, 3, 1))))</f>
        <v>0</v>
      </c>
      <c r="BV7" s="43" t="str">
        <f>IFERROR(__xludf.DUMMYFUNCTION("IF(BU7=1, FILTER(TOSSUP, LEN(TOSSUP)), IF(BU7=2, FILTER(NEG, LEN(NEG)), IF(BU7, FILTER(NONEG, LEN(NONEG)), """")))"),"")</f>
        <v/>
      </c>
      <c r="BW7" s="43"/>
      <c r="BX7" s="43"/>
      <c r="BY7" s="43">
        <f>IF(R3="", 0, IF(SUM(M7:R7)-R7&lt;&gt;0, 0, IF(SUM(C7:H7)&gt;0, 2, IF(SUM(C7:H7)&lt;0, 3, 1))))</f>
        <v>0</v>
      </c>
      <c r="BZ7" s="43" t="str">
        <f>IFERROR(__xludf.DUMMYFUNCTION("IF(BY7=1, FILTER(TOSSUP, LEN(TOSSUP)), IF(BY7=2, FILTER(NEG, LEN(NEG)), IF(BY7, FILTER(NONEG, LEN(NONEG)), """")))"),"")</f>
        <v/>
      </c>
      <c r="CA7" s="43"/>
      <c r="CB7" s="43"/>
    </row>
    <row r="8">
      <c r="A8" s="3"/>
      <c r="B8" s="3"/>
      <c r="C8" s="62">
        <v>10.0</v>
      </c>
      <c r="D8" s="63"/>
      <c r="E8" s="62"/>
      <c r="F8" s="63"/>
      <c r="G8" s="64"/>
      <c r="H8" s="71"/>
      <c r="I8" s="65">
        <v>30.0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40</v>
      </c>
      <c r="K8" s="66">
        <f>IFERROR(__xludf.DUMMYFUNCTION("IF(OR(RegExMatch(J8&amp;"""",""ERR""), RegExMatch(J8&amp;"""",""--""), RegExMatch(K7&amp;"""",""--""),),  ""-----------"", SUM(J8,K7))"),155.0)</f>
        <v>155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SUM(T8,U7))"),0.0)</f>
        <v>0</v>
      </c>
      <c r="V8" s="43"/>
      <c r="W8" s="44" t="b">
        <f t="shared" si="1"/>
        <v>1</v>
      </c>
      <c r="X8" s="44">
        <f>IFERROR(__xludf.DUMMYFUNCTION("IF(W8, FILTER(BONUS, LEN(BONUS)), ""0"")"),0.0)</f>
        <v>0</v>
      </c>
      <c r="Y8" s="43">
        <f>IFERROR(__xludf.DUMMYFUNCTION("""COMPUTED_VALUE"""),10.0)</f>
        <v>10</v>
      </c>
      <c r="Z8" s="43">
        <f>IFERROR(__xludf.DUMMYFUNCTION("""COMPUTED_VALUE"""),20.0)</f>
        <v>20</v>
      </c>
      <c r="AA8" s="43">
        <f>IFERROR(__xludf.DUMMYFUNCTION("""COMPUTED_VALUE"""),30.0)</f>
        <v>30</v>
      </c>
      <c r="AB8" s="44" t="b">
        <f t="shared" si="2"/>
        <v>0</v>
      </c>
      <c r="AC8" s="44" t="str">
        <f>IFERROR(__xludf.DUMMYFUNCTION("IF(AB8, FILTER(BONUS, LEN(BONUS)), ""0"")"),"0")</f>
        <v>0</v>
      </c>
      <c r="AD8" s="43"/>
      <c r="AE8" s="43"/>
      <c r="AF8" s="43"/>
      <c r="AG8" s="43">
        <f>IF(C3="", 0, IF(SUM(C8:H8)-C8&lt;&gt;0, 0, IF(SUM(M8:R8)&gt;0, 2, IF(SUM(M8:R8)&lt;0, 3, 1))))</f>
        <v>1</v>
      </c>
      <c r="AH8" s="44">
        <f>IFERROR(__xludf.DUMMYFUNCTION("IF(AG8=1, FILTER(TOSSUP, LEN(TOSSUP)), IF(AG8=2, FILTER(NEG, LEN(NEG)), IF(AG8, FILTER(NONEG, LEN(NONEG)), """")))"),-5.0)</f>
        <v>-5</v>
      </c>
      <c r="AI8" s="43">
        <f>IFERROR(__xludf.DUMMYFUNCTION("""COMPUTED_VALUE"""),10.0)</f>
        <v>10</v>
      </c>
      <c r="AJ8" s="43">
        <f>IFERROR(__xludf.DUMMYFUNCTION("""COMPUTED_VALUE"""),15.0)</f>
        <v>15</v>
      </c>
      <c r="AK8" s="43">
        <f>IF(D3="", 0, IF(SUM(C8:H8)-D8&lt;&gt;0, 0, IF(SUM(M8:R8)&gt;0, 2, IF(SUM(M8:R8)&lt;0, 3, 1))))</f>
        <v>0</v>
      </c>
      <c r="AL8" s="43" t="str">
        <f>IFERROR(__xludf.DUMMYFUNCTION("IF(AK8=1, FILTER(TOSSUP, LEN(TOSSUP)), IF(AK8=2, FILTER(NEG, LEN(NEG)), IF(AK8, FILTER(NONEG, LEN(NONEG)), """")))"),"")</f>
        <v/>
      </c>
      <c r="AM8" s="43"/>
      <c r="AN8" s="43"/>
      <c r="AO8" s="43">
        <f>IF(E3="", 0, IF(SUM(C8:H8)-E8&lt;&gt;0, 0, IF(SUM(M8:R8)&gt;0, 2, IF(SUM(M8:R8)&lt;0, 3, 1))))</f>
        <v>0</v>
      </c>
      <c r="AP8" s="43" t="str">
        <f>IFERROR(__xludf.DUMMYFUNCTION("IF(AO8=1, FILTER(TOSSUP, LEN(TOSSUP)), IF(AO8=2, FILTER(NEG, LEN(NEG)), IF(AO8, FILTER(NONEG, LEN(NONEG)), """")))"),"")</f>
        <v/>
      </c>
      <c r="AQ8" s="43"/>
      <c r="AR8" s="43"/>
      <c r="AS8" s="43">
        <f>IF(F3="", 0, IF(SUM(C8:H8)-F8&lt;&gt;0, 0, IF(SUM(M8:R8)&gt;0, 2, IF(SUM(M8:R8)&lt;0, 3, 1))))</f>
        <v>0</v>
      </c>
      <c r="AT8" s="43" t="str">
        <f>IFERROR(__xludf.DUMMYFUNCTION("IF(AS8=1, FILTER(TOSSUP, LEN(TOSSUP)), IF(AS8=2, FILTER(NEG, LEN(NEG)), IF(AS8, FILTER(NONEG, LEN(NONEG)), """")))"),"")</f>
        <v/>
      </c>
      <c r="AU8" s="43"/>
      <c r="AV8" s="43"/>
      <c r="AW8" s="43">
        <f>IF(G3="", 0, IF(SUM(C8:H8)-G8&lt;&gt;0, 0, IF(SUM(M8:R8)&gt;0, 2, IF(SUM(M8:R8)&lt;0, 3, 1))))</f>
        <v>0</v>
      </c>
      <c r="AX8" s="43" t="str">
        <f>IFERROR(__xludf.DUMMYFUNCTION("IF(AW8=1, FILTER(TOSSUP, LEN(TOSSUP)), IF(AW8=2, FILTER(NEG, LEN(NEG)), IF(AW8, FILTER(NONEG, LEN(NONEG)), """")))"),"")</f>
        <v/>
      </c>
      <c r="AY8" s="43"/>
      <c r="AZ8" s="43"/>
      <c r="BA8" s="43">
        <f>IF(H3="", 0, IF(SUM(C8:H8)-H8&lt;&gt;0, 0, IF(SUM(M8:R8)&gt;0, 2, IF(SUM(M8:R8)&lt;0, 3, 1))))</f>
        <v>0</v>
      </c>
      <c r="BB8" s="43" t="str">
        <f>IFERROR(__xludf.DUMMYFUNCTION("IF(BA8=1, FILTER(TOSSUP, LEN(TOSSUP)), IF(BA8=2, FILTER(NEG, LEN(NEG)), IF(BA8, FILTER(NONEG, LEN(NONEG)), """")))"),"")</f>
        <v/>
      </c>
      <c r="BC8" s="43"/>
      <c r="BD8" s="43"/>
      <c r="BE8" s="43">
        <f>IF(M3="", 0, IF(SUM(M8:R8)-M8&lt;&gt;0, 0, IF(SUM(C8:H8)&gt;0, 2, IF(SUM(C8:H8)&lt;0, 3, 1))))</f>
        <v>2</v>
      </c>
      <c r="BF8" s="43">
        <f>IFERROR(__xludf.DUMMYFUNCTION("IF(BE8=1, FILTER(TOSSUP, LEN(TOSSUP)), IF(BE8=2, FILTER(NEG, LEN(NEG)), IF(BE8, FILTER(NONEG, LEN(NONEG)), """")))"),-5.0)</f>
        <v>-5</v>
      </c>
      <c r="BG8" s="43"/>
      <c r="BH8" s="43"/>
      <c r="BI8" s="43">
        <f>IF(N3="", 0, IF(SUM(M8:R8)-N8&lt;&gt;0, 0, IF(SUM(C8:H8)&gt;0, 2, IF(SUM(C8:H8)&lt;0, 3, 1))))</f>
        <v>2</v>
      </c>
      <c r="BJ8" s="43">
        <f>IFERROR(__xludf.DUMMYFUNCTION("IF(BI8=1, FILTER(TOSSUP, LEN(TOSSUP)), IF(BI8=2, FILTER(NEG, LEN(NEG)), IF(BI8, FILTER(NONEG, LEN(NONEG)), """")))"),-5.0)</f>
        <v>-5</v>
      </c>
      <c r="BK8" s="43"/>
      <c r="BL8" s="43"/>
      <c r="BM8" s="43">
        <f>IF(O3="", 0, IF(SUM(M8:R8)-O8&lt;&gt;0, 0, IF(SUM(C8:H8)&gt;0, 2, IF(SUM(C8:H8)&lt;0, 3, 1))))</f>
        <v>0</v>
      </c>
      <c r="BN8" s="43" t="str">
        <f>IFERROR(__xludf.DUMMYFUNCTION("IF(BM8=1, FILTER(TOSSUP, LEN(TOSSUP)), IF(BM8=2, FILTER(NEG, LEN(NEG)), IF(BM8, FILTER(NONEG, LEN(NONEG)), """")))"),"")</f>
        <v/>
      </c>
      <c r="BO8" s="43"/>
      <c r="BP8" s="43"/>
      <c r="BQ8" s="43">
        <f>IF(P3="", 0, IF(SUM(M8:R8)-P8&lt;&gt;0, 0, IF(SUM(C8:H8)&gt;0, 2, IF(SUM(C8:H8)&lt;0, 3, 1))))</f>
        <v>0</v>
      </c>
      <c r="BR8" s="43" t="str">
        <f>IFERROR(__xludf.DUMMYFUNCTION("IF(BQ8=1, FILTER(TOSSUP, LEN(TOSSUP)), IF(BQ8=2, FILTER(NEG, LEN(NEG)), IF(BQ8, FILTER(NONEG, LEN(NONEG)), """")))"),"")</f>
        <v/>
      </c>
      <c r="BS8" s="43"/>
      <c r="BT8" s="43"/>
      <c r="BU8" s="43">
        <f>IF(Q3="", 0, IF(SUM(M8:R8)-Q8&lt;&gt;0, 0, IF(SUM(C8:H8)&gt;0, 2, IF(SUM(C8:H8)&lt;0, 3, 1))))</f>
        <v>0</v>
      </c>
      <c r="BV8" s="43" t="str">
        <f>IFERROR(__xludf.DUMMYFUNCTION("IF(BU8=1, FILTER(TOSSUP, LEN(TOSSUP)), IF(BU8=2, FILTER(NEG, LEN(NEG)), IF(BU8, FILTER(NONEG, LEN(NONEG)), """")))"),"")</f>
        <v/>
      </c>
      <c r="BW8" s="43"/>
      <c r="BX8" s="43"/>
      <c r="BY8" s="43">
        <f>IF(R3="", 0, IF(SUM(M8:R8)-R8&lt;&gt;0, 0, IF(SUM(C8:H8)&gt;0, 2, IF(SUM(C8:H8)&lt;0, 3, 1))))</f>
        <v>0</v>
      </c>
      <c r="BZ8" s="43" t="str">
        <f>IFERROR(__xludf.DUMMYFUNCTION("IF(BY8=1, FILTER(TOSSUP, LEN(TOSSUP)), IF(BY8=2, FILTER(NEG, LEN(NEG)), IF(BY8, FILTER(NONEG, LEN(NONEG)), """")))"),"")</f>
        <v/>
      </c>
      <c r="CA8" s="43"/>
      <c r="CB8" s="43"/>
    </row>
    <row r="9">
      <c r="A9" s="3"/>
      <c r="B9" s="3"/>
      <c r="C9" s="62">
        <v>15.0</v>
      </c>
      <c r="D9" s="63"/>
      <c r="E9" s="62"/>
      <c r="F9" s="63"/>
      <c r="G9" s="62"/>
      <c r="H9" s="71"/>
      <c r="I9" s="65">
        <v>10.0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25</v>
      </c>
      <c r="K9" s="66">
        <f>IFERROR(__xludf.DUMMYFUNCTION("IF(OR(RegExMatch(J9&amp;"""",""ERR""), RegExMatch(J9&amp;"""",""--""), RegExMatch(K8&amp;"""",""--""),),  ""-----------"", SUM(J9,K8))"),180.0)</f>
        <v>180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SUM(T9,U8))"),0.0)</f>
        <v>0</v>
      </c>
      <c r="V9" s="44"/>
      <c r="W9" s="44" t="b">
        <f t="shared" si="1"/>
        <v>1</v>
      </c>
      <c r="X9" s="44">
        <f>IFERROR(__xludf.DUMMYFUNCTION("IF(W9, FILTER(BONUS, LEN(BONUS)), ""0"")"),0.0)</f>
        <v>0</v>
      </c>
      <c r="Y9" s="43">
        <f>IFERROR(__xludf.DUMMYFUNCTION("""COMPUTED_VALUE"""),10.0)</f>
        <v>10</v>
      </c>
      <c r="Z9" s="43">
        <f>IFERROR(__xludf.DUMMYFUNCTION("""COMPUTED_VALUE"""),20.0)</f>
        <v>20</v>
      </c>
      <c r="AA9" s="43">
        <f>IFERROR(__xludf.DUMMYFUNCTION("""COMPUTED_VALUE"""),30.0)</f>
        <v>30</v>
      </c>
      <c r="AB9" s="44" t="b">
        <f t="shared" si="2"/>
        <v>0</v>
      </c>
      <c r="AC9" s="44" t="str">
        <f>IFERROR(__xludf.DUMMYFUNCTION("IF(AB9, FILTER(BONUS, LEN(BONUS)), ""0"")"),"0")</f>
        <v>0</v>
      </c>
      <c r="AD9" s="43"/>
      <c r="AE9" s="43"/>
      <c r="AF9" s="43"/>
      <c r="AG9" s="43">
        <f>IF(C3="", 0, IF(SUM(C9:H9)-C9&lt;&gt;0, 0, IF(SUM(M9:R9)&gt;0, 2, IF(SUM(M9:R9)&lt;0, 3, 1))))</f>
        <v>1</v>
      </c>
      <c r="AH9" s="44">
        <f>IFERROR(__xludf.DUMMYFUNCTION("IF(AG9=1, FILTER(TOSSUP, LEN(TOSSUP)), IF(AG9=2, FILTER(NEG, LEN(NEG)), IF(AG9, FILTER(NONEG, LEN(NONEG)), """")))"),-5.0)</f>
        <v>-5</v>
      </c>
      <c r="AI9" s="43">
        <f>IFERROR(__xludf.DUMMYFUNCTION("""COMPUTED_VALUE"""),10.0)</f>
        <v>10</v>
      </c>
      <c r="AJ9" s="43">
        <f>IFERROR(__xludf.DUMMYFUNCTION("""COMPUTED_VALUE"""),15.0)</f>
        <v>15</v>
      </c>
      <c r="AK9" s="43">
        <f>IF(D3="", 0, IF(SUM(C9:H9)-D9&lt;&gt;0, 0, IF(SUM(M9:R9)&gt;0, 2, IF(SUM(M9:R9)&lt;0, 3, 1))))</f>
        <v>0</v>
      </c>
      <c r="AL9" s="43" t="str">
        <f>IFERROR(__xludf.DUMMYFUNCTION("IF(AK9=1, FILTER(TOSSUP, LEN(TOSSUP)), IF(AK9=2, FILTER(NEG, LEN(NEG)), IF(AK9, FILTER(NONEG, LEN(NONEG)), """")))"),"")</f>
        <v/>
      </c>
      <c r="AM9" s="43"/>
      <c r="AN9" s="43"/>
      <c r="AO9" s="43">
        <f>IF(E3="", 0, IF(SUM(C9:H9)-E9&lt;&gt;0, 0, IF(SUM(M9:R9)&gt;0, 2, IF(SUM(M9:R9)&lt;0, 3, 1))))</f>
        <v>0</v>
      </c>
      <c r="AP9" s="43" t="str">
        <f>IFERROR(__xludf.DUMMYFUNCTION("IF(AO9=1, FILTER(TOSSUP, LEN(TOSSUP)), IF(AO9=2, FILTER(NEG, LEN(NEG)), IF(AO9, FILTER(NONEG, LEN(NONEG)), """")))"),"")</f>
        <v/>
      </c>
      <c r="AQ9" s="43"/>
      <c r="AR9" s="43"/>
      <c r="AS9" s="43">
        <f>IF(F3="", 0, IF(SUM(C9:H9)-F9&lt;&gt;0, 0, IF(SUM(M9:R9)&gt;0, 2, IF(SUM(M9:R9)&lt;0, 3, 1))))</f>
        <v>0</v>
      </c>
      <c r="AT9" s="43" t="str">
        <f>IFERROR(__xludf.DUMMYFUNCTION("IF(AS9=1, FILTER(TOSSUP, LEN(TOSSUP)), IF(AS9=2, FILTER(NEG, LEN(NEG)), IF(AS9, FILTER(NONEG, LEN(NONEG)), """")))"),"")</f>
        <v/>
      </c>
      <c r="AU9" s="43"/>
      <c r="AV9" s="43"/>
      <c r="AW9" s="43">
        <f>IF(G3="", 0, IF(SUM(C9:H9)-G9&lt;&gt;0, 0, IF(SUM(M9:R9)&gt;0, 2, IF(SUM(M9:R9)&lt;0, 3, 1))))</f>
        <v>0</v>
      </c>
      <c r="AX9" s="43" t="str">
        <f>IFERROR(__xludf.DUMMYFUNCTION("IF(AW9=1, FILTER(TOSSUP, LEN(TOSSUP)), IF(AW9=2, FILTER(NEG, LEN(NEG)), IF(AW9, FILTER(NONEG, LEN(NONEG)), """")))"),"")</f>
        <v/>
      </c>
      <c r="AY9" s="43"/>
      <c r="AZ9" s="43"/>
      <c r="BA9" s="43">
        <f>IF(H3="", 0, IF(SUM(C9:H9)-H9&lt;&gt;0, 0, IF(SUM(M9:R9)&gt;0, 2, IF(SUM(M9:R9)&lt;0, 3, 1))))</f>
        <v>0</v>
      </c>
      <c r="BB9" s="43" t="str">
        <f>IFERROR(__xludf.DUMMYFUNCTION("IF(BA9=1, FILTER(TOSSUP, LEN(TOSSUP)), IF(BA9=2, FILTER(NEG, LEN(NEG)), IF(BA9, FILTER(NONEG, LEN(NONEG)), """")))"),"")</f>
        <v/>
      </c>
      <c r="BC9" s="43"/>
      <c r="BD9" s="43"/>
      <c r="BE9" s="43">
        <f>IF(M3="", 0, IF(SUM(M9:R9)-M9&lt;&gt;0, 0, IF(SUM(C9:H9)&gt;0, 2, IF(SUM(C9:H9)&lt;0, 3, 1))))</f>
        <v>2</v>
      </c>
      <c r="BF9" s="43">
        <f>IFERROR(__xludf.DUMMYFUNCTION("IF(BE9=1, FILTER(TOSSUP, LEN(TOSSUP)), IF(BE9=2, FILTER(NEG, LEN(NEG)), IF(BE9, FILTER(NONEG, LEN(NONEG)), """")))"),-5.0)</f>
        <v>-5</v>
      </c>
      <c r="BG9" s="43"/>
      <c r="BH9" s="43"/>
      <c r="BI9" s="43">
        <f>IF(N3="", 0, IF(SUM(M9:R9)-N9&lt;&gt;0, 0, IF(SUM(C9:H9)&gt;0, 2, IF(SUM(C9:H9)&lt;0, 3, 1))))</f>
        <v>2</v>
      </c>
      <c r="BJ9" s="43">
        <f>IFERROR(__xludf.DUMMYFUNCTION("IF(BI9=1, FILTER(TOSSUP, LEN(TOSSUP)), IF(BI9=2, FILTER(NEG, LEN(NEG)), IF(BI9, FILTER(NONEG, LEN(NONEG)), """")))"),-5.0)</f>
        <v>-5</v>
      </c>
      <c r="BK9" s="43"/>
      <c r="BL9" s="43"/>
      <c r="BM9" s="43">
        <f>IF(O3="", 0, IF(SUM(M9:R9)-O9&lt;&gt;0, 0, IF(SUM(C9:H9)&gt;0, 2, IF(SUM(C9:H9)&lt;0, 3, 1))))</f>
        <v>0</v>
      </c>
      <c r="BN9" s="43" t="str">
        <f>IFERROR(__xludf.DUMMYFUNCTION("IF(BM9=1, FILTER(TOSSUP, LEN(TOSSUP)), IF(BM9=2, FILTER(NEG, LEN(NEG)), IF(BM9, FILTER(NONEG, LEN(NONEG)), """")))"),"")</f>
        <v/>
      </c>
      <c r="BO9" s="43"/>
      <c r="BP9" s="43"/>
      <c r="BQ9" s="43">
        <f>IF(P3="", 0, IF(SUM(M9:R9)-P9&lt;&gt;0, 0, IF(SUM(C9:H9)&gt;0, 2, IF(SUM(C9:H9)&lt;0, 3, 1))))</f>
        <v>0</v>
      </c>
      <c r="BR9" s="43" t="str">
        <f>IFERROR(__xludf.DUMMYFUNCTION("IF(BQ9=1, FILTER(TOSSUP, LEN(TOSSUP)), IF(BQ9=2, FILTER(NEG, LEN(NEG)), IF(BQ9, FILTER(NONEG, LEN(NONEG)), """")))"),"")</f>
        <v/>
      </c>
      <c r="BS9" s="43"/>
      <c r="BT9" s="43"/>
      <c r="BU9" s="43">
        <f>IF(Q3="", 0, IF(SUM(M9:R9)-Q9&lt;&gt;0, 0, IF(SUM(C9:H9)&gt;0, 2, IF(SUM(C9:H9)&lt;0, 3, 1))))</f>
        <v>0</v>
      </c>
      <c r="BV9" s="43" t="str">
        <f>IFERROR(__xludf.DUMMYFUNCTION("IF(BU9=1, FILTER(TOSSUP, LEN(TOSSUP)), IF(BU9=2, FILTER(NEG, LEN(NEG)), IF(BU9, FILTER(NONEG, LEN(NONEG)), """")))"),"")</f>
        <v/>
      </c>
      <c r="BW9" s="43"/>
      <c r="BX9" s="43"/>
      <c r="BY9" s="43">
        <f>IF(R3="", 0, IF(SUM(M9:R9)-R9&lt;&gt;0, 0, IF(SUM(C9:H9)&gt;0, 2, IF(SUM(C9:H9)&lt;0, 3, 1))))</f>
        <v>0</v>
      </c>
      <c r="BZ9" s="43" t="str">
        <f>IFERROR(__xludf.DUMMYFUNCTION("IF(BY9=1, FILTER(TOSSUP, LEN(TOSSUP)), IF(BY9=2, FILTER(NEG, LEN(NEG)), IF(BY9, FILTER(NONEG, LEN(NONEG)), """")))"),"")</f>
        <v/>
      </c>
      <c r="CA9" s="43"/>
      <c r="CB9" s="43"/>
    </row>
    <row r="10">
      <c r="A10" s="3"/>
      <c r="B10" s="3"/>
      <c r="C10" s="32">
        <v>10.0</v>
      </c>
      <c r="D10" s="33"/>
      <c r="E10" s="60"/>
      <c r="F10" s="33"/>
      <c r="G10" s="60"/>
      <c r="H10" s="61"/>
      <c r="I10" s="34">
        <v>30.0</v>
      </c>
      <c r="J10" s="33">
        <f>IF(AND(SUM(C10:H10)&lt;=0,I10&gt;0), "BON.ERR", IF(OR(AND(C10&lt;&gt;"", C3=""), AND(D10&lt;&gt;"", D3=""), AND(E10&lt;&gt;"", E3=""), AND(F10&lt;&gt;"", F3=""), AND(G10&lt;&gt;"", G3=""), AND(H10&lt;&gt;"", H3="")), "TU.ERR", SUM(C10:I10)))</f>
        <v>40</v>
      </c>
      <c r="K10" s="42">
        <f>IFERROR(__xludf.DUMMYFUNCTION("IF(OR(RegExMatch(J10&amp;"""",""ERR""), RegExMatch(J10&amp;"""",""--""), RegExMatch(K9&amp;"""",""--""),),  ""-----------"", SUM(J10,K9))"),220.0)</f>
        <v>220</v>
      </c>
      <c r="L10" s="38">
        <v>7.0</v>
      </c>
      <c r="M10" s="39"/>
      <c r="N10" s="61"/>
      <c r="O10" s="39"/>
      <c r="P10" s="59"/>
      <c r="Q10" s="58"/>
      <c r="R10" s="59"/>
      <c r="S10" s="34"/>
      <c r="T10" s="33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2">
        <f>IFERROR(__xludf.DUMMYFUNCTION("IF(OR(RegExMatch(T10&amp;"""",""ERR""), RegExMatch(T10&amp;"""",""--""), RegExMatch(U9&amp;"""",""--""),),  ""-----------"", SUM(T10,U9))"),0.0)</f>
        <v>0</v>
      </c>
      <c r="V10" s="43"/>
      <c r="W10" s="44" t="b">
        <f t="shared" si="1"/>
        <v>1</v>
      </c>
      <c r="X10" s="44">
        <f>IFERROR(__xludf.DUMMYFUNCTION("IF(W10, FILTER(BONUS, LEN(BONUS)), ""0"")"),0.0)</f>
        <v>0</v>
      </c>
      <c r="Y10" s="43">
        <f>IFERROR(__xludf.DUMMYFUNCTION("""COMPUTED_VALUE"""),10.0)</f>
        <v>10</v>
      </c>
      <c r="Z10" s="43">
        <f>IFERROR(__xludf.DUMMYFUNCTION("""COMPUTED_VALUE"""),20.0)</f>
        <v>20</v>
      </c>
      <c r="AA10" s="43">
        <f>IFERROR(__xludf.DUMMYFUNCTION("""COMPUTED_VALUE"""),30.0)</f>
        <v>30</v>
      </c>
      <c r="AB10" s="44" t="b">
        <f t="shared" si="2"/>
        <v>0</v>
      </c>
      <c r="AC10" s="44" t="str">
        <f>IFERROR(__xludf.DUMMYFUNCTION("IF(AB10, FILTER(BONUS, LEN(BONUS)), ""0"")"),"0")</f>
        <v>0</v>
      </c>
      <c r="AD10" s="43"/>
      <c r="AE10" s="43"/>
      <c r="AF10" s="43"/>
      <c r="AG10" s="43">
        <f>IF(C3="", 0, IF(SUM(C10:H10)-C10&lt;&gt;0, 0, IF(SUM(M10:R10)&gt;0, 2, IF(SUM(M10:R10)&lt;0, 3, 1))))</f>
        <v>1</v>
      </c>
      <c r="AH10" s="44">
        <f>IFERROR(__xludf.DUMMYFUNCTION("IF(AG10=1, FILTER(TOSSUP, LEN(TOSSUP)), IF(AG10=2, FILTER(NEG, LEN(NEG)), IF(AG10, FILTER(NONEG, LEN(NONEG)), """")))"),-5.0)</f>
        <v>-5</v>
      </c>
      <c r="AI10" s="43">
        <f>IFERROR(__xludf.DUMMYFUNCTION("""COMPUTED_VALUE"""),10.0)</f>
        <v>10</v>
      </c>
      <c r="AJ10" s="43">
        <f>IFERROR(__xludf.DUMMYFUNCTION("""COMPUTED_VALUE"""),15.0)</f>
        <v>15</v>
      </c>
      <c r="AK10" s="43">
        <f>IF(D3="", 0, IF(SUM(C10:H10)-D10&lt;&gt;0, 0, IF(SUM(M10:R10)&gt;0, 2, IF(SUM(M10:R10)&lt;0, 3, 1))))</f>
        <v>0</v>
      </c>
      <c r="AL10" s="43" t="str">
        <f>IFERROR(__xludf.DUMMYFUNCTION("IF(AK10=1, FILTER(TOSSUP, LEN(TOSSUP)), IF(AK10=2, FILTER(NEG, LEN(NEG)), IF(AK10, FILTER(NONEG, LEN(NONEG)), """")))"),"")</f>
        <v/>
      </c>
      <c r="AM10" s="43"/>
      <c r="AN10" s="43"/>
      <c r="AO10" s="43">
        <f>IF(E3="", 0, IF(SUM(C10:H10)-E10&lt;&gt;0, 0, IF(SUM(M10:R10)&gt;0, 2, IF(SUM(M10:R10)&lt;0, 3, 1))))</f>
        <v>0</v>
      </c>
      <c r="AP10" s="43" t="str">
        <f>IFERROR(__xludf.DUMMYFUNCTION("IF(AO10=1, FILTER(TOSSUP, LEN(TOSSUP)), IF(AO10=2, FILTER(NEG, LEN(NEG)), IF(AO10, FILTER(NONEG, LEN(NONEG)), """")))"),"")</f>
        <v/>
      </c>
      <c r="AQ10" s="43"/>
      <c r="AR10" s="43"/>
      <c r="AS10" s="43">
        <f>IF(F3="", 0, IF(SUM(C10:H10)-F10&lt;&gt;0, 0, IF(SUM(M10:R10)&gt;0, 2, IF(SUM(M10:R10)&lt;0, 3, 1))))</f>
        <v>0</v>
      </c>
      <c r="AT10" s="43" t="str">
        <f>IFERROR(__xludf.DUMMYFUNCTION("IF(AS10=1, FILTER(TOSSUP, LEN(TOSSUP)), IF(AS10=2, FILTER(NEG, LEN(NEG)), IF(AS10, FILTER(NONEG, LEN(NONEG)), """")))"),"")</f>
        <v/>
      </c>
      <c r="AU10" s="43"/>
      <c r="AV10" s="43"/>
      <c r="AW10" s="43">
        <f>IF(G3="", 0, IF(SUM(C10:H10)-G10&lt;&gt;0, 0, IF(SUM(M10:R10)&gt;0, 2, IF(SUM(M10:R10)&lt;0, 3, 1))))</f>
        <v>0</v>
      </c>
      <c r="AX10" s="43" t="str">
        <f>IFERROR(__xludf.DUMMYFUNCTION("IF(AW10=1, FILTER(TOSSUP, LEN(TOSSUP)), IF(AW10=2, FILTER(NEG, LEN(NEG)), IF(AW10, FILTER(NONEG, LEN(NONEG)), """")))"),"")</f>
        <v/>
      </c>
      <c r="AY10" s="43"/>
      <c r="AZ10" s="43"/>
      <c r="BA10" s="43">
        <f>IF(H3="", 0, IF(SUM(C10:H10)-H10&lt;&gt;0, 0, IF(SUM(M10:R10)&gt;0, 2, IF(SUM(M10:R10)&lt;0, 3, 1))))</f>
        <v>0</v>
      </c>
      <c r="BB10" s="43" t="str">
        <f>IFERROR(__xludf.DUMMYFUNCTION("IF(BA10=1, FILTER(TOSSUP, LEN(TOSSUP)), IF(BA10=2, FILTER(NEG, LEN(NEG)), IF(BA10, FILTER(NONEG, LEN(NONEG)), """")))"),"")</f>
        <v/>
      </c>
      <c r="BC10" s="43"/>
      <c r="BD10" s="43"/>
      <c r="BE10" s="43">
        <f>IF(M3="", 0, IF(SUM(M10:R10)-M10&lt;&gt;0, 0, IF(SUM(C10:H10)&gt;0, 2, IF(SUM(C10:H10)&lt;0, 3, 1))))</f>
        <v>2</v>
      </c>
      <c r="BF10" s="43">
        <f>IFERROR(__xludf.DUMMYFUNCTION("IF(BE10=1, FILTER(TOSSUP, LEN(TOSSUP)), IF(BE10=2, FILTER(NEG, LEN(NEG)), IF(BE10, FILTER(NONEG, LEN(NONEG)), """")))"),-5.0)</f>
        <v>-5</v>
      </c>
      <c r="BG10" s="43"/>
      <c r="BH10" s="43"/>
      <c r="BI10" s="43">
        <f>IF(N3="", 0, IF(SUM(M10:R10)-N10&lt;&gt;0, 0, IF(SUM(C10:H10)&gt;0, 2, IF(SUM(C10:H10)&lt;0, 3, 1))))</f>
        <v>2</v>
      </c>
      <c r="BJ10" s="43">
        <f>IFERROR(__xludf.DUMMYFUNCTION("IF(BI10=1, FILTER(TOSSUP, LEN(TOSSUP)), IF(BI10=2, FILTER(NEG, LEN(NEG)), IF(BI10, FILTER(NONEG, LEN(NONEG)), """")))"),-5.0)</f>
        <v>-5</v>
      </c>
      <c r="BK10" s="43"/>
      <c r="BL10" s="43"/>
      <c r="BM10" s="43">
        <f>IF(O3="", 0, IF(SUM(M10:R10)-O10&lt;&gt;0, 0, IF(SUM(C10:H10)&gt;0, 2, IF(SUM(C10:H10)&lt;0, 3, 1))))</f>
        <v>0</v>
      </c>
      <c r="BN10" s="43" t="str">
        <f>IFERROR(__xludf.DUMMYFUNCTION("IF(BM10=1, FILTER(TOSSUP, LEN(TOSSUP)), IF(BM10=2, FILTER(NEG, LEN(NEG)), IF(BM10, FILTER(NONEG, LEN(NONEG)), """")))"),"")</f>
        <v/>
      </c>
      <c r="BO10" s="43"/>
      <c r="BP10" s="43"/>
      <c r="BQ10" s="43">
        <f>IF(P3="", 0, IF(SUM(M10:R10)-P10&lt;&gt;0, 0, IF(SUM(C10:H10)&gt;0, 2, IF(SUM(C10:H10)&lt;0, 3, 1))))</f>
        <v>0</v>
      </c>
      <c r="BR10" s="43" t="str">
        <f>IFERROR(__xludf.DUMMYFUNCTION("IF(BQ10=1, FILTER(TOSSUP, LEN(TOSSUP)), IF(BQ10=2, FILTER(NEG, LEN(NEG)), IF(BQ10, FILTER(NONEG, LEN(NONEG)), """")))"),"")</f>
        <v/>
      </c>
      <c r="BS10" s="43"/>
      <c r="BT10" s="43"/>
      <c r="BU10" s="43">
        <f>IF(Q3="", 0, IF(SUM(M10:R10)-Q10&lt;&gt;0, 0, IF(SUM(C10:H10)&gt;0, 2, IF(SUM(C10:H10)&lt;0, 3, 1))))</f>
        <v>0</v>
      </c>
      <c r="BV10" s="43" t="str">
        <f>IFERROR(__xludf.DUMMYFUNCTION("IF(BU10=1, FILTER(TOSSUP, LEN(TOSSUP)), IF(BU10=2, FILTER(NEG, LEN(NEG)), IF(BU10, FILTER(NONEG, LEN(NONEG)), """")))"),"")</f>
        <v/>
      </c>
      <c r="BW10" s="43"/>
      <c r="BX10" s="43"/>
      <c r="BY10" s="43">
        <f>IF(R3="", 0, IF(SUM(M10:R10)-R10&lt;&gt;0, 0, IF(SUM(C10:H10)&gt;0, 2, IF(SUM(C10:H10)&lt;0, 3, 1))))</f>
        <v>0</v>
      </c>
      <c r="BZ10" s="43" t="str">
        <f>IFERROR(__xludf.DUMMYFUNCTION("IF(BY10=1, FILTER(TOSSUP, LEN(TOSSUP)), IF(BY10=2, FILTER(NEG, LEN(NEG)), IF(BY10, FILTER(NONEG, LEN(NONEG)), """")))"),"")</f>
        <v/>
      </c>
      <c r="CA10" s="43"/>
      <c r="CB10" s="43"/>
    </row>
    <row r="11">
      <c r="A11" s="3"/>
      <c r="B11" s="3"/>
      <c r="C11" s="32">
        <v>10.0</v>
      </c>
      <c r="D11" s="33"/>
      <c r="E11" s="60"/>
      <c r="F11" s="61"/>
      <c r="G11" s="60"/>
      <c r="H11" s="61"/>
      <c r="I11" s="34">
        <v>10.0</v>
      </c>
      <c r="J11" s="33">
        <f>IF(AND(SUM(C11:H11)&lt;=0,I11&gt;0), "BON.ERR", IF(OR(AND(C11&lt;&gt;"", C3=""), AND(D11&lt;&gt;"", D3=""), AND(E11&lt;&gt;"", E3=""), AND(F11&lt;&gt;"", F3=""), AND(G11&lt;&gt;"", G3=""), AND(H11&lt;&gt;"", H3="")), "TU.ERR", SUM(C11:I11)))</f>
        <v>20</v>
      </c>
      <c r="K11" s="42">
        <f>IFERROR(__xludf.DUMMYFUNCTION("IF(OR(RegExMatch(J11&amp;"""",""ERR""), RegExMatch(J11&amp;"""",""--""), RegExMatch(K10&amp;"""",""--""),),  ""-----------"", SUM(J11,K10))"),240.0)</f>
        <v>240</v>
      </c>
      <c r="L11" s="38">
        <v>8.0</v>
      </c>
      <c r="M11" s="39"/>
      <c r="N11" s="61"/>
      <c r="O11" s="58"/>
      <c r="P11" s="59"/>
      <c r="Q11" s="58"/>
      <c r="R11" s="59"/>
      <c r="S11" s="42"/>
      <c r="T11" s="33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2">
        <f>IFERROR(__xludf.DUMMYFUNCTION("IF(OR(RegExMatch(T11&amp;"""",""ERR""), RegExMatch(T11&amp;"""",""--""), RegExMatch(U10&amp;"""",""--""),),  ""-----------"", SUM(T11,U10))"),0.0)</f>
        <v>0</v>
      </c>
      <c r="V11" s="43"/>
      <c r="W11" s="44" t="b">
        <f t="shared" si="1"/>
        <v>1</v>
      </c>
      <c r="X11" s="44">
        <f>IFERROR(__xludf.DUMMYFUNCTION("IF(W11, FILTER(BONUS, LEN(BONUS)), ""0"")"),0.0)</f>
        <v>0</v>
      </c>
      <c r="Y11" s="43">
        <f>IFERROR(__xludf.DUMMYFUNCTION("""COMPUTED_VALUE"""),10.0)</f>
        <v>10</v>
      </c>
      <c r="Z11" s="43">
        <f>IFERROR(__xludf.DUMMYFUNCTION("""COMPUTED_VALUE"""),20.0)</f>
        <v>20</v>
      </c>
      <c r="AA11" s="43">
        <f>IFERROR(__xludf.DUMMYFUNCTION("""COMPUTED_VALUE"""),30.0)</f>
        <v>30</v>
      </c>
      <c r="AB11" s="44" t="b">
        <f t="shared" si="2"/>
        <v>0</v>
      </c>
      <c r="AC11" s="44" t="str">
        <f>IFERROR(__xludf.DUMMYFUNCTION("IF(AB11, FILTER(BONUS, LEN(BONUS)), ""0"")"),"0")</f>
        <v>0</v>
      </c>
      <c r="AD11" s="43"/>
      <c r="AE11" s="43"/>
      <c r="AF11" s="43"/>
      <c r="AG11" s="43">
        <f>IF(C3="", 0, IF(SUM(C11:H11)-C11&lt;&gt;0, 0, IF(SUM(M11:R11)&gt;0, 2, IF(SUM(M11:R11)&lt;0, 3, 1))))</f>
        <v>1</v>
      </c>
      <c r="AH11" s="44">
        <f>IFERROR(__xludf.DUMMYFUNCTION("IF(AG11=1, FILTER(TOSSUP, LEN(TOSSUP)), IF(AG11=2, FILTER(NEG, LEN(NEG)), IF(AG11, FILTER(NONEG, LEN(NONEG)), """")))"),-5.0)</f>
        <v>-5</v>
      </c>
      <c r="AI11" s="43">
        <f>IFERROR(__xludf.DUMMYFUNCTION("""COMPUTED_VALUE"""),10.0)</f>
        <v>10</v>
      </c>
      <c r="AJ11" s="43">
        <f>IFERROR(__xludf.DUMMYFUNCTION("""COMPUTED_VALUE"""),15.0)</f>
        <v>15</v>
      </c>
      <c r="AK11" s="43">
        <f>IF(D3="", 0, IF(SUM(C11:H11)-D11&lt;&gt;0, 0, IF(SUM(M11:R11)&gt;0, 2, IF(SUM(M11:R11)&lt;0, 3, 1))))</f>
        <v>0</v>
      </c>
      <c r="AL11" s="43" t="str">
        <f>IFERROR(__xludf.DUMMYFUNCTION("IF(AK11=1, FILTER(TOSSUP, LEN(TOSSUP)), IF(AK11=2, FILTER(NEG, LEN(NEG)), IF(AK11, FILTER(NONEG, LEN(NONEG)), """")))"),"")</f>
        <v/>
      </c>
      <c r="AM11" s="43"/>
      <c r="AN11" s="43"/>
      <c r="AO11" s="43">
        <f>IF(E3="", 0, IF(SUM(C11:H11)-E11&lt;&gt;0, 0, IF(SUM(M11:R11)&gt;0, 2, IF(SUM(M11:R11)&lt;0, 3, 1))))</f>
        <v>0</v>
      </c>
      <c r="AP11" s="43" t="str">
        <f>IFERROR(__xludf.DUMMYFUNCTION("IF(AO11=1, FILTER(TOSSUP, LEN(TOSSUP)), IF(AO11=2, FILTER(NEG, LEN(NEG)), IF(AO11, FILTER(NONEG, LEN(NONEG)), """")))"),"")</f>
        <v/>
      </c>
      <c r="AQ11" s="43"/>
      <c r="AR11" s="43"/>
      <c r="AS11" s="43">
        <f>IF(F3="", 0, IF(SUM(C11:H11)-F11&lt;&gt;0, 0, IF(SUM(M11:R11)&gt;0, 2, IF(SUM(M11:R11)&lt;0, 3, 1))))</f>
        <v>0</v>
      </c>
      <c r="AT11" s="43" t="str">
        <f>IFERROR(__xludf.DUMMYFUNCTION("IF(AS11=1, FILTER(TOSSUP, LEN(TOSSUP)), IF(AS11=2, FILTER(NEG, LEN(NEG)), IF(AS11, FILTER(NONEG, LEN(NONEG)), """")))"),"")</f>
        <v/>
      </c>
      <c r="AU11" s="43"/>
      <c r="AV11" s="43"/>
      <c r="AW11" s="43">
        <f>IF(G3="", 0, IF(SUM(C11:H11)-G11&lt;&gt;0, 0, IF(SUM(M11:R11)&gt;0, 2, IF(SUM(M11:R11)&lt;0, 3, 1))))</f>
        <v>0</v>
      </c>
      <c r="AX11" s="43" t="str">
        <f>IFERROR(__xludf.DUMMYFUNCTION("IF(AW11=1, FILTER(TOSSUP, LEN(TOSSUP)), IF(AW11=2, FILTER(NEG, LEN(NEG)), IF(AW11, FILTER(NONEG, LEN(NONEG)), """")))"),"")</f>
        <v/>
      </c>
      <c r="AY11" s="43"/>
      <c r="AZ11" s="43"/>
      <c r="BA11" s="43">
        <f>IF(H3="", 0, IF(SUM(C11:H11)-H11&lt;&gt;0, 0, IF(SUM(M11:R11)&gt;0, 2, IF(SUM(M11:R11)&lt;0, 3, 1))))</f>
        <v>0</v>
      </c>
      <c r="BB11" s="43" t="str">
        <f>IFERROR(__xludf.DUMMYFUNCTION("IF(BA11=1, FILTER(TOSSUP, LEN(TOSSUP)), IF(BA11=2, FILTER(NEG, LEN(NEG)), IF(BA11, FILTER(NONEG, LEN(NONEG)), """")))"),"")</f>
        <v/>
      </c>
      <c r="BC11" s="43"/>
      <c r="BD11" s="43"/>
      <c r="BE11" s="43">
        <f>IF(M3="", 0, IF(SUM(M11:R11)-M11&lt;&gt;0, 0, IF(SUM(C11:H11)&gt;0, 2, IF(SUM(C11:H11)&lt;0, 3, 1))))</f>
        <v>2</v>
      </c>
      <c r="BF11" s="43">
        <f>IFERROR(__xludf.DUMMYFUNCTION("IF(BE11=1, FILTER(TOSSUP, LEN(TOSSUP)), IF(BE11=2, FILTER(NEG, LEN(NEG)), IF(BE11, FILTER(NONEG, LEN(NONEG)), """")))"),-5.0)</f>
        <v>-5</v>
      </c>
      <c r="BG11" s="43"/>
      <c r="BH11" s="43"/>
      <c r="BI11" s="43">
        <f>IF(N3="", 0, IF(SUM(M11:R11)-N11&lt;&gt;0, 0, IF(SUM(C11:H11)&gt;0, 2, IF(SUM(C11:H11)&lt;0, 3, 1))))</f>
        <v>2</v>
      </c>
      <c r="BJ11" s="43">
        <f>IFERROR(__xludf.DUMMYFUNCTION("IF(BI11=1, FILTER(TOSSUP, LEN(TOSSUP)), IF(BI11=2, FILTER(NEG, LEN(NEG)), IF(BI11, FILTER(NONEG, LEN(NONEG)), """")))"),-5.0)</f>
        <v>-5</v>
      </c>
      <c r="BK11" s="43"/>
      <c r="BL11" s="43"/>
      <c r="BM11" s="43">
        <f>IF(O3="", 0, IF(SUM(M11:R11)-O11&lt;&gt;0, 0, IF(SUM(C11:H11)&gt;0, 2, IF(SUM(C11:H11)&lt;0, 3, 1))))</f>
        <v>0</v>
      </c>
      <c r="BN11" s="43" t="str">
        <f>IFERROR(__xludf.DUMMYFUNCTION("IF(BM11=1, FILTER(TOSSUP, LEN(TOSSUP)), IF(BM11=2, FILTER(NEG, LEN(NEG)), IF(BM11, FILTER(NONEG, LEN(NONEG)), """")))"),"")</f>
        <v/>
      </c>
      <c r="BO11" s="43"/>
      <c r="BP11" s="43"/>
      <c r="BQ11" s="43">
        <f>IF(P3="", 0, IF(SUM(M11:R11)-P11&lt;&gt;0, 0, IF(SUM(C11:H11)&gt;0, 2, IF(SUM(C11:H11)&lt;0, 3, 1))))</f>
        <v>0</v>
      </c>
      <c r="BR11" s="43" t="str">
        <f>IFERROR(__xludf.DUMMYFUNCTION("IF(BQ11=1, FILTER(TOSSUP, LEN(TOSSUP)), IF(BQ11=2, FILTER(NEG, LEN(NEG)), IF(BQ11, FILTER(NONEG, LEN(NONEG)), """")))"),"")</f>
        <v/>
      </c>
      <c r="BS11" s="43"/>
      <c r="BT11" s="43"/>
      <c r="BU11" s="43">
        <f>IF(Q3="", 0, IF(SUM(M11:R11)-Q11&lt;&gt;0, 0, IF(SUM(C11:H11)&gt;0, 2, IF(SUM(C11:H11)&lt;0, 3, 1))))</f>
        <v>0</v>
      </c>
      <c r="BV11" s="43" t="str">
        <f>IFERROR(__xludf.DUMMYFUNCTION("IF(BU11=1, FILTER(TOSSUP, LEN(TOSSUP)), IF(BU11=2, FILTER(NEG, LEN(NEG)), IF(BU11, FILTER(NONEG, LEN(NONEG)), """")))"),"")</f>
        <v/>
      </c>
      <c r="BW11" s="43"/>
      <c r="BX11" s="43"/>
      <c r="BY11" s="43">
        <f>IF(R3="", 0, IF(SUM(M11:R11)-R11&lt;&gt;0, 0, IF(SUM(C11:H11)&gt;0, 2, IF(SUM(C11:H11)&lt;0, 3, 1))))</f>
        <v>0</v>
      </c>
      <c r="BZ11" s="43" t="str">
        <f>IFERROR(__xludf.DUMMYFUNCTION("IF(BY11=1, FILTER(TOSSUP, LEN(TOSSUP)), IF(BY11=2, FILTER(NEG, LEN(NEG)), IF(BY11, FILTER(NONEG, LEN(NONEG)), """")))"),"")</f>
        <v/>
      </c>
      <c r="CA11" s="43"/>
      <c r="CB11" s="43"/>
    </row>
    <row r="12">
      <c r="A12" s="3"/>
      <c r="B12" s="3"/>
      <c r="C12" s="32">
        <v>10.0</v>
      </c>
      <c r="D12" s="33"/>
      <c r="E12" s="60"/>
      <c r="F12" s="61"/>
      <c r="G12" s="60"/>
      <c r="H12" s="61"/>
      <c r="I12" s="34">
        <v>0.0</v>
      </c>
      <c r="J12" s="33">
        <f>IF(AND(SUM(C12:H12)&lt;=0,I12&gt;0), "BON.ERR", IF(OR(AND(C12&lt;&gt;"", C3=""), AND(D12&lt;&gt;"", D3=""), AND(E12&lt;&gt;"", E3=""), AND(F12&lt;&gt;"", F3=""), AND(G12&lt;&gt;"", G3=""), AND(H12&lt;&gt;"", H3="")), "TU.ERR", SUM(C12:I12)))</f>
        <v>10</v>
      </c>
      <c r="K12" s="42">
        <f>IFERROR(__xludf.DUMMYFUNCTION("IF(OR(RegExMatch(J12&amp;"""",""ERR""), RegExMatch(J12&amp;"""",""--""), RegExMatch(K11&amp;"""",""--""),),  ""-----------"", SUM(J12,K11))"),250.0)</f>
        <v>250</v>
      </c>
      <c r="L12" s="38">
        <v>9.0</v>
      </c>
      <c r="M12" s="39"/>
      <c r="N12" s="33"/>
      <c r="O12" s="58"/>
      <c r="P12" s="59"/>
      <c r="Q12" s="58"/>
      <c r="R12" s="59"/>
      <c r="S12" s="34"/>
      <c r="T12" s="33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2">
        <f>IFERROR(__xludf.DUMMYFUNCTION("IF(OR(RegExMatch(T12&amp;"""",""ERR""), RegExMatch(T12&amp;"""",""--""), RegExMatch(U11&amp;"""",""--""),),  ""-----------"", SUM(T12,U11))"),0.0)</f>
        <v>0</v>
      </c>
      <c r="V12" s="43"/>
      <c r="W12" s="44" t="b">
        <f t="shared" si="1"/>
        <v>1</v>
      </c>
      <c r="X12" s="44">
        <f>IFERROR(__xludf.DUMMYFUNCTION("IF(W12, FILTER(BONUS, LEN(BONUS)), ""0"")"),0.0)</f>
        <v>0</v>
      </c>
      <c r="Y12" s="43">
        <f>IFERROR(__xludf.DUMMYFUNCTION("""COMPUTED_VALUE"""),10.0)</f>
        <v>10</v>
      </c>
      <c r="Z12" s="43">
        <f>IFERROR(__xludf.DUMMYFUNCTION("""COMPUTED_VALUE"""),20.0)</f>
        <v>20</v>
      </c>
      <c r="AA12" s="43">
        <f>IFERROR(__xludf.DUMMYFUNCTION("""COMPUTED_VALUE"""),30.0)</f>
        <v>30</v>
      </c>
      <c r="AB12" s="44" t="b">
        <f t="shared" si="2"/>
        <v>0</v>
      </c>
      <c r="AC12" s="44" t="str">
        <f>IFERROR(__xludf.DUMMYFUNCTION("IF(AB12, FILTER(BONUS, LEN(BONUS)), ""0"")"),"0")</f>
        <v>0</v>
      </c>
      <c r="AD12" s="43"/>
      <c r="AE12" s="43"/>
      <c r="AF12" s="43"/>
      <c r="AG12" s="43">
        <f>IF(C3="", 0, IF(SUM(C12:H12)-C12&lt;&gt;0, 0, IF(SUM(M12:R12)&gt;0, 2, IF(SUM(M12:R12)&lt;0, 3, 1))))</f>
        <v>1</v>
      </c>
      <c r="AH12" s="44">
        <f>IFERROR(__xludf.DUMMYFUNCTION("IF(AG12=1, FILTER(TOSSUP, LEN(TOSSUP)), IF(AG12=2, FILTER(NEG, LEN(NEG)), IF(AG12, FILTER(NONEG, LEN(NONEG)), """")))"),-5.0)</f>
        <v>-5</v>
      </c>
      <c r="AI12" s="43">
        <f>IFERROR(__xludf.DUMMYFUNCTION("""COMPUTED_VALUE"""),10.0)</f>
        <v>10</v>
      </c>
      <c r="AJ12" s="43">
        <f>IFERROR(__xludf.DUMMYFUNCTION("""COMPUTED_VALUE"""),15.0)</f>
        <v>15</v>
      </c>
      <c r="AK12" s="43">
        <f>IF(D3="", 0, IF(SUM(C12:H12)-D12&lt;&gt;0, 0, IF(SUM(M12:R12)&gt;0, 2, IF(SUM(M12:R12)&lt;0, 3, 1))))</f>
        <v>0</v>
      </c>
      <c r="AL12" s="43" t="str">
        <f>IFERROR(__xludf.DUMMYFUNCTION("IF(AK12=1, FILTER(TOSSUP, LEN(TOSSUP)), IF(AK12=2, FILTER(NEG, LEN(NEG)), IF(AK12, FILTER(NONEG, LEN(NONEG)), """")))"),"")</f>
        <v/>
      </c>
      <c r="AM12" s="43"/>
      <c r="AN12" s="43"/>
      <c r="AO12" s="43">
        <f>IF(E3="", 0, IF(SUM(C12:H12)-E12&lt;&gt;0, 0, IF(SUM(M12:R12)&gt;0, 2, IF(SUM(M12:R12)&lt;0, 3, 1))))</f>
        <v>0</v>
      </c>
      <c r="AP12" s="43" t="str">
        <f>IFERROR(__xludf.DUMMYFUNCTION("IF(AO12=1, FILTER(TOSSUP, LEN(TOSSUP)), IF(AO12=2, FILTER(NEG, LEN(NEG)), IF(AO12, FILTER(NONEG, LEN(NONEG)), """")))"),"")</f>
        <v/>
      </c>
      <c r="AQ12" s="43"/>
      <c r="AR12" s="43"/>
      <c r="AS12" s="43">
        <f>IF(F3="", 0, IF(SUM(C12:H12)-F12&lt;&gt;0, 0, IF(SUM(M12:R12)&gt;0, 2, IF(SUM(M12:R12)&lt;0, 3, 1))))</f>
        <v>0</v>
      </c>
      <c r="AT12" s="43" t="str">
        <f>IFERROR(__xludf.DUMMYFUNCTION("IF(AS12=1, FILTER(TOSSUP, LEN(TOSSUP)), IF(AS12=2, FILTER(NEG, LEN(NEG)), IF(AS12, FILTER(NONEG, LEN(NONEG)), """")))"),"")</f>
        <v/>
      </c>
      <c r="AU12" s="43"/>
      <c r="AV12" s="43"/>
      <c r="AW12" s="43">
        <f>IF(G3="", 0, IF(SUM(C12:H12)-G12&lt;&gt;0, 0, IF(SUM(M12:R12)&gt;0, 2, IF(SUM(M12:R12)&lt;0, 3, 1))))</f>
        <v>0</v>
      </c>
      <c r="AX12" s="43" t="str">
        <f>IFERROR(__xludf.DUMMYFUNCTION("IF(AW12=1, FILTER(TOSSUP, LEN(TOSSUP)), IF(AW12=2, FILTER(NEG, LEN(NEG)), IF(AW12, FILTER(NONEG, LEN(NONEG)), """")))"),"")</f>
        <v/>
      </c>
      <c r="AY12" s="43"/>
      <c r="AZ12" s="43"/>
      <c r="BA12" s="43">
        <f>IF(H3="", 0, IF(SUM(C12:H12)-H12&lt;&gt;0, 0, IF(SUM(M12:R12)&gt;0, 2, IF(SUM(M12:R12)&lt;0, 3, 1))))</f>
        <v>0</v>
      </c>
      <c r="BB12" s="43" t="str">
        <f>IFERROR(__xludf.DUMMYFUNCTION("IF(BA12=1, FILTER(TOSSUP, LEN(TOSSUP)), IF(BA12=2, FILTER(NEG, LEN(NEG)), IF(BA12, FILTER(NONEG, LEN(NONEG)), """")))"),"")</f>
        <v/>
      </c>
      <c r="BC12" s="43"/>
      <c r="BD12" s="43"/>
      <c r="BE12" s="43">
        <f>IF(M3="", 0, IF(SUM(M12:R12)-M12&lt;&gt;0, 0, IF(SUM(C12:H12)&gt;0, 2, IF(SUM(C12:H12)&lt;0, 3, 1))))</f>
        <v>2</v>
      </c>
      <c r="BF12" s="43">
        <f>IFERROR(__xludf.DUMMYFUNCTION("IF(BE12=1, FILTER(TOSSUP, LEN(TOSSUP)), IF(BE12=2, FILTER(NEG, LEN(NEG)), IF(BE12, FILTER(NONEG, LEN(NONEG)), """")))"),-5.0)</f>
        <v>-5</v>
      </c>
      <c r="BG12" s="43"/>
      <c r="BH12" s="43"/>
      <c r="BI12" s="43">
        <f>IF(N3="", 0, IF(SUM(M12:R12)-N12&lt;&gt;0, 0, IF(SUM(C12:H12)&gt;0, 2, IF(SUM(C12:H12)&lt;0, 3, 1))))</f>
        <v>2</v>
      </c>
      <c r="BJ12" s="43">
        <f>IFERROR(__xludf.DUMMYFUNCTION("IF(BI12=1, FILTER(TOSSUP, LEN(TOSSUP)), IF(BI12=2, FILTER(NEG, LEN(NEG)), IF(BI12, FILTER(NONEG, LEN(NONEG)), """")))"),-5.0)</f>
        <v>-5</v>
      </c>
      <c r="BK12" s="43"/>
      <c r="BL12" s="43"/>
      <c r="BM12" s="43">
        <f>IF(O3="", 0, IF(SUM(M12:R12)-O12&lt;&gt;0, 0, IF(SUM(C12:H12)&gt;0, 2, IF(SUM(C12:H12)&lt;0, 3, 1))))</f>
        <v>0</v>
      </c>
      <c r="BN12" s="43" t="str">
        <f>IFERROR(__xludf.DUMMYFUNCTION("IF(BM12=1, FILTER(TOSSUP, LEN(TOSSUP)), IF(BM12=2, FILTER(NEG, LEN(NEG)), IF(BM12, FILTER(NONEG, LEN(NONEG)), """")))"),"")</f>
        <v/>
      </c>
      <c r="BO12" s="43"/>
      <c r="BP12" s="43"/>
      <c r="BQ12" s="43">
        <f>IF(P3="", 0, IF(SUM(M12:R12)-P12&lt;&gt;0, 0, IF(SUM(C12:H12)&gt;0, 2, IF(SUM(C12:H12)&lt;0, 3, 1))))</f>
        <v>0</v>
      </c>
      <c r="BR12" s="43" t="str">
        <f>IFERROR(__xludf.DUMMYFUNCTION("IF(BQ12=1, FILTER(TOSSUP, LEN(TOSSUP)), IF(BQ12=2, FILTER(NEG, LEN(NEG)), IF(BQ12, FILTER(NONEG, LEN(NONEG)), """")))"),"")</f>
        <v/>
      </c>
      <c r="BS12" s="43"/>
      <c r="BT12" s="43"/>
      <c r="BU12" s="43">
        <f>IF(Q3="", 0, IF(SUM(M12:R12)-Q12&lt;&gt;0, 0, IF(SUM(C12:H12)&gt;0, 2, IF(SUM(C12:H12)&lt;0, 3, 1))))</f>
        <v>0</v>
      </c>
      <c r="BV12" s="43" t="str">
        <f>IFERROR(__xludf.DUMMYFUNCTION("IF(BU12=1, FILTER(TOSSUP, LEN(TOSSUP)), IF(BU12=2, FILTER(NEG, LEN(NEG)), IF(BU12, FILTER(NONEG, LEN(NONEG)), """")))"),"")</f>
        <v/>
      </c>
      <c r="BW12" s="43"/>
      <c r="BX12" s="43"/>
      <c r="BY12" s="43">
        <f>IF(R3="", 0, IF(SUM(M12:R12)-R12&lt;&gt;0, 0, IF(SUM(C12:H12)&gt;0, 2, IF(SUM(C12:H12)&lt;0, 3, 1))))</f>
        <v>0</v>
      </c>
      <c r="BZ12" s="43" t="str">
        <f>IFERROR(__xludf.DUMMYFUNCTION("IF(BY12=1, FILTER(TOSSUP, LEN(TOSSUP)), IF(BY12=2, FILTER(NEG, LEN(NEG)), IF(BY12, FILTER(NONEG, LEN(NONEG)), """")))"),"")</f>
        <v/>
      </c>
      <c r="CA12" s="43"/>
      <c r="CB12" s="43"/>
    </row>
    <row r="13">
      <c r="A13" s="3"/>
      <c r="B13" s="3"/>
      <c r="C13" s="62">
        <v>-5.0</v>
      </c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-5</v>
      </c>
      <c r="K13" s="66">
        <f>IFERROR(__xludf.DUMMYFUNCTION("IF(OR(RegExMatch(J13&amp;"""",""ERR""), RegExMatch(J13&amp;"""",""--""), RegExMatch(K12&amp;"""",""--""),),  ""-----------"", SUM(J13,K12))"),245.0)</f>
        <v>245</v>
      </c>
      <c r="L13" s="67">
        <v>10.0</v>
      </c>
      <c r="M13" s="68"/>
      <c r="N13" s="63">
        <v>10.0</v>
      </c>
      <c r="O13" s="68"/>
      <c r="P13" s="70"/>
      <c r="Q13" s="69"/>
      <c r="R13" s="70"/>
      <c r="S13" s="65">
        <v>30.0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40</v>
      </c>
      <c r="U13" s="66">
        <f>IFERROR(__xludf.DUMMYFUNCTION("IF(OR(RegExMatch(T13&amp;"""",""ERR""), RegExMatch(T13&amp;"""",""--""), RegExMatch(U12&amp;"""",""--""),),  ""-----------"", SUM(T13,U12))"),40.0)</f>
        <v>40</v>
      </c>
      <c r="V13" s="43"/>
      <c r="W13" s="44" t="b">
        <f t="shared" si="1"/>
        <v>0</v>
      </c>
      <c r="X13" s="44" t="str">
        <f>IFERROR(__xludf.DUMMYFUNCTION("IF(W13, FILTER(BONUS, LEN(BONUS)), ""0"")"),"0")</f>
        <v>0</v>
      </c>
      <c r="Y13" s="43"/>
      <c r="Z13" s="43"/>
      <c r="AA13" s="43"/>
      <c r="AB13" s="44" t="b">
        <f t="shared" si="2"/>
        <v>1</v>
      </c>
      <c r="AC13" s="44">
        <f>IFERROR(__xludf.DUMMYFUNCTION("IF(AB13, FILTER(BONUS, LEN(BONUS)), ""0"")"),0.0)</f>
        <v>0</v>
      </c>
      <c r="AD13" s="43">
        <f>IFERROR(__xludf.DUMMYFUNCTION("""COMPUTED_VALUE"""),10.0)</f>
        <v>10</v>
      </c>
      <c r="AE13" s="43">
        <f>IFERROR(__xludf.DUMMYFUNCTION("""COMPUTED_VALUE"""),20.0)</f>
        <v>20</v>
      </c>
      <c r="AF13" s="43">
        <f>IFERROR(__xludf.DUMMYFUNCTION("""COMPUTED_VALUE"""),30.0)</f>
        <v>30</v>
      </c>
      <c r="AG13" s="43">
        <f>IF(C3="", 0, IF(SUM(C13:H13)-C13&lt;&gt;0, 0, IF(SUM(M13:R13)&gt;0, 2, IF(SUM(M13:R13)&lt;0, 3, 1))))</f>
        <v>2</v>
      </c>
      <c r="AH13" s="44">
        <f>IFERROR(__xludf.DUMMYFUNCTION("IF(AG13=1, FILTER(TOSSUP, LEN(TOSSUP)), IF(AG13=2, FILTER(NEG, LEN(NEG)), IF(AG13, FILTER(NONEG, LEN(NONEG)), """")))"),-5.0)</f>
        <v>-5</v>
      </c>
      <c r="AI13" s="43"/>
      <c r="AJ13" s="43"/>
      <c r="AK13" s="43">
        <f>IF(D3="", 0, IF(SUM(C13:H13)-D13&lt;&gt;0, 0, IF(SUM(M13:R13)&gt;0, 2, IF(SUM(M13:R13)&lt;0, 3, 1))))</f>
        <v>0</v>
      </c>
      <c r="AL13" s="43" t="str">
        <f>IFERROR(__xludf.DUMMYFUNCTION("IF(AK13=1, FILTER(TOSSUP, LEN(TOSSUP)), IF(AK13=2, FILTER(NEG, LEN(NEG)), IF(AK13, FILTER(NONEG, LEN(NONEG)), """")))"),"")</f>
        <v/>
      </c>
      <c r="AM13" s="43"/>
      <c r="AN13" s="43"/>
      <c r="AO13" s="43">
        <f>IF(E3="", 0, IF(SUM(C13:H13)-E13&lt;&gt;0, 0, IF(SUM(M13:R13)&gt;0, 2, IF(SUM(M13:R13)&lt;0, 3, 1))))</f>
        <v>0</v>
      </c>
      <c r="AP13" s="43" t="str">
        <f>IFERROR(__xludf.DUMMYFUNCTION("IF(AO13=1, FILTER(TOSSUP, LEN(TOSSUP)), IF(AO13=2, FILTER(NEG, LEN(NEG)), IF(AO13, FILTER(NONEG, LEN(NONEG)), """")))"),"")</f>
        <v/>
      </c>
      <c r="AQ13" s="43"/>
      <c r="AR13" s="43"/>
      <c r="AS13" s="43">
        <f>IF(F3="", 0, IF(SUM(C13:H13)-F13&lt;&gt;0, 0, IF(SUM(M13:R13)&gt;0, 2, IF(SUM(M13:R13)&lt;0, 3, 1))))</f>
        <v>0</v>
      </c>
      <c r="AT13" s="43" t="str">
        <f>IFERROR(__xludf.DUMMYFUNCTION("IF(AS13=1, FILTER(TOSSUP, LEN(TOSSUP)), IF(AS13=2, FILTER(NEG, LEN(NEG)), IF(AS13, FILTER(NONEG, LEN(NONEG)), """")))"),"")</f>
        <v/>
      </c>
      <c r="AU13" s="43"/>
      <c r="AV13" s="43"/>
      <c r="AW13" s="43">
        <f>IF(G3="", 0, IF(SUM(C13:H13)-G13&lt;&gt;0, 0, IF(SUM(M13:R13)&gt;0, 2, IF(SUM(M13:R13)&lt;0, 3, 1))))</f>
        <v>0</v>
      </c>
      <c r="AX13" s="43" t="str">
        <f>IFERROR(__xludf.DUMMYFUNCTION("IF(AW13=1, FILTER(TOSSUP, LEN(TOSSUP)), IF(AW13=2, FILTER(NEG, LEN(NEG)), IF(AW13, FILTER(NONEG, LEN(NONEG)), """")))"),"")</f>
        <v/>
      </c>
      <c r="AY13" s="43"/>
      <c r="AZ13" s="43"/>
      <c r="BA13" s="43">
        <f>IF(H3="", 0, IF(SUM(C13:H13)-H13&lt;&gt;0, 0, IF(SUM(M13:R13)&gt;0, 2, IF(SUM(M13:R13)&lt;0, 3, 1))))</f>
        <v>0</v>
      </c>
      <c r="BB13" s="43" t="str">
        <f>IFERROR(__xludf.DUMMYFUNCTION("IF(BA13=1, FILTER(TOSSUP, LEN(TOSSUP)), IF(BA13=2, FILTER(NEG, LEN(NEG)), IF(BA13, FILTER(NONEG, LEN(NONEG)), """")))"),"")</f>
        <v/>
      </c>
      <c r="BC13" s="43"/>
      <c r="BD13" s="43"/>
      <c r="BE13" s="43">
        <f>IF(M3="", 0, IF(SUM(M13:R13)-M13&lt;&gt;0, 0, IF(SUM(C13:H13)&gt;0, 2, IF(SUM(C13:H13)&lt;0, 3, 1))))</f>
        <v>0</v>
      </c>
      <c r="BF13" s="43" t="str">
        <f>IFERROR(__xludf.DUMMYFUNCTION("IF(BE13=1, FILTER(TOSSUP, LEN(TOSSUP)), IF(BE13=2, FILTER(NEG, LEN(NEG)), IF(BE13, FILTER(NONEG, LEN(NONEG)), """")))"),"")</f>
        <v/>
      </c>
      <c r="BG13" s="43"/>
      <c r="BH13" s="43"/>
      <c r="BI13" s="43">
        <f>IF(N3="", 0, IF(SUM(M13:R13)-N13&lt;&gt;0, 0, IF(SUM(C13:H13)&gt;0, 2, IF(SUM(C13:H13)&lt;0, 3, 1))))</f>
        <v>3</v>
      </c>
      <c r="BJ13" s="43">
        <f>IFERROR(__xludf.DUMMYFUNCTION("IF(BI13=1, FILTER(TOSSUP, LEN(TOSSUP)), IF(BI13=2, FILTER(NEG, LEN(NEG)), IF(BI13, FILTER(NONEG, LEN(NONEG)), """")))"),10.0)</f>
        <v>10</v>
      </c>
      <c r="BK13" s="43">
        <f>IFERROR(__xludf.DUMMYFUNCTION("""COMPUTED_VALUE"""),15.0)</f>
        <v>15</v>
      </c>
      <c r="BL13" s="43"/>
      <c r="BM13" s="43">
        <f>IF(O3="", 0, IF(SUM(M13:R13)-O13&lt;&gt;0, 0, IF(SUM(C13:H13)&gt;0, 2, IF(SUM(C13:H13)&lt;0, 3, 1))))</f>
        <v>0</v>
      </c>
      <c r="BN13" s="43" t="str">
        <f>IFERROR(__xludf.DUMMYFUNCTION("IF(BM13=1, FILTER(TOSSUP, LEN(TOSSUP)), IF(BM13=2, FILTER(NEG, LEN(NEG)), IF(BM13, FILTER(NONEG, LEN(NONEG)), """")))"),"")</f>
        <v/>
      </c>
      <c r="BO13" s="43"/>
      <c r="BP13" s="43"/>
      <c r="BQ13" s="43">
        <f>IF(P3="", 0, IF(SUM(M13:R13)-P13&lt;&gt;0, 0, IF(SUM(C13:H13)&gt;0, 2, IF(SUM(C13:H13)&lt;0, 3, 1))))</f>
        <v>0</v>
      </c>
      <c r="BR13" s="43" t="str">
        <f>IFERROR(__xludf.DUMMYFUNCTION("IF(BQ13=1, FILTER(TOSSUP, LEN(TOSSUP)), IF(BQ13=2, FILTER(NEG, LEN(NEG)), IF(BQ13, FILTER(NONEG, LEN(NONEG)), """")))"),"")</f>
        <v/>
      </c>
      <c r="BS13" s="43"/>
      <c r="BT13" s="43"/>
      <c r="BU13" s="43">
        <f>IF(Q3="", 0, IF(SUM(M13:R13)-Q13&lt;&gt;0, 0, IF(SUM(C13:H13)&gt;0, 2, IF(SUM(C13:H13)&lt;0, 3, 1))))</f>
        <v>0</v>
      </c>
      <c r="BV13" s="43" t="str">
        <f>IFERROR(__xludf.DUMMYFUNCTION("IF(BU13=1, FILTER(TOSSUP, LEN(TOSSUP)), IF(BU13=2, FILTER(NEG, LEN(NEG)), IF(BU13, FILTER(NONEG, LEN(NONEG)), """")))"),"")</f>
        <v/>
      </c>
      <c r="BW13" s="43"/>
      <c r="BX13" s="43"/>
      <c r="BY13" s="43">
        <f>IF(R3="", 0, IF(SUM(M13:R13)-R13&lt;&gt;0, 0, IF(SUM(C13:H13)&gt;0, 2, IF(SUM(C13:H13)&lt;0, 3, 1))))</f>
        <v>0</v>
      </c>
      <c r="BZ13" s="43" t="str">
        <f>IFERROR(__xludf.DUMMYFUNCTION("IF(BY13=1, FILTER(TOSSUP, LEN(TOSSUP)), IF(BY13=2, FILTER(NEG, LEN(NEG)), IF(BY13, FILTER(NONEG, LEN(NONEG)), """")))"),"")</f>
        <v/>
      </c>
      <c r="CA13" s="43"/>
      <c r="CB13" s="43"/>
    </row>
    <row r="14">
      <c r="A14" s="3"/>
      <c r="B14" s="3"/>
      <c r="C14" s="62">
        <v>10.0</v>
      </c>
      <c r="D14" s="63"/>
      <c r="E14" s="64"/>
      <c r="F14" s="71"/>
      <c r="G14" s="64"/>
      <c r="H14" s="71"/>
      <c r="I14" s="65">
        <v>30.0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40</v>
      </c>
      <c r="K14" s="66">
        <f>IFERROR(__xludf.DUMMYFUNCTION("IF(OR(RegExMatch(J14&amp;"""",""ERR""), RegExMatch(J14&amp;"""",""--""), RegExMatch(K13&amp;"""",""--""),),  ""-----------"", SUM(J14,K13))"),285.0)</f>
        <v>285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SUM(T14,U13))"),40.0)</f>
        <v>40</v>
      </c>
      <c r="V14" s="43"/>
      <c r="W14" s="44" t="b">
        <f t="shared" si="1"/>
        <v>1</v>
      </c>
      <c r="X14" s="44">
        <f>IFERROR(__xludf.DUMMYFUNCTION("IF(W14, FILTER(BONUS, LEN(BONUS)), ""0"")"),0.0)</f>
        <v>0</v>
      </c>
      <c r="Y14" s="43">
        <f>IFERROR(__xludf.DUMMYFUNCTION("""COMPUTED_VALUE"""),10.0)</f>
        <v>10</v>
      </c>
      <c r="Z14" s="43">
        <f>IFERROR(__xludf.DUMMYFUNCTION("""COMPUTED_VALUE"""),20.0)</f>
        <v>20</v>
      </c>
      <c r="AA14" s="43">
        <f>IFERROR(__xludf.DUMMYFUNCTION("""COMPUTED_VALUE"""),30.0)</f>
        <v>30</v>
      </c>
      <c r="AB14" s="44" t="b">
        <f t="shared" si="2"/>
        <v>0</v>
      </c>
      <c r="AC14" s="44" t="str">
        <f>IFERROR(__xludf.DUMMYFUNCTION("IF(AB14, FILTER(BONUS, LEN(BONUS)), ""0"")"),"0")</f>
        <v>0</v>
      </c>
      <c r="AD14" s="43"/>
      <c r="AE14" s="43"/>
      <c r="AF14" s="43"/>
      <c r="AG14" s="43">
        <f>IF(C3="", 0, IF(SUM(C14:H14)-C14&lt;&gt;0, 0, IF(SUM(M14:R14)&gt;0, 2, IF(SUM(M14:R14)&lt;0, 3, 1))))</f>
        <v>1</v>
      </c>
      <c r="AH14" s="44">
        <f>IFERROR(__xludf.DUMMYFUNCTION("IF(AG14=1, FILTER(TOSSUP, LEN(TOSSUP)), IF(AG14=2, FILTER(NEG, LEN(NEG)), IF(AG14, FILTER(NONEG, LEN(NONEG)), """")))"),-5.0)</f>
        <v>-5</v>
      </c>
      <c r="AI14" s="43">
        <f>IFERROR(__xludf.DUMMYFUNCTION("""COMPUTED_VALUE"""),10.0)</f>
        <v>10</v>
      </c>
      <c r="AJ14" s="43">
        <f>IFERROR(__xludf.DUMMYFUNCTION("""COMPUTED_VALUE"""),15.0)</f>
        <v>15</v>
      </c>
      <c r="AK14" s="43">
        <f>IF(D3="", 0, IF(SUM(C14:H14)-D14&lt;&gt;0, 0, IF(SUM(M14:R14)&gt;0, 2, IF(SUM(M14:R14)&lt;0, 3, 1))))</f>
        <v>0</v>
      </c>
      <c r="AL14" s="43" t="str">
        <f>IFERROR(__xludf.DUMMYFUNCTION("IF(AK14=1, FILTER(TOSSUP, LEN(TOSSUP)), IF(AK14=2, FILTER(NEG, LEN(NEG)), IF(AK14, FILTER(NONEG, LEN(NONEG)), """")))"),"")</f>
        <v/>
      </c>
      <c r="AM14" s="43"/>
      <c r="AN14" s="43"/>
      <c r="AO14" s="43">
        <f>IF(E3="", 0, IF(SUM(C14:H14)-E14&lt;&gt;0, 0, IF(SUM(M14:R14)&gt;0, 2, IF(SUM(M14:R14)&lt;0, 3, 1))))</f>
        <v>0</v>
      </c>
      <c r="AP14" s="43" t="str">
        <f>IFERROR(__xludf.DUMMYFUNCTION("IF(AO14=1, FILTER(TOSSUP, LEN(TOSSUP)), IF(AO14=2, FILTER(NEG, LEN(NEG)), IF(AO14, FILTER(NONEG, LEN(NONEG)), """")))"),"")</f>
        <v/>
      </c>
      <c r="AQ14" s="43"/>
      <c r="AR14" s="43"/>
      <c r="AS14" s="43">
        <f>IF(F3="", 0, IF(SUM(C14:H14)-F14&lt;&gt;0, 0, IF(SUM(M14:R14)&gt;0, 2, IF(SUM(M14:R14)&lt;0, 3, 1))))</f>
        <v>0</v>
      </c>
      <c r="AT14" s="43" t="str">
        <f>IFERROR(__xludf.DUMMYFUNCTION("IF(AS14=1, FILTER(TOSSUP, LEN(TOSSUP)), IF(AS14=2, FILTER(NEG, LEN(NEG)), IF(AS14, FILTER(NONEG, LEN(NONEG)), """")))"),"")</f>
        <v/>
      </c>
      <c r="AU14" s="43"/>
      <c r="AV14" s="43"/>
      <c r="AW14" s="43">
        <f>IF(G3="", 0, IF(SUM(C14:H14)-G14&lt;&gt;0, 0, IF(SUM(M14:R14)&gt;0, 2, IF(SUM(M14:R14)&lt;0, 3, 1))))</f>
        <v>0</v>
      </c>
      <c r="AX14" s="43" t="str">
        <f>IFERROR(__xludf.DUMMYFUNCTION("IF(AW14=1, FILTER(TOSSUP, LEN(TOSSUP)), IF(AW14=2, FILTER(NEG, LEN(NEG)), IF(AW14, FILTER(NONEG, LEN(NONEG)), """")))"),"")</f>
        <v/>
      </c>
      <c r="AY14" s="43"/>
      <c r="AZ14" s="43"/>
      <c r="BA14" s="43">
        <f>IF(H3="", 0, IF(SUM(C14:H14)-H14&lt;&gt;0, 0, IF(SUM(M14:R14)&gt;0, 2, IF(SUM(M14:R14)&lt;0, 3, 1))))</f>
        <v>0</v>
      </c>
      <c r="BB14" s="43" t="str">
        <f>IFERROR(__xludf.DUMMYFUNCTION("IF(BA14=1, FILTER(TOSSUP, LEN(TOSSUP)), IF(BA14=2, FILTER(NEG, LEN(NEG)), IF(BA14, FILTER(NONEG, LEN(NONEG)), """")))"),"")</f>
        <v/>
      </c>
      <c r="BC14" s="43"/>
      <c r="BD14" s="43"/>
      <c r="BE14" s="43">
        <f>IF(M3="", 0, IF(SUM(M14:R14)-M14&lt;&gt;0, 0, IF(SUM(C14:H14)&gt;0, 2, IF(SUM(C14:H14)&lt;0, 3, 1))))</f>
        <v>2</v>
      </c>
      <c r="BF14" s="43">
        <f>IFERROR(__xludf.DUMMYFUNCTION("IF(BE14=1, FILTER(TOSSUP, LEN(TOSSUP)), IF(BE14=2, FILTER(NEG, LEN(NEG)), IF(BE14, FILTER(NONEG, LEN(NONEG)), """")))"),-5.0)</f>
        <v>-5</v>
      </c>
      <c r="BG14" s="43"/>
      <c r="BH14" s="43"/>
      <c r="BI14" s="43">
        <f>IF(N3="", 0, IF(SUM(M14:R14)-N14&lt;&gt;0, 0, IF(SUM(C14:H14)&gt;0, 2, IF(SUM(C14:H14)&lt;0, 3, 1))))</f>
        <v>2</v>
      </c>
      <c r="BJ14" s="43">
        <f>IFERROR(__xludf.DUMMYFUNCTION("IF(BI14=1, FILTER(TOSSUP, LEN(TOSSUP)), IF(BI14=2, FILTER(NEG, LEN(NEG)), IF(BI14, FILTER(NONEG, LEN(NONEG)), """")))"),-5.0)</f>
        <v>-5</v>
      </c>
      <c r="BK14" s="43"/>
      <c r="BL14" s="43"/>
      <c r="BM14" s="43">
        <f>IF(O3="", 0, IF(SUM(M14:R14)-O14&lt;&gt;0, 0, IF(SUM(C14:H14)&gt;0, 2, IF(SUM(C14:H14)&lt;0, 3, 1))))</f>
        <v>0</v>
      </c>
      <c r="BN14" s="43" t="str">
        <f>IFERROR(__xludf.DUMMYFUNCTION("IF(BM14=1, FILTER(TOSSUP, LEN(TOSSUP)), IF(BM14=2, FILTER(NEG, LEN(NEG)), IF(BM14, FILTER(NONEG, LEN(NONEG)), """")))"),"")</f>
        <v/>
      </c>
      <c r="BO14" s="43"/>
      <c r="BP14" s="43"/>
      <c r="BQ14" s="43">
        <f>IF(P3="", 0, IF(SUM(M14:R14)-P14&lt;&gt;0, 0, IF(SUM(C14:H14)&gt;0, 2, IF(SUM(C14:H14)&lt;0, 3, 1))))</f>
        <v>0</v>
      </c>
      <c r="BR14" s="43" t="str">
        <f>IFERROR(__xludf.DUMMYFUNCTION("IF(BQ14=1, FILTER(TOSSUP, LEN(TOSSUP)), IF(BQ14=2, FILTER(NEG, LEN(NEG)), IF(BQ14, FILTER(NONEG, LEN(NONEG)), """")))"),"")</f>
        <v/>
      </c>
      <c r="BS14" s="43"/>
      <c r="BT14" s="43"/>
      <c r="BU14" s="43">
        <f>IF(Q3="", 0, IF(SUM(M14:R14)-Q14&lt;&gt;0, 0, IF(SUM(C14:H14)&gt;0, 2, IF(SUM(C14:H14)&lt;0, 3, 1))))</f>
        <v>0</v>
      </c>
      <c r="BV14" s="43" t="str">
        <f>IFERROR(__xludf.DUMMYFUNCTION("IF(BU14=1, FILTER(TOSSUP, LEN(TOSSUP)), IF(BU14=2, FILTER(NEG, LEN(NEG)), IF(BU14, FILTER(NONEG, LEN(NONEG)), """")))"),"")</f>
        <v/>
      </c>
      <c r="BW14" s="43"/>
      <c r="BX14" s="43"/>
      <c r="BY14" s="43">
        <f>IF(R3="", 0, IF(SUM(M14:R14)-R14&lt;&gt;0, 0, IF(SUM(C14:H14)&gt;0, 2, IF(SUM(C14:H14)&lt;0, 3, 1))))</f>
        <v>0</v>
      </c>
      <c r="BZ14" s="43" t="str">
        <f>IFERROR(__xludf.DUMMYFUNCTION("IF(BY14=1, FILTER(TOSSUP, LEN(TOSSUP)), IF(BY14=2, FILTER(NEG, LEN(NEG)), IF(BY14, FILTER(NONEG, LEN(NONEG)), """")))"),"")</f>
        <v/>
      </c>
      <c r="CA14" s="43"/>
      <c r="CB14" s="43"/>
    </row>
    <row r="15">
      <c r="A15" s="3"/>
      <c r="B15" s="3"/>
      <c r="C15" s="62">
        <v>15.0</v>
      </c>
      <c r="D15" s="71"/>
      <c r="E15" s="64"/>
      <c r="F15" s="63"/>
      <c r="G15" s="64"/>
      <c r="H15" s="71"/>
      <c r="I15" s="65">
        <v>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15</v>
      </c>
      <c r="K15" s="66">
        <f>IFERROR(__xludf.DUMMYFUNCTION("IF(OR(RegExMatch(J15&amp;"""",""ERR""), RegExMatch(J15&amp;"""",""--""), RegExMatch(K14&amp;"""",""--""),),  ""-----------"", SUM(J15,K14))"),300.0)</f>
        <v>300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SUM(T15,U14))"),40.0)</f>
        <v>40</v>
      </c>
      <c r="V15" s="43"/>
      <c r="W15" s="44" t="b">
        <f t="shared" si="1"/>
        <v>1</v>
      </c>
      <c r="X15" s="44">
        <f>IFERROR(__xludf.DUMMYFUNCTION("IF(W15, FILTER(BONUS, LEN(BONUS)), ""0"")"),0.0)</f>
        <v>0</v>
      </c>
      <c r="Y15" s="43">
        <f>IFERROR(__xludf.DUMMYFUNCTION("""COMPUTED_VALUE"""),10.0)</f>
        <v>10</v>
      </c>
      <c r="Z15" s="43">
        <f>IFERROR(__xludf.DUMMYFUNCTION("""COMPUTED_VALUE"""),20.0)</f>
        <v>20</v>
      </c>
      <c r="AA15" s="43">
        <f>IFERROR(__xludf.DUMMYFUNCTION("""COMPUTED_VALUE"""),30.0)</f>
        <v>30</v>
      </c>
      <c r="AB15" s="44" t="b">
        <f t="shared" si="2"/>
        <v>0</v>
      </c>
      <c r="AC15" s="44" t="str">
        <f>IFERROR(__xludf.DUMMYFUNCTION("IF(AB15, FILTER(BONUS, LEN(BONUS)), ""0"")"),"0")</f>
        <v>0</v>
      </c>
      <c r="AD15" s="43"/>
      <c r="AE15" s="43"/>
      <c r="AF15" s="43"/>
      <c r="AG15" s="43">
        <f>IF(C3="", 0, IF(SUM(C15:H15)-C15&lt;&gt;0, 0, IF(SUM(M15:R15)&gt;0, 2, IF(SUM(M15:R15)&lt;0, 3, 1))))</f>
        <v>1</v>
      </c>
      <c r="AH15" s="44">
        <f>IFERROR(__xludf.DUMMYFUNCTION("IF(AG15=1, FILTER(TOSSUP, LEN(TOSSUP)), IF(AG15=2, FILTER(NEG, LEN(NEG)), IF(AG15, FILTER(NONEG, LEN(NONEG)), """")))"),-5.0)</f>
        <v>-5</v>
      </c>
      <c r="AI15" s="43">
        <f>IFERROR(__xludf.DUMMYFUNCTION("""COMPUTED_VALUE"""),10.0)</f>
        <v>10</v>
      </c>
      <c r="AJ15" s="43">
        <f>IFERROR(__xludf.DUMMYFUNCTION("""COMPUTED_VALUE"""),15.0)</f>
        <v>15</v>
      </c>
      <c r="AK15" s="43">
        <f>IF(D3="", 0, IF(SUM(C15:H15)-D15&lt;&gt;0, 0, IF(SUM(M15:R15)&gt;0, 2, IF(SUM(M15:R15)&lt;0, 3, 1))))</f>
        <v>0</v>
      </c>
      <c r="AL15" s="43" t="str">
        <f>IFERROR(__xludf.DUMMYFUNCTION("IF(AK15=1, FILTER(TOSSUP, LEN(TOSSUP)), IF(AK15=2, FILTER(NEG, LEN(NEG)), IF(AK15, FILTER(NONEG, LEN(NONEG)), """")))"),"")</f>
        <v/>
      </c>
      <c r="AM15" s="43"/>
      <c r="AN15" s="43"/>
      <c r="AO15" s="43">
        <f>IF(E3="", 0, IF(SUM(C15:H15)-E15&lt;&gt;0, 0, IF(SUM(M15:R15)&gt;0, 2, IF(SUM(M15:R15)&lt;0, 3, 1))))</f>
        <v>0</v>
      </c>
      <c r="AP15" s="43" t="str">
        <f>IFERROR(__xludf.DUMMYFUNCTION("IF(AO15=1, FILTER(TOSSUP, LEN(TOSSUP)), IF(AO15=2, FILTER(NEG, LEN(NEG)), IF(AO15, FILTER(NONEG, LEN(NONEG)), """")))"),"")</f>
        <v/>
      </c>
      <c r="AQ15" s="43"/>
      <c r="AR15" s="43"/>
      <c r="AS15" s="43">
        <f>IF(F3="", 0, IF(SUM(C15:H15)-F15&lt;&gt;0, 0, IF(SUM(M15:R15)&gt;0, 2, IF(SUM(M15:R15)&lt;0, 3, 1))))</f>
        <v>0</v>
      </c>
      <c r="AT15" s="43" t="str">
        <f>IFERROR(__xludf.DUMMYFUNCTION("IF(AS15=1, FILTER(TOSSUP, LEN(TOSSUP)), IF(AS15=2, FILTER(NEG, LEN(NEG)), IF(AS15, FILTER(NONEG, LEN(NONEG)), """")))"),"")</f>
        <v/>
      </c>
      <c r="AU15" s="43"/>
      <c r="AV15" s="43"/>
      <c r="AW15" s="43">
        <f>IF(G3="", 0, IF(SUM(C15:H15)-G15&lt;&gt;0, 0, IF(SUM(M15:R15)&gt;0, 2, IF(SUM(M15:R15)&lt;0, 3, 1))))</f>
        <v>0</v>
      </c>
      <c r="AX15" s="43" t="str">
        <f>IFERROR(__xludf.DUMMYFUNCTION("IF(AW15=1, FILTER(TOSSUP, LEN(TOSSUP)), IF(AW15=2, FILTER(NEG, LEN(NEG)), IF(AW15, FILTER(NONEG, LEN(NONEG)), """")))"),"")</f>
        <v/>
      </c>
      <c r="AY15" s="43"/>
      <c r="AZ15" s="43"/>
      <c r="BA15" s="43">
        <f>IF(H3="", 0, IF(SUM(C15:H15)-H15&lt;&gt;0, 0, IF(SUM(M15:R15)&gt;0, 2, IF(SUM(M15:R15)&lt;0, 3, 1))))</f>
        <v>0</v>
      </c>
      <c r="BB15" s="43" t="str">
        <f>IFERROR(__xludf.DUMMYFUNCTION("IF(BA15=1, FILTER(TOSSUP, LEN(TOSSUP)), IF(BA15=2, FILTER(NEG, LEN(NEG)), IF(BA15, FILTER(NONEG, LEN(NONEG)), """")))"),"")</f>
        <v/>
      </c>
      <c r="BC15" s="43"/>
      <c r="BD15" s="43"/>
      <c r="BE15" s="43">
        <f>IF(M3="", 0, IF(SUM(M15:R15)-M15&lt;&gt;0, 0, IF(SUM(C15:H15)&gt;0, 2, IF(SUM(C15:H15)&lt;0, 3, 1))))</f>
        <v>2</v>
      </c>
      <c r="BF15" s="43">
        <f>IFERROR(__xludf.DUMMYFUNCTION("IF(BE15=1, FILTER(TOSSUP, LEN(TOSSUP)), IF(BE15=2, FILTER(NEG, LEN(NEG)), IF(BE15, FILTER(NONEG, LEN(NONEG)), """")))"),-5.0)</f>
        <v>-5</v>
      </c>
      <c r="BG15" s="43"/>
      <c r="BH15" s="43"/>
      <c r="BI15" s="43">
        <f>IF(N3="", 0, IF(SUM(M15:R15)-N15&lt;&gt;0, 0, IF(SUM(C15:H15)&gt;0, 2, IF(SUM(C15:H15)&lt;0, 3, 1))))</f>
        <v>2</v>
      </c>
      <c r="BJ15" s="43">
        <f>IFERROR(__xludf.DUMMYFUNCTION("IF(BI15=1, FILTER(TOSSUP, LEN(TOSSUP)), IF(BI15=2, FILTER(NEG, LEN(NEG)), IF(BI15, FILTER(NONEG, LEN(NONEG)), """")))"),-5.0)</f>
        <v>-5</v>
      </c>
      <c r="BK15" s="43"/>
      <c r="BL15" s="43"/>
      <c r="BM15" s="43">
        <f>IF(O3="", 0, IF(SUM(M15:R15)-O15&lt;&gt;0, 0, IF(SUM(C15:H15)&gt;0, 2, IF(SUM(C15:H15)&lt;0, 3, 1))))</f>
        <v>0</v>
      </c>
      <c r="BN15" s="43" t="str">
        <f>IFERROR(__xludf.DUMMYFUNCTION("IF(BM15=1, FILTER(TOSSUP, LEN(TOSSUP)), IF(BM15=2, FILTER(NEG, LEN(NEG)), IF(BM15, FILTER(NONEG, LEN(NONEG)), """")))"),"")</f>
        <v/>
      </c>
      <c r="BO15" s="43"/>
      <c r="BP15" s="43"/>
      <c r="BQ15" s="43">
        <f>IF(P3="", 0, IF(SUM(M15:R15)-P15&lt;&gt;0, 0, IF(SUM(C15:H15)&gt;0, 2, IF(SUM(C15:H15)&lt;0, 3, 1))))</f>
        <v>0</v>
      </c>
      <c r="BR15" s="43" t="str">
        <f>IFERROR(__xludf.DUMMYFUNCTION("IF(BQ15=1, FILTER(TOSSUP, LEN(TOSSUP)), IF(BQ15=2, FILTER(NEG, LEN(NEG)), IF(BQ15, FILTER(NONEG, LEN(NONEG)), """")))"),"")</f>
        <v/>
      </c>
      <c r="BS15" s="43"/>
      <c r="BT15" s="43"/>
      <c r="BU15" s="43">
        <f>IF(Q3="", 0, IF(SUM(M15:R15)-Q15&lt;&gt;0, 0, IF(SUM(C15:H15)&gt;0, 2, IF(SUM(C15:H15)&lt;0, 3, 1))))</f>
        <v>0</v>
      </c>
      <c r="BV15" s="43" t="str">
        <f>IFERROR(__xludf.DUMMYFUNCTION("IF(BU15=1, FILTER(TOSSUP, LEN(TOSSUP)), IF(BU15=2, FILTER(NEG, LEN(NEG)), IF(BU15, FILTER(NONEG, LEN(NONEG)), """")))"),"")</f>
        <v/>
      </c>
      <c r="BW15" s="43"/>
      <c r="BX15" s="43"/>
      <c r="BY15" s="43">
        <f>IF(R3="", 0, IF(SUM(M15:R15)-R15&lt;&gt;0, 0, IF(SUM(C15:H15)&gt;0, 2, IF(SUM(C15:H15)&lt;0, 3, 1))))</f>
        <v>0</v>
      </c>
      <c r="BZ15" s="43" t="str">
        <f>IFERROR(__xludf.DUMMYFUNCTION("IF(BY15=1, FILTER(TOSSUP, LEN(TOSSUP)), IF(BY15=2, FILTER(NEG, LEN(NEG)), IF(BY15, FILTER(NONEG, LEN(NONEG)), """")))"),"")</f>
        <v/>
      </c>
      <c r="CA15" s="43"/>
      <c r="CB15" s="43"/>
    </row>
    <row r="16">
      <c r="A16" s="3"/>
      <c r="B16" s="3"/>
      <c r="C16" s="32">
        <v>10.0</v>
      </c>
      <c r="D16" s="61"/>
      <c r="E16" s="60"/>
      <c r="F16" s="61"/>
      <c r="G16" s="60"/>
      <c r="H16" s="33"/>
      <c r="I16" s="34">
        <v>20.0</v>
      </c>
      <c r="J16" s="33">
        <f>IF(AND(SUM(C16:H16)&lt;=0,I16&gt;0), "BON.ERR", IF(OR(AND(C16&lt;&gt;"", C3=""), AND(D16&lt;&gt;"", D3=""), AND(E16&lt;&gt;"", E3=""), AND(F16&lt;&gt;"", F3=""), AND(G16&lt;&gt;"", G3=""), AND(H16&lt;&gt;"", H3="")), "TU.ERR", SUM(C16:I16)))</f>
        <v>30</v>
      </c>
      <c r="K16" s="42">
        <f>IFERROR(__xludf.DUMMYFUNCTION("IF(OR(RegExMatch(J16&amp;"""",""ERR""), RegExMatch(J16&amp;"""",""--""), RegExMatch(K15&amp;"""",""--""),),  ""-----------"", SUM(J16,K15))"),330.0)</f>
        <v>330</v>
      </c>
      <c r="L16" s="38">
        <v>13.0</v>
      </c>
      <c r="M16" s="39"/>
      <c r="N16" s="61"/>
      <c r="O16" s="58"/>
      <c r="P16" s="59"/>
      <c r="Q16" s="58"/>
      <c r="R16" s="59"/>
      <c r="S16" s="34"/>
      <c r="T16" s="33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2">
        <f>IFERROR(__xludf.DUMMYFUNCTION("IF(OR(RegExMatch(T16&amp;"""",""ERR""), RegExMatch(T16&amp;"""",""--""), RegExMatch(U15&amp;"""",""--""),),  ""-----------"", SUM(T16,U15))"),40.0)</f>
        <v>40</v>
      </c>
      <c r="V16" s="43"/>
      <c r="W16" s="44" t="b">
        <f t="shared" si="1"/>
        <v>1</v>
      </c>
      <c r="X16" s="44">
        <f>IFERROR(__xludf.DUMMYFUNCTION("IF(W16, FILTER(BONUS, LEN(BONUS)), ""0"")"),0.0)</f>
        <v>0</v>
      </c>
      <c r="Y16" s="43">
        <f>IFERROR(__xludf.DUMMYFUNCTION("""COMPUTED_VALUE"""),10.0)</f>
        <v>10</v>
      </c>
      <c r="Z16" s="43">
        <f>IFERROR(__xludf.DUMMYFUNCTION("""COMPUTED_VALUE"""),20.0)</f>
        <v>20</v>
      </c>
      <c r="AA16" s="43">
        <f>IFERROR(__xludf.DUMMYFUNCTION("""COMPUTED_VALUE"""),30.0)</f>
        <v>30</v>
      </c>
      <c r="AB16" s="44" t="b">
        <f t="shared" si="2"/>
        <v>0</v>
      </c>
      <c r="AC16" s="44" t="str">
        <f>IFERROR(__xludf.DUMMYFUNCTION("IF(AB16, FILTER(BONUS, LEN(BONUS)), ""0"")"),"0")</f>
        <v>0</v>
      </c>
      <c r="AD16" s="43"/>
      <c r="AE16" s="43"/>
      <c r="AF16" s="43"/>
      <c r="AG16" s="43">
        <f>IF(C3="", 0, IF(SUM(C16:H16)-C16&lt;&gt;0, 0, IF(SUM(M16:R16)&gt;0, 2, IF(SUM(M16:R16)&lt;0, 3, 1))))</f>
        <v>1</v>
      </c>
      <c r="AH16" s="44">
        <f>IFERROR(__xludf.DUMMYFUNCTION("IF(AG16=1, FILTER(TOSSUP, LEN(TOSSUP)), IF(AG16=2, FILTER(NEG, LEN(NEG)), IF(AG16, FILTER(NONEG, LEN(NONEG)), """")))"),-5.0)</f>
        <v>-5</v>
      </c>
      <c r="AI16" s="43">
        <f>IFERROR(__xludf.DUMMYFUNCTION("""COMPUTED_VALUE"""),10.0)</f>
        <v>10</v>
      </c>
      <c r="AJ16" s="43">
        <f>IFERROR(__xludf.DUMMYFUNCTION("""COMPUTED_VALUE"""),15.0)</f>
        <v>15</v>
      </c>
      <c r="AK16" s="43">
        <f>IF(D3="", 0, IF(SUM(C16:H16)-D16&lt;&gt;0, 0, IF(SUM(M16:R16)&gt;0, 2, IF(SUM(M16:R16)&lt;0, 3, 1))))</f>
        <v>0</v>
      </c>
      <c r="AL16" s="43" t="str">
        <f>IFERROR(__xludf.DUMMYFUNCTION("IF(AK16=1, FILTER(TOSSUP, LEN(TOSSUP)), IF(AK16=2, FILTER(NEG, LEN(NEG)), IF(AK16, FILTER(NONEG, LEN(NONEG)), """")))"),"")</f>
        <v/>
      </c>
      <c r="AM16" s="43"/>
      <c r="AN16" s="43"/>
      <c r="AO16" s="43">
        <f>IF(E3="", 0, IF(SUM(C16:H16)-E16&lt;&gt;0, 0, IF(SUM(M16:R16)&gt;0, 2, IF(SUM(M16:R16)&lt;0, 3, 1))))</f>
        <v>0</v>
      </c>
      <c r="AP16" s="43" t="str">
        <f>IFERROR(__xludf.DUMMYFUNCTION("IF(AO16=1, FILTER(TOSSUP, LEN(TOSSUP)), IF(AO16=2, FILTER(NEG, LEN(NEG)), IF(AO16, FILTER(NONEG, LEN(NONEG)), """")))"),"")</f>
        <v/>
      </c>
      <c r="AQ16" s="43"/>
      <c r="AR16" s="43"/>
      <c r="AS16" s="43">
        <f>IF(F3="", 0, IF(SUM(C16:H16)-F16&lt;&gt;0, 0, IF(SUM(M16:R16)&gt;0, 2, IF(SUM(M16:R16)&lt;0, 3, 1))))</f>
        <v>0</v>
      </c>
      <c r="AT16" s="43" t="str">
        <f>IFERROR(__xludf.DUMMYFUNCTION("IF(AS16=1, FILTER(TOSSUP, LEN(TOSSUP)), IF(AS16=2, FILTER(NEG, LEN(NEG)), IF(AS16, FILTER(NONEG, LEN(NONEG)), """")))"),"")</f>
        <v/>
      </c>
      <c r="AU16" s="43"/>
      <c r="AV16" s="43"/>
      <c r="AW16" s="43">
        <f>IF(G3="", 0, IF(SUM(C16:H16)-G16&lt;&gt;0, 0, IF(SUM(M16:R16)&gt;0, 2, IF(SUM(M16:R16)&lt;0, 3, 1))))</f>
        <v>0</v>
      </c>
      <c r="AX16" s="43" t="str">
        <f>IFERROR(__xludf.DUMMYFUNCTION("IF(AW16=1, FILTER(TOSSUP, LEN(TOSSUP)), IF(AW16=2, FILTER(NEG, LEN(NEG)), IF(AW16, FILTER(NONEG, LEN(NONEG)), """")))"),"")</f>
        <v/>
      </c>
      <c r="AY16" s="43"/>
      <c r="AZ16" s="43"/>
      <c r="BA16" s="43">
        <f>IF(H3="", 0, IF(SUM(C16:H16)-H16&lt;&gt;0, 0, IF(SUM(M16:R16)&gt;0, 2, IF(SUM(M16:R16)&lt;0, 3, 1))))</f>
        <v>0</v>
      </c>
      <c r="BB16" s="43" t="str">
        <f>IFERROR(__xludf.DUMMYFUNCTION("IF(BA16=1, FILTER(TOSSUP, LEN(TOSSUP)), IF(BA16=2, FILTER(NEG, LEN(NEG)), IF(BA16, FILTER(NONEG, LEN(NONEG)), """")))"),"")</f>
        <v/>
      </c>
      <c r="BC16" s="43"/>
      <c r="BD16" s="43"/>
      <c r="BE16" s="43">
        <f>IF(M3="", 0, IF(SUM(M16:R16)-M16&lt;&gt;0, 0, IF(SUM(C16:H16)&gt;0, 2, IF(SUM(C16:H16)&lt;0, 3, 1))))</f>
        <v>2</v>
      </c>
      <c r="BF16" s="43">
        <f>IFERROR(__xludf.DUMMYFUNCTION("IF(BE16=1, FILTER(TOSSUP, LEN(TOSSUP)), IF(BE16=2, FILTER(NEG, LEN(NEG)), IF(BE16, FILTER(NONEG, LEN(NONEG)), """")))"),-5.0)</f>
        <v>-5</v>
      </c>
      <c r="BG16" s="43"/>
      <c r="BH16" s="43"/>
      <c r="BI16" s="43">
        <f>IF(N3="", 0, IF(SUM(M16:R16)-N16&lt;&gt;0, 0, IF(SUM(C16:H16)&gt;0, 2, IF(SUM(C16:H16)&lt;0, 3, 1))))</f>
        <v>2</v>
      </c>
      <c r="BJ16" s="43">
        <f>IFERROR(__xludf.DUMMYFUNCTION("IF(BI16=1, FILTER(TOSSUP, LEN(TOSSUP)), IF(BI16=2, FILTER(NEG, LEN(NEG)), IF(BI16, FILTER(NONEG, LEN(NONEG)), """")))"),-5.0)</f>
        <v>-5</v>
      </c>
      <c r="BK16" s="43"/>
      <c r="BL16" s="43"/>
      <c r="BM16" s="43">
        <f>IF(O3="", 0, IF(SUM(M16:R16)-O16&lt;&gt;0, 0, IF(SUM(C16:H16)&gt;0, 2, IF(SUM(C16:H16)&lt;0, 3, 1))))</f>
        <v>0</v>
      </c>
      <c r="BN16" s="43" t="str">
        <f>IFERROR(__xludf.DUMMYFUNCTION("IF(BM16=1, FILTER(TOSSUP, LEN(TOSSUP)), IF(BM16=2, FILTER(NEG, LEN(NEG)), IF(BM16, FILTER(NONEG, LEN(NONEG)), """")))"),"")</f>
        <v/>
      </c>
      <c r="BO16" s="43"/>
      <c r="BP16" s="43"/>
      <c r="BQ16" s="43">
        <f>IF(P3="", 0, IF(SUM(M16:R16)-P16&lt;&gt;0, 0, IF(SUM(C16:H16)&gt;0, 2, IF(SUM(C16:H16)&lt;0, 3, 1))))</f>
        <v>0</v>
      </c>
      <c r="BR16" s="43" t="str">
        <f>IFERROR(__xludf.DUMMYFUNCTION("IF(BQ16=1, FILTER(TOSSUP, LEN(TOSSUP)), IF(BQ16=2, FILTER(NEG, LEN(NEG)), IF(BQ16, FILTER(NONEG, LEN(NONEG)), """")))"),"")</f>
        <v/>
      </c>
      <c r="BS16" s="43"/>
      <c r="BT16" s="43"/>
      <c r="BU16" s="43">
        <f>IF(Q3="", 0, IF(SUM(M16:R16)-Q16&lt;&gt;0, 0, IF(SUM(C16:H16)&gt;0, 2, IF(SUM(C16:H16)&lt;0, 3, 1))))</f>
        <v>0</v>
      </c>
      <c r="BV16" s="43" t="str">
        <f>IFERROR(__xludf.DUMMYFUNCTION("IF(BU16=1, FILTER(TOSSUP, LEN(TOSSUP)), IF(BU16=2, FILTER(NEG, LEN(NEG)), IF(BU16, FILTER(NONEG, LEN(NONEG)), """")))"),"")</f>
        <v/>
      </c>
      <c r="BW16" s="43"/>
      <c r="BX16" s="43"/>
      <c r="BY16" s="43">
        <f>IF(R3="", 0, IF(SUM(M16:R16)-R16&lt;&gt;0, 0, IF(SUM(C16:H16)&gt;0, 2, IF(SUM(C16:H16)&lt;0, 3, 1))))</f>
        <v>0</v>
      </c>
      <c r="BZ16" s="43" t="str">
        <f>IFERROR(__xludf.DUMMYFUNCTION("IF(BY16=1, FILTER(TOSSUP, LEN(TOSSUP)), IF(BY16=2, FILTER(NEG, LEN(NEG)), IF(BY16, FILTER(NONEG, LEN(NONEG)), """")))"),"")</f>
        <v/>
      </c>
      <c r="CA16" s="43"/>
      <c r="CB16" s="43"/>
    </row>
    <row r="17">
      <c r="A17" s="3"/>
      <c r="B17" s="3"/>
      <c r="C17" s="32">
        <v>10.0</v>
      </c>
      <c r="D17" s="61"/>
      <c r="E17" s="60"/>
      <c r="F17" s="61"/>
      <c r="G17" s="60"/>
      <c r="H17" s="61"/>
      <c r="I17" s="34">
        <v>30.0</v>
      </c>
      <c r="J17" s="33">
        <f>IF(AND(SUM(C17:H17)&lt;=0,I17&gt;0), "BON.ERR", IF(OR(AND(C17&lt;&gt;"", C3=""), AND(D17&lt;&gt;"", D3=""), AND(E17&lt;&gt;"", E3=""), AND(F17&lt;&gt;"", F3=""), AND(G17&lt;&gt;"", G3=""), AND(H17&lt;&gt;"", H3="")), "TU.ERR", SUM(C17:I17)))</f>
        <v>40</v>
      </c>
      <c r="K17" s="42">
        <f>IFERROR(__xludf.DUMMYFUNCTION("IF(OR(RegExMatch(J17&amp;"""",""ERR""), RegExMatch(J17&amp;"""",""--""), RegExMatch(K16&amp;"""",""--""),),  ""-----------"", SUM(J17,K16))"),370.0)</f>
        <v>370</v>
      </c>
      <c r="L17" s="38">
        <v>14.0</v>
      </c>
      <c r="M17" s="39"/>
      <c r="N17" s="61"/>
      <c r="O17" s="39"/>
      <c r="P17" s="59"/>
      <c r="Q17" s="58"/>
      <c r="R17" s="59"/>
      <c r="S17" s="34"/>
      <c r="T17" s="33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2">
        <f>IFERROR(__xludf.DUMMYFUNCTION("IF(OR(RegExMatch(T17&amp;"""",""ERR""), RegExMatch(T17&amp;"""",""--""), RegExMatch(U16&amp;"""",""--""),),  ""-----------"", SUM(T17,U16))"),40.0)</f>
        <v>40</v>
      </c>
      <c r="V17" s="43"/>
      <c r="W17" s="44" t="b">
        <f t="shared" si="1"/>
        <v>1</v>
      </c>
      <c r="X17" s="44">
        <f>IFERROR(__xludf.DUMMYFUNCTION("IF(W17, FILTER(BONUS, LEN(BONUS)), ""0"")"),0.0)</f>
        <v>0</v>
      </c>
      <c r="Y17" s="43">
        <f>IFERROR(__xludf.DUMMYFUNCTION("""COMPUTED_VALUE"""),10.0)</f>
        <v>10</v>
      </c>
      <c r="Z17" s="43">
        <f>IFERROR(__xludf.DUMMYFUNCTION("""COMPUTED_VALUE"""),20.0)</f>
        <v>20</v>
      </c>
      <c r="AA17" s="43">
        <f>IFERROR(__xludf.DUMMYFUNCTION("""COMPUTED_VALUE"""),30.0)</f>
        <v>30</v>
      </c>
      <c r="AB17" s="44" t="b">
        <f t="shared" si="2"/>
        <v>0</v>
      </c>
      <c r="AC17" s="44" t="str">
        <f>IFERROR(__xludf.DUMMYFUNCTION("IF(AB17, FILTER(BONUS, LEN(BONUS)), ""0"")"),"0")</f>
        <v>0</v>
      </c>
      <c r="AD17" s="43"/>
      <c r="AE17" s="43"/>
      <c r="AF17" s="43"/>
      <c r="AG17" s="43">
        <f>IF(C3="", 0, IF(SUM(C17:H17)-C17&lt;&gt;0, 0, IF(SUM(M17:R17)&gt;0, 2, IF(SUM(M17:R17)&lt;0, 3, 1))))</f>
        <v>1</v>
      </c>
      <c r="AH17" s="44">
        <f>IFERROR(__xludf.DUMMYFUNCTION("IF(AG17=1, FILTER(TOSSUP, LEN(TOSSUP)), IF(AG17=2, FILTER(NEG, LEN(NEG)), IF(AG17, FILTER(NONEG, LEN(NONEG)), """")))"),-5.0)</f>
        <v>-5</v>
      </c>
      <c r="AI17" s="43">
        <f>IFERROR(__xludf.DUMMYFUNCTION("""COMPUTED_VALUE"""),10.0)</f>
        <v>10</v>
      </c>
      <c r="AJ17" s="43">
        <f>IFERROR(__xludf.DUMMYFUNCTION("""COMPUTED_VALUE"""),15.0)</f>
        <v>15</v>
      </c>
      <c r="AK17" s="43">
        <f>IF(D3="", 0, IF(SUM(C17:H17)-D17&lt;&gt;0, 0, IF(SUM(M17:R17)&gt;0, 2, IF(SUM(M17:R17)&lt;0, 3, 1))))</f>
        <v>0</v>
      </c>
      <c r="AL17" s="43" t="str">
        <f>IFERROR(__xludf.DUMMYFUNCTION("IF(AK17=1, FILTER(TOSSUP, LEN(TOSSUP)), IF(AK17=2, FILTER(NEG, LEN(NEG)), IF(AK17, FILTER(NONEG, LEN(NONEG)), """")))"),"")</f>
        <v/>
      </c>
      <c r="AM17" s="43"/>
      <c r="AN17" s="43"/>
      <c r="AO17" s="43">
        <f>IF(E3="", 0, IF(SUM(C17:H17)-E17&lt;&gt;0, 0, IF(SUM(M17:R17)&gt;0, 2, IF(SUM(M17:R17)&lt;0, 3, 1))))</f>
        <v>0</v>
      </c>
      <c r="AP17" s="43" t="str">
        <f>IFERROR(__xludf.DUMMYFUNCTION("IF(AO17=1, FILTER(TOSSUP, LEN(TOSSUP)), IF(AO17=2, FILTER(NEG, LEN(NEG)), IF(AO17, FILTER(NONEG, LEN(NONEG)), """")))"),"")</f>
        <v/>
      </c>
      <c r="AQ17" s="43"/>
      <c r="AR17" s="43"/>
      <c r="AS17" s="43">
        <f>IF(F3="", 0, IF(SUM(C17:H17)-F17&lt;&gt;0, 0, IF(SUM(M17:R17)&gt;0, 2, IF(SUM(M17:R17)&lt;0, 3, 1))))</f>
        <v>0</v>
      </c>
      <c r="AT17" s="43" t="str">
        <f>IFERROR(__xludf.DUMMYFUNCTION("IF(AS17=1, FILTER(TOSSUP, LEN(TOSSUP)), IF(AS17=2, FILTER(NEG, LEN(NEG)), IF(AS17, FILTER(NONEG, LEN(NONEG)), """")))"),"")</f>
        <v/>
      </c>
      <c r="AU17" s="43"/>
      <c r="AV17" s="43"/>
      <c r="AW17" s="43">
        <f>IF(G3="", 0, IF(SUM(C17:H17)-G17&lt;&gt;0, 0, IF(SUM(M17:R17)&gt;0, 2, IF(SUM(M17:R17)&lt;0, 3, 1))))</f>
        <v>0</v>
      </c>
      <c r="AX17" s="43" t="str">
        <f>IFERROR(__xludf.DUMMYFUNCTION("IF(AW17=1, FILTER(TOSSUP, LEN(TOSSUP)), IF(AW17=2, FILTER(NEG, LEN(NEG)), IF(AW17, FILTER(NONEG, LEN(NONEG)), """")))"),"")</f>
        <v/>
      </c>
      <c r="AY17" s="43"/>
      <c r="AZ17" s="43"/>
      <c r="BA17" s="43">
        <f>IF(H3="", 0, IF(SUM(C17:H17)-H17&lt;&gt;0, 0, IF(SUM(M17:R17)&gt;0, 2, IF(SUM(M17:R17)&lt;0, 3, 1))))</f>
        <v>0</v>
      </c>
      <c r="BB17" s="43" t="str">
        <f>IFERROR(__xludf.DUMMYFUNCTION("IF(BA17=1, FILTER(TOSSUP, LEN(TOSSUP)), IF(BA17=2, FILTER(NEG, LEN(NEG)), IF(BA17, FILTER(NONEG, LEN(NONEG)), """")))"),"")</f>
        <v/>
      </c>
      <c r="BC17" s="43"/>
      <c r="BD17" s="43"/>
      <c r="BE17" s="43">
        <f>IF(M3="", 0, IF(SUM(M17:R17)-M17&lt;&gt;0, 0, IF(SUM(C17:H17)&gt;0, 2, IF(SUM(C17:H17)&lt;0, 3, 1))))</f>
        <v>2</v>
      </c>
      <c r="BF17" s="43">
        <f>IFERROR(__xludf.DUMMYFUNCTION("IF(BE17=1, FILTER(TOSSUP, LEN(TOSSUP)), IF(BE17=2, FILTER(NEG, LEN(NEG)), IF(BE17, FILTER(NONEG, LEN(NONEG)), """")))"),-5.0)</f>
        <v>-5</v>
      </c>
      <c r="BG17" s="43"/>
      <c r="BH17" s="43"/>
      <c r="BI17" s="43">
        <f>IF(N3="", 0, IF(SUM(M17:R17)-N17&lt;&gt;0, 0, IF(SUM(C17:H17)&gt;0, 2, IF(SUM(C17:H17)&lt;0, 3, 1))))</f>
        <v>2</v>
      </c>
      <c r="BJ17" s="43">
        <f>IFERROR(__xludf.DUMMYFUNCTION("IF(BI17=1, FILTER(TOSSUP, LEN(TOSSUP)), IF(BI17=2, FILTER(NEG, LEN(NEG)), IF(BI17, FILTER(NONEG, LEN(NONEG)), """")))"),-5.0)</f>
        <v>-5</v>
      </c>
      <c r="BK17" s="43"/>
      <c r="BL17" s="43"/>
      <c r="BM17" s="43">
        <f>IF(O3="", 0, IF(SUM(M17:R17)-O17&lt;&gt;0, 0, IF(SUM(C17:H17)&gt;0, 2, IF(SUM(C17:H17)&lt;0, 3, 1))))</f>
        <v>0</v>
      </c>
      <c r="BN17" s="43" t="str">
        <f>IFERROR(__xludf.DUMMYFUNCTION("IF(BM17=1, FILTER(TOSSUP, LEN(TOSSUP)), IF(BM17=2, FILTER(NEG, LEN(NEG)), IF(BM17, FILTER(NONEG, LEN(NONEG)), """")))"),"")</f>
        <v/>
      </c>
      <c r="BO17" s="43"/>
      <c r="BP17" s="43"/>
      <c r="BQ17" s="43">
        <f>IF(P3="", 0, IF(SUM(M17:R17)-P17&lt;&gt;0, 0, IF(SUM(C17:H17)&gt;0, 2, IF(SUM(C17:H17)&lt;0, 3, 1))))</f>
        <v>0</v>
      </c>
      <c r="BR17" s="43" t="str">
        <f>IFERROR(__xludf.DUMMYFUNCTION("IF(BQ17=1, FILTER(TOSSUP, LEN(TOSSUP)), IF(BQ17=2, FILTER(NEG, LEN(NEG)), IF(BQ17, FILTER(NONEG, LEN(NONEG)), """")))"),"")</f>
        <v/>
      </c>
      <c r="BS17" s="43"/>
      <c r="BT17" s="43"/>
      <c r="BU17" s="43">
        <f>IF(Q3="", 0, IF(SUM(M17:R17)-Q17&lt;&gt;0, 0, IF(SUM(C17:H17)&gt;0, 2, IF(SUM(C17:H17)&lt;0, 3, 1))))</f>
        <v>0</v>
      </c>
      <c r="BV17" s="43" t="str">
        <f>IFERROR(__xludf.DUMMYFUNCTION("IF(BU17=1, FILTER(TOSSUP, LEN(TOSSUP)), IF(BU17=2, FILTER(NEG, LEN(NEG)), IF(BU17, FILTER(NONEG, LEN(NONEG)), """")))"),"")</f>
        <v/>
      </c>
      <c r="BW17" s="43"/>
      <c r="BX17" s="43"/>
      <c r="BY17" s="43">
        <f>IF(R3="", 0, IF(SUM(M17:R17)-R17&lt;&gt;0, 0, IF(SUM(C17:H17)&gt;0, 2, IF(SUM(C17:H17)&lt;0, 3, 1))))</f>
        <v>0</v>
      </c>
      <c r="BZ17" s="43" t="str">
        <f>IFERROR(__xludf.DUMMYFUNCTION("IF(BY17=1, FILTER(TOSSUP, LEN(TOSSUP)), IF(BY17=2, FILTER(NEG, LEN(NEG)), IF(BY17, FILTER(NONEG, LEN(NONEG)), """")))"),"")</f>
        <v/>
      </c>
      <c r="CA17" s="43"/>
      <c r="CB17" s="43"/>
    </row>
    <row r="18">
      <c r="A18" s="3"/>
      <c r="B18" s="3"/>
      <c r="C18" s="32"/>
      <c r="D18" s="33"/>
      <c r="E18" s="32"/>
      <c r="F18" s="61"/>
      <c r="G18" s="60"/>
      <c r="H18" s="61"/>
      <c r="I18" s="34"/>
      <c r="J18" s="33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2">
        <f>IFERROR(__xludf.DUMMYFUNCTION("IF(OR(RegExMatch(J18&amp;"""",""ERR""), RegExMatch(J18&amp;"""",""--""), RegExMatch(K17&amp;"""",""--""),),  ""-----------"", SUM(J18,K17))"),370.0)</f>
        <v>370</v>
      </c>
      <c r="L18" s="38">
        <v>15.0</v>
      </c>
      <c r="M18" s="39"/>
      <c r="N18" s="61"/>
      <c r="O18" s="58"/>
      <c r="P18" s="59"/>
      <c r="Q18" s="58"/>
      <c r="R18" s="59"/>
      <c r="S18" s="34">
        <v>0.0</v>
      </c>
      <c r="T18" s="33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2">
        <f>IFERROR(__xludf.DUMMYFUNCTION("IF(OR(RegExMatch(T18&amp;"""",""ERR""), RegExMatch(T18&amp;"""",""--""), RegExMatch(U17&amp;"""",""--""),),  ""-----------"", SUM(T18,U17))"),40.0)</f>
        <v>40</v>
      </c>
      <c r="V18" s="43"/>
      <c r="W18" s="44" t="b">
        <f t="shared" si="1"/>
        <v>0</v>
      </c>
      <c r="X18" s="44" t="str">
        <f>IFERROR(__xludf.DUMMYFUNCTION("IF(W18, FILTER(BONUS, LEN(BONUS)), ""0"")"),"0")</f>
        <v>0</v>
      </c>
      <c r="Y18" s="43"/>
      <c r="Z18" s="43"/>
      <c r="AA18" s="43"/>
      <c r="AB18" s="44" t="b">
        <f t="shared" si="2"/>
        <v>0</v>
      </c>
      <c r="AC18" s="44" t="str">
        <f>IFERROR(__xludf.DUMMYFUNCTION("IF(AB18, FILTER(BONUS, LEN(BONUS)), ""0"")"),"0")</f>
        <v>0</v>
      </c>
      <c r="AD18" s="43"/>
      <c r="AE18" s="43"/>
      <c r="AF18" s="43"/>
      <c r="AG18" s="43">
        <f>IF(C3="", 0, IF(SUM(C18:H18)-C18&lt;&gt;0, 0, IF(SUM(M18:R18)&gt;0, 2, IF(SUM(M18:R18)&lt;0, 3, 1))))</f>
        <v>1</v>
      </c>
      <c r="AH18" s="44">
        <f>IFERROR(__xludf.DUMMYFUNCTION("IF(AG18=1, FILTER(TOSSUP, LEN(TOSSUP)), IF(AG18=2, FILTER(NEG, LEN(NEG)), IF(AG18, FILTER(NONEG, LEN(NONEG)), """")))"),-5.0)</f>
        <v>-5</v>
      </c>
      <c r="AI18" s="43">
        <f>IFERROR(__xludf.DUMMYFUNCTION("""COMPUTED_VALUE"""),10.0)</f>
        <v>10</v>
      </c>
      <c r="AJ18" s="43">
        <f>IFERROR(__xludf.DUMMYFUNCTION("""COMPUTED_VALUE"""),15.0)</f>
        <v>15</v>
      </c>
      <c r="AK18" s="43">
        <f>IF(D3="", 0, IF(SUM(C18:H18)-D18&lt;&gt;0, 0, IF(SUM(M18:R18)&gt;0, 2, IF(SUM(M18:R18)&lt;0, 3, 1))))</f>
        <v>0</v>
      </c>
      <c r="AL18" s="43" t="str">
        <f>IFERROR(__xludf.DUMMYFUNCTION("IF(AK18=1, FILTER(TOSSUP, LEN(TOSSUP)), IF(AK18=2, FILTER(NEG, LEN(NEG)), IF(AK18, FILTER(NONEG, LEN(NONEG)), """")))"),"")</f>
        <v/>
      </c>
      <c r="AM18" s="43"/>
      <c r="AN18" s="43"/>
      <c r="AO18" s="43">
        <f>IF(E3="", 0, IF(SUM(C18:H18)-E18&lt;&gt;0, 0, IF(SUM(M18:R18)&gt;0, 2, IF(SUM(M18:R18)&lt;0, 3, 1))))</f>
        <v>0</v>
      </c>
      <c r="AP18" s="43" t="str">
        <f>IFERROR(__xludf.DUMMYFUNCTION("IF(AO18=1, FILTER(TOSSUP, LEN(TOSSUP)), IF(AO18=2, FILTER(NEG, LEN(NEG)), IF(AO18, FILTER(NONEG, LEN(NONEG)), """")))"),"")</f>
        <v/>
      </c>
      <c r="AQ18" s="43"/>
      <c r="AR18" s="43"/>
      <c r="AS18" s="43">
        <f>IF(F3="", 0, IF(SUM(C18:H18)-F18&lt;&gt;0, 0, IF(SUM(M18:R18)&gt;0, 2, IF(SUM(M18:R18)&lt;0, 3, 1))))</f>
        <v>0</v>
      </c>
      <c r="AT18" s="43" t="str">
        <f>IFERROR(__xludf.DUMMYFUNCTION("IF(AS18=1, FILTER(TOSSUP, LEN(TOSSUP)), IF(AS18=2, FILTER(NEG, LEN(NEG)), IF(AS18, FILTER(NONEG, LEN(NONEG)), """")))"),"")</f>
        <v/>
      </c>
      <c r="AU18" s="43"/>
      <c r="AV18" s="43"/>
      <c r="AW18" s="43">
        <f>IF(G3="", 0, IF(SUM(C18:H18)-G18&lt;&gt;0, 0, IF(SUM(M18:R18)&gt;0, 2, IF(SUM(M18:R18)&lt;0, 3, 1))))</f>
        <v>0</v>
      </c>
      <c r="AX18" s="43" t="str">
        <f>IFERROR(__xludf.DUMMYFUNCTION("IF(AW18=1, FILTER(TOSSUP, LEN(TOSSUP)), IF(AW18=2, FILTER(NEG, LEN(NEG)), IF(AW18, FILTER(NONEG, LEN(NONEG)), """")))"),"")</f>
        <v/>
      </c>
      <c r="AY18" s="43"/>
      <c r="AZ18" s="43"/>
      <c r="BA18" s="43">
        <f>IF(H3="", 0, IF(SUM(C18:H18)-H18&lt;&gt;0, 0, IF(SUM(M18:R18)&gt;0, 2, IF(SUM(M18:R18)&lt;0, 3, 1))))</f>
        <v>0</v>
      </c>
      <c r="BB18" s="43" t="str">
        <f>IFERROR(__xludf.DUMMYFUNCTION("IF(BA18=1, FILTER(TOSSUP, LEN(TOSSUP)), IF(BA18=2, FILTER(NEG, LEN(NEG)), IF(BA18, FILTER(NONEG, LEN(NONEG)), """")))"),"")</f>
        <v/>
      </c>
      <c r="BC18" s="43"/>
      <c r="BD18" s="43"/>
      <c r="BE18" s="43">
        <f>IF(M3="", 0, IF(SUM(M18:R18)-M18&lt;&gt;0, 0, IF(SUM(C18:H18)&gt;0, 2, IF(SUM(C18:H18)&lt;0, 3, 1))))</f>
        <v>1</v>
      </c>
      <c r="BF18" s="43">
        <f>IFERROR(__xludf.DUMMYFUNCTION("IF(BE18=1, FILTER(TOSSUP, LEN(TOSSUP)), IF(BE18=2, FILTER(NEG, LEN(NEG)), IF(BE18, FILTER(NONEG, LEN(NONEG)), """")))"),-5.0)</f>
        <v>-5</v>
      </c>
      <c r="BG18" s="43">
        <f>IFERROR(__xludf.DUMMYFUNCTION("""COMPUTED_VALUE"""),10.0)</f>
        <v>10</v>
      </c>
      <c r="BH18" s="43">
        <f>IFERROR(__xludf.DUMMYFUNCTION("""COMPUTED_VALUE"""),15.0)</f>
        <v>15</v>
      </c>
      <c r="BI18" s="43">
        <f>IF(N3="", 0, IF(SUM(M18:R18)-N18&lt;&gt;0, 0, IF(SUM(C18:H18)&gt;0, 2, IF(SUM(C18:H18)&lt;0, 3, 1))))</f>
        <v>1</v>
      </c>
      <c r="BJ18" s="43">
        <f>IFERROR(__xludf.DUMMYFUNCTION("IF(BI18=1, FILTER(TOSSUP, LEN(TOSSUP)), IF(BI18=2, FILTER(NEG, LEN(NEG)), IF(BI18, FILTER(NONEG, LEN(NONEG)), """")))"),-5.0)</f>
        <v>-5</v>
      </c>
      <c r="BK18" s="43">
        <f>IFERROR(__xludf.DUMMYFUNCTION("""COMPUTED_VALUE"""),10.0)</f>
        <v>10</v>
      </c>
      <c r="BL18" s="43">
        <f>IFERROR(__xludf.DUMMYFUNCTION("""COMPUTED_VALUE"""),15.0)</f>
        <v>15</v>
      </c>
      <c r="BM18" s="43">
        <f>IF(O3="", 0, IF(SUM(M18:R18)-O18&lt;&gt;0, 0, IF(SUM(C18:H18)&gt;0, 2, IF(SUM(C18:H18)&lt;0, 3, 1))))</f>
        <v>0</v>
      </c>
      <c r="BN18" s="43" t="str">
        <f>IFERROR(__xludf.DUMMYFUNCTION("IF(BM18=1, FILTER(TOSSUP, LEN(TOSSUP)), IF(BM18=2, FILTER(NEG, LEN(NEG)), IF(BM18, FILTER(NONEG, LEN(NONEG)), """")))"),"")</f>
        <v/>
      </c>
      <c r="BO18" s="43"/>
      <c r="BP18" s="43"/>
      <c r="BQ18" s="43">
        <f>IF(P3="", 0, IF(SUM(M18:R18)-P18&lt;&gt;0, 0, IF(SUM(C18:H18)&gt;0, 2, IF(SUM(C18:H18)&lt;0, 3, 1))))</f>
        <v>0</v>
      </c>
      <c r="BR18" s="43" t="str">
        <f>IFERROR(__xludf.DUMMYFUNCTION("IF(BQ18=1, FILTER(TOSSUP, LEN(TOSSUP)), IF(BQ18=2, FILTER(NEG, LEN(NEG)), IF(BQ18, FILTER(NONEG, LEN(NONEG)), """")))"),"")</f>
        <v/>
      </c>
      <c r="BS18" s="43"/>
      <c r="BT18" s="43"/>
      <c r="BU18" s="43">
        <f>IF(Q3="", 0, IF(SUM(M18:R18)-Q18&lt;&gt;0, 0, IF(SUM(C18:H18)&gt;0, 2, IF(SUM(C18:H18)&lt;0, 3, 1))))</f>
        <v>0</v>
      </c>
      <c r="BV18" s="43" t="str">
        <f>IFERROR(__xludf.DUMMYFUNCTION("IF(BU18=1, FILTER(TOSSUP, LEN(TOSSUP)), IF(BU18=2, FILTER(NEG, LEN(NEG)), IF(BU18, FILTER(NONEG, LEN(NONEG)), """")))"),"")</f>
        <v/>
      </c>
      <c r="BW18" s="43"/>
      <c r="BX18" s="43"/>
      <c r="BY18" s="43">
        <f>IF(R3="", 0, IF(SUM(M18:R18)-R18&lt;&gt;0, 0, IF(SUM(C18:H18)&gt;0, 2, IF(SUM(C18:H18)&lt;0, 3, 1))))</f>
        <v>0</v>
      </c>
      <c r="BZ18" s="43" t="str">
        <f>IFERROR(__xludf.DUMMYFUNCTION("IF(BY18=1, FILTER(TOSSUP, LEN(TOSSUP)), IF(BY18=2, FILTER(NEG, LEN(NEG)), IF(BY18, FILTER(NONEG, LEN(NONEG)), """")))"),"")</f>
        <v/>
      </c>
      <c r="CA18" s="43"/>
      <c r="CB18" s="43"/>
    </row>
    <row r="19">
      <c r="A19" s="3"/>
      <c r="B19" s="3"/>
      <c r="C19" s="62">
        <v>10.0</v>
      </c>
      <c r="D19" s="71"/>
      <c r="E19" s="64"/>
      <c r="F19" s="71"/>
      <c r="G19" s="64"/>
      <c r="H19" s="71"/>
      <c r="I19" s="65">
        <v>30.0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40</v>
      </c>
      <c r="K19" s="66">
        <f>IFERROR(__xludf.DUMMYFUNCTION("IF(OR(RegExMatch(J19&amp;"""",""ERR""), RegExMatch(J19&amp;"""",""--""), RegExMatch(K18&amp;"""",""--""),),  ""-----------"", SUM(J19,K18))"),410.0)</f>
        <v>410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SUM(T19,U18))"),40.0)</f>
        <v>40</v>
      </c>
      <c r="V19" s="43"/>
      <c r="W19" s="44" t="b">
        <f t="shared" si="1"/>
        <v>1</v>
      </c>
      <c r="X19" s="44">
        <f>IFERROR(__xludf.DUMMYFUNCTION("IF(W19, FILTER(BONUS, LEN(BONUS)), ""0"")"),0.0)</f>
        <v>0</v>
      </c>
      <c r="Y19" s="43">
        <f>IFERROR(__xludf.DUMMYFUNCTION("""COMPUTED_VALUE"""),10.0)</f>
        <v>10</v>
      </c>
      <c r="Z19" s="43">
        <f>IFERROR(__xludf.DUMMYFUNCTION("""COMPUTED_VALUE"""),20.0)</f>
        <v>20</v>
      </c>
      <c r="AA19" s="43">
        <f>IFERROR(__xludf.DUMMYFUNCTION("""COMPUTED_VALUE"""),30.0)</f>
        <v>30</v>
      </c>
      <c r="AB19" s="44" t="b">
        <f t="shared" si="2"/>
        <v>0</v>
      </c>
      <c r="AC19" s="44" t="str">
        <f>IFERROR(__xludf.DUMMYFUNCTION("IF(AB19, FILTER(BONUS, LEN(BONUS)), ""0"")"),"0")</f>
        <v>0</v>
      </c>
      <c r="AD19" s="43"/>
      <c r="AE19" s="43"/>
      <c r="AF19" s="43"/>
      <c r="AG19" s="43">
        <f>IF(C3="", 0, IF(SUM(C19:H19)-C19&lt;&gt;0, 0, IF(SUM(M19:R19)&gt;0, 2, IF(SUM(M19:R19)&lt;0, 3, 1))))</f>
        <v>1</v>
      </c>
      <c r="AH19" s="44">
        <f>IFERROR(__xludf.DUMMYFUNCTION("IF(AG19=1, FILTER(TOSSUP, LEN(TOSSUP)), IF(AG19=2, FILTER(NEG, LEN(NEG)), IF(AG19, FILTER(NONEG, LEN(NONEG)), """")))"),-5.0)</f>
        <v>-5</v>
      </c>
      <c r="AI19" s="43">
        <f>IFERROR(__xludf.DUMMYFUNCTION("""COMPUTED_VALUE"""),10.0)</f>
        <v>10</v>
      </c>
      <c r="AJ19" s="43">
        <f>IFERROR(__xludf.DUMMYFUNCTION("""COMPUTED_VALUE"""),15.0)</f>
        <v>15</v>
      </c>
      <c r="AK19" s="43">
        <f>IF(D3="", 0, IF(SUM(C19:H19)-D19&lt;&gt;0, 0, IF(SUM(M19:R19)&gt;0, 2, IF(SUM(M19:R19)&lt;0, 3, 1))))</f>
        <v>0</v>
      </c>
      <c r="AL19" s="43" t="str">
        <f>IFERROR(__xludf.DUMMYFUNCTION("IF(AK19=1, FILTER(TOSSUP, LEN(TOSSUP)), IF(AK19=2, FILTER(NEG, LEN(NEG)), IF(AK19, FILTER(NONEG, LEN(NONEG)), """")))"),"")</f>
        <v/>
      </c>
      <c r="AM19" s="43"/>
      <c r="AN19" s="43"/>
      <c r="AO19" s="43">
        <f>IF(E3="", 0, IF(SUM(C19:H19)-E19&lt;&gt;0, 0, IF(SUM(M19:R19)&gt;0, 2, IF(SUM(M19:R19)&lt;0, 3, 1))))</f>
        <v>0</v>
      </c>
      <c r="AP19" s="43" t="str">
        <f>IFERROR(__xludf.DUMMYFUNCTION("IF(AO19=1, FILTER(TOSSUP, LEN(TOSSUP)), IF(AO19=2, FILTER(NEG, LEN(NEG)), IF(AO19, FILTER(NONEG, LEN(NONEG)), """")))"),"")</f>
        <v/>
      </c>
      <c r="AQ19" s="43"/>
      <c r="AR19" s="43"/>
      <c r="AS19" s="43">
        <f>IF(F3="", 0, IF(SUM(C19:H19)-F19&lt;&gt;0, 0, IF(SUM(M19:R19)&gt;0, 2, IF(SUM(M19:R19)&lt;0, 3, 1))))</f>
        <v>0</v>
      </c>
      <c r="AT19" s="43" t="str">
        <f>IFERROR(__xludf.DUMMYFUNCTION("IF(AS19=1, FILTER(TOSSUP, LEN(TOSSUP)), IF(AS19=2, FILTER(NEG, LEN(NEG)), IF(AS19, FILTER(NONEG, LEN(NONEG)), """")))"),"")</f>
        <v/>
      </c>
      <c r="AU19" s="43"/>
      <c r="AV19" s="43"/>
      <c r="AW19" s="43">
        <f>IF(G3="", 0, IF(SUM(C19:H19)-G19&lt;&gt;0, 0, IF(SUM(M19:R19)&gt;0, 2, IF(SUM(M19:R19)&lt;0, 3, 1))))</f>
        <v>0</v>
      </c>
      <c r="AX19" s="43" t="str">
        <f>IFERROR(__xludf.DUMMYFUNCTION("IF(AW19=1, FILTER(TOSSUP, LEN(TOSSUP)), IF(AW19=2, FILTER(NEG, LEN(NEG)), IF(AW19, FILTER(NONEG, LEN(NONEG)), """")))"),"")</f>
        <v/>
      </c>
      <c r="AY19" s="43"/>
      <c r="AZ19" s="43"/>
      <c r="BA19" s="43">
        <f>IF(H3="", 0, IF(SUM(C19:H19)-H19&lt;&gt;0, 0, IF(SUM(M19:R19)&gt;0, 2, IF(SUM(M19:R19)&lt;0, 3, 1))))</f>
        <v>0</v>
      </c>
      <c r="BB19" s="43" t="str">
        <f>IFERROR(__xludf.DUMMYFUNCTION("IF(BA19=1, FILTER(TOSSUP, LEN(TOSSUP)), IF(BA19=2, FILTER(NEG, LEN(NEG)), IF(BA19, FILTER(NONEG, LEN(NONEG)), """")))"),"")</f>
        <v/>
      </c>
      <c r="BC19" s="43"/>
      <c r="BD19" s="43"/>
      <c r="BE19" s="43">
        <f>IF(M3="", 0, IF(SUM(M19:R19)-M19&lt;&gt;0, 0, IF(SUM(C19:H19)&gt;0, 2, IF(SUM(C19:H19)&lt;0, 3, 1))))</f>
        <v>2</v>
      </c>
      <c r="BF19" s="43">
        <f>IFERROR(__xludf.DUMMYFUNCTION("IF(BE19=1, FILTER(TOSSUP, LEN(TOSSUP)), IF(BE19=2, FILTER(NEG, LEN(NEG)), IF(BE19, FILTER(NONEG, LEN(NONEG)), """")))"),-5.0)</f>
        <v>-5</v>
      </c>
      <c r="BG19" s="43"/>
      <c r="BH19" s="43"/>
      <c r="BI19" s="43">
        <f>IF(N3="", 0, IF(SUM(M19:R19)-N19&lt;&gt;0, 0, IF(SUM(C19:H19)&gt;0, 2, IF(SUM(C19:H19)&lt;0, 3, 1))))</f>
        <v>2</v>
      </c>
      <c r="BJ19" s="43">
        <f>IFERROR(__xludf.DUMMYFUNCTION("IF(BI19=1, FILTER(TOSSUP, LEN(TOSSUP)), IF(BI19=2, FILTER(NEG, LEN(NEG)), IF(BI19, FILTER(NONEG, LEN(NONEG)), """")))"),-5.0)</f>
        <v>-5</v>
      </c>
      <c r="BK19" s="43"/>
      <c r="BL19" s="43"/>
      <c r="BM19" s="43">
        <f>IF(O3="", 0, IF(SUM(M19:R19)-O19&lt;&gt;0, 0, IF(SUM(C19:H19)&gt;0, 2, IF(SUM(C19:H19)&lt;0, 3, 1))))</f>
        <v>0</v>
      </c>
      <c r="BN19" s="43" t="str">
        <f>IFERROR(__xludf.DUMMYFUNCTION("IF(BM19=1, FILTER(TOSSUP, LEN(TOSSUP)), IF(BM19=2, FILTER(NEG, LEN(NEG)), IF(BM19, FILTER(NONEG, LEN(NONEG)), """")))"),"")</f>
        <v/>
      </c>
      <c r="BO19" s="43"/>
      <c r="BP19" s="43"/>
      <c r="BQ19" s="43">
        <f>IF(P3="", 0, IF(SUM(M19:R19)-P19&lt;&gt;0, 0, IF(SUM(C19:H19)&gt;0, 2, IF(SUM(C19:H19)&lt;0, 3, 1))))</f>
        <v>0</v>
      </c>
      <c r="BR19" s="43" t="str">
        <f>IFERROR(__xludf.DUMMYFUNCTION("IF(BQ19=1, FILTER(TOSSUP, LEN(TOSSUP)), IF(BQ19=2, FILTER(NEG, LEN(NEG)), IF(BQ19, FILTER(NONEG, LEN(NONEG)), """")))"),"")</f>
        <v/>
      </c>
      <c r="BS19" s="43"/>
      <c r="BT19" s="43"/>
      <c r="BU19" s="43">
        <f>IF(Q3="", 0, IF(SUM(M19:R19)-Q19&lt;&gt;0, 0, IF(SUM(C19:H19)&gt;0, 2, IF(SUM(C19:H19)&lt;0, 3, 1))))</f>
        <v>0</v>
      </c>
      <c r="BV19" s="43" t="str">
        <f>IFERROR(__xludf.DUMMYFUNCTION("IF(BU19=1, FILTER(TOSSUP, LEN(TOSSUP)), IF(BU19=2, FILTER(NEG, LEN(NEG)), IF(BU19, FILTER(NONEG, LEN(NONEG)), """")))"),"")</f>
        <v/>
      </c>
      <c r="BW19" s="43"/>
      <c r="BX19" s="43"/>
      <c r="BY19" s="43">
        <f>IF(R3="", 0, IF(SUM(M19:R19)-R19&lt;&gt;0, 0, IF(SUM(C19:H19)&gt;0, 2, IF(SUM(C19:H19)&lt;0, 3, 1))))</f>
        <v>0</v>
      </c>
      <c r="BZ19" s="43" t="str">
        <f>IFERROR(__xludf.DUMMYFUNCTION("IF(BY19=1, FILTER(TOSSUP, LEN(TOSSUP)), IF(BY19=2, FILTER(NEG, LEN(NEG)), IF(BY19, FILTER(NONEG, LEN(NONEG)), """")))"),"")</f>
        <v/>
      </c>
      <c r="CA19" s="43"/>
      <c r="CB19" s="43"/>
    </row>
    <row r="20">
      <c r="A20" s="3"/>
      <c r="B20" s="3"/>
      <c r="C20" s="62">
        <v>10.0</v>
      </c>
      <c r="D20" s="63"/>
      <c r="E20" s="64"/>
      <c r="F20" s="71"/>
      <c r="G20" s="64"/>
      <c r="H20" s="71"/>
      <c r="I20" s="65">
        <v>30.0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40</v>
      </c>
      <c r="K20" s="66">
        <f>IFERROR(__xludf.DUMMYFUNCTION("IF(OR(RegExMatch(J20&amp;"""",""ERR""), RegExMatch(J20&amp;"""",""--""), RegExMatch(K19&amp;"""",""--""),),  ""-----------"", SUM(J20,K19))"),450.0)</f>
        <v>450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SUM(T20,U19))"),40.0)</f>
        <v>40</v>
      </c>
      <c r="V20" s="43"/>
      <c r="W20" s="44" t="b">
        <f t="shared" si="1"/>
        <v>1</v>
      </c>
      <c r="X20" s="44">
        <f>IFERROR(__xludf.DUMMYFUNCTION("IF(W20, FILTER(BONUS, LEN(BONUS)), ""0"")"),0.0)</f>
        <v>0</v>
      </c>
      <c r="Y20" s="43">
        <f>IFERROR(__xludf.DUMMYFUNCTION("""COMPUTED_VALUE"""),10.0)</f>
        <v>10</v>
      </c>
      <c r="Z20" s="43">
        <f>IFERROR(__xludf.DUMMYFUNCTION("""COMPUTED_VALUE"""),20.0)</f>
        <v>20</v>
      </c>
      <c r="AA20" s="43">
        <f>IFERROR(__xludf.DUMMYFUNCTION("""COMPUTED_VALUE"""),30.0)</f>
        <v>30</v>
      </c>
      <c r="AB20" s="44" t="b">
        <f t="shared" si="2"/>
        <v>0</v>
      </c>
      <c r="AC20" s="44" t="str">
        <f>IFERROR(__xludf.DUMMYFUNCTION("IF(AB20, FILTER(BONUS, LEN(BONUS)), ""0"")"),"0")</f>
        <v>0</v>
      </c>
      <c r="AD20" s="43"/>
      <c r="AE20" s="43"/>
      <c r="AF20" s="43"/>
      <c r="AG20" s="43">
        <f>IF(C3="", 0, IF(SUM(C20:H20)-C20&lt;&gt;0, 0, IF(SUM(M20:R20)&gt;0, 2, IF(SUM(M20:R20)&lt;0, 3, 1))))</f>
        <v>1</v>
      </c>
      <c r="AH20" s="44">
        <f>IFERROR(__xludf.DUMMYFUNCTION("IF(AG20=1, FILTER(TOSSUP, LEN(TOSSUP)), IF(AG20=2, FILTER(NEG, LEN(NEG)), IF(AG20, FILTER(NONEG, LEN(NONEG)), """")))"),-5.0)</f>
        <v>-5</v>
      </c>
      <c r="AI20" s="43">
        <f>IFERROR(__xludf.DUMMYFUNCTION("""COMPUTED_VALUE"""),10.0)</f>
        <v>10</v>
      </c>
      <c r="AJ20" s="43">
        <f>IFERROR(__xludf.DUMMYFUNCTION("""COMPUTED_VALUE"""),15.0)</f>
        <v>15</v>
      </c>
      <c r="AK20" s="43">
        <f>IF(D3="", 0, IF(SUM(C20:H20)-D20&lt;&gt;0, 0, IF(SUM(M20:R20)&gt;0, 2, IF(SUM(M20:R20)&lt;0, 3, 1))))</f>
        <v>0</v>
      </c>
      <c r="AL20" s="43" t="str">
        <f>IFERROR(__xludf.DUMMYFUNCTION("IF(AK20=1, FILTER(TOSSUP, LEN(TOSSUP)), IF(AK20=2, FILTER(NEG, LEN(NEG)), IF(AK20, FILTER(NONEG, LEN(NONEG)), """")))"),"")</f>
        <v/>
      </c>
      <c r="AM20" s="43"/>
      <c r="AN20" s="43"/>
      <c r="AO20" s="43">
        <f>IF(E3="", 0, IF(SUM(C20:H20)-E20&lt;&gt;0, 0, IF(SUM(M20:R20)&gt;0, 2, IF(SUM(M20:R20)&lt;0, 3, 1))))</f>
        <v>0</v>
      </c>
      <c r="AP20" s="43" t="str">
        <f>IFERROR(__xludf.DUMMYFUNCTION("IF(AO20=1, FILTER(TOSSUP, LEN(TOSSUP)), IF(AO20=2, FILTER(NEG, LEN(NEG)), IF(AO20, FILTER(NONEG, LEN(NONEG)), """")))"),"")</f>
        <v/>
      </c>
      <c r="AQ20" s="43"/>
      <c r="AR20" s="43"/>
      <c r="AS20" s="43">
        <f>IF(F3="", 0, IF(SUM(C20:H20)-F20&lt;&gt;0, 0, IF(SUM(M20:R20)&gt;0, 2, IF(SUM(M20:R20)&lt;0, 3, 1))))</f>
        <v>0</v>
      </c>
      <c r="AT20" s="43" t="str">
        <f>IFERROR(__xludf.DUMMYFUNCTION("IF(AS20=1, FILTER(TOSSUP, LEN(TOSSUP)), IF(AS20=2, FILTER(NEG, LEN(NEG)), IF(AS20, FILTER(NONEG, LEN(NONEG)), """")))"),"")</f>
        <v/>
      </c>
      <c r="AU20" s="43"/>
      <c r="AV20" s="43"/>
      <c r="AW20" s="43">
        <f>IF(G3="", 0, IF(SUM(C20:H20)-G20&lt;&gt;0, 0, IF(SUM(M20:R20)&gt;0, 2, IF(SUM(M20:R20)&lt;0, 3, 1))))</f>
        <v>0</v>
      </c>
      <c r="AX20" s="43" t="str">
        <f>IFERROR(__xludf.DUMMYFUNCTION("IF(AW20=1, FILTER(TOSSUP, LEN(TOSSUP)), IF(AW20=2, FILTER(NEG, LEN(NEG)), IF(AW20, FILTER(NONEG, LEN(NONEG)), """")))"),"")</f>
        <v/>
      </c>
      <c r="AY20" s="43"/>
      <c r="AZ20" s="43"/>
      <c r="BA20" s="43">
        <f>IF(H3="", 0, IF(SUM(C20:H20)-H20&lt;&gt;0, 0, IF(SUM(M20:R20)&gt;0, 2, IF(SUM(M20:R20)&lt;0, 3, 1))))</f>
        <v>0</v>
      </c>
      <c r="BB20" s="43" t="str">
        <f>IFERROR(__xludf.DUMMYFUNCTION("IF(BA20=1, FILTER(TOSSUP, LEN(TOSSUP)), IF(BA20=2, FILTER(NEG, LEN(NEG)), IF(BA20, FILTER(NONEG, LEN(NONEG)), """")))"),"")</f>
        <v/>
      </c>
      <c r="BC20" s="43"/>
      <c r="BD20" s="43"/>
      <c r="BE20" s="43">
        <f>IF(M3="", 0, IF(SUM(M20:R20)-M20&lt;&gt;0, 0, IF(SUM(C20:H20)&gt;0, 2, IF(SUM(C20:H20)&lt;0, 3, 1))))</f>
        <v>2</v>
      </c>
      <c r="BF20" s="43">
        <f>IFERROR(__xludf.DUMMYFUNCTION("IF(BE20=1, FILTER(TOSSUP, LEN(TOSSUP)), IF(BE20=2, FILTER(NEG, LEN(NEG)), IF(BE20, FILTER(NONEG, LEN(NONEG)), """")))"),-5.0)</f>
        <v>-5</v>
      </c>
      <c r="BG20" s="43"/>
      <c r="BH20" s="43"/>
      <c r="BI20" s="43">
        <f>IF(N3="", 0, IF(SUM(M20:R20)-N20&lt;&gt;0, 0, IF(SUM(C20:H20)&gt;0, 2, IF(SUM(C20:H20)&lt;0, 3, 1))))</f>
        <v>2</v>
      </c>
      <c r="BJ20" s="43">
        <f>IFERROR(__xludf.DUMMYFUNCTION("IF(BI20=1, FILTER(TOSSUP, LEN(TOSSUP)), IF(BI20=2, FILTER(NEG, LEN(NEG)), IF(BI20, FILTER(NONEG, LEN(NONEG)), """")))"),-5.0)</f>
        <v>-5</v>
      </c>
      <c r="BK20" s="43"/>
      <c r="BL20" s="43"/>
      <c r="BM20" s="43">
        <f>IF(O3="", 0, IF(SUM(M20:R20)-O20&lt;&gt;0, 0, IF(SUM(C20:H20)&gt;0, 2, IF(SUM(C20:H20)&lt;0, 3, 1))))</f>
        <v>0</v>
      </c>
      <c r="BN20" s="43" t="str">
        <f>IFERROR(__xludf.DUMMYFUNCTION("IF(BM20=1, FILTER(TOSSUP, LEN(TOSSUP)), IF(BM20=2, FILTER(NEG, LEN(NEG)), IF(BM20, FILTER(NONEG, LEN(NONEG)), """")))"),"")</f>
        <v/>
      </c>
      <c r="BO20" s="43"/>
      <c r="BP20" s="43"/>
      <c r="BQ20" s="43">
        <f>IF(P3="", 0, IF(SUM(M20:R20)-P20&lt;&gt;0, 0, IF(SUM(C20:H20)&gt;0, 2, IF(SUM(C20:H20)&lt;0, 3, 1))))</f>
        <v>0</v>
      </c>
      <c r="BR20" s="43" t="str">
        <f>IFERROR(__xludf.DUMMYFUNCTION("IF(BQ20=1, FILTER(TOSSUP, LEN(TOSSUP)), IF(BQ20=2, FILTER(NEG, LEN(NEG)), IF(BQ20, FILTER(NONEG, LEN(NONEG)), """")))"),"")</f>
        <v/>
      </c>
      <c r="BS20" s="43"/>
      <c r="BT20" s="43"/>
      <c r="BU20" s="43">
        <f>IF(Q3="", 0, IF(SUM(M20:R20)-Q20&lt;&gt;0, 0, IF(SUM(C20:H20)&gt;0, 2, IF(SUM(C20:H20)&lt;0, 3, 1))))</f>
        <v>0</v>
      </c>
      <c r="BV20" s="43" t="str">
        <f>IFERROR(__xludf.DUMMYFUNCTION("IF(BU20=1, FILTER(TOSSUP, LEN(TOSSUP)), IF(BU20=2, FILTER(NEG, LEN(NEG)), IF(BU20, FILTER(NONEG, LEN(NONEG)), """")))"),"")</f>
        <v/>
      </c>
      <c r="BW20" s="43"/>
      <c r="BX20" s="43"/>
      <c r="BY20" s="43">
        <f>IF(R3="", 0, IF(SUM(M20:R20)-R20&lt;&gt;0, 0, IF(SUM(C20:H20)&gt;0, 2, IF(SUM(C20:H20)&lt;0, 3, 1))))</f>
        <v>0</v>
      </c>
      <c r="BZ20" s="43" t="str">
        <f>IFERROR(__xludf.DUMMYFUNCTION("IF(BY20=1, FILTER(TOSSUP, LEN(TOSSUP)), IF(BY20=2, FILTER(NEG, LEN(NEG)), IF(BY20, FILTER(NONEG, LEN(NONEG)), """")))"),"")</f>
        <v/>
      </c>
      <c r="CA20" s="43"/>
      <c r="CB20" s="43"/>
    </row>
    <row r="21">
      <c r="A21" s="3"/>
      <c r="B21" s="3"/>
      <c r="C21" s="62">
        <v>10.0</v>
      </c>
      <c r="D21" s="71"/>
      <c r="E21" s="62"/>
      <c r="F21" s="71"/>
      <c r="G21" s="64"/>
      <c r="H21" s="71"/>
      <c r="I21" s="65">
        <v>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10</v>
      </c>
      <c r="K21" s="66">
        <f>IFERROR(__xludf.DUMMYFUNCTION("IF(OR(RegExMatch(J21&amp;"""",""ERR""), RegExMatch(J21&amp;"""",""--""), RegExMatch(K20&amp;"""",""--""),),  ""-----------"", SUM(J21,K20))"),460.0)</f>
        <v>460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SUM(T21,U20))"),40.0)</f>
        <v>40</v>
      </c>
      <c r="V21" s="43"/>
      <c r="W21" s="44" t="b">
        <f t="shared" si="1"/>
        <v>1</v>
      </c>
      <c r="X21" s="44">
        <f>IFERROR(__xludf.DUMMYFUNCTION("IF(W21, FILTER(BONUS, LEN(BONUS)), ""0"")"),0.0)</f>
        <v>0</v>
      </c>
      <c r="Y21" s="43">
        <f>IFERROR(__xludf.DUMMYFUNCTION("""COMPUTED_VALUE"""),10.0)</f>
        <v>10</v>
      </c>
      <c r="Z21" s="43">
        <f>IFERROR(__xludf.DUMMYFUNCTION("""COMPUTED_VALUE"""),20.0)</f>
        <v>20</v>
      </c>
      <c r="AA21" s="43">
        <f>IFERROR(__xludf.DUMMYFUNCTION("""COMPUTED_VALUE"""),30.0)</f>
        <v>30</v>
      </c>
      <c r="AB21" s="44" t="b">
        <f t="shared" si="2"/>
        <v>0</v>
      </c>
      <c r="AC21" s="44" t="str">
        <f>IFERROR(__xludf.DUMMYFUNCTION("IF(AB21, FILTER(BONUS, LEN(BONUS)), ""0"")"),"0")</f>
        <v>0</v>
      </c>
      <c r="AD21" s="43"/>
      <c r="AE21" s="43"/>
      <c r="AF21" s="43"/>
      <c r="AG21" s="43">
        <f>IF(C3="", 0, IF(SUM(C21:H21)-C21&lt;&gt;0, 0, IF(SUM(M21:R21)&gt;0, 2, IF(SUM(M21:R21)&lt;0, 3, 1))))</f>
        <v>1</v>
      </c>
      <c r="AH21" s="44">
        <f>IFERROR(__xludf.DUMMYFUNCTION("IF(AG21=1, FILTER(TOSSUP, LEN(TOSSUP)), IF(AG21=2, FILTER(NEG, LEN(NEG)), IF(AG21, FILTER(NONEG, LEN(NONEG)), """")))"),-5.0)</f>
        <v>-5</v>
      </c>
      <c r="AI21" s="43">
        <f>IFERROR(__xludf.DUMMYFUNCTION("""COMPUTED_VALUE"""),10.0)</f>
        <v>10</v>
      </c>
      <c r="AJ21" s="43">
        <f>IFERROR(__xludf.DUMMYFUNCTION("""COMPUTED_VALUE"""),15.0)</f>
        <v>15</v>
      </c>
      <c r="AK21" s="43">
        <f>IF(D3="", 0, IF(SUM(C21:H21)-D21&lt;&gt;0, 0, IF(SUM(M21:R21)&gt;0, 2, IF(SUM(M21:R21)&lt;0, 3, 1))))</f>
        <v>0</v>
      </c>
      <c r="AL21" s="43" t="str">
        <f>IFERROR(__xludf.DUMMYFUNCTION("IF(AK21=1, FILTER(TOSSUP, LEN(TOSSUP)), IF(AK21=2, FILTER(NEG, LEN(NEG)), IF(AK21, FILTER(NONEG, LEN(NONEG)), """")))"),"")</f>
        <v/>
      </c>
      <c r="AM21" s="43"/>
      <c r="AN21" s="43"/>
      <c r="AO21" s="43">
        <f>IF(E3="", 0, IF(SUM(C21:H21)-E21&lt;&gt;0, 0, IF(SUM(M21:R21)&gt;0, 2, IF(SUM(M21:R21)&lt;0, 3, 1))))</f>
        <v>0</v>
      </c>
      <c r="AP21" s="43" t="str">
        <f>IFERROR(__xludf.DUMMYFUNCTION("IF(AO21=1, FILTER(TOSSUP, LEN(TOSSUP)), IF(AO21=2, FILTER(NEG, LEN(NEG)), IF(AO21, FILTER(NONEG, LEN(NONEG)), """")))"),"")</f>
        <v/>
      </c>
      <c r="AQ21" s="43"/>
      <c r="AR21" s="43"/>
      <c r="AS21" s="43">
        <f>IF(F3="", 0, IF(SUM(C21:H21)-F21&lt;&gt;0, 0, IF(SUM(M21:R21)&gt;0, 2, IF(SUM(M21:R21)&lt;0, 3, 1))))</f>
        <v>0</v>
      </c>
      <c r="AT21" s="43" t="str">
        <f>IFERROR(__xludf.DUMMYFUNCTION("IF(AS21=1, FILTER(TOSSUP, LEN(TOSSUP)), IF(AS21=2, FILTER(NEG, LEN(NEG)), IF(AS21, FILTER(NONEG, LEN(NONEG)), """")))"),"")</f>
        <v/>
      </c>
      <c r="AU21" s="43"/>
      <c r="AV21" s="43"/>
      <c r="AW21" s="43">
        <f>IF(G3="", 0, IF(SUM(C21:H21)-G21&lt;&gt;0, 0, IF(SUM(M21:R21)&gt;0, 2, IF(SUM(M21:R21)&lt;0, 3, 1))))</f>
        <v>0</v>
      </c>
      <c r="AX21" s="43" t="str">
        <f>IFERROR(__xludf.DUMMYFUNCTION("IF(AW21=1, FILTER(TOSSUP, LEN(TOSSUP)), IF(AW21=2, FILTER(NEG, LEN(NEG)), IF(AW21, FILTER(NONEG, LEN(NONEG)), """")))"),"")</f>
        <v/>
      </c>
      <c r="AY21" s="43"/>
      <c r="AZ21" s="43"/>
      <c r="BA21" s="43">
        <f>IF(H3="", 0, IF(SUM(C21:H21)-H21&lt;&gt;0, 0, IF(SUM(M21:R21)&gt;0, 2, IF(SUM(M21:R21)&lt;0, 3, 1))))</f>
        <v>0</v>
      </c>
      <c r="BB21" s="43" t="str">
        <f>IFERROR(__xludf.DUMMYFUNCTION("IF(BA21=1, FILTER(TOSSUP, LEN(TOSSUP)), IF(BA21=2, FILTER(NEG, LEN(NEG)), IF(BA21, FILTER(NONEG, LEN(NONEG)), """")))"),"")</f>
        <v/>
      </c>
      <c r="BC21" s="43"/>
      <c r="BD21" s="43"/>
      <c r="BE21" s="43">
        <f>IF(M3="", 0, IF(SUM(M21:R21)-M21&lt;&gt;0, 0, IF(SUM(C21:H21)&gt;0, 2, IF(SUM(C21:H21)&lt;0, 3, 1))))</f>
        <v>2</v>
      </c>
      <c r="BF21" s="43">
        <f>IFERROR(__xludf.DUMMYFUNCTION("IF(BE21=1, FILTER(TOSSUP, LEN(TOSSUP)), IF(BE21=2, FILTER(NEG, LEN(NEG)), IF(BE21, FILTER(NONEG, LEN(NONEG)), """")))"),-5.0)</f>
        <v>-5</v>
      </c>
      <c r="BG21" s="43"/>
      <c r="BH21" s="43"/>
      <c r="BI21" s="43">
        <f>IF(N3="", 0, IF(SUM(M21:R21)-N21&lt;&gt;0, 0, IF(SUM(C21:H21)&gt;0, 2, IF(SUM(C21:H21)&lt;0, 3, 1))))</f>
        <v>2</v>
      </c>
      <c r="BJ21" s="43">
        <f>IFERROR(__xludf.DUMMYFUNCTION("IF(BI21=1, FILTER(TOSSUP, LEN(TOSSUP)), IF(BI21=2, FILTER(NEG, LEN(NEG)), IF(BI21, FILTER(NONEG, LEN(NONEG)), """")))"),-5.0)</f>
        <v>-5</v>
      </c>
      <c r="BK21" s="43"/>
      <c r="BL21" s="43"/>
      <c r="BM21" s="43">
        <f>IF(O3="", 0, IF(SUM(M21:R21)-O21&lt;&gt;0, 0, IF(SUM(C21:H21)&gt;0, 2, IF(SUM(C21:H21)&lt;0, 3, 1))))</f>
        <v>0</v>
      </c>
      <c r="BN21" s="43" t="str">
        <f>IFERROR(__xludf.DUMMYFUNCTION("IF(BM21=1, FILTER(TOSSUP, LEN(TOSSUP)), IF(BM21=2, FILTER(NEG, LEN(NEG)), IF(BM21, FILTER(NONEG, LEN(NONEG)), """")))"),"")</f>
        <v/>
      </c>
      <c r="BO21" s="43"/>
      <c r="BP21" s="43"/>
      <c r="BQ21" s="43">
        <f>IF(P3="", 0, IF(SUM(M21:R21)-P21&lt;&gt;0, 0, IF(SUM(C21:H21)&gt;0, 2, IF(SUM(C21:H21)&lt;0, 3, 1))))</f>
        <v>0</v>
      </c>
      <c r="BR21" s="43" t="str">
        <f>IFERROR(__xludf.DUMMYFUNCTION("IF(BQ21=1, FILTER(TOSSUP, LEN(TOSSUP)), IF(BQ21=2, FILTER(NEG, LEN(NEG)), IF(BQ21, FILTER(NONEG, LEN(NONEG)), """")))"),"")</f>
        <v/>
      </c>
      <c r="BS21" s="43"/>
      <c r="BT21" s="43"/>
      <c r="BU21" s="43">
        <f>IF(Q3="", 0, IF(SUM(M21:R21)-Q21&lt;&gt;0, 0, IF(SUM(C21:H21)&gt;0, 2, IF(SUM(C21:H21)&lt;0, 3, 1))))</f>
        <v>0</v>
      </c>
      <c r="BV21" s="43" t="str">
        <f>IFERROR(__xludf.DUMMYFUNCTION("IF(BU21=1, FILTER(TOSSUP, LEN(TOSSUP)), IF(BU21=2, FILTER(NEG, LEN(NEG)), IF(BU21, FILTER(NONEG, LEN(NONEG)), """")))"),"")</f>
        <v/>
      </c>
      <c r="BW21" s="43"/>
      <c r="BX21" s="43"/>
      <c r="BY21" s="43">
        <f>IF(R3="", 0, IF(SUM(M21:R21)-R21&lt;&gt;0, 0, IF(SUM(C21:H21)&gt;0, 2, IF(SUM(C21:H21)&lt;0, 3, 1))))</f>
        <v>0</v>
      </c>
      <c r="BZ21" s="43" t="str">
        <f>IFERROR(__xludf.DUMMYFUNCTION("IF(BY21=1, FILTER(TOSSUP, LEN(TOSSUP)), IF(BY21=2, FILTER(NEG, LEN(NEG)), IF(BY21, FILTER(NONEG, LEN(NONEG)), """")))"),"")</f>
        <v/>
      </c>
      <c r="CA21" s="43"/>
      <c r="CB21" s="43"/>
    </row>
    <row r="22">
      <c r="A22" s="3"/>
      <c r="B22" s="3"/>
      <c r="C22" s="32"/>
      <c r="D22" s="33"/>
      <c r="E22" s="32"/>
      <c r="F22" s="33"/>
      <c r="G22" s="60"/>
      <c r="H22" s="61"/>
      <c r="I22" s="34"/>
      <c r="J22" s="33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2">
        <f>IFERROR(__xludf.DUMMYFUNCTION("IF(OR(RegExMatch(J22&amp;"""",""ERR""), RegExMatch(J22&amp;"""",""--""), RegExMatch(K21&amp;"""",""--""),),  ""-----------"", SUM(J22,K21))"),460.0)</f>
        <v>460</v>
      </c>
      <c r="L22" s="38">
        <v>19.0</v>
      </c>
      <c r="M22" s="39"/>
      <c r="N22" s="61"/>
      <c r="O22" s="39"/>
      <c r="P22" s="59"/>
      <c r="Q22" s="58"/>
      <c r="R22" s="59"/>
      <c r="S22" s="34">
        <v>0.0</v>
      </c>
      <c r="T22" s="33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2">
        <f>IFERROR(__xludf.DUMMYFUNCTION("IF(OR(RegExMatch(T22&amp;"""",""ERR""), RegExMatch(T22&amp;"""",""--""), RegExMatch(U21&amp;"""",""--""),),  ""-----------"", SUM(T22,U21))"),40.0)</f>
        <v>40</v>
      </c>
      <c r="V22" s="43"/>
      <c r="W22" s="44" t="b">
        <f t="shared" si="1"/>
        <v>0</v>
      </c>
      <c r="X22" s="44" t="str">
        <f>IFERROR(__xludf.DUMMYFUNCTION("IF(W22, FILTER(BONUS, LEN(BONUS)), ""0"")"),"0")</f>
        <v>0</v>
      </c>
      <c r="Y22" s="43"/>
      <c r="Z22" s="43"/>
      <c r="AA22" s="43"/>
      <c r="AB22" s="44" t="b">
        <f t="shared" si="2"/>
        <v>0</v>
      </c>
      <c r="AC22" s="44" t="str">
        <f>IFERROR(__xludf.DUMMYFUNCTION("IF(AB22, FILTER(BONUS, LEN(BONUS)), ""0"")"),"0")</f>
        <v>0</v>
      </c>
      <c r="AD22" s="43"/>
      <c r="AE22" s="43"/>
      <c r="AF22" s="43"/>
      <c r="AG22" s="43">
        <f>IF(C3="", 0, IF(SUM(C22:H22)-C22&lt;&gt;0, 0, IF(SUM(M22:R22)&gt;0, 2, IF(SUM(M22:R22)&lt;0, 3, 1))))</f>
        <v>1</v>
      </c>
      <c r="AH22" s="44">
        <f>IFERROR(__xludf.DUMMYFUNCTION("IF(AG22=1, FILTER(TOSSUP, LEN(TOSSUP)), IF(AG22=2, FILTER(NEG, LEN(NEG)), IF(AG22, FILTER(NONEG, LEN(NONEG)), """")))"),-5.0)</f>
        <v>-5</v>
      </c>
      <c r="AI22" s="43">
        <f>IFERROR(__xludf.DUMMYFUNCTION("""COMPUTED_VALUE"""),10.0)</f>
        <v>10</v>
      </c>
      <c r="AJ22" s="43">
        <f>IFERROR(__xludf.DUMMYFUNCTION("""COMPUTED_VALUE"""),15.0)</f>
        <v>15</v>
      </c>
      <c r="AK22" s="43">
        <f>IF(D3="", 0, IF(SUM(C22:H22)-D22&lt;&gt;0, 0, IF(SUM(M22:R22)&gt;0, 2, IF(SUM(M22:R22)&lt;0, 3, 1))))</f>
        <v>0</v>
      </c>
      <c r="AL22" s="43" t="str">
        <f>IFERROR(__xludf.DUMMYFUNCTION("IF(AK22=1, FILTER(TOSSUP, LEN(TOSSUP)), IF(AK22=2, FILTER(NEG, LEN(NEG)), IF(AK22, FILTER(NONEG, LEN(NONEG)), """")))"),"")</f>
        <v/>
      </c>
      <c r="AM22" s="43"/>
      <c r="AN22" s="43"/>
      <c r="AO22" s="43">
        <f>IF(E3="", 0, IF(SUM(C22:H22)-E22&lt;&gt;0, 0, IF(SUM(M22:R22)&gt;0, 2, IF(SUM(M22:R22)&lt;0, 3, 1))))</f>
        <v>0</v>
      </c>
      <c r="AP22" s="43" t="str">
        <f>IFERROR(__xludf.DUMMYFUNCTION("IF(AO22=1, FILTER(TOSSUP, LEN(TOSSUP)), IF(AO22=2, FILTER(NEG, LEN(NEG)), IF(AO22, FILTER(NONEG, LEN(NONEG)), """")))"),"")</f>
        <v/>
      </c>
      <c r="AQ22" s="43"/>
      <c r="AR22" s="43"/>
      <c r="AS22" s="43">
        <f>IF(F3="", 0, IF(SUM(C22:H22)-F22&lt;&gt;0, 0, IF(SUM(M22:R22)&gt;0, 2, IF(SUM(M22:R22)&lt;0, 3, 1))))</f>
        <v>0</v>
      </c>
      <c r="AT22" s="43" t="str">
        <f>IFERROR(__xludf.DUMMYFUNCTION("IF(AS22=1, FILTER(TOSSUP, LEN(TOSSUP)), IF(AS22=2, FILTER(NEG, LEN(NEG)), IF(AS22, FILTER(NONEG, LEN(NONEG)), """")))"),"")</f>
        <v/>
      </c>
      <c r="AU22" s="43"/>
      <c r="AV22" s="43"/>
      <c r="AW22" s="43">
        <f>IF(G3="", 0, IF(SUM(C22:H22)-G22&lt;&gt;0, 0, IF(SUM(M22:R22)&gt;0, 2, IF(SUM(M22:R22)&lt;0, 3, 1))))</f>
        <v>0</v>
      </c>
      <c r="AX22" s="43" t="str">
        <f>IFERROR(__xludf.DUMMYFUNCTION("IF(AW22=1, FILTER(TOSSUP, LEN(TOSSUP)), IF(AW22=2, FILTER(NEG, LEN(NEG)), IF(AW22, FILTER(NONEG, LEN(NONEG)), """")))"),"")</f>
        <v/>
      </c>
      <c r="AY22" s="43"/>
      <c r="AZ22" s="43"/>
      <c r="BA22" s="43">
        <f>IF(H3="", 0, IF(SUM(C22:H22)-H22&lt;&gt;0, 0, IF(SUM(M22:R22)&gt;0, 2, IF(SUM(M22:R22)&lt;0, 3, 1))))</f>
        <v>0</v>
      </c>
      <c r="BB22" s="43" t="str">
        <f>IFERROR(__xludf.DUMMYFUNCTION("IF(BA22=1, FILTER(TOSSUP, LEN(TOSSUP)), IF(BA22=2, FILTER(NEG, LEN(NEG)), IF(BA22, FILTER(NONEG, LEN(NONEG)), """")))"),"")</f>
        <v/>
      </c>
      <c r="BC22" s="43"/>
      <c r="BD22" s="43"/>
      <c r="BE22" s="43">
        <f>IF(M3="", 0, IF(SUM(M22:R22)-M22&lt;&gt;0, 0, IF(SUM(C22:H22)&gt;0, 2, IF(SUM(C22:H22)&lt;0, 3, 1))))</f>
        <v>1</v>
      </c>
      <c r="BF22" s="43">
        <f>IFERROR(__xludf.DUMMYFUNCTION("IF(BE22=1, FILTER(TOSSUP, LEN(TOSSUP)), IF(BE22=2, FILTER(NEG, LEN(NEG)), IF(BE22, FILTER(NONEG, LEN(NONEG)), """")))"),-5.0)</f>
        <v>-5</v>
      </c>
      <c r="BG22" s="43">
        <f>IFERROR(__xludf.DUMMYFUNCTION("""COMPUTED_VALUE"""),10.0)</f>
        <v>10</v>
      </c>
      <c r="BH22" s="43">
        <f>IFERROR(__xludf.DUMMYFUNCTION("""COMPUTED_VALUE"""),15.0)</f>
        <v>15</v>
      </c>
      <c r="BI22" s="43">
        <f>IF(N3="", 0, IF(SUM(M22:R22)-N22&lt;&gt;0, 0, IF(SUM(C22:H22)&gt;0, 2, IF(SUM(C22:H22)&lt;0, 3, 1))))</f>
        <v>1</v>
      </c>
      <c r="BJ22" s="43">
        <f>IFERROR(__xludf.DUMMYFUNCTION("IF(BI22=1, FILTER(TOSSUP, LEN(TOSSUP)), IF(BI22=2, FILTER(NEG, LEN(NEG)), IF(BI22, FILTER(NONEG, LEN(NONEG)), """")))"),-5.0)</f>
        <v>-5</v>
      </c>
      <c r="BK22" s="43">
        <f>IFERROR(__xludf.DUMMYFUNCTION("""COMPUTED_VALUE"""),10.0)</f>
        <v>10</v>
      </c>
      <c r="BL22" s="43">
        <f>IFERROR(__xludf.DUMMYFUNCTION("""COMPUTED_VALUE"""),15.0)</f>
        <v>15</v>
      </c>
      <c r="BM22" s="43">
        <f>IF(O3="", 0, IF(SUM(M22:R22)-O22&lt;&gt;0, 0, IF(SUM(C22:H22)&gt;0, 2, IF(SUM(C22:H22)&lt;0, 3, 1))))</f>
        <v>0</v>
      </c>
      <c r="BN22" s="43" t="str">
        <f>IFERROR(__xludf.DUMMYFUNCTION("IF(BM22=1, FILTER(TOSSUP, LEN(TOSSUP)), IF(BM22=2, FILTER(NEG, LEN(NEG)), IF(BM22, FILTER(NONEG, LEN(NONEG)), """")))"),"")</f>
        <v/>
      </c>
      <c r="BO22" s="43"/>
      <c r="BP22" s="43"/>
      <c r="BQ22" s="43">
        <f>IF(P3="", 0, IF(SUM(M22:R22)-P22&lt;&gt;0, 0, IF(SUM(C22:H22)&gt;0, 2, IF(SUM(C22:H22)&lt;0, 3, 1))))</f>
        <v>0</v>
      </c>
      <c r="BR22" s="43" t="str">
        <f>IFERROR(__xludf.DUMMYFUNCTION("IF(BQ22=1, FILTER(TOSSUP, LEN(TOSSUP)), IF(BQ22=2, FILTER(NEG, LEN(NEG)), IF(BQ22, FILTER(NONEG, LEN(NONEG)), """")))"),"")</f>
        <v/>
      </c>
      <c r="BS22" s="43"/>
      <c r="BT22" s="43"/>
      <c r="BU22" s="43">
        <f>IF(Q3="", 0, IF(SUM(M22:R22)-Q22&lt;&gt;0, 0, IF(SUM(C22:H22)&gt;0, 2, IF(SUM(C22:H22)&lt;0, 3, 1))))</f>
        <v>0</v>
      </c>
      <c r="BV22" s="43" t="str">
        <f>IFERROR(__xludf.DUMMYFUNCTION("IF(BU22=1, FILTER(TOSSUP, LEN(TOSSUP)), IF(BU22=2, FILTER(NEG, LEN(NEG)), IF(BU22, FILTER(NONEG, LEN(NONEG)), """")))"),"")</f>
        <v/>
      </c>
      <c r="BW22" s="43"/>
      <c r="BX22" s="43"/>
      <c r="BY22" s="43">
        <f>IF(R3="", 0, IF(SUM(M22:R22)-R22&lt;&gt;0, 0, IF(SUM(C22:H22)&gt;0, 2, IF(SUM(C22:H22)&lt;0, 3, 1))))</f>
        <v>0</v>
      </c>
      <c r="BZ22" s="43" t="str">
        <f>IFERROR(__xludf.DUMMYFUNCTION("IF(BY22=1, FILTER(TOSSUP, LEN(TOSSUP)), IF(BY22=2, FILTER(NEG, LEN(NEG)), IF(BY22, FILTER(NONEG, LEN(NONEG)), """")))"),"")</f>
        <v/>
      </c>
      <c r="CA22" s="43"/>
      <c r="CB22" s="43"/>
    </row>
    <row r="23">
      <c r="A23" s="3"/>
      <c r="B23" s="3"/>
      <c r="C23" s="32">
        <v>10.0</v>
      </c>
      <c r="D23" s="33"/>
      <c r="E23" s="60"/>
      <c r="F23" s="61"/>
      <c r="G23" s="60"/>
      <c r="H23" s="61"/>
      <c r="I23" s="34">
        <v>20.0</v>
      </c>
      <c r="J23" s="33">
        <f>IF(AND(SUM(C23:H23)&lt;=0,I23&gt;0), "BON.ERR", IF(OR(AND(C23&lt;&gt;"", C3=""), AND(D23&lt;&gt;"", D3=""), AND(E23&lt;&gt;"", E3=""), AND(F23&lt;&gt;"", F3=""), AND(G23&lt;&gt;"", G3=""), AND(H23&lt;&gt;"", H3="")), "TU.ERR", SUM(C23:I23)))</f>
        <v>30</v>
      </c>
      <c r="K23" s="42">
        <f>IFERROR(__xludf.DUMMYFUNCTION("IF(OR(RegExMatch(J23&amp;"""",""ERR""), RegExMatch(J23&amp;"""",""--""), RegExMatch(K22&amp;"""",""--""),),  ""-----------"", SUM(J23,K22))"),490.0)</f>
        <v>490</v>
      </c>
      <c r="L23" s="38">
        <v>20.0</v>
      </c>
      <c r="M23" s="39"/>
      <c r="N23" s="33"/>
      <c r="O23" s="58"/>
      <c r="P23" s="59"/>
      <c r="Q23" s="58"/>
      <c r="R23" s="59"/>
      <c r="S23" s="42"/>
      <c r="T23" s="33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2">
        <f>IFERROR(__xludf.DUMMYFUNCTION("IF(OR(RegExMatch(T23&amp;"""",""ERR""), RegExMatch(T23&amp;"""",""--""), RegExMatch(U22&amp;"""",""--""),),  ""-----------"", SUM(T23,U22))"),40.0)</f>
        <v>40</v>
      </c>
      <c r="V23" s="43"/>
      <c r="W23" s="44" t="b">
        <f t="shared" si="1"/>
        <v>1</v>
      </c>
      <c r="X23" s="44">
        <f>IFERROR(__xludf.DUMMYFUNCTION("IF(W23, FILTER(BONUS, LEN(BONUS)), ""0"")"),0.0)</f>
        <v>0</v>
      </c>
      <c r="Y23" s="43">
        <f>IFERROR(__xludf.DUMMYFUNCTION("""COMPUTED_VALUE"""),10.0)</f>
        <v>10</v>
      </c>
      <c r="Z23" s="43">
        <f>IFERROR(__xludf.DUMMYFUNCTION("""COMPUTED_VALUE"""),20.0)</f>
        <v>20</v>
      </c>
      <c r="AA23" s="43">
        <f>IFERROR(__xludf.DUMMYFUNCTION("""COMPUTED_VALUE"""),30.0)</f>
        <v>30</v>
      </c>
      <c r="AB23" s="44" t="b">
        <f t="shared" si="2"/>
        <v>0</v>
      </c>
      <c r="AC23" s="44" t="str">
        <f>IFERROR(__xludf.DUMMYFUNCTION("IF(AB23, FILTER(BONUS, LEN(BONUS)), ""0"")"),"0")</f>
        <v>0</v>
      </c>
      <c r="AD23" s="43"/>
      <c r="AE23" s="43"/>
      <c r="AF23" s="43"/>
      <c r="AG23" s="43">
        <f>IF(C3="", 0, IF(SUM(C23:H23)-C23&lt;&gt;0, 0, IF(SUM(M23:R23)&gt;0, 2, IF(SUM(M23:R23)&lt;0, 3, 1))))</f>
        <v>1</v>
      </c>
      <c r="AH23" s="44">
        <f>IFERROR(__xludf.DUMMYFUNCTION("IF(AG23=1, FILTER(TOSSUP, LEN(TOSSUP)), IF(AG23=2, FILTER(NEG, LEN(NEG)), IF(AG23, FILTER(NONEG, LEN(NONEG)), """")))"),-5.0)</f>
        <v>-5</v>
      </c>
      <c r="AI23" s="43">
        <f>IFERROR(__xludf.DUMMYFUNCTION("""COMPUTED_VALUE"""),10.0)</f>
        <v>10</v>
      </c>
      <c r="AJ23" s="43">
        <f>IFERROR(__xludf.DUMMYFUNCTION("""COMPUTED_VALUE"""),15.0)</f>
        <v>15</v>
      </c>
      <c r="AK23" s="43">
        <f>IF(D3="", 0, IF(SUM(C23:H23)-D23&lt;&gt;0, 0, IF(SUM(M23:R23)&gt;0, 2, IF(SUM(M23:R23)&lt;0, 3, 1))))</f>
        <v>0</v>
      </c>
      <c r="AL23" s="43" t="str">
        <f>IFERROR(__xludf.DUMMYFUNCTION("IF(AK23=1, FILTER(TOSSUP, LEN(TOSSUP)), IF(AK23=2, FILTER(NEG, LEN(NEG)), IF(AK23, FILTER(NONEG, LEN(NONEG)), """")))"),"")</f>
        <v/>
      </c>
      <c r="AM23" s="43"/>
      <c r="AN23" s="43"/>
      <c r="AO23" s="43">
        <f>IF(E3="", 0, IF(SUM(C23:H23)-E23&lt;&gt;0, 0, IF(SUM(M23:R23)&gt;0, 2, IF(SUM(M23:R23)&lt;0, 3, 1))))</f>
        <v>0</v>
      </c>
      <c r="AP23" s="43" t="str">
        <f>IFERROR(__xludf.DUMMYFUNCTION("IF(AO23=1, FILTER(TOSSUP, LEN(TOSSUP)), IF(AO23=2, FILTER(NEG, LEN(NEG)), IF(AO23, FILTER(NONEG, LEN(NONEG)), """")))"),"")</f>
        <v/>
      </c>
      <c r="AQ23" s="43"/>
      <c r="AR23" s="43"/>
      <c r="AS23" s="43">
        <f>IF(F3="", 0, IF(SUM(C23:H23)-F23&lt;&gt;0, 0, IF(SUM(M23:R23)&gt;0, 2, IF(SUM(M23:R23)&lt;0, 3, 1))))</f>
        <v>0</v>
      </c>
      <c r="AT23" s="43" t="str">
        <f>IFERROR(__xludf.DUMMYFUNCTION("IF(AS23=1, FILTER(TOSSUP, LEN(TOSSUP)), IF(AS23=2, FILTER(NEG, LEN(NEG)), IF(AS23, FILTER(NONEG, LEN(NONEG)), """")))"),"")</f>
        <v/>
      </c>
      <c r="AU23" s="43"/>
      <c r="AV23" s="43"/>
      <c r="AW23" s="43">
        <f>IF(G3="", 0, IF(SUM(C23:H23)-G23&lt;&gt;0, 0, IF(SUM(M23:R23)&gt;0, 2, IF(SUM(M23:R23)&lt;0, 3, 1))))</f>
        <v>0</v>
      </c>
      <c r="AX23" s="43" t="str">
        <f>IFERROR(__xludf.DUMMYFUNCTION("IF(AW23=1, FILTER(TOSSUP, LEN(TOSSUP)), IF(AW23=2, FILTER(NEG, LEN(NEG)), IF(AW23, FILTER(NONEG, LEN(NONEG)), """")))"),"")</f>
        <v/>
      </c>
      <c r="AY23" s="43"/>
      <c r="AZ23" s="43"/>
      <c r="BA23" s="43">
        <f>IF(H3="", 0, IF(SUM(C23:H23)-H23&lt;&gt;0, 0, IF(SUM(M23:R23)&gt;0, 2, IF(SUM(M23:R23)&lt;0, 3, 1))))</f>
        <v>0</v>
      </c>
      <c r="BB23" s="43" t="str">
        <f>IFERROR(__xludf.DUMMYFUNCTION("IF(BA23=1, FILTER(TOSSUP, LEN(TOSSUP)), IF(BA23=2, FILTER(NEG, LEN(NEG)), IF(BA23, FILTER(NONEG, LEN(NONEG)), """")))"),"")</f>
        <v/>
      </c>
      <c r="BC23" s="43"/>
      <c r="BD23" s="43"/>
      <c r="BE23" s="43">
        <f>IF(M3="", 0, IF(SUM(M23:R23)-M23&lt;&gt;0, 0, IF(SUM(C23:H23)&gt;0, 2, IF(SUM(C23:H23)&lt;0, 3, 1))))</f>
        <v>2</v>
      </c>
      <c r="BF23" s="43">
        <f>IFERROR(__xludf.DUMMYFUNCTION("IF(BE23=1, FILTER(TOSSUP, LEN(TOSSUP)), IF(BE23=2, FILTER(NEG, LEN(NEG)), IF(BE23, FILTER(NONEG, LEN(NONEG)), """")))"),-5.0)</f>
        <v>-5</v>
      </c>
      <c r="BG23" s="43"/>
      <c r="BH23" s="43"/>
      <c r="BI23" s="43">
        <f>IF(N3="", 0, IF(SUM(M23:R23)-N23&lt;&gt;0, 0, IF(SUM(C23:H23)&gt;0, 2, IF(SUM(C23:H23)&lt;0, 3, 1))))</f>
        <v>2</v>
      </c>
      <c r="BJ23" s="43">
        <f>IFERROR(__xludf.DUMMYFUNCTION("IF(BI23=1, FILTER(TOSSUP, LEN(TOSSUP)), IF(BI23=2, FILTER(NEG, LEN(NEG)), IF(BI23, FILTER(NONEG, LEN(NONEG)), """")))"),-5.0)</f>
        <v>-5</v>
      </c>
      <c r="BK23" s="43"/>
      <c r="BL23" s="43"/>
      <c r="BM23" s="43">
        <f>IF(O3="", 0, IF(SUM(M23:R23)-O23&lt;&gt;0, 0, IF(SUM(C23:H23)&gt;0, 2, IF(SUM(C23:H23)&lt;0, 3, 1))))</f>
        <v>0</v>
      </c>
      <c r="BN23" s="43" t="str">
        <f>IFERROR(__xludf.DUMMYFUNCTION("IF(BM23=1, FILTER(TOSSUP, LEN(TOSSUP)), IF(BM23=2, FILTER(NEG, LEN(NEG)), IF(BM23, FILTER(NONEG, LEN(NONEG)), """")))"),"")</f>
        <v/>
      </c>
      <c r="BO23" s="43"/>
      <c r="BP23" s="43"/>
      <c r="BQ23" s="43">
        <f>IF(P3="", 0, IF(SUM(M23:R23)-P23&lt;&gt;0, 0, IF(SUM(C23:H23)&gt;0, 2, IF(SUM(C23:H23)&lt;0, 3, 1))))</f>
        <v>0</v>
      </c>
      <c r="BR23" s="43" t="str">
        <f>IFERROR(__xludf.DUMMYFUNCTION("IF(BQ23=1, FILTER(TOSSUP, LEN(TOSSUP)), IF(BQ23=2, FILTER(NEG, LEN(NEG)), IF(BQ23, FILTER(NONEG, LEN(NONEG)), """")))"),"")</f>
        <v/>
      </c>
      <c r="BS23" s="43"/>
      <c r="BT23" s="43"/>
      <c r="BU23" s="43">
        <f>IF(Q3="", 0, IF(SUM(M23:R23)-Q23&lt;&gt;0, 0, IF(SUM(C23:H23)&gt;0, 2, IF(SUM(C23:H23)&lt;0, 3, 1))))</f>
        <v>0</v>
      </c>
      <c r="BV23" s="43" t="str">
        <f>IFERROR(__xludf.DUMMYFUNCTION("IF(BU23=1, FILTER(TOSSUP, LEN(TOSSUP)), IF(BU23=2, FILTER(NEG, LEN(NEG)), IF(BU23, FILTER(NONEG, LEN(NONEG)), """")))"),"")</f>
        <v/>
      </c>
      <c r="BW23" s="43"/>
      <c r="BX23" s="43"/>
      <c r="BY23" s="43">
        <f>IF(R3="", 0, IF(SUM(M23:R23)-R23&lt;&gt;0, 0, IF(SUM(C23:H23)&gt;0, 2, IF(SUM(C23:H23)&lt;0, 3, 1))))</f>
        <v>0</v>
      </c>
      <c r="BZ23" s="43" t="str">
        <f>IFERROR(__xludf.DUMMYFUNCTION("IF(BY23=1, FILTER(TOSSUP, LEN(TOSSUP)), IF(BY23=2, FILTER(NEG, LEN(NEG)), IF(BY23, FILTER(NONEG, LEN(NONEG)), """")))"),"")</f>
        <v/>
      </c>
      <c r="CA23" s="43"/>
      <c r="CB23" s="43"/>
    </row>
    <row r="24">
      <c r="A24" s="3"/>
      <c r="B24" s="3"/>
      <c r="C24" s="32"/>
      <c r="D24" s="33"/>
      <c r="E24" s="32"/>
      <c r="F24" s="33"/>
      <c r="G24" s="60"/>
      <c r="H24" s="61"/>
      <c r="I24" s="73" t="s">
        <v>41</v>
      </c>
      <c r="J24" s="33">
        <f>IF(OR(AND(C24&lt;&gt;"", C3=""), AND(D24&lt;&gt;"", D3=""), AND(E24&lt;&gt;"", E3=""), AND(F24&lt;&gt;"", F3=""), AND(G24&lt;&gt;"", G3=""), AND(H24&lt;&gt;"", H3="")), "TU.ERR", SUM(C24:I24))</f>
        <v>0</v>
      </c>
      <c r="K24" s="42">
        <f>IFERROR(__xludf.DUMMYFUNCTION("IF(OR(RegExMatch(J24&amp;"""",""ERR""), RegExMatch(J24&amp;"""",""--""), RegExMatch(K23&amp;"""",""--""),),  ""-----------"", SUM(J24,K23))"),490.0)</f>
        <v>490</v>
      </c>
      <c r="L24" s="74" t="s">
        <v>42</v>
      </c>
      <c r="M24" s="39"/>
      <c r="N24" s="33"/>
      <c r="O24" s="58"/>
      <c r="P24" s="59"/>
      <c r="Q24" s="58"/>
      <c r="R24" s="59"/>
      <c r="S24" s="34" t="s">
        <v>44</v>
      </c>
      <c r="T24" s="33">
        <f>IF(OR(AND(M24&lt;&gt;"", M3=""), AND(N24&lt;&gt;"", N3=""), AND(O24&lt;&gt;"", O3=""), AND(P24&lt;&gt;"", P3=""), AND(Q24&lt;&gt;"", Q3=""), AND(R24&lt;&gt;"", R3="")), "TU.ERR", SUM(M24:S24))</f>
        <v>0</v>
      </c>
      <c r="U24" s="42">
        <f>IFERROR(__xludf.DUMMYFUNCTION("IF(OR(RegExMatch(T24&amp;"""",""ERR""), RegExMatch(T24&amp;"""",""--""), RegExMatch(U23&amp;"""",""--""),),  ""-----------"", SUM(T24,U23))"),40.0)</f>
        <v>40</v>
      </c>
      <c r="V24" s="43"/>
      <c r="W24" s="43"/>
      <c r="X24" s="43"/>
      <c r="Y24" s="10"/>
      <c r="Z24" s="43"/>
      <c r="AA24" s="43"/>
      <c r="AB24" s="43"/>
      <c r="AC24" s="43"/>
      <c r="AD24" s="43"/>
      <c r="AE24" s="43"/>
      <c r="AF24" s="43"/>
      <c r="AG24" s="43">
        <f>IF(C3="", 0, IF(SUM(C24:H24)-C24&lt;&gt;0, 0, IF(SUM(M24:R24)&gt;0, 2, IF(SUM(M24:R24)&lt;0, 3, 1))))</f>
        <v>1</v>
      </c>
      <c r="AH24" s="43">
        <f>IFERROR(__xludf.DUMMYFUNCTION("IF(AG24=1, FILTER(TOSSUP, LEN(TOSSUP)), IF(AG24=2, FILTER(NEG, LEN(NEG)), IF(AG24, FILTER(NONEG, LEN(NONEG)), """")))"),-5.0)</f>
        <v>-5</v>
      </c>
      <c r="AI24" s="43">
        <f>IFERROR(__xludf.DUMMYFUNCTION("""COMPUTED_VALUE"""),10.0)</f>
        <v>10</v>
      </c>
      <c r="AJ24" s="43">
        <f>IFERROR(__xludf.DUMMYFUNCTION("""COMPUTED_VALUE"""),15.0)</f>
        <v>15</v>
      </c>
      <c r="AK24" s="43">
        <f>IF(D3="", 0, IF(SUM(C24:H24)-D24&lt;&gt;0, 0, IF(SUM(M24:R24)&gt;0, 2, IF(SUM(M24:R24)&lt;0, 3, 1))))</f>
        <v>0</v>
      </c>
      <c r="AL24" s="43" t="str">
        <f>IFERROR(__xludf.DUMMYFUNCTION("IF(AK24=1, FILTER(TOSSUP, LEN(TOSSUP)), IF(AK24=2, FILTER(NEG, LEN(NEG)), IF(AK24, FILTER(NONEG, LEN(NONEG)), """")))"),"")</f>
        <v/>
      </c>
      <c r="AM24" s="43"/>
      <c r="AN24" s="43"/>
      <c r="AO24" s="43">
        <f>IF(E3="", 0, IF(SUM(C24:H24)-E24&lt;&gt;0, 0, IF(SUM(M24:R24)&gt;0, 2, IF(SUM(M24:R24)&lt;0, 3, 1))))</f>
        <v>0</v>
      </c>
      <c r="AP24" s="43" t="str">
        <f>IFERROR(__xludf.DUMMYFUNCTION("IF(AO24=1, FILTER(TOSSUP, LEN(TOSSUP)), IF(AO24=2, FILTER(NEG, LEN(NEG)), IF(AO24, FILTER(NONEG, LEN(NONEG)), """")))"),"")</f>
        <v/>
      </c>
      <c r="AQ24" s="43"/>
      <c r="AR24" s="43"/>
      <c r="AS24" s="43">
        <f>IF(F3="", 0, IF(SUM(C24:H24)-F24&lt;&gt;0, 0, IF(SUM(M24:R24)&gt;0, 2, IF(SUM(M24:R24)&lt;0, 3, 1))))</f>
        <v>0</v>
      </c>
      <c r="AT24" s="43" t="str">
        <f>IFERROR(__xludf.DUMMYFUNCTION("IF(AS24=1, FILTER(TOSSUP, LEN(TOSSUP)), IF(AS24=2, FILTER(NEG, LEN(NEG)), IF(AS24, FILTER(NONEG, LEN(NONEG)), """")))"),"")</f>
        <v/>
      </c>
      <c r="AU24" s="43"/>
      <c r="AV24" s="43"/>
      <c r="AW24" s="43">
        <f>IF(G3="", 0, IF(SUM(C24:H24)-G24&lt;&gt;0, 0, IF(SUM(M24:R24)&gt;0, 2, IF(SUM(M24:R24)&lt;0, 3, 1))))</f>
        <v>0</v>
      </c>
      <c r="AX24" s="43" t="str">
        <f>IFERROR(__xludf.DUMMYFUNCTION("IF(AW24=1, FILTER(TOSSUP, LEN(TOSSUP)), IF(AW24=2, FILTER(NEG, LEN(NEG)), IF(AW24, FILTER(NONEG, LEN(NONEG)), """")))"),"")</f>
        <v/>
      </c>
      <c r="AY24" s="43"/>
      <c r="AZ24" s="43"/>
      <c r="BA24" s="43">
        <f>IF(H3="", 0, IF(SUM(C24:H24)-H24&lt;&gt;0, 0, IF(SUM(M24:R24)&gt;0, 2, IF(SUM(M24:R24)&lt;0, 3, 1))))</f>
        <v>0</v>
      </c>
      <c r="BB24" s="43" t="str">
        <f>IFERROR(__xludf.DUMMYFUNCTION("IF(BA24=1, FILTER(TOSSUP, LEN(TOSSUP)), IF(BA24=2, FILTER(NEG, LEN(NEG)), IF(BA24, FILTER(NONEG, LEN(NONEG)), """")))"),"")</f>
        <v/>
      </c>
      <c r="BC24" s="43"/>
      <c r="BD24" s="43"/>
      <c r="BE24" s="43">
        <f>IF(M3="", 0, IF(SUM(M24:R24)-M24&lt;&gt;0, 0, IF(SUM(C24:H24)&gt;0, 2, IF(SUM(C24:H24)&lt;0, 3, 1))))</f>
        <v>1</v>
      </c>
      <c r="BF24" s="43">
        <f>IFERROR(__xludf.DUMMYFUNCTION("IF(BE24=1, FILTER(TOSSUP, LEN(TOSSUP)), IF(BE24=2, FILTER(NEG, LEN(NEG)), IF(BE24, FILTER(NONEG, LEN(NONEG)), """")))"),-5.0)</f>
        <v>-5</v>
      </c>
      <c r="BG24" s="43">
        <f>IFERROR(__xludf.DUMMYFUNCTION("""COMPUTED_VALUE"""),10.0)</f>
        <v>10</v>
      </c>
      <c r="BH24" s="43">
        <f>IFERROR(__xludf.DUMMYFUNCTION("""COMPUTED_VALUE"""),15.0)</f>
        <v>15</v>
      </c>
      <c r="BI24" s="43">
        <f>IF(N3="", 0, IF(SUM(M24:R24)-N24&lt;&gt;0, 0, IF(SUM(C24:H24)&gt;0, 2, IF(SUM(C24:H24)&lt;0, 3, 1))))</f>
        <v>1</v>
      </c>
      <c r="BJ24" s="43">
        <f>IFERROR(__xludf.DUMMYFUNCTION("IF(BI24=1, FILTER(TOSSUP, LEN(TOSSUP)), IF(BI24=2, FILTER(NEG, LEN(NEG)), IF(BI24, FILTER(NONEG, LEN(NONEG)), """")))"),-5.0)</f>
        <v>-5</v>
      </c>
      <c r="BK24" s="43">
        <f>IFERROR(__xludf.DUMMYFUNCTION("""COMPUTED_VALUE"""),10.0)</f>
        <v>10</v>
      </c>
      <c r="BL24" s="43">
        <f>IFERROR(__xludf.DUMMYFUNCTION("""COMPUTED_VALUE"""),15.0)</f>
        <v>15</v>
      </c>
      <c r="BM24" s="43">
        <f>IF(O3="", 0, IF(SUM(M24:R24)-O24&lt;&gt;0, 0, IF(SUM(C24:H24)&gt;0, 2, IF(SUM(C24:H24)&lt;0, 3, 1))))</f>
        <v>0</v>
      </c>
      <c r="BN24" s="43" t="str">
        <f>IFERROR(__xludf.DUMMYFUNCTION("IF(BM24=1, FILTER(TOSSUP, LEN(TOSSUP)), IF(BM24=2, FILTER(NEG, LEN(NEG)), IF(BM24, FILTER(NONEG, LEN(NONEG)), """")))"),"")</f>
        <v/>
      </c>
      <c r="BO24" s="43"/>
      <c r="BP24" s="43"/>
      <c r="BQ24" s="43">
        <f>IF(P3="", 0, IF(SUM(M24:R24)-P24&lt;&gt;0, 0, IF(SUM(C24:H24)&gt;0, 2, IF(SUM(C24:H24)&lt;0, 3, 1))))</f>
        <v>0</v>
      </c>
      <c r="BR24" s="43" t="str">
        <f>IFERROR(__xludf.DUMMYFUNCTION("IF(BQ24=1, FILTER(TOSSUP, LEN(TOSSUP)), IF(BQ24=2, FILTER(NEG, LEN(NEG)), IF(BQ24, FILTER(NONEG, LEN(NONEG)), """")))"),"")</f>
        <v/>
      </c>
      <c r="BS24" s="43"/>
      <c r="BT24" s="43"/>
      <c r="BU24" s="43">
        <f>IF(Q3="", 0, IF(SUM(M24:R24)-Q24&lt;&gt;0, 0, IF(SUM(C24:H24)&gt;0, 2, IF(SUM(C24:H24)&lt;0, 3, 1))))</f>
        <v>0</v>
      </c>
      <c r="BV24" s="43" t="str">
        <f>IFERROR(__xludf.DUMMYFUNCTION("IF(BU24=1, FILTER(TOSSUP, LEN(TOSSUP)), IF(BU24=2, FILTER(NEG, LEN(NEG)), IF(BU24, FILTER(NONEG, LEN(NONEG)), """")))"),"")</f>
        <v/>
      </c>
      <c r="BW24" s="43"/>
      <c r="BX24" s="43"/>
      <c r="BY24" s="43">
        <f>IF(R3="", 0, IF(SUM(M24:R24)-R24&lt;&gt;0, 0, IF(SUM(C24:H24)&gt;0, 2, IF(SUM(C24:H24)&lt;0, 3, 1))))</f>
        <v>0</v>
      </c>
      <c r="BZ24" s="43" t="str">
        <f>IFERROR(__xludf.DUMMYFUNCTION("IF(BY24=1, FILTER(TOSSUP, LEN(TOSSUP)), IF(BY24=2, FILTER(NEG, LEN(NEG)), IF(BY24, FILTER(NONEG, LEN(NONEG)), """")))"),"")</f>
        <v/>
      </c>
      <c r="CA24" s="43"/>
      <c r="CB24" s="43"/>
    </row>
    <row r="25">
      <c r="A25" s="3"/>
      <c r="B25" s="3"/>
      <c r="C25" s="60"/>
      <c r="D25" s="33"/>
      <c r="E25" s="32"/>
      <c r="F25" s="33"/>
      <c r="G25" s="60"/>
      <c r="H25" s="61"/>
      <c r="I25" s="73" t="s">
        <v>41</v>
      </c>
      <c r="J25" s="33">
        <f>IF(OR(AND(C25&lt;&gt;"", C3=""), AND(D25&lt;&gt;"", D3=""), AND(E25&lt;&gt;"", E3=""), AND(F25&lt;&gt;"", F3=""), AND(G25&lt;&gt;"", G3=""), AND(H25&lt;&gt;"", H3="")), "TU.ERR", SUM(C25:I25))</f>
        <v>0</v>
      </c>
      <c r="K25" s="42">
        <f>IFERROR(__xludf.DUMMYFUNCTION("IF(OR(RegExMatch(J25&amp;"""",""ERR""), RegExMatch(J25&amp;"""",""--""), RegExMatch(K24&amp;"""",""--""),),  ""-----------"", SUM(J25,K24))"),490.0)</f>
        <v>490</v>
      </c>
      <c r="L25" s="27"/>
      <c r="M25" s="39"/>
      <c r="N25" s="61"/>
      <c r="O25" s="58"/>
      <c r="P25" s="59"/>
      <c r="Q25" s="58"/>
      <c r="R25" s="59"/>
      <c r="S25" s="34" t="s">
        <v>44</v>
      </c>
      <c r="T25" s="33">
        <f>IF(OR(AND(M25&lt;&gt;"", M3=""), AND(N25&lt;&gt;"", N3=""), AND(O25&lt;&gt;"", O3=""), AND(P25&lt;&gt;"", P3=""), AND(Q25&lt;&gt;"", Q3=""), AND(R25&lt;&gt;"", R3="")), "TU.ERR", SUM(M25:S25))</f>
        <v>0</v>
      </c>
      <c r="U25" s="42">
        <f>IFERROR(__xludf.DUMMYFUNCTION("IF(OR(RegExMatch(T25&amp;"""",""ERR""), RegExMatch(T25&amp;"""",""--""), RegExMatch(U24&amp;"""",""--""),),  ""-----------"", SUM(T25,U24))"),40.0)</f>
        <v>40</v>
      </c>
      <c r="V25" s="43"/>
      <c r="W25" s="43"/>
      <c r="X25" s="43"/>
      <c r="Y25" s="10"/>
      <c r="Z25" s="43"/>
      <c r="AA25" s="43"/>
      <c r="AB25" s="43"/>
      <c r="AC25" s="43"/>
      <c r="AD25" s="43"/>
      <c r="AE25" s="43"/>
      <c r="AF25" s="43"/>
      <c r="AG25" s="43">
        <f>IF(C3="", 0, IF(SUM(C25:H25)-C25&lt;&gt;0, 0, IF(SUM(M25:R25)&gt;0, 2, IF(SUM(M25:R25)&lt;0, 3, 1))))</f>
        <v>1</v>
      </c>
      <c r="AH25" s="43">
        <f>IFERROR(__xludf.DUMMYFUNCTION("IF(AG25=1, FILTER(TOSSUP, LEN(TOSSUP)), IF(AG25=2, FILTER(NEG, LEN(NEG)), IF(AG25, FILTER(NONEG, LEN(NONEG)), """")))"),-5.0)</f>
        <v>-5</v>
      </c>
      <c r="AI25" s="43">
        <f>IFERROR(__xludf.DUMMYFUNCTION("""COMPUTED_VALUE"""),10.0)</f>
        <v>10</v>
      </c>
      <c r="AJ25" s="43">
        <f>IFERROR(__xludf.DUMMYFUNCTION("""COMPUTED_VALUE"""),15.0)</f>
        <v>15</v>
      </c>
      <c r="AK25" s="43">
        <f>IF(D3="", 0, IF(SUM(C25:H25)-D25&lt;&gt;0, 0, IF(SUM(M25:R25)&gt;0, 2, IF(SUM(M25:R25)&lt;0, 3, 1))))</f>
        <v>0</v>
      </c>
      <c r="AL25" s="43" t="str">
        <f>IFERROR(__xludf.DUMMYFUNCTION("IF(AK25=1, FILTER(TOSSUP, LEN(TOSSUP)), IF(AK25=2, FILTER(NEG, LEN(NEG)), IF(AK25, FILTER(NONEG, LEN(NONEG)), """")))"),"")</f>
        <v/>
      </c>
      <c r="AM25" s="43"/>
      <c r="AN25" s="43"/>
      <c r="AO25" s="43">
        <f>IF(E3="", 0, IF(SUM(C25:H25)-E25&lt;&gt;0, 0, IF(SUM(M25:R25)&gt;0, 2, IF(SUM(M25:R25)&lt;0, 3, 1))))</f>
        <v>0</v>
      </c>
      <c r="AP25" s="43" t="str">
        <f>IFERROR(__xludf.DUMMYFUNCTION("IF(AO25=1, FILTER(TOSSUP, LEN(TOSSUP)), IF(AO25=2, FILTER(NEG, LEN(NEG)), IF(AO25, FILTER(NONEG, LEN(NONEG)), """")))"),"")</f>
        <v/>
      </c>
      <c r="AQ25" s="43"/>
      <c r="AR25" s="43"/>
      <c r="AS25" s="43">
        <f>IF(F3="", 0, IF(SUM(C25:H25)-F25&lt;&gt;0, 0, IF(SUM(M25:R25)&gt;0, 2, IF(SUM(M25:R25)&lt;0, 3, 1))))</f>
        <v>0</v>
      </c>
      <c r="AT25" s="43" t="str">
        <f>IFERROR(__xludf.DUMMYFUNCTION("IF(AS25=1, FILTER(TOSSUP, LEN(TOSSUP)), IF(AS25=2, FILTER(NEG, LEN(NEG)), IF(AS25, FILTER(NONEG, LEN(NONEG)), """")))"),"")</f>
        <v/>
      </c>
      <c r="AU25" s="43"/>
      <c r="AV25" s="43"/>
      <c r="AW25" s="43">
        <f>IF(G3="", 0, IF(SUM(C25:H25)-G25&lt;&gt;0, 0, IF(SUM(M25:R25)&gt;0, 2, IF(SUM(M25:R25)&lt;0, 3, 1))))</f>
        <v>0</v>
      </c>
      <c r="AX25" s="43" t="str">
        <f>IFERROR(__xludf.DUMMYFUNCTION("IF(AW25=1, FILTER(TOSSUP, LEN(TOSSUP)), IF(AW25=2, FILTER(NEG, LEN(NEG)), IF(AW25, FILTER(NONEG, LEN(NONEG)), """")))"),"")</f>
        <v/>
      </c>
      <c r="AY25" s="43"/>
      <c r="AZ25" s="43"/>
      <c r="BA25" s="43">
        <f>IF(H3="", 0, IF(SUM(C25:H25)-H25&lt;&gt;0, 0, IF(SUM(M25:R25)&gt;0, 2, IF(SUM(M25:R25)&lt;0, 3, 1))))</f>
        <v>0</v>
      </c>
      <c r="BB25" s="43" t="str">
        <f>IFERROR(__xludf.DUMMYFUNCTION("IF(BA25=1, FILTER(TOSSUP, LEN(TOSSUP)), IF(BA25=2, FILTER(NEG, LEN(NEG)), IF(BA25, FILTER(NONEG, LEN(NONEG)), """")))"),"")</f>
        <v/>
      </c>
      <c r="BC25" s="43"/>
      <c r="BD25" s="43"/>
      <c r="BE25" s="43">
        <f>IF(M3="", 0, IF(SUM(M25:R25)-M25&lt;&gt;0, 0, IF(SUM(C25:H25)&gt;0, 2, IF(SUM(C25:H25)&lt;0, 3, 1))))</f>
        <v>1</v>
      </c>
      <c r="BF25" s="43">
        <f>IFERROR(__xludf.DUMMYFUNCTION("IF(BE25=1, FILTER(TOSSUP, LEN(TOSSUP)), IF(BE25=2, FILTER(NEG, LEN(NEG)), IF(BE25, FILTER(NONEG, LEN(NONEG)), """")))"),-5.0)</f>
        <v>-5</v>
      </c>
      <c r="BG25" s="43">
        <f>IFERROR(__xludf.DUMMYFUNCTION("""COMPUTED_VALUE"""),10.0)</f>
        <v>10</v>
      </c>
      <c r="BH25" s="43">
        <f>IFERROR(__xludf.DUMMYFUNCTION("""COMPUTED_VALUE"""),15.0)</f>
        <v>15</v>
      </c>
      <c r="BI25" s="43">
        <f>IF(N3="", 0, IF(SUM(M25:R25)-N25&lt;&gt;0, 0, IF(SUM(C25:H25)&gt;0, 2, IF(SUM(C25:H25)&lt;0, 3, 1))))</f>
        <v>1</v>
      </c>
      <c r="BJ25" s="43">
        <f>IFERROR(__xludf.DUMMYFUNCTION("IF(BI25=1, FILTER(TOSSUP, LEN(TOSSUP)), IF(BI25=2, FILTER(NEG, LEN(NEG)), IF(BI25, FILTER(NONEG, LEN(NONEG)), """")))"),-5.0)</f>
        <v>-5</v>
      </c>
      <c r="BK25" s="43">
        <f>IFERROR(__xludf.DUMMYFUNCTION("""COMPUTED_VALUE"""),10.0)</f>
        <v>10</v>
      </c>
      <c r="BL25" s="43">
        <f>IFERROR(__xludf.DUMMYFUNCTION("""COMPUTED_VALUE"""),15.0)</f>
        <v>15</v>
      </c>
      <c r="BM25" s="43">
        <f>IF(O3="", 0, IF(SUM(M25:R25)-O25&lt;&gt;0, 0, IF(SUM(C25:H25)&gt;0, 2, IF(SUM(C25:H25)&lt;0, 3, 1))))</f>
        <v>0</v>
      </c>
      <c r="BN25" s="43" t="str">
        <f>IFERROR(__xludf.DUMMYFUNCTION("IF(BM25=1, FILTER(TOSSUP, LEN(TOSSUP)), IF(BM25=2, FILTER(NEG, LEN(NEG)), IF(BM25, FILTER(NONEG, LEN(NONEG)), """")))"),"")</f>
        <v/>
      </c>
      <c r="BO25" s="43"/>
      <c r="BP25" s="43"/>
      <c r="BQ25" s="43">
        <f>IF(P3="", 0, IF(SUM(M25:R25)-P25&lt;&gt;0, 0, IF(SUM(C25:H25)&gt;0, 2, IF(SUM(C25:H25)&lt;0, 3, 1))))</f>
        <v>0</v>
      </c>
      <c r="BR25" s="43" t="str">
        <f>IFERROR(__xludf.DUMMYFUNCTION("IF(BQ25=1, FILTER(TOSSUP, LEN(TOSSUP)), IF(BQ25=2, FILTER(NEG, LEN(NEG)), IF(BQ25, FILTER(NONEG, LEN(NONEG)), """")))"),"")</f>
        <v/>
      </c>
      <c r="BS25" s="43"/>
      <c r="BT25" s="43"/>
      <c r="BU25" s="43">
        <f>IF(Q3="", 0, IF(SUM(M25:R25)-Q25&lt;&gt;0, 0, IF(SUM(C25:H25)&gt;0, 2, IF(SUM(C25:H25)&lt;0, 3, 1))))</f>
        <v>0</v>
      </c>
      <c r="BV25" s="43" t="str">
        <f>IFERROR(__xludf.DUMMYFUNCTION("IF(BU25=1, FILTER(TOSSUP, LEN(TOSSUP)), IF(BU25=2, FILTER(NEG, LEN(NEG)), IF(BU25, FILTER(NONEG, LEN(NONEG)), """")))"),"")</f>
        <v/>
      </c>
      <c r="BW25" s="43"/>
      <c r="BX25" s="43"/>
      <c r="BY25" s="43">
        <f>IF(R3="", 0, IF(SUM(M25:R25)-R25&lt;&gt;0, 0, IF(SUM(C25:H25)&gt;0, 2, IF(SUM(C25:H25)&lt;0, 3, 1))))</f>
        <v>0</v>
      </c>
      <c r="BZ25" s="43" t="str">
        <f>IFERROR(__xludf.DUMMYFUNCTION("IF(BY25=1, FILTER(TOSSUP, LEN(TOSSUP)), IF(BY25=2, FILTER(NEG, LEN(NEG)), IF(BY25, FILTER(NONEG, LEN(NONEG)), """")))"),"")</f>
        <v/>
      </c>
      <c r="CA25" s="43"/>
      <c r="CB25" s="43"/>
    </row>
    <row r="26">
      <c r="A26" s="3"/>
      <c r="B26" s="3"/>
      <c r="C26" s="60"/>
      <c r="D26" s="33"/>
      <c r="E26" s="60"/>
      <c r="F26" s="61"/>
      <c r="G26" s="60"/>
      <c r="H26" s="61"/>
      <c r="I26" s="73" t="s">
        <v>41</v>
      </c>
      <c r="J26" s="33">
        <f>IF(OR(AND(C26&lt;&gt;"", C3=""), AND(D26&lt;&gt;"", D3=""), AND(E26&lt;&gt;"", E3=""), AND(F26&lt;&gt;"", F3=""), AND(G26&lt;&gt;"", G3=""), AND(H26&lt;&gt;"", H3="")), "TU.ERR", SUM(C26:I26))</f>
        <v>0</v>
      </c>
      <c r="K26" s="42">
        <f>IFERROR(__xludf.DUMMYFUNCTION("IF(OR(RegExMatch(J26&amp;"""",""ERR""), RegExMatch(J26&amp;"""",""--""), RegExMatch(K25&amp;"""",""--""),),  ""-----------"", SUM(J26,K25))"),490.0)</f>
        <v>490</v>
      </c>
      <c r="L26" s="27"/>
      <c r="M26" s="58"/>
      <c r="N26" s="33"/>
      <c r="O26" s="58"/>
      <c r="P26" s="59"/>
      <c r="Q26" s="58"/>
      <c r="R26" s="59"/>
      <c r="S26" s="34" t="s">
        <v>44</v>
      </c>
      <c r="T26" s="33">
        <f>IF(OR(AND(M26&lt;&gt;"", M3=""), AND(N26&lt;&gt;"", N3=""), AND(O26&lt;&gt;"", O3=""), AND(P26&lt;&gt;"", P3=""), AND(Q26&lt;&gt;"", Q3=""), AND(R26&lt;&gt;"", R3="")), "TU.ERR", SUM(M26:S26))</f>
        <v>0</v>
      </c>
      <c r="U26" s="42">
        <f>IFERROR(__xludf.DUMMYFUNCTION("IF(OR(RegExMatch(T26&amp;"""",""ERR""), RegExMatch(T26&amp;"""",""--""), RegExMatch(U25&amp;"""",""--""),),  ""-----------"", SUM(T26,U25))"),40.0)</f>
        <v>40</v>
      </c>
      <c r="V26" s="43"/>
      <c r="W26" s="43"/>
      <c r="X26" s="43"/>
      <c r="Y26" s="43" t="str">
        <f>IFERROR(__xludf.DUMMYFUNCTION("FILTER(INSTRUCTIONS!A34:CC44, INSTRUCTIONS!A34:CC34=C2)"),"NANSEMOND-SUFFOLK")</f>
        <v>NANSEMOND-SUFFOLK</v>
      </c>
      <c r="Z26" s="43"/>
      <c r="AA26" s="43"/>
      <c r="AB26" s="43"/>
      <c r="AC26" s="43"/>
      <c r="AD26" s="43"/>
      <c r="AE26" s="43"/>
      <c r="AF26" s="43"/>
      <c r="AG26" s="43">
        <f>IF(C3="", 0, IF(SUM(C26:H26)-C26&lt;&gt;0, 0, IF(SUM(M26:R26)&gt;0, 2, IF(SUM(M26:R26)&lt;0, 3, 1))))</f>
        <v>1</v>
      </c>
      <c r="AH26" s="43">
        <f>IFERROR(__xludf.DUMMYFUNCTION("IF(AG26=1, FILTER(TOSSUP, LEN(TOSSUP)), IF(AG26=2, FILTER(NEG, LEN(NEG)), IF(AG26, FILTER(NONEG, LEN(NONEG)), """")))"),-5.0)</f>
        <v>-5</v>
      </c>
      <c r="AI26" s="43">
        <f>IFERROR(__xludf.DUMMYFUNCTION("""COMPUTED_VALUE"""),10.0)</f>
        <v>10</v>
      </c>
      <c r="AJ26" s="43">
        <f>IFERROR(__xludf.DUMMYFUNCTION("""COMPUTED_VALUE"""),15.0)</f>
        <v>15</v>
      </c>
      <c r="AK26" s="43">
        <f>IF(D3="", 0, IF(SUM(C26:H26)-D26&lt;&gt;0, 0, IF(SUM(M26:R26)&gt;0, 2, IF(SUM(M26:R26)&lt;0, 3, 1))))</f>
        <v>0</v>
      </c>
      <c r="AL26" s="43" t="str">
        <f>IFERROR(__xludf.DUMMYFUNCTION("IF(AK26=1, FILTER(TOSSUP, LEN(TOSSUP)), IF(AK26=2, FILTER(NEG, LEN(NEG)), IF(AK26, FILTER(NONEG, LEN(NONEG)), """")))"),"")</f>
        <v/>
      </c>
      <c r="AM26" s="43"/>
      <c r="AN26" s="43"/>
      <c r="AO26" s="43">
        <f>IF(E3="", 0, IF(SUM(C26:H26)-E26&lt;&gt;0, 0, IF(SUM(M26:R26)&gt;0, 2, IF(SUM(M26:R26)&lt;0, 3, 1))))</f>
        <v>0</v>
      </c>
      <c r="AP26" s="43" t="str">
        <f>IFERROR(__xludf.DUMMYFUNCTION("IF(AO26=1, FILTER(TOSSUP, LEN(TOSSUP)), IF(AO26=2, FILTER(NEG, LEN(NEG)), IF(AO26, FILTER(NONEG, LEN(NONEG)), """")))"),"")</f>
        <v/>
      </c>
      <c r="AQ26" s="43"/>
      <c r="AR26" s="43"/>
      <c r="AS26" s="43">
        <f>IF(F3="", 0, IF(SUM(C26:H26)-F26&lt;&gt;0, 0, IF(SUM(M26:R26)&gt;0, 2, IF(SUM(M26:R26)&lt;0, 3, 1))))</f>
        <v>0</v>
      </c>
      <c r="AT26" s="43" t="str">
        <f>IFERROR(__xludf.DUMMYFUNCTION("IF(AS26=1, FILTER(TOSSUP, LEN(TOSSUP)), IF(AS26=2, FILTER(NEG, LEN(NEG)), IF(AS26, FILTER(NONEG, LEN(NONEG)), """")))"),"")</f>
        <v/>
      </c>
      <c r="AU26" s="43"/>
      <c r="AV26" s="43"/>
      <c r="AW26" s="43">
        <f>IF(G3="", 0, IF(SUM(C26:H26)-G26&lt;&gt;0, 0, IF(SUM(M26:R26)&gt;0, 2, IF(SUM(M26:R26)&lt;0, 3, 1))))</f>
        <v>0</v>
      </c>
      <c r="AX26" s="43" t="str">
        <f>IFERROR(__xludf.DUMMYFUNCTION("IF(AW26=1, FILTER(TOSSUP, LEN(TOSSUP)), IF(AW26=2, FILTER(NEG, LEN(NEG)), IF(AW26, FILTER(NONEG, LEN(NONEG)), """")))"),"")</f>
        <v/>
      </c>
      <c r="AY26" s="43"/>
      <c r="AZ26" s="43"/>
      <c r="BA26" s="43">
        <f>IF(H3="", 0, IF(SUM(C26:H26)-H26&lt;&gt;0, 0, IF(SUM(M26:R26)&gt;0, 2, IF(SUM(M26:R26)&lt;0, 3, 1))))</f>
        <v>0</v>
      </c>
      <c r="BB26" s="43" t="str">
        <f>IFERROR(__xludf.DUMMYFUNCTION("IF(BA26=1, FILTER(TOSSUP, LEN(TOSSUP)), IF(BA26=2, FILTER(NEG, LEN(NEG)), IF(BA26, FILTER(NONEG, LEN(NONEG)), """")))"),"")</f>
        <v/>
      </c>
      <c r="BC26" s="43"/>
      <c r="BD26" s="43"/>
      <c r="BE26" s="43">
        <f>IF(M3="", 0, IF(SUM(M26:R26)-M26&lt;&gt;0, 0, IF(SUM(C26:H26)&gt;0, 2, IF(SUM(C26:H26)&lt;0, 3, 1))))</f>
        <v>1</v>
      </c>
      <c r="BF26" s="43">
        <f>IFERROR(__xludf.DUMMYFUNCTION("IF(BE26=1, FILTER(TOSSUP, LEN(TOSSUP)), IF(BE26=2, FILTER(NEG, LEN(NEG)), IF(BE26, FILTER(NONEG, LEN(NONEG)), """")))"),-5.0)</f>
        <v>-5</v>
      </c>
      <c r="BG26" s="43">
        <f>IFERROR(__xludf.DUMMYFUNCTION("""COMPUTED_VALUE"""),10.0)</f>
        <v>10</v>
      </c>
      <c r="BH26" s="43">
        <f>IFERROR(__xludf.DUMMYFUNCTION("""COMPUTED_VALUE"""),15.0)</f>
        <v>15</v>
      </c>
      <c r="BI26" s="43">
        <f>IF(N3="", 0, IF(SUM(M26:R26)-N26&lt;&gt;0, 0, IF(SUM(C26:H26)&gt;0, 2, IF(SUM(C26:H26)&lt;0, 3, 1))))</f>
        <v>1</v>
      </c>
      <c r="BJ26" s="43">
        <f>IFERROR(__xludf.DUMMYFUNCTION("IF(BI26=1, FILTER(TOSSUP, LEN(TOSSUP)), IF(BI26=2, FILTER(NEG, LEN(NEG)), IF(BI26, FILTER(NONEG, LEN(NONEG)), """")))"),-5.0)</f>
        <v>-5</v>
      </c>
      <c r="BK26" s="43">
        <f>IFERROR(__xludf.DUMMYFUNCTION("""COMPUTED_VALUE"""),10.0)</f>
        <v>10</v>
      </c>
      <c r="BL26" s="43">
        <f>IFERROR(__xludf.DUMMYFUNCTION("""COMPUTED_VALUE"""),15.0)</f>
        <v>15</v>
      </c>
      <c r="BM26" s="43">
        <f>IF(O3="", 0, IF(SUM(M26:R26)-O26&lt;&gt;0, 0, IF(SUM(C26:H26)&gt;0, 2, IF(SUM(C26:H26)&lt;0, 3, 1))))</f>
        <v>0</v>
      </c>
      <c r="BN26" s="43" t="str">
        <f>IFERROR(__xludf.DUMMYFUNCTION("IF(BM26=1, FILTER(TOSSUP, LEN(TOSSUP)), IF(BM26=2, FILTER(NEG, LEN(NEG)), IF(BM26, FILTER(NONEG, LEN(NONEG)), """")))"),"")</f>
        <v/>
      </c>
      <c r="BO26" s="43"/>
      <c r="BP26" s="43"/>
      <c r="BQ26" s="43">
        <f>IF(P3="", 0, IF(SUM(M26:R26)-P26&lt;&gt;0, 0, IF(SUM(C26:H26)&gt;0, 2, IF(SUM(C26:H26)&lt;0, 3, 1))))</f>
        <v>0</v>
      </c>
      <c r="BR26" s="43" t="str">
        <f>IFERROR(__xludf.DUMMYFUNCTION("IF(BQ26=1, FILTER(TOSSUP, LEN(TOSSUP)), IF(BQ26=2, FILTER(NEG, LEN(NEG)), IF(BQ26, FILTER(NONEG, LEN(NONEG)), """")))"),"")</f>
        <v/>
      </c>
      <c r="BS26" s="43"/>
      <c r="BT26" s="43"/>
      <c r="BU26" s="43">
        <f>IF(Q3="", 0, IF(SUM(M26:R26)-Q26&lt;&gt;0, 0, IF(SUM(C26:H26)&gt;0, 2, IF(SUM(C26:H26)&lt;0, 3, 1))))</f>
        <v>0</v>
      </c>
      <c r="BV26" s="43" t="str">
        <f>IFERROR(__xludf.DUMMYFUNCTION("IF(BU26=1, FILTER(TOSSUP, LEN(TOSSUP)), IF(BU26=2, FILTER(NEG, LEN(NEG)), IF(BU26, FILTER(NONEG, LEN(NONEG)), """")))"),"")</f>
        <v/>
      </c>
      <c r="BW26" s="43"/>
      <c r="BX26" s="43"/>
      <c r="BY26" s="43">
        <f>IF(R3="", 0, IF(SUM(M26:R26)-R26&lt;&gt;0, 0, IF(SUM(C26:H26)&gt;0, 2, IF(SUM(C26:H26)&lt;0, 3, 1))))</f>
        <v>0</v>
      </c>
      <c r="BZ26" s="43" t="str">
        <f>IFERROR(__xludf.DUMMYFUNCTION("IF(BY26=1, FILTER(TOSSUP, LEN(TOSSUP)), IF(BY26=2, FILTER(NEG, LEN(NEG)), IF(BY26, FILTER(NONEG, LEN(NONEG)), """")))"),"")</f>
        <v/>
      </c>
      <c r="CA26" s="43"/>
      <c r="CB26" s="43"/>
    </row>
    <row r="27">
      <c r="A27" s="3"/>
      <c r="B27" s="3"/>
      <c r="C27" s="60"/>
      <c r="D27" s="61"/>
      <c r="E27" s="60"/>
      <c r="F27" s="61"/>
      <c r="G27" s="60"/>
      <c r="H27" s="61"/>
      <c r="I27" s="73" t="s">
        <v>41</v>
      </c>
      <c r="J27" s="33">
        <f>IF(OR(AND(C27&lt;&gt;"", C3=""), AND(D27&lt;&gt;"", D3=""), AND(E27&lt;&gt;"", E3=""), AND(F27&lt;&gt;"", F3=""), AND(G27&lt;&gt;"", G3=""), AND(H27&lt;&gt;"", H3="")), "TU.ERR", SUM(C27:I27))</f>
        <v>0</v>
      </c>
      <c r="K27" s="42">
        <f>IFERROR(__xludf.DUMMYFUNCTION("IF(OR(RegExMatch(J27&amp;"""",""ERR""), RegExMatch(J27&amp;"""",""--""), RegExMatch(K26&amp;"""",""--""),),  ""-----------"", SUM(J27,K26))"),490.0)</f>
        <v>490</v>
      </c>
      <c r="L27" s="75"/>
      <c r="M27" s="58"/>
      <c r="N27" s="33"/>
      <c r="O27" s="58"/>
      <c r="P27" s="59"/>
      <c r="Q27" s="58"/>
      <c r="R27" s="59"/>
      <c r="S27" s="34" t="s">
        <v>44</v>
      </c>
      <c r="T27" s="33">
        <f>IF(OR(AND(M27&lt;&gt;"", M3=""), AND(N27&lt;&gt;"", N3=""), AND(O27&lt;&gt;"", O3=""), AND(P27&lt;&gt;"", P3=""), AND(Q27&lt;&gt;"", Q3=""), AND(R27&lt;&gt;"", R3="")), "TU.ERR", SUM(M27:S27))</f>
        <v>0</v>
      </c>
      <c r="U27" s="42">
        <f>IFERROR(__xludf.DUMMYFUNCTION("IF(OR(RegExMatch(T27&amp;"""",""ERR""), RegExMatch(T27&amp;"""",""--""), RegExMatch(U26&amp;"""",""--""),),  ""-----------"", SUM(T27,U26))"),40.0)</f>
        <v>40</v>
      </c>
      <c r="V27" s="43"/>
      <c r="W27" s="43"/>
      <c r="X27" s="43"/>
      <c r="Y27" s="10" t="str">
        <f>IFERROR(__xludf.DUMMYFUNCTION("""COMPUTED_VALUE"""),"Bradley Friedman")</f>
        <v>Bradley Friedman</v>
      </c>
      <c r="Z27" s="43"/>
      <c r="AA27" s="76"/>
      <c r="AB27" s="43"/>
      <c r="AC27" s="43"/>
      <c r="AD27" s="43"/>
      <c r="AE27" s="43"/>
      <c r="AF27" s="43"/>
      <c r="AG27" s="43">
        <f>IF(C3="", 0, IF(SUM(C27:H27)-C27&lt;&gt;0, 0, IF(SUM(M27:R27)&gt;0, 2, IF(SUM(M27:R27)&lt;0, 3, 1))))</f>
        <v>1</v>
      </c>
      <c r="AH27" s="43">
        <f>IFERROR(__xludf.DUMMYFUNCTION("IF(AG27=1, FILTER(TOSSUP, LEN(TOSSUP)), IF(AG27=2, FILTER(NEG, LEN(NEG)), IF(AG27, FILTER(NONEG, LEN(NONEG)), """")))"),-5.0)</f>
        <v>-5</v>
      </c>
      <c r="AI27" s="43">
        <f>IFERROR(__xludf.DUMMYFUNCTION("""COMPUTED_VALUE"""),10.0)</f>
        <v>10</v>
      </c>
      <c r="AJ27" s="43">
        <f>IFERROR(__xludf.DUMMYFUNCTION("""COMPUTED_VALUE"""),15.0)</f>
        <v>15</v>
      </c>
      <c r="AK27" s="43">
        <f>IF(D3="", 0, IF(SUM(C27:H27)-D27&lt;&gt;0, 0, IF(SUM(M27:R27)&gt;0, 2, IF(SUM(M27:R27)&lt;0, 3, 1))))</f>
        <v>0</v>
      </c>
      <c r="AL27" s="43" t="str">
        <f>IFERROR(__xludf.DUMMYFUNCTION("IF(AK27=1, FILTER(TOSSUP, LEN(TOSSUP)), IF(AK27=2, FILTER(NEG, LEN(NEG)), IF(AK27, FILTER(NONEG, LEN(NONEG)), """")))"),"")</f>
        <v/>
      </c>
      <c r="AM27" s="43"/>
      <c r="AN27" s="43"/>
      <c r="AO27" s="43">
        <f>IF(E3="", 0, IF(SUM(C27:H27)-E27&lt;&gt;0, 0, IF(SUM(M27:R27)&gt;0, 2, IF(SUM(M27:R27)&lt;0, 3, 1))))</f>
        <v>0</v>
      </c>
      <c r="AP27" s="43" t="str">
        <f>IFERROR(__xludf.DUMMYFUNCTION("IF(AO27=1, FILTER(TOSSUP, LEN(TOSSUP)), IF(AO27=2, FILTER(NEG, LEN(NEG)), IF(AO27, FILTER(NONEG, LEN(NONEG)), """")))"),"")</f>
        <v/>
      </c>
      <c r="AQ27" s="43"/>
      <c r="AR27" s="43"/>
      <c r="AS27" s="43">
        <f>IF(F3="", 0, IF(SUM(C27:H27)-F27&lt;&gt;0, 0, IF(SUM(M27:R27)&gt;0, 2, IF(SUM(M27:R27)&lt;0, 3, 1))))</f>
        <v>0</v>
      </c>
      <c r="AT27" s="43" t="str">
        <f>IFERROR(__xludf.DUMMYFUNCTION("IF(AS27=1, FILTER(TOSSUP, LEN(TOSSUP)), IF(AS27=2, FILTER(NEG, LEN(NEG)), IF(AS27, FILTER(NONEG, LEN(NONEG)), """")))"),"")</f>
        <v/>
      </c>
      <c r="AU27" s="43"/>
      <c r="AV27" s="43"/>
      <c r="AW27" s="43">
        <f>IF(G3="", 0, IF(SUM(C27:H27)-G27&lt;&gt;0, 0, IF(SUM(M27:R27)&gt;0, 2, IF(SUM(M27:R27)&lt;0, 3, 1))))</f>
        <v>0</v>
      </c>
      <c r="AX27" s="43" t="str">
        <f>IFERROR(__xludf.DUMMYFUNCTION("IF(AW27=1, FILTER(TOSSUP, LEN(TOSSUP)), IF(AW27=2, FILTER(NEG, LEN(NEG)), IF(AW27, FILTER(NONEG, LEN(NONEG)), """")))"),"")</f>
        <v/>
      </c>
      <c r="AY27" s="43"/>
      <c r="AZ27" s="43"/>
      <c r="BA27" s="43">
        <f>IF(H3="", 0, IF(SUM(C27:H27)-H27&lt;&gt;0, 0, IF(SUM(M27:R27)&gt;0, 2, IF(SUM(M27:R27)&lt;0, 3, 1))))</f>
        <v>0</v>
      </c>
      <c r="BB27" s="43" t="str">
        <f>IFERROR(__xludf.DUMMYFUNCTION("IF(BA27=1, FILTER(TOSSUP, LEN(TOSSUP)), IF(BA27=2, FILTER(NEG, LEN(NEG)), IF(BA27, FILTER(NONEG, LEN(NONEG)), """")))"),"")</f>
        <v/>
      </c>
      <c r="BC27" s="43"/>
      <c r="BD27" s="43"/>
      <c r="BE27" s="43">
        <f>IF(M3="", 0, IF(SUM(M27:R27)-M27&lt;&gt;0, 0, IF(SUM(C27:H27)&gt;0, 2, IF(SUM(C27:H27)&lt;0, 3, 1))))</f>
        <v>1</v>
      </c>
      <c r="BF27" s="43">
        <f>IFERROR(__xludf.DUMMYFUNCTION("IF(BE27=1, FILTER(TOSSUP, LEN(TOSSUP)), IF(BE27=2, FILTER(NEG, LEN(NEG)), IF(BE27, FILTER(NONEG, LEN(NONEG)), """")))"),-5.0)</f>
        <v>-5</v>
      </c>
      <c r="BG27" s="43">
        <f>IFERROR(__xludf.DUMMYFUNCTION("""COMPUTED_VALUE"""),10.0)</f>
        <v>10</v>
      </c>
      <c r="BH27" s="43">
        <f>IFERROR(__xludf.DUMMYFUNCTION("""COMPUTED_VALUE"""),15.0)</f>
        <v>15</v>
      </c>
      <c r="BI27" s="43">
        <f>IF(N3="", 0, IF(SUM(M27:R27)-N27&lt;&gt;0, 0, IF(SUM(C27:H27)&gt;0, 2, IF(SUM(C27:H27)&lt;0, 3, 1))))</f>
        <v>1</v>
      </c>
      <c r="BJ27" s="43">
        <f>IFERROR(__xludf.DUMMYFUNCTION("IF(BI27=1, FILTER(TOSSUP, LEN(TOSSUP)), IF(BI27=2, FILTER(NEG, LEN(NEG)), IF(BI27, FILTER(NONEG, LEN(NONEG)), """")))"),-5.0)</f>
        <v>-5</v>
      </c>
      <c r="BK27" s="43">
        <f>IFERROR(__xludf.DUMMYFUNCTION("""COMPUTED_VALUE"""),10.0)</f>
        <v>10</v>
      </c>
      <c r="BL27" s="43">
        <f>IFERROR(__xludf.DUMMYFUNCTION("""COMPUTED_VALUE"""),15.0)</f>
        <v>15</v>
      </c>
      <c r="BM27" s="43">
        <f>IF(O3="", 0, IF(SUM(M27:R27)-O27&lt;&gt;0, 0, IF(SUM(C27:H27)&gt;0, 2, IF(SUM(C27:H27)&lt;0, 3, 1))))</f>
        <v>0</v>
      </c>
      <c r="BN27" s="43" t="str">
        <f>IFERROR(__xludf.DUMMYFUNCTION("IF(BM27=1, FILTER(TOSSUP, LEN(TOSSUP)), IF(BM27=2, FILTER(NEG, LEN(NEG)), IF(BM27, FILTER(NONEG, LEN(NONEG)), """")))"),"")</f>
        <v/>
      </c>
      <c r="BO27" s="43"/>
      <c r="BP27" s="43"/>
      <c r="BQ27" s="43">
        <f>IF(P3="", 0, IF(SUM(M27:R27)-P27&lt;&gt;0, 0, IF(SUM(C27:H27)&gt;0, 2, IF(SUM(C27:H27)&lt;0, 3, 1))))</f>
        <v>0</v>
      </c>
      <c r="BR27" s="43" t="str">
        <f>IFERROR(__xludf.DUMMYFUNCTION("IF(BQ27=1, FILTER(TOSSUP, LEN(TOSSUP)), IF(BQ27=2, FILTER(NEG, LEN(NEG)), IF(BQ27, FILTER(NONEG, LEN(NONEG)), """")))"),"")</f>
        <v/>
      </c>
      <c r="BS27" s="43"/>
      <c r="BT27" s="43"/>
      <c r="BU27" s="43">
        <f>IF(Q3="", 0, IF(SUM(M27:R27)-Q27&lt;&gt;0, 0, IF(SUM(C27:H27)&gt;0, 2, IF(SUM(C27:H27)&lt;0, 3, 1))))</f>
        <v>0</v>
      </c>
      <c r="BV27" s="43" t="str">
        <f>IFERROR(__xludf.DUMMYFUNCTION("IF(BU27=1, FILTER(TOSSUP, LEN(TOSSUP)), IF(BU27=2, FILTER(NEG, LEN(NEG)), IF(BU27, FILTER(NONEG, LEN(NONEG)), """")))"),"")</f>
        <v/>
      </c>
      <c r="BW27" s="43"/>
      <c r="BX27" s="43"/>
      <c r="BY27" s="43">
        <f>IF(R3="", 0, IF(SUM(M27:R27)-R27&lt;&gt;0, 0, IF(SUM(C27:H27)&gt;0, 2, IF(SUM(C27:H27)&lt;0, 3, 1))))</f>
        <v>0</v>
      </c>
      <c r="BZ27" s="43" t="str">
        <f>IFERROR(__xludf.DUMMYFUNCTION("IF(BY27=1, FILTER(TOSSUP, LEN(TOSSUP)), IF(BY27=2, FILTER(NEG, LEN(NEG)), IF(BY27, FILTER(NONEG, LEN(NONEG)), """")))"),"")</f>
        <v/>
      </c>
      <c r="CA27" s="43"/>
      <c r="CB27" s="43"/>
    </row>
    <row r="28">
      <c r="A28" s="3"/>
      <c r="B28" s="77">
        <v>15.0</v>
      </c>
      <c r="C28" s="78">
        <f t="shared" ref="C28:H28" si="3">COUNTIF(C4:C27, "=15")</f>
        <v>3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49</v>
      </c>
      <c r="J28" s="81"/>
      <c r="K28" s="82" t="s">
        <v>50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49</v>
      </c>
      <c r="T28" s="81"/>
      <c r="U28" s="87" t="s">
        <v>50</v>
      </c>
      <c r="V28" s="43"/>
      <c r="W28" s="43"/>
      <c r="X28" s="43"/>
      <c r="Y28" s="10" t="str">
        <f>IFERROR(__xludf.DUMMYFUNCTION("""COMPUTED_VALUE"""),"")</f>
        <v/>
      </c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</row>
    <row r="29">
      <c r="A29" s="3"/>
      <c r="B29" s="88">
        <v>10.0</v>
      </c>
      <c r="C29" s="89">
        <f t="shared" ref="C29:H29" si="5">COUNTIF(C4:C27, "=10")</f>
        <v>14</v>
      </c>
      <c r="D29" s="90">
        <f t="shared" si="5"/>
        <v>0</v>
      </c>
      <c r="E29" s="89">
        <f t="shared" si="5"/>
        <v>0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7"/>
      <c r="L29" s="93">
        <v>10.0</v>
      </c>
      <c r="M29" s="94">
        <f t="shared" ref="M29:R29" si="6">COUNTIF(M4:M27, "=10")</f>
        <v>0</v>
      </c>
      <c r="N29" s="95">
        <f t="shared" si="6"/>
        <v>1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7"/>
      <c r="V29" s="43"/>
      <c r="W29" s="43"/>
      <c r="X29" s="43"/>
      <c r="Y29" s="43" t="str">
        <f>IFERROR(__xludf.DUMMYFUNCTION("""COMPUTED_VALUE"""),"")</f>
        <v/>
      </c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</row>
    <row r="30">
      <c r="A30" s="3"/>
      <c r="B30" s="88">
        <v>-5.0</v>
      </c>
      <c r="C30" s="96">
        <f t="shared" ref="C30:H30" si="7">COUNTIF(C4:C27, "=-5")</f>
        <v>1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310</v>
      </c>
      <c r="J30" s="92"/>
      <c r="K30" s="99">
        <f>IF(ROUND(IFERROR(I30/SUM(C28:H29), 0), 0)=IFERROR(I30/SUM(C28:H29), 0), ROUND(IFERROR(I30/SUM(C28:H29), 0), 0), ROUND(IFERROR(I30/SUM(C28:H29), 0), 1))</f>
        <v>18.2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30</v>
      </c>
      <c r="T30" s="92"/>
      <c r="U30" s="103">
        <f>IF(ROUND(IFERROR(S30/SUM(M28:R29), 0), 0)=IFERROR(S30/SUM(M28:R29), 0), ROUND(IFERROR(S30/SUM(M28:R29), 0), 0), ROUND(IFERROR(S30/SUM(M28:R29), 0), 1))</f>
        <v>30</v>
      </c>
      <c r="V30" s="43"/>
      <c r="W30" s="43"/>
      <c r="X30" s="43"/>
      <c r="Y30" s="43" t="str">
        <f>IFERROR(__xludf.DUMMYFUNCTION("""COMPUTED_VALUE"""),"")</f>
        <v/>
      </c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</row>
    <row r="31">
      <c r="A31" s="3"/>
      <c r="B31" s="104" t="s">
        <v>51</v>
      </c>
      <c r="C31" s="105">
        <f t="shared" ref="C31:H31" si="9">(C28*15)+(C29*10)+(C30*-5)</f>
        <v>180</v>
      </c>
      <c r="D31" s="106">
        <f t="shared" si="9"/>
        <v>0</v>
      </c>
      <c r="E31" s="105">
        <f t="shared" si="9"/>
        <v>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51</v>
      </c>
      <c r="M31" s="110">
        <f t="shared" ref="M31:R31" si="10">(M28*15)+(M29*10)+(M30*-5)</f>
        <v>0</v>
      </c>
      <c r="N31" s="106">
        <f t="shared" si="10"/>
        <v>10</v>
      </c>
      <c r="O31" s="110">
        <f t="shared" si="10"/>
        <v>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3"/>
      <c r="W31" s="43"/>
      <c r="X31" s="43"/>
      <c r="Y31" s="43" t="str">
        <f>IFERROR(__xludf.DUMMYFUNCTION("""COMPUTED_VALUE"""),"")</f>
        <v/>
      </c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</row>
    <row r="32">
      <c r="A32" s="3"/>
      <c r="B32" s="111">
        <f>IFERROR(__xludf.DUMMYFUNCTION("IF(RegExMatch(K27&amp;"""",""--""), ""ERROR"", K27)"),490.0)</f>
        <v>490</v>
      </c>
      <c r="I32" s="92"/>
      <c r="J32" s="112" t="s">
        <v>52</v>
      </c>
      <c r="K32" s="113"/>
      <c r="L32" s="113"/>
      <c r="M32" s="81"/>
      <c r="N32" s="114">
        <f>IFERROR(__xludf.DUMMYFUNCTION("IF(RegExMatch(U27&amp;"""",""--""), ""ERROR"", U27)"),40.0)</f>
        <v>40</v>
      </c>
      <c r="O32" s="113"/>
      <c r="P32" s="113"/>
      <c r="Q32" s="113"/>
      <c r="R32" s="113"/>
      <c r="S32" s="113"/>
      <c r="T32" s="113"/>
      <c r="U32" s="81"/>
      <c r="V32" s="43"/>
      <c r="W32" s="43"/>
      <c r="X32" s="43"/>
      <c r="Y32" s="43" t="str">
        <f>IFERROR(__xludf.DUMMYFUNCTION("""COMPUTED_VALUE"""),"")</f>
        <v/>
      </c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</row>
    <row r="33">
      <c r="A33" s="3"/>
      <c r="B33" s="91"/>
      <c r="I33" s="92"/>
      <c r="J33" s="91"/>
      <c r="M33" s="92"/>
      <c r="N33" s="91"/>
      <c r="U33" s="92"/>
      <c r="V33" s="43"/>
      <c r="W33" s="43"/>
      <c r="X33" s="43"/>
      <c r="Y33" s="43" t="str">
        <f>IFERROR(__xludf.DUMMYFUNCTION("""COMPUTED_VALUE"""),"")</f>
        <v/>
      </c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</row>
    <row r="34">
      <c r="A34" s="3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3"/>
      <c r="W34" s="43"/>
      <c r="X34" s="43"/>
      <c r="Y34" s="43" t="str">
        <f>IFERROR(__xludf.DUMMYFUNCTION("""COMPUTED_VALUE"""),"")</f>
        <v/>
      </c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</row>
    <row r="35">
      <c r="A35" s="3"/>
      <c r="B35" s="3"/>
      <c r="C35" s="3"/>
      <c r="D35" s="3"/>
      <c r="E35" s="3"/>
      <c r="F35" s="30"/>
      <c r="G35" s="30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43"/>
      <c r="W35" s="43"/>
      <c r="X35" s="43"/>
      <c r="Y35" s="43" t="str">
        <f>IFERROR(__xludf.DUMMYFUNCTION("""COMPUTED_VALUE"""),"")</f>
        <v/>
      </c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</row>
    <row r="36">
      <c r="A36" s="3"/>
      <c r="B36" s="3"/>
      <c r="C36" s="116"/>
      <c r="E36" s="117"/>
      <c r="F36" s="30"/>
      <c r="G36" s="3"/>
      <c r="H36" s="3"/>
      <c r="I36" s="3"/>
      <c r="J36" s="117"/>
      <c r="K36" s="117"/>
      <c r="L36" s="3"/>
      <c r="M36" s="3"/>
      <c r="O36" s="3"/>
      <c r="P36" s="3"/>
      <c r="Q36" s="3"/>
      <c r="R36" s="3"/>
      <c r="S36" s="3"/>
      <c r="T36" s="3"/>
      <c r="U36" s="117"/>
      <c r="V36" s="43"/>
      <c r="W36" s="43"/>
      <c r="X36" s="43"/>
      <c r="Y36" s="43" t="str">
        <f>IFERROR(__xludf.DUMMYFUNCTION("""COMPUTED_VALUE"""),"")</f>
        <v/>
      </c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</row>
    <row r="37">
      <c r="A37" s="3"/>
      <c r="B37" s="3"/>
      <c r="C37" s="30" t="str">
        <f>W37</f>
        <v/>
      </c>
      <c r="L37" s="30"/>
      <c r="M37" s="30" t="str">
        <f>X37</f>
        <v/>
      </c>
      <c r="V37" s="43"/>
      <c r="W37" s="76"/>
      <c r="X37" s="76"/>
      <c r="Y37" s="43" t="str">
        <f>IFERROR(__xludf.DUMMYFUNCTION("FILTER(INSTRUCTIONS!A34:CC44, INSTRUCTIONS!A34:CC34=M2)"),"KNIGHT MINDS C")</f>
        <v>KNIGHT MINDS C</v>
      </c>
      <c r="Z37" s="10"/>
      <c r="AA37" s="10"/>
      <c r="AB37" s="43"/>
      <c r="AC37" s="43"/>
      <c r="AD37" s="43"/>
      <c r="AE37" s="10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</row>
    <row r="38">
      <c r="A38" s="3"/>
      <c r="B38" s="3"/>
      <c r="L38" s="30"/>
      <c r="V38" s="43"/>
      <c r="Y38" s="43" t="str">
        <f>IFERROR(__xludf.DUMMYFUNCTION("""COMPUTED_VALUE"""),"Daniel Aucoin")</f>
        <v>Daniel Aucoin</v>
      </c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</row>
    <row r="39">
      <c r="A39" s="3"/>
      <c r="B39" s="3"/>
      <c r="L39" s="30"/>
      <c r="V39" s="43"/>
      <c r="Y39" s="43" t="str">
        <f>IFERROR(__xludf.DUMMYFUNCTION("""COMPUTED_VALUE"""),"Georgia Hoffman")</f>
        <v>Georgia Hoffman</v>
      </c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</row>
    <row r="40">
      <c r="A40" s="3"/>
      <c r="B40" s="3"/>
      <c r="L40" s="30"/>
      <c r="V40" s="43"/>
      <c r="Y40" s="43" t="str">
        <f>IFERROR(__xludf.DUMMYFUNCTION("""COMPUTED_VALUE"""),"Alissa Keegan")</f>
        <v>Alissa Keegan</v>
      </c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</row>
    <row r="41">
      <c r="A41" s="3"/>
      <c r="B41" s="3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43"/>
      <c r="W41" s="43"/>
      <c r="X41" s="43"/>
      <c r="Y41" s="43" t="str">
        <f>IFERROR(__xludf.DUMMYFUNCTION("""COMPUTED_VALUE"""),"Alait Mesfune")</f>
        <v>Alait Mesfune</v>
      </c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</row>
    <row r="42">
      <c r="A42" s="3"/>
      <c r="B42" s="3"/>
      <c r="C42" s="119" t="s">
        <v>53</v>
      </c>
      <c r="H42" s="3"/>
      <c r="I42" s="3"/>
      <c r="J42" s="30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43"/>
      <c r="W42" s="43"/>
      <c r="X42" s="43"/>
      <c r="Y42" s="43" t="str">
        <f>IFERROR(__xludf.DUMMYFUNCTION("""COMPUTED_VALUE"""),"")</f>
        <v/>
      </c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</row>
    <row r="43">
      <c r="A43" s="3"/>
      <c r="B43" s="3"/>
      <c r="C43" s="120"/>
      <c r="V43" s="76"/>
      <c r="W43" s="43"/>
      <c r="X43" s="43"/>
      <c r="Y43" s="43" t="str">
        <f>IFERROR(__xludf.DUMMYFUNCTION("""COMPUTED_VALUE"""),"")</f>
        <v/>
      </c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</row>
    <row r="44">
      <c r="A44" s="3"/>
      <c r="B44" s="3"/>
      <c r="V44" s="43"/>
      <c r="W44" s="43"/>
      <c r="X44" s="43"/>
      <c r="Y44" s="43" t="str">
        <f>IFERROR(__xludf.DUMMYFUNCTION("""COMPUTED_VALUE"""),"")</f>
        <v/>
      </c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</row>
    <row r="45">
      <c r="A45" s="3"/>
      <c r="B45" s="3"/>
      <c r="V45" s="43"/>
      <c r="W45" s="43"/>
      <c r="X45" s="43"/>
      <c r="Y45" s="43" t="str">
        <f>IFERROR(__xludf.DUMMYFUNCTION("""COMPUTED_VALUE"""),"")</f>
        <v/>
      </c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</row>
    <row r="46">
      <c r="A46" s="3"/>
      <c r="B46" s="3"/>
      <c r="V46" s="43"/>
      <c r="W46" s="43"/>
      <c r="X46" s="43"/>
      <c r="Y46" s="43" t="str">
        <f>IFERROR(__xludf.DUMMYFUNCTION("""COMPUTED_VALUE"""),"")</f>
        <v/>
      </c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43"/>
      <c r="W47" s="43"/>
      <c r="X47" s="43"/>
      <c r="Y47" s="43" t="str">
        <f>IFERROR(__xludf.DUMMYFUNCTION("""COMPUTED_VALUE"""),"")</f>
        <v/>
      </c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</row>
  </sheetData>
  <mergeCells count="24">
    <mergeCell ref="L2:L3"/>
    <mergeCell ref="L24:L27"/>
    <mergeCell ref="M2:U2"/>
    <mergeCell ref="G1:Q1"/>
    <mergeCell ref="C2:K2"/>
    <mergeCell ref="U28:U29"/>
    <mergeCell ref="S28:T29"/>
    <mergeCell ref="I28:J29"/>
    <mergeCell ref="C42:G42"/>
    <mergeCell ref="C43:U46"/>
    <mergeCell ref="N32:U34"/>
    <mergeCell ref="U30:U31"/>
    <mergeCell ref="S30:T31"/>
    <mergeCell ref="K30:K31"/>
    <mergeCell ref="I30:J31"/>
    <mergeCell ref="X37:X40"/>
    <mergeCell ref="W37:W40"/>
    <mergeCell ref="K28:K29"/>
    <mergeCell ref="J32:M34"/>
    <mergeCell ref="B32:I34"/>
    <mergeCell ref="M37:U40"/>
    <mergeCell ref="C36:D36"/>
    <mergeCell ref="C37:K40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H8">
      <formula1>'ROUND 5'!$BB$8:$BD$8</formula1>
    </dataValidation>
    <dataValidation type="list" allowBlank="1" showErrorMessage="1" sqref="R23">
      <formula1>'ROUND 5'!$BZ$23:$CB$23</formula1>
    </dataValidation>
    <dataValidation type="list" allowBlank="1" showErrorMessage="1" sqref="F22">
      <formula1>'ROUND 5'!$AT$22:$AV$22</formula1>
    </dataValidation>
    <dataValidation type="list" allowBlank="1" showErrorMessage="1" sqref="M14">
      <formula1>'ROUND 5'!$BF$14:$BH$14</formula1>
    </dataValidation>
    <dataValidation type="list" allowBlank="1" showErrorMessage="1" sqref="G16">
      <formula1>'ROUND 5'!$AX$16:$AZ$16</formula1>
    </dataValidation>
    <dataValidation type="list" allowBlank="1" showErrorMessage="1" sqref="C18">
      <formula1>'ROUND 5'!$AH$18:$AJ$18</formula1>
    </dataValidation>
    <dataValidation type="list" allowBlank="1" showErrorMessage="1" sqref="O5">
      <formula1>'ROUND 5'!$BN$5:$BP$5</formula1>
    </dataValidation>
    <dataValidation type="list" allowBlank="1" showErrorMessage="1" sqref="P25">
      <formula1>'ROUND 5'!$BR$25:$BT$25</formula1>
    </dataValidation>
    <dataValidation type="list" allowBlank="1" showErrorMessage="1" sqref="N8">
      <formula1>'ROUND 5'!$BJ$8:$BL$8</formula1>
    </dataValidation>
    <dataValidation type="list" allowBlank="1" showErrorMessage="1" sqref="C20">
      <formula1>'ROUND 5'!$AH$20:$AJ$20</formula1>
    </dataValidation>
    <dataValidation type="list" allowBlank="1" showErrorMessage="1" sqref="H27">
      <formula1>'ROUND 5'!$BB$27:$BD$27</formula1>
    </dataValidation>
    <dataValidation type="list" allowBlank="1" showErrorMessage="1" sqref="E4">
      <formula1>'ROUND 5'!$AP$4:$AR$4</formula1>
    </dataValidation>
    <dataValidation type="list" allowBlank="1" showErrorMessage="1" sqref="R6">
      <formula1>'ROUND 5'!$BZ$6:$CB$6</formula1>
    </dataValidation>
    <dataValidation type="list" allowBlank="1" showErrorMessage="1" sqref="H13">
      <formula1>'ROUND 5'!$BB$13:$BD$13</formula1>
    </dataValidation>
    <dataValidation type="list" allowBlank="1" showErrorMessage="1" sqref="G4">
      <formula1>'ROUND 5'!$AX$4:$AZ$4</formula1>
    </dataValidation>
    <dataValidation type="list" allowBlank="1" showErrorMessage="1" sqref="I12">
      <formula1>'ROUND 5'!$X$12:$AA$12</formula1>
    </dataValidation>
    <dataValidation type="list" allowBlank="1" showErrorMessage="1" sqref="Q22">
      <formula1>'ROUND 5'!$BV$22:$BX$22</formula1>
    </dataValidation>
    <dataValidation type="list" allowBlank="1" showErrorMessage="1" sqref="D20">
      <formula1>'ROUND 5'!$AL$20:$AN$20</formula1>
    </dataValidation>
    <dataValidation type="list" allowBlank="1" showErrorMessage="1" sqref="M27">
      <formula1>'ROUND 5'!$BF$27:$BH$27</formula1>
    </dataValidation>
    <dataValidation type="list" allowBlank="1" showErrorMessage="1" sqref="S12">
      <formula1>'ROUND 5'!$AC$12:$AF$12</formula1>
    </dataValidation>
    <dataValidation type="list" allowBlank="1" showErrorMessage="1" sqref="D18">
      <formula1>'ROUND 5'!$AL$18:$AN$18</formula1>
    </dataValidation>
    <dataValidation type="list" allowBlank="1" showErrorMessage="1" sqref="N18">
      <formula1>'ROUND 5'!$BJ$18:$BL$18</formula1>
    </dataValidation>
    <dataValidation type="list" allowBlank="1" showErrorMessage="1" sqref="M9">
      <formula1>'ROUND 5'!$BF$9:$BH$9</formula1>
    </dataValidation>
    <dataValidation type="list" allowBlank="1" showErrorMessage="1" sqref="E11">
      <formula1>'ROUND 5'!$AP$11:$AR$11</formula1>
    </dataValidation>
    <dataValidation type="list" allowBlank="1" showErrorMessage="1" sqref="N20">
      <formula1>'ROUND 5'!$BJ$20:$BL$20</formula1>
    </dataValidation>
    <dataValidation type="list" allowBlank="1" showErrorMessage="1" sqref="S5">
      <formula1>'ROUND 5'!$AC$5:$AF$5</formula1>
    </dataValidation>
    <dataValidation type="list" allowBlank="1" showErrorMessage="1" sqref="I8">
      <formula1>'ROUND 5'!$X$8:$AA$8</formula1>
    </dataValidation>
    <dataValidation type="list" allowBlank="1" showErrorMessage="1" sqref="O15">
      <formula1>'ROUND 5'!$BN$15:$BP$15</formula1>
    </dataValidation>
    <dataValidation type="list" allowBlank="1" showErrorMessage="1" sqref="E12">
      <formula1>'ROUND 5'!$AP$12:$AR$12</formula1>
    </dataValidation>
    <dataValidation type="list" allowBlank="1" showErrorMessage="1" sqref="P8">
      <formula1>'ROUND 5'!$BR$8:$BT$8</formula1>
    </dataValidation>
    <dataValidation type="list" allowBlank="1" showErrorMessage="1" sqref="E24">
      <formula1>'ROUND 5'!$AP$24:$AR$24</formula1>
    </dataValidation>
    <dataValidation type="list" allowBlank="1" showErrorMessage="1" sqref="Q5">
      <formula1>'ROUND 5'!$BV$5:$BX$5</formula1>
    </dataValidation>
    <dataValidation type="list" allowBlank="1" showErrorMessage="1" sqref="D21">
      <formula1>'ROUND 5'!$AL$21:$AN$21</formula1>
    </dataValidation>
    <dataValidation type="list" allowBlank="1" showErrorMessage="1" sqref="N21">
      <formula1>'ROUND 5'!$BJ$21:$BL$21</formula1>
    </dataValidation>
    <dataValidation type="list" allowBlank="1" showErrorMessage="1" sqref="R22">
      <formula1>'ROUND 5'!$BZ$22:$CB$22</formula1>
    </dataValidation>
    <dataValidation type="list" allowBlank="1" showErrorMessage="1" sqref="F23">
      <formula1>'ROUND 5'!$AT$23:$AV$23</formula1>
    </dataValidation>
    <dataValidation type="list" allowBlank="1" showErrorMessage="1" sqref="F19">
      <formula1>'ROUND 5'!$AT$19:$AV$19</formula1>
    </dataValidation>
    <dataValidation type="list" allowBlank="1" showErrorMessage="1" sqref="M13">
      <formula1>'ROUND 5'!$BF$13:$BH$13</formula1>
    </dataValidation>
    <dataValidation type="list" allowBlank="1" showErrorMessage="1" sqref="D5">
      <formula1>'ROUND 5'!$AL$5:$AN$5</formula1>
    </dataValidation>
    <dataValidation type="list" allowBlank="1" showErrorMessage="1" sqref="R10">
      <formula1>'ROUND 5'!$BZ$10:$CB$10</formula1>
    </dataValidation>
    <dataValidation type="list" allowBlank="1" showErrorMessage="1" sqref="O16">
      <formula1>'ROUND 5'!$BN$16:$BP$16</formula1>
    </dataValidation>
    <dataValidation type="list" allowBlank="1" showErrorMessage="1" sqref="E25">
      <formula1>'ROUND 5'!$AP$25:$AR$25</formula1>
    </dataValidation>
    <dataValidation type="list" allowBlank="1" showErrorMessage="1" sqref="S11">
      <formula1>'ROUND 5'!$AC$11:$AF$11</formula1>
    </dataValidation>
    <dataValidation type="list" allowBlank="1" showErrorMessage="1" sqref="M26">
      <formula1>'ROUND 5'!$BF$26:$BH$26</formula1>
    </dataValidation>
    <dataValidation type="list" allowBlank="1" showErrorMessage="1" sqref="G9">
      <formula1>'ROUND 5'!$AX$9:$AZ$9</formula1>
    </dataValidation>
    <dataValidation type="list" allowBlank="1" showErrorMessage="1" sqref="E26">
      <formula1>'ROUND 5'!$AP$26:$AR$26</formula1>
    </dataValidation>
    <dataValidation type="list" allowBlank="1" showErrorMessage="1" sqref="D17">
      <formula1>'ROUND 5'!$AL$17:$AN$17</formula1>
    </dataValidation>
    <dataValidation type="list" allowBlank="1" showErrorMessage="1" sqref="I11">
      <formula1>'ROUND 5'!$X$11:$AA$11</formula1>
    </dataValidation>
    <dataValidation type="list" allowBlank="1" showErrorMessage="1" sqref="R11">
      <formula1>'ROUND 5'!$BZ$11:$CB$11</formula1>
    </dataValidation>
    <dataValidation type="list" allowBlank="1" showErrorMessage="1" sqref="H6">
      <formula1>'ROUND 5'!$BB$6:$BD$6</formula1>
    </dataValidation>
    <dataValidation type="list" allowBlank="1" showErrorMessage="1" sqref="I14">
      <formula1>'ROUND 5'!$X$14:$AA$14</formula1>
    </dataValidation>
    <dataValidation type="list" allowBlank="1" showErrorMessage="1" sqref="E10">
      <formula1>'ROUND 5'!$AP$10:$AR$10</formula1>
    </dataValidation>
    <dataValidation type="list" allowBlank="1" showErrorMessage="1" sqref="Q10">
      <formula1>'ROUND 5'!$BV$10:$BX$10</formula1>
    </dataValidation>
    <dataValidation type="list" allowBlank="1" showErrorMessage="1" sqref="P23">
      <formula1>'ROUND 5'!$BR$23:$BT$23</formula1>
    </dataValidation>
    <dataValidation type="list" allowBlank="1" showErrorMessage="1" sqref="C16">
      <formula1>'ROUND 5'!$AH$16:$AJ$16</formula1>
    </dataValidation>
    <dataValidation type="list" allowBlank="1" showErrorMessage="1" sqref="G17">
      <formula1>'ROUND 5'!$AX$17:$AZ$17</formula1>
    </dataValidation>
    <dataValidation type="list" allowBlank="1" showErrorMessage="1" sqref="H25">
      <formula1>'ROUND 5'!$BB$25:$BD$25</formula1>
    </dataValidation>
    <dataValidation type="list" allowBlank="1" showErrorMessage="1" sqref="E9">
      <formula1>'ROUND 5'!$AP$9:$AR$9</formula1>
    </dataValidation>
    <dataValidation type="list" allowBlank="1" showErrorMessage="1" sqref="P26">
      <formula1>'ROUND 5'!$BR$26:$BT$26</formula1>
    </dataValidation>
    <dataValidation type="list" allowBlank="1" showErrorMessage="1" sqref="C19">
      <formula1>'ROUND 5'!$AH$19:$AJ$19</formula1>
    </dataValidation>
    <dataValidation type="list" allowBlank="1" showErrorMessage="1" sqref="R21">
      <formula1>'ROUND 5'!$BZ$21:$CB$21</formula1>
    </dataValidation>
    <dataValidation type="list" allowBlank="1" showErrorMessage="1" sqref="N6">
      <formula1>'ROUND 5'!$BJ$6:$BL$6</formula1>
    </dataValidation>
    <dataValidation type="list" allowBlank="1" showErrorMessage="1" sqref="C21">
      <formula1>'ROUND 5'!$AH$21:$AJ$21</formula1>
    </dataValidation>
    <dataValidation type="list" allowBlank="1" showErrorMessage="1" sqref="M12">
      <formula1>'ROUND 5'!$BF$12:$BH$12</formula1>
    </dataValidation>
    <dataValidation type="list" allowBlank="1" showErrorMessage="1" sqref="O17">
      <formula1>'ROUND 5'!$BN$17:$BP$17</formula1>
    </dataValidation>
    <dataValidation type="list" allowBlank="1" showErrorMessage="1" sqref="R4">
      <formula1>'ROUND 5'!$BZ$4:$CB$4</formula1>
    </dataValidation>
    <dataValidation type="list" allowBlank="1" showErrorMessage="1" sqref="I13">
      <formula1>'ROUND 5'!$X$13:$AA$13</formula1>
    </dataValidation>
    <dataValidation type="list" allowBlank="1" showErrorMessage="1" sqref="H26">
      <formula1>'ROUND 5'!$BB$26:$BD$26</formula1>
    </dataValidation>
    <dataValidation type="list" allowBlank="1" showErrorMessage="1" sqref="G20">
      <formula1>'ROUND 5'!$AX$20:$AZ$20</formula1>
    </dataValidation>
    <dataValidation type="list" allowBlank="1" showErrorMessage="1" sqref="C22">
      <formula1>'ROUND 5'!$AH$22:$AJ$22</formula1>
    </dataValidation>
    <dataValidation type="list" allowBlank="1" showErrorMessage="1" sqref="F20">
      <formula1>'ROUND 5'!$AT$20:$AV$20</formula1>
    </dataValidation>
    <dataValidation type="list" allowBlank="1" showErrorMessage="1" sqref="O18">
      <formula1>'ROUND 5'!$BN$18:$BP$18</formula1>
    </dataValidation>
    <dataValidation type="list" allowBlank="1" showErrorMessage="1" sqref="G14">
      <formula1>'ROUND 5'!$AX$14:$AZ$14</formula1>
    </dataValidation>
    <dataValidation type="list" allowBlank="1" showErrorMessage="1" sqref="I4">
      <formula1>'ROUND 5'!$X$4:$AA$4</formula1>
    </dataValidation>
    <dataValidation type="list" allowBlank="1" showErrorMessage="1" sqref="D19">
      <formula1>'ROUND 5'!$AL$19:$AN$19</formula1>
    </dataValidation>
    <dataValidation type="list" allowBlank="1" showErrorMessage="1" sqref="C3:H3">
      <formula1>'ROUND 5'!$Y$27:$Y$36</formula1>
    </dataValidation>
    <dataValidation type="list" allowBlank="1" showErrorMessage="1" sqref="M7">
      <formula1>'ROUND 5'!$BF$7:$BH$7</formula1>
    </dataValidation>
    <dataValidation type="list" allowBlank="1" showErrorMessage="1" sqref="F21">
      <formula1>'ROUND 5'!$AT$21:$AV$21</formula1>
    </dataValidation>
    <dataValidation type="list" allowBlank="1" showErrorMessage="1" sqref="C4">
      <formula1>'ROUND 5'!$AH$4:$AJ$4</formula1>
    </dataValidation>
    <dataValidation type="list" allowBlank="1" showErrorMessage="1" sqref="C2 M2">
      <formula1>INSTRUCTIONS!$A$34:$CC$34</formula1>
    </dataValidation>
    <dataValidation type="list" allowBlank="1" showErrorMessage="1" sqref="G15">
      <formula1>'ROUND 5'!$AX$15:$AZ$15</formula1>
    </dataValidation>
    <dataValidation type="list" allowBlank="1" showErrorMessage="1" sqref="P6">
      <formula1>'ROUND 5'!$BR$6:$BT$6</formula1>
    </dataValidation>
    <dataValidation type="list" allowBlank="1" showErrorMessage="1" sqref="P24">
      <formula1>'ROUND 5'!$BR$24:$BT$24</formula1>
    </dataValidation>
    <dataValidation type="list" allowBlank="1" showErrorMessage="1" sqref="C17">
      <formula1>'ROUND 5'!$AH$17:$AJ$17</formula1>
    </dataValidation>
    <dataValidation type="list" allowBlank="1" showErrorMessage="1" sqref="F8">
      <formula1>'ROUND 5'!$AT$8:$AV$8</formula1>
    </dataValidation>
    <dataValidation type="list" allowBlank="1" showErrorMessage="1" sqref="Q11">
      <formula1>'ROUND 5'!$BV$11:$BX$11</formula1>
    </dataValidation>
    <dataValidation type="list" allowBlank="1" showErrorMessage="1" sqref="G13">
      <formula1>'ROUND 5'!$AX$13:$AZ$13</formula1>
    </dataValidation>
    <dataValidation type="list" allowBlank="1" showErrorMessage="1" sqref="C8">
      <formula1>'ROUND 5'!$AH$8:$AJ$8</formula1>
    </dataValidation>
    <dataValidation type="list" allowBlank="1" showErrorMessage="1" sqref="P22">
      <formula1>'ROUND 5'!$BR$22:$BT$22</formula1>
    </dataValidation>
    <dataValidation type="list" allowBlank="1" showErrorMessage="1" sqref="S15">
      <formula1>'ROUND 5'!$AC$15:$AF$15</formula1>
    </dataValidation>
    <dataValidation type="list" allowBlank="1" showErrorMessage="1" sqref="F25">
      <formula1>'ROUND 5'!$AT$25:$AV$25</formula1>
    </dataValidation>
    <dataValidation type="list" allowBlank="1" showErrorMessage="1" sqref="F5">
      <formula1>'ROUND 5'!$AT$5:$AV$5</formula1>
    </dataValidation>
    <dataValidation type="list" allowBlank="1" showErrorMessage="1" sqref="E8">
      <formula1>'ROUND 5'!$AP$8:$AR$8</formula1>
    </dataValidation>
    <dataValidation type="list" allowBlank="1" showErrorMessage="1" sqref="O9">
      <formula1>'ROUND 5'!$BN$9:$BP$9</formula1>
    </dataValidation>
    <dataValidation type="list" allowBlank="1" showErrorMessage="1" sqref="R12">
      <formula1>'ROUND 5'!$BZ$12:$CB$12</formula1>
    </dataValidation>
    <dataValidation type="list" allowBlank="1" showErrorMessage="1" sqref="P14">
      <formula1>'ROUND 5'!$BR$14:$BT$14</formula1>
    </dataValidation>
    <dataValidation type="list" allowBlank="1" showErrorMessage="1" sqref="H5">
      <formula1>'ROUND 5'!$BB$5:$BD$5</formula1>
    </dataValidation>
    <dataValidation type="list" allowBlank="1" showErrorMessage="1" sqref="F17">
      <formula1>'ROUND 5'!$AT$17:$AV$17</formula1>
    </dataValidation>
    <dataValidation type="list" allowBlank="1" showErrorMessage="1" sqref="O26">
      <formula1>'ROUND 5'!$BN$26:$BP$26</formula1>
    </dataValidation>
    <dataValidation type="list" allowBlank="1" showErrorMessage="1" sqref="R9">
      <formula1>'ROUND 5'!$BZ$9:$CB$9</formula1>
    </dataValidation>
    <dataValidation type="list" allowBlank="1" showErrorMessage="1" sqref="P15">
      <formula1>'ROUND 5'!$BR$15:$BT$15</formula1>
    </dataValidation>
    <dataValidation type="list" allowBlank="1" showErrorMessage="1" sqref="Q9">
      <formula1>'ROUND 5'!$BV$9:$BX$9</formula1>
    </dataValidation>
    <dataValidation type="list" allowBlank="1" showErrorMessage="1" sqref="G8">
      <formula1>'ROUND 5'!$AX$8:$AZ$8</formula1>
    </dataValidation>
    <dataValidation type="list" allowBlank="1" showErrorMessage="1" sqref="S16">
      <formula1>'ROUND 5'!$AC$16:$AF$16</formula1>
    </dataValidation>
    <dataValidation type="list" allowBlank="1" showErrorMessage="1" sqref="F18">
      <formula1>'ROUND 5'!$AT$18:$AV$18</formula1>
    </dataValidation>
    <dataValidation type="list" allowBlank="1" showErrorMessage="1" sqref="S10">
      <formula1>'ROUND 5'!$AC$10:$AF$10</formula1>
    </dataValidation>
    <dataValidation type="list" allowBlank="1" showErrorMessage="1" sqref="O27">
      <formula1>'ROUND 5'!$BN$27:$BP$27</formula1>
    </dataValidation>
    <dataValidation type="list" allowBlank="1" showErrorMessage="1" sqref="S22">
      <formula1>'ROUND 5'!$AC$22:$AF$22</formula1>
    </dataValidation>
    <dataValidation type="list" allowBlank="1" showErrorMessage="1" sqref="D8">
      <formula1>'ROUND 5'!$AL$8:$AN$8</formula1>
    </dataValidation>
    <dataValidation type="list" allowBlank="1" showErrorMessage="1" sqref="G12">
      <formula1>'ROUND 5'!$AX$12:$AZ$12</formula1>
    </dataValidation>
    <dataValidation type="list" allowBlank="1" showErrorMessage="1" sqref="P21">
      <formula1>'ROUND 5'!$BR$21:$BT$21</formula1>
    </dataValidation>
    <dataValidation type="list" allowBlank="1" showErrorMessage="1" sqref="N10">
      <formula1>'ROUND 5'!$BJ$10:$BL$10</formula1>
    </dataValidation>
    <dataValidation type="list" allowBlank="1" showErrorMessage="1" sqref="S23">
      <formula1>'ROUND 5'!$AC$23:$AF$23</formula1>
    </dataValidation>
    <dataValidation type="list" allowBlank="1" showErrorMessage="1" sqref="I10">
      <formula1>'ROUND 5'!$X$10:$AA$10</formula1>
    </dataValidation>
    <dataValidation type="list" allowBlank="1" showErrorMessage="1" sqref="F24">
      <formula1>'ROUND 5'!$AT$24:$AV$24</formula1>
    </dataValidation>
    <dataValidation type="list" allowBlank="1" showErrorMessage="1" sqref="M5">
      <formula1>'ROUND 5'!$BF$5:$BH$5</formula1>
    </dataValidation>
    <dataValidation type="list" allowBlank="1" showErrorMessage="1" sqref="N5">
      <formula1>'ROUND 5'!$BJ$5:$BL$5</formula1>
    </dataValidation>
    <dataValidation type="list" allowBlank="1" showErrorMessage="1" sqref="S9">
      <formula1>'ROUND 5'!$AC$9:$AF$9</formula1>
    </dataValidation>
    <dataValidation type="list" allowBlank="1" showErrorMessage="1" sqref="P10">
      <formula1>'ROUND 5'!$BR$10:$BT$10</formula1>
    </dataValidation>
    <dataValidation type="list" allowBlank="1" showErrorMessage="1" sqref="C6">
      <formula1>'ROUND 5'!$AH$6:$AJ$6</formula1>
    </dataValidation>
    <dataValidation type="list" allowBlank="1" showErrorMessage="1" sqref="P13">
      <formula1>'ROUND 5'!$BR$13:$BT$13</formula1>
    </dataValidation>
    <dataValidation type="list" allowBlank="1" showErrorMessage="1" sqref="C27">
      <formula1>'ROUND 5'!$AH$27:$AJ$27</formula1>
    </dataValidation>
    <dataValidation type="list" allowBlank="1" showErrorMessage="1" sqref="S21">
      <formula1>'ROUND 5'!$AC$21:$AF$21</formula1>
    </dataValidation>
    <dataValidation type="list" allowBlank="1" showErrorMessage="1" sqref="R7">
      <formula1>'ROUND 5'!$BZ$7:$CB$7</formula1>
    </dataValidation>
    <dataValidation type="list" allowBlank="1" showErrorMessage="1" sqref="F26">
      <formula1>'ROUND 5'!$AT$26:$AV$26</formula1>
    </dataValidation>
    <dataValidation type="list" allowBlank="1" showErrorMessage="1" sqref="I6">
      <formula1>'ROUND 5'!$X$6:$AA$6</formula1>
    </dataValidation>
    <dataValidation type="list" allowBlank="1" showErrorMessage="1" sqref="E6">
      <formula1>'ROUND 5'!$AP$6:$AR$6</formula1>
    </dataValidation>
    <dataValidation type="list" allowBlank="1" showErrorMessage="1" sqref="O7">
      <formula1>'ROUND 5'!$BN$7:$BP$7</formula1>
    </dataValidation>
    <dataValidation type="list" allowBlank="1" showErrorMessage="1" sqref="F27">
      <formula1>'ROUND 5'!$AT$27:$AV$27</formula1>
    </dataValidation>
    <dataValidation type="list" allowBlank="1" showErrorMessage="1" sqref="S13">
      <formula1>'ROUND 5'!$AC$13:$AF$13</formula1>
    </dataValidation>
    <dataValidation type="list" allowBlank="1" showErrorMessage="1" sqref="Q7">
      <formula1>'ROUND 5'!$BV$7:$BX$7</formula1>
    </dataValidation>
    <dataValidation type="list" allowBlank="1" showErrorMessage="1" sqref="S7">
      <formula1>'ROUND 5'!$AC$7:$AF$7</formula1>
    </dataValidation>
    <dataValidation type="list" allowBlank="1" showErrorMessage="1" sqref="P11">
      <formula1>'ROUND 5'!$BR$11:$BT$11</formula1>
    </dataValidation>
    <dataValidation type="list" allowBlank="1" showErrorMessage="1" sqref="G6">
      <formula1>'ROUND 5'!$AX$6:$AZ$6</formula1>
    </dataValidation>
    <dataValidation type="list" allowBlank="1" showErrorMessage="1" sqref="P12">
      <formula1>'ROUND 5'!$BR$12:$BT$12</formula1>
    </dataValidation>
    <dataValidation type="list" allowBlank="1" showErrorMessage="1" sqref="S14">
      <formula1>'ROUND 5'!$AC$14:$AF$14</formula1>
    </dataValidation>
    <dataValidation type="list" allowBlank="1" showErrorMessage="1" sqref="H21">
      <formula1>'ROUND 5'!$BB$21:$BD$21</formula1>
    </dataValidation>
    <dataValidation type="list" allowBlank="1" showErrorMessage="1" sqref="S18">
      <formula1>'ROUND 5'!$AC$18:$AF$18</formula1>
    </dataValidation>
    <dataValidation type="list" allowBlank="1" showErrorMessage="1" sqref="I20">
      <formula1>'ROUND 5'!$X$20:$AA$20</formula1>
    </dataValidation>
    <dataValidation type="list" allowBlank="1" showErrorMessage="1" sqref="O10">
      <formula1>'ROUND 5'!$BN$10:$BP$10</formula1>
    </dataValidation>
    <dataValidation type="list" allowBlank="1" showErrorMessage="1" sqref="S20">
      <formula1>'ROUND 5'!$AC$20:$AF$20</formula1>
    </dataValidation>
    <dataValidation type="list" allowBlank="1" showErrorMessage="1" sqref="E17">
      <formula1>'ROUND 5'!$AP$17:$AR$17</formula1>
    </dataValidation>
    <dataValidation type="list" allowBlank="1" showErrorMessage="1" sqref="D26">
      <formula1>'ROUND 5'!$AL$26:$AN$26</formula1>
    </dataValidation>
    <dataValidation type="list" allowBlank="1" showErrorMessage="1" sqref="N26">
      <formula1>'ROUND 5'!$BJ$26:$BL$26</formula1>
    </dataValidation>
    <dataValidation type="list" allowBlank="1" showErrorMessage="1" sqref="S6">
      <formula1>'ROUND 5'!$AC$6:$AF$6</formula1>
    </dataValidation>
    <dataValidation type="list" allowBlank="1" showErrorMessage="1" sqref="D6">
      <formula1>'ROUND 5'!$AL$6:$AN$6</formula1>
    </dataValidation>
    <dataValidation type="list" allowBlank="1" showErrorMessage="1" sqref="R15">
      <formula1>'ROUND 5'!$BZ$15:$CB$15</formula1>
    </dataValidation>
    <dataValidation type="list" allowBlank="1" showErrorMessage="1" sqref="F14">
      <formula1>'ROUND 5'!$AT$14:$AV$14</formula1>
    </dataValidation>
    <dataValidation type="list" allowBlank="1" showErrorMessage="1" sqref="F9">
      <formula1>'ROUND 5'!$AT$9:$AV$9</formula1>
    </dataValidation>
    <dataValidation type="list" allowBlank="1" showErrorMessage="1" sqref="O23">
      <formula1>'ROUND 5'!$BN$23:$BP$23</formula1>
    </dataValidation>
    <dataValidation type="list" allowBlank="1" showErrorMessage="1" sqref="P7">
      <formula1>'ROUND 5'!$BR$7:$BT$7</formula1>
    </dataValidation>
    <dataValidation type="list" allowBlank="1" showErrorMessage="1" sqref="G10">
      <formula1>'ROUND 5'!$AX$10:$AZ$10</formula1>
    </dataValidation>
    <dataValidation type="list" allowBlank="1" showErrorMessage="1" sqref="P17">
      <formula1>'ROUND 5'!$BR$17:$BT$17</formula1>
    </dataValidation>
    <dataValidation type="list" allowBlank="1" showErrorMessage="1" sqref="C12">
      <formula1>'ROUND 5'!$AH$12:$AJ$12</formula1>
    </dataValidation>
    <dataValidation type="list" allowBlank="1" showErrorMessage="1" sqref="H19">
      <formula1>'ROUND 5'!$BB$19:$BD$19</formula1>
    </dataValidation>
    <dataValidation type="list" allowBlank="1" showErrorMessage="1" sqref="C5">
      <formula1>'ROUND 5'!$AH$5:$AJ$5</formula1>
    </dataValidation>
    <dataValidation type="list" allowBlank="1" showErrorMessage="1" sqref="I18">
      <formula1>'ROUND 5'!$X$18:$AA$18</formula1>
    </dataValidation>
    <dataValidation type="list" allowBlank="1" showErrorMessage="1" sqref="Q14">
      <formula1>'ROUND 5'!$BV$14:$BX$14</formula1>
    </dataValidation>
    <dataValidation type="list" allowBlank="1" showErrorMessage="1" sqref="E5">
      <formula1>'ROUND 5'!$AP$5:$AR$5</formula1>
    </dataValidation>
    <dataValidation type="list" allowBlank="1" showErrorMessage="1" sqref="G11">
      <formula1>'ROUND 5'!$AX$11:$AZ$11</formula1>
    </dataValidation>
    <dataValidation type="list" allowBlank="1" showErrorMessage="1" sqref="R16">
      <formula1>'ROUND 5'!$BZ$16:$CB$16</formula1>
    </dataValidation>
    <dataValidation type="list" allowBlank="1" showErrorMessage="1" sqref="M19">
      <formula1>'ROUND 5'!$BF$19:$BH$19</formula1>
    </dataValidation>
    <dataValidation type="list" allowBlank="1" showErrorMessage="1" sqref="P20">
      <formula1>'ROUND 5'!$BR$20:$BT$20</formula1>
    </dataValidation>
    <dataValidation type="list" allowBlank="1" showErrorMessage="1" sqref="C13">
      <formula1>'ROUND 5'!$AH$13:$AJ$13</formula1>
    </dataValidation>
    <dataValidation type="list" allowBlank="1" showErrorMessage="1" sqref="G23">
      <formula1>'ROUND 5'!$AX$23:$AZ$23</formula1>
    </dataValidation>
    <dataValidation type="list" allowBlank="1" showErrorMessage="1" sqref="H22">
      <formula1>'ROUND 5'!$BB$22:$BD$22</formula1>
    </dataValidation>
    <dataValidation type="list" allowBlank="1" showErrorMessage="1" sqref="C25">
      <formula1>'ROUND 5'!$AH$25:$AJ$25</formula1>
    </dataValidation>
    <dataValidation type="list" allowBlank="1" showErrorMessage="1" sqref="Q15">
      <formula1>'ROUND 5'!$BV$15:$BX$15</formula1>
    </dataValidation>
    <dataValidation type="list" allowBlank="1" showErrorMessage="1" sqref="H18">
      <formula1>'ROUND 5'!$BB$18:$BD$18</formula1>
    </dataValidation>
    <dataValidation type="list" allowBlank="1" showErrorMessage="1" sqref="Q27">
      <formula1>'ROUND 5'!$BV$27:$BX$27</formula1>
    </dataValidation>
    <dataValidation type="list" allowBlank="1" showErrorMessage="1" sqref="I17">
      <formula1>'ROUND 5'!$X$17:$AA$17</formula1>
    </dataValidation>
    <dataValidation type="list" allowBlank="1" showErrorMessage="1" sqref="M8">
      <formula1>'ROUND 5'!$BF$8:$BH$8</formula1>
    </dataValidation>
    <dataValidation type="list" allowBlank="1" showErrorMessage="1" sqref="R5">
      <formula1>'ROUND 5'!$BZ$5:$CB$5</formula1>
    </dataValidation>
    <dataValidation type="list" allowBlank="1" showErrorMessage="1" sqref="O6">
      <formula1>'ROUND 5'!$BN$6:$BP$6</formula1>
    </dataValidation>
    <dataValidation type="list" allowBlank="1" showErrorMessage="1" sqref="G24">
      <formula1>'ROUND 5'!$AX$24:$AZ$24</formula1>
    </dataValidation>
    <dataValidation type="list" allowBlank="1" showErrorMessage="1" sqref="S17">
      <formula1>'ROUND 5'!$AC$17:$AF$17</formula1>
    </dataValidation>
    <dataValidation type="list" allowBlank="1" showErrorMessage="1" sqref="C26">
      <formula1>'ROUND 5'!$AH$26:$AJ$26</formula1>
    </dataValidation>
    <dataValidation type="list" allowBlank="1" showErrorMessage="1" sqref="H9">
      <formula1>'ROUND 5'!$BB$9:$BD$9</formula1>
    </dataValidation>
    <dataValidation type="list" allowBlank="1" showErrorMessage="1" sqref="S4">
      <formula1>'ROUND 5'!$AC$4:$AF$4</formula1>
    </dataValidation>
    <dataValidation type="list" allowBlank="1" showErrorMessage="1" sqref="C24">
      <formula1>'ROUND 5'!$AH$24:$AJ$24</formula1>
    </dataValidation>
    <dataValidation type="list" allowBlank="1" showErrorMessage="1" sqref="N11">
      <formula1>'ROUND 5'!$BJ$11:$BL$11</formula1>
    </dataValidation>
    <dataValidation type="list" allowBlank="1" showErrorMessage="1" sqref="F13">
      <formula1>'ROUND 5'!$AT$13:$AV$13</formula1>
    </dataValidation>
    <dataValidation type="list" allowBlank="1" showErrorMessage="1" sqref="N14">
      <formula1>'ROUND 5'!$BJ$14:$BL$14</formula1>
    </dataValidation>
    <dataValidation type="list" allowBlank="1" showErrorMessage="1" sqref="O22">
      <formula1>'ROUND 5'!$BN$22:$BP$22</formula1>
    </dataValidation>
    <dataValidation type="list" allowBlank="1" showErrorMessage="1" sqref="F16">
      <formula1>'ROUND 5'!$AT$16:$AV$16</formula1>
    </dataValidation>
    <dataValidation type="list" allowBlank="1" showErrorMessage="1" sqref="D4">
      <formula1>'ROUND 5'!$AL$4:$AN$4</formula1>
    </dataValidation>
    <dataValidation type="list" allowBlank="1" showErrorMessage="1" sqref="P16">
      <formula1>'ROUND 5'!$BR$16:$BT$16</formula1>
    </dataValidation>
    <dataValidation type="list" allowBlank="1" showErrorMessage="1" sqref="O25">
      <formula1>'ROUND 5'!$BN$25:$BP$25</formula1>
    </dataValidation>
    <dataValidation type="list" allowBlank="1" showErrorMessage="1" sqref="I9">
      <formula1>'ROUND 5'!$X$9:$AA$9</formula1>
    </dataValidation>
    <dataValidation type="list" allowBlank="1" showErrorMessage="1" sqref="I21">
      <formula1>'ROUND 5'!$X$21:$AA$21</formula1>
    </dataValidation>
    <dataValidation type="list" allowBlank="1" showErrorMessage="1" sqref="P5">
      <formula1>'ROUND 5'!$BR$5:$BT$5</formula1>
    </dataValidation>
    <dataValidation type="list" allowBlank="1" showErrorMessage="1" sqref="F7">
      <formula1>'ROUND 5'!$AT$7:$AV$7</formula1>
    </dataValidation>
    <dataValidation type="list" allowBlank="1" showErrorMessage="1" sqref="Q13">
      <formula1>'ROUND 5'!$BV$13:$BX$13</formula1>
    </dataValidation>
    <dataValidation type="list" allowBlank="1" showErrorMessage="1" sqref="G22">
      <formula1>'ROUND 5'!$AX$22:$AZ$22</formula1>
    </dataValidation>
    <dataValidation type="list" allowBlank="1" showErrorMessage="1" sqref="S19">
      <formula1>'ROUND 5'!$AC$19:$AF$19</formula1>
    </dataValidation>
    <dataValidation type="list" allowBlank="1" showErrorMessage="1" sqref="D27">
      <formula1>'ROUND 5'!$AL$27:$AN$27</formula1>
    </dataValidation>
    <dataValidation type="list" allowBlank="1" showErrorMessage="1" sqref="D24">
      <formula1>'ROUND 5'!$AL$24:$AN$24</formula1>
    </dataValidation>
    <dataValidation type="list" allowBlank="1" showErrorMessage="1" sqref="O24">
      <formula1>'ROUND 5'!$BN$24:$BP$24</formula1>
    </dataValidation>
    <dataValidation type="list" allowBlank="1" showErrorMessage="1" sqref="O4">
      <formula1>'ROUND 5'!$BN$4:$BP$4</formula1>
    </dataValidation>
    <dataValidation type="list" allowBlank="1" showErrorMessage="1" sqref="P18">
      <formula1>'ROUND 5'!$BR$18:$BT$18</formula1>
    </dataValidation>
    <dataValidation type="list" allowBlank="1" showErrorMessage="1" sqref="R13">
      <formula1>'ROUND 5'!$BZ$13:$CB$13</formula1>
    </dataValidation>
    <dataValidation type="list" allowBlank="1" showErrorMessage="1" sqref="N7">
      <formula1>'ROUND 5'!$BJ$7:$BL$7</formula1>
    </dataValidation>
    <dataValidation type="list" allowBlank="1" showErrorMessage="1" sqref="H7">
      <formula1>'ROUND 5'!$BB$7:$BD$7</formula1>
    </dataValidation>
    <dataValidation type="list" allowBlank="1" showErrorMessage="1" sqref="N12">
      <formula1>'ROUND 5'!$BJ$12:$BL$12</formula1>
    </dataValidation>
    <dataValidation type="list" allowBlank="1" showErrorMessage="1" sqref="G21">
      <formula1>'ROUND 5'!$AX$21:$AZ$21</formula1>
    </dataValidation>
    <dataValidation type="list" allowBlank="1" showErrorMessage="1" sqref="Q4">
      <formula1>'ROUND 5'!$BV$4:$BX$4</formula1>
    </dataValidation>
    <dataValidation type="list" allowBlank="1" showErrorMessage="1" sqref="P19">
      <formula1>'ROUND 5'!$BR$19:$BT$19</formula1>
    </dataValidation>
    <dataValidation type="list" allowBlank="1" showErrorMessage="1" sqref="C23">
      <formula1>'ROUND 5'!$AH$23:$AJ$23</formula1>
    </dataValidation>
    <dataValidation type="list" allowBlank="1" showErrorMessage="1" sqref="D25">
      <formula1>'ROUND 5'!$AL$25:$AN$25</formula1>
    </dataValidation>
    <dataValidation type="list" allowBlank="1" showErrorMessage="1" sqref="O19">
      <formula1>'ROUND 5'!$BN$19:$BP$19</formula1>
    </dataValidation>
    <dataValidation type="list" allowBlank="1" showErrorMessage="1" sqref="M10">
      <formula1>'ROUND 5'!$BF$10:$BH$10</formula1>
    </dataValidation>
    <dataValidation type="list" allowBlank="1" showErrorMessage="1" sqref="N13">
      <formula1>'ROUND 5'!$BJ$13:$BL$13</formula1>
    </dataValidation>
    <dataValidation type="list" allowBlank="1" showErrorMessage="1" sqref="R14">
      <formula1>'ROUND 5'!$BZ$14:$CB$14</formula1>
    </dataValidation>
    <dataValidation type="list" allowBlank="1" showErrorMessage="1" sqref="F15">
      <formula1>'ROUND 5'!$AT$15:$AV$15</formula1>
    </dataValidation>
    <dataValidation type="list" allowBlank="1" showErrorMessage="1" sqref="C15">
      <formula1>'ROUND 5'!$AH$15:$AJ$15</formula1>
    </dataValidation>
    <dataValidation type="list" allowBlank="1" showErrorMessage="1" sqref="E14">
      <formula1>'ROUND 5'!$AP$14:$AR$14</formula1>
    </dataValidation>
    <dataValidation type="list" allowBlank="1" showErrorMessage="1" sqref="R20">
      <formula1>'ROUND 5'!$BZ$20:$CB$20</formula1>
    </dataValidation>
    <dataValidation type="list" allowBlank="1" showErrorMessage="1" sqref="N23">
      <formula1>'ROUND 5'!$BJ$23:$BL$23</formula1>
    </dataValidation>
    <dataValidation type="list" allowBlank="1" showErrorMessage="1" sqref="N4">
      <formula1>'ROUND 5'!$BJ$4:$BL$4</formula1>
    </dataValidation>
    <dataValidation type="list" allowBlank="1" showErrorMessage="1" sqref="H24">
      <formula1>'ROUND 5'!$BB$24:$BD$24</formula1>
    </dataValidation>
    <dataValidation type="list" allowBlank="1" showErrorMessage="1" sqref="D9">
      <formula1>'ROUND 5'!$AL$9:$AN$9</formula1>
    </dataValidation>
    <dataValidation type="list" allowBlank="1" showErrorMessage="1" sqref="M11">
      <formula1>'ROUND 5'!$BF$11:$BH$11</formula1>
    </dataValidation>
    <dataValidation type="list" allowBlank="1" showErrorMessage="1" sqref="R18">
      <formula1>'ROUND 5'!$BZ$18:$CB$18</formula1>
    </dataValidation>
    <dataValidation type="list" allowBlank="1" showErrorMessage="1" sqref="I23">
      <formula1>'ROUND 5'!$X$23:$AA$23</formula1>
    </dataValidation>
    <dataValidation type="list" allowBlank="1" showErrorMessage="1" sqref="Q12">
      <formula1>'ROUND 5'!$BV$12:$BX$12</formula1>
    </dataValidation>
    <dataValidation type="list" allowBlank="1" showErrorMessage="1" sqref="G19">
      <formula1>'ROUND 5'!$AX$19:$AZ$19</formula1>
    </dataValidation>
    <dataValidation type="list" allowBlank="1" showErrorMessage="1" sqref="D23">
      <formula1>'ROUND 5'!$AL$23:$AN$23</formula1>
    </dataValidation>
    <dataValidation type="list" allowBlank="1" showErrorMessage="1" sqref="O13">
      <formula1>'ROUND 5'!$BN$13:$BP$13</formula1>
    </dataValidation>
    <dataValidation type="list" allowBlank="1" showErrorMessage="1" sqref="E27">
      <formula1>'ROUND 5'!$AP$27:$AR$27</formula1>
    </dataValidation>
    <dataValidation type="list" allowBlank="1" showErrorMessage="1" sqref="G26">
      <formula1>'ROUND 5'!$AX$26:$AZ$26</formula1>
    </dataValidation>
    <dataValidation type="list" allowBlank="1" showErrorMessage="1" sqref="N15">
      <formula1>'ROUND 5'!$BJ$15:$BL$15</formula1>
    </dataValidation>
    <dataValidation type="list" allowBlank="1" showErrorMessage="1" sqref="M6">
      <formula1>'ROUND 5'!$BF$6:$BH$6</formula1>
    </dataValidation>
    <dataValidation type="list" allowBlank="1" showErrorMessage="1" sqref="H16">
      <formula1>'ROUND 5'!$BB$16:$BD$16</formula1>
    </dataValidation>
    <dataValidation type="list" allowBlank="1" showErrorMessage="1" sqref="M24">
      <formula1>'ROUND 5'!$BF$24:$BH$24</formula1>
    </dataValidation>
    <dataValidation type="list" allowBlank="1" showErrorMessage="1" sqref="I15">
      <formula1>'ROUND 5'!$X$15:$AA$15</formula1>
    </dataValidation>
    <dataValidation type="list" allowBlank="1" showErrorMessage="1" sqref="F4">
      <formula1>'ROUND 5'!$AT$4:$AV$4</formula1>
    </dataValidation>
    <dataValidation type="list" allowBlank="1" showErrorMessage="1" sqref="Q25">
      <formula1>'ROUND 5'!$BV$25:$BX$25</formula1>
    </dataValidation>
    <dataValidation type="list" allowBlank="1" showErrorMessage="1" sqref="D15">
      <formula1>'ROUND 5'!$AL$15:$AN$15</formula1>
    </dataValidation>
    <dataValidation type="list" allowBlank="1" showErrorMessage="1" sqref="G7">
      <formula1>'ROUND 5'!$AX$7:$AZ$7</formula1>
    </dataValidation>
    <dataValidation type="list" allowBlank="1" showErrorMessage="1" sqref="Q8">
      <formula1>'ROUND 5'!$BV$8:$BX$8</formula1>
    </dataValidation>
    <dataValidation type="list" allowBlank="1" showErrorMessage="1" sqref="E19">
      <formula1>'ROUND 5'!$AP$19:$AR$19</formula1>
    </dataValidation>
    <dataValidation type="list" allowBlank="1" showErrorMessage="1" sqref="G18">
      <formula1>'ROUND 5'!$AX$18:$AZ$18</formula1>
    </dataValidation>
    <dataValidation type="list" allowBlank="1" showErrorMessage="1" sqref="H17">
      <formula1>'ROUND 5'!$BB$17:$BD$17</formula1>
    </dataValidation>
    <dataValidation type="list" allowBlank="1" showErrorMessage="1" sqref="P27">
      <formula1>'ROUND 5'!$BR$27:$BT$27</formula1>
    </dataValidation>
    <dataValidation type="list" allowBlank="1" showErrorMessage="1" sqref="N16">
      <formula1>'ROUND 5'!$BJ$16:$BL$16</formula1>
    </dataValidation>
    <dataValidation type="list" allowBlank="1" showErrorMessage="1" sqref="C9">
      <formula1>'ROUND 5'!$AH$9:$AJ$9</formula1>
    </dataValidation>
    <dataValidation type="list" allowBlank="1" showErrorMessage="1" sqref="I16">
      <formula1>'ROUND 5'!$X$16:$AA$16</formula1>
    </dataValidation>
    <dataValidation type="list" allowBlank="1" showErrorMessage="1" sqref="Q26">
      <formula1>'ROUND 5'!$BV$26:$BX$26</formula1>
    </dataValidation>
    <dataValidation type="list" allowBlank="1" showErrorMessage="1" sqref="H10">
      <formula1>'ROUND 5'!$BB$10:$BD$10</formula1>
    </dataValidation>
    <dataValidation type="list" allowBlank="1" showErrorMessage="1" sqref="F6">
      <formula1>'ROUND 5'!$AT$6:$AV$6</formula1>
    </dataValidation>
    <dataValidation type="list" allowBlank="1" showErrorMessage="1" sqref="M25">
      <formula1>'ROUND 5'!$BF$25:$BH$25</formula1>
    </dataValidation>
    <dataValidation type="list" allowBlank="1" showErrorMessage="1" sqref="F11">
      <formula1>'ROUND 5'!$AT$11:$AV$11</formula1>
    </dataValidation>
    <dataValidation type="list" allowBlank="1" showErrorMessage="1" sqref="O20">
      <formula1>'ROUND 5'!$BN$20:$BP$20</formula1>
    </dataValidation>
    <dataValidation type="list" allowBlank="1" showErrorMessage="1" sqref="P4">
      <formula1>'ROUND 5'!$BR$4:$BT$4</formula1>
    </dataValidation>
    <dataValidation type="list" allowBlank="1" showErrorMessage="1" sqref="D16">
      <formula1>'ROUND 5'!$AL$16:$AN$16</formula1>
    </dataValidation>
    <dataValidation type="list" allowBlank="1" showErrorMessage="1" sqref="R8">
      <formula1>'ROUND 5'!$BZ$8:$CB$8</formula1>
    </dataValidation>
    <dataValidation type="list" allowBlank="1" showErrorMessage="1" sqref="I5">
      <formula1>'ROUND 5'!$X$5:$AA$5</formula1>
    </dataValidation>
    <dataValidation type="list" allowBlank="1" showErrorMessage="1" sqref="E13">
      <formula1>'ROUND 5'!$AP$13:$AR$13</formula1>
    </dataValidation>
    <dataValidation type="list" allowBlank="1" showErrorMessage="1" sqref="H11">
      <formula1>'ROUND 5'!$BB$11:$BD$11</formula1>
    </dataValidation>
    <dataValidation type="list" allowBlank="1" showErrorMessage="1" sqref="C14">
      <formula1>'ROUND 5'!$AH$14:$AJ$14</formula1>
    </dataValidation>
    <dataValidation type="list" allowBlank="1" showErrorMessage="1" sqref="N22">
      <formula1>'ROUND 5'!$BJ$22:$BL$22</formula1>
    </dataValidation>
    <dataValidation type="list" allowBlank="1" showErrorMessage="1" sqref="F12">
      <formula1>'ROUND 5'!$AT$12:$AV$12</formula1>
    </dataValidation>
    <dataValidation type="list" allowBlank="1" showErrorMessage="1" sqref="Q20">
      <formula1>'ROUND 5'!$BV$20:$BX$20</formula1>
    </dataValidation>
    <dataValidation type="list" allowBlank="1" showErrorMessage="1" sqref="R17">
      <formula1>'ROUND 5'!$BZ$17:$CB$17</formula1>
    </dataValidation>
    <dataValidation type="list" allowBlank="1" showErrorMessage="1" sqref="H23">
      <formula1>'ROUND 5'!$BB$23:$BD$23</formula1>
    </dataValidation>
    <dataValidation type="list" allowBlank="1" showErrorMessage="1" sqref="D10">
      <formula1>'ROUND 5'!$AL$10:$AN$10</formula1>
    </dataValidation>
    <dataValidation type="list" allowBlank="1" showErrorMessage="1" sqref="O21">
      <formula1>'ROUND 5'!$BN$21:$BP$21</formula1>
    </dataValidation>
    <dataValidation type="list" allowBlank="1" showErrorMessage="1" sqref="I22">
      <formula1>'ROUND 5'!$X$22:$AA$22</formula1>
    </dataValidation>
    <dataValidation type="list" allowBlank="1" showErrorMessage="1" sqref="D22">
      <formula1>'ROUND 5'!$AL$22:$AN$22</formula1>
    </dataValidation>
    <dataValidation type="list" allowBlank="1" showErrorMessage="1" sqref="Q19">
      <formula1>'ROUND 5'!$BV$19:$BX$19</formula1>
    </dataValidation>
    <dataValidation type="list" allowBlank="1" showErrorMessage="1" sqref="G25">
      <formula1>'ROUND 5'!$AX$25:$AZ$25</formula1>
    </dataValidation>
    <dataValidation type="list" allowBlank="1" showErrorMessage="1" sqref="P9">
      <formula1>'ROUND 5'!$BR$9:$BT$9</formula1>
    </dataValidation>
    <dataValidation type="list" allowBlank="1" showErrorMessage="1" sqref="H12">
      <formula1>'ROUND 5'!$BB$12:$BD$12</formula1>
    </dataValidation>
    <dataValidation type="list" allowBlank="1" showErrorMessage="1" sqref="Q21">
      <formula1>'ROUND 5'!$BV$21:$BX$21</formula1>
    </dataValidation>
    <dataValidation type="list" allowBlank="1" showErrorMessage="1" sqref="Q6">
      <formula1>'ROUND 5'!$BV$6:$BX$6</formula1>
    </dataValidation>
    <dataValidation type="list" allowBlank="1" showErrorMessage="1" sqref="H15">
      <formula1>'ROUND 5'!$BB$15:$BD$15</formula1>
    </dataValidation>
    <dataValidation type="list" allowBlank="1" showErrorMessage="1" sqref="M23">
      <formula1>'ROUND 5'!$BF$23:$BH$23</formula1>
    </dataValidation>
    <dataValidation type="list" allowBlank="1" showErrorMessage="1" sqref="G5">
      <formula1>'ROUND 5'!$AX$5:$AZ$5</formula1>
    </dataValidation>
    <dataValidation type="list" allowBlank="1" showErrorMessage="1" sqref="Q24">
      <formula1>'ROUND 5'!$BV$24:$BX$24</formula1>
    </dataValidation>
    <dataValidation type="list" allowBlank="1" showErrorMessage="1" sqref="R27">
      <formula1>'ROUND 5'!$BZ$27:$CB$27</formula1>
    </dataValidation>
    <dataValidation type="list" allowBlank="1" showErrorMessage="1" sqref="M20">
      <formula1>'ROUND 5'!$BF$20:$BH$20</formula1>
    </dataValidation>
    <dataValidation type="list" allowBlank="1" showErrorMessage="1" sqref="N17">
      <formula1>'ROUND 5'!$BJ$17:$BL$17</formula1>
    </dataValidation>
    <dataValidation type="list" allowBlank="1" showErrorMessage="1" sqref="D14">
      <formula1>'ROUND 5'!$AL$14:$AN$14</formula1>
    </dataValidation>
    <dataValidation type="list" allowBlank="1" showErrorMessage="1" sqref="N9">
      <formula1>'ROUND 5'!$BJ$9:$BL$9</formula1>
    </dataValidation>
    <dataValidation type="list" allowBlank="1" showErrorMessage="1" sqref="D11">
      <formula1>'ROUND 5'!$AL$11:$AN$11</formula1>
    </dataValidation>
    <dataValidation type="list" allowBlank="1" showErrorMessage="1" sqref="M18">
      <formula1>'ROUND 5'!$BF$18:$BH$18</formula1>
    </dataValidation>
    <dataValidation type="list" allowBlank="1" showErrorMessage="1" sqref="O11">
      <formula1>'ROUND 5'!$BN$11:$BP$11</formula1>
    </dataValidation>
    <dataValidation type="list" allowBlank="1" showErrorMessage="1" sqref="N24">
      <formula1>'ROUND 5'!$BJ$24:$BL$24</formula1>
    </dataValidation>
    <dataValidation type="list" allowBlank="1" showErrorMessage="1" sqref="E18">
      <formula1>'ROUND 5'!$AP$18:$AR$18</formula1>
    </dataValidation>
    <dataValidation type="list" allowBlank="1" showErrorMessage="1" sqref="S8">
      <formula1>'ROUND 5'!$AC$8:$AF$8</formula1>
    </dataValidation>
    <dataValidation type="list" allowBlank="1" showErrorMessage="1" sqref="R24">
      <formula1>'ROUND 5'!$BZ$24:$CB$24</formula1>
    </dataValidation>
    <dataValidation type="list" allowBlank="1" showErrorMessage="1" sqref="M4">
      <formula1>'ROUND 5'!$BF$4:$BH$4</formula1>
    </dataValidation>
    <dataValidation type="list" allowBlank="1" showErrorMessage="1" sqref="O14">
      <formula1>'ROUND 5'!$BN$14:$BP$14</formula1>
    </dataValidation>
    <dataValidation type="list" allowBlank="1" showErrorMessage="1" sqref="E20">
      <formula1>'ROUND 5'!$AP$20:$AR$20</formula1>
    </dataValidation>
    <dataValidation type="list" allowBlank="1" showErrorMessage="1" sqref="N27">
      <formula1>'ROUND 5'!$BJ$27:$BL$27</formula1>
    </dataValidation>
    <dataValidation type="list" allowBlank="1" showErrorMessage="1" sqref="M15">
      <formula1>'ROUND 5'!$BF$15:$BH$15</formula1>
    </dataValidation>
    <dataValidation type="list" allowBlank="1" showErrorMessage="1" sqref="Q16">
      <formula1>'ROUND 5'!$BV$16:$BX$16</formula1>
    </dataValidation>
    <dataValidation type="list" allowBlank="1" showErrorMessage="1" sqref="R19">
      <formula1>'ROUND 5'!$BZ$19:$CB$19</formula1>
    </dataValidation>
    <dataValidation type="list" allowBlank="1" showErrorMessage="1" sqref="F10">
      <formula1>'ROUND 5'!$AT$10:$AV$10</formula1>
    </dataValidation>
    <dataValidation type="list" allowBlank="1" showErrorMessage="1" sqref="E23">
      <formula1>'ROUND 5'!$AP$23:$AR$23</formula1>
    </dataValidation>
    <dataValidation type="list" allowBlank="1" showErrorMessage="1" sqref="Q23">
      <formula1>'ROUND 5'!$BV$23:$BX$23</formula1>
    </dataValidation>
    <dataValidation type="list" allowBlank="1" showErrorMessage="1" sqref="C7">
      <formula1>'ROUND 5'!$AH$7:$AJ$7</formula1>
    </dataValidation>
    <dataValidation type="list" allowBlank="1" showErrorMessage="1" sqref="M21">
      <formula1>'ROUND 5'!$BF$21:$BH$21</formula1>
    </dataValidation>
    <dataValidation type="list" allowBlank="1" showErrorMessage="1" sqref="E21">
      <formula1>'ROUND 5'!$AP$21:$AR$21</formula1>
    </dataValidation>
    <dataValidation type="list" allowBlank="1" showErrorMessage="1" sqref="C10">
      <formula1>'ROUND 5'!$AH$10:$AJ$10</formula1>
    </dataValidation>
    <dataValidation type="list" allowBlank="1" showErrorMessage="1" sqref="D12">
      <formula1>'ROUND 5'!$AL$12:$AN$12</formula1>
    </dataValidation>
    <dataValidation type="list" allowBlank="1" showErrorMessage="1" sqref="M3:R3">
      <formula1>'ROUND 5'!$Y$38:$Y$47</formula1>
    </dataValidation>
    <dataValidation type="list" allowBlank="1" showErrorMessage="1" sqref="M16">
      <formula1>'ROUND 5'!$BF$16:$BH$16</formula1>
    </dataValidation>
    <dataValidation type="list" allowBlank="1" showErrorMessage="1" sqref="N19">
      <formula1>'ROUND 5'!$BJ$19:$BL$19</formula1>
    </dataValidation>
    <dataValidation type="list" allowBlank="1" showErrorMessage="1" sqref="Q17">
      <formula1>'ROUND 5'!$BV$17:$BX$17</formula1>
    </dataValidation>
    <dataValidation type="list" allowBlank="1" showErrorMessage="1" sqref="R25">
      <formula1>'ROUND 5'!$BZ$25:$CB$25</formula1>
    </dataValidation>
    <dataValidation type="list" allowBlank="1" showErrorMessage="1" sqref="I19">
      <formula1>'ROUND 5'!$X$19:$AA$19</formula1>
    </dataValidation>
    <dataValidation type="list" allowBlank="1" showErrorMessage="1" sqref="E15">
      <formula1>'ROUND 5'!$AP$15:$AR$15</formula1>
    </dataValidation>
    <dataValidation type="list" allowBlank="1" showErrorMessage="1" sqref="O8">
      <formula1>'ROUND 5'!$BN$8:$BP$8</formula1>
    </dataValidation>
    <dataValidation type="list" allowBlank="1" showErrorMessage="1" sqref="C11">
      <formula1>'ROUND 5'!$AH$11:$AJ$11</formula1>
    </dataValidation>
    <dataValidation type="list" allowBlank="1" showErrorMessage="1" sqref="E22">
      <formula1>'ROUND 5'!$AP$22:$AR$22</formula1>
    </dataValidation>
    <dataValidation type="list" allowBlank="1" showErrorMessage="1" sqref="E7">
      <formula1>'ROUND 5'!$AP$7:$AR$7</formula1>
    </dataValidation>
    <dataValidation type="list" allowBlank="1" showErrorMessage="1" sqref="H20">
      <formula1>'ROUND 5'!$BB$20:$BD$20</formula1>
    </dataValidation>
    <dataValidation type="list" allowBlank="1" showErrorMessage="1" sqref="Q18">
      <formula1>'ROUND 5'!$BV$18:$BX$18</formula1>
    </dataValidation>
    <dataValidation type="list" allowBlank="1" showErrorMessage="1" sqref="M22">
      <formula1>'ROUND 5'!$BF$22:$BH$22</formula1>
    </dataValidation>
    <dataValidation type="list" allowBlank="1" showErrorMessage="1" sqref="D7">
      <formula1>'ROUND 5'!$AL$7:$AN$7</formula1>
    </dataValidation>
    <dataValidation type="list" allowBlank="1" showErrorMessage="1" sqref="R26">
      <formula1>'ROUND 5'!$BZ$26:$CB$26</formula1>
    </dataValidation>
    <dataValidation type="list" allowBlank="1" showErrorMessage="1" sqref="I7">
      <formula1>'ROUND 5'!$X$7:$AA$7</formula1>
    </dataValidation>
    <dataValidation type="list" allowBlank="1" showErrorMessage="1" sqref="E16">
      <formula1>'ROUND 5'!$AP$16:$AR$16</formula1>
    </dataValidation>
    <dataValidation type="list" allowBlank="1" showErrorMessage="1" sqref="D13">
      <formula1>'ROUND 5'!$AL$13:$AN$13</formula1>
    </dataValidation>
    <dataValidation type="list" allowBlank="1" showErrorMessage="1" sqref="H4">
      <formula1>'ROUND 5'!$BB$4:$BD$4</formula1>
    </dataValidation>
    <dataValidation type="list" allowBlank="1" showErrorMessage="1" sqref="H14">
      <formula1>'ROUND 5'!$BB$14:$BD$14</formula1>
    </dataValidation>
    <dataValidation type="list" allowBlank="1" showErrorMessage="1" sqref="M17">
      <formula1>'ROUND 5'!$BF$17:$BH$17</formula1>
    </dataValidation>
    <dataValidation type="list" allowBlank="1" showErrorMessage="1" sqref="G27">
      <formula1>'ROUND 5'!$AX$27:$AZ$27</formula1>
    </dataValidation>
    <dataValidation type="list" allowBlank="1" showErrorMessage="1" sqref="O12">
      <formula1>'ROUND 5'!$BN$12:$BP$12</formula1>
    </dataValidation>
    <dataValidation type="list" allowBlank="1" showErrorMessage="1" sqref="N25">
      <formula1>'ROUND 5'!$BJ$25:$BL$25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3"/>
      <c r="B1" s="3"/>
      <c r="C1" s="5"/>
      <c r="D1" s="5"/>
      <c r="E1" s="5"/>
      <c r="F1" s="5"/>
      <c r="G1" s="7" t="s">
        <v>61</v>
      </c>
      <c r="R1" s="5"/>
      <c r="S1" s="5"/>
      <c r="T1" s="5"/>
      <c r="U1" s="5"/>
      <c r="V1" s="8"/>
      <c r="W1" s="8"/>
      <c r="X1" s="8"/>
      <c r="Y1" s="10"/>
      <c r="Z1" s="8"/>
      <c r="AA1" s="8"/>
      <c r="AB1" s="8"/>
      <c r="AC1" s="8"/>
      <c r="AD1" s="8"/>
      <c r="AE1" s="8"/>
      <c r="AF1" s="8"/>
      <c r="AG1" s="12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</row>
    <row r="2" ht="18.75" customHeight="1">
      <c r="A2" s="3"/>
      <c r="B2" s="3"/>
      <c r="C2" s="13" t="s">
        <v>6</v>
      </c>
      <c r="D2" s="14"/>
      <c r="E2" s="14"/>
      <c r="F2" s="14"/>
      <c r="G2" s="14"/>
      <c r="H2" s="14"/>
      <c r="I2" s="14"/>
      <c r="J2" s="14"/>
      <c r="K2" s="15"/>
      <c r="L2" s="16" t="s">
        <v>8</v>
      </c>
      <c r="M2" s="18" t="s">
        <v>62</v>
      </c>
      <c r="N2" s="14"/>
      <c r="O2" s="14"/>
      <c r="P2" s="14"/>
      <c r="Q2" s="14"/>
      <c r="R2" s="14"/>
      <c r="S2" s="14"/>
      <c r="T2" s="14"/>
      <c r="U2" s="15"/>
      <c r="V2" s="8"/>
      <c r="W2" s="8"/>
      <c r="X2" s="8"/>
      <c r="Y2" s="10"/>
      <c r="Z2" s="8"/>
      <c r="AA2" s="8"/>
      <c r="AB2" s="8"/>
      <c r="AC2" s="8"/>
      <c r="AD2" s="8"/>
      <c r="AE2" s="8"/>
      <c r="AF2" s="8"/>
      <c r="AG2" s="12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</row>
    <row r="3">
      <c r="A3" s="3"/>
      <c r="B3" s="3"/>
      <c r="C3" s="20" t="s">
        <v>12</v>
      </c>
      <c r="D3" s="22" t="s">
        <v>15</v>
      </c>
      <c r="E3" s="20" t="s">
        <v>16</v>
      </c>
      <c r="F3" s="22" t="s">
        <v>14</v>
      </c>
      <c r="G3" s="20"/>
      <c r="H3" s="22"/>
      <c r="I3" s="23" t="s">
        <v>17</v>
      </c>
      <c r="J3" s="25" t="s">
        <v>19</v>
      </c>
      <c r="K3" s="23" t="s">
        <v>24</v>
      </c>
      <c r="L3" s="27"/>
      <c r="M3" s="28" t="s">
        <v>63</v>
      </c>
      <c r="N3" s="29" t="s">
        <v>64</v>
      </c>
      <c r="O3" s="28" t="s">
        <v>65</v>
      </c>
      <c r="P3" s="29" t="s">
        <v>66</v>
      </c>
      <c r="Q3" s="28"/>
      <c r="R3" s="29"/>
      <c r="S3" s="23" t="s">
        <v>17</v>
      </c>
      <c r="T3" s="25" t="s">
        <v>19</v>
      </c>
      <c r="U3" s="23" t="s">
        <v>24</v>
      </c>
      <c r="V3" s="8"/>
      <c r="W3" s="8"/>
      <c r="X3" s="8"/>
      <c r="Y3" s="10"/>
      <c r="Z3" s="8"/>
      <c r="AA3" s="8"/>
      <c r="AB3" s="8"/>
      <c r="AC3" s="8"/>
      <c r="AD3" s="8"/>
      <c r="AE3" s="8"/>
      <c r="AF3" s="8"/>
      <c r="AG3" s="12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</row>
    <row r="4">
      <c r="A4" s="3"/>
      <c r="B4" s="30"/>
      <c r="C4" s="32"/>
      <c r="D4" s="33"/>
      <c r="E4" s="32"/>
      <c r="F4" s="33">
        <v>10.0</v>
      </c>
      <c r="G4" s="32"/>
      <c r="H4" s="33"/>
      <c r="I4" s="34">
        <v>20.0</v>
      </c>
      <c r="J4" s="33">
        <f>IF(AND(SUM(C4:H4)&lt;=0,I4&gt;0), "BON.ERR", IF(OR(AND(C4&lt;&gt;"", C3=""), AND(D4&lt;&gt;"", D3=""), AND(E4&lt;&gt;"", E3=""), AND(F4&lt;&gt;"", F3=""), AND(G4&lt;&gt;"", G3=""), AND(H4&lt;&gt;"", H3="")), "TU.ERR", SUM(C4:I4)))</f>
        <v>30</v>
      </c>
      <c r="K4" s="37">
        <f>IFERROR(__xludf.DUMMYFUNCTION("IF(OR(RegExMatch(J4&amp;"""",""ERR""), RegExMatch(J4&amp;"""",""--"")),  ""-----------"", SUM(J4,K3))"),30.0)</f>
        <v>30</v>
      </c>
      <c r="L4" s="38">
        <v>1.0</v>
      </c>
      <c r="M4" s="39"/>
      <c r="N4" s="33"/>
      <c r="O4" s="39"/>
      <c r="P4" s="40"/>
      <c r="Q4" s="39"/>
      <c r="R4" s="40"/>
      <c r="S4" s="34"/>
      <c r="T4" s="33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2">
        <f>IFERROR(__xludf.DUMMYFUNCTION("IF(OR(RegExMatch(T4&amp;"""",""ERR""), RegExMatch(T4&amp;"""",""--"")),  ""-----------"", SUM(T4,U3))"),0.0)</f>
        <v>0</v>
      </c>
      <c r="V4" s="43"/>
      <c r="W4" s="44" t="b">
        <f t="shared" ref="W4:W23" si="1">(COUNTIF(C4:H4, "=15")+COUNTIF(C4:H4, "=10")=1)</f>
        <v>1</v>
      </c>
      <c r="X4" s="44">
        <f>IFERROR(__xludf.DUMMYFUNCTION("IF(W4, FILTER(BONUS, LEN(BONUS)), ""0"")"),0.0)</f>
        <v>0</v>
      </c>
      <c r="Y4" s="43">
        <f>IFERROR(__xludf.DUMMYFUNCTION("""COMPUTED_VALUE"""),10.0)</f>
        <v>10</v>
      </c>
      <c r="Z4" s="44">
        <f>IFERROR(__xludf.DUMMYFUNCTION("""COMPUTED_VALUE"""),20.0)</f>
        <v>20</v>
      </c>
      <c r="AA4" s="44">
        <f>IFERROR(__xludf.DUMMYFUNCTION("""COMPUTED_VALUE"""),30.0)</f>
        <v>30</v>
      </c>
      <c r="AB4" s="44" t="b">
        <f t="shared" ref="AB4:AB23" si="2">(COUNTIF(M4:R4, "=15")+COUNTIF(M4:R4, "=10")=1)</f>
        <v>0</v>
      </c>
      <c r="AC4" s="44" t="str">
        <f>IFERROR(__xludf.DUMMYFUNCTION("IF(AB4, FILTER(BONUS, LEN(BONUS)), ""0"")"),"0")</f>
        <v>0</v>
      </c>
      <c r="AD4" s="44"/>
      <c r="AE4" s="44"/>
      <c r="AF4" s="44"/>
      <c r="AG4" s="44">
        <f>IF(C3="", 0, IF(SUM(C4:H4)-C4&lt;&gt;0, 0, IF(SUM(M4:R4)&gt;0, 2, IF(SUM(M4:R4)&lt;0, 3, 1))))</f>
        <v>0</v>
      </c>
      <c r="AH4" s="44" t="str">
        <f>IFERROR(__xludf.DUMMYFUNCTION("IF(AG4=1, FILTER(TOSSUP, LEN(TOSSUP)), IF(AG4=2, FILTER(NEG, LEN(NEG)), IF(AG4, FILTER(NONEG, LEN(NONEG)), """")))"),"")</f>
        <v/>
      </c>
      <c r="AI4" s="44"/>
      <c r="AJ4" s="44"/>
      <c r="AK4" s="44">
        <f>IF(D3="", 0, IF(SUM(C4:H4)-D4&lt;&gt;0, 0, IF(SUM(M4:R4)&gt;0, 2, IF(SUM(M4:R4)&lt;0, 3, 1))))</f>
        <v>0</v>
      </c>
      <c r="AL4" s="44" t="str">
        <f>IFERROR(__xludf.DUMMYFUNCTION("IF(AK4=1, FILTER(TOSSUP, LEN(TOSSUP)), IF(AK4=2, FILTER(NEG, LEN(NEG)), IF(AK4, FILTER(NONEG, LEN(NONEG)), """")))"),"")</f>
        <v/>
      </c>
      <c r="AM4" s="44"/>
      <c r="AN4" s="44"/>
      <c r="AO4" s="44">
        <f>IF(E3="", 0, IF(SUM(C4:H4)-E4&lt;&gt;0, 0, IF(SUM(M4:R4)&gt;0, 2, IF(SUM(M4:R4)&lt;0, 3, 1))))</f>
        <v>0</v>
      </c>
      <c r="AP4" s="44" t="str">
        <f>IFERROR(__xludf.DUMMYFUNCTION("IF(AO4=1, FILTER(TOSSUP, LEN(TOSSUP)), IF(AO4=2, FILTER(NEG, LEN(NEG)), IF(AO4, FILTER(NONEG, LEN(NONEG)), """")))"),"")</f>
        <v/>
      </c>
      <c r="AQ4" s="44"/>
      <c r="AR4" s="44"/>
      <c r="AS4" s="44">
        <f>IF(F3="", 0, IF(SUM(C4:H4)-F4&lt;&gt;0, 0, IF(SUM(M4:R4)&gt;0, 2, IF(SUM(M4:R4)&lt;0, 3, 1))))</f>
        <v>1</v>
      </c>
      <c r="AT4" s="44">
        <f>IFERROR(__xludf.DUMMYFUNCTION("IF(AS4=1, FILTER(TOSSUP, LEN(TOSSUP)), IF(AS4=2, FILTER(NEG, LEN(NEG)), IF(AS4, FILTER(NONEG, LEN(NONEG)), """")))"),-5.0)</f>
        <v>-5</v>
      </c>
      <c r="AU4" s="44">
        <f>IFERROR(__xludf.DUMMYFUNCTION("""COMPUTED_VALUE"""),10.0)</f>
        <v>10</v>
      </c>
      <c r="AV4" s="44">
        <f>IFERROR(__xludf.DUMMYFUNCTION("""COMPUTED_VALUE"""),15.0)</f>
        <v>15</v>
      </c>
      <c r="AW4" s="44">
        <f>IF(G3="", 0, IF(SUM(C4:H4)-G4&lt;&gt;0, 0, IF(SUM(M4:R4)&gt;0, 2, IF(SUM(M4:R4)&lt;0, 3, 1))))</f>
        <v>0</v>
      </c>
      <c r="AX4" s="44" t="str">
        <f>IFERROR(__xludf.DUMMYFUNCTION("IF(AW4=1, FILTER(TOSSUP, LEN(TOSSUP)), IF(AW4=2, FILTER(NEG, LEN(NEG)), IF(AW4, FILTER(NONEG, LEN(NONEG)), """")))"),"")</f>
        <v/>
      </c>
      <c r="AY4" s="44"/>
      <c r="AZ4" s="47"/>
      <c r="BA4" s="47">
        <f>IF(H3="", 0, IF(SUM(C4:H4)-H4&lt;&gt;0, 0, IF(SUM(M4:R4)&gt;0, 2, IF(SUM(M4:R4)&lt;0, 3, 1))))</f>
        <v>0</v>
      </c>
      <c r="BB4" s="47" t="str">
        <f>IFERROR(__xludf.DUMMYFUNCTION("IF(BA4=1, FILTER(TOSSUP, LEN(TOSSUP)), IF(BA4=2, FILTER(NEG, LEN(NEG)), IF(BA4, FILTER(NONEG, LEN(NONEG)), """")))"),"")</f>
        <v/>
      </c>
      <c r="BC4" s="47"/>
      <c r="BD4" s="47"/>
      <c r="BE4" s="47">
        <f>IF(M3="", 0, IF(SUM(M4:R4)-M4&lt;&gt;0, 0, IF(SUM(C4:H4)&gt;0, 2, IF(SUM(C4:H4)&lt;0, 3, 1))))</f>
        <v>2</v>
      </c>
      <c r="BF4" s="47">
        <f>IFERROR(__xludf.DUMMYFUNCTION("IF(BE4=1, FILTER(TOSSUP, LEN(TOSSUP)), IF(BE4=2, FILTER(NEG, LEN(NEG)), IF(BE4, FILTER(NONEG, LEN(NONEG)), """")))"),-5.0)</f>
        <v>-5</v>
      </c>
      <c r="BG4" s="47"/>
      <c r="BH4" s="47"/>
      <c r="BI4" s="47">
        <f>IF(N3="", 0, IF(SUM(M4:R4)-N4&lt;&gt;0, 0, IF(SUM(C4:H4)&gt;0, 2, IF(SUM(C4:H4)&lt;0, 3, 1))))</f>
        <v>2</v>
      </c>
      <c r="BJ4" s="47">
        <f>IFERROR(__xludf.DUMMYFUNCTION("IF(BI4=1, FILTER(TOSSUP, LEN(TOSSUP)), IF(BI4=2, FILTER(NEG, LEN(NEG)), IF(BI4, FILTER(NONEG, LEN(NONEG)), """")))"),-5.0)</f>
        <v>-5</v>
      </c>
      <c r="BK4" s="47"/>
      <c r="BL4" s="47"/>
      <c r="BM4" s="47">
        <f>IF(O3="", 0, IF(SUM(M4:R4)-O4&lt;&gt;0, 0, IF(SUM(C4:H4)&gt;0, 2, IF(SUM(C4:H4)&lt;0, 3, 1))))</f>
        <v>2</v>
      </c>
      <c r="BN4" s="47">
        <f>IFERROR(__xludf.DUMMYFUNCTION("IF(BM4=1, FILTER(TOSSUP, LEN(TOSSUP)), IF(BM4=2, FILTER(NEG, LEN(NEG)), IF(BM4, FILTER(NONEG, LEN(NONEG)), """")))"),-5.0)</f>
        <v>-5</v>
      </c>
      <c r="BO4" s="47"/>
      <c r="BP4" s="47"/>
      <c r="BQ4" s="47">
        <f>IF(P3="", 0, IF(SUM(M4:R4)-P4&lt;&gt;0, 0, IF(SUM(C4:H4)&gt;0, 2, IF(SUM(C4:H4)&lt;0, 3, 1))))</f>
        <v>2</v>
      </c>
      <c r="BR4" s="47">
        <f>IFERROR(__xludf.DUMMYFUNCTION("IF(BQ4=1, FILTER(TOSSUP, LEN(TOSSUP)), IF(BQ4=2, FILTER(NEG, LEN(NEG)), IF(BQ4, FILTER(NONEG, LEN(NONEG)), """")))"),-5.0)</f>
        <v>-5</v>
      </c>
      <c r="BS4" s="47"/>
      <c r="BT4" s="47"/>
      <c r="BU4" s="47">
        <f>IF(Q3="", 0, IF(SUM(M4:R4)-Q4&lt;&gt;0, 0, IF(SUM(C4:H4)&gt;0, 2, IF(SUM(C4:H4)&lt;0, 3, 1))))</f>
        <v>0</v>
      </c>
      <c r="BV4" s="47" t="str">
        <f>IFERROR(__xludf.DUMMYFUNCTION("IF(BU4=1, FILTER(TOSSUP, LEN(TOSSUP)), IF(BU4=2, FILTER(NEG, LEN(NEG)), IF(BU4, FILTER(NONEG, LEN(NONEG)), """")))"),"")</f>
        <v/>
      </c>
      <c r="BW4" s="47"/>
      <c r="BX4" s="47"/>
      <c r="BY4" s="47">
        <f>IF(R3="", 0, IF(SUM(M4:R4)-R4&lt;&gt;0, 0, IF(SUM(C4:H4)&gt;0, 2, IF(SUM(C4:H4)&lt;0, 3, 1))))</f>
        <v>0</v>
      </c>
      <c r="BZ4" s="47" t="str">
        <f>IFERROR(__xludf.DUMMYFUNCTION("IF(BY4=1, FILTER(TOSSUP, LEN(TOSSUP)), IF(BY4=2, FILTER(NEG, LEN(NEG)), IF(BY4, FILTER(NONEG, LEN(NONEG)), """")))"),"")</f>
        <v/>
      </c>
      <c r="CA4" s="47"/>
      <c r="CB4" s="47"/>
    </row>
    <row r="5">
      <c r="A5" s="3"/>
      <c r="B5" s="3"/>
      <c r="C5" s="32"/>
      <c r="D5" s="33">
        <v>10.0</v>
      </c>
      <c r="E5" s="32"/>
      <c r="F5" s="33"/>
      <c r="G5" s="32"/>
      <c r="H5" s="33"/>
      <c r="I5" s="34">
        <v>30.0</v>
      </c>
      <c r="J5" s="33">
        <f>IF(AND(SUM(C5:H5)&lt;=0,I5&gt;0), "BON.ERR", IF(OR(AND(C5&lt;&gt;"", C3=""), AND(D5&lt;&gt;"", D3=""), AND(E5&lt;&gt;"", E3=""), AND(F5&lt;&gt;"", F3=""), AND(G5&lt;&gt;"", G3=""), AND(H5&lt;&gt;"", H3="")), "TU.ERR", SUM(C5:I5)))</f>
        <v>40</v>
      </c>
      <c r="K5" s="42">
        <f>IFERROR(__xludf.DUMMYFUNCTION("IF(OR(RegExMatch(J5&amp;"""",""ERR""), RegExMatch(J5&amp;"""",""--""), RegExMatch(K4&amp;"""",""--""),),  ""-----------"", SUM(J5,K4))"),70.0)</f>
        <v>70</v>
      </c>
      <c r="L5" s="38">
        <v>2.0</v>
      </c>
      <c r="M5" s="39"/>
      <c r="N5" s="33"/>
      <c r="O5" s="39"/>
      <c r="P5" s="57"/>
      <c r="Q5" s="58"/>
      <c r="R5" s="59"/>
      <c r="S5" s="34"/>
      <c r="T5" s="33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2">
        <f>IFERROR(__xludf.DUMMYFUNCTION("IF(OR(RegExMatch(T5&amp;"""",""ERR""), RegExMatch(T5&amp;"""",""--""), RegExMatch(U4&amp;"""",""--""),),  ""-----------"", SUM(T5,U4))"),0.0)</f>
        <v>0</v>
      </c>
      <c r="V5" s="43"/>
      <c r="W5" s="44" t="b">
        <f t="shared" si="1"/>
        <v>1</v>
      </c>
      <c r="X5" s="44">
        <f>IFERROR(__xludf.DUMMYFUNCTION("IF(W5, FILTER(BONUS, LEN(BONUS)), ""0"")"),0.0)</f>
        <v>0</v>
      </c>
      <c r="Y5" s="43">
        <f>IFERROR(__xludf.DUMMYFUNCTION("""COMPUTED_VALUE"""),10.0)</f>
        <v>10</v>
      </c>
      <c r="Z5" s="43">
        <f>IFERROR(__xludf.DUMMYFUNCTION("""COMPUTED_VALUE"""),20.0)</f>
        <v>20</v>
      </c>
      <c r="AA5" s="43">
        <f>IFERROR(__xludf.DUMMYFUNCTION("""COMPUTED_VALUE"""),30.0)</f>
        <v>30</v>
      </c>
      <c r="AB5" s="44" t="b">
        <f t="shared" si="2"/>
        <v>0</v>
      </c>
      <c r="AC5" s="44" t="str">
        <f>IFERROR(__xludf.DUMMYFUNCTION("IF(AB5, FILTER(BONUS, LEN(BONUS)), ""0"")"),"0")</f>
        <v>0</v>
      </c>
      <c r="AD5" s="43"/>
      <c r="AE5" s="43"/>
      <c r="AF5" s="43"/>
      <c r="AG5" s="43">
        <f>IF(C3="", 0, IF(SUM(C5:H5)-C5&lt;&gt;0, 0, IF(SUM(M5:R5)&gt;0, 2, IF(SUM(M5:R5)&lt;0, 3, 1))))</f>
        <v>0</v>
      </c>
      <c r="AH5" s="44" t="str">
        <f>IFERROR(__xludf.DUMMYFUNCTION("IF(AG5=1, FILTER(TOSSUP, LEN(TOSSUP)), IF(AG5=2, FILTER(NEG, LEN(NEG)), IF(AG5, FILTER(NONEG, LEN(NONEG)), """")))"),"")</f>
        <v/>
      </c>
      <c r="AI5" s="43"/>
      <c r="AJ5" s="43"/>
      <c r="AK5" s="43">
        <f>IF(D3="", 0, IF(SUM(C5:H5)-D5&lt;&gt;0, 0, IF(SUM(M5:R5)&gt;0, 2, IF(SUM(M5:R5)&lt;0, 3, 1))))</f>
        <v>1</v>
      </c>
      <c r="AL5" s="43">
        <f>IFERROR(__xludf.DUMMYFUNCTION("IF(AK5=1, FILTER(TOSSUP, LEN(TOSSUP)), IF(AK5=2, FILTER(NEG, LEN(NEG)), IF(AK5, FILTER(NONEG, LEN(NONEG)), """")))"),-5.0)</f>
        <v>-5</v>
      </c>
      <c r="AM5" s="43">
        <f>IFERROR(__xludf.DUMMYFUNCTION("""COMPUTED_VALUE"""),10.0)</f>
        <v>10</v>
      </c>
      <c r="AN5" s="43">
        <f>IFERROR(__xludf.DUMMYFUNCTION("""COMPUTED_VALUE"""),15.0)</f>
        <v>15</v>
      </c>
      <c r="AO5" s="43">
        <f>IF(E3="", 0, IF(SUM(C5:H5)-E5&lt;&gt;0, 0, IF(SUM(M5:R5)&gt;0, 2, IF(SUM(M5:R5)&lt;0, 3, 1))))</f>
        <v>0</v>
      </c>
      <c r="AP5" s="43" t="str">
        <f>IFERROR(__xludf.DUMMYFUNCTION("IF(AO5=1, FILTER(TOSSUP, LEN(TOSSUP)), IF(AO5=2, FILTER(NEG, LEN(NEG)), IF(AO5, FILTER(NONEG, LEN(NONEG)), """")))"),"")</f>
        <v/>
      </c>
      <c r="AQ5" s="43"/>
      <c r="AR5" s="43"/>
      <c r="AS5" s="43">
        <f>IF(F3="", 0, IF(SUM(C5:H5)-F5&lt;&gt;0, 0, IF(SUM(M5:R5)&gt;0, 2, IF(SUM(M5:R5)&lt;0, 3, 1))))</f>
        <v>0</v>
      </c>
      <c r="AT5" s="43" t="str">
        <f>IFERROR(__xludf.DUMMYFUNCTION("IF(AS5=1, FILTER(TOSSUP, LEN(TOSSUP)), IF(AS5=2, FILTER(NEG, LEN(NEG)), IF(AS5, FILTER(NONEG, LEN(NONEG)), """")))"),"")</f>
        <v/>
      </c>
      <c r="AU5" s="43"/>
      <c r="AV5" s="43"/>
      <c r="AW5" s="43">
        <f>IF(G3="", 0, IF(SUM(C5:H5)-G5&lt;&gt;0, 0, IF(SUM(M5:R5)&gt;0, 2, IF(SUM(M5:R5)&lt;0, 3, 1))))</f>
        <v>0</v>
      </c>
      <c r="AX5" s="43" t="str">
        <f>IFERROR(__xludf.DUMMYFUNCTION("IF(AW5=1, FILTER(TOSSUP, LEN(TOSSUP)), IF(AW5=2, FILTER(NEG, LEN(NEG)), IF(AW5, FILTER(NONEG, LEN(NONEG)), """")))"),"")</f>
        <v/>
      </c>
      <c r="AY5" s="43"/>
      <c r="AZ5" s="43"/>
      <c r="BA5" s="43">
        <f>IF(H3="", 0, IF(SUM(C5:H5)-H5&lt;&gt;0, 0, IF(SUM(M5:R5)&gt;0, 2, IF(SUM(M5:R5)&lt;0, 3, 1))))</f>
        <v>0</v>
      </c>
      <c r="BB5" s="43" t="str">
        <f>IFERROR(__xludf.DUMMYFUNCTION("IF(BA5=1, FILTER(TOSSUP, LEN(TOSSUP)), IF(BA5=2, FILTER(NEG, LEN(NEG)), IF(BA5, FILTER(NONEG, LEN(NONEG)), """")))"),"")</f>
        <v/>
      </c>
      <c r="BC5" s="43"/>
      <c r="BD5" s="43"/>
      <c r="BE5" s="43">
        <f>IF(M3="", 0, IF(SUM(M5:R5)-M5&lt;&gt;0, 0, IF(SUM(C5:H5)&gt;0, 2, IF(SUM(C5:H5)&lt;0, 3, 1))))</f>
        <v>2</v>
      </c>
      <c r="BF5" s="43">
        <f>IFERROR(__xludf.DUMMYFUNCTION("IF(BE5=1, FILTER(TOSSUP, LEN(TOSSUP)), IF(BE5=2, FILTER(NEG, LEN(NEG)), IF(BE5, FILTER(NONEG, LEN(NONEG)), """")))"),-5.0)</f>
        <v>-5</v>
      </c>
      <c r="BG5" s="43"/>
      <c r="BH5" s="43"/>
      <c r="BI5" s="43">
        <f>IF(N3="", 0, IF(SUM(M5:R5)-N5&lt;&gt;0, 0, IF(SUM(C5:H5)&gt;0, 2, IF(SUM(C5:H5)&lt;0, 3, 1))))</f>
        <v>2</v>
      </c>
      <c r="BJ5" s="43">
        <f>IFERROR(__xludf.DUMMYFUNCTION("IF(BI5=1, FILTER(TOSSUP, LEN(TOSSUP)), IF(BI5=2, FILTER(NEG, LEN(NEG)), IF(BI5, FILTER(NONEG, LEN(NONEG)), """")))"),-5.0)</f>
        <v>-5</v>
      </c>
      <c r="BK5" s="43"/>
      <c r="BL5" s="43"/>
      <c r="BM5" s="43">
        <f>IF(O3="", 0, IF(SUM(M5:R5)-O5&lt;&gt;0, 0, IF(SUM(C5:H5)&gt;0, 2, IF(SUM(C5:H5)&lt;0, 3, 1))))</f>
        <v>2</v>
      </c>
      <c r="BN5" s="43">
        <f>IFERROR(__xludf.DUMMYFUNCTION("IF(BM5=1, FILTER(TOSSUP, LEN(TOSSUP)), IF(BM5=2, FILTER(NEG, LEN(NEG)), IF(BM5, FILTER(NONEG, LEN(NONEG)), """")))"),-5.0)</f>
        <v>-5</v>
      </c>
      <c r="BO5" s="43"/>
      <c r="BP5" s="43"/>
      <c r="BQ5" s="43">
        <f>IF(P3="", 0, IF(SUM(M5:R5)-P5&lt;&gt;0, 0, IF(SUM(C5:H5)&gt;0, 2, IF(SUM(C5:H5)&lt;0, 3, 1))))</f>
        <v>2</v>
      </c>
      <c r="BR5" s="43">
        <f>IFERROR(__xludf.DUMMYFUNCTION("IF(BQ5=1, FILTER(TOSSUP, LEN(TOSSUP)), IF(BQ5=2, FILTER(NEG, LEN(NEG)), IF(BQ5, FILTER(NONEG, LEN(NONEG)), """")))"),-5.0)</f>
        <v>-5</v>
      </c>
      <c r="BS5" s="43"/>
      <c r="BT5" s="43"/>
      <c r="BU5" s="43">
        <f>IF(Q3="", 0, IF(SUM(M5:R5)-Q5&lt;&gt;0, 0, IF(SUM(C5:H5)&gt;0, 2, IF(SUM(C5:H5)&lt;0, 3, 1))))</f>
        <v>0</v>
      </c>
      <c r="BV5" s="43" t="str">
        <f>IFERROR(__xludf.DUMMYFUNCTION("IF(BU5=1, FILTER(TOSSUP, LEN(TOSSUP)), IF(BU5=2, FILTER(NEG, LEN(NEG)), IF(BU5, FILTER(NONEG, LEN(NONEG)), """")))"),"")</f>
        <v/>
      </c>
      <c r="BW5" s="43"/>
      <c r="BX5" s="43"/>
      <c r="BY5" s="43">
        <f>IF(R3="", 0, IF(SUM(M5:R5)-R5&lt;&gt;0, 0, IF(SUM(C5:H5)&gt;0, 2, IF(SUM(C5:H5)&lt;0, 3, 1))))</f>
        <v>0</v>
      </c>
      <c r="BZ5" s="43" t="str">
        <f>IFERROR(__xludf.DUMMYFUNCTION("IF(BY5=1, FILTER(TOSSUP, LEN(TOSSUP)), IF(BY5=2, FILTER(NEG, LEN(NEG)), IF(BY5, FILTER(NONEG, LEN(NONEG)), """")))"),"")</f>
        <v/>
      </c>
      <c r="CA5" s="43"/>
      <c r="CB5" s="43"/>
    </row>
    <row r="6">
      <c r="A6" s="3"/>
      <c r="B6" s="3"/>
      <c r="C6" s="32"/>
      <c r="D6" s="33"/>
      <c r="E6" s="60"/>
      <c r="F6" s="33"/>
      <c r="G6" s="60"/>
      <c r="H6" s="61"/>
      <c r="I6" s="34"/>
      <c r="J6" s="33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2">
        <f>IFERROR(__xludf.DUMMYFUNCTION("IF(OR(RegExMatch(J6&amp;"""",""ERR""), RegExMatch(J6&amp;"""",""--""), RegExMatch(K5&amp;"""",""--""),),  ""-----------"", SUM(J6,K5))"),70.0)</f>
        <v>70</v>
      </c>
      <c r="L6" s="38">
        <v>3.0</v>
      </c>
      <c r="M6" s="39"/>
      <c r="N6" s="33">
        <v>10.0</v>
      </c>
      <c r="O6" s="39"/>
      <c r="P6" s="57"/>
      <c r="Q6" s="39"/>
      <c r="R6" s="59"/>
      <c r="S6" s="34">
        <v>20.0</v>
      </c>
      <c r="T6" s="33">
        <f>IF(AND(SUM(M6:R6)&lt;=0,S6&gt;0), "BON.ERR", IF(OR(AND(M6&lt;&gt;"", M3=""), AND(N6&lt;&gt;"", N3=""), AND(O6&lt;&gt;"", O3=""), AND(P6&lt;&gt;"", P3=""), AND(Q6&lt;&gt;"", Q3=""), AND(R6&lt;&gt;"", R3="")), "TU.ERR", SUM(M6:S6)))</f>
        <v>30</v>
      </c>
      <c r="U6" s="42">
        <f>IFERROR(__xludf.DUMMYFUNCTION("IF(OR(RegExMatch(T6&amp;"""",""ERR""), RegExMatch(T6&amp;"""",""--""), RegExMatch(U5&amp;"""",""--""),),  ""-----------"", SUM(T6,U5))"),30.0)</f>
        <v>30</v>
      </c>
      <c r="V6" s="43"/>
      <c r="W6" s="44" t="b">
        <f t="shared" si="1"/>
        <v>0</v>
      </c>
      <c r="X6" s="44" t="str">
        <f>IFERROR(__xludf.DUMMYFUNCTION("IF(W6, FILTER(BONUS, LEN(BONUS)), ""0"")"),"0")</f>
        <v>0</v>
      </c>
      <c r="Y6" s="43"/>
      <c r="Z6" s="43"/>
      <c r="AA6" s="43"/>
      <c r="AB6" s="44" t="b">
        <f t="shared" si="2"/>
        <v>1</v>
      </c>
      <c r="AC6" s="44">
        <f>IFERROR(__xludf.DUMMYFUNCTION("IF(AB6, FILTER(BONUS, LEN(BONUS)), ""0"")"),0.0)</f>
        <v>0</v>
      </c>
      <c r="AD6" s="43">
        <f>IFERROR(__xludf.DUMMYFUNCTION("""COMPUTED_VALUE"""),10.0)</f>
        <v>10</v>
      </c>
      <c r="AE6" s="43">
        <f>IFERROR(__xludf.DUMMYFUNCTION("""COMPUTED_VALUE"""),20.0)</f>
        <v>20</v>
      </c>
      <c r="AF6" s="43">
        <f>IFERROR(__xludf.DUMMYFUNCTION("""COMPUTED_VALUE"""),30.0)</f>
        <v>30</v>
      </c>
      <c r="AG6" s="43">
        <f>IF(C3="", 0, IF(SUM(C6:H6)-C6&lt;&gt;0, 0, IF(SUM(M6:R6)&gt;0, 2, IF(SUM(M6:R6)&lt;0, 3, 1))))</f>
        <v>2</v>
      </c>
      <c r="AH6" s="44">
        <f>IFERROR(__xludf.DUMMYFUNCTION("IF(AG6=1, FILTER(TOSSUP, LEN(TOSSUP)), IF(AG6=2, FILTER(NEG, LEN(NEG)), IF(AG6, FILTER(NONEG, LEN(NONEG)), """")))"),-5.0)</f>
        <v>-5</v>
      </c>
      <c r="AI6" s="43"/>
      <c r="AJ6" s="43"/>
      <c r="AK6" s="43">
        <f>IF(D3="", 0, IF(SUM(C6:H6)-D6&lt;&gt;0, 0, IF(SUM(M6:R6)&gt;0, 2, IF(SUM(M6:R6)&lt;0, 3, 1))))</f>
        <v>2</v>
      </c>
      <c r="AL6" s="43">
        <f>IFERROR(__xludf.DUMMYFUNCTION("IF(AK6=1, FILTER(TOSSUP, LEN(TOSSUP)), IF(AK6=2, FILTER(NEG, LEN(NEG)), IF(AK6, FILTER(NONEG, LEN(NONEG)), """")))"),-5.0)</f>
        <v>-5</v>
      </c>
      <c r="AM6" s="43"/>
      <c r="AN6" s="43"/>
      <c r="AO6" s="43">
        <f>IF(E3="", 0, IF(SUM(C6:H6)-E6&lt;&gt;0, 0, IF(SUM(M6:R6)&gt;0, 2, IF(SUM(M6:R6)&lt;0, 3, 1))))</f>
        <v>2</v>
      </c>
      <c r="AP6" s="43">
        <f>IFERROR(__xludf.DUMMYFUNCTION("IF(AO6=1, FILTER(TOSSUP, LEN(TOSSUP)), IF(AO6=2, FILTER(NEG, LEN(NEG)), IF(AO6, FILTER(NONEG, LEN(NONEG)), """")))"),-5.0)</f>
        <v>-5</v>
      </c>
      <c r="AQ6" s="43"/>
      <c r="AR6" s="43"/>
      <c r="AS6" s="43">
        <f>IF(F3="", 0, IF(SUM(C6:H6)-F6&lt;&gt;0, 0, IF(SUM(M6:R6)&gt;0, 2, IF(SUM(M6:R6)&lt;0, 3, 1))))</f>
        <v>2</v>
      </c>
      <c r="AT6" s="43">
        <f>IFERROR(__xludf.DUMMYFUNCTION("IF(AS6=1, FILTER(TOSSUP, LEN(TOSSUP)), IF(AS6=2, FILTER(NEG, LEN(NEG)), IF(AS6, FILTER(NONEG, LEN(NONEG)), """")))"),-5.0)</f>
        <v>-5</v>
      </c>
      <c r="AU6" s="43"/>
      <c r="AV6" s="43"/>
      <c r="AW6" s="43">
        <f>IF(G3="", 0, IF(SUM(C6:H6)-G6&lt;&gt;0, 0, IF(SUM(M6:R6)&gt;0, 2, IF(SUM(M6:R6)&lt;0, 3, 1))))</f>
        <v>0</v>
      </c>
      <c r="AX6" s="43" t="str">
        <f>IFERROR(__xludf.DUMMYFUNCTION("IF(AW6=1, FILTER(TOSSUP, LEN(TOSSUP)), IF(AW6=2, FILTER(NEG, LEN(NEG)), IF(AW6, FILTER(NONEG, LEN(NONEG)), """")))"),"")</f>
        <v/>
      </c>
      <c r="AY6" s="43"/>
      <c r="AZ6" s="43"/>
      <c r="BA6" s="43">
        <f>IF(H3="", 0, IF(SUM(C6:H6)-H6&lt;&gt;0, 0, IF(SUM(M6:R6)&gt;0, 2, IF(SUM(M6:R6)&lt;0, 3, 1))))</f>
        <v>0</v>
      </c>
      <c r="BB6" s="43" t="str">
        <f>IFERROR(__xludf.DUMMYFUNCTION("IF(BA6=1, FILTER(TOSSUP, LEN(TOSSUP)), IF(BA6=2, FILTER(NEG, LEN(NEG)), IF(BA6, FILTER(NONEG, LEN(NONEG)), """")))"),"")</f>
        <v/>
      </c>
      <c r="BC6" s="43"/>
      <c r="BD6" s="43"/>
      <c r="BE6" s="43">
        <f>IF(M3="", 0, IF(SUM(M6:R6)-M6&lt;&gt;0, 0, IF(SUM(C6:H6)&gt;0, 2, IF(SUM(C6:H6)&lt;0, 3, 1))))</f>
        <v>0</v>
      </c>
      <c r="BF6" s="43" t="str">
        <f>IFERROR(__xludf.DUMMYFUNCTION("IF(BE6=1, FILTER(TOSSUP, LEN(TOSSUP)), IF(BE6=2, FILTER(NEG, LEN(NEG)), IF(BE6, FILTER(NONEG, LEN(NONEG)), """")))"),"")</f>
        <v/>
      </c>
      <c r="BG6" s="43"/>
      <c r="BH6" s="43"/>
      <c r="BI6" s="43">
        <f>IF(N3="", 0, IF(SUM(M6:R6)-N6&lt;&gt;0, 0, IF(SUM(C6:H6)&gt;0, 2, IF(SUM(C6:H6)&lt;0, 3, 1))))</f>
        <v>1</v>
      </c>
      <c r="BJ6" s="43">
        <f>IFERROR(__xludf.DUMMYFUNCTION("IF(BI6=1, FILTER(TOSSUP, LEN(TOSSUP)), IF(BI6=2, FILTER(NEG, LEN(NEG)), IF(BI6, FILTER(NONEG, LEN(NONEG)), """")))"),-5.0)</f>
        <v>-5</v>
      </c>
      <c r="BK6" s="43">
        <f>IFERROR(__xludf.DUMMYFUNCTION("""COMPUTED_VALUE"""),10.0)</f>
        <v>10</v>
      </c>
      <c r="BL6" s="43">
        <f>IFERROR(__xludf.DUMMYFUNCTION("""COMPUTED_VALUE"""),15.0)</f>
        <v>15</v>
      </c>
      <c r="BM6" s="43">
        <f>IF(O3="", 0, IF(SUM(M6:R6)-O6&lt;&gt;0, 0, IF(SUM(C6:H6)&gt;0, 2, IF(SUM(C6:H6)&lt;0, 3, 1))))</f>
        <v>0</v>
      </c>
      <c r="BN6" s="43" t="str">
        <f>IFERROR(__xludf.DUMMYFUNCTION("IF(BM6=1, FILTER(TOSSUP, LEN(TOSSUP)), IF(BM6=2, FILTER(NEG, LEN(NEG)), IF(BM6, FILTER(NONEG, LEN(NONEG)), """")))"),"")</f>
        <v/>
      </c>
      <c r="BO6" s="43"/>
      <c r="BP6" s="43"/>
      <c r="BQ6" s="43">
        <f>IF(P3="", 0, IF(SUM(M6:R6)-P6&lt;&gt;0, 0, IF(SUM(C6:H6)&gt;0, 2, IF(SUM(C6:H6)&lt;0, 3, 1))))</f>
        <v>0</v>
      </c>
      <c r="BR6" s="43" t="str">
        <f>IFERROR(__xludf.DUMMYFUNCTION("IF(BQ6=1, FILTER(TOSSUP, LEN(TOSSUP)), IF(BQ6=2, FILTER(NEG, LEN(NEG)), IF(BQ6, FILTER(NONEG, LEN(NONEG)), """")))"),"")</f>
        <v/>
      </c>
      <c r="BS6" s="43"/>
      <c r="BT6" s="43"/>
      <c r="BU6" s="43">
        <f>IF(Q3="", 0, IF(SUM(M6:R6)-Q6&lt;&gt;0, 0, IF(SUM(C6:H6)&gt;0, 2, IF(SUM(C6:H6)&lt;0, 3, 1))))</f>
        <v>0</v>
      </c>
      <c r="BV6" s="43" t="str">
        <f>IFERROR(__xludf.DUMMYFUNCTION("IF(BU6=1, FILTER(TOSSUP, LEN(TOSSUP)), IF(BU6=2, FILTER(NEG, LEN(NEG)), IF(BU6, FILTER(NONEG, LEN(NONEG)), """")))"),"")</f>
        <v/>
      </c>
      <c r="BW6" s="43"/>
      <c r="BX6" s="43"/>
      <c r="BY6" s="43">
        <f>IF(R3="", 0, IF(SUM(M6:R6)-R6&lt;&gt;0, 0, IF(SUM(C6:H6)&gt;0, 2, IF(SUM(C6:H6)&lt;0, 3, 1))))</f>
        <v>0</v>
      </c>
      <c r="BZ6" s="43" t="str">
        <f>IFERROR(__xludf.DUMMYFUNCTION("IF(BY6=1, FILTER(TOSSUP, LEN(TOSSUP)), IF(BY6=2, FILTER(NEG, LEN(NEG)), IF(BY6, FILTER(NONEG, LEN(NONEG)), """")))"),"")</f>
        <v/>
      </c>
      <c r="CA6" s="43"/>
      <c r="CB6" s="43"/>
    </row>
    <row r="7">
      <c r="A7" s="3"/>
      <c r="B7" s="3"/>
      <c r="C7" s="62"/>
      <c r="D7" s="63"/>
      <c r="E7" s="64"/>
      <c r="F7" s="63">
        <v>15.0</v>
      </c>
      <c r="G7" s="64"/>
      <c r="H7" s="63"/>
      <c r="I7" s="65">
        <v>30.0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45</v>
      </c>
      <c r="K7" s="66">
        <f>IFERROR(__xludf.DUMMYFUNCTION("IF(OR(RegExMatch(J7&amp;"""",""ERR""), RegExMatch(J7&amp;"""",""--""), RegExMatch(K6&amp;"""",""--""),),  ""-----------"", SUM(J7,K6))"),115.0)</f>
        <v>115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SUM(T7,U6))"),30.0)</f>
        <v>30</v>
      </c>
      <c r="V7" s="43"/>
      <c r="W7" s="44" t="b">
        <f t="shared" si="1"/>
        <v>1</v>
      </c>
      <c r="X7" s="44">
        <f>IFERROR(__xludf.DUMMYFUNCTION("IF(W7, FILTER(BONUS, LEN(BONUS)), ""0"")"),0.0)</f>
        <v>0</v>
      </c>
      <c r="Y7" s="43">
        <f>IFERROR(__xludf.DUMMYFUNCTION("""COMPUTED_VALUE"""),10.0)</f>
        <v>10</v>
      </c>
      <c r="Z7" s="43">
        <f>IFERROR(__xludf.DUMMYFUNCTION("""COMPUTED_VALUE"""),20.0)</f>
        <v>20</v>
      </c>
      <c r="AA7" s="43">
        <f>IFERROR(__xludf.DUMMYFUNCTION("""COMPUTED_VALUE"""),30.0)</f>
        <v>30</v>
      </c>
      <c r="AB7" s="44" t="b">
        <f t="shared" si="2"/>
        <v>0</v>
      </c>
      <c r="AC7" s="44" t="str">
        <f>IFERROR(__xludf.DUMMYFUNCTION("IF(AB7, FILTER(BONUS, LEN(BONUS)), ""0"")"),"0")</f>
        <v>0</v>
      </c>
      <c r="AD7" s="43"/>
      <c r="AE7" s="43"/>
      <c r="AF7" s="43"/>
      <c r="AG7" s="43">
        <f>IF(C3="", 0, IF(SUM(C7:H7)-C7&lt;&gt;0, 0, IF(SUM(M7:R7)&gt;0, 2, IF(SUM(M7:R7)&lt;0, 3, 1))))</f>
        <v>0</v>
      </c>
      <c r="AH7" s="44" t="str">
        <f>IFERROR(__xludf.DUMMYFUNCTION("IF(AG7=1, FILTER(TOSSUP, LEN(TOSSUP)), IF(AG7=2, FILTER(NEG, LEN(NEG)), IF(AG7, FILTER(NONEG, LEN(NONEG)), """")))"),"")</f>
        <v/>
      </c>
      <c r="AI7" s="43"/>
      <c r="AJ7" s="43"/>
      <c r="AK7" s="43">
        <f>IF(D3="", 0, IF(SUM(C7:H7)-D7&lt;&gt;0, 0, IF(SUM(M7:R7)&gt;0, 2, IF(SUM(M7:R7)&lt;0, 3, 1))))</f>
        <v>0</v>
      </c>
      <c r="AL7" s="43" t="str">
        <f>IFERROR(__xludf.DUMMYFUNCTION("IF(AK7=1, FILTER(TOSSUP, LEN(TOSSUP)), IF(AK7=2, FILTER(NEG, LEN(NEG)), IF(AK7, FILTER(NONEG, LEN(NONEG)), """")))"),"")</f>
        <v/>
      </c>
      <c r="AM7" s="43"/>
      <c r="AN7" s="43"/>
      <c r="AO7" s="43">
        <f>IF(E3="", 0, IF(SUM(C7:H7)-E7&lt;&gt;0, 0, IF(SUM(M7:R7)&gt;0, 2, IF(SUM(M7:R7)&lt;0, 3, 1))))</f>
        <v>0</v>
      </c>
      <c r="AP7" s="43" t="str">
        <f>IFERROR(__xludf.DUMMYFUNCTION("IF(AO7=1, FILTER(TOSSUP, LEN(TOSSUP)), IF(AO7=2, FILTER(NEG, LEN(NEG)), IF(AO7, FILTER(NONEG, LEN(NONEG)), """")))"),"")</f>
        <v/>
      </c>
      <c r="AQ7" s="43"/>
      <c r="AR7" s="43"/>
      <c r="AS7" s="43">
        <f>IF(F3="", 0, IF(SUM(C7:H7)-F7&lt;&gt;0, 0, IF(SUM(M7:R7)&gt;0, 2, IF(SUM(M7:R7)&lt;0, 3, 1))))</f>
        <v>1</v>
      </c>
      <c r="AT7" s="43">
        <f>IFERROR(__xludf.DUMMYFUNCTION("IF(AS7=1, FILTER(TOSSUP, LEN(TOSSUP)), IF(AS7=2, FILTER(NEG, LEN(NEG)), IF(AS7, FILTER(NONEG, LEN(NONEG)), """")))"),-5.0)</f>
        <v>-5</v>
      </c>
      <c r="AU7" s="43">
        <f>IFERROR(__xludf.DUMMYFUNCTION("""COMPUTED_VALUE"""),10.0)</f>
        <v>10</v>
      </c>
      <c r="AV7" s="43">
        <f>IFERROR(__xludf.DUMMYFUNCTION("""COMPUTED_VALUE"""),15.0)</f>
        <v>15</v>
      </c>
      <c r="AW7" s="43">
        <f>IF(G3="", 0, IF(SUM(C7:H7)-G7&lt;&gt;0, 0, IF(SUM(M7:R7)&gt;0, 2, IF(SUM(M7:R7)&lt;0, 3, 1))))</f>
        <v>0</v>
      </c>
      <c r="AX7" s="43" t="str">
        <f>IFERROR(__xludf.DUMMYFUNCTION("IF(AW7=1, FILTER(TOSSUP, LEN(TOSSUP)), IF(AW7=2, FILTER(NEG, LEN(NEG)), IF(AW7, FILTER(NONEG, LEN(NONEG)), """")))"),"")</f>
        <v/>
      </c>
      <c r="AY7" s="43"/>
      <c r="AZ7" s="43"/>
      <c r="BA7" s="43">
        <f>IF(H3="", 0, IF(SUM(C7:H7)-H7&lt;&gt;0, 0, IF(SUM(M7:R7)&gt;0, 2, IF(SUM(M7:R7)&lt;0, 3, 1))))</f>
        <v>0</v>
      </c>
      <c r="BB7" s="43" t="str">
        <f>IFERROR(__xludf.DUMMYFUNCTION("IF(BA7=1, FILTER(TOSSUP, LEN(TOSSUP)), IF(BA7=2, FILTER(NEG, LEN(NEG)), IF(BA7, FILTER(NONEG, LEN(NONEG)), """")))"),"")</f>
        <v/>
      </c>
      <c r="BC7" s="43"/>
      <c r="BD7" s="43"/>
      <c r="BE7" s="43">
        <f>IF(M3="", 0, IF(SUM(M7:R7)-M7&lt;&gt;0, 0, IF(SUM(C7:H7)&gt;0, 2, IF(SUM(C7:H7)&lt;0, 3, 1))))</f>
        <v>2</v>
      </c>
      <c r="BF7" s="43">
        <f>IFERROR(__xludf.DUMMYFUNCTION("IF(BE7=1, FILTER(TOSSUP, LEN(TOSSUP)), IF(BE7=2, FILTER(NEG, LEN(NEG)), IF(BE7, FILTER(NONEG, LEN(NONEG)), """")))"),-5.0)</f>
        <v>-5</v>
      </c>
      <c r="BG7" s="43"/>
      <c r="BH7" s="43"/>
      <c r="BI7" s="43">
        <f>IF(N3="", 0, IF(SUM(M7:R7)-N7&lt;&gt;0, 0, IF(SUM(C7:H7)&gt;0, 2, IF(SUM(C7:H7)&lt;0, 3, 1))))</f>
        <v>2</v>
      </c>
      <c r="BJ7" s="43">
        <f>IFERROR(__xludf.DUMMYFUNCTION("IF(BI7=1, FILTER(TOSSUP, LEN(TOSSUP)), IF(BI7=2, FILTER(NEG, LEN(NEG)), IF(BI7, FILTER(NONEG, LEN(NONEG)), """")))"),-5.0)</f>
        <v>-5</v>
      </c>
      <c r="BK7" s="43"/>
      <c r="BL7" s="43"/>
      <c r="BM7" s="43">
        <f>IF(O3="", 0, IF(SUM(M7:R7)-O7&lt;&gt;0, 0, IF(SUM(C7:H7)&gt;0, 2, IF(SUM(C7:H7)&lt;0, 3, 1))))</f>
        <v>2</v>
      </c>
      <c r="BN7" s="43">
        <f>IFERROR(__xludf.DUMMYFUNCTION("IF(BM7=1, FILTER(TOSSUP, LEN(TOSSUP)), IF(BM7=2, FILTER(NEG, LEN(NEG)), IF(BM7, FILTER(NONEG, LEN(NONEG)), """")))"),-5.0)</f>
        <v>-5</v>
      </c>
      <c r="BO7" s="43"/>
      <c r="BP7" s="43"/>
      <c r="BQ7" s="43">
        <f>IF(P3="", 0, IF(SUM(M7:R7)-P7&lt;&gt;0, 0, IF(SUM(C7:H7)&gt;0, 2, IF(SUM(C7:H7)&lt;0, 3, 1))))</f>
        <v>2</v>
      </c>
      <c r="BR7" s="43">
        <f>IFERROR(__xludf.DUMMYFUNCTION("IF(BQ7=1, FILTER(TOSSUP, LEN(TOSSUP)), IF(BQ7=2, FILTER(NEG, LEN(NEG)), IF(BQ7, FILTER(NONEG, LEN(NONEG)), """")))"),-5.0)</f>
        <v>-5</v>
      </c>
      <c r="BS7" s="43"/>
      <c r="BT7" s="43"/>
      <c r="BU7" s="43">
        <f>IF(Q3="", 0, IF(SUM(M7:R7)-Q7&lt;&gt;0, 0, IF(SUM(C7:H7)&gt;0, 2, IF(SUM(C7:H7)&lt;0, 3, 1))))</f>
        <v>0</v>
      </c>
      <c r="BV7" s="43" t="str">
        <f>IFERROR(__xludf.DUMMYFUNCTION("IF(BU7=1, FILTER(TOSSUP, LEN(TOSSUP)), IF(BU7=2, FILTER(NEG, LEN(NEG)), IF(BU7, FILTER(NONEG, LEN(NONEG)), """")))"),"")</f>
        <v/>
      </c>
      <c r="BW7" s="43"/>
      <c r="BX7" s="43"/>
      <c r="BY7" s="43">
        <f>IF(R3="", 0, IF(SUM(M7:R7)-R7&lt;&gt;0, 0, IF(SUM(C7:H7)&gt;0, 2, IF(SUM(C7:H7)&lt;0, 3, 1))))</f>
        <v>0</v>
      </c>
      <c r="BZ7" s="43" t="str">
        <f>IFERROR(__xludf.DUMMYFUNCTION("IF(BY7=1, FILTER(TOSSUP, LEN(TOSSUP)), IF(BY7=2, FILTER(NEG, LEN(NEG)), IF(BY7, FILTER(NONEG, LEN(NONEG)), """")))"),"")</f>
        <v/>
      </c>
      <c r="CA7" s="43"/>
      <c r="CB7" s="43"/>
    </row>
    <row r="8">
      <c r="A8" s="3"/>
      <c r="B8" s="3"/>
      <c r="C8" s="62"/>
      <c r="D8" s="63">
        <v>15.0</v>
      </c>
      <c r="E8" s="62"/>
      <c r="F8" s="63"/>
      <c r="G8" s="64"/>
      <c r="H8" s="71"/>
      <c r="I8" s="65">
        <v>30.0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45</v>
      </c>
      <c r="K8" s="66">
        <f>IFERROR(__xludf.DUMMYFUNCTION("IF(OR(RegExMatch(J8&amp;"""",""ERR""), RegExMatch(J8&amp;"""",""--""), RegExMatch(K7&amp;"""",""--""),),  ""-----------"", SUM(J8,K7))"),160.0)</f>
        <v>160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SUM(T8,U7))"),30.0)</f>
        <v>30</v>
      </c>
      <c r="V8" s="43"/>
      <c r="W8" s="44" t="b">
        <f t="shared" si="1"/>
        <v>1</v>
      </c>
      <c r="X8" s="44">
        <f>IFERROR(__xludf.DUMMYFUNCTION("IF(W8, FILTER(BONUS, LEN(BONUS)), ""0"")"),0.0)</f>
        <v>0</v>
      </c>
      <c r="Y8" s="43">
        <f>IFERROR(__xludf.DUMMYFUNCTION("""COMPUTED_VALUE"""),10.0)</f>
        <v>10</v>
      </c>
      <c r="Z8" s="43">
        <f>IFERROR(__xludf.DUMMYFUNCTION("""COMPUTED_VALUE"""),20.0)</f>
        <v>20</v>
      </c>
      <c r="AA8" s="43">
        <f>IFERROR(__xludf.DUMMYFUNCTION("""COMPUTED_VALUE"""),30.0)</f>
        <v>30</v>
      </c>
      <c r="AB8" s="44" t="b">
        <f t="shared" si="2"/>
        <v>0</v>
      </c>
      <c r="AC8" s="44" t="str">
        <f>IFERROR(__xludf.DUMMYFUNCTION("IF(AB8, FILTER(BONUS, LEN(BONUS)), ""0"")"),"0")</f>
        <v>0</v>
      </c>
      <c r="AD8" s="43"/>
      <c r="AE8" s="43"/>
      <c r="AF8" s="43"/>
      <c r="AG8" s="43">
        <f>IF(C3="", 0, IF(SUM(C8:H8)-C8&lt;&gt;0, 0, IF(SUM(M8:R8)&gt;0, 2, IF(SUM(M8:R8)&lt;0, 3, 1))))</f>
        <v>0</v>
      </c>
      <c r="AH8" s="44" t="str">
        <f>IFERROR(__xludf.DUMMYFUNCTION("IF(AG8=1, FILTER(TOSSUP, LEN(TOSSUP)), IF(AG8=2, FILTER(NEG, LEN(NEG)), IF(AG8, FILTER(NONEG, LEN(NONEG)), """")))"),"")</f>
        <v/>
      </c>
      <c r="AI8" s="43"/>
      <c r="AJ8" s="43"/>
      <c r="AK8" s="43">
        <f>IF(D3="", 0, IF(SUM(C8:H8)-D8&lt;&gt;0, 0, IF(SUM(M8:R8)&gt;0, 2, IF(SUM(M8:R8)&lt;0, 3, 1))))</f>
        <v>1</v>
      </c>
      <c r="AL8" s="43">
        <f>IFERROR(__xludf.DUMMYFUNCTION("IF(AK8=1, FILTER(TOSSUP, LEN(TOSSUP)), IF(AK8=2, FILTER(NEG, LEN(NEG)), IF(AK8, FILTER(NONEG, LEN(NONEG)), """")))"),-5.0)</f>
        <v>-5</v>
      </c>
      <c r="AM8" s="43">
        <f>IFERROR(__xludf.DUMMYFUNCTION("""COMPUTED_VALUE"""),10.0)</f>
        <v>10</v>
      </c>
      <c r="AN8" s="43">
        <f>IFERROR(__xludf.DUMMYFUNCTION("""COMPUTED_VALUE"""),15.0)</f>
        <v>15</v>
      </c>
      <c r="AO8" s="43">
        <f>IF(E3="", 0, IF(SUM(C8:H8)-E8&lt;&gt;0, 0, IF(SUM(M8:R8)&gt;0, 2, IF(SUM(M8:R8)&lt;0, 3, 1))))</f>
        <v>0</v>
      </c>
      <c r="AP8" s="43" t="str">
        <f>IFERROR(__xludf.DUMMYFUNCTION("IF(AO8=1, FILTER(TOSSUP, LEN(TOSSUP)), IF(AO8=2, FILTER(NEG, LEN(NEG)), IF(AO8, FILTER(NONEG, LEN(NONEG)), """")))"),"")</f>
        <v/>
      </c>
      <c r="AQ8" s="43"/>
      <c r="AR8" s="43"/>
      <c r="AS8" s="43">
        <f>IF(F3="", 0, IF(SUM(C8:H8)-F8&lt;&gt;0, 0, IF(SUM(M8:R8)&gt;0, 2, IF(SUM(M8:R8)&lt;0, 3, 1))))</f>
        <v>0</v>
      </c>
      <c r="AT8" s="43" t="str">
        <f>IFERROR(__xludf.DUMMYFUNCTION("IF(AS8=1, FILTER(TOSSUP, LEN(TOSSUP)), IF(AS8=2, FILTER(NEG, LEN(NEG)), IF(AS8, FILTER(NONEG, LEN(NONEG)), """")))"),"")</f>
        <v/>
      </c>
      <c r="AU8" s="43"/>
      <c r="AV8" s="43"/>
      <c r="AW8" s="43">
        <f>IF(G3="", 0, IF(SUM(C8:H8)-G8&lt;&gt;0, 0, IF(SUM(M8:R8)&gt;0, 2, IF(SUM(M8:R8)&lt;0, 3, 1))))</f>
        <v>0</v>
      </c>
      <c r="AX8" s="43" t="str">
        <f>IFERROR(__xludf.DUMMYFUNCTION("IF(AW8=1, FILTER(TOSSUP, LEN(TOSSUP)), IF(AW8=2, FILTER(NEG, LEN(NEG)), IF(AW8, FILTER(NONEG, LEN(NONEG)), """")))"),"")</f>
        <v/>
      </c>
      <c r="AY8" s="43"/>
      <c r="AZ8" s="43"/>
      <c r="BA8" s="43">
        <f>IF(H3="", 0, IF(SUM(C8:H8)-H8&lt;&gt;0, 0, IF(SUM(M8:R8)&gt;0, 2, IF(SUM(M8:R8)&lt;0, 3, 1))))</f>
        <v>0</v>
      </c>
      <c r="BB8" s="43" t="str">
        <f>IFERROR(__xludf.DUMMYFUNCTION("IF(BA8=1, FILTER(TOSSUP, LEN(TOSSUP)), IF(BA8=2, FILTER(NEG, LEN(NEG)), IF(BA8, FILTER(NONEG, LEN(NONEG)), """")))"),"")</f>
        <v/>
      </c>
      <c r="BC8" s="43"/>
      <c r="BD8" s="43"/>
      <c r="BE8" s="43">
        <f>IF(M3="", 0, IF(SUM(M8:R8)-M8&lt;&gt;0, 0, IF(SUM(C8:H8)&gt;0, 2, IF(SUM(C8:H8)&lt;0, 3, 1))))</f>
        <v>2</v>
      </c>
      <c r="BF8" s="43">
        <f>IFERROR(__xludf.DUMMYFUNCTION("IF(BE8=1, FILTER(TOSSUP, LEN(TOSSUP)), IF(BE8=2, FILTER(NEG, LEN(NEG)), IF(BE8, FILTER(NONEG, LEN(NONEG)), """")))"),-5.0)</f>
        <v>-5</v>
      </c>
      <c r="BG8" s="43"/>
      <c r="BH8" s="43"/>
      <c r="BI8" s="43">
        <f>IF(N3="", 0, IF(SUM(M8:R8)-N8&lt;&gt;0, 0, IF(SUM(C8:H8)&gt;0, 2, IF(SUM(C8:H8)&lt;0, 3, 1))))</f>
        <v>2</v>
      </c>
      <c r="BJ8" s="43">
        <f>IFERROR(__xludf.DUMMYFUNCTION("IF(BI8=1, FILTER(TOSSUP, LEN(TOSSUP)), IF(BI8=2, FILTER(NEG, LEN(NEG)), IF(BI8, FILTER(NONEG, LEN(NONEG)), """")))"),-5.0)</f>
        <v>-5</v>
      </c>
      <c r="BK8" s="43"/>
      <c r="BL8" s="43"/>
      <c r="BM8" s="43">
        <f>IF(O3="", 0, IF(SUM(M8:R8)-O8&lt;&gt;0, 0, IF(SUM(C8:H8)&gt;0, 2, IF(SUM(C8:H8)&lt;0, 3, 1))))</f>
        <v>2</v>
      </c>
      <c r="BN8" s="43">
        <f>IFERROR(__xludf.DUMMYFUNCTION("IF(BM8=1, FILTER(TOSSUP, LEN(TOSSUP)), IF(BM8=2, FILTER(NEG, LEN(NEG)), IF(BM8, FILTER(NONEG, LEN(NONEG)), """")))"),-5.0)</f>
        <v>-5</v>
      </c>
      <c r="BO8" s="43"/>
      <c r="BP8" s="43"/>
      <c r="BQ8" s="43">
        <f>IF(P3="", 0, IF(SUM(M8:R8)-P8&lt;&gt;0, 0, IF(SUM(C8:H8)&gt;0, 2, IF(SUM(C8:H8)&lt;0, 3, 1))))</f>
        <v>2</v>
      </c>
      <c r="BR8" s="43">
        <f>IFERROR(__xludf.DUMMYFUNCTION("IF(BQ8=1, FILTER(TOSSUP, LEN(TOSSUP)), IF(BQ8=2, FILTER(NEG, LEN(NEG)), IF(BQ8, FILTER(NONEG, LEN(NONEG)), """")))"),-5.0)</f>
        <v>-5</v>
      </c>
      <c r="BS8" s="43"/>
      <c r="BT8" s="43"/>
      <c r="BU8" s="43">
        <f>IF(Q3="", 0, IF(SUM(M8:R8)-Q8&lt;&gt;0, 0, IF(SUM(C8:H8)&gt;0, 2, IF(SUM(C8:H8)&lt;0, 3, 1))))</f>
        <v>0</v>
      </c>
      <c r="BV8" s="43" t="str">
        <f>IFERROR(__xludf.DUMMYFUNCTION("IF(BU8=1, FILTER(TOSSUP, LEN(TOSSUP)), IF(BU8=2, FILTER(NEG, LEN(NEG)), IF(BU8, FILTER(NONEG, LEN(NONEG)), """")))"),"")</f>
        <v/>
      </c>
      <c r="BW8" s="43"/>
      <c r="BX8" s="43"/>
      <c r="BY8" s="43">
        <f>IF(R3="", 0, IF(SUM(M8:R8)-R8&lt;&gt;0, 0, IF(SUM(C8:H8)&gt;0, 2, IF(SUM(C8:H8)&lt;0, 3, 1))))</f>
        <v>0</v>
      </c>
      <c r="BZ8" s="43" t="str">
        <f>IFERROR(__xludf.DUMMYFUNCTION("IF(BY8=1, FILTER(TOSSUP, LEN(TOSSUP)), IF(BY8=2, FILTER(NEG, LEN(NEG)), IF(BY8, FILTER(NONEG, LEN(NONEG)), """")))"),"")</f>
        <v/>
      </c>
      <c r="CA8" s="43"/>
      <c r="CB8" s="43"/>
    </row>
    <row r="9">
      <c r="A9" s="3"/>
      <c r="B9" s="3"/>
      <c r="C9" s="62"/>
      <c r="D9" s="63">
        <v>10.0</v>
      </c>
      <c r="E9" s="62"/>
      <c r="F9" s="63"/>
      <c r="G9" s="62"/>
      <c r="H9" s="71"/>
      <c r="I9" s="65">
        <v>20.0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30</v>
      </c>
      <c r="K9" s="66">
        <f>IFERROR(__xludf.DUMMYFUNCTION("IF(OR(RegExMatch(J9&amp;"""",""ERR""), RegExMatch(J9&amp;"""",""--""), RegExMatch(K8&amp;"""",""--""),),  ""-----------"", SUM(J9,K8))"),190.0)</f>
        <v>190</v>
      </c>
      <c r="L9" s="67">
        <v>6.0</v>
      </c>
      <c r="M9" s="68"/>
      <c r="N9" s="71"/>
      <c r="O9" s="69"/>
      <c r="P9" s="72">
        <v>-5.0</v>
      </c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-5</v>
      </c>
      <c r="U9" s="66">
        <f>IFERROR(__xludf.DUMMYFUNCTION("IF(OR(RegExMatch(T9&amp;"""",""ERR""), RegExMatch(T9&amp;"""",""--""), RegExMatch(U8&amp;"""",""--""),),  ""-----------"", SUM(T9,U8))"),25.0)</f>
        <v>25</v>
      </c>
      <c r="V9" s="44"/>
      <c r="W9" s="44" t="b">
        <f t="shared" si="1"/>
        <v>1</v>
      </c>
      <c r="X9" s="44">
        <f>IFERROR(__xludf.DUMMYFUNCTION("IF(W9, FILTER(BONUS, LEN(BONUS)), ""0"")"),0.0)</f>
        <v>0</v>
      </c>
      <c r="Y9" s="43">
        <f>IFERROR(__xludf.DUMMYFUNCTION("""COMPUTED_VALUE"""),10.0)</f>
        <v>10</v>
      </c>
      <c r="Z9" s="43">
        <f>IFERROR(__xludf.DUMMYFUNCTION("""COMPUTED_VALUE"""),20.0)</f>
        <v>20</v>
      </c>
      <c r="AA9" s="43">
        <f>IFERROR(__xludf.DUMMYFUNCTION("""COMPUTED_VALUE"""),30.0)</f>
        <v>30</v>
      </c>
      <c r="AB9" s="44" t="b">
        <f t="shared" si="2"/>
        <v>0</v>
      </c>
      <c r="AC9" s="44" t="str">
        <f>IFERROR(__xludf.DUMMYFUNCTION("IF(AB9, FILTER(BONUS, LEN(BONUS)), ""0"")"),"0")</f>
        <v>0</v>
      </c>
      <c r="AD9" s="43"/>
      <c r="AE9" s="43"/>
      <c r="AF9" s="43"/>
      <c r="AG9" s="43">
        <f>IF(C3="", 0, IF(SUM(C9:H9)-C9&lt;&gt;0, 0, IF(SUM(M9:R9)&gt;0, 2, IF(SUM(M9:R9)&lt;0, 3, 1))))</f>
        <v>0</v>
      </c>
      <c r="AH9" s="44" t="str">
        <f>IFERROR(__xludf.DUMMYFUNCTION("IF(AG9=1, FILTER(TOSSUP, LEN(TOSSUP)), IF(AG9=2, FILTER(NEG, LEN(NEG)), IF(AG9, FILTER(NONEG, LEN(NONEG)), """")))"),"")</f>
        <v/>
      </c>
      <c r="AI9" s="43"/>
      <c r="AJ9" s="43"/>
      <c r="AK9" s="43">
        <f>IF(D3="", 0, IF(SUM(C9:H9)-D9&lt;&gt;0, 0, IF(SUM(M9:R9)&gt;0, 2, IF(SUM(M9:R9)&lt;0, 3, 1))))</f>
        <v>3</v>
      </c>
      <c r="AL9" s="43">
        <f>IFERROR(__xludf.DUMMYFUNCTION("IF(AK9=1, FILTER(TOSSUP, LEN(TOSSUP)), IF(AK9=2, FILTER(NEG, LEN(NEG)), IF(AK9, FILTER(NONEG, LEN(NONEG)), """")))"),10.0)</f>
        <v>10</v>
      </c>
      <c r="AM9" s="43">
        <f>IFERROR(__xludf.DUMMYFUNCTION("""COMPUTED_VALUE"""),15.0)</f>
        <v>15</v>
      </c>
      <c r="AN9" s="43"/>
      <c r="AO9" s="43">
        <f>IF(E3="", 0, IF(SUM(C9:H9)-E9&lt;&gt;0, 0, IF(SUM(M9:R9)&gt;0, 2, IF(SUM(M9:R9)&lt;0, 3, 1))))</f>
        <v>0</v>
      </c>
      <c r="AP9" s="43" t="str">
        <f>IFERROR(__xludf.DUMMYFUNCTION("IF(AO9=1, FILTER(TOSSUP, LEN(TOSSUP)), IF(AO9=2, FILTER(NEG, LEN(NEG)), IF(AO9, FILTER(NONEG, LEN(NONEG)), """")))"),"")</f>
        <v/>
      </c>
      <c r="AQ9" s="43"/>
      <c r="AR9" s="43"/>
      <c r="AS9" s="43">
        <f>IF(F3="", 0, IF(SUM(C9:H9)-F9&lt;&gt;0, 0, IF(SUM(M9:R9)&gt;0, 2, IF(SUM(M9:R9)&lt;0, 3, 1))))</f>
        <v>0</v>
      </c>
      <c r="AT9" s="43" t="str">
        <f>IFERROR(__xludf.DUMMYFUNCTION("IF(AS9=1, FILTER(TOSSUP, LEN(TOSSUP)), IF(AS9=2, FILTER(NEG, LEN(NEG)), IF(AS9, FILTER(NONEG, LEN(NONEG)), """")))"),"")</f>
        <v/>
      </c>
      <c r="AU9" s="43"/>
      <c r="AV9" s="43"/>
      <c r="AW9" s="43">
        <f>IF(G3="", 0, IF(SUM(C9:H9)-G9&lt;&gt;0, 0, IF(SUM(M9:R9)&gt;0, 2, IF(SUM(M9:R9)&lt;0, 3, 1))))</f>
        <v>0</v>
      </c>
      <c r="AX9" s="43" t="str">
        <f>IFERROR(__xludf.DUMMYFUNCTION("IF(AW9=1, FILTER(TOSSUP, LEN(TOSSUP)), IF(AW9=2, FILTER(NEG, LEN(NEG)), IF(AW9, FILTER(NONEG, LEN(NONEG)), """")))"),"")</f>
        <v/>
      </c>
      <c r="AY9" s="43"/>
      <c r="AZ9" s="43"/>
      <c r="BA9" s="43">
        <f>IF(H3="", 0, IF(SUM(C9:H9)-H9&lt;&gt;0, 0, IF(SUM(M9:R9)&gt;0, 2, IF(SUM(M9:R9)&lt;0, 3, 1))))</f>
        <v>0</v>
      </c>
      <c r="BB9" s="43" t="str">
        <f>IFERROR(__xludf.DUMMYFUNCTION("IF(BA9=1, FILTER(TOSSUP, LEN(TOSSUP)), IF(BA9=2, FILTER(NEG, LEN(NEG)), IF(BA9, FILTER(NONEG, LEN(NONEG)), """")))"),"")</f>
        <v/>
      </c>
      <c r="BC9" s="43"/>
      <c r="BD9" s="43"/>
      <c r="BE9" s="43">
        <f>IF(M3="", 0, IF(SUM(M9:R9)-M9&lt;&gt;0, 0, IF(SUM(C9:H9)&gt;0, 2, IF(SUM(C9:H9)&lt;0, 3, 1))))</f>
        <v>0</v>
      </c>
      <c r="BF9" s="43" t="str">
        <f>IFERROR(__xludf.DUMMYFUNCTION("IF(BE9=1, FILTER(TOSSUP, LEN(TOSSUP)), IF(BE9=2, FILTER(NEG, LEN(NEG)), IF(BE9, FILTER(NONEG, LEN(NONEG)), """")))"),"")</f>
        <v/>
      </c>
      <c r="BG9" s="43"/>
      <c r="BH9" s="43"/>
      <c r="BI9" s="43">
        <f>IF(N3="", 0, IF(SUM(M9:R9)-N9&lt;&gt;0, 0, IF(SUM(C9:H9)&gt;0, 2, IF(SUM(C9:H9)&lt;0, 3, 1))))</f>
        <v>0</v>
      </c>
      <c r="BJ9" s="43" t="str">
        <f>IFERROR(__xludf.DUMMYFUNCTION("IF(BI9=1, FILTER(TOSSUP, LEN(TOSSUP)), IF(BI9=2, FILTER(NEG, LEN(NEG)), IF(BI9, FILTER(NONEG, LEN(NONEG)), """")))"),"")</f>
        <v/>
      </c>
      <c r="BK9" s="43"/>
      <c r="BL9" s="43"/>
      <c r="BM9" s="43">
        <f>IF(O3="", 0, IF(SUM(M9:R9)-O9&lt;&gt;0, 0, IF(SUM(C9:H9)&gt;0, 2, IF(SUM(C9:H9)&lt;0, 3, 1))))</f>
        <v>0</v>
      </c>
      <c r="BN9" s="43" t="str">
        <f>IFERROR(__xludf.DUMMYFUNCTION("IF(BM9=1, FILTER(TOSSUP, LEN(TOSSUP)), IF(BM9=2, FILTER(NEG, LEN(NEG)), IF(BM9, FILTER(NONEG, LEN(NONEG)), """")))"),"")</f>
        <v/>
      </c>
      <c r="BO9" s="43"/>
      <c r="BP9" s="43"/>
      <c r="BQ9" s="43">
        <f>IF(P3="", 0, IF(SUM(M9:R9)-P9&lt;&gt;0, 0, IF(SUM(C9:H9)&gt;0, 2, IF(SUM(C9:H9)&lt;0, 3, 1))))</f>
        <v>2</v>
      </c>
      <c r="BR9" s="43">
        <f>IFERROR(__xludf.DUMMYFUNCTION("IF(BQ9=1, FILTER(TOSSUP, LEN(TOSSUP)), IF(BQ9=2, FILTER(NEG, LEN(NEG)), IF(BQ9, FILTER(NONEG, LEN(NONEG)), """")))"),-5.0)</f>
        <v>-5</v>
      </c>
      <c r="BS9" s="43"/>
      <c r="BT9" s="43"/>
      <c r="BU9" s="43">
        <f>IF(Q3="", 0, IF(SUM(M9:R9)-Q9&lt;&gt;0, 0, IF(SUM(C9:H9)&gt;0, 2, IF(SUM(C9:H9)&lt;0, 3, 1))))</f>
        <v>0</v>
      </c>
      <c r="BV9" s="43" t="str">
        <f>IFERROR(__xludf.DUMMYFUNCTION("IF(BU9=1, FILTER(TOSSUP, LEN(TOSSUP)), IF(BU9=2, FILTER(NEG, LEN(NEG)), IF(BU9, FILTER(NONEG, LEN(NONEG)), """")))"),"")</f>
        <v/>
      </c>
      <c r="BW9" s="43"/>
      <c r="BX9" s="43"/>
      <c r="BY9" s="43">
        <f>IF(R3="", 0, IF(SUM(M9:R9)-R9&lt;&gt;0, 0, IF(SUM(C9:H9)&gt;0, 2, IF(SUM(C9:H9)&lt;0, 3, 1))))</f>
        <v>0</v>
      </c>
      <c r="BZ9" s="43" t="str">
        <f>IFERROR(__xludf.DUMMYFUNCTION("IF(BY9=1, FILTER(TOSSUP, LEN(TOSSUP)), IF(BY9=2, FILTER(NEG, LEN(NEG)), IF(BY9, FILTER(NONEG, LEN(NONEG)), """")))"),"")</f>
        <v/>
      </c>
      <c r="CA9" s="43"/>
      <c r="CB9" s="43"/>
    </row>
    <row r="10">
      <c r="A10" s="3"/>
      <c r="B10" s="3"/>
      <c r="C10" s="32"/>
      <c r="D10" s="33"/>
      <c r="E10" s="60"/>
      <c r="F10" s="33"/>
      <c r="G10" s="60"/>
      <c r="H10" s="61"/>
      <c r="I10" s="34"/>
      <c r="J10" s="33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2">
        <f>IFERROR(__xludf.DUMMYFUNCTION("IF(OR(RegExMatch(J10&amp;"""",""ERR""), RegExMatch(J10&amp;"""",""--""), RegExMatch(K9&amp;"""",""--""),),  ""-----------"", SUM(J10,K9))"),190.0)</f>
        <v>190</v>
      </c>
      <c r="L10" s="38">
        <v>7.0</v>
      </c>
      <c r="M10" s="39"/>
      <c r="N10" s="61"/>
      <c r="O10" s="39">
        <v>15.0</v>
      </c>
      <c r="P10" s="59"/>
      <c r="Q10" s="58"/>
      <c r="R10" s="59"/>
      <c r="S10" s="34">
        <v>20.0</v>
      </c>
      <c r="T10" s="33">
        <f>IF(AND(SUM(M10:R10)&lt;=0,S10&gt;0), "BON.ERR", IF(OR(AND(M10&lt;&gt;"", M3=""), AND(N10&lt;&gt;"", N3=""), AND(O10&lt;&gt;"", O3=""), AND(P10&lt;&gt;"", P3=""), AND(Q10&lt;&gt;"", Q3=""), AND(R10&lt;&gt;"", R3="")), "TU.ERR", SUM(M10:S10)))</f>
        <v>35</v>
      </c>
      <c r="U10" s="42">
        <f>IFERROR(__xludf.DUMMYFUNCTION("IF(OR(RegExMatch(T10&amp;"""",""ERR""), RegExMatch(T10&amp;"""",""--""), RegExMatch(U9&amp;"""",""--""),),  ""-----------"", SUM(T10,U9))"),60.0)</f>
        <v>60</v>
      </c>
      <c r="V10" s="43"/>
      <c r="W10" s="44" t="b">
        <f t="shared" si="1"/>
        <v>0</v>
      </c>
      <c r="X10" s="44" t="str">
        <f>IFERROR(__xludf.DUMMYFUNCTION("IF(W10, FILTER(BONUS, LEN(BONUS)), ""0"")"),"0")</f>
        <v>0</v>
      </c>
      <c r="Y10" s="43"/>
      <c r="Z10" s="43"/>
      <c r="AA10" s="43"/>
      <c r="AB10" s="44" t="b">
        <f t="shared" si="2"/>
        <v>1</v>
      </c>
      <c r="AC10" s="44">
        <f>IFERROR(__xludf.DUMMYFUNCTION("IF(AB10, FILTER(BONUS, LEN(BONUS)), ""0"")"),0.0)</f>
        <v>0</v>
      </c>
      <c r="AD10" s="43">
        <f>IFERROR(__xludf.DUMMYFUNCTION("""COMPUTED_VALUE"""),10.0)</f>
        <v>10</v>
      </c>
      <c r="AE10" s="43">
        <f>IFERROR(__xludf.DUMMYFUNCTION("""COMPUTED_VALUE"""),20.0)</f>
        <v>20</v>
      </c>
      <c r="AF10" s="43">
        <f>IFERROR(__xludf.DUMMYFUNCTION("""COMPUTED_VALUE"""),30.0)</f>
        <v>30</v>
      </c>
      <c r="AG10" s="43">
        <f>IF(C3="", 0, IF(SUM(C10:H10)-C10&lt;&gt;0, 0, IF(SUM(M10:R10)&gt;0, 2, IF(SUM(M10:R10)&lt;0, 3, 1))))</f>
        <v>2</v>
      </c>
      <c r="AH10" s="44">
        <f>IFERROR(__xludf.DUMMYFUNCTION("IF(AG10=1, FILTER(TOSSUP, LEN(TOSSUP)), IF(AG10=2, FILTER(NEG, LEN(NEG)), IF(AG10, FILTER(NONEG, LEN(NONEG)), """")))"),-5.0)</f>
        <v>-5</v>
      </c>
      <c r="AI10" s="43"/>
      <c r="AJ10" s="43"/>
      <c r="AK10" s="43">
        <f>IF(D3="", 0, IF(SUM(C10:H10)-D10&lt;&gt;0, 0, IF(SUM(M10:R10)&gt;0, 2, IF(SUM(M10:R10)&lt;0, 3, 1))))</f>
        <v>2</v>
      </c>
      <c r="AL10" s="43">
        <f>IFERROR(__xludf.DUMMYFUNCTION("IF(AK10=1, FILTER(TOSSUP, LEN(TOSSUP)), IF(AK10=2, FILTER(NEG, LEN(NEG)), IF(AK10, FILTER(NONEG, LEN(NONEG)), """")))"),-5.0)</f>
        <v>-5</v>
      </c>
      <c r="AM10" s="43"/>
      <c r="AN10" s="43"/>
      <c r="AO10" s="43">
        <f>IF(E3="", 0, IF(SUM(C10:H10)-E10&lt;&gt;0, 0, IF(SUM(M10:R10)&gt;0, 2, IF(SUM(M10:R10)&lt;0, 3, 1))))</f>
        <v>2</v>
      </c>
      <c r="AP10" s="43">
        <f>IFERROR(__xludf.DUMMYFUNCTION("IF(AO10=1, FILTER(TOSSUP, LEN(TOSSUP)), IF(AO10=2, FILTER(NEG, LEN(NEG)), IF(AO10, FILTER(NONEG, LEN(NONEG)), """")))"),-5.0)</f>
        <v>-5</v>
      </c>
      <c r="AQ10" s="43"/>
      <c r="AR10" s="43"/>
      <c r="AS10" s="43">
        <f>IF(F3="", 0, IF(SUM(C10:H10)-F10&lt;&gt;0, 0, IF(SUM(M10:R10)&gt;0, 2, IF(SUM(M10:R10)&lt;0, 3, 1))))</f>
        <v>2</v>
      </c>
      <c r="AT10" s="43">
        <f>IFERROR(__xludf.DUMMYFUNCTION("IF(AS10=1, FILTER(TOSSUP, LEN(TOSSUP)), IF(AS10=2, FILTER(NEG, LEN(NEG)), IF(AS10, FILTER(NONEG, LEN(NONEG)), """")))"),-5.0)</f>
        <v>-5</v>
      </c>
      <c r="AU10" s="43"/>
      <c r="AV10" s="43"/>
      <c r="AW10" s="43">
        <f>IF(G3="", 0, IF(SUM(C10:H10)-G10&lt;&gt;0, 0, IF(SUM(M10:R10)&gt;0, 2, IF(SUM(M10:R10)&lt;0, 3, 1))))</f>
        <v>0</v>
      </c>
      <c r="AX10" s="43" t="str">
        <f>IFERROR(__xludf.DUMMYFUNCTION("IF(AW10=1, FILTER(TOSSUP, LEN(TOSSUP)), IF(AW10=2, FILTER(NEG, LEN(NEG)), IF(AW10, FILTER(NONEG, LEN(NONEG)), """")))"),"")</f>
        <v/>
      </c>
      <c r="AY10" s="43"/>
      <c r="AZ10" s="43"/>
      <c r="BA10" s="43">
        <f>IF(H3="", 0, IF(SUM(C10:H10)-H10&lt;&gt;0, 0, IF(SUM(M10:R10)&gt;0, 2, IF(SUM(M10:R10)&lt;0, 3, 1))))</f>
        <v>0</v>
      </c>
      <c r="BB10" s="43" t="str">
        <f>IFERROR(__xludf.DUMMYFUNCTION("IF(BA10=1, FILTER(TOSSUP, LEN(TOSSUP)), IF(BA10=2, FILTER(NEG, LEN(NEG)), IF(BA10, FILTER(NONEG, LEN(NONEG)), """")))"),"")</f>
        <v/>
      </c>
      <c r="BC10" s="43"/>
      <c r="BD10" s="43"/>
      <c r="BE10" s="43">
        <f>IF(M3="", 0, IF(SUM(M10:R10)-M10&lt;&gt;0, 0, IF(SUM(C10:H10)&gt;0, 2, IF(SUM(C10:H10)&lt;0, 3, 1))))</f>
        <v>0</v>
      </c>
      <c r="BF10" s="43" t="str">
        <f>IFERROR(__xludf.DUMMYFUNCTION("IF(BE10=1, FILTER(TOSSUP, LEN(TOSSUP)), IF(BE10=2, FILTER(NEG, LEN(NEG)), IF(BE10, FILTER(NONEG, LEN(NONEG)), """")))"),"")</f>
        <v/>
      </c>
      <c r="BG10" s="43"/>
      <c r="BH10" s="43"/>
      <c r="BI10" s="43">
        <f>IF(N3="", 0, IF(SUM(M10:R10)-N10&lt;&gt;0, 0, IF(SUM(C10:H10)&gt;0, 2, IF(SUM(C10:H10)&lt;0, 3, 1))))</f>
        <v>0</v>
      </c>
      <c r="BJ10" s="43" t="str">
        <f>IFERROR(__xludf.DUMMYFUNCTION("IF(BI10=1, FILTER(TOSSUP, LEN(TOSSUP)), IF(BI10=2, FILTER(NEG, LEN(NEG)), IF(BI10, FILTER(NONEG, LEN(NONEG)), """")))"),"")</f>
        <v/>
      </c>
      <c r="BK10" s="43"/>
      <c r="BL10" s="43"/>
      <c r="BM10" s="43">
        <f>IF(O3="", 0, IF(SUM(M10:R10)-O10&lt;&gt;0, 0, IF(SUM(C10:H10)&gt;0, 2, IF(SUM(C10:H10)&lt;0, 3, 1))))</f>
        <v>1</v>
      </c>
      <c r="BN10" s="43">
        <f>IFERROR(__xludf.DUMMYFUNCTION("IF(BM10=1, FILTER(TOSSUP, LEN(TOSSUP)), IF(BM10=2, FILTER(NEG, LEN(NEG)), IF(BM10, FILTER(NONEG, LEN(NONEG)), """")))"),-5.0)</f>
        <v>-5</v>
      </c>
      <c r="BO10" s="43">
        <f>IFERROR(__xludf.DUMMYFUNCTION("""COMPUTED_VALUE"""),10.0)</f>
        <v>10</v>
      </c>
      <c r="BP10" s="43">
        <f>IFERROR(__xludf.DUMMYFUNCTION("""COMPUTED_VALUE"""),15.0)</f>
        <v>15</v>
      </c>
      <c r="BQ10" s="43">
        <f>IF(P3="", 0, IF(SUM(M10:R10)-P10&lt;&gt;0, 0, IF(SUM(C10:H10)&gt;0, 2, IF(SUM(C10:H10)&lt;0, 3, 1))))</f>
        <v>0</v>
      </c>
      <c r="BR10" s="43" t="str">
        <f>IFERROR(__xludf.DUMMYFUNCTION("IF(BQ10=1, FILTER(TOSSUP, LEN(TOSSUP)), IF(BQ10=2, FILTER(NEG, LEN(NEG)), IF(BQ10, FILTER(NONEG, LEN(NONEG)), """")))"),"")</f>
        <v/>
      </c>
      <c r="BS10" s="43"/>
      <c r="BT10" s="43"/>
      <c r="BU10" s="43">
        <f>IF(Q3="", 0, IF(SUM(M10:R10)-Q10&lt;&gt;0, 0, IF(SUM(C10:H10)&gt;0, 2, IF(SUM(C10:H10)&lt;0, 3, 1))))</f>
        <v>0</v>
      </c>
      <c r="BV10" s="43" t="str">
        <f>IFERROR(__xludf.DUMMYFUNCTION("IF(BU10=1, FILTER(TOSSUP, LEN(TOSSUP)), IF(BU10=2, FILTER(NEG, LEN(NEG)), IF(BU10, FILTER(NONEG, LEN(NONEG)), """")))"),"")</f>
        <v/>
      </c>
      <c r="BW10" s="43"/>
      <c r="BX10" s="43"/>
      <c r="BY10" s="43">
        <f>IF(R3="", 0, IF(SUM(M10:R10)-R10&lt;&gt;0, 0, IF(SUM(C10:H10)&gt;0, 2, IF(SUM(C10:H10)&lt;0, 3, 1))))</f>
        <v>0</v>
      </c>
      <c r="BZ10" s="43" t="str">
        <f>IFERROR(__xludf.DUMMYFUNCTION("IF(BY10=1, FILTER(TOSSUP, LEN(TOSSUP)), IF(BY10=2, FILTER(NEG, LEN(NEG)), IF(BY10, FILTER(NONEG, LEN(NONEG)), """")))"),"")</f>
        <v/>
      </c>
      <c r="CA10" s="43"/>
      <c r="CB10" s="43"/>
    </row>
    <row r="11">
      <c r="A11" s="3"/>
      <c r="B11" s="3"/>
      <c r="C11" s="32"/>
      <c r="D11" s="33"/>
      <c r="E11" s="60"/>
      <c r="F11" s="61"/>
      <c r="G11" s="60"/>
      <c r="H11" s="61"/>
      <c r="I11" s="34"/>
      <c r="J11" s="33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2">
        <f>IFERROR(__xludf.DUMMYFUNCTION("IF(OR(RegExMatch(J11&amp;"""",""ERR""), RegExMatch(J11&amp;"""",""--""), RegExMatch(K10&amp;"""",""--""),),  ""-----------"", SUM(J11,K10))"),190.0)</f>
        <v>190</v>
      </c>
      <c r="L11" s="38">
        <v>8.0</v>
      </c>
      <c r="M11" s="39"/>
      <c r="N11" s="61"/>
      <c r="O11" s="39">
        <v>-5.0</v>
      </c>
      <c r="P11" s="59"/>
      <c r="Q11" s="58"/>
      <c r="R11" s="59"/>
      <c r="S11" s="34">
        <v>0.0</v>
      </c>
      <c r="T11" s="33">
        <f>IF(AND(SUM(M11:R11)&lt;=0,S11&gt;0), "BON.ERR", IF(OR(AND(M11&lt;&gt;"", M3=""), AND(N11&lt;&gt;"", N3=""), AND(O11&lt;&gt;"", O3=""), AND(P11&lt;&gt;"", P3=""), AND(Q11&lt;&gt;"", Q3=""), AND(R11&lt;&gt;"", R3="")), "TU.ERR", SUM(M11:S11)))</f>
        <v>-5</v>
      </c>
      <c r="U11" s="42">
        <f>IFERROR(__xludf.DUMMYFUNCTION("IF(OR(RegExMatch(T11&amp;"""",""ERR""), RegExMatch(T11&amp;"""",""--""), RegExMatch(U10&amp;"""",""--""),),  ""-----------"", SUM(T11,U10))"),55.0)</f>
        <v>55</v>
      </c>
      <c r="V11" s="43"/>
      <c r="W11" s="44" t="b">
        <f t="shared" si="1"/>
        <v>0</v>
      </c>
      <c r="X11" s="44" t="str">
        <f>IFERROR(__xludf.DUMMYFUNCTION("IF(W11, FILTER(BONUS, LEN(BONUS)), ""0"")"),"0")</f>
        <v>0</v>
      </c>
      <c r="Y11" s="43"/>
      <c r="Z11" s="43"/>
      <c r="AA11" s="43"/>
      <c r="AB11" s="44" t="b">
        <f t="shared" si="2"/>
        <v>0</v>
      </c>
      <c r="AC11" s="44" t="str">
        <f>IFERROR(__xludf.DUMMYFUNCTION("IF(AB11, FILTER(BONUS, LEN(BONUS)), ""0"")"),"0")</f>
        <v>0</v>
      </c>
      <c r="AD11" s="43"/>
      <c r="AE11" s="43"/>
      <c r="AF11" s="43"/>
      <c r="AG11" s="43">
        <f>IF(C3="", 0, IF(SUM(C11:H11)-C11&lt;&gt;0, 0, IF(SUM(M11:R11)&gt;0, 2, IF(SUM(M11:R11)&lt;0, 3, 1))))</f>
        <v>3</v>
      </c>
      <c r="AH11" s="44">
        <f>IFERROR(__xludf.DUMMYFUNCTION("IF(AG11=1, FILTER(TOSSUP, LEN(TOSSUP)), IF(AG11=2, FILTER(NEG, LEN(NEG)), IF(AG11, FILTER(NONEG, LEN(NONEG)), """")))"),10.0)</f>
        <v>10</v>
      </c>
      <c r="AI11" s="43">
        <f>IFERROR(__xludf.DUMMYFUNCTION("""COMPUTED_VALUE"""),15.0)</f>
        <v>15</v>
      </c>
      <c r="AJ11" s="43"/>
      <c r="AK11" s="43">
        <f>IF(D3="", 0, IF(SUM(C11:H11)-D11&lt;&gt;0, 0, IF(SUM(M11:R11)&gt;0, 2, IF(SUM(M11:R11)&lt;0, 3, 1))))</f>
        <v>3</v>
      </c>
      <c r="AL11" s="43">
        <f>IFERROR(__xludf.DUMMYFUNCTION("IF(AK11=1, FILTER(TOSSUP, LEN(TOSSUP)), IF(AK11=2, FILTER(NEG, LEN(NEG)), IF(AK11, FILTER(NONEG, LEN(NONEG)), """")))"),10.0)</f>
        <v>10</v>
      </c>
      <c r="AM11" s="43">
        <f>IFERROR(__xludf.DUMMYFUNCTION("""COMPUTED_VALUE"""),15.0)</f>
        <v>15</v>
      </c>
      <c r="AN11" s="43"/>
      <c r="AO11" s="43">
        <f>IF(E3="", 0, IF(SUM(C11:H11)-E11&lt;&gt;0, 0, IF(SUM(M11:R11)&gt;0, 2, IF(SUM(M11:R11)&lt;0, 3, 1))))</f>
        <v>3</v>
      </c>
      <c r="AP11" s="43">
        <f>IFERROR(__xludf.DUMMYFUNCTION("IF(AO11=1, FILTER(TOSSUP, LEN(TOSSUP)), IF(AO11=2, FILTER(NEG, LEN(NEG)), IF(AO11, FILTER(NONEG, LEN(NONEG)), """")))"),10.0)</f>
        <v>10</v>
      </c>
      <c r="AQ11" s="43">
        <f>IFERROR(__xludf.DUMMYFUNCTION("""COMPUTED_VALUE"""),15.0)</f>
        <v>15</v>
      </c>
      <c r="AR11" s="43"/>
      <c r="AS11" s="43">
        <f>IF(F3="", 0, IF(SUM(C11:H11)-F11&lt;&gt;0, 0, IF(SUM(M11:R11)&gt;0, 2, IF(SUM(M11:R11)&lt;0, 3, 1))))</f>
        <v>3</v>
      </c>
      <c r="AT11" s="43">
        <f>IFERROR(__xludf.DUMMYFUNCTION("IF(AS11=1, FILTER(TOSSUP, LEN(TOSSUP)), IF(AS11=2, FILTER(NEG, LEN(NEG)), IF(AS11, FILTER(NONEG, LEN(NONEG)), """")))"),10.0)</f>
        <v>10</v>
      </c>
      <c r="AU11" s="43">
        <f>IFERROR(__xludf.DUMMYFUNCTION("""COMPUTED_VALUE"""),15.0)</f>
        <v>15</v>
      </c>
      <c r="AV11" s="43"/>
      <c r="AW11" s="43">
        <f>IF(G3="", 0, IF(SUM(C11:H11)-G11&lt;&gt;0, 0, IF(SUM(M11:R11)&gt;0, 2, IF(SUM(M11:R11)&lt;0, 3, 1))))</f>
        <v>0</v>
      </c>
      <c r="AX11" s="43" t="str">
        <f>IFERROR(__xludf.DUMMYFUNCTION("IF(AW11=1, FILTER(TOSSUP, LEN(TOSSUP)), IF(AW11=2, FILTER(NEG, LEN(NEG)), IF(AW11, FILTER(NONEG, LEN(NONEG)), """")))"),"")</f>
        <v/>
      </c>
      <c r="AY11" s="43"/>
      <c r="AZ11" s="43"/>
      <c r="BA11" s="43">
        <f>IF(H3="", 0, IF(SUM(C11:H11)-H11&lt;&gt;0, 0, IF(SUM(M11:R11)&gt;0, 2, IF(SUM(M11:R11)&lt;0, 3, 1))))</f>
        <v>0</v>
      </c>
      <c r="BB11" s="43" t="str">
        <f>IFERROR(__xludf.DUMMYFUNCTION("IF(BA11=1, FILTER(TOSSUP, LEN(TOSSUP)), IF(BA11=2, FILTER(NEG, LEN(NEG)), IF(BA11, FILTER(NONEG, LEN(NONEG)), """")))"),"")</f>
        <v/>
      </c>
      <c r="BC11" s="43"/>
      <c r="BD11" s="43"/>
      <c r="BE11" s="43">
        <f>IF(M3="", 0, IF(SUM(M11:R11)-M11&lt;&gt;0, 0, IF(SUM(C11:H11)&gt;0, 2, IF(SUM(C11:H11)&lt;0, 3, 1))))</f>
        <v>0</v>
      </c>
      <c r="BF11" s="43" t="str">
        <f>IFERROR(__xludf.DUMMYFUNCTION("IF(BE11=1, FILTER(TOSSUP, LEN(TOSSUP)), IF(BE11=2, FILTER(NEG, LEN(NEG)), IF(BE11, FILTER(NONEG, LEN(NONEG)), """")))"),"")</f>
        <v/>
      </c>
      <c r="BG11" s="43"/>
      <c r="BH11" s="43"/>
      <c r="BI11" s="43">
        <f>IF(N3="", 0, IF(SUM(M11:R11)-N11&lt;&gt;0, 0, IF(SUM(C11:H11)&gt;0, 2, IF(SUM(C11:H11)&lt;0, 3, 1))))</f>
        <v>0</v>
      </c>
      <c r="BJ11" s="43" t="str">
        <f>IFERROR(__xludf.DUMMYFUNCTION("IF(BI11=1, FILTER(TOSSUP, LEN(TOSSUP)), IF(BI11=2, FILTER(NEG, LEN(NEG)), IF(BI11, FILTER(NONEG, LEN(NONEG)), """")))"),"")</f>
        <v/>
      </c>
      <c r="BK11" s="43"/>
      <c r="BL11" s="43"/>
      <c r="BM11" s="43">
        <f>IF(O3="", 0, IF(SUM(M11:R11)-O11&lt;&gt;0, 0, IF(SUM(C11:H11)&gt;0, 2, IF(SUM(C11:H11)&lt;0, 3, 1))))</f>
        <v>1</v>
      </c>
      <c r="BN11" s="43">
        <f>IFERROR(__xludf.DUMMYFUNCTION("IF(BM11=1, FILTER(TOSSUP, LEN(TOSSUP)), IF(BM11=2, FILTER(NEG, LEN(NEG)), IF(BM11, FILTER(NONEG, LEN(NONEG)), """")))"),-5.0)</f>
        <v>-5</v>
      </c>
      <c r="BO11" s="43">
        <f>IFERROR(__xludf.DUMMYFUNCTION("""COMPUTED_VALUE"""),10.0)</f>
        <v>10</v>
      </c>
      <c r="BP11" s="43">
        <f>IFERROR(__xludf.DUMMYFUNCTION("""COMPUTED_VALUE"""),15.0)</f>
        <v>15</v>
      </c>
      <c r="BQ11" s="43">
        <f>IF(P3="", 0, IF(SUM(M11:R11)-P11&lt;&gt;0, 0, IF(SUM(C11:H11)&gt;0, 2, IF(SUM(C11:H11)&lt;0, 3, 1))))</f>
        <v>0</v>
      </c>
      <c r="BR11" s="43" t="str">
        <f>IFERROR(__xludf.DUMMYFUNCTION("IF(BQ11=1, FILTER(TOSSUP, LEN(TOSSUP)), IF(BQ11=2, FILTER(NEG, LEN(NEG)), IF(BQ11, FILTER(NONEG, LEN(NONEG)), """")))"),"")</f>
        <v/>
      </c>
      <c r="BS11" s="43"/>
      <c r="BT11" s="43"/>
      <c r="BU11" s="43">
        <f>IF(Q3="", 0, IF(SUM(M11:R11)-Q11&lt;&gt;0, 0, IF(SUM(C11:H11)&gt;0, 2, IF(SUM(C11:H11)&lt;0, 3, 1))))</f>
        <v>0</v>
      </c>
      <c r="BV11" s="43" t="str">
        <f>IFERROR(__xludf.DUMMYFUNCTION("IF(BU11=1, FILTER(TOSSUP, LEN(TOSSUP)), IF(BU11=2, FILTER(NEG, LEN(NEG)), IF(BU11, FILTER(NONEG, LEN(NONEG)), """")))"),"")</f>
        <v/>
      </c>
      <c r="BW11" s="43"/>
      <c r="BX11" s="43"/>
      <c r="BY11" s="43">
        <f>IF(R3="", 0, IF(SUM(M11:R11)-R11&lt;&gt;0, 0, IF(SUM(C11:H11)&gt;0, 2, IF(SUM(C11:H11)&lt;0, 3, 1))))</f>
        <v>0</v>
      </c>
      <c r="BZ11" s="43" t="str">
        <f>IFERROR(__xludf.DUMMYFUNCTION("IF(BY11=1, FILTER(TOSSUP, LEN(TOSSUP)), IF(BY11=2, FILTER(NEG, LEN(NEG)), IF(BY11, FILTER(NONEG, LEN(NONEG)), """")))"),"")</f>
        <v/>
      </c>
      <c r="CA11" s="43"/>
      <c r="CB11" s="43"/>
    </row>
    <row r="12">
      <c r="A12" s="3"/>
      <c r="B12" s="3"/>
      <c r="C12" s="32"/>
      <c r="D12" s="33">
        <v>15.0</v>
      </c>
      <c r="E12" s="60"/>
      <c r="F12" s="61"/>
      <c r="G12" s="60"/>
      <c r="H12" s="61"/>
      <c r="I12" s="34">
        <v>0.0</v>
      </c>
      <c r="J12" s="33">
        <f>IF(AND(SUM(C12:H12)&lt;=0,I12&gt;0), "BON.ERR", IF(OR(AND(C12&lt;&gt;"", C3=""), AND(D12&lt;&gt;"", D3=""), AND(E12&lt;&gt;"", E3=""), AND(F12&lt;&gt;"", F3=""), AND(G12&lt;&gt;"", G3=""), AND(H12&lt;&gt;"", H3="")), "TU.ERR", SUM(C12:I12)))</f>
        <v>15</v>
      </c>
      <c r="K12" s="42">
        <f>IFERROR(__xludf.DUMMYFUNCTION("IF(OR(RegExMatch(J12&amp;"""",""ERR""), RegExMatch(J12&amp;"""",""--""), RegExMatch(K11&amp;"""",""--""),),  ""-----------"", SUM(J12,K11))"),205.0)</f>
        <v>205</v>
      </c>
      <c r="L12" s="38">
        <v>9.0</v>
      </c>
      <c r="M12" s="39"/>
      <c r="N12" s="33"/>
      <c r="O12" s="58"/>
      <c r="P12" s="59"/>
      <c r="Q12" s="58"/>
      <c r="R12" s="59"/>
      <c r="S12" s="34"/>
      <c r="T12" s="33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2">
        <f>IFERROR(__xludf.DUMMYFUNCTION("IF(OR(RegExMatch(T12&amp;"""",""ERR""), RegExMatch(T12&amp;"""",""--""), RegExMatch(U11&amp;"""",""--""),),  ""-----------"", SUM(T12,U11))"),55.0)</f>
        <v>55</v>
      </c>
      <c r="V12" s="43"/>
      <c r="W12" s="44" t="b">
        <f t="shared" si="1"/>
        <v>1</v>
      </c>
      <c r="X12" s="44">
        <f>IFERROR(__xludf.DUMMYFUNCTION("IF(W12, FILTER(BONUS, LEN(BONUS)), ""0"")"),0.0)</f>
        <v>0</v>
      </c>
      <c r="Y12" s="43">
        <f>IFERROR(__xludf.DUMMYFUNCTION("""COMPUTED_VALUE"""),10.0)</f>
        <v>10</v>
      </c>
      <c r="Z12" s="43">
        <f>IFERROR(__xludf.DUMMYFUNCTION("""COMPUTED_VALUE"""),20.0)</f>
        <v>20</v>
      </c>
      <c r="AA12" s="43">
        <f>IFERROR(__xludf.DUMMYFUNCTION("""COMPUTED_VALUE"""),30.0)</f>
        <v>30</v>
      </c>
      <c r="AB12" s="44" t="b">
        <f t="shared" si="2"/>
        <v>0</v>
      </c>
      <c r="AC12" s="44" t="str">
        <f>IFERROR(__xludf.DUMMYFUNCTION("IF(AB12, FILTER(BONUS, LEN(BONUS)), ""0"")"),"0")</f>
        <v>0</v>
      </c>
      <c r="AD12" s="43"/>
      <c r="AE12" s="43"/>
      <c r="AF12" s="43"/>
      <c r="AG12" s="43">
        <f>IF(C3="", 0, IF(SUM(C12:H12)-C12&lt;&gt;0, 0, IF(SUM(M12:R12)&gt;0, 2, IF(SUM(M12:R12)&lt;0, 3, 1))))</f>
        <v>0</v>
      </c>
      <c r="AH12" s="44" t="str">
        <f>IFERROR(__xludf.DUMMYFUNCTION("IF(AG12=1, FILTER(TOSSUP, LEN(TOSSUP)), IF(AG12=2, FILTER(NEG, LEN(NEG)), IF(AG12, FILTER(NONEG, LEN(NONEG)), """")))"),"")</f>
        <v/>
      </c>
      <c r="AI12" s="43"/>
      <c r="AJ12" s="43"/>
      <c r="AK12" s="43">
        <f>IF(D3="", 0, IF(SUM(C12:H12)-D12&lt;&gt;0, 0, IF(SUM(M12:R12)&gt;0, 2, IF(SUM(M12:R12)&lt;0, 3, 1))))</f>
        <v>1</v>
      </c>
      <c r="AL12" s="43">
        <f>IFERROR(__xludf.DUMMYFUNCTION("IF(AK12=1, FILTER(TOSSUP, LEN(TOSSUP)), IF(AK12=2, FILTER(NEG, LEN(NEG)), IF(AK12, FILTER(NONEG, LEN(NONEG)), """")))"),-5.0)</f>
        <v>-5</v>
      </c>
      <c r="AM12" s="43">
        <f>IFERROR(__xludf.DUMMYFUNCTION("""COMPUTED_VALUE"""),10.0)</f>
        <v>10</v>
      </c>
      <c r="AN12" s="43">
        <f>IFERROR(__xludf.DUMMYFUNCTION("""COMPUTED_VALUE"""),15.0)</f>
        <v>15</v>
      </c>
      <c r="AO12" s="43">
        <f>IF(E3="", 0, IF(SUM(C12:H12)-E12&lt;&gt;0, 0, IF(SUM(M12:R12)&gt;0, 2, IF(SUM(M12:R12)&lt;0, 3, 1))))</f>
        <v>0</v>
      </c>
      <c r="AP12" s="43" t="str">
        <f>IFERROR(__xludf.DUMMYFUNCTION("IF(AO12=1, FILTER(TOSSUP, LEN(TOSSUP)), IF(AO12=2, FILTER(NEG, LEN(NEG)), IF(AO12, FILTER(NONEG, LEN(NONEG)), """")))"),"")</f>
        <v/>
      </c>
      <c r="AQ12" s="43"/>
      <c r="AR12" s="43"/>
      <c r="AS12" s="43">
        <f>IF(F3="", 0, IF(SUM(C12:H12)-F12&lt;&gt;0, 0, IF(SUM(M12:R12)&gt;0, 2, IF(SUM(M12:R12)&lt;0, 3, 1))))</f>
        <v>0</v>
      </c>
      <c r="AT12" s="43" t="str">
        <f>IFERROR(__xludf.DUMMYFUNCTION("IF(AS12=1, FILTER(TOSSUP, LEN(TOSSUP)), IF(AS12=2, FILTER(NEG, LEN(NEG)), IF(AS12, FILTER(NONEG, LEN(NONEG)), """")))"),"")</f>
        <v/>
      </c>
      <c r="AU12" s="43"/>
      <c r="AV12" s="43"/>
      <c r="AW12" s="43">
        <f>IF(G3="", 0, IF(SUM(C12:H12)-G12&lt;&gt;0, 0, IF(SUM(M12:R12)&gt;0, 2, IF(SUM(M12:R12)&lt;0, 3, 1))))</f>
        <v>0</v>
      </c>
      <c r="AX12" s="43" t="str">
        <f>IFERROR(__xludf.DUMMYFUNCTION("IF(AW12=1, FILTER(TOSSUP, LEN(TOSSUP)), IF(AW12=2, FILTER(NEG, LEN(NEG)), IF(AW12, FILTER(NONEG, LEN(NONEG)), """")))"),"")</f>
        <v/>
      </c>
      <c r="AY12" s="43"/>
      <c r="AZ12" s="43"/>
      <c r="BA12" s="43">
        <f>IF(H3="", 0, IF(SUM(C12:H12)-H12&lt;&gt;0, 0, IF(SUM(M12:R12)&gt;0, 2, IF(SUM(M12:R12)&lt;0, 3, 1))))</f>
        <v>0</v>
      </c>
      <c r="BB12" s="43" t="str">
        <f>IFERROR(__xludf.DUMMYFUNCTION("IF(BA12=1, FILTER(TOSSUP, LEN(TOSSUP)), IF(BA12=2, FILTER(NEG, LEN(NEG)), IF(BA12, FILTER(NONEG, LEN(NONEG)), """")))"),"")</f>
        <v/>
      </c>
      <c r="BC12" s="43"/>
      <c r="BD12" s="43"/>
      <c r="BE12" s="43">
        <f>IF(M3="", 0, IF(SUM(M12:R12)-M12&lt;&gt;0, 0, IF(SUM(C12:H12)&gt;0, 2, IF(SUM(C12:H12)&lt;0, 3, 1))))</f>
        <v>2</v>
      </c>
      <c r="BF12" s="43">
        <f>IFERROR(__xludf.DUMMYFUNCTION("IF(BE12=1, FILTER(TOSSUP, LEN(TOSSUP)), IF(BE12=2, FILTER(NEG, LEN(NEG)), IF(BE12, FILTER(NONEG, LEN(NONEG)), """")))"),-5.0)</f>
        <v>-5</v>
      </c>
      <c r="BG12" s="43"/>
      <c r="BH12" s="43"/>
      <c r="BI12" s="43">
        <f>IF(N3="", 0, IF(SUM(M12:R12)-N12&lt;&gt;0, 0, IF(SUM(C12:H12)&gt;0, 2, IF(SUM(C12:H12)&lt;0, 3, 1))))</f>
        <v>2</v>
      </c>
      <c r="BJ12" s="43">
        <f>IFERROR(__xludf.DUMMYFUNCTION("IF(BI12=1, FILTER(TOSSUP, LEN(TOSSUP)), IF(BI12=2, FILTER(NEG, LEN(NEG)), IF(BI12, FILTER(NONEG, LEN(NONEG)), """")))"),-5.0)</f>
        <v>-5</v>
      </c>
      <c r="BK12" s="43"/>
      <c r="BL12" s="43"/>
      <c r="BM12" s="43">
        <f>IF(O3="", 0, IF(SUM(M12:R12)-O12&lt;&gt;0, 0, IF(SUM(C12:H12)&gt;0, 2, IF(SUM(C12:H12)&lt;0, 3, 1))))</f>
        <v>2</v>
      </c>
      <c r="BN12" s="43">
        <f>IFERROR(__xludf.DUMMYFUNCTION("IF(BM12=1, FILTER(TOSSUP, LEN(TOSSUP)), IF(BM12=2, FILTER(NEG, LEN(NEG)), IF(BM12, FILTER(NONEG, LEN(NONEG)), """")))"),-5.0)</f>
        <v>-5</v>
      </c>
      <c r="BO12" s="43"/>
      <c r="BP12" s="43"/>
      <c r="BQ12" s="43">
        <f>IF(P3="", 0, IF(SUM(M12:R12)-P12&lt;&gt;0, 0, IF(SUM(C12:H12)&gt;0, 2, IF(SUM(C12:H12)&lt;0, 3, 1))))</f>
        <v>2</v>
      </c>
      <c r="BR12" s="43">
        <f>IFERROR(__xludf.DUMMYFUNCTION("IF(BQ12=1, FILTER(TOSSUP, LEN(TOSSUP)), IF(BQ12=2, FILTER(NEG, LEN(NEG)), IF(BQ12, FILTER(NONEG, LEN(NONEG)), """")))"),-5.0)</f>
        <v>-5</v>
      </c>
      <c r="BS12" s="43"/>
      <c r="BT12" s="43"/>
      <c r="BU12" s="43">
        <f>IF(Q3="", 0, IF(SUM(M12:R12)-Q12&lt;&gt;0, 0, IF(SUM(C12:H12)&gt;0, 2, IF(SUM(C12:H12)&lt;0, 3, 1))))</f>
        <v>0</v>
      </c>
      <c r="BV12" s="43" t="str">
        <f>IFERROR(__xludf.DUMMYFUNCTION("IF(BU12=1, FILTER(TOSSUP, LEN(TOSSUP)), IF(BU12=2, FILTER(NEG, LEN(NEG)), IF(BU12, FILTER(NONEG, LEN(NONEG)), """")))"),"")</f>
        <v/>
      </c>
      <c r="BW12" s="43"/>
      <c r="BX12" s="43"/>
      <c r="BY12" s="43">
        <f>IF(R3="", 0, IF(SUM(M12:R12)-R12&lt;&gt;0, 0, IF(SUM(C12:H12)&gt;0, 2, IF(SUM(C12:H12)&lt;0, 3, 1))))</f>
        <v>0</v>
      </c>
      <c r="BZ12" s="43" t="str">
        <f>IFERROR(__xludf.DUMMYFUNCTION("IF(BY12=1, FILTER(TOSSUP, LEN(TOSSUP)), IF(BY12=2, FILTER(NEG, LEN(NEG)), IF(BY12, FILTER(NONEG, LEN(NONEG)), """")))"),"")</f>
        <v/>
      </c>
      <c r="CA12" s="43"/>
      <c r="CB12" s="43"/>
    </row>
    <row r="13">
      <c r="A13" s="3"/>
      <c r="B13" s="3"/>
      <c r="C13" s="62"/>
      <c r="D13" s="63"/>
      <c r="E13" s="62">
        <v>10.0</v>
      </c>
      <c r="F13" s="71"/>
      <c r="G13" s="64"/>
      <c r="H13" s="71"/>
      <c r="I13" s="65">
        <v>20.0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30</v>
      </c>
      <c r="K13" s="66">
        <f>IFERROR(__xludf.DUMMYFUNCTION("IF(OR(RegExMatch(J13&amp;"""",""ERR""), RegExMatch(J13&amp;"""",""--""), RegExMatch(K12&amp;"""",""--""),),  ""-----------"", SUM(J13,K12))"),235.0)</f>
        <v>235</v>
      </c>
      <c r="L13" s="67">
        <v>10.0</v>
      </c>
      <c r="M13" s="68">
        <v>-5.0</v>
      </c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-5</v>
      </c>
      <c r="U13" s="66">
        <f>IFERROR(__xludf.DUMMYFUNCTION("IF(OR(RegExMatch(T13&amp;"""",""ERR""), RegExMatch(T13&amp;"""",""--""), RegExMatch(U12&amp;"""",""--""),),  ""-----------"", SUM(T13,U12))"),50.0)</f>
        <v>50</v>
      </c>
      <c r="V13" s="43"/>
      <c r="W13" s="44" t="b">
        <f t="shared" si="1"/>
        <v>1</v>
      </c>
      <c r="X13" s="44">
        <f>IFERROR(__xludf.DUMMYFUNCTION("IF(W13, FILTER(BONUS, LEN(BONUS)), ""0"")"),0.0)</f>
        <v>0</v>
      </c>
      <c r="Y13" s="43">
        <f>IFERROR(__xludf.DUMMYFUNCTION("""COMPUTED_VALUE"""),10.0)</f>
        <v>10</v>
      </c>
      <c r="Z13" s="43">
        <f>IFERROR(__xludf.DUMMYFUNCTION("""COMPUTED_VALUE"""),20.0)</f>
        <v>20</v>
      </c>
      <c r="AA13" s="43">
        <f>IFERROR(__xludf.DUMMYFUNCTION("""COMPUTED_VALUE"""),30.0)</f>
        <v>30</v>
      </c>
      <c r="AB13" s="44" t="b">
        <f t="shared" si="2"/>
        <v>0</v>
      </c>
      <c r="AC13" s="44" t="str">
        <f>IFERROR(__xludf.DUMMYFUNCTION("IF(AB13, FILTER(BONUS, LEN(BONUS)), ""0"")"),"0")</f>
        <v>0</v>
      </c>
      <c r="AD13" s="43"/>
      <c r="AE13" s="43"/>
      <c r="AF13" s="43"/>
      <c r="AG13" s="43">
        <f>IF(C3="", 0, IF(SUM(C13:H13)-C13&lt;&gt;0, 0, IF(SUM(M13:R13)&gt;0, 2, IF(SUM(M13:R13)&lt;0, 3, 1))))</f>
        <v>0</v>
      </c>
      <c r="AH13" s="44" t="str">
        <f>IFERROR(__xludf.DUMMYFUNCTION("IF(AG13=1, FILTER(TOSSUP, LEN(TOSSUP)), IF(AG13=2, FILTER(NEG, LEN(NEG)), IF(AG13, FILTER(NONEG, LEN(NONEG)), """")))"),"")</f>
        <v/>
      </c>
      <c r="AI13" s="43"/>
      <c r="AJ13" s="43"/>
      <c r="AK13" s="43">
        <f>IF(D3="", 0, IF(SUM(C13:H13)-D13&lt;&gt;0, 0, IF(SUM(M13:R13)&gt;0, 2, IF(SUM(M13:R13)&lt;0, 3, 1))))</f>
        <v>0</v>
      </c>
      <c r="AL13" s="43" t="str">
        <f>IFERROR(__xludf.DUMMYFUNCTION("IF(AK13=1, FILTER(TOSSUP, LEN(TOSSUP)), IF(AK13=2, FILTER(NEG, LEN(NEG)), IF(AK13, FILTER(NONEG, LEN(NONEG)), """")))"),"")</f>
        <v/>
      </c>
      <c r="AM13" s="43"/>
      <c r="AN13" s="43"/>
      <c r="AO13" s="43">
        <f>IF(E3="", 0, IF(SUM(C13:H13)-E13&lt;&gt;0, 0, IF(SUM(M13:R13)&gt;0, 2, IF(SUM(M13:R13)&lt;0, 3, 1))))</f>
        <v>3</v>
      </c>
      <c r="AP13" s="43">
        <f>IFERROR(__xludf.DUMMYFUNCTION("IF(AO13=1, FILTER(TOSSUP, LEN(TOSSUP)), IF(AO13=2, FILTER(NEG, LEN(NEG)), IF(AO13, FILTER(NONEG, LEN(NONEG)), """")))"),10.0)</f>
        <v>10</v>
      </c>
      <c r="AQ13" s="43">
        <f>IFERROR(__xludf.DUMMYFUNCTION("""COMPUTED_VALUE"""),15.0)</f>
        <v>15</v>
      </c>
      <c r="AR13" s="43"/>
      <c r="AS13" s="43">
        <f>IF(F3="", 0, IF(SUM(C13:H13)-F13&lt;&gt;0, 0, IF(SUM(M13:R13)&gt;0, 2, IF(SUM(M13:R13)&lt;0, 3, 1))))</f>
        <v>0</v>
      </c>
      <c r="AT13" s="43" t="str">
        <f>IFERROR(__xludf.DUMMYFUNCTION("IF(AS13=1, FILTER(TOSSUP, LEN(TOSSUP)), IF(AS13=2, FILTER(NEG, LEN(NEG)), IF(AS13, FILTER(NONEG, LEN(NONEG)), """")))"),"")</f>
        <v/>
      </c>
      <c r="AU13" s="43"/>
      <c r="AV13" s="43"/>
      <c r="AW13" s="43">
        <f>IF(G3="", 0, IF(SUM(C13:H13)-G13&lt;&gt;0, 0, IF(SUM(M13:R13)&gt;0, 2, IF(SUM(M13:R13)&lt;0, 3, 1))))</f>
        <v>0</v>
      </c>
      <c r="AX13" s="43" t="str">
        <f>IFERROR(__xludf.DUMMYFUNCTION("IF(AW13=1, FILTER(TOSSUP, LEN(TOSSUP)), IF(AW13=2, FILTER(NEG, LEN(NEG)), IF(AW13, FILTER(NONEG, LEN(NONEG)), """")))"),"")</f>
        <v/>
      </c>
      <c r="AY13" s="43"/>
      <c r="AZ13" s="43"/>
      <c r="BA13" s="43">
        <f>IF(H3="", 0, IF(SUM(C13:H13)-H13&lt;&gt;0, 0, IF(SUM(M13:R13)&gt;0, 2, IF(SUM(M13:R13)&lt;0, 3, 1))))</f>
        <v>0</v>
      </c>
      <c r="BB13" s="43" t="str">
        <f>IFERROR(__xludf.DUMMYFUNCTION("IF(BA13=1, FILTER(TOSSUP, LEN(TOSSUP)), IF(BA13=2, FILTER(NEG, LEN(NEG)), IF(BA13, FILTER(NONEG, LEN(NONEG)), """")))"),"")</f>
        <v/>
      </c>
      <c r="BC13" s="43"/>
      <c r="BD13" s="43"/>
      <c r="BE13" s="43">
        <f>IF(M3="", 0, IF(SUM(M13:R13)-M13&lt;&gt;0, 0, IF(SUM(C13:H13)&gt;0, 2, IF(SUM(C13:H13)&lt;0, 3, 1))))</f>
        <v>2</v>
      </c>
      <c r="BF13" s="43">
        <f>IFERROR(__xludf.DUMMYFUNCTION("IF(BE13=1, FILTER(TOSSUP, LEN(TOSSUP)), IF(BE13=2, FILTER(NEG, LEN(NEG)), IF(BE13, FILTER(NONEG, LEN(NONEG)), """")))"),-5.0)</f>
        <v>-5</v>
      </c>
      <c r="BG13" s="43"/>
      <c r="BH13" s="43"/>
      <c r="BI13" s="43">
        <f>IF(N3="", 0, IF(SUM(M13:R13)-N13&lt;&gt;0, 0, IF(SUM(C13:H13)&gt;0, 2, IF(SUM(C13:H13)&lt;0, 3, 1))))</f>
        <v>0</v>
      </c>
      <c r="BJ13" s="43" t="str">
        <f>IFERROR(__xludf.DUMMYFUNCTION("IF(BI13=1, FILTER(TOSSUP, LEN(TOSSUP)), IF(BI13=2, FILTER(NEG, LEN(NEG)), IF(BI13, FILTER(NONEG, LEN(NONEG)), """")))"),"")</f>
        <v/>
      </c>
      <c r="BK13" s="43"/>
      <c r="BL13" s="43"/>
      <c r="BM13" s="43">
        <f>IF(O3="", 0, IF(SUM(M13:R13)-O13&lt;&gt;0, 0, IF(SUM(C13:H13)&gt;0, 2, IF(SUM(C13:H13)&lt;0, 3, 1))))</f>
        <v>0</v>
      </c>
      <c r="BN13" s="43" t="str">
        <f>IFERROR(__xludf.DUMMYFUNCTION("IF(BM13=1, FILTER(TOSSUP, LEN(TOSSUP)), IF(BM13=2, FILTER(NEG, LEN(NEG)), IF(BM13, FILTER(NONEG, LEN(NONEG)), """")))"),"")</f>
        <v/>
      </c>
      <c r="BO13" s="43"/>
      <c r="BP13" s="43"/>
      <c r="BQ13" s="43">
        <f>IF(P3="", 0, IF(SUM(M13:R13)-P13&lt;&gt;0, 0, IF(SUM(C13:H13)&gt;0, 2, IF(SUM(C13:H13)&lt;0, 3, 1))))</f>
        <v>0</v>
      </c>
      <c r="BR13" s="43" t="str">
        <f>IFERROR(__xludf.DUMMYFUNCTION("IF(BQ13=1, FILTER(TOSSUP, LEN(TOSSUP)), IF(BQ13=2, FILTER(NEG, LEN(NEG)), IF(BQ13, FILTER(NONEG, LEN(NONEG)), """")))"),"")</f>
        <v/>
      </c>
      <c r="BS13" s="43"/>
      <c r="BT13" s="43"/>
      <c r="BU13" s="43">
        <f>IF(Q3="", 0, IF(SUM(M13:R13)-Q13&lt;&gt;0, 0, IF(SUM(C13:H13)&gt;0, 2, IF(SUM(C13:H13)&lt;0, 3, 1))))</f>
        <v>0</v>
      </c>
      <c r="BV13" s="43" t="str">
        <f>IFERROR(__xludf.DUMMYFUNCTION("IF(BU13=1, FILTER(TOSSUP, LEN(TOSSUP)), IF(BU13=2, FILTER(NEG, LEN(NEG)), IF(BU13, FILTER(NONEG, LEN(NONEG)), """")))"),"")</f>
        <v/>
      </c>
      <c r="BW13" s="43"/>
      <c r="BX13" s="43"/>
      <c r="BY13" s="43">
        <f>IF(R3="", 0, IF(SUM(M13:R13)-R13&lt;&gt;0, 0, IF(SUM(C13:H13)&gt;0, 2, IF(SUM(C13:H13)&lt;0, 3, 1))))</f>
        <v>0</v>
      </c>
      <c r="BZ13" s="43" t="str">
        <f>IFERROR(__xludf.DUMMYFUNCTION("IF(BY13=1, FILTER(TOSSUP, LEN(TOSSUP)), IF(BY13=2, FILTER(NEG, LEN(NEG)), IF(BY13, FILTER(NONEG, LEN(NONEG)), """")))"),"")</f>
        <v/>
      </c>
      <c r="CA13" s="43"/>
      <c r="CB13" s="43"/>
    </row>
    <row r="14">
      <c r="A14" s="3"/>
      <c r="B14" s="3"/>
      <c r="C14" s="62"/>
      <c r="D14" s="63"/>
      <c r="E14" s="64"/>
      <c r="F14" s="63">
        <v>10.0</v>
      </c>
      <c r="G14" s="64"/>
      <c r="H14" s="71"/>
      <c r="I14" s="65">
        <v>30.0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40</v>
      </c>
      <c r="K14" s="66">
        <f>IFERROR(__xludf.DUMMYFUNCTION("IF(OR(RegExMatch(J14&amp;"""",""ERR""), RegExMatch(J14&amp;"""",""--""), RegExMatch(K13&amp;"""",""--""),),  ""-----------"", SUM(J14,K13))"),275.0)</f>
        <v>275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SUM(T14,U13))"),50.0)</f>
        <v>50</v>
      </c>
      <c r="V14" s="43"/>
      <c r="W14" s="44" t="b">
        <f t="shared" si="1"/>
        <v>1</v>
      </c>
      <c r="X14" s="44">
        <f>IFERROR(__xludf.DUMMYFUNCTION("IF(W14, FILTER(BONUS, LEN(BONUS)), ""0"")"),0.0)</f>
        <v>0</v>
      </c>
      <c r="Y14" s="43">
        <f>IFERROR(__xludf.DUMMYFUNCTION("""COMPUTED_VALUE"""),10.0)</f>
        <v>10</v>
      </c>
      <c r="Z14" s="43">
        <f>IFERROR(__xludf.DUMMYFUNCTION("""COMPUTED_VALUE"""),20.0)</f>
        <v>20</v>
      </c>
      <c r="AA14" s="43">
        <f>IFERROR(__xludf.DUMMYFUNCTION("""COMPUTED_VALUE"""),30.0)</f>
        <v>30</v>
      </c>
      <c r="AB14" s="44" t="b">
        <f t="shared" si="2"/>
        <v>0</v>
      </c>
      <c r="AC14" s="44" t="str">
        <f>IFERROR(__xludf.DUMMYFUNCTION("IF(AB14, FILTER(BONUS, LEN(BONUS)), ""0"")"),"0")</f>
        <v>0</v>
      </c>
      <c r="AD14" s="43"/>
      <c r="AE14" s="43"/>
      <c r="AF14" s="43"/>
      <c r="AG14" s="43">
        <f>IF(C3="", 0, IF(SUM(C14:H14)-C14&lt;&gt;0, 0, IF(SUM(M14:R14)&gt;0, 2, IF(SUM(M14:R14)&lt;0, 3, 1))))</f>
        <v>0</v>
      </c>
      <c r="AH14" s="44" t="str">
        <f>IFERROR(__xludf.DUMMYFUNCTION("IF(AG14=1, FILTER(TOSSUP, LEN(TOSSUP)), IF(AG14=2, FILTER(NEG, LEN(NEG)), IF(AG14, FILTER(NONEG, LEN(NONEG)), """")))"),"")</f>
        <v/>
      </c>
      <c r="AI14" s="43"/>
      <c r="AJ14" s="43"/>
      <c r="AK14" s="43">
        <f>IF(D3="", 0, IF(SUM(C14:H14)-D14&lt;&gt;0, 0, IF(SUM(M14:R14)&gt;0, 2, IF(SUM(M14:R14)&lt;0, 3, 1))))</f>
        <v>0</v>
      </c>
      <c r="AL14" s="43" t="str">
        <f>IFERROR(__xludf.DUMMYFUNCTION("IF(AK14=1, FILTER(TOSSUP, LEN(TOSSUP)), IF(AK14=2, FILTER(NEG, LEN(NEG)), IF(AK14, FILTER(NONEG, LEN(NONEG)), """")))"),"")</f>
        <v/>
      </c>
      <c r="AM14" s="43"/>
      <c r="AN14" s="43"/>
      <c r="AO14" s="43">
        <f>IF(E3="", 0, IF(SUM(C14:H14)-E14&lt;&gt;0, 0, IF(SUM(M14:R14)&gt;0, 2, IF(SUM(M14:R14)&lt;0, 3, 1))))</f>
        <v>0</v>
      </c>
      <c r="AP14" s="43" t="str">
        <f>IFERROR(__xludf.DUMMYFUNCTION("IF(AO14=1, FILTER(TOSSUP, LEN(TOSSUP)), IF(AO14=2, FILTER(NEG, LEN(NEG)), IF(AO14, FILTER(NONEG, LEN(NONEG)), """")))"),"")</f>
        <v/>
      </c>
      <c r="AQ14" s="43"/>
      <c r="AR14" s="43"/>
      <c r="AS14" s="43">
        <f>IF(F3="", 0, IF(SUM(C14:H14)-F14&lt;&gt;0, 0, IF(SUM(M14:R14)&gt;0, 2, IF(SUM(M14:R14)&lt;0, 3, 1))))</f>
        <v>1</v>
      </c>
      <c r="AT14" s="43">
        <f>IFERROR(__xludf.DUMMYFUNCTION("IF(AS14=1, FILTER(TOSSUP, LEN(TOSSUP)), IF(AS14=2, FILTER(NEG, LEN(NEG)), IF(AS14, FILTER(NONEG, LEN(NONEG)), """")))"),-5.0)</f>
        <v>-5</v>
      </c>
      <c r="AU14" s="43">
        <f>IFERROR(__xludf.DUMMYFUNCTION("""COMPUTED_VALUE"""),10.0)</f>
        <v>10</v>
      </c>
      <c r="AV14" s="43">
        <f>IFERROR(__xludf.DUMMYFUNCTION("""COMPUTED_VALUE"""),15.0)</f>
        <v>15</v>
      </c>
      <c r="AW14" s="43">
        <f>IF(G3="", 0, IF(SUM(C14:H14)-G14&lt;&gt;0, 0, IF(SUM(M14:R14)&gt;0, 2, IF(SUM(M14:R14)&lt;0, 3, 1))))</f>
        <v>0</v>
      </c>
      <c r="AX14" s="43" t="str">
        <f>IFERROR(__xludf.DUMMYFUNCTION("IF(AW14=1, FILTER(TOSSUP, LEN(TOSSUP)), IF(AW14=2, FILTER(NEG, LEN(NEG)), IF(AW14, FILTER(NONEG, LEN(NONEG)), """")))"),"")</f>
        <v/>
      </c>
      <c r="AY14" s="43"/>
      <c r="AZ14" s="43"/>
      <c r="BA14" s="43">
        <f>IF(H3="", 0, IF(SUM(C14:H14)-H14&lt;&gt;0, 0, IF(SUM(M14:R14)&gt;0, 2, IF(SUM(M14:R14)&lt;0, 3, 1))))</f>
        <v>0</v>
      </c>
      <c r="BB14" s="43" t="str">
        <f>IFERROR(__xludf.DUMMYFUNCTION("IF(BA14=1, FILTER(TOSSUP, LEN(TOSSUP)), IF(BA14=2, FILTER(NEG, LEN(NEG)), IF(BA14, FILTER(NONEG, LEN(NONEG)), """")))"),"")</f>
        <v/>
      </c>
      <c r="BC14" s="43"/>
      <c r="BD14" s="43"/>
      <c r="BE14" s="43">
        <f>IF(M3="", 0, IF(SUM(M14:R14)-M14&lt;&gt;0, 0, IF(SUM(C14:H14)&gt;0, 2, IF(SUM(C14:H14)&lt;0, 3, 1))))</f>
        <v>2</v>
      </c>
      <c r="BF14" s="43">
        <f>IFERROR(__xludf.DUMMYFUNCTION("IF(BE14=1, FILTER(TOSSUP, LEN(TOSSUP)), IF(BE14=2, FILTER(NEG, LEN(NEG)), IF(BE14, FILTER(NONEG, LEN(NONEG)), """")))"),-5.0)</f>
        <v>-5</v>
      </c>
      <c r="BG14" s="43"/>
      <c r="BH14" s="43"/>
      <c r="BI14" s="43">
        <f>IF(N3="", 0, IF(SUM(M14:R14)-N14&lt;&gt;0, 0, IF(SUM(C14:H14)&gt;0, 2, IF(SUM(C14:H14)&lt;0, 3, 1))))</f>
        <v>2</v>
      </c>
      <c r="BJ14" s="43">
        <f>IFERROR(__xludf.DUMMYFUNCTION("IF(BI14=1, FILTER(TOSSUP, LEN(TOSSUP)), IF(BI14=2, FILTER(NEG, LEN(NEG)), IF(BI14, FILTER(NONEG, LEN(NONEG)), """")))"),-5.0)</f>
        <v>-5</v>
      </c>
      <c r="BK14" s="43"/>
      <c r="BL14" s="43"/>
      <c r="BM14" s="43">
        <f>IF(O3="", 0, IF(SUM(M14:R14)-O14&lt;&gt;0, 0, IF(SUM(C14:H14)&gt;0, 2, IF(SUM(C14:H14)&lt;0, 3, 1))))</f>
        <v>2</v>
      </c>
      <c r="BN14" s="43">
        <f>IFERROR(__xludf.DUMMYFUNCTION("IF(BM14=1, FILTER(TOSSUP, LEN(TOSSUP)), IF(BM14=2, FILTER(NEG, LEN(NEG)), IF(BM14, FILTER(NONEG, LEN(NONEG)), """")))"),-5.0)</f>
        <v>-5</v>
      </c>
      <c r="BO14" s="43"/>
      <c r="BP14" s="43"/>
      <c r="BQ14" s="43">
        <f>IF(P3="", 0, IF(SUM(M14:R14)-P14&lt;&gt;0, 0, IF(SUM(C14:H14)&gt;0, 2, IF(SUM(C14:H14)&lt;0, 3, 1))))</f>
        <v>2</v>
      </c>
      <c r="BR14" s="43">
        <f>IFERROR(__xludf.DUMMYFUNCTION("IF(BQ14=1, FILTER(TOSSUP, LEN(TOSSUP)), IF(BQ14=2, FILTER(NEG, LEN(NEG)), IF(BQ14, FILTER(NONEG, LEN(NONEG)), """")))"),-5.0)</f>
        <v>-5</v>
      </c>
      <c r="BS14" s="43"/>
      <c r="BT14" s="43"/>
      <c r="BU14" s="43">
        <f>IF(Q3="", 0, IF(SUM(M14:R14)-Q14&lt;&gt;0, 0, IF(SUM(C14:H14)&gt;0, 2, IF(SUM(C14:H14)&lt;0, 3, 1))))</f>
        <v>0</v>
      </c>
      <c r="BV14" s="43" t="str">
        <f>IFERROR(__xludf.DUMMYFUNCTION("IF(BU14=1, FILTER(TOSSUP, LEN(TOSSUP)), IF(BU14=2, FILTER(NEG, LEN(NEG)), IF(BU14, FILTER(NONEG, LEN(NONEG)), """")))"),"")</f>
        <v/>
      </c>
      <c r="BW14" s="43"/>
      <c r="BX14" s="43"/>
      <c r="BY14" s="43">
        <f>IF(R3="", 0, IF(SUM(M14:R14)-R14&lt;&gt;0, 0, IF(SUM(C14:H14)&gt;0, 2, IF(SUM(C14:H14)&lt;0, 3, 1))))</f>
        <v>0</v>
      </c>
      <c r="BZ14" s="43" t="str">
        <f>IFERROR(__xludf.DUMMYFUNCTION("IF(BY14=1, FILTER(TOSSUP, LEN(TOSSUP)), IF(BY14=2, FILTER(NEG, LEN(NEG)), IF(BY14, FILTER(NONEG, LEN(NONEG)), """")))"),"")</f>
        <v/>
      </c>
      <c r="CA14" s="43"/>
      <c r="CB14" s="43"/>
    </row>
    <row r="15">
      <c r="A15" s="3"/>
      <c r="B15" s="3"/>
      <c r="C15" s="62"/>
      <c r="D15" s="71"/>
      <c r="E15" s="64"/>
      <c r="F15" s="63">
        <v>10.0</v>
      </c>
      <c r="G15" s="64"/>
      <c r="H15" s="71"/>
      <c r="I15" s="65">
        <v>20.0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30</v>
      </c>
      <c r="K15" s="66">
        <f>IFERROR(__xludf.DUMMYFUNCTION("IF(OR(RegExMatch(J15&amp;"""",""ERR""), RegExMatch(J15&amp;"""",""--""), RegExMatch(K14&amp;"""",""--""),),  ""-----------"", SUM(J15,K14))"),305.0)</f>
        <v>305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SUM(T15,U14))"),50.0)</f>
        <v>50</v>
      </c>
      <c r="V15" s="43"/>
      <c r="W15" s="44" t="b">
        <f t="shared" si="1"/>
        <v>1</v>
      </c>
      <c r="X15" s="44">
        <f>IFERROR(__xludf.DUMMYFUNCTION("IF(W15, FILTER(BONUS, LEN(BONUS)), ""0"")"),0.0)</f>
        <v>0</v>
      </c>
      <c r="Y15" s="43">
        <f>IFERROR(__xludf.DUMMYFUNCTION("""COMPUTED_VALUE"""),10.0)</f>
        <v>10</v>
      </c>
      <c r="Z15" s="43">
        <f>IFERROR(__xludf.DUMMYFUNCTION("""COMPUTED_VALUE"""),20.0)</f>
        <v>20</v>
      </c>
      <c r="AA15" s="43">
        <f>IFERROR(__xludf.DUMMYFUNCTION("""COMPUTED_VALUE"""),30.0)</f>
        <v>30</v>
      </c>
      <c r="AB15" s="44" t="b">
        <f t="shared" si="2"/>
        <v>0</v>
      </c>
      <c r="AC15" s="44" t="str">
        <f>IFERROR(__xludf.DUMMYFUNCTION("IF(AB15, FILTER(BONUS, LEN(BONUS)), ""0"")"),"0")</f>
        <v>0</v>
      </c>
      <c r="AD15" s="43"/>
      <c r="AE15" s="43"/>
      <c r="AF15" s="43"/>
      <c r="AG15" s="43">
        <f>IF(C3="", 0, IF(SUM(C15:H15)-C15&lt;&gt;0, 0, IF(SUM(M15:R15)&gt;0, 2, IF(SUM(M15:R15)&lt;0, 3, 1))))</f>
        <v>0</v>
      </c>
      <c r="AH15" s="44" t="str">
        <f>IFERROR(__xludf.DUMMYFUNCTION("IF(AG15=1, FILTER(TOSSUP, LEN(TOSSUP)), IF(AG15=2, FILTER(NEG, LEN(NEG)), IF(AG15, FILTER(NONEG, LEN(NONEG)), """")))"),"")</f>
        <v/>
      </c>
      <c r="AI15" s="43"/>
      <c r="AJ15" s="43"/>
      <c r="AK15" s="43">
        <f>IF(D3="", 0, IF(SUM(C15:H15)-D15&lt;&gt;0, 0, IF(SUM(M15:R15)&gt;0, 2, IF(SUM(M15:R15)&lt;0, 3, 1))))</f>
        <v>0</v>
      </c>
      <c r="AL15" s="43" t="str">
        <f>IFERROR(__xludf.DUMMYFUNCTION("IF(AK15=1, FILTER(TOSSUP, LEN(TOSSUP)), IF(AK15=2, FILTER(NEG, LEN(NEG)), IF(AK15, FILTER(NONEG, LEN(NONEG)), """")))"),"")</f>
        <v/>
      </c>
      <c r="AM15" s="43"/>
      <c r="AN15" s="43"/>
      <c r="AO15" s="43">
        <f>IF(E3="", 0, IF(SUM(C15:H15)-E15&lt;&gt;0, 0, IF(SUM(M15:R15)&gt;0, 2, IF(SUM(M15:R15)&lt;0, 3, 1))))</f>
        <v>0</v>
      </c>
      <c r="AP15" s="43" t="str">
        <f>IFERROR(__xludf.DUMMYFUNCTION("IF(AO15=1, FILTER(TOSSUP, LEN(TOSSUP)), IF(AO15=2, FILTER(NEG, LEN(NEG)), IF(AO15, FILTER(NONEG, LEN(NONEG)), """")))"),"")</f>
        <v/>
      </c>
      <c r="AQ15" s="43"/>
      <c r="AR15" s="43"/>
      <c r="AS15" s="43">
        <f>IF(F3="", 0, IF(SUM(C15:H15)-F15&lt;&gt;0, 0, IF(SUM(M15:R15)&gt;0, 2, IF(SUM(M15:R15)&lt;0, 3, 1))))</f>
        <v>1</v>
      </c>
      <c r="AT15" s="43">
        <f>IFERROR(__xludf.DUMMYFUNCTION("IF(AS15=1, FILTER(TOSSUP, LEN(TOSSUP)), IF(AS15=2, FILTER(NEG, LEN(NEG)), IF(AS15, FILTER(NONEG, LEN(NONEG)), """")))"),-5.0)</f>
        <v>-5</v>
      </c>
      <c r="AU15" s="43">
        <f>IFERROR(__xludf.DUMMYFUNCTION("""COMPUTED_VALUE"""),10.0)</f>
        <v>10</v>
      </c>
      <c r="AV15" s="43">
        <f>IFERROR(__xludf.DUMMYFUNCTION("""COMPUTED_VALUE"""),15.0)</f>
        <v>15</v>
      </c>
      <c r="AW15" s="43">
        <f>IF(G3="", 0, IF(SUM(C15:H15)-G15&lt;&gt;0, 0, IF(SUM(M15:R15)&gt;0, 2, IF(SUM(M15:R15)&lt;0, 3, 1))))</f>
        <v>0</v>
      </c>
      <c r="AX15" s="43" t="str">
        <f>IFERROR(__xludf.DUMMYFUNCTION("IF(AW15=1, FILTER(TOSSUP, LEN(TOSSUP)), IF(AW15=2, FILTER(NEG, LEN(NEG)), IF(AW15, FILTER(NONEG, LEN(NONEG)), """")))"),"")</f>
        <v/>
      </c>
      <c r="AY15" s="43"/>
      <c r="AZ15" s="43"/>
      <c r="BA15" s="43">
        <f>IF(H3="", 0, IF(SUM(C15:H15)-H15&lt;&gt;0, 0, IF(SUM(M15:R15)&gt;0, 2, IF(SUM(M15:R15)&lt;0, 3, 1))))</f>
        <v>0</v>
      </c>
      <c r="BB15" s="43" t="str">
        <f>IFERROR(__xludf.DUMMYFUNCTION("IF(BA15=1, FILTER(TOSSUP, LEN(TOSSUP)), IF(BA15=2, FILTER(NEG, LEN(NEG)), IF(BA15, FILTER(NONEG, LEN(NONEG)), """")))"),"")</f>
        <v/>
      </c>
      <c r="BC15" s="43"/>
      <c r="BD15" s="43"/>
      <c r="BE15" s="43">
        <f>IF(M3="", 0, IF(SUM(M15:R15)-M15&lt;&gt;0, 0, IF(SUM(C15:H15)&gt;0, 2, IF(SUM(C15:H15)&lt;0, 3, 1))))</f>
        <v>2</v>
      </c>
      <c r="BF15" s="43">
        <f>IFERROR(__xludf.DUMMYFUNCTION("IF(BE15=1, FILTER(TOSSUP, LEN(TOSSUP)), IF(BE15=2, FILTER(NEG, LEN(NEG)), IF(BE15, FILTER(NONEG, LEN(NONEG)), """")))"),-5.0)</f>
        <v>-5</v>
      </c>
      <c r="BG15" s="43"/>
      <c r="BH15" s="43"/>
      <c r="BI15" s="43">
        <f>IF(N3="", 0, IF(SUM(M15:R15)-N15&lt;&gt;0, 0, IF(SUM(C15:H15)&gt;0, 2, IF(SUM(C15:H15)&lt;0, 3, 1))))</f>
        <v>2</v>
      </c>
      <c r="BJ15" s="43">
        <f>IFERROR(__xludf.DUMMYFUNCTION("IF(BI15=1, FILTER(TOSSUP, LEN(TOSSUP)), IF(BI15=2, FILTER(NEG, LEN(NEG)), IF(BI15, FILTER(NONEG, LEN(NONEG)), """")))"),-5.0)</f>
        <v>-5</v>
      </c>
      <c r="BK15" s="43"/>
      <c r="BL15" s="43"/>
      <c r="BM15" s="43">
        <f>IF(O3="", 0, IF(SUM(M15:R15)-O15&lt;&gt;0, 0, IF(SUM(C15:H15)&gt;0, 2, IF(SUM(C15:H15)&lt;0, 3, 1))))</f>
        <v>2</v>
      </c>
      <c r="BN15" s="43">
        <f>IFERROR(__xludf.DUMMYFUNCTION("IF(BM15=1, FILTER(TOSSUP, LEN(TOSSUP)), IF(BM15=2, FILTER(NEG, LEN(NEG)), IF(BM15, FILTER(NONEG, LEN(NONEG)), """")))"),-5.0)</f>
        <v>-5</v>
      </c>
      <c r="BO15" s="43"/>
      <c r="BP15" s="43"/>
      <c r="BQ15" s="43">
        <f>IF(P3="", 0, IF(SUM(M15:R15)-P15&lt;&gt;0, 0, IF(SUM(C15:H15)&gt;0, 2, IF(SUM(C15:H15)&lt;0, 3, 1))))</f>
        <v>2</v>
      </c>
      <c r="BR15" s="43">
        <f>IFERROR(__xludf.DUMMYFUNCTION("IF(BQ15=1, FILTER(TOSSUP, LEN(TOSSUP)), IF(BQ15=2, FILTER(NEG, LEN(NEG)), IF(BQ15, FILTER(NONEG, LEN(NONEG)), """")))"),-5.0)</f>
        <v>-5</v>
      </c>
      <c r="BS15" s="43"/>
      <c r="BT15" s="43"/>
      <c r="BU15" s="43">
        <f>IF(Q3="", 0, IF(SUM(M15:R15)-Q15&lt;&gt;0, 0, IF(SUM(C15:H15)&gt;0, 2, IF(SUM(C15:H15)&lt;0, 3, 1))))</f>
        <v>0</v>
      </c>
      <c r="BV15" s="43" t="str">
        <f>IFERROR(__xludf.DUMMYFUNCTION("IF(BU15=1, FILTER(TOSSUP, LEN(TOSSUP)), IF(BU15=2, FILTER(NEG, LEN(NEG)), IF(BU15, FILTER(NONEG, LEN(NONEG)), """")))"),"")</f>
        <v/>
      </c>
      <c r="BW15" s="43"/>
      <c r="BX15" s="43"/>
      <c r="BY15" s="43">
        <f>IF(R3="", 0, IF(SUM(M15:R15)-R15&lt;&gt;0, 0, IF(SUM(C15:H15)&gt;0, 2, IF(SUM(C15:H15)&lt;0, 3, 1))))</f>
        <v>0</v>
      </c>
      <c r="BZ15" s="43" t="str">
        <f>IFERROR(__xludf.DUMMYFUNCTION("IF(BY15=1, FILTER(TOSSUP, LEN(TOSSUP)), IF(BY15=2, FILTER(NEG, LEN(NEG)), IF(BY15, FILTER(NONEG, LEN(NONEG)), """")))"),"")</f>
        <v/>
      </c>
      <c r="CA15" s="43"/>
      <c r="CB15" s="43"/>
    </row>
    <row r="16">
      <c r="A16" s="3"/>
      <c r="B16" s="3"/>
      <c r="C16" s="32"/>
      <c r="D16" s="61"/>
      <c r="E16" s="60"/>
      <c r="F16" s="61"/>
      <c r="G16" s="60"/>
      <c r="H16" s="33"/>
      <c r="I16" s="34"/>
      <c r="J16" s="33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2">
        <f>IFERROR(__xludf.DUMMYFUNCTION("IF(OR(RegExMatch(J16&amp;"""",""ERR""), RegExMatch(J16&amp;"""",""--""), RegExMatch(K15&amp;"""",""--""),),  ""-----------"", SUM(J16,K15))"),305.0)</f>
        <v>305</v>
      </c>
      <c r="L16" s="38">
        <v>13.0</v>
      </c>
      <c r="M16" s="39"/>
      <c r="N16" s="61"/>
      <c r="O16" s="39">
        <v>10.0</v>
      </c>
      <c r="P16" s="59"/>
      <c r="Q16" s="58"/>
      <c r="R16" s="59"/>
      <c r="S16" s="34">
        <v>0.0</v>
      </c>
      <c r="T16" s="33">
        <f>IF(AND(SUM(M16:R16)&lt;=0,S16&gt;0), "BON.ERR", IF(OR(AND(M16&lt;&gt;"", M3=""), AND(N16&lt;&gt;"", N3=""), AND(O16&lt;&gt;"", O3=""), AND(P16&lt;&gt;"", P3=""), AND(Q16&lt;&gt;"", Q3=""), AND(R16&lt;&gt;"", R3="")), "TU.ERR", SUM(M16:S16)))</f>
        <v>10</v>
      </c>
      <c r="U16" s="42">
        <f>IFERROR(__xludf.DUMMYFUNCTION("IF(OR(RegExMatch(T16&amp;"""",""ERR""), RegExMatch(T16&amp;"""",""--""), RegExMatch(U15&amp;"""",""--""),),  ""-----------"", SUM(T16,U15))"),60.0)</f>
        <v>60</v>
      </c>
      <c r="V16" s="43"/>
      <c r="W16" s="44" t="b">
        <f t="shared" si="1"/>
        <v>0</v>
      </c>
      <c r="X16" s="44" t="str">
        <f>IFERROR(__xludf.DUMMYFUNCTION("IF(W16, FILTER(BONUS, LEN(BONUS)), ""0"")"),"0")</f>
        <v>0</v>
      </c>
      <c r="Y16" s="43"/>
      <c r="Z16" s="43"/>
      <c r="AA16" s="43"/>
      <c r="AB16" s="44" t="b">
        <f t="shared" si="2"/>
        <v>1</v>
      </c>
      <c r="AC16" s="44">
        <f>IFERROR(__xludf.DUMMYFUNCTION("IF(AB16, FILTER(BONUS, LEN(BONUS)), ""0"")"),0.0)</f>
        <v>0</v>
      </c>
      <c r="AD16" s="43">
        <f>IFERROR(__xludf.DUMMYFUNCTION("""COMPUTED_VALUE"""),10.0)</f>
        <v>10</v>
      </c>
      <c r="AE16" s="43">
        <f>IFERROR(__xludf.DUMMYFUNCTION("""COMPUTED_VALUE"""),20.0)</f>
        <v>20</v>
      </c>
      <c r="AF16" s="43">
        <f>IFERROR(__xludf.DUMMYFUNCTION("""COMPUTED_VALUE"""),30.0)</f>
        <v>30</v>
      </c>
      <c r="AG16" s="43">
        <f>IF(C3="", 0, IF(SUM(C16:H16)-C16&lt;&gt;0, 0, IF(SUM(M16:R16)&gt;0, 2, IF(SUM(M16:R16)&lt;0, 3, 1))))</f>
        <v>2</v>
      </c>
      <c r="AH16" s="44">
        <f>IFERROR(__xludf.DUMMYFUNCTION("IF(AG16=1, FILTER(TOSSUP, LEN(TOSSUP)), IF(AG16=2, FILTER(NEG, LEN(NEG)), IF(AG16, FILTER(NONEG, LEN(NONEG)), """")))"),-5.0)</f>
        <v>-5</v>
      </c>
      <c r="AI16" s="43"/>
      <c r="AJ16" s="43"/>
      <c r="AK16" s="43">
        <f>IF(D3="", 0, IF(SUM(C16:H16)-D16&lt;&gt;0, 0, IF(SUM(M16:R16)&gt;0, 2, IF(SUM(M16:R16)&lt;0, 3, 1))))</f>
        <v>2</v>
      </c>
      <c r="AL16" s="43">
        <f>IFERROR(__xludf.DUMMYFUNCTION("IF(AK16=1, FILTER(TOSSUP, LEN(TOSSUP)), IF(AK16=2, FILTER(NEG, LEN(NEG)), IF(AK16, FILTER(NONEG, LEN(NONEG)), """")))"),-5.0)</f>
        <v>-5</v>
      </c>
      <c r="AM16" s="43"/>
      <c r="AN16" s="43"/>
      <c r="AO16" s="43">
        <f>IF(E3="", 0, IF(SUM(C16:H16)-E16&lt;&gt;0, 0, IF(SUM(M16:R16)&gt;0, 2, IF(SUM(M16:R16)&lt;0, 3, 1))))</f>
        <v>2</v>
      </c>
      <c r="AP16" s="43">
        <f>IFERROR(__xludf.DUMMYFUNCTION("IF(AO16=1, FILTER(TOSSUP, LEN(TOSSUP)), IF(AO16=2, FILTER(NEG, LEN(NEG)), IF(AO16, FILTER(NONEG, LEN(NONEG)), """")))"),-5.0)</f>
        <v>-5</v>
      </c>
      <c r="AQ16" s="43"/>
      <c r="AR16" s="43"/>
      <c r="AS16" s="43">
        <f>IF(F3="", 0, IF(SUM(C16:H16)-F16&lt;&gt;0, 0, IF(SUM(M16:R16)&gt;0, 2, IF(SUM(M16:R16)&lt;0, 3, 1))))</f>
        <v>2</v>
      </c>
      <c r="AT16" s="43">
        <f>IFERROR(__xludf.DUMMYFUNCTION("IF(AS16=1, FILTER(TOSSUP, LEN(TOSSUP)), IF(AS16=2, FILTER(NEG, LEN(NEG)), IF(AS16, FILTER(NONEG, LEN(NONEG)), """")))"),-5.0)</f>
        <v>-5</v>
      </c>
      <c r="AU16" s="43"/>
      <c r="AV16" s="43"/>
      <c r="AW16" s="43">
        <f>IF(G3="", 0, IF(SUM(C16:H16)-G16&lt;&gt;0, 0, IF(SUM(M16:R16)&gt;0, 2, IF(SUM(M16:R16)&lt;0, 3, 1))))</f>
        <v>0</v>
      </c>
      <c r="AX16" s="43" t="str">
        <f>IFERROR(__xludf.DUMMYFUNCTION("IF(AW16=1, FILTER(TOSSUP, LEN(TOSSUP)), IF(AW16=2, FILTER(NEG, LEN(NEG)), IF(AW16, FILTER(NONEG, LEN(NONEG)), """")))"),"")</f>
        <v/>
      </c>
      <c r="AY16" s="43"/>
      <c r="AZ16" s="43"/>
      <c r="BA16" s="43">
        <f>IF(H3="", 0, IF(SUM(C16:H16)-H16&lt;&gt;0, 0, IF(SUM(M16:R16)&gt;0, 2, IF(SUM(M16:R16)&lt;0, 3, 1))))</f>
        <v>0</v>
      </c>
      <c r="BB16" s="43" t="str">
        <f>IFERROR(__xludf.DUMMYFUNCTION("IF(BA16=1, FILTER(TOSSUP, LEN(TOSSUP)), IF(BA16=2, FILTER(NEG, LEN(NEG)), IF(BA16, FILTER(NONEG, LEN(NONEG)), """")))"),"")</f>
        <v/>
      </c>
      <c r="BC16" s="43"/>
      <c r="BD16" s="43"/>
      <c r="BE16" s="43">
        <f>IF(M3="", 0, IF(SUM(M16:R16)-M16&lt;&gt;0, 0, IF(SUM(C16:H16)&gt;0, 2, IF(SUM(C16:H16)&lt;0, 3, 1))))</f>
        <v>0</v>
      </c>
      <c r="BF16" s="43" t="str">
        <f>IFERROR(__xludf.DUMMYFUNCTION("IF(BE16=1, FILTER(TOSSUP, LEN(TOSSUP)), IF(BE16=2, FILTER(NEG, LEN(NEG)), IF(BE16, FILTER(NONEG, LEN(NONEG)), """")))"),"")</f>
        <v/>
      </c>
      <c r="BG16" s="43"/>
      <c r="BH16" s="43"/>
      <c r="BI16" s="43">
        <f>IF(N3="", 0, IF(SUM(M16:R16)-N16&lt;&gt;0, 0, IF(SUM(C16:H16)&gt;0, 2, IF(SUM(C16:H16)&lt;0, 3, 1))))</f>
        <v>0</v>
      </c>
      <c r="BJ16" s="43" t="str">
        <f>IFERROR(__xludf.DUMMYFUNCTION("IF(BI16=1, FILTER(TOSSUP, LEN(TOSSUP)), IF(BI16=2, FILTER(NEG, LEN(NEG)), IF(BI16, FILTER(NONEG, LEN(NONEG)), """")))"),"")</f>
        <v/>
      </c>
      <c r="BK16" s="43"/>
      <c r="BL16" s="43"/>
      <c r="BM16" s="43">
        <f>IF(O3="", 0, IF(SUM(M16:R16)-O16&lt;&gt;0, 0, IF(SUM(C16:H16)&gt;0, 2, IF(SUM(C16:H16)&lt;0, 3, 1))))</f>
        <v>1</v>
      </c>
      <c r="BN16" s="43">
        <f>IFERROR(__xludf.DUMMYFUNCTION("IF(BM16=1, FILTER(TOSSUP, LEN(TOSSUP)), IF(BM16=2, FILTER(NEG, LEN(NEG)), IF(BM16, FILTER(NONEG, LEN(NONEG)), """")))"),-5.0)</f>
        <v>-5</v>
      </c>
      <c r="BO16" s="43">
        <f>IFERROR(__xludf.DUMMYFUNCTION("""COMPUTED_VALUE"""),10.0)</f>
        <v>10</v>
      </c>
      <c r="BP16" s="43">
        <f>IFERROR(__xludf.DUMMYFUNCTION("""COMPUTED_VALUE"""),15.0)</f>
        <v>15</v>
      </c>
      <c r="BQ16" s="43">
        <f>IF(P3="", 0, IF(SUM(M16:R16)-P16&lt;&gt;0, 0, IF(SUM(C16:H16)&gt;0, 2, IF(SUM(C16:H16)&lt;0, 3, 1))))</f>
        <v>0</v>
      </c>
      <c r="BR16" s="43" t="str">
        <f>IFERROR(__xludf.DUMMYFUNCTION("IF(BQ16=1, FILTER(TOSSUP, LEN(TOSSUP)), IF(BQ16=2, FILTER(NEG, LEN(NEG)), IF(BQ16, FILTER(NONEG, LEN(NONEG)), """")))"),"")</f>
        <v/>
      </c>
      <c r="BS16" s="43"/>
      <c r="BT16" s="43"/>
      <c r="BU16" s="43">
        <f>IF(Q3="", 0, IF(SUM(M16:R16)-Q16&lt;&gt;0, 0, IF(SUM(C16:H16)&gt;0, 2, IF(SUM(C16:H16)&lt;0, 3, 1))))</f>
        <v>0</v>
      </c>
      <c r="BV16" s="43" t="str">
        <f>IFERROR(__xludf.DUMMYFUNCTION("IF(BU16=1, FILTER(TOSSUP, LEN(TOSSUP)), IF(BU16=2, FILTER(NEG, LEN(NEG)), IF(BU16, FILTER(NONEG, LEN(NONEG)), """")))"),"")</f>
        <v/>
      </c>
      <c r="BW16" s="43"/>
      <c r="BX16" s="43"/>
      <c r="BY16" s="43">
        <f>IF(R3="", 0, IF(SUM(M16:R16)-R16&lt;&gt;0, 0, IF(SUM(C16:H16)&gt;0, 2, IF(SUM(C16:H16)&lt;0, 3, 1))))</f>
        <v>0</v>
      </c>
      <c r="BZ16" s="43" t="str">
        <f>IFERROR(__xludf.DUMMYFUNCTION("IF(BY16=1, FILTER(TOSSUP, LEN(TOSSUP)), IF(BY16=2, FILTER(NEG, LEN(NEG)), IF(BY16, FILTER(NONEG, LEN(NONEG)), """")))"),"")</f>
        <v/>
      </c>
      <c r="CA16" s="43"/>
      <c r="CB16" s="43"/>
    </row>
    <row r="17">
      <c r="A17" s="3"/>
      <c r="B17" s="3"/>
      <c r="C17" s="32"/>
      <c r="D17" s="61"/>
      <c r="E17" s="60"/>
      <c r="F17" s="33">
        <v>-5.0</v>
      </c>
      <c r="G17" s="60"/>
      <c r="H17" s="61"/>
      <c r="I17" s="34">
        <v>0.0</v>
      </c>
      <c r="J17" s="33">
        <f>IF(AND(SUM(C17:H17)&lt;=0,I17&gt;0), "BON.ERR", IF(OR(AND(C17&lt;&gt;"", C3=""), AND(D17&lt;&gt;"", D3=""), AND(E17&lt;&gt;"", E3=""), AND(F17&lt;&gt;"", F3=""), AND(G17&lt;&gt;"", G3=""), AND(H17&lt;&gt;"", H3="")), "TU.ERR", SUM(C17:I17)))</f>
        <v>-5</v>
      </c>
      <c r="K17" s="42">
        <f>IFERROR(__xludf.DUMMYFUNCTION("IF(OR(RegExMatch(J17&amp;"""",""ERR""), RegExMatch(J17&amp;"""",""--""), RegExMatch(K16&amp;"""",""--""),),  ""-----------"", SUM(J17,K16))"),300.0)</f>
        <v>300</v>
      </c>
      <c r="L17" s="38">
        <v>14.0</v>
      </c>
      <c r="M17" s="39"/>
      <c r="N17" s="61"/>
      <c r="O17" s="39"/>
      <c r="P17" s="59"/>
      <c r="Q17" s="58"/>
      <c r="R17" s="59"/>
      <c r="S17" s="34"/>
      <c r="T17" s="33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2">
        <f>IFERROR(__xludf.DUMMYFUNCTION("IF(OR(RegExMatch(T17&amp;"""",""ERR""), RegExMatch(T17&amp;"""",""--""), RegExMatch(U16&amp;"""",""--""),),  ""-----------"", SUM(T17,U16))"),60.0)</f>
        <v>60</v>
      </c>
      <c r="V17" s="43"/>
      <c r="W17" s="44" t="b">
        <f t="shared" si="1"/>
        <v>0</v>
      </c>
      <c r="X17" s="44" t="str">
        <f>IFERROR(__xludf.DUMMYFUNCTION("IF(W17, FILTER(BONUS, LEN(BONUS)), ""0"")"),"0")</f>
        <v>0</v>
      </c>
      <c r="Y17" s="43"/>
      <c r="Z17" s="43"/>
      <c r="AA17" s="43"/>
      <c r="AB17" s="44" t="b">
        <f t="shared" si="2"/>
        <v>0</v>
      </c>
      <c r="AC17" s="44" t="str">
        <f>IFERROR(__xludf.DUMMYFUNCTION("IF(AB17, FILTER(BONUS, LEN(BONUS)), ""0"")"),"0")</f>
        <v>0</v>
      </c>
      <c r="AD17" s="43"/>
      <c r="AE17" s="43"/>
      <c r="AF17" s="43"/>
      <c r="AG17" s="43">
        <f>IF(C3="", 0, IF(SUM(C17:H17)-C17&lt;&gt;0, 0, IF(SUM(M17:R17)&gt;0, 2, IF(SUM(M17:R17)&lt;0, 3, 1))))</f>
        <v>0</v>
      </c>
      <c r="AH17" s="44" t="str">
        <f>IFERROR(__xludf.DUMMYFUNCTION("IF(AG17=1, FILTER(TOSSUP, LEN(TOSSUP)), IF(AG17=2, FILTER(NEG, LEN(NEG)), IF(AG17, FILTER(NONEG, LEN(NONEG)), """")))"),"")</f>
        <v/>
      </c>
      <c r="AI17" s="43"/>
      <c r="AJ17" s="43"/>
      <c r="AK17" s="43">
        <f>IF(D3="", 0, IF(SUM(C17:H17)-D17&lt;&gt;0, 0, IF(SUM(M17:R17)&gt;0, 2, IF(SUM(M17:R17)&lt;0, 3, 1))))</f>
        <v>0</v>
      </c>
      <c r="AL17" s="43" t="str">
        <f>IFERROR(__xludf.DUMMYFUNCTION("IF(AK17=1, FILTER(TOSSUP, LEN(TOSSUP)), IF(AK17=2, FILTER(NEG, LEN(NEG)), IF(AK17, FILTER(NONEG, LEN(NONEG)), """")))"),"")</f>
        <v/>
      </c>
      <c r="AM17" s="43"/>
      <c r="AN17" s="43"/>
      <c r="AO17" s="43">
        <f>IF(E3="", 0, IF(SUM(C17:H17)-E17&lt;&gt;0, 0, IF(SUM(M17:R17)&gt;0, 2, IF(SUM(M17:R17)&lt;0, 3, 1))))</f>
        <v>0</v>
      </c>
      <c r="AP17" s="43" t="str">
        <f>IFERROR(__xludf.DUMMYFUNCTION("IF(AO17=1, FILTER(TOSSUP, LEN(TOSSUP)), IF(AO17=2, FILTER(NEG, LEN(NEG)), IF(AO17, FILTER(NONEG, LEN(NONEG)), """")))"),"")</f>
        <v/>
      </c>
      <c r="AQ17" s="43"/>
      <c r="AR17" s="43"/>
      <c r="AS17" s="43">
        <f>IF(F3="", 0, IF(SUM(C17:H17)-F17&lt;&gt;0, 0, IF(SUM(M17:R17)&gt;0, 2, IF(SUM(M17:R17)&lt;0, 3, 1))))</f>
        <v>1</v>
      </c>
      <c r="AT17" s="43">
        <f>IFERROR(__xludf.DUMMYFUNCTION("IF(AS17=1, FILTER(TOSSUP, LEN(TOSSUP)), IF(AS17=2, FILTER(NEG, LEN(NEG)), IF(AS17, FILTER(NONEG, LEN(NONEG)), """")))"),-5.0)</f>
        <v>-5</v>
      </c>
      <c r="AU17" s="43">
        <f>IFERROR(__xludf.DUMMYFUNCTION("""COMPUTED_VALUE"""),10.0)</f>
        <v>10</v>
      </c>
      <c r="AV17" s="43">
        <f>IFERROR(__xludf.DUMMYFUNCTION("""COMPUTED_VALUE"""),15.0)</f>
        <v>15</v>
      </c>
      <c r="AW17" s="43">
        <f>IF(G3="", 0, IF(SUM(C17:H17)-G17&lt;&gt;0, 0, IF(SUM(M17:R17)&gt;0, 2, IF(SUM(M17:R17)&lt;0, 3, 1))))</f>
        <v>0</v>
      </c>
      <c r="AX17" s="43" t="str">
        <f>IFERROR(__xludf.DUMMYFUNCTION("IF(AW17=1, FILTER(TOSSUP, LEN(TOSSUP)), IF(AW17=2, FILTER(NEG, LEN(NEG)), IF(AW17, FILTER(NONEG, LEN(NONEG)), """")))"),"")</f>
        <v/>
      </c>
      <c r="AY17" s="43"/>
      <c r="AZ17" s="43"/>
      <c r="BA17" s="43">
        <f>IF(H3="", 0, IF(SUM(C17:H17)-H17&lt;&gt;0, 0, IF(SUM(M17:R17)&gt;0, 2, IF(SUM(M17:R17)&lt;0, 3, 1))))</f>
        <v>0</v>
      </c>
      <c r="BB17" s="43" t="str">
        <f>IFERROR(__xludf.DUMMYFUNCTION("IF(BA17=1, FILTER(TOSSUP, LEN(TOSSUP)), IF(BA17=2, FILTER(NEG, LEN(NEG)), IF(BA17, FILTER(NONEG, LEN(NONEG)), """")))"),"")</f>
        <v/>
      </c>
      <c r="BC17" s="43"/>
      <c r="BD17" s="43"/>
      <c r="BE17" s="43">
        <f>IF(M3="", 0, IF(SUM(M17:R17)-M17&lt;&gt;0, 0, IF(SUM(C17:H17)&gt;0, 2, IF(SUM(C17:H17)&lt;0, 3, 1))))</f>
        <v>3</v>
      </c>
      <c r="BF17" s="43">
        <f>IFERROR(__xludf.DUMMYFUNCTION("IF(BE17=1, FILTER(TOSSUP, LEN(TOSSUP)), IF(BE17=2, FILTER(NEG, LEN(NEG)), IF(BE17, FILTER(NONEG, LEN(NONEG)), """")))"),10.0)</f>
        <v>10</v>
      </c>
      <c r="BG17" s="43">
        <f>IFERROR(__xludf.DUMMYFUNCTION("""COMPUTED_VALUE"""),15.0)</f>
        <v>15</v>
      </c>
      <c r="BH17" s="43"/>
      <c r="BI17" s="43">
        <f>IF(N3="", 0, IF(SUM(M17:R17)-N17&lt;&gt;0, 0, IF(SUM(C17:H17)&gt;0, 2, IF(SUM(C17:H17)&lt;0, 3, 1))))</f>
        <v>3</v>
      </c>
      <c r="BJ17" s="43">
        <f>IFERROR(__xludf.DUMMYFUNCTION("IF(BI17=1, FILTER(TOSSUP, LEN(TOSSUP)), IF(BI17=2, FILTER(NEG, LEN(NEG)), IF(BI17, FILTER(NONEG, LEN(NONEG)), """")))"),10.0)</f>
        <v>10</v>
      </c>
      <c r="BK17" s="43">
        <f>IFERROR(__xludf.DUMMYFUNCTION("""COMPUTED_VALUE"""),15.0)</f>
        <v>15</v>
      </c>
      <c r="BL17" s="43"/>
      <c r="BM17" s="43">
        <f>IF(O3="", 0, IF(SUM(M17:R17)-O17&lt;&gt;0, 0, IF(SUM(C17:H17)&gt;0, 2, IF(SUM(C17:H17)&lt;0, 3, 1))))</f>
        <v>3</v>
      </c>
      <c r="BN17" s="43">
        <f>IFERROR(__xludf.DUMMYFUNCTION("IF(BM17=1, FILTER(TOSSUP, LEN(TOSSUP)), IF(BM17=2, FILTER(NEG, LEN(NEG)), IF(BM17, FILTER(NONEG, LEN(NONEG)), """")))"),10.0)</f>
        <v>10</v>
      </c>
      <c r="BO17" s="43">
        <f>IFERROR(__xludf.DUMMYFUNCTION("""COMPUTED_VALUE"""),15.0)</f>
        <v>15</v>
      </c>
      <c r="BP17" s="43"/>
      <c r="BQ17" s="43">
        <f>IF(P3="", 0, IF(SUM(M17:R17)-P17&lt;&gt;0, 0, IF(SUM(C17:H17)&gt;0, 2, IF(SUM(C17:H17)&lt;0, 3, 1))))</f>
        <v>3</v>
      </c>
      <c r="BR17" s="43">
        <f>IFERROR(__xludf.DUMMYFUNCTION("IF(BQ17=1, FILTER(TOSSUP, LEN(TOSSUP)), IF(BQ17=2, FILTER(NEG, LEN(NEG)), IF(BQ17, FILTER(NONEG, LEN(NONEG)), """")))"),10.0)</f>
        <v>10</v>
      </c>
      <c r="BS17" s="43">
        <f>IFERROR(__xludf.DUMMYFUNCTION("""COMPUTED_VALUE"""),15.0)</f>
        <v>15</v>
      </c>
      <c r="BT17" s="43"/>
      <c r="BU17" s="43">
        <f>IF(Q3="", 0, IF(SUM(M17:R17)-Q17&lt;&gt;0, 0, IF(SUM(C17:H17)&gt;0, 2, IF(SUM(C17:H17)&lt;0, 3, 1))))</f>
        <v>0</v>
      </c>
      <c r="BV17" s="43" t="str">
        <f>IFERROR(__xludf.DUMMYFUNCTION("IF(BU17=1, FILTER(TOSSUP, LEN(TOSSUP)), IF(BU17=2, FILTER(NEG, LEN(NEG)), IF(BU17, FILTER(NONEG, LEN(NONEG)), """")))"),"")</f>
        <v/>
      </c>
      <c r="BW17" s="43"/>
      <c r="BX17" s="43"/>
      <c r="BY17" s="43">
        <f>IF(R3="", 0, IF(SUM(M17:R17)-R17&lt;&gt;0, 0, IF(SUM(C17:H17)&gt;0, 2, IF(SUM(C17:H17)&lt;0, 3, 1))))</f>
        <v>0</v>
      </c>
      <c r="BZ17" s="43" t="str">
        <f>IFERROR(__xludf.DUMMYFUNCTION("IF(BY17=1, FILTER(TOSSUP, LEN(TOSSUP)), IF(BY17=2, FILTER(NEG, LEN(NEG)), IF(BY17, FILTER(NONEG, LEN(NONEG)), """")))"),"")</f>
        <v/>
      </c>
      <c r="CA17" s="43"/>
      <c r="CB17" s="43"/>
    </row>
    <row r="18">
      <c r="A18" s="3"/>
      <c r="B18" s="3"/>
      <c r="C18" s="32"/>
      <c r="D18" s="33"/>
      <c r="E18" s="32"/>
      <c r="F18" s="61"/>
      <c r="G18" s="60"/>
      <c r="H18" s="61"/>
      <c r="I18" s="34"/>
      <c r="J18" s="33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2">
        <f>IFERROR(__xludf.DUMMYFUNCTION("IF(OR(RegExMatch(J18&amp;"""",""ERR""), RegExMatch(J18&amp;"""",""--""), RegExMatch(K17&amp;"""",""--""),),  ""-----------"", SUM(J18,K17))"),300.0)</f>
        <v>300</v>
      </c>
      <c r="L18" s="38">
        <v>15.0</v>
      </c>
      <c r="M18" s="39"/>
      <c r="N18" s="61"/>
      <c r="O18" s="39">
        <v>10.0</v>
      </c>
      <c r="P18" s="59"/>
      <c r="Q18" s="58"/>
      <c r="R18" s="59"/>
      <c r="S18" s="34">
        <v>20.0</v>
      </c>
      <c r="T18" s="33">
        <f>IF(AND(SUM(M18:R18)&lt;=0,S18&gt;0), "BON.ERR", IF(OR(AND(M18&lt;&gt;"", M3=""), AND(N18&lt;&gt;"", N3=""), AND(O18&lt;&gt;"", O3=""), AND(P18&lt;&gt;"", P3=""), AND(Q18&lt;&gt;"", Q3=""), AND(R18&lt;&gt;"", R3="")), "TU.ERR", SUM(M18:S18)))</f>
        <v>30</v>
      </c>
      <c r="U18" s="42">
        <f>IFERROR(__xludf.DUMMYFUNCTION("IF(OR(RegExMatch(T18&amp;"""",""ERR""), RegExMatch(T18&amp;"""",""--""), RegExMatch(U17&amp;"""",""--""),),  ""-----------"", SUM(T18,U17))"),90.0)</f>
        <v>90</v>
      </c>
      <c r="V18" s="43"/>
      <c r="W18" s="44" t="b">
        <f t="shared" si="1"/>
        <v>0</v>
      </c>
      <c r="X18" s="44" t="str">
        <f>IFERROR(__xludf.DUMMYFUNCTION("IF(W18, FILTER(BONUS, LEN(BONUS)), ""0"")"),"0")</f>
        <v>0</v>
      </c>
      <c r="Y18" s="43"/>
      <c r="Z18" s="43"/>
      <c r="AA18" s="43"/>
      <c r="AB18" s="44" t="b">
        <f t="shared" si="2"/>
        <v>1</v>
      </c>
      <c r="AC18" s="44">
        <f>IFERROR(__xludf.DUMMYFUNCTION("IF(AB18, FILTER(BONUS, LEN(BONUS)), ""0"")"),0.0)</f>
        <v>0</v>
      </c>
      <c r="AD18" s="43">
        <f>IFERROR(__xludf.DUMMYFUNCTION("""COMPUTED_VALUE"""),10.0)</f>
        <v>10</v>
      </c>
      <c r="AE18" s="43">
        <f>IFERROR(__xludf.DUMMYFUNCTION("""COMPUTED_VALUE"""),20.0)</f>
        <v>20</v>
      </c>
      <c r="AF18" s="43">
        <f>IFERROR(__xludf.DUMMYFUNCTION("""COMPUTED_VALUE"""),30.0)</f>
        <v>30</v>
      </c>
      <c r="AG18" s="43">
        <f>IF(C3="", 0, IF(SUM(C18:H18)-C18&lt;&gt;0, 0, IF(SUM(M18:R18)&gt;0, 2, IF(SUM(M18:R18)&lt;0, 3, 1))))</f>
        <v>2</v>
      </c>
      <c r="AH18" s="44">
        <f>IFERROR(__xludf.DUMMYFUNCTION("IF(AG18=1, FILTER(TOSSUP, LEN(TOSSUP)), IF(AG18=2, FILTER(NEG, LEN(NEG)), IF(AG18, FILTER(NONEG, LEN(NONEG)), """")))"),-5.0)</f>
        <v>-5</v>
      </c>
      <c r="AI18" s="43"/>
      <c r="AJ18" s="43"/>
      <c r="AK18" s="43">
        <f>IF(D3="", 0, IF(SUM(C18:H18)-D18&lt;&gt;0, 0, IF(SUM(M18:R18)&gt;0, 2, IF(SUM(M18:R18)&lt;0, 3, 1))))</f>
        <v>2</v>
      </c>
      <c r="AL18" s="43">
        <f>IFERROR(__xludf.DUMMYFUNCTION("IF(AK18=1, FILTER(TOSSUP, LEN(TOSSUP)), IF(AK18=2, FILTER(NEG, LEN(NEG)), IF(AK18, FILTER(NONEG, LEN(NONEG)), """")))"),-5.0)</f>
        <v>-5</v>
      </c>
      <c r="AM18" s="43"/>
      <c r="AN18" s="43"/>
      <c r="AO18" s="43">
        <f>IF(E3="", 0, IF(SUM(C18:H18)-E18&lt;&gt;0, 0, IF(SUM(M18:R18)&gt;0, 2, IF(SUM(M18:R18)&lt;0, 3, 1))))</f>
        <v>2</v>
      </c>
      <c r="AP18" s="43">
        <f>IFERROR(__xludf.DUMMYFUNCTION("IF(AO18=1, FILTER(TOSSUP, LEN(TOSSUP)), IF(AO18=2, FILTER(NEG, LEN(NEG)), IF(AO18, FILTER(NONEG, LEN(NONEG)), """")))"),-5.0)</f>
        <v>-5</v>
      </c>
      <c r="AQ18" s="43"/>
      <c r="AR18" s="43"/>
      <c r="AS18" s="43">
        <f>IF(F3="", 0, IF(SUM(C18:H18)-F18&lt;&gt;0, 0, IF(SUM(M18:R18)&gt;0, 2, IF(SUM(M18:R18)&lt;0, 3, 1))))</f>
        <v>2</v>
      </c>
      <c r="AT18" s="43">
        <f>IFERROR(__xludf.DUMMYFUNCTION("IF(AS18=1, FILTER(TOSSUP, LEN(TOSSUP)), IF(AS18=2, FILTER(NEG, LEN(NEG)), IF(AS18, FILTER(NONEG, LEN(NONEG)), """")))"),-5.0)</f>
        <v>-5</v>
      </c>
      <c r="AU18" s="43"/>
      <c r="AV18" s="43"/>
      <c r="AW18" s="43">
        <f>IF(G3="", 0, IF(SUM(C18:H18)-G18&lt;&gt;0, 0, IF(SUM(M18:R18)&gt;0, 2, IF(SUM(M18:R18)&lt;0, 3, 1))))</f>
        <v>0</v>
      </c>
      <c r="AX18" s="43" t="str">
        <f>IFERROR(__xludf.DUMMYFUNCTION("IF(AW18=1, FILTER(TOSSUP, LEN(TOSSUP)), IF(AW18=2, FILTER(NEG, LEN(NEG)), IF(AW18, FILTER(NONEG, LEN(NONEG)), """")))"),"")</f>
        <v/>
      </c>
      <c r="AY18" s="43"/>
      <c r="AZ18" s="43"/>
      <c r="BA18" s="43">
        <f>IF(H3="", 0, IF(SUM(C18:H18)-H18&lt;&gt;0, 0, IF(SUM(M18:R18)&gt;0, 2, IF(SUM(M18:R18)&lt;0, 3, 1))))</f>
        <v>0</v>
      </c>
      <c r="BB18" s="43" t="str">
        <f>IFERROR(__xludf.DUMMYFUNCTION("IF(BA18=1, FILTER(TOSSUP, LEN(TOSSUP)), IF(BA18=2, FILTER(NEG, LEN(NEG)), IF(BA18, FILTER(NONEG, LEN(NONEG)), """")))"),"")</f>
        <v/>
      </c>
      <c r="BC18" s="43"/>
      <c r="BD18" s="43"/>
      <c r="BE18" s="43">
        <f>IF(M3="", 0, IF(SUM(M18:R18)-M18&lt;&gt;0, 0, IF(SUM(C18:H18)&gt;0, 2, IF(SUM(C18:H18)&lt;0, 3, 1))))</f>
        <v>0</v>
      </c>
      <c r="BF18" s="43" t="str">
        <f>IFERROR(__xludf.DUMMYFUNCTION("IF(BE18=1, FILTER(TOSSUP, LEN(TOSSUP)), IF(BE18=2, FILTER(NEG, LEN(NEG)), IF(BE18, FILTER(NONEG, LEN(NONEG)), """")))"),"")</f>
        <v/>
      </c>
      <c r="BG18" s="43"/>
      <c r="BH18" s="43"/>
      <c r="BI18" s="43">
        <f>IF(N3="", 0, IF(SUM(M18:R18)-N18&lt;&gt;0, 0, IF(SUM(C18:H18)&gt;0, 2, IF(SUM(C18:H18)&lt;0, 3, 1))))</f>
        <v>0</v>
      </c>
      <c r="BJ18" s="43" t="str">
        <f>IFERROR(__xludf.DUMMYFUNCTION("IF(BI18=1, FILTER(TOSSUP, LEN(TOSSUP)), IF(BI18=2, FILTER(NEG, LEN(NEG)), IF(BI18, FILTER(NONEG, LEN(NONEG)), """")))"),"")</f>
        <v/>
      </c>
      <c r="BK18" s="43"/>
      <c r="BL18" s="43"/>
      <c r="BM18" s="43">
        <f>IF(O3="", 0, IF(SUM(M18:R18)-O18&lt;&gt;0, 0, IF(SUM(C18:H18)&gt;0, 2, IF(SUM(C18:H18)&lt;0, 3, 1))))</f>
        <v>1</v>
      </c>
      <c r="BN18" s="43">
        <f>IFERROR(__xludf.DUMMYFUNCTION("IF(BM18=1, FILTER(TOSSUP, LEN(TOSSUP)), IF(BM18=2, FILTER(NEG, LEN(NEG)), IF(BM18, FILTER(NONEG, LEN(NONEG)), """")))"),-5.0)</f>
        <v>-5</v>
      </c>
      <c r="BO18" s="43">
        <f>IFERROR(__xludf.DUMMYFUNCTION("""COMPUTED_VALUE"""),10.0)</f>
        <v>10</v>
      </c>
      <c r="BP18" s="43">
        <f>IFERROR(__xludf.DUMMYFUNCTION("""COMPUTED_VALUE"""),15.0)</f>
        <v>15</v>
      </c>
      <c r="BQ18" s="43">
        <f>IF(P3="", 0, IF(SUM(M18:R18)-P18&lt;&gt;0, 0, IF(SUM(C18:H18)&gt;0, 2, IF(SUM(C18:H18)&lt;0, 3, 1))))</f>
        <v>0</v>
      </c>
      <c r="BR18" s="43" t="str">
        <f>IFERROR(__xludf.DUMMYFUNCTION("IF(BQ18=1, FILTER(TOSSUP, LEN(TOSSUP)), IF(BQ18=2, FILTER(NEG, LEN(NEG)), IF(BQ18, FILTER(NONEG, LEN(NONEG)), """")))"),"")</f>
        <v/>
      </c>
      <c r="BS18" s="43"/>
      <c r="BT18" s="43"/>
      <c r="BU18" s="43">
        <f>IF(Q3="", 0, IF(SUM(M18:R18)-Q18&lt;&gt;0, 0, IF(SUM(C18:H18)&gt;0, 2, IF(SUM(C18:H18)&lt;0, 3, 1))))</f>
        <v>0</v>
      </c>
      <c r="BV18" s="43" t="str">
        <f>IFERROR(__xludf.DUMMYFUNCTION("IF(BU18=1, FILTER(TOSSUP, LEN(TOSSUP)), IF(BU18=2, FILTER(NEG, LEN(NEG)), IF(BU18, FILTER(NONEG, LEN(NONEG)), """")))"),"")</f>
        <v/>
      </c>
      <c r="BW18" s="43"/>
      <c r="BX18" s="43"/>
      <c r="BY18" s="43">
        <f>IF(R3="", 0, IF(SUM(M18:R18)-R18&lt;&gt;0, 0, IF(SUM(C18:H18)&gt;0, 2, IF(SUM(C18:H18)&lt;0, 3, 1))))</f>
        <v>0</v>
      </c>
      <c r="BZ18" s="43" t="str">
        <f>IFERROR(__xludf.DUMMYFUNCTION("IF(BY18=1, FILTER(TOSSUP, LEN(TOSSUP)), IF(BY18=2, FILTER(NEG, LEN(NEG)), IF(BY18, FILTER(NONEG, LEN(NONEG)), """")))"),"")</f>
        <v/>
      </c>
      <c r="CA18" s="43"/>
      <c r="CB18" s="43"/>
    </row>
    <row r="19">
      <c r="A19" s="3"/>
      <c r="B19" s="3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SUM(J19,K18))"),300.0)</f>
        <v>300</v>
      </c>
      <c r="L19" s="67">
        <v>16.0</v>
      </c>
      <c r="M19" s="68"/>
      <c r="N19" s="71"/>
      <c r="O19" s="68">
        <v>10.0</v>
      </c>
      <c r="P19" s="70"/>
      <c r="Q19" s="69"/>
      <c r="R19" s="70"/>
      <c r="S19" s="65">
        <v>20.0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30</v>
      </c>
      <c r="U19" s="66">
        <f>IFERROR(__xludf.DUMMYFUNCTION("IF(OR(RegExMatch(T19&amp;"""",""ERR""), RegExMatch(T19&amp;"""",""--""), RegExMatch(U18&amp;"""",""--""),),  ""-----------"", SUM(T19,U18))"),120.0)</f>
        <v>120</v>
      </c>
      <c r="V19" s="43"/>
      <c r="W19" s="44" t="b">
        <f t="shared" si="1"/>
        <v>0</v>
      </c>
      <c r="X19" s="44" t="str">
        <f>IFERROR(__xludf.DUMMYFUNCTION("IF(W19, FILTER(BONUS, LEN(BONUS)), ""0"")"),"0")</f>
        <v>0</v>
      </c>
      <c r="Y19" s="43"/>
      <c r="Z19" s="43"/>
      <c r="AA19" s="43"/>
      <c r="AB19" s="44" t="b">
        <f t="shared" si="2"/>
        <v>1</v>
      </c>
      <c r="AC19" s="44">
        <f>IFERROR(__xludf.DUMMYFUNCTION("IF(AB19, FILTER(BONUS, LEN(BONUS)), ""0"")"),0.0)</f>
        <v>0</v>
      </c>
      <c r="AD19" s="43">
        <f>IFERROR(__xludf.DUMMYFUNCTION("""COMPUTED_VALUE"""),10.0)</f>
        <v>10</v>
      </c>
      <c r="AE19" s="43">
        <f>IFERROR(__xludf.DUMMYFUNCTION("""COMPUTED_VALUE"""),20.0)</f>
        <v>20</v>
      </c>
      <c r="AF19" s="43">
        <f>IFERROR(__xludf.DUMMYFUNCTION("""COMPUTED_VALUE"""),30.0)</f>
        <v>30</v>
      </c>
      <c r="AG19" s="43">
        <f>IF(C3="", 0, IF(SUM(C19:H19)-C19&lt;&gt;0, 0, IF(SUM(M19:R19)&gt;0, 2, IF(SUM(M19:R19)&lt;0, 3, 1))))</f>
        <v>2</v>
      </c>
      <c r="AH19" s="44">
        <f>IFERROR(__xludf.DUMMYFUNCTION("IF(AG19=1, FILTER(TOSSUP, LEN(TOSSUP)), IF(AG19=2, FILTER(NEG, LEN(NEG)), IF(AG19, FILTER(NONEG, LEN(NONEG)), """")))"),-5.0)</f>
        <v>-5</v>
      </c>
      <c r="AI19" s="43"/>
      <c r="AJ19" s="43"/>
      <c r="AK19" s="43">
        <f>IF(D3="", 0, IF(SUM(C19:H19)-D19&lt;&gt;0, 0, IF(SUM(M19:R19)&gt;0, 2, IF(SUM(M19:R19)&lt;0, 3, 1))))</f>
        <v>2</v>
      </c>
      <c r="AL19" s="43">
        <f>IFERROR(__xludf.DUMMYFUNCTION("IF(AK19=1, FILTER(TOSSUP, LEN(TOSSUP)), IF(AK19=2, FILTER(NEG, LEN(NEG)), IF(AK19, FILTER(NONEG, LEN(NONEG)), """")))"),-5.0)</f>
        <v>-5</v>
      </c>
      <c r="AM19" s="43"/>
      <c r="AN19" s="43"/>
      <c r="AO19" s="43">
        <f>IF(E3="", 0, IF(SUM(C19:H19)-E19&lt;&gt;0, 0, IF(SUM(M19:R19)&gt;0, 2, IF(SUM(M19:R19)&lt;0, 3, 1))))</f>
        <v>2</v>
      </c>
      <c r="AP19" s="43">
        <f>IFERROR(__xludf.DUMMYFUNCTION("IF(AO19=1, FILTER(TOSSUP, LEN(TOSSUP)), IF(AO19=2, FILTER(NEG, LEN(NEG)), IF(AO19, FILTER(NONEG, LEN(NONEG)), """")))"),-5.0)</f>
        <v>-5</v>
      </c>
      <c r="AQ19" s="43"/>
      <c r="AR19" s="43"/>
      <c r="AS19" s="43">
        <f>IF(F3="", 0, IF(SUM(C19:H19)-F19&lt;&gt;0, 0, IF(SUM(M19:R19)&gt;0, 2, IF(SUM(M19:R19)&lt;0, 3, 1))))</f>
        <v>2</v>
      </c>
      <c r="AT19" s="43">
        <f>IFERROR(__xludf.DUMMYFUNCTION("IF(AS19=1, FILTER(TOSSUP, LEN(TOSSUP)), IF(AS19=2, FILTER(NEG, LEN(NEG)), IF(AS19, FILTER(NONEG, LEN(NONEG)), """")))"),-5.0)</f>
        <v>-5</v>
      </c>
      <c r="AU19" s="43"/>
      <c r="AV19" s="43"/>
      <c r="AW19" s="43">
        <f>IF(G3="", 0, IF(SUM(C19:H19)-G19&lt;&gt;0, 0, IF(SUM(M19:R19)&gt;0, 2, IF(SUM(M19:R19)&lt;0, 3, 1))))</f>
        <v>0</v>
      </c>
      <c r="AX19" s="43" t="str">
        <f>IFERROR(__xludf.DUMMYFUNCTION("IF(AW19=1, FILTER(TOSSUP, LEN(TOSSUP)), IF(AW19=2, FILTER(NEG, LEN(NEG)), IF(AW19, FILTER(NONEG, LEN(NONEG)), """")))"),"")</f>
        <v/>
      </c>
      <c r="AY19" s="43"/>
      <c r="AZ19" s="43"/>
      <c r="BA19" s="43">
        <f>IF(H3="", 0, IF(SUM(C19:H19)-H19&lt;&gt;0, 0, IF(SUM(M19:R19)&gt;0, 2, IF(SUM(M19:R19)&lt;0, 3, 1))))</f>
        <v>0</v>
      </c>
      <c r="BB19" s="43" t="str">
        <f>IFERROR(__xludf.DUMMYFUNCTION("IF(BA19=1, FILTER(TOSSUP, LEN(TOSSUP)), IF(BA19=2, FILTER(NEG, LEN(NEG)), IF(BA19, FILTER(NONEG, LEN(NONEG)), """")))"),"")</f>
        <v/>
      </c>
      <c r="BC19" s="43"/>
      <c r="BD19" s="43"/>
      <c r="BE19" s="43">
        <f>IF(M3="", 0, IF(SUM(M19:R19)-M19&lt;&gt;0, 0, IF(SUM(C19:H19)&gt;0, 2, IF(SUM(C19:H19)&lt;0, 3, 1))))</f>
        <v>0</v>
      </c>
      <c r="BF19" s="43" t="str">
        <f>IFERROR(__xludf.DUMMYFUNCTION("IF(BE19=1, FILTER(TOSSUP, LEN(TOSSUP)), IF(BE19=2, FILTER(NEG, LEN(NEG)), IF(BE19, FILTER(NONEG, LEN(NONEG)), """")))"),"")</f>
        <v/>
      </c>
      <c r="BG19" s="43"/>
      <c r="BH19" s="43"/>
      <c r="BI19" s="43">
        <f>IF(N3="", 0, IF(SUM(M19:R19)-N19&lt;&gt;0, 0, IF(SUM(C19:H19)&gt;0, 2, IF(SUM(C19:H19)&lt;0, 3, 1))))</f>
        <v>0</v>
      </c>
      <c r="BJ19" s="43" t="str">
        <f>IFERROR(__xludf.DUMMYFUNCTION("IF(BI19=1, FILTER(TOSSUP, LEN(TOSSUP)), IF(BI19=2, FILTER(NEG, LEN(NEG)), IF(BI19, FILTER(NONEG, LEN(NONEG)), """")))"),"")</f>
        <v/>
      </c>
      <c r="BK19" s="43"/>
      <c r="BL19" s="43"/>
      <c r="BM19" s="43">
        <f>IF(O3="", 0, IF(SUM(M19:R19)-O19&lt;&gt;0, 0, IF(SUM(C19:H19)&gt;0, 2, IF(SUM(C19:H19)&lt;0, 3, 1))))</f>
        <v>1</v>
      </c>
      <c r="BN19" s="43">
        <f>IFERROR(__xludf.DUMMYFUNCTION("IF(BM19=1, FILTER(TOSSUP, LEN(TOSSUP)), IF(BM19=2, FILTER(NEG, LEN(NEG)), IF(BM19, FILTER(NONEG, LEN(NONEG)), """")))"),-5.0)</f>
        <v>-5</v>
      </c>
      <c r="BO19" s="43">
        <f>IFERROR(__xludf.DUMMYFUNCTION("""COMPUTED_VALUE"""),10.0)</f>
        <v>10</v>
      </c>
      <c r="BP19" s="43">
        <f>IFERROR(__xludf.DUMMYFUNCTION("""COMPUTED_VALUE"""),15.0)</f>
        <v>15</v>
      </c>
      <c r="BQ19" s="43">
        <f>IF(P3="", 0, IF(SUM(M19:R19)-P19&lt;&gt;0, 0, IF(SUM(C19:H19)&gt;0, 2, IF(SUM(C19:H19)&lt;0, 3, 1))))</f>
        <v>0</v>
      </c>
      <c r="BR19" s="43" t="str">
        <f>IFERROR(__xludf.DUMMYFUNCTION("IF(BQ19=1, FILTER(TOSSUP, LEN(TOSSUP)), IF(BQ19=2, FILTER(NEG, LEN(NEG)), IF(BQ19, FILTER(NONEG, LEN(NONEG)), """")))"),"")</f>
        <v/>
      </c>
      <c r="BS19" s="43"/>
      <c r="BT19" s="43"/>
      <c r="BU19" s="43">
        <f>IF(Q3="", 0, IF(SUM(M19:R19)-Q19&lt;&gt;0, 0, IF(SUM(C19:H19)&gt;0, 2, IF(SUM(C19:H19)&lt;0, 3, 1))))</f>
        <v>0</v>
      </c>
      <c r="BV19" s="43" t="str">
        <f>IFERROR(__xludf.DUMMYFUNCTION("IF(BU19=1, FILTER(TOSSUP, LEN(TOSSUP)), IF(BU19=2, FILTER(NEG, LEN(NEG)), IF(BU19, FILTER(NONEG, LEN(NONEG)), """")))"),"")</f>
        <v/>
      </c>
      <c r="BW19" s="43"/>
      <c r="BX19" s="43"/>
      <c r="BY19" s="43">
        <f>IF(R3="", 0, IF(SUM(M19:R19)-R19&lt;&gt;0, 0, IF(SUM(C19:H19)&gt;0, 2, IF(SUM(C19:H19)&lt;0, 3, 1))))</f>
        <v>0</v>
      </c>
      <c r="BZ19" s="43" t="str">
        <f>IFERROR(__xludf.DUMMYFUNCTION("IF(BY19=1, FILTER(TOSSUP, LEN(TOSSUP)), IF(BY19=2, FILTER(NEG, LEN(NEG)), IF(BY19, FILTER(NONEG, LEN(NONEG)), """")))"),"")</f>
        <v/>
      </c>
      <c r="CA19" s="43"/>
      <c r="CB19" s="43"/>
    </row>
    <row r="20">
      <c r="A20" s="3"/>
      <c r="B20" s="3"/>
      <c r="C20" s="62">
        <v>10.0</v>
      </c>
      <c r="D20" s="63"/>
      <c r="E20" s="64"/>
      <c r="F20" s="71"/>
      <c r="G20" s="64"/>
      <c r="H20" s="71"/>
      <c r="I20" s="65">
        <v>30.0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40</v>
      </c>
      <c r="K20" s="66">
        <f>IFERROR(__xludf.DUMMYFUNCTION("IF(OR(RegExMatch(J20&amp;"""",""ERR""), RegExMatch(J20&amp;"""",""--""), RegExMatch(K19&amp;"""",""--""),),  ""-----------"", SUM(J20,K19))"),340.0)</f>
        <v>340</v>
      </c>
      <c r="L20" s="67">
        <v>17.0</v>
      </c>
      <c r="M20" s="68"/>
      <c r="N20" s="63">
        <v>-5.0</v>
      </c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-5</v>
      </c>
      <c r="U20" s="66">
        <f>IFERROR(__xludf.DUMMYFUNCTION("IF(OR(RegExMatch(T20&amp;"""",""ERR""), RegExMatch(T20&amp;"""",""--""), RegExMatch(U19&amp;"""",""--""),),  ""-----------"", SUM(T20,U19))"),115.0)</f>
        <v>115</v>
      </c>
      <c r="V20" s="43"/>
      <c r="W20" s="44" t="b">
        <f t="shared" si="1"/>
        <v>1</v>
      </c>
      <c r="X20" s="44">
        <f>IFERROR(__xludf.DUMMYFUNCTION("IF(W20, FILTER(BONUS, LEN(BONUS)), ""0"")"),0.0)</f>
        <v>0</v>
      </c>
      <c r="Y20" s="43">
        <f>IFERROR(__xludf.DUMMYFUNCTION("""COMPUTED_VALUE"""),10.0)</f>
        <v>10</v>
      </c>
      <c r="Z20" s="43">
        <f>IFERROR(__xludf.DUMMYFUNCTION("""COMPUTED_VALUE"""),20.0)</f>
        <v>20</v>
      </c>
      <c r="AA20" s="43">
        <f>IFERROR(__xludf.DUMMYFUNCTION("""COMPUTED_VALUE"""),30.0)</f>
        <v>30</v>
      </c>
      <c r="AB20" s="44" t="b">
        <f t="shared" si="2"/>
        <v>0</v>
      </c>
      <c r="AC20" s="44" t="str">
        <f>IFERROR(__xludf.DUMMYFUNCTION("IF(AB20, FILTER(BONUS, LEN(BONUS)), ""0"")"),"0")</f>
        <v>0</v>
      </c>
      <c r="AD20" s="43"/>
      <c r="AE20" s="43"/>
      <c r="AF20" s="43"/>
      <c r="AG20" s="43">
        <f>IF(C3="", 0, IF(SUM(C20:H20)-C20&lt;&gt;0, 0, IF(SUM(M20:R20)&gt;0, 2, IF(SUM(M20:R20)&lt;0, 3, 1))))</f>
        <v>3</v>
      </c>
      <c r="AH20" s="44">
        <f>IFERROR(__xludf.DUMMYFUNCTION("IF(AG20=1, FILTER(TOSSUP, LEN(TOSSUP)), IF(AG20=2, FILTER(NEG, LEN(NEG)), IF(AG20, FILTER(NONEG, LEN(NONEG)), """")))"),10.0)</f>
        <v>10</v>
      </c>
      <c r="AI20" s="43">
        <f>IFERROR(__xludf.DUMMYFUNCTION("""COMPUTED_VALUE"""),15.0)</f>
        <v>15</v>
      </c>
      <c r="AJ20" s="43"/>
      <c r="AK20" s="43">
        <f>IF(D3="", 0, IF(SUM(C20:H20)-D20&lt;&gt;0, 0, IF(SUM(M20:R20)&gt;0, 2, IF(SUM(M20:R20)&lt;0, 3, 1))))</f>
        <v>0</v>
      </c>
      <c r="AL20" s="43" t="str">
        <f>IFERROR(__xludf.DUMMYFUNCTION("IF(AK20=1, FILTER(TOSSUP, LEN(TOSSUP)), IF(AK20=2, FILTER(NEG, LEN(NEG)), IF(AK20, FILTER(NONEG, LEN(NONEG)), """")))"),"")</f>
        <v/>
      </c>
      <c r="AM20" s="43"/>
      <c r="AN20" s="43"/>
      <c r="AO20" s="43">
        <f>IF(E3="", 0, IF(SUM(C20:H20)-E20&lt;&gt;0, 0, IF(SUM(M20:R20)&gt;0, 2, IF(SUM(M20:R20)&lt;0, 3, 1))))</f>
        <v>0</v>
      </c>
      <c r="AP20" s="43" t="str">
        <f>IFERROR(__xludf.DUMMYFUNCTION("IF(AO20=1, FILTER(TOSSUP, LEN(TOSSUP)), IF(AO20=2, FILTER(NEG, LEN(NEG)), IF(AO20, FILTER(NONEG, LEN(NONEG)), """")))"),"")</f>
        <v/>
      </c>
      <c r="AQ20" s="43"/>
      <c r="AR20" s="43"/>
      <c r="AS20" s="43">
        <f>IF(F3="", 0, IF(SUM(C20:H20)-F20&lt;&gt;0, 0, IF(SUM(M20:R20)&gt;0, 2, IF(SUM(M20:R20)&lt;0, 3, 1))))</f>
        <v>0</v>
      </c>
      <c r="AT20" s="43" t="str">
        <f>IFERROR(__xludf.DUMMYFUNCTION("IF(AS20=1, FILTER(TOSSUP, LEN(TOSSUP)), IF(AS20=2, FILTER(NEG, LEN(NEG)), IF(AS20, FILTER(NONEG, LEN(NONEG)), """")))"),"")</f>
        <v/>
      </c>
      <c r="AU20" s="43"/>
      <c r="AV20" s="43"/>
      <c r="AW20" s="43">
        <f>IF(G3="", 0, IF(SUM(C20:H20)-G20&lt;&gt;0, 0, IF(SUM(M20:R20)&gt;0, 2, IF(SUM(M20:R20)&lt;0, 3, 1))))</f>
        <v>0</v>
      </c>
      <c r="AX20" s="43" t="str">
        <f>IFERROR(__xludf.DUMMYFUNCTION("IF(AW20=1, FILTER(TOSSUP, LEN(TOSSUP)), IF(AW20=2, FILTER(NEG, LEN(NEG)), IF(AW20, FILTER(NONEG, LEN(NONEG)), """")))"),"")</f>
        <v/>
      </c>
      <c r="AY20" s="43"/>
      <c r="AZ20" s="43"/>
      <c r="BA20" s="43">
        <f>IF(H3="", 0, IF(SUM(C20:H20)-H20&lt;&gt;0, 0, IF(SUM(M20:R20)&gt;0, 2, IF(SUM(M20:R20)&lt;0, 3, 1))))</f>
        <v>0</v>
      </c>
      <c r="BB20" s="43" t="str">
        <f>IFERROR(__xludf.DUMMYFUNCTION("IF(BA20=1, FILTER(TOSSUP, LEN(TOSSUP)), IF(BA20=2, FILTER(NEG, LEN(NEG)), IF(BA20, FILTER(NONEG, LEN(NONEG)), """")))"),"")</f>
        <v/>
      </c>
      <c r="BC20" s="43"/>
      <c r="BD20" s="43"/>
      <c r="BE20" s="43">
        <f>IF(M3="", 0, IF(SUM(M20:R20)-M20&lt;&gt;0, 0, IF(SUM(C20:H20)&gt;0, 2, IF(SUM(C20:H20)&lt;0, 3, 1))))</f>
        <v>0</v>
      </c>
      <c r="BF20" s="43" t="str">
        <f>IFERROR(__xludf.DUMMYFUNCTION("IF(BE20=1, FILTER(TOSSUP, LEN(TOSSUP)), IF(BE20=2, FILTER(NEG, LEN(NEG)), IF(BE20, FILTER(NONEG, LEN(NONEG)), """")))"),"")</f>
        <v/>
      </c>
      <c r="BG20" s="43"/>
      <c r="BH20" s="43"/>
      <c r="BI20" s="43">
        <f>IF(N3="", 0, IF(SUM(M20:R20)-N20&lt;&gt;0, 0, IF(SUM(C20:H20)&gt;0, 2, IF(SUM(C20:H20)&lt;0, 3, 1))))</f>
        <v>2</v>
      </c>
      <c r="BJ20" s="43">
        <f>IFERROR(__xludf.DUMMYFUNCTION("IF(BI20=1, FILTER(TOSSUP, LEN(TOSSUP)), IF(BI20=2, FILTER(NEG, LEN(NEG)), IF(BI20, FILTER(NONEG, LEN(NONEG)), """")))"),-5.0)</f>
        <v>-5</v>
      </c>
      <c r="BK20" s="43"/>
      <c r="BL20" s="43"/>
      <c r="BM20" s="43">
        <f>IF(O3="", 0, IF(SUM(M20:R20)-O20&lt;&gt;0, 0, IF(SUM(C20:H20)&gt;0, 2, IF(SUM(C20:H20)&lt;0, 3, 1))))</f>
        <v>0</v>
      </c>
      <c r="BN20" s="43" t="str">
        <f>IFERROR(__xludf.DUMMYFUNCTION("IF(BM20=1, FILTER(TOSSUP, LEN(TOSSUP)), IF(BM20=2, FILTER(NEG, LEN(NEG)), IF(BM20, FILTER(NONEG, LEN(NONEG)), """")))"),"")</f>
        <v/>
      </c>
      <c r="BO20" s="43"/>
      <c r="BP20" s="43"/>
      <c r="BQ20" s="43">
        <f>IF(P3="", 0, IF(SUM(M20:R20)-P20&lt;&gt;0, 0, IF(SUM(C20:H20)&gt;0, 2, IF(SUM(C20:H20)&lt;0, 3, 1))))</f>
        <v>0</v>
      </c>
      <c r="BR20" s="43" t="str">
        <f>IFERROR(__xludf.DUMMYFUNCTION("IF(BQ20=1, FILTER(TOSSUP, LEN(TOSSUP)), IF(BQ20=2, FILTER(NEG, LEN(NEG)), IF(BQ20, FILTER(NONEG, LEN(NONEG)), """")))"),"")</f>
        <v/>
      </c>
      <c r="BS20" s="43"/>
      <c r="BT20" s="43"/>
      <c r="BU20" s="43">
        <f>IF(Q3="", 0, IF(SUM(M20:R20)-Q20&lt;&gt;0, 0, IF(SUM(C20:H20)&gt;0, 2, IF(SUM(C20:H20)&lt;0, 3, 1))))</f>
        <v>0</v>
      </c>
      <c r="BV20" s="43" t="str">
        <f>IFERROR(__xludf.DUMMYFUNCTION("IF(BU20=1, FILTER(TOSSUP, LEN(TOSSUP)), IF(BU20=2, FILTER(NEG, LEN(NEG)), IF(BU20, FILTER(NONEG, LEN(NONEG)), """")))"),"")</f>
        <v/>
      </c>
      <c r="BW20" s="43"/>
      <c r="BX20" s="43"/>
      <c r="BY20" s="43">
        <f>IF(R3="", 0, IF(SUM(M20:R20)-R20&lt;&gt;0, 0, IF(SUM(C20:H20)&gt;0, 2, IF(SUM(C20:H20)&lt;0, 3, 1))))</f>
        <v>0</v>
      </c>
      <c r="BZ20" s="43" t="str">
        <f>IFERROR(__xludf.DUMMYFUNCTION("IF(BY20=1, FILTER(TOSSUP, LEN(TOSSUP)), IF(BY20=2, FILTER(NEG, LEN(NEG)), IF(BY20, FILTER(NONEG, LEN(NONEG)), """")))"),"")</f>
        <v/>
      </c>
      <c r="CA20" s="43"/>
      <c r="CB20" s="43"/>
    </row>
    <row r="21">
      <c r="A21" s="3"/>
      <c r="B21" s="3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SUM(J21,K20))"),340.0)</f>
        <v>340</v>
      </c>
      <c r="L21" s="67">
        <v>18.0</v>
      </c>
      <c r="M21" s="68"/>
      <c r="N21" s="63"/>
      <c r="O21" s="68">
        <v>15.0</v>
      </c>
      <c r="P21" s="70"/>
      <c r="Q21" s="69"/>
      <c r="R21" s="70"/>
      <c r="S21" s="65">
        <v>20.0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35</v>
      </c>
      <c r="U21" s="66">
        <f>IFERROR(__xludf.DUMMYFUNCTION("IF(OR(RegExMatch(T21&amp;"""",""ERR""), RegExMatch(T21&amp;"""",""--""), RegExMatch(U20&amp;"""",""--""),),  ""-----------"", SUM(T21,U20))"),150.0)</f>
        <v>150</v>
      </c>
      <c r="V21" s="43"/>
      <c r="W21" s="44" t="b">
        <f t="shared" si="1"/>
        <v>0</v>
      </c>
      <c r="X21" s="44" t="str">
        <f>IFERROR(__xludf.DUMMYFUNCTION("IF(W21, FILTER(BONUS, LEN(BONUS)), ""0"")"),"0")</f>
        <v>0</v>
      </c>
      <c r="Y21" s="43"/>
      <c r="Z21" s="43"/>
      <c r="AA21" s="43"/>
      <c r="AB21" s="44" t="b">
        <f t="shared" si="2"/>
        <v>1</v>
      </c>
      <c r="AC21" s="44">
        <f>IFERROR(__xludf.DUMMYFUNCTION("IF(AB21, FILTER(BONUS, LEN(BONUS)), ""0"")"),0.0)</f>
        <v>0</v>
      </c>
      <c r="AD21" s="43">
        <f>IFERROR(__xludf.DUMMYFUNCTION("""COMPUTED_VALUE"""),10.0)</f>
        <v>10</v>
      </c>
      <c r="AE21" s="43">
        <f>IFERROR(__xludf.DUMMYFUNCTION("""COMPUTED_VALUE"""),20.0)</f>
        <v>20</v>
      </c>
      <c r="AF21" s="43">
        <f>IFERROR(__xludf.DUMMYFUNCTION("""COMPUTED_VALUE"""),30.0)</f>
        <v>30</v>
      </c>
      <c r="AG21" s="43">
        <f>IF(C3="", 0, IF(SUM(C21:H21)-C21&lt;&gt;0, 0, IF(SUM(M21:R21)&gt;0, 2, IF(SUM(M21:R21)&lt;0, 3, 1))))</f>
        <v>2</v>
      </c>
      <c r="AH21" s="44">
        <f>IFERROR(__xludf.DUMMYFUNCTION("IF(AG21=1, FILTER(TOSSUP, LEN(TOSSUP)), IF(AG21=2, FILTER(NEG, LEN(NEG)), IF(AG21, FILTER(NONEG, LEN(NONEG)), """")))"),-5.0)</f>
        <v>-5</v>
      </c>
      <c r="AI21" s="43"/>
      <c r="AJ21" s="43"/>
      <c r="AK21" s="43">
        <f>IF(D3="", 0, IF(SUM(C21:H21)-D21&lt;&gt;0, 0, IF(SUM(M21:R21)&gt;0, 2, IF(SUM(M21:R21)&lt;0, 3, 1))))</f>
        <v>2</v>
      </c>
      <c r="AL21" s="43">
        <f>IFERROR(__xludf.DUMMYFUNCTION("IF(AK21=1, FILTER(TOSSUP, LEN(TOSSUP)), IF(AK21=2, FILTER(NEG, LEN(NEG)), IF(AK21, FILTER(NONEG, LEN(NONEG)), """")))"),-5.0)</f>
        <v>-5</v>
      </c>
      <c r="AM21" s="43"/>
      <c r="AN21" s="43"/>
      <c r="AO21" s="43">
        <f>IF(E3="", 0, IF(SUM(C21:H21)-E21&lt;&gt;0, 0, IF(SUM(M21:R21)&gt;0, 2, IF(SUM(M21:R21)&lt;0, 3, 1))))</f>
        <v>2</v>
      </c>
      <c r="AP21" s="43">
        <f>IFERROR(__xludf.DUMMYFUNCTION("IF(AO21=1, FILTER(TOSSUP, LEN(TOSSUP)), IF(AO21=2, FILTER(NEG, LEN(NEG)), IF(AO21, FILTER(NONEG, LEN(NONEG)), """")))"),-5.0)</f>
        <v>-5</v>
      </c>
      <c r="AQ21" s="43"/>
      <c r="AR21" s="43"/>
      <c r="AS21" s="43">
        <f>IF(F3="", 0, IF(SUM(C21:H21)-F21&lt;&gt;0, 0, IF(SUM(M21:R21)&gt;0, 2, IF(SUM(M21:R21)&lt;0, 3, 1))))</f>
        <v>2</v>
      </c>
      <c r="AT21" s="43">
        <f>IFERROR(__xludf.DUMMYFUNCTION("IF(AS21=1, FILTER(TOSSUP, LEN(TOSSUP)), IF(AS21=2, FILTER(NEG, LEN(NEG)), IF(AS21, FILTER(NONEG, LEN(NONEG)), """")))"),-5.0)</f>
        <v>-5</v>
      </c>
      <c r="AU21" s="43"/>
      <c r="AV21" s="43"/>
      <c r="AW21" s="43">
        <f>IF(G3="", 0, IF(SUM(C21:H21)-G21&lt;&gt;0, 0, IF(SUM(M21:R21)&gt;0, 2, IF(SUM(M21:R21)&lt;0, 3, 1))))</f>
        <v>0</v>
      </c>
      <c r="AX21" s="43" t="str">
        <f>IFERROR(__xludf.DUMMYFUNCTION("IF(AW21=1, FILTER(TOSSUP, LEN(TOSSUP)), IF(AW21=2, FILTER(NEG, LEN(NEG)), IF(AW21, FILTER(NONEG, LEN(NONEG)), """")))"),"")</f>
        <v/>
      </c>
      <c r="AY21" s="43"/>
      <c r="AZ21" s="43"/>
      <c r="BA21" s="43">
        <f>IF(H3="", 0, IF(SUM(C21:H21)-H21&lt;&gt;0, 0, IF(SUM(M21:R21)&gt;0, 2, IF(SUM(M21:R21)&lt;0, 3, 1))))</f>
        <v>0</v>
      </c>
      <c r="BB21" s="43" t="str">
        <f>IFERROR(__xludf.DUMMYFUNCTION("IF(BA21=1, FILTER(TOSSUP, LEN(TOSSUP)), IF(BA21=2, FILTER(NEG, LEN(NEG)), IF(BA21, FILTER(NONEG, LEN(NONEG)), """")))"),"")</f>
        <v/>
      </c>
      <c r="BC21" s="43"/>
      <c r="BD21" s="43"/>
      <c r="BE21" s="43">
        <f>IF(M3="", 0, IF(SUM(M21:R21)-M21&lt;&gt;0, 0, IF(SUM(C21:H21)&gt;0, 2, IF(SUM(C21:H21)&lt;0, 3, 1))))</f>
        <v>0</v>
      </c>
      <c r="BF21" s="43" t="str">
        <f>IFERROR(__xludf.DUMMYFUNCTION("IF(BE21=1, FILTER(TOSSUP, LEN(TOSSUP)), IF(BE21=2, FILTER(NEG, LEN(NEG)), IF(BE21, FILTER(NONEG, LEN(NONEG)), """")))"),"")</f>
        <v/>
      </c>
      <c r="BG21" s="43"/>
      <c r="BH21" s="43"/>
      <c r="BI21" s="43">
        <f>IF(N3="", 0, IF(SUM(M21:R21)-N21&lt;&gt;0, 0, IF(SUM(C21:H21)&gt;0, 2, IF(SUM(C21:H21)&lt;0, 3, 1))))</f>
        <v>0</v>
      </c>
      <c r="BJ21" s="43" t="str">
        <f>IFERROR(__xludf.DUMMYFUNCTION("IF(BI21=1, FILTER(TOSSUP, LEN(TOSSUP)), IF(BI21=2, FILTER(NEG, LEN(NEG)), IF(BI21, FILTER(NONEG, LEN(NONEG)), """")))"),"")</f>
        <v/>
      </c>
      <c r="BK21" s="43"/>
      <c r="BL21" s="43"/>
      <c r="BM21" s="43">
        <f>IF(O3="", 0, IF(SUM(M21:R21)-O21&lt;&gt;0, 0, IF(SUM(C21:H21)&gt;0, 2, IF(SUM(C21:H21)&lt;0, 3, 1))))</f>
        <v>1</v>
      </c>
      <c r="BN21" s="43">
        <f>IFERROR(__xludf.DUMMYFUNCTION("IF(BM21=1, FILTER(TOSSUP, LEN(TOSSUP)), IF(BM21=2, FILTER(NEG, LEN(NEG)), IF(BM21, FILTER(NONEG, LEN(NONEG)), """")))"),-5.0)</f>
        <v>-5</v>
      </c>
      <c r="BO21" s="43">
        <f>IFERROR(__xludf.DUMMYFUNCTION("""COMPUTED_VALUE"""),10.0)</f>
        <v>10</v>
      </c>
      <c r="BP21" s="43">
        <f>IFERROR(__xludf.DUMMYFUNCTION("""COMPUTED_VALUE"""),15.0)</f>
        <v>15</v>
      </c>
      <c r="BQ21" s="43">
        <f>IF(P3="", 0, IF(SUM(M21:R21)-P21&lt;&gt;0, 0, IF(SUM(C21:H21)&gt;0, 2, IF(SUM(C21:H21)&lt;0, 3, 1))))</f>
        <v>0</v>
      </c>
      <c r="BR21" s="43" t="str">
        <f>IFERROR(__xludf.DUMMYFUNCTION("IF(BQ21=1, FILTER(TOSSUP, LEN(TOSSUP)), IF(BQ21=2, FILTER(NEG, LEN(NEG)), IF(BQ21, FILTER(NONEG, LEN(NONEG)), """")))"),"")</f>
        <v/>
      </c>
      <c r="BS21" s="43"/>
      <c r="BT21" s="43"/>
      <c r="BU21" s="43">
        <f>IF(Q3="", 0, IF(SUM(M21:R21)-Q21&lt;&gt;0, 0, IF(SUM(C21:H21)&gt;0, 2, IF(SUM(C21:H21)&lt;0, 3, 1))))</f>
        <v>0</v>
      </c>
      <c r="BV21" s="43" t="str">
        <f>IFERROR(__xludf.DUMMYFUNCTION("IF(BU21=1, FILTER(TOSSUP, LEN(TOSSUP)), IF(BU21=2, FILTER(NEG, LEN(NEG)), IF(BU21, FILTER(NONEG, LEN(NONEG)), """")))"),"")</f>
        <v/>
      </c>
      <c r="BW21" s="43"/>
      <c r="BX21" s="43"/>
      <c r="BY21" s="43">
        <f>IF(R3="", 0, IF(SUM(M21:R21)-R21&lt;&gt;0, 0, IF(SUM(C21:H21)&gt;0, 2, IF(SUM(C21:H21)&lt;0, 3, 1))))</f>
        <v>0</v>
      </c>
      <c r="BZ21" s="43" t="str">
        <f>IFERROR(__xludf.DUMMYFUNCTION("IF(BY21=1, FILTER(TOSSUP, LEN(TOSSUP)), IF(BY21=2, FILTER(NEG, LEN(NEG)), IF(BY21, FILTER(NONEG, LEN(NONEG)), """")))"),"")</f>
        <v/>
      </c>
      <c r="CA21" s="43"/>
      <c r="CB21" s="43"/>
    </row>
    <row r="22">
      <c r="A22" s="3"/>
      <c r="B22" s="3"/>
      <c r="C22" s="32"/>
      <c r="D22" s="33"/>
      <c r="E22" s="32">
        <v>10.0</v>
      </c>
      <c r="F22" s="33"/>
      <c r="G22" s="60"/>
      <c r="H22" s="61"/>
      <c r="I22" s="34">
        <v>20.0</v>
      </c>
      <c r="J22" s="33">
        <f>IF(AND(SUM(C22:H22)&lt;=0,I22&gt;0), "BON.ERR", IF(OR(AND(C22&lt;&gt;"", C3=""), AND(D22&lt;&gt;"", D3=""), AND(E22&lt;&gt;"", E3=""), AND(F22&lt;&gt;"", F3=""), AND(G22&lt;&gt;"", G3=""), AND(H22&lt;&gt;"", H3="")), "TU.ERR", SUM(C22:I22)))</f>
        <v>30</v>
      </c>
      <c r="K22" s="42">
        <f>IFERROR(__xludf.DUMMYFUNCTION("IF(OR(RegExMatch(J22&amp;"""",""ERR""), RegExMatch(J22&amp;"""",""--""), RegExMatch(K21&amp;"""",""--""),),  ""-----------"", SUM(J22,K21))"),370.0)</f>
        <v>370</v>
      </c>
      <c r="L22" s="38">
        <v>19.0</v>
      </c>
      <c r="M22" s="39"/>
      <c r="N22" s="61"/>
      <c r="O22" s="39"/>
      <c r="P22" s="59"/>
      <c r="Q22" s="58"/>
      <c r="R22" s="59"/>
      <c r="S22" s="34"/>
      <c r="T22" s="33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2">
        <f>IFERROR(__xludf.DUMMYFUNCTION("IF(OR(RegExMatch(T22&amp;"""",""ERR""), RegExMatch(T22&amp;"""",""--""), RegExMatch(U21&amp;"""",""--""),),  ""-----------"", SUM(T22,U21))"),150.0)</f>
        <v>150</v>
      </c>
      <c r="V22" s="43"/>
      <c r="W22" s="44" t="b">
        <f t="shared" si="1"/>
        <v>1</v>
      </c>
      <c r="X22" s="44">
        <f>IFERROR(__xludf.DUMMYFUNCTION("IF(W22, FILTER(BONUS, LEN(BONUS)), ""0"")"),0.0)</f>
        <v>0</v>
      </c>
      <c r="Y22" s="43">
        <f>IFERROR(__xludf.DUMMYFUNCTION("""COMPUTED_VALUE"""),10.0)</f>
        <v>10</v>
      </c>
      <c r="Z22" s="43">
        <f>IFERROR(__xludf.DUMMYFUNCTION("""COMPUTED_VALUE"""),20.0)</f>
        <v>20</v>
      </c>
      <c r="AA22" s="43">
        <f>IFERROR(__xludf.DUMMYFUNCTION("""COMPUTED_VALUE"""),30.0)</f>
        <v>30</v>
      </c>
      <c r="AB22" s="44" t="b">
        <f t="shared" si="2"/>
        <v>0</v>
      </c>
      <c r="AC22" s="44" t="str">
        <f>IFERROR(__xludf.DUMMYFUNCTION("IF(AB22, FILTER(BONUS, LEN(BONUS)), ""0"")"),"0")</f>
        <v>0</v>
      </c>
      <c r="AD22" s="43"/>
      <c r="AE22" s="43"/>
      <c r="AF22" s="43"/>
      <c r="AG22" s="43">
        <f>IF(C3="", 0, IF(SUM(C22:H22)-C22&lt;&gt;0, 0, IF(SUM(M22:R22)&gt;0, 2, IF(SUM(M22:R22)&lt;0, 3, 1))))</f>
        <v>0</v>
      </c>
      <c r="AH22" s="44" t="str">
        <f>IFERROR(__xludf.DUMMYFUNCTION("IF(AG22=1, FILTER(TOSSUP, LEN(TOSSUP)), IF(AG22=2, FILTER(NEG, LEN(NEG)), IF(AG22, FILTER(NONEG, LEN(NONEG)), """")))"),"")</f>
        <v/>
      </c>
      <c r="AI22" s="43"/>
      <c r="AJ22" s="43"/>
      <c r="AK22" s="43">
        <f>IF(D3="", 0, IF(SUM(C22:H22)-D22&lt;&gt;0, 0, IF(SUM(M22:R22)&gt;0, 2, IF(SUM(M22:R22)&lt;0, 3, 1))))</f>
        <v>0</v>
      </c>
      <c r="AL22" s="43" t="str">
        <f>IFERROR(__xludf.DUMMYFUNCTION("IF(AK22=1, FILTER(TOSSUP, LEN(TOSSUP)), IF(AK22=2, FILTER(NEG, LEN(NEG)), IF(AK22, FILTER(NONEG, LEN(NONEG)), """")))"),"")</f>
        <v/>
      </c>
      <c r="AM22" s="43"/>
      <c r="AN22" s="43"/>
      <c r="AO22" s="43">
        <f>IF(E3="", 0, IF(SUM(C22:H22)-E22&lt;&gt;0, 0, IF(SUM(M22:R22)&gt;0, 2, IF(SUM(M22:R22)&lt;0, 3, 1))))</f>
        <v>1</v>
      </c>
      <c r="AP22" s="43">
        <f>IFERROR(__xludf.DUMMYFUNCTION("IF(AO22=1, FILTER(TOSSUP, LEN(TOSSUP)), IF(AO22=2, FILTER(NEG, LEN(NEG)), IF(AO22, FILTER(NONEG, LEN(NONEG)), """")))"),-5.0)</f>
        <v>-5</v>
      </c>
      <c r="AQ22" s="43">
        <f>IFERROR(__xludf.DUMMYFUNCTION("""COMPUTED_VALUE"""),10.0)</f>
        <v>10</v>
      </c>
      <c r="AR22" s="43">
        <f>IFERROR(__xludf.DUMMYFUNCTION("""COMPUTED_VALUE"""),15.0)</f>
        <v>15</v>
      </c>
      <c r="AS22" s="43">
        <f>IF(F3="", 0, IF(SUM(C22:H22)-F22&lt;&gt;0, 0, IF(SUM(M22:R22)&gt;0, 2, IF(SUM(M22:R22)&lt;0, 3, 1))))</f>
        <v>0</v>
      </c>
      <c r="AT22" s="43" t="str">
        <f>IFERROR(__xludf.DUMMYFUNCTION("IF(AS22=1, FILTER(TOSSUP, LEN(TOSSUP)), IF(AS22=2, FILTER(NEG, LEN(NEG)), IF(AS22, FILTER(NONEG, LEN(NONEG)), """")))"),"")</f>
        <v/>
      </c>
      <c r="AU22" s="43"/>
      <c r="AV22" s="43"/>
      <c r="AW22" s="43">
        <f>IF(G3="", 0, IF(SUM(C22:H22)-G22&lt;&gt;0, 0, IF(SUM(M22:R22)&gt;0, 2, IF(SUM(M22:R22)&lt;0, 3, 1))))</f>
        <v>0</v>
      </c>
      <c r="AX22" s="43" t="str">
        <f>IFERROR(__xludf.DUMMYFUNCTION("IF(AW22=1, FILTER(TOSSUP, LEN(TOSSUP)), IF(AW22=2, FILTER(NEG, LEN(NEG)), IF(AW22, FILTER(NONEG, LEN(NONEG)), """")))"),"")</f>
        <v/>
      </c>
      <c r="AY22" s="43"/>
      <c r="AZ22" s="43"/>
      <c r="BA22" s="43">
        <f>IF(H3="", 0, IF(SUM(C22:H22)-H22&lt;&gt;0, 0, IF(SUM(M22:R22)&gt;0, 2, IF(SUM(M22:R22)&lt;0, 3, 1))))</f>
        <v>0</v>
      </c>
      <c r="BB22" s="43" t="str">
        <f>IFERROR(__xludf.DUMMYFUNCTION("IF(BA22=1, FILTER(TOSSUP, LEN(TOSSUP)), IF(BA22=2, FILTER(NEG, LEN(NEG)), IF(BA22, FILTER(NONEG, LEN(NONEG)), """")))"),"")</f>
        <v/>
      </c>
      <c r="BC22" s="43"/>
      <c r="BD22" s="43"/>
      <c r="BE22" s="43">
        <f>IF(M3="", 0, IF(SUM(M22:R22)-M22&lt;&gt;0, 0, IF(SUM(C22:H22)&gt;0, 2, IF(SUM(C22:H22)&lt;0, 3, 1))))</f>
        <v>2</v>
      </c>
      <c r="BF22" s="43">
        <f>IFERROR(__xludf.DUMMYFUNCTION("IF(BE22=1, FILTER(TOSSUP, LEN(TOSSUP)), IF(BE22=2, FILTER(NEG, LEN(NEG)), IF(BE22, FILTER(NONEG, LEN(NONEG)), """")))"),-5.0)</f>
        <v>-5</v>
      </c>
      <c r="BG22" s="43"/>
      <c r="BH22" s="43"/>
      <c r="BI22" s="43">
        <f>IF(N3="", 0, IF(SUM(M22:R22)-N22&lt;&gt;0, 0, IF(SUM(C22:H22)&gt;0, 2, IF(SUM(C22:H22)&lt;0, 3, 1))))</f>
        <v>2</v>
      </c>
      <c r="BJ22" s="43">
        <f>IFERROR(__xludf.DUMMYFUNCTION("IF(BI22=1, FILTER(TOSSUP, LEN(TOSSUP)), IF(BI22=2, FILTER(NEG, LEN(NEG)), IF(BI22, FILTER(NONEG, LEN(NONEG)), """")))"),-5.0)</f>
        <v>-5</v>
      </c>
      <c r="BK22" s="43"/>
      <c r="BL22" s="43"/>
      <c r="BM22" s="43">
        <f>IF(O3="", 0, IF(SUM(M22:R22)-O22&lt;&gt;0, 0, IF(SUM(C22:H22)&gt;0, 2, IF(SUM(C22:H22)&lt;0, 3, 1))))</f>
        <v>2</v>
      </c>
      <c r="BN22" s="43">
        <f>IFERROR(__xludf.DUMMYFUNCTION("IF(BM22=1, FILTER(TOSSUP, LEN(TOSSUP)), IF(BM22=2, FILTER(NEG, LEN(NEG)), IF(BM22, FILTER(NONEG, LEN(NONEG)), """")))"),-5.0)</f>
        <v>-5</v>
      </c>
      <c r="BO22" s="43"/>
      <c r="BP22" s="43"/>
      <c r="BQ22" s="43">
        <f>IF(P3="", 0, IF(SUM(M22:R22)-P22&lt;&gt;0, 0, IF(SUM(C22:H22)&gt;0, 2, IF(SUM(C22:H22)&lt;0, 3, 1))))</f>
        <v>2</v>
      </c>
      <c r="BR22" s="43">
        <f>IFERROR(__xludf.DUMMYFUNCTION("IF(BQ22=1, FILTER(TOSSUP, LEN(TOSSUP)), IF(BQ22=2, FILTER(NEG, LEN(NEG)), IF(BQ22, FILTER(NONEG, LEN(NONEG)), """")))"),-5.0)</f>
        <v>-5</v>
      </c>
      <c r="BS22" s="43"/>
      <c r="BT22" s="43"/>
      <c r="BU22" s="43">
        <f>IF(Q3="", 0, IF(SUM(M22:R22)-Q22&lt;&gt;0, 0, IF(SUM(C22:H22)&gt;0, 2, IF(SUM(C22:H22)&lt;0, 3, 1))))</f>
        <v>0</v>
      </c>
      <c r="BV22" s="43" t="str">
        <f>IFERROR(__xludf.DUMMYFUNCTION("IF(BU22=1, FILTER(TOSSUP, LEN(TOSSUP)), IF(BU22=2, FILTER(NEG, LEN(NEG)), IF(BU22, FILTER(NONEG, LEN(NONEG)), """")))"),"")</f>
        <v/>
      </c>
      <c r="BW22" s="43"/>
      <c r="BX22" s="43"/>
      <c r="BY22" s="43">
        <f>IF(R3="", 0, IF(SUM(M22:R22)-R22&lt;&gt;0, 0, IF(SUM(C22:H22)&gt;0, 2, IF(SUM(C22:H22)&lt;0, 3, 1))))</f>
        <v>0</v>
      </c>
      <c r="BZ22" s="43" t="str">
        <f>IFERROR(__xludf.DUMMYFUNCTION("IF(BY22=1, FILTER(TOSSUP, LEN(TOSSUP)), IF(BY22=2, FILTER(NEG, LEN(NEG)), IF(BY22, FILTER(NONEG, LEN(NONEG)), """")))"),"")</f>
        <v/>
      </c>
      <c r="CA22" s="43"/>
      <c r="CB22" s="43"/>
    </row>
    <row r="23">
      <c r="A23" s="3"/>
      <c r="B23" s="3"/>
      <c r="C23" s="32"/>
      <c r="D23" s="33">
        <v>10.0</v>
      </c>
      <c r="E23" s="60"/>
      <c r="F23" s="61"/>
      <c r="G23" s="60"/>
      <c r="H23" s="61"/>
      <c r="I23" s="34">
        <v>10.0</v>
      </c>
      <c r="J23" s="33">
        <f>IF(AND(SUM(C23:H23)&lt;=0,I23&gt;0), "BON.ERR", IF(OR(AND(C23&lt;&gt;"", C3=""), AND(D23&lt;&gt;"", D3=""), AND(E23&lt;&gt;"", E3=""), AND(F23&lt;&gt;"", F3=""), AND(G23&lt;&gt;"", G3=""), AND(H23&lt;&gt;"", H3="")), "TU.ERR", SUM(C23:I23)))</f>
        <v>20</v>
      </c>
      <c r="K23" s="42">
        <f>IFERROR(__xludf.DUMMYFUNCTION("IF(OR(RegExMatch(J23&amp;"""",""ERR""), RegExMatch(J23&amp;"""",""--""), RegExMatch(K22&amp;"""",""--""),),  ""-----------"", SUM(J23,K22))"),390.0)</f>
        <v>390</v>
      </c>
      <c r="L23" s="38">
        <v>20.0</v>
      </c>
      <c r="M23" s="39"/>
      <c r="N23" s="33"/>
      <c r="O23" s="39">
        <v>-5.0</v>
      </c>
      <c r="P23" s="59"/>
      <c r="Q23" s="58"/>
      <c r="R23" s="59"/>
      <c r="S23" s="42"/>
      <c r="T23" s="33">
        <f>IF(AND(SUM(M23:R23)&lt;=0,S23&gt;0), "BON.ERR", IF(OR(AND(M23&lt;&gt;"", M3=""), AND(N23&lt;&gt;"", N3=""), AND(O23&lt;&gt;"", O3=""), AND(P23&lt;&gt;"", P3=""), AND(Q23&lt;&gt;"", Q3=""), AND(R23&lt;&gt;"", R3="")), "TU.ERR", SUM(M23:S23)))</f>
        <v>-5</v>
      </c>
      <c r="U23" s="42">
        <f>IFERROR(__xludf.DUMMYFUNCTION("IF(OR(RegExMatch(T23&amp;"""",""ERR""), RegExMatch(T23&amp;"""",""--""), RegExMatch(U22&amp;"""",""--""),),  ""-----------"", SUM(T23,U22))"),145.0)</f>
        <v>145</v>
      </c>
      <c r="V23" s="43"/>
      <c r="W23" s="44" t="b">
        <f t="shared" si="1"/>
        <v>1</v>
      </c>
      <c r="X23" s="44">
        <f>IFERROR(__xludf.DUMMYFUNCTION("IF(W23, FILTER(BONUS, LEN(BONUS)), ""0"")"),0.0)</f>
        <v>0</v>
      </c>
      <c r="Y23" s="43">
        <f>IFERROR(__xludf.DUMMYFUNCTION("""COMPUTED_VALUE"""),10.0)</f>
        <v>10</v>
      </c>
      <c r="Z23" s="43">
        <f>IFERROR(__xludf.DUMMYFUNCTION("""COMPUTED_VALUE"""),20.0)</f>
        <v>20</v>
      </c>
      <c r="AA23" s="43">
        <f>IFERROR(__xludf.DUMMYFUNCTION("""COMPUTED_VALUE"""),30.0)</f>
        <v>30</v>
      </c>
      <c r="AB23" s="44" t="b">
        <f t="shared" si="2"/>
        <v>0</v>
      </c>
      <c r="AC23" s="44" t="str">
        <f>IFERROR(__xludf.DUMMYFUNCTION("IF(AB23, FILTER(BONUS, LEN(BONUS)), ""0"")"),"0")</f>
        <v>0</v>
      </c>
      <c r="AD23" s="43"/>
      <c r="AE23" s="43"/>
      <c r="AF23" s="43"/>
      <c r="AG23" s="43">
        <f>IF(C3="", 0, IF(SUM(C23:H23)-C23&lt;&gt;0, 0, IF(SUM(M23:R23)&gt;0, 2, IF(SUM(M23:R23)&lt;0, 3, 1))))</f>
        <v>0</v>
      </c>
      <c r="AH23" s="44" t="str">
        <f>IFERROR(__xludf.DUMMYFUNCTION("IF(AG23=1, FILTER(TOSSUP, LEN(TOSSUP)), IF(AG23=2, FILTER(NEG, LEN(NEG)), IF(AG23, FILTER(NONEG, LEN(NONEG)), """")))"),"")</f>
        <v/>
      </c>
      <c r="AI23" s="43"/>
      <c r="AJ23" s="43"/>
      <c r="AK23" s="43">
        <f>IF(D3="", 0, IF(SUM(C23:H23)-D23&lt;&gt;0, 0, IF(SUM(M23:R23)&gt;0, 2, IF(SUM(M23:R23)&lt;0, 3, 1))))</f>
        <v>3</v>
      </c>
      <c r="AL23" s="43">
        <f>IFERROR(__xludf.DUMMYFUNCTION("IF(AK23=1, FILTER(TOSSUP, LEN(TOSSUP)), IF(AK23=2, FILTER(NEG, LEN(NEG)), IF(AK23, FILTER(NONEG, LEN(NONEG)), """")))"),10.0)</f>
        <v>10</v>
      </c>
      <c r="AM23" s="43">
        <f>IFERROR(__xludf.DUMMYFUNCTION("""COMPUTED_VALUE"""),15.0)</f>
        <v>15</v>
      </c>
      <c r="AN23" s="43"/>
      <c r="AO23" s="43">
        <f>IF(E3="", 0, IF(SUM(C23:H23)-E23&lt;&gt;0, 0, IF(SUM(M23:R23)&gt;0, 2, IF(SUM(M23:R23)&lt;0, 3, 1))))</f>
        <v>0</v>
      </c>
      <c r="AP23" s="43" t="str">
        <f>IFERROR(__xludf.DUMMYFUNCTION("IF(AO23=1, FILTER(TOSSUP, LEN(TOSSUP)), IF(AO23=2, FILTER(NEG, LEN(NEG)), IF(AO23, FILTER(NONEG, LEN(NONEG)), """")))"),"")</f>
        <v/>
      </c>
      <c r="AQ23" s="43"/>
      <c r="AR23" s="43"/>
      <c r="AS23" s="43">
        <f>IF(F3="", 0, IF(SUM(C23:H23)-F23&lt;&gt;0, 0, IF(SUM(M23:R23)&gt;0, 2, IF(SUM(M23:R23)&lt;0, 3, 1))))</f>
        <v>0</v>
      </c>
      <c r="AT23" s="43" t="str">
        <f>IFERROR(__xludf.DUMMYFUNCTION("IF(AS23=1, FILTER(TOSSUP, LEN(TOSSUP)), IF(AS23=2, FILTER(NEG, LEN(NEG)), IF(AS23, FILTER(NONEG, LEN(NONEG)), """")))"),"")</f>
        <v/>
      </c>
      <c r="AU23" s="43"/>
      <c r="AV23" s="43"/>
      <c r="AW23" s="43">
        <f>IF(G3="", 0, IF(SUM(C23:H23)-G23&lt;&gt;0, 0, IF(SUM(M23:R23)&gt;0, 2, IF(SUM(M23:R23)&lt;0, 3, 1))))</f>
        <v>0</v>
      </c>
      <c r="AX23" s="43" t="str">
        <f>IFERROR(__xludf.DUMMYFUNCTION("IF(AW23=1, FILTER(TOSSUP, LEN(TOSSUP)), IF(AW23=2, FILTER(NEG, LEN(NEG)), IF(AW23, FILTER(NONEG, LEN(NONEG)), """")))"),"")</f>
        <v/>
      </c>
      <c r="AY23" s="43"/>
      <c r="AZ23" s="43"/>
      <c r="BA23" s="43">
        <f>IF(H3="", 0, IF(SUM(C23:H23)-H23&lt;&gt;0, 0, IF(SUM(M23:R23)&gt;0, 2, IF(SUM(M23:R23)&lt;0, 3, 1))))</f>
        <v>0</v>
      </c>
      <c r="BB23" s="43" t="str">
        <f>IFERROR(__xludf.DUMMYFUNCTION("IF(BA23=1, FILTER(TOSSUP, LEN(TOSSUP)), IF(BA23=2, FILTER(NEG, LEN(NEG)), IF(BA23, FILTER(NONEG, LEN(NONEG)), """")))"),"")</f>
        <v/>
      </c>
      <c r="BC23" s="43"/>
      <c r="BD23" s="43"/>
      <c r="BE23" s="43">
        <f>IF(M3="", 0, IF(SUM(M23:R23)-M23&lt;&gt;0, 0, IF(SUM(C23:H23)&gt;0, 2, IF(SUM(C23:H23)&lt;0, 3, 1))))</f>
        <v>0</v>
      </c>
      <c r="BF23" s="43" t="str">
        <f>IFERROR(__xludf.DUMMYFUNCTION("IF(BE23=1, FILTER(TOSSUP, LEN(TOSSUP)), IF(BE23=2, FILTER(NEG, LEN(NEG)), IF(BE23, FILTER(NONEG, LEN(NONEG)), """")))"),"")</f>
        <v/>
      </c>
      <c r="BG23" s="43"/>
      <c r="BH23" s="43"/>
      <c r="BI23" s="43">
        <f>IF(N3="", 0, IF(SUM(M23:R23)-N23&lt;&gt;0, 0, IF(SUM(C23:H23)&gt;0, 2, IF(SUM(C23:H23)&lt;0, 3, 1))))</f>
        <v>0</v>
      </c>
      <c r="BJ23" s="43" t="str">
        <f>IFERROR(__xludf.DUMMYFUNCTION("IF(BI23=1, FILTER(TOSSUP, LEN(TOSSUP)), IF(BI23=2, FILTER(NEG, LEN(NEG)), IF(BI23, FILTER(NONEG, LEN(NONEG)), """")))"),"")</f>
        <v/>
      </c>
      <c r="BK23" s="43"/>
      <c r="BL23" s="43"/>
      <c r="BM23" s="43">
        <f>IF(O3="", 0, IF(SUM(M23:R23)-O23&lt;&gt;0, 0, IF(SUM(C23:H23)&gt;0, 2, IF(SUM(C23:H23)&lt;0, 3, 1))))</f>
        <v>2</v>
      </c>
      <c r="BN23" s="43">
        <f>IFERROR(__xludf.DUMMYFUNCTION("IF(BM23=1, FILTER(TOSSUP, LEN(TOSSUP)), IF(BM23=2, FILTER(NEG, LEN(NEG)), IF(BM23, FILTER(NONEG, LEN(NONEG)), """")))"),-5.0)</f>
        <v>-5</v>
      </c>
      <c r="BO23" s="43"/>
      <c r="BP23" s="43"/>
      <c r="BQ23" s="43">
        <f>IF(P3="", 0, IF(SUM(M23:R23)-P23&lt;&gt;0, 0, IF(SUM(C23:H23)&gt;0, 2, IF(SUM(C23:H23)&lt;0, 3, 1))))</f>
        <v>0</v>
      </c>
      <c r="BR23" s="43" t="str">
        <f>IFERROR(__xludf.DUMMYFUNCTION("IF(BQ23=1, FILTER(TOSSUP, LEN(TOSSUP)), IF(BQ23=2, FILTER(NEG, LEN(NEG)), IF(BQ23, FILTER(NONEG, LEN(NONEG)), """")))"),"")</f>
        <v/>
      </c>
      <c r="BS23" s="43"/>
      <c r="BT23" s="43"/>
      <c r="BU23" s="43">
        <f>IF(Q3="", 0, IF(SUM(M23:R23)-Q23&lt;&gt;0, 0, IF(SUM(C23:H23)&gt;0, 2, IF(SUM(C23:H23)&lt;0, 3, 1))))</f>
        <v>0</v>
      </c>
      <c r="BV23" s="43" t="str">
        <f>IFERROR(__xludf.DUMMYFUNCTION("IF(BU23=1, FILTER(TOSSUP, LEN(TOSSUP)), IF(BU23=2, FILTER(NEG, LEN(NEG)), IF(BU23, FILTER(NONEG, LEN(NONEG)), """")))"),"")</f>
        <v/>
      </c>
      <c r="BW23" s="43"/>
      <c r="BX23" s="43"/>
      <c r="BY23" s="43">
        <f>IF(R3="", 0, IF(SUM(M23:R23)-R23&lt;&gt;0, 0, IF(SUM(C23:H23)&gt;0, 2, IF(SUM(C23:H23)&lt;0, 3, 1))))</f>
        <v>0</v>
      </c>
      <c r="BZ23" s="43" t="str">
        <f>IFERROR(__xludf.DUMMYFUNCTION("IF(BY23=1, FILTER(TOSSUP, LEN(TOSSUP)), IF(BY23=2, FILTER(NEG, LEN(NEG)), IF(BY23, FILTER(NONEG, LEN(NONEG)), """")))"),"")</f>
        <v/>
      </c>
      <c r="CA23" s="43"/>
      <c r="CB23" s="43"/>
    </row>
    <row r="24">
      <c r="A24" s="3"/>
      <c r="B24" s="3"/>
      <c r="C24" s="32"/>
      <c r="D24" s="33"/>
      <c r="E24" s="32"/>
      <c r="F24" s="33"/>
      <c r="G24" s="60"/>
      <c r="H24" s="61"/>
      <c r="I24" s="73" t="s">
        <v>41</v>
      </c>
      <c r="J24" s="33">
        <f>IF(OR(AND(C24&lt;&gt;"", C3=""), AND(D24&lt;&gt;"", D3=""), AND(E24&lt;&gt;"", E3=""), AND(F24&lt;&gt;"", F3=""), AND(G24&lt;&gt;"", G3=""), AND(H24&lt;&gt;"", H3="")), "TU.ERR", SUM(C24:I24))</f>
        <v>0</v>
      </c>
      <c r="K24" s="42">
        <f>IFERROR(__xludf.DUMMYFUNCTION("IF(OR(RegExMatch(J24&amp;"""",""ERR""), RegExMatch(J24&amp;"""",""--""), RegExMatch(K23&amp;"""",""--""),),  ""-----------"", SUM(J24,K23))"),390.0)</f>
        <v>390</v>
      </c>
      <c r="L24" s="74" t="s">
        <v>42</v>
      </c>
      <c r="M24" s="39"/>
      <c r="N24" s="33"/>
      <c r="O24" s="58"/>
      <c r="P24" s="59"/>
      <c r="Q24" s="58"/>
      <c r="R24" s="59"/>
      <c r="S24" s="34" t="s">
        <v>44</v>
      </c>
      <c r="T24" s="33">
        <f>IF(OR(AND(M24&lt;&gt;"", M3=""), AND(N24&lt;&gt;"", N3=""), AND(O24&lt;&gt;"", O3=""), AND(P24&lt;&gt;"", P3=""), AND(Q24&lt;&gt;"", Q3=""), AND(R24&lt;&gt;"", R3="")), "TU.ERR", SUM(M24:S24))</f>
        <v>0</v>
      </c>
      <c r="U24" s="42">
        <f>IFERROR(__xludf.DUMMYFUNCTION("IF(OR(RegExMatch(T24&amp;"""",""ERR""), RegExMatch(T24&amp;"""",""--""), RegExMatch(U23&amp;"""",""--""),),  ""-----------"", SUM(T24,U23))"),145.0)</f>
        <v>145</v>
      </c>
      <c r="V24" s="43"/>
      <c r="W24" s="43"/>
      <c r="X24" s="43"/>
      <c r="Y24" s="10"/>
      <c r="Z24" s="43"/>
      <c r="AA24" s="43"/>
      <c r="AB24" s="43"/>
      <c r="AC24" s="43"/>
      <c r="AD24" s="43"/>
      <c r="AE24" s="43"/>
      <c r="AF24" s="43"/>
      <c r="AG24" s="43">
        <f>IF(C3="", 0, IF(SUM(C24:H24)-C24&lt;&gt;0, 0, IF(SUM(M24:R24)&gt;0, 2, IF(SUM(M24:R24)&lt;0, 3, 1))))</f>
        <v>1</v>
      </c>
      <c r="AH24" s="43">
        <f>IFERROR(__xludf.DUMMYFUNCTION("IF(AG24=1, FILTER(TOSSUP, LEN(TOSSUP)), IF(AG24=2, FILTER(NEG, LEN(NEG)), IF(AG24, FILTER(NONEG, LEN(NONEG)), """")))"),-5.0)</f>
        <v>-5</v>
      </c>
      <c r="AI24" s="43">
        <f>IFERROR(__xludf.DUMMYFUNCTION("""COMPUTED_VALUE"""),10.0)</f>
        <v>10</v>
      </c>
      <c r="AJ24" s="43">
        <f>IFERROR(__xludf.DUMMYFUNCTION("""COMPUTED_VALUE"""),15.0)</f>
        <v>15</v>
      </c>
      <c r="AK24" s="43">
        <f>IF(D3="", 0, IF(SUM(C24:H24)-D24&lt;&gt;0, 0, IF(SUM(M24:R24)&gt;0, 2, IF(SUM(M24:R24)&lt;0, 3, 1))))</f>
        <v>1</v>
      </c>
      <c r="AL24" s="43">
        <f>IFERROR(__xludf.DUMMYFUNCTION("IF(AK24=1, FILTER(TOSSUP, LEN(TOSSUP)), IF(AK24=2, FILTER(NEG, LEN(NEG)), IF(AK24, FILTER(NONEG, LEN(NONEG)), """")))"),-5.0)</f>
        <v>-5</v>
      </c>
      <c r="AM24" s="43">
        <f>IFERROR(__xludf.DUMMYFUNCTION("""COMPUTED_VALUE"""),10.0)</f>
        <v>10</v>
      </c>
      <c r="AN24" s="43">
        <f>IFERROR(__xludf.DUMMYFUNCTION("""COMPUTED_VALUE"""),15.0)</f>
        <v>15</v>
      </c>
      <c r="AO24" s="43">
        <f>IF(E3="", 0, IF(SUM(C24:H24)-E24&lt;&gt;0, 0, IF(SUM(M24:R24)&gt;0, 2, IF(SUM(M24:R24)&lt;0, 3, 1))))</f>
        <v>1</v>
      </c>
      <c r="AP24" s="43">
        <f>IFERROR(__xludf.DUMMYFUNCTION("IF(AO24=1, FILTER(TOSSUP, LEN(TOSSUP)), IF(AO24=2, FILTER(NEG, LEN(NEG)), IF(AO24, FILTER(NONEG, LEN(NONEG)), """")))"),-5.0)</f>
        <v>-5</v>
      </c>
      <c r="AQ24" s="43">
        <f>IFERROR(__xludf.DUMMYFUNCTION("""COMPUTED_VALUE"""),10.0)</f>
        <v>10</v>
      </c>
      <c r="AR24" s="43">
        <f>IFERROR(__xludf.DUMMYFUNCTION("""COMPUTED_VALUE"""),15.0)</f>
        <v>15</v>
      </c>
      <c r="AS24" s="43">
        <f>IF(F3="", 0, IF(SUM(C24:H24)-F24&lt;&gt;0, 0, IF(SUM(M24:R24)&gt;0, 2, IF(SUM(M24:R24)&lt;0, 3, 1))))</f>
        <v>1</v>
      </c>
      <c r="AT24" s="43">
        <f>IFERROR(__xludf.DUMMYFUNCTION("IF(AS24=1, FILTER(TOSSUP, LEN(TOSSUP)), IF(AS24=2, FILTER(NEG, LEN(NEG)), IF(AS24, FILTER(NONEG, LEN(NONEG)), """")))"),-5.0)</f>
        <v>-5</v>
      </c>
      <c r="AU24" s="43">
        <f>IFERROR(__xludf.DUMMYFUNCTION("""COMPUTED_VALUE"""),10.0)</f>
        <v>10</v>
      </c>
      <c r="AV24" s="43">
        <f>IFERROR(__xludf.DUMMYFUNCTION("""COMPUTED_VALUE"""),15.0)</f>
        <v>15</v>
      </c>
      <c r="AW24" s="43">
        <f>IF(G3="", 0, IF(SUM(C24:H24)-G24&lt;&gt;0, 0, IF(SUM(M24:R24)&gt;0, 2, IF(SUM(M24:R24)&lt;0, 3, 1))))</f>
        <v>0</v>
      </c>
      <c r="AX24" s="43" t="str">
        <f>IFERROR(__xludf.DUMMYFUNCTION("IF(AW24=1, FILTER(TOSSUP, LEN(TOSSUP)), IF(AW24=2, FILTER(NEG, LEN(NEG)), IF(AW24, FILTER(NONEG, LEN(NONEG)), """")))"),"")</f>
        <v/>
      </c>
      <c r="AY24" s="43"/>
      <c r="AZ24" s="43"/>
      <c r="BA24" s="43">
        <f>IF(H3="", 0, IF(SUM(C24:H24)-H24&lt;&gt;0, 0, IF(SUM(M24:R24)&gt;0, 2, IF(SUM(M24:R24)&lt;0, 3, 1))))</f>
        <v>0</v>
      </c>
      <c r="BB24" s="43" t="str">
        <f>IFERROR(__xludf.DUMMYFUNCTION("IF(BA24=1, FILTER(TOSSUP, LEN(TOSSUP)), IF(BA24=2, FILTER(NEG, LEN(NEG)), IF(BA24, FILTER(NONEG, LEN(NONEG)), """")))"),"")</f>
        <v/>
      </c>
      <c r="BC24" s="43"/>
      <c r="BD24" s="43"/>
      <c r="BE24" s="43">
        <f>IF(M3="", 0, IF(SUM(M24:R24)-M24&lt;&gt;0, 0, IF(SUM(C24:H24)&gt;0, 2, IF(SUM(C24:H24)&lt;0, 3, 1))))</f>
        <v>1</v>
      </c>
      <c r="BF24" s="43">
        <f>IFERROR(__xludf.DUMMYFUNCTION("IF(BE24=1, FILTER(TOSSUP, LEN(TOSSUP)), IF(BE24=2, FILTER(NEG, LEN(NEG)), IF(BE24, FILTER(NONEG, LEN(NONEG)), """")))"),-5.0)</f>
        <v>-5</v>
      </c>
      <c r="BG24" s="43">
        <f>IFERROR(__xludf.DUMMYFUNCTION("""COMPUTED_VALUE"""),10.0)</f>
        <v>10</v>
      </c>
      <c r="BH24" s="43">
        <f>IFERROR(__xludf.DUMMYFUNCTION("""COMPUTED_VALUE"""),15.0)</f>
        <v>15</v>
      </c>
      <c r="BI24" s="43">
        <f>IF(N3="", 0, IF(SUM(M24:R24)-N24&lt;&gt;0, 0, IF(SUM(C24:H24)&gt;0, 2, IF(SUM(C24:H24)&lt;0, 3, 1))))</f>
        <v>1</v>
      </c>
      <c r="BJ24" s="43">
        <f>IFERROR(__xludf.DUMMYFUNCTION("IF(BI24=1, FILTER(TOSSUP, LEN(TOSSUP)), IF(BI24=2, FILTER(NEG, LEN(NEG)), IF(BI24, FILTER(NONEG, LEN(NONEG)), """")))"),-5.0)</f>
        <v>-5</v>
      </c>
      <c r="BK24" s="43">
        <f>IFERROR(__xludf.DUMMYFUNCTION("""COMPUTED_VALUE"""),10.0)</f>
        <v>10</v>
      </c>
      <c r="BL24" s="43">
        <f>IFERROR(__xludf.DUMMYFUNCTION("""COMPUTED_VALUE"""),15.0)</f>
        <v>15</v>
      </c>
      <c r="BM24" s="43">
        <f>IF(O3="", 0, IF(SUM(M24:R24)-O24&lt;&gt;0, 0, IF(SUM(C24:H24)&gt;0, 2, IF(SUM(C24:H24)&lt;0, 3, 1))))</f>
        <v>1</v>
      </c>
      <c r="BN24" s="43">
        <f>IFERROR(__xludf.DUMMYFUNCTION("IF(BM24=1, FILTER(TOSSUP, LEN(TOSSUP)), IF(BM24=2, FILTER(NEG, LEN(NEG)), IF(BM24, FILTER(NONEG, LEN(NONEG)), """")))"),-5.0)</f>
        <v>-5</v>
      </c>
      <c r="BO24" s="43">
        <f>IFERROR(__xludf.DUMMYFUNCTION("""COMPUTED_VALUE"""),10.0)</f>
        <v>10</v>
      </c>
      <c r="BP24" s="43">
        <f>IFERROR(__xludf.DUMMYFUNCTION("""COMPUTED_VALUE"""),15.0)</f>
        <v>15</v>
      </c>
      <c r="BQ24" s="43">
        <f>IF(P3="", 0, IF(SUM(M24:R24)-P24&lt;&gt;0, 0, IF(SUM(C24:H24)&gt;0, 2, IF(SUM(C24:H24)&lt;0, 3, 1))))</f>
        <v>1</v>
      </c>
      <c r="BR24" s="43">
        <f>IFERROR(__xludf.DUMMYFUNCTION("IF(BQ24=1, FILTER(TOSSUP, LEN(TOSSUP)), IF(BQ24=2, FILTER(NEG, LEN(NEG)), IF(BQ24, FILTER(NONEG, LEN(NONEG)), """")))"),-5.0)</f>
        <v>-5</v>
      </c>
      <c r="BS24" s="43">
        <f>IFERROR(__xludf.DUMMYFUNCTION("""COMPUTED_VALUE"""),10.0)</f>
        <v>10</v>
      </c>
      <c r="BT24" s="43">
        <f>IFERROR(__xludf.DUMMYFUNCTION("""COMPUTED_VALUE"""),15.0)</f>
        <v>15</v>
      </c>
      <c r="BU24" s="43">
        <f>IF(Q3="", 0, IF(SUM(M24:R24)-Q24&lt;&gt;0, 0, IF(SUM(C24:H24)&gt;0, 2, IF(SUM(C24:H24)&lt;0, 3, 1))))</f>
        <v>0</v>
      </c>
      <c r="BV24" s="43" t="str">
        <f>IFERROR(__xludf.DUMMYFUNCTION("IF(BU24=1, FILTER(TOSSUP, LEN(TOSSUP)), IF(BU24=2, FILTER(NEG, LEN(NEG)), IF(BU24, FILTER(NONEG, LEN(NONEG)), """")))"),"")</f>
        <v/>
      </c>
      <c r="BW24" s="43"/>
      <c r="BX24" s="43"/>
      <c r="BY24" s="43">
        <f>IF(R3="", 0, IF(SUM(M24:R24)-R24&lt;&gt;0, 0, IF(SUM(C24:H24)&gt;0, 2, IF(SUM(C24:H24)&lt;0, 3, 1))))</f>
        <v>0</v>
      </c>
      <c r="BZ24" s="43" t="str">
        <f>IFERROR(__xludf.DUMMYFUNCTION("IF(BY24=1, FILTER(TOSSUP, LEN(TOSSUP)), IF(BY24=2, FILTER(NEG, LEN(NEG)), IF(BY24, FILTER(NONEG, LEN(NONEG)), """")))"),"")</f>
        <v/>
      </c>
      <c r="CA24" s="43"/>
      <c r="CB24" s="43"/>
    </row>
    <row r="25">
      <c r="A25" s="3"/>
      <c r="B25" s="3"/>
      <c r="C25" s="60"/>
      <c r="D25" s="33"/>
      <c r="E25" s="32"/>
      <c r="F25" s="33"/>
      <c r="G25" s="60"/>
      <c r="H25" s="61"/>
      <c r="I25" s="73" t="s">
        <v>41</v>
      </c>
      <c r="J25" s="33">
        <f>IF(OR(AND(C25&lt;&gt;"", C3=""), AND(D25&lt;&gt;"", D3=""), AND(E25&lt;&gt;"", E3=""), AND(F25&lt;&gt;"", F3=""), AND(G25&lt;&gt;"", G3=""), AND(H25&lt;&gt;"", H3="")), "TU.ERR", SUM(C25:I25))</f>
        <v>0</v>
      </c>
      <c r="K25" s="42">
        <f>IFERROR(__xludf.DUMMYFUNCTION("IF(OR(RegExMatch(J25&amp;"""",""ERR""), RegExMatch(J25&amp;"""",""--""), RegExMatch(K24&amp;"""",""--""),),  ""-----------"", SUM(J25,K24))"),390.0)</f>
        <v>390</v>
      </c>
      <c r="L25" s="27"/>
      <c r="M25" s="39"/>
      <c r="N25" s="61"/>
      <c r="O25" s="58"/>
      <c r="P25" s="59"/>
      <c r="Q25" s="58"/>
      <c r="R25" s="59"/>
      <c r="S25" s="34" t="s">
        <v>44</v>
      </c>
      <c r="T25" s="33">
        <f>IF(OR(AND(M25&lt;&gt;"", M3=""), AND(N25&lt;&gt;"", N3=""), AND(O25&lt;&gt;"", O3=""), AND(P25&lt;&gt;"", P3=""), AND(Q25&lt;&gt;"", Q3=""), AND(R25&lt;&gt;"", R3="")), "TU.ERR", SUM(M25:S25))</f>
        <v>0</v>
      </c>
      <c r="U25" s="42">
        <f>IFERROR(__xludf.DUMMYFUNCTION("IF(OR(RegExMatch(T25&amp;"""",""ERR""), RegExMatch(T25&amp;"""",""--""), RegExMatch(U24&amp;"""",""--""),),  ""-----------"", SUM(T25,U24))"),145.0)</f>
        <v>145</v>
      </c>
      <c r="V25" s="43"/>
      <c r="W25" s="43"/>
      <c r="X25" s="43"/>
      <c r="Y25" s="10"/>
      <c r="Z25" s="43"/>
      <c r="AA25" s="43"/>
      <c r="AB25" s="43"/>
      <c r="AC25" s="43"/>
      <c r="AD25" s="43"/>
      <c r="AE25" s="43"/>
      <c r="AF25" s="43"/>
      <c r="AG25" s="43">
        <f>IF(C3="", 0, IF(SUM(C25:H25)-C25&lt;&gt;0, 0, IF(SUM(M25:R25)&gt;0, 2, IF(SUM(M25:R25)&lt;0, 3, 1))))</f>
        <v>1</v>
      </c>
      <c r="AH25" s="43">
        <f>IFERROR(__xludf.DUMMYFUNCTION("IF(AG25=1, FILTER(TOSSUP, LEN(TOSSUP)), IF(AG25=2, FILTER(NEG, LEN(NEG)), IF(AG25, FILTER(NONEG, LEN(NONEG)), """")))"),-5.0)</f>
        <v>-5</v>
      </c>
      <c r="AI25" s="43">
        <f>IFERROR(__xludf.DUMMYFUNCTION("""COMPUTED_VALUE"""),10.0)</f>
        <v>10</v>
      </c>
      <c r="AJ25" s="43">
        <f>IFERROR(__xludf.DUMMYFUNCTION("""COMPUTED_VALUE"""),15.0)</f>
        <v>15</v>
      </c>
      <c r="AK25" s="43">
        <f>IF(D3="", 0, IF(SUM(C25:H25)-D25&lt;&gt;0, 0, IF(SUM(M25:R25)&gt;0, 2, IF(SUM(M25:R25)&lt;0, 3, 1))))</f>
        <v>1</v>
      </c>
      <c r="AL25" s="43">
        <f>IFERROR(__xludf.DUMMYFUNCTION("IF(AK25=1, FILTER(TOSSUP, LEN(TOSSUP)), IF(AK25=2, FILTER(NEG, LEN(NEG)), IF(AK25, FILTER(NONEG, LEN(NONEG)), """")))"),-5.0)</f>
        <v>-5</v>
      </c>
      <c r="AM25" s="43">
        <f>IFERROR(__xludf.DUMMYFUNCTION("""COMPUTED_VALUE"""),10.0)</f>
        <v>10</v>
      </c>
      <c r="AN25" s="43">
        <f>IFERROR(__xludf.DUMMYFUNCTION("""COMPUTED_VALUE"""),15.0)</f>
        <v>15</v>
      </c>
      <c r="AO25" s="43">
        <f>IF(E3="", 0, IF(SUM(C25:H25)-E25&lt;&gt;0, 0, IF(SUM(M25:R25)&gt;0, 2, IF(SUM(M25:R25)&lt;0, 3, 1))))</f>
        <v>1</v>
      </c>
      <c r="AP25" s="43">
        <f>IFERROR(__xludf.DUMMYFUNCTION("IF(AO25=1, FILTER(TOSSUP, LEN(TOSSUP)), IF(AO25=2, FILTER(NEG, LEN(NEG)), IF(AO25, FILTER(NONEG, LEN(NONEG)), """")))"),-5.0)</f>
        <v>-5</v>
      </c>
      <c r="AQ25" s="43">
        <f>IFERROR(__xludf.DUMMYFUNCTION("""COMPUTED_VALUE"""),10.0)</f>
        <v>10</v>
      </c>
      <c r="AR25" s="43">
        <f>IFERROR(__xludf.DUMMYFUNCTION("""COMPUTED_VALUE"""),15.0)</f>
        <v>15</v>
      </c>
      <c r="AS25" s="43">
        <f>IF(F3="", 0, IF(SUM(C25:H25)-F25&lt;&gt;0, 0, IF(SUM(M25:R25)&gt;0, 2, IF(SUM(M25:R25)&lt;0, 3, 1))))</f>
        <v>1</v>
      </c>
      <c r="AT25" s="43">
        <f>IFERROR(__xludf.DUMMYFUNCTION("IF(AS25=1, FILTER(TOSSUP, LEN(TOSSUP)), IF(AS25=2, FILTER(NEG, LEN(NEG)), IF(AS25, FILTER(NONEG, LEN(NONEG)), """")))"),-5.0)</f>
        <v>-5</v>
      </c>
      <c r="AU25" s="43">
        <f>IFERROR(__xludf.DUMMYFUNCTION("""COMPUTED_VALUE"""),10.0)</f>
        <v>10</v>
      </c>
      <c r="AV25" s="43">
        <f>IFERROR(__xludf.DUMMYFUNCTION("""COMPUTED_VALUE"""),15.0)</f>
        <v>15</v>
      </c>
      <c r="AW25" s="43">
        <f>IF(G3="", 0, IF(SUM(C25:H25)-G25&lt;&gt;0, 0, IF(SUM(M25:R25)&gt;0, 2, IF(SUM(M25:R25)&lt;0, 3, 1))))</f>
        <v>0</v>
      </c>
      <c r="AX25" s="43" t="str">
        <f>IFERROR(__xludf.DUMMYFUNCTION("IF(AW25=1, FILTER(TOSSUP, LEN(TOSSUP)), IF(AW25=2, FILTER(NEG, LEN(NEG)), IF(AW25, FILTER(NONEG, LEN(NONEG)), """")))"),"")</f>
        <v/>
      </c>
      <c r="AY25" s="43"/>
      <c r="AZ25" s="43"/>
      <c r="BA25" s="43">
        <f>IF(H3="", 0, IF(SUM(C25:H25)-H25&lt;&gt;0, 0, IF(SUM(M25:R25)&gt;0, 2, IF(SUM(M25:R25)&lt;0, 3, 1))))</f>
        <v>0</v>
      </c>
      <c r="BB25" s="43" t="str">
        <f>IFERROR(__xludf.DUMMYFUNCTION("IF(BA25=1, FILTER(TOSSUP, LEN(TOSSUP)), IF(BA25=2, FILTER(NEG, LEN(NEG)), IF(BA25, FILTER(NONEG, LEN(NONEG)), """")))"),"")</f>
        <v/>
      </c>
      <c r="BC25" s="43"/>
      <c r="BD25" s="43"/>
      <c r="BE25" s="43">
        <f>IF(M3="", 0, IF(SUM(M25:R25)-M25&lt;&gt;0, 0, IF(SUM(C25:H25)&gt;0, 2, IF(SUM(C25:H25)&lt;0, 3, 1))))</f>
        <v>1</v>
      </c>
      <c r="BF25" s="43">
        <f>IFERROR(__xludf.DUMMYFUNCTION("IF(BE25=1, FILTER(TOSSUP, LEN(TOSSUP)), IF(BE25=2, FILTER(NEG, LEN(NEG)), IF(BE25, FILTER(NONEG, LEN(NONEG)), """")))"),-5.0)</f>
        <v>-5</v>
      </c>
      <c r="BG25" s="43">
        <f>IFERROR(__xludf.DUMMYFUNCTION("""COMPUTED_VALUE"""),10.0)</f>
        <v>10</v>
      </c>
      <c r="BH25" s="43">
        <f>IFERROR(__xludf.DUMMYFUNCTION("""COMPUTED_VALUE"""),15.0)</f>
        <v>15</v>
      </c>
      <c r="BI25" s="43">
        <f>IF(N3="", 0, IF(SUM(M25:R25)-N25&lt;&gt;0, 0, IF(SUM(C25:H25)&gt;0, 2, IF(SUM(C25:H25)&lt;0, 3, 1))))</f>
        <v>1</v>
      </c>
      <c r="BJ25" s="43">
        <f>IFERROR(__xludf.DUMMYFUNCTION("IF(BI25=1, FILTER(TOSSUP, LEN(TOSSUP)), IF(BI25=2, FILTER(NEG, LEN(NEG)), IF(BI25, FILTER(NONEG, LEN(NONEG)), """")))"),-5.0)</f>
        <v>-5</v>
      </c>
      <c r="BK25" s="43">
        <f>IFERROR(__xludf.DUMMYFUNCTION("""COMPUTED_VALUE"""),10.0)</f>
        <v>10</v>
      </c>
      <c r="BL25" s="43">
        <f>IFERROR(__xludf.DUMMYFUNCTION("""COMPUTED_VALUE"""),15.0)</f>
        <v>15</v>
      </c>
      <c r="BM25" s="43">
        <f>IF(O3="", 0, IF(SUM(M25:R25)-O25&lt;&gt;0, 0, IF(SUM(C25:H25)&gt;0, 2, IF(SUM(C25:H25)&lt;0, 3, 1))))</f>
        <v>1</v>
      </c>
      <c r="BN25" s="43">
        <f>IFERROR(__xludf.DUMMYFUNCTION("IF(BM25=1, FILTER(TOSSUP, LEN(TOSSUP)), IF(BM25=2, FILTER(NEG, LEN(NEG)), IF(BM25, FILTER(NONEG, LEN(NONEG)), """")))"),-5.0)</f>
        <v>-5</v>
      </c>
      <c r="BO25" s="43">
        <f>IFERROR(__xludf.DUMMYFUNCTION("""COMPUTED_VALUE"""),10.0)</f>
        <v>10</v>
      </c>
      <c r="BP25" s="43">
        <f>IFERROR(__xludf.DUMMYFUNCTION("""COMPUTED_VALUE"""),15.0)</f>
        <v>15</v>
      </c>
      <c r="BQ25" s="43">
        <f>IF(P3="", 0, IF(SUM(M25:R25)-P25&lt;&gt;0, 0, IF(SUM(C25:H25)&gt;0, 2, IF(SUM(C25:H25)&lt;0, 3, 1))))</f>
        <v>1</v>
      </c>
      <c r="BR25" s="43">
        <f>IFERROR(__xludf.DUMMYFUNCTION("IF(BQ25=1, FILTER(TOSSUP, LEN(TOSSUP)), IF(BQ25=2, FILTER(NEG, LEN(NEG)), IF(BQ25, FILTER(NONEG, LEN(NONEG)), """")))"),-5.0)</f>
        <v>-5</v>
      </c>
      <c r="BS25" s="43">
        <f>IFERROR(__xludf.DUMMYFUNCTION("""COMPUTED_VALUE"""),10.0)</f>
        <v>10</v>
      </c>
      <c r="BT25" s="43">
        <f>IFERROR(__xludf.DUMMYFUNCTION("""COMPUTED_VALUE"""),15.0)</f>
        <v>15</v>
      </c>
      <c r="BU25" s="43">
        <f>IF(Q3="", 0, IF(SUM(M25:R25)-Q25&lt;&gt;0, 0, IF(SUM(C25:H25)&gt;0, 2, IF(SUM(C25:H25)&lt;0, 3, 1))))</f>
        <v>0</v>
      </c>
      <c r="BV25" s="43" t="str">
        <f>IFERROR(__xludf.DUMMYFUNCTION("IF(BU25=1, FILTER(TOSSUP, LEN(TOSSUP)), IF(BU25=2, FILTER(NEG, LEN(NEG)), IF(BU25, FILTER(NONEG, LEN(NONEG)), """")))"),"")</f>
        <v/>
      </c>
      <c r="BW25" s="43"/>
      <c r="BX25" s="43"/>
      <c r="BY25" s="43">
        <f>IF(R3="", 0, IF(SUM(M25:R25)-R25&lt;&gt;0, 0, IF(SUM(C25:H25)&gt;0, 2, IF(SUM(C25:H25)&lt;0, 3, 1))))</f>
        <v>0</v>
      </c>
      <c r="BZ25" s="43" t="str">
        <f>IFERROR(__xludf.DUMMYFUNCTION("IF(BY25=1, FILTER(TOSSUP, LEN(TOSSUP)), IF(BY25=2, FILTER(NEG, LEN(NEG)), IF(BY25, FILTER(NONEG, LEN(NONEG)), """")))"),"")</f>
        <v/>
      </c>
      <c r="CA25" s="43"/>
      <c r="CB25" s="43"/>
    </row>
    <row r="26">
      <c r="A26" s="3"/>
      <c r="B26" s="3"/>
      <c r="C26" s="60"/>
      <c r="D26" s="33"/>
      <c r="E26" s="60"/>
      <c r="F26" s="61"/>
      <c r="G26" s="60"/>
      <c r="H26" s="61"/>
      <c r="I26" s="73" t="s">
        <v>41</v>
      </c>
      <c r="J26" s="33">
        <f>IF(OR(AND(C26&lt;&gt;"", C3=""), AND(D26&lt;&gt;"", D3=""), AND(E26&lt;&gt;"", E3=""), AND(F26&lt;&gt;"", F3=""), AND(G26&lt;&gt;"", G3=""), AND(H26&lt;&gt;"", H3="")), "TU.ERR", SUM(C26:I26))</f>
        <v>0</v>
      </c>
      <c r="K26" s="42">
        <f>IFERROR(__xludf.DUMMYFUNCTION("IF(OR(RegExMatch(J26&amp;"""",""ERR""), RegExMatch(J26&amp;"""",""--""), RegExMatch(K25&amp;"""",""--""),),  ""-----------"", SUM(J26,K25))"),390.0)</f>
        <v>390</v>
      </c>
      <c r="L26" s="27"/>
      <c r="M26" s="58"/>
      <c r="N26" s="33"/>
      <c r="O26" s="58"/>
      <c r="P26" s="59"/>
      <c r="Q26" s="58"/>
      <c r="R26" s="59"/>
      <c r="S26" s="34" t="s">
        <v>44</v>
      </c>
      <c r="T26" s="33">
        <f>IF(OR(AND(M26&lt;&gt;"", M3=""), AND(N26&lt;&gt;"", N3=""), AND(O26&lt;&gt;"", O3=""), AND(P26&lt;&gt;"", P3=""), AND(Q26&lt;&gt;"", Q3=""), AND(R26&lt;&gt;"", R3="")), "TU.ERR", SUM(M26:S26))</f>
        <v>0</v>
      </c>
      <c r="U26" s="42">
        <f>IFERROR(__xludf.DUMMYFUNCTION("IF(OR(RegExMatch(T26&amp;"""",""ERR""), RegExMatch(T26&amp;"""",""--""), RegExMatch(U25&amp;"""",""--""),),  ""-----------"", SUM(T26,U25))"),145.0)</f>
        <v>145</v>
      </c>
      <c r="V26" s="43"/>
      <c r="W26" s="43"/>
      <c r="X26" s="43"/>
      <c r="Y26" s="43" t="str">
        <f>IFERROR(__xludf.DUMMYFUNCTION("FILTER(INSTRUCTIONS!A34:CC44, INSTRUCTIONS!A34:CC34=C2)"),"MENCHVILLE")</f>
        <v>MENCHVILLE</v>
      </c>
      <c r="Z26" s="43"/>
      <c r="AA26" s="43"/>
      <c r="AB26" s="43"/>
      <c r="AC26" s="43"/>
      <c r="AD26" s="43"/>
      <c r="AE26" s="43"/>
      <c r="AF26" s="43"/>
      <c r="AG26" s="43">
        <f>IF(C3="", 0, IF(SUM(C26:H26)-C26&lt;&gt;0, 0, IF(SUM(M26:R26)&gt;0, 2, IF(SUM(M26:R26)&lt;0, 3, 1))))</f>
        <v>1</v>
      </c>
      <c r="AH26" s="43">
        <f>IFERROR(__xludf.DUMMYFUNCTION("IF(AG26=1, FILTER(TOSSUP, LEN(TOSSUP)), IF(AG26=2, FILTER(NEG, LEN(NEG)), IF(AG26, FILTER(NONEG, LEN(NONEG)), """")))"),-5.0)</f>
        <v>-5</v>
      </c>
      <c r="AI26" s="43">
        <f>IFERROR(__xludf.DUMMYFUNCTION("""COMPUTED_VALUE"""),10.0)</f>
        <v>10</v>
      </c>
      <c r="AJ26" s="43">
        <f>IFERROR(__xludf.DUMMYFUNCTION("""COMPUTED_VALUE"""),15.0)</f>
        <v>15</v>
      </c>
      <c r="AK26" s="43">
        <f>IF(D3="", 0, IF(SUM(C26:H26)-D26&lt;&gt;0, 0, IF(SUM(M26:R26)&gt;0, 2, IF(SUM(M26:R26)&lt;0, 3, 1))))</f>
        <v>1</v>
      </c>
      <c r="AL26" s="43">
        <f>IFERROR(__xludf.DUMMYFUNCTION("IF(AK26=1, FILTER(TOSSUP, LEN(TOSSUP)), IF(AK26=2, FILTER(NEG, LEN(NEG)), IF(AK26, FILTER(NONEG, LEN(NONEG)), """")))"),-5.0)</f>
        <v>-5</v>
      </c>
      <c r="AM26" s="43">
        <f>IFERROR(__xludf.DUMMYFUNCTION("""COMPUTED_VALUE"""),10.0)</f>
        <v>10</v>
      </c>
      <c r="AN26" s="43">
        <f>IFERROR(__xludf.DUMMYFUNCTION("""COMPUTED_VALUE"""),15.0)</f>
        <v>15</v>
      </c>
      <c r="AO26" s="43">
        <f>IF(E3="", 0, IF(SUM(C26:H26)-E26&lt;&gt;0, 0, IF(SUM(M26:R26)&gt;0, 2, IF(SUM(M26:R26)&lt;0, 3, 1))))</f>
        <v>1</v>
      </c>
      <c r="AP26" s="43">
        <f>IFERROR(__xludf.DUMMYFUNCTION("IF(AO26=1, FILTER(TOSSUP, LEN(TOSSUP)), IF(AO26=2, FILTER(NEG, LEN(NEG)), IF(AO26, FILTER(NONEG, LEN(NONEG)), """")))"),-5.0)</f>
        <v>-5</v>
      </c>
      <c r="AQ26" s="43">
        <f>IFERROR(__xludf.DUMMYFUNCTION("""COMPUTED_VALUE"""),10.0)</f>
        <v>10</v>
      </c>
      <c r="AR26" s="43">
        <f>IFERROR(__xludf.DUMMYFUNCTION("""COMPUTED_VALUE"""),15.0)</f>
        <v>15</v>
      </c>
      <c r="AS26" s="43">
        <f>IF(F3="", 0, IF(SUM(C26:H26)-F26&lt;&gt;0, 0, IF(SUM(M26:R26)&gt;0, 2, IF(SUM(M26:R26)&lt;0, 3, 1))))</f>
        <v>1</v>
      </c>
      <c r="AT26" s="43">
        <f>IFERROR(__xludf.DUMMYFUNCTION("IF(AS26=1, FILTER(TOSSUP, LEN(TOSSUP)), IF(AS26=2, FILTER(NEG, LEN(NEG)), IF(AS26, FILTER(NONEG, LEN(NONEG)), """")))"),-5.0)</f>
        <v>-5</v>
      </c>
      <c r="AU26" s="43">
        <f>IFERROR(__xludf.DUMMYFUNCTION("""COMPUTED_VALUE"""),10.0)</f>
        <v>10</v>
      </c>
      <c r="AV26" s="43">
        <f>IFERROR(__xludf.DUMMYFUNCTION("""COMPUTED_VALUE"""),15.0)</f>
        <v>15</v>
      </c>
      <c r="AW26" s="43">
        <f>IF(G3="", 0, IF(SUM(C26:H26)-G26&lt;&gt;0, 0, IF(SUM(M26:R26)&gt;0, 2, IF(SUM(M26:R26)&lt;0, 3, 1))))</f>
        <v>0</v>
      </c>
      <c r="AX26" s="43" t="str">
        <f>IFERROR(__xludf.DUMMYFUNCTION("IF(AW26=1, FILTER(TOSSUP, LEN(TOSSUP)), IF(AW26=2, FILTER(NEG, LEN(NEG)), IF(AW26, FILTER(NONEG, LEN(NONEG)), """")))"),"")</f>
        <v/>
      </c>
      <c r="AY26" s="43"/>
      <c r="AZ26" s="43"/>
      <c r="BA26" s="43">
        <f>IF(H3="", 0, IF(SUM(C26:H26)-H26&lt;&gt;0, 0, IF(SUM(M26:R26)&gt;0, 2, IF(SUM(M26:R26)&lt;0, 3, 1))))</f>
        <v>0</v>
      </c>
      <c r="BB26" s="43" t="str">
        <f>IFERROR(__xludf.DUMMYFUNCTION("IF(BA26=1, FILTER(TOSSUP, LEN(TOSSUP)), IF(BA26=2, FILTER(NEG, LEN(NEG)), IF(BA26, FILTER(NONEG, LEN(NONEG)), """")))"),"")</f>
        <v/>
      </c>
      <c r="BC26" s="43"/>
      <c r="BD26" s="43"/>
      <c r="BE26" s="43">
        <f>IF(M3="", 0, IF(SUM(M26:R26)-M26&lt;&gt;0, 0, IF(SUM(C26:H26)&gt;0, 2, IF(SUM(C26:H26)&lt;0, 3, 1))))</f>
        <v>1</v>
      </c>
      <c r="BF26" s="43">
        <f>IFERROR(__xludf.DUMMYFUNCTION("IF(BE26=1, FILTER(TOSSUP, LEN(TOSSUP)), IF(BE26=2, FILTER(NEG, LEN(NEG)), IF(BE26, FILTER(NONEG, LEN(NONEG)), """")))"),-5.0)</f>
        <v>-5</v>
      </c>
      <c r="BG26" s="43">
        <f>IFERROR(__xludf.DUMMYFUNCTION("""COMPUTED_VALUE"""),10.0)</f>
        <v>10</v>
      </c>
      <c r="BH26" s="43">
        <f>IFERROR(__xludf.DUMMYFUNCTION("""COMPUTED_VALUE"""),15.0)</f>
        <v>15</v>
      </c>
      <c r="BI26" s="43">
        <f>IF(N3="", 0, IF(SUM(M26:R26)-N26&lt;&gt;0, 0, IF(SUM(C26:H26)&gt;0, 2, IF(SUM(C26:H26)&lt;0, 3, 1))))</f>
        <v>1</v>
      </c>
      <c r="BJ26" s="43">
        <f>IFERROR(__xludf.DUMMYFUNCTION("IF(BI26=1, FILTER(TOSSUP, LEN(TOSSUP)), IF(BI26=2, FILTER(NEG, LEN(NEG)), IF(BI26, FILTER(NONEG, LEN(NONEG)), """")))"),-5.0)</f>
        <v>-5</v>
      </c>
      <c r="BK26" s="43">
        <f>IFERROR(__xludf.DUMMYFUNCTION("""COMPUTED_VALUE"""),10.0)</f>
        <v>10</v>
      </c>
      <c r="BL26" s="43">
        <f>IFERROR(__xludf.DUMMYFUNCTION("""COMPUTED_VALUE"""),15.0)</f>
        <v>15</v>
      </c>
      <c r="BM26" s="43">
        <f>IF(O3="", 0, IF(SUM(M26:R26)-O26&lt;&gt;0, 0, IF(SUM(C26:H26)&gt;0, 2, IF(SUM(C26:H26)&lt;0, 3, 1))))</f>
        <v>1</v>
      </c>
      <c r="BN26" s="43">
        <f>IFERROR(__xludf.DUMMYFUNCTION("IF(BM26=1, FILTER(TOSSUP, LEN(TOSSUP)), IF(BM26=2, FILTER(NEG, LEN(NEG)), IF(BM26, FILTER(NONEG, LEN(NONEG)), """")))"),-5.0)</f>
        <v>-5</v>
      </c>
      <c r="BO26" s="43">
        <f>IFERROR(__xludf.DUMMYFUNCTION("""COMPUTED_VALUE"""),10.0)</f>
        <v>10</v>
      </c>
      <c r="BP26" s="43">
        <f>IFERROR(__xludf.DUMMYFUNCTION("""COMPUTED_VALUE"""),15.0)</f>
        <v>15</v>
      </c>
      <c r="BQ26" s="43">
        <f>IF(P3="", 0, IF(SUM(M26:R26)-P26&lt;&gt;0, 0, IF(SUM(C26:H26)&gt;0, 2, IF(SUM(C26:H26)&lt;0, 3, 1))))</f>
        <v>1</v>
      </c>
      <c r="BR26" s="43">
        <f>IFERROR(__xludf.DUMMYFUNCTION("IF(BQ26=1, FILTER(TOSSUP, LEN(TOSSUP)), IF(BQ26=2, FILTER(NEG, LEN(NEG)), IF(BQ26, FILTER(NONEG, LEN(NONEG)), """")))"),-5.0)</f>
        <v>-5</v>
      </c>
      <c r="BS26" s="43">
        <f>IFERROR(__xludf.DUMMYFUNCTION("""COMPUTED_VALUE"""),10.0)</f>
        <v>10</v>
      </c>
      <c r="BT26" s="43">
        <f>IFERROR(__xludf.DUMMYFUNCTION("""COMPUTED_VALUE"""),15.0)</f>
        <v>15</v>
      </c>
      <c r="BU26" s="43">
        <f>IF(Q3="", 0, IF(SUM(M26:R26)-Q26&lt;&gt;0, 0, IF(SUM(C26:H26)&gt;0, 2, IF(SUM(C26:H26)&lt;0, 3, 1))))</f>
        <v>0</v>
      </c>
      <c r="BV26" s="43" t="str">
        <f>IFERROR(__xludf.DUMMYFUNCTION("IF(BU26=1, FILTER(TOSSUP, LEN(TOSSUP)), IF(BU26=2, FILTER(NEG, LEN(NEG)), IF(BU26, FILTER(NONEG, LEN(NONEG)), """")))"),"")</f>
        <v/>
      </c>
      <c r="BW26" s="43"/>
      <c r="BX26" s="43"/>
      <c r="BY26" s="43">
        <f>IF(R3="", 0, IF(SUM(M26:R26)-R26&lt;&gt;0, 0, IF(SUM(C26:H26)&gt;0, 2, IF(SUM(C26:H26)&lt;0, 3, 1))))</f>
        <v>0</v>
      </c>
      <c r="BZ26" s="43" t="str">
        <f>IFERROR(__xludf.DUMMYFUNCTION("IF(BY26=1, FILTER(TOSSUP, LEN(TOSSUP)), IF(BY26=2, FILTER(NEG, LEN(NEG)), IF(BY26, FILTER(NONEG, LEN(NONEG)), """")))"),"")</f>
        <v/>
      </c>
      <c r="CA26" s="43"/>
      <c r="CB26" s="43"/>
    </row>
    <row r="27">
      <c r="A27" s="3"/>
      <c r="B27" s="3"/>
      <c r="C27" s="60"/>
      <c r="D27" s="61"/>
      <c r="E27" s="60"/>
      <c r="F27" s="61"/>
      <c r="G27" s="60"/>
      <c r="H27" s="61"/>
      <c r="I27" s="73" t="s">
        <v>41</v>
      </c>
      <c r="J27" s="33">
        <f>IF(OR(AND(C27&lt;&gt;"", C3=""), AND(D27&lt;&gt;"", D3=""), AND(E27&lt;&gt;"", E3=""), AND(F27&lt;&gt;"", F3=""), AND(G27&lt;&gt;"", G3=""), AND(H27&lt;&gt;"", H3="")), "TU.ERR", SUM(C27:I27))</f>
        <v>0</v>
      </c>
      <c r="K27" s="42">
        <f>IFERROR(__xludf.DUMMYFUNCTION("IF(OR(RegExMatch(J27&amp;"""",""ERR""), RegExMatch(J27&amp;"""",""--""), RegExMatch(K26&amp;"""",""--""),),  ""-----------"", SUM(J27,K26))"),390.0)</f>
        <v>390</v>
      </c>
      <c r="L27" s="75"/>
      <c r="M27" s="58"/>
      <c r="N27" s="33"/>
      <c r="O27" s="58"/>
      <c r="P27" s="59"/>
      <c r="Q27" s="58"/>
      <c r="R27" s="59"/>
      <c r="S27" s="34" t="s">
        <v>44</v>
      </c>
      <c r="T27" s="33">
        <f>IF(OR(AND(M27&lt;&gt;"", M3=""), AND(N27&lt;&gt;"", N3=""), AND(O27&lt;&gt;"", O3=""), AND(P27&lt;&gt;"", P3=""), AND(Q27&lt;&gt;"", Q3=""), AND(R27&lt;&gt;"", R3="")), "TU.ERR", SUM(M27:S27))</f>
        <v>0</v>
      </c>
      <c r="U27" s="42">
        <f>IFERROR(__xludf.DUMMYFUNCTION("IF(OR(RegExMatch(T27&amp;"""",""ERR""), RegExMatch(T27&amp;"""",""--""), RegExMatch(U26&amp;"""",""--""),),  ""-----------"", SUM(T27,U26))"),145.0)</f>
        <v>145</v>
      </c>
      <c r="V27" s="43"/>
      <c r="W27" s="43"/>
      <c r="X27" s="43"/>
      <c r="Y27" s="10" t="str">
        <f>IFERROR(__xludf.DUMMYFUNCTION("""COMPUTED_VALUE"""),"Laura Madler")</f>
        <v>Laura Madler</v>
      </c>
      <c r="Z27" s="43"/>
      <c r="AA27" s="76"/>
      <c r="AB27" s="43"/>
      <c r="AC27" s="43"/>
      <c r="AD27" s="43"/>
      <c r="AE27" s="43"/>
      <c r="AF27" s="43"/>
      <c r="AG27" s="43">
        <f>IF(C3="", 0, IF(SUM(C27:H27)-C27&lt;&gt;0, 0, IF(SUM(M27:R27)&gt;0, 2, IF(SUM(M27:R27)&lt;0, 3, 1))))</f>
        <v>1</v>
      </c>
      <c r="AH27" s="43">
        <f>IFERROR(__xludf.DUMMYFUNCTION("IF(AG27=1, FILTER(TOSSUP, LEN(TOSSUP)), IF(AG27=2, FILTER(NEG, LEN(NEG)), IF(AG27, FILTER(NONEG, LEN(NONEG)), """")))"),-5.0)</f>
        <v>-5</v>
      </c>
      <c r="AI27" s="43">
        <f>IFERROR(__xludf.DUMMYFUNCTION("""COMPUTED_VALUE"""),10.0)</f>
        <v>10</v>
      </c>
      <c r="AJ27" s="43">
        <f>IFERROR(__xludf.DUMMYFUNCTION("""COMPUTED_VALUE"""),15.0)</f>
        <v>15</v>
      </c>
      <c r="AK27" s="43">
        <f>IF(D3="", 0, IF(SUM(C27:H27)-D27&lt;&gt;0, 0, IF(SUM(M27:R27)&gt;0, 2, IF(SUM(M27:R27)&lt;0, 3, 1))))</f>
        <v>1</v>
      </c>
      <c r="AL27" s="43">
        <f>IFERROR(__xludf.DUMMYFUNCTION("IF(AK27=1, FILTER(TOSSUP, LEN(TOSSUP)), IF(AK27=2, FILTER(NEG, LEN(NEG)), IF(AK27, FILTER(NONEG, LEN(NONEG)), """")))"),-5.0)</f>
        <v>-5</v>
      </c>
      <c r="AM27" s="43">
        <f>IFERROR(__xludf.DUMMYFUNCTION("""COMPUTED_VALUE"""),10.0)</f>
        <v>10</v>
      </c>
      <c r="AN27" s="43">
        <f>IFERROR(__xludf.DUMMYFUNCTION("""COMPUTED_VALUE"""),15.0)</f>
        <v>15</v>
      </c>
      <c r="AO27" s="43">
        <f>IF(E3="", 0, IF(SUM(C27:H27)-E27&lt;&gt;0, 0, IF(SUM(M27:R27)&gt;0, 2, IF(SUM(M27:R27)&lt;0, 3, 1))))</f>
        <v>1</v>
      </c>
      <c r="AP27" s="43">
        <f>IFERROR(__xludf.DUMMYFUNCTION("IF(AO27=1, FILTER(TOSSUP, LEN(TOSSUP)), IF(AO27=2, FILTER(NEG, LEN(NEG)), IF(AO27, FILTER(NONEG, LEN(NONEG)), """")))"),-5.0)</f>
        <v>-5</v>
      </c>
      <c r="AQ27" s="43">
        <f>IFERROR(__xludf.DUMMYFUNCTION("""COMPUTED_VALUE"""),10.0)</f>
        <v>10</v>
      </c>
      <c r="AR27" s="43">
        <f>IFERROR(__xludf.DUMMYFUNCTION("""COMPUTED_VALUE"""),15.0)</f>
        <v>15</v>
      </c>
      <c r="AS27" s="43">
        <f>IF(F3="", 0, IF(SUM(C27:H27)-F27&lt;&gt;0, 0, IF(SUM(M27:R27)&gt;0, 2, IF(SUM(M27:R27)&lt;0, 3, 1))))</f>
        <v>1</v>
      </c>
      <c r="AT27" s="43">
        <f>IFERROR(__xludf.DUMMYFUNCTION("IF(AS27=1, FILTER(TOSSUP, LEN(TOSSUP)), IF(AS27=2, FILTER(NEG, LEN(NEG)), IF(AS27, FILTER(NONEG, LEN(NONEG)), """")))"),-5.0)</f>
        <v>-5</v>
      </c>
      <c r="AU27" s="43">
        <f>IFERROR(__xludf.DUMMYFUNCTION("""COMPUTED_VALUE"""),10.0)</f>
        <v>10</v>
      </c>
      <c r="AV27" s="43">
        <f>IFERROR(__xludf.DUMMYFUNCTION("""COMPUTED_VALUE"""),15.0)</f>
        <v>15</v>
      </c>
      <c r="AW27" s="43">
        <f>IF(G3="", 0, IF(SUM(C27:H27)-G27&lt;&gt;0, 0, IF(SUM(M27:R27)&gt;0, 2, IF(SUM(M27:R27)&lt;0, 3, 1))))</f>
        <v>0</v>
      </c>
      <c r="AX27" s="43" t="str">
        <f>IFERROR(__xludf.DUMMYFUNCTION("IF(AW27=1, FILTER(TOSSUP, LEN(TOSSUP)), IF(AW27=2, FILTER(NEG, LEN(NEG)), IF(AW27, FILTER(NONEG, LEN(NONEG)), """")))"),"")</f>
        <v/>
      </c>
      <c r="AY27" s="43"/>
      <c r="AZ27" s="43"/>
      <c r="BA27" s="43">
        <f>IF(H3="", 0, IF(SUM(C27:H27)-H27&lt;&gt;0, 0, IF(SUM(M27:R27)&gt;0, 2, IF(SUM(M27:R27)&lt;0, 3, 1))))</f>
        <v>0</v>
      </c>
      <c r="BB27" s="43" t="str">
        <f>IFERROR(__xludf.DUMMYFUNCTION("IF(BA27=1, FILTER(TOSSUP, LEN(TOSSUP)), IF(BA27=2, FILTER(NEG, LEN(NEG)), IF(BA27, FILTER(NONEG, LEN(NONEG)), """")))"),"")</f>
        <v/>
      </c>
      <c r="BC27" s="43"/>
      <c r="BD27" s="43"/>
      <c r="BE27" s="43">
        <f>IF(M3="", 0, IF(SUM(M27:R27)-M27&lt;&gt;0, 0, IF(SUM(C27:H27)&gt;0, 2, IF(SUM(C27:H27)&lt;0, 3, 1))))</f>
        <v>1</v>
      </c>
      <c r="BF27" s="43">
        <f>IFERROR(__xludf.DUMMYFUNCTION("IF(BE27=1, FILTER(TOSSUP, LEN(TOSSUP)), IF(BE27=2, FILTER(NEG, LEN(NEG)), IF(BE27, FILTER(NONEG, LEN(NONEG)), """")))"),-5.0)</f>
        <v>-5</v>
      </c>
      <c r="BG27" s="43">
        <f>IFERROR(__xludf.DUMMYFUNCTION("""COMPUTED_VALUE"""),10.0)</f>
        <v>10</v>
      </c>
      <c r="BH27" s="43">
        <f>IFERROR(__xludf.DUMMYFUNCTION("""COMPUTED_VALUE"""),15.0)</f>
        <v>15</v>
      </c>
      <c r="BI27" s="43">
        <f>IF(N3="", 0, IF(SUM(M27:R27)-N27&lt;&gt;0, 0, IF(SUM(C27:H27)&gt;0, 2, IF(SUM(C27:H27)&lt;0, 3, 1))))</f>
        <v>1</v>
      </c>
      <c r="BJ27" s="43">
        <f>IFERROR(__xludf.DUMMYFUNCTION("IF(BI27=1, FILTER(TOSSUP, LEN(TOSSUP)), IF(BI27=2, FILTER(NEG, LEN(NEG)), IF(BI27, FILTER(NONEG, LEN(NONEG)), """")))"),-5.0)</f>
        <v>-5</v>
      </c>
      <c r="BK27" s="43">
        <f>IFERROR(__xludf.DUMMYFUNCTION("""COMPUTED_VALUE"""),10.0)</f>
        <v>10</v>
      </c>
      <c r="BL27" s="43">
        <f>IFERROR(__xludf.DUMMYFUNCTION("""COMPUTED_VALUE"""),15.0)</f>
        <v>15</v>
      </c>
      <c r="BM27" s="43">
        <f>IF(O3="", 0, IF(SUM(M27:R27)-O27&lt;&gt;0, 0, IF(SUM(C27:H27)&gt;0, 2, IF(SUM(C27:H27)&lt;0, 3, 1))))</f>
        <v>1</v>
      </c>
      <c r="BN27" s="43">
        <f>IFERROR(__xludf.DUMMYFUNCTION("IF(BM27=1, FILTER(TOSSUP, LEN(TOSSUP)), IF(BM27=2, FILTER(NEG, LEN(NEG)), IF(BM27, FILTER(NONEG, LEN(NONEG)), """")))"),-5.0)</f>
        <v>-5</v>
      </c>
      <c r="BO27" s="43">
        <f>IFERROR(__xludf.DUMMYFUNCTION("""COMPUTED_VALUE"""),10.0)</f>
        <v>10</v>
      </c>
      <c r="BP27" s="43">
        <f>IFERROR(__xludf.DUMMYFUNCTION("""COMPUTED_VALUE"""),15.0)</f>
        <v>15</v>
      </c>
      <c r="BQ27" s="43">
        <f>IF(P3="", 0, IF(SUM(M27:R27)-P27&lt;&gt;0, 0, IF(SUM(C27:H27)&gt;0, 2, IF(SUM(C27:H27)&lt;0, 3, 1))))</f>
        <v>1</v>
      </c>
      <c r="BR27" s="43">
        <f>IFERROR(__xludf.DUMMYFUNCTION("IF(BQ27=1, FILTER(TOSSUP, LEN(TOSSUP)), IF(BQ27=2, FILTER(NEG, LEN(NEG)), IF(BQ27, FILTER(NONEG, LEN(NONEG)), """")))"),-5.0)</f>
        <v>-5</v>
      </c>
      <c r="BS27" s="43">
        <f>IFERROR(__xludf.DUMMYFUNCTION("""COMPUTED_VALUE"""),10.0)</f>
        <v>10</v>
      </c>
      <c r="BT27" s="43">
        <f>IFERROR(__xludf.DUMMYFUNCTION("""COMPUTED_VALUE"""),15.0)</f>
        <v>15</v>
      </c>
      <c r="BU27" s="43">
        <f>IF(Q3="", 0, IF(SUM(M27:R27)-Q27&lt;&gt;0, 0, IF(SUM(C27:H27)&gt;0, 2, IF(SUM(C27:H27)&lt;0, 3, 1))))</f>
        <v>0</v>
      </c>
      <c r="BV27" s="43" t="str">
        <f>IFERROR(__xludf.DUMMYFUNCTION("IF(BU27=1, FILTER(TOSSUP, LEN(TOSSUP)), IF(BU27=2, FILTER(NEG, LEN(NEG)), IF(BU27, FILTER(NONEG, LEN(NONEG)), """")))"),"")</f>
        <v/>
      </c>
      <c r="BW27" s="43"/>
      <c r="BX27" s="43"/>
      <c r="BY27" s="43">
        <f>IF(R3="", 0, IF(SUM(M27:R27)-R27&lt;&gt;0, 0, IF(SUM(C27:H27)&gt;0, 2, IF(SUM(C27:H27)&lt;0, 3, 1))))</f>
        <v>0</v>
      </c>
      <c r="BZ27" s="43" t="str">
        <f>IFERROR(__xludf.DUMMYFUNCTION("IF(BY27=1, FILTER(TOSSUP, LEN(TOSSUP)), IF(BY27=2, FILTER(NEG, LEN(NEG)), IF(BY27, FILTER(NONEG, LEN(NONEG)), """")))"),"")</f>
        <v/>
      </c>
      <c r="CA27" s="43"/>
      <c r="CB27" s="43"/>
    </row>
    <row r="28">
      <c r="A28" s="3"/>
      <c r="B28" s="77">
        <v>15.0</v>
      </c>
      <c r="C28" s="78">
        <f t="shared" ref="C28:H28" si="3">COUNTIF(C4:C27, "=15")</f>
        <v>0</v>
      </c>
      <c r="D28" s="79">
        <f t="shared" si="3"/>
        <v>2</v>
      </c>
      <c r="E28" s="78">
        <f t="shared" si="3"/>
        <v>0</v>
      </c>
      <c r="F28" s="79">
        <f t="shared" si="3"/>
        <v>1</v>
      </c>
      <c r="G28" s="78">
        <f t="shared" si="3"/>
        <v>0</v>
      </c>
      <c r="H28" s="79">
        <f t="shared" si="3"/>
        <v>0</v>
      </c>
      <c r="I28" s="80" t="s">
        <v>49</v>
      </c>
      <c r="J28" s="81"/>
      <c r="K28" s="82" t="s">
        <v>50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2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49</v>
      </c>
      <c r="T28" s="81"/>
      <c r="U28" s="87" t="s">
        <v>50</v>
      </c>
      <c r="V28" s="43"/>
      <c r="W28" s="43"/>
      <c r="X28" s="43"/>
      <c r="Y28" s="10" t="str">
        <f>IFERROR(__xludf.DUMMYFUNCTION("""COMPUTED_VALUE"""),"Jay Richardson")</f>
        <v>Jay Richardson</v>
      </c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</row>
    <row r="29">
      <c r="A29" s="3"/>
      <c r="B29" s="88">
        <v>10.0</v>
      </c>
      <c r="C29" s="89">
        <f t="shared" ref="C29:H29" si="5">COUNTIF(C4:C27, "=10")</f>
        <v>1</v>
      </c>
      <c r="D29" s="90">
        <f t="shared" si="5"/>
        <v>3</v>
      </c>
      <c r="E29" s="89">
        <f t="shared" si="5"/>
        <v>2</v>
      </c>
      <c r="F29" s="90">
        <f t="shared" si="5"/>
        <v>3</v>
      </c>
      <c r="G29" s="89">
        <f t="shared" si="5"/>
        <v>0</v>
      </c>
      <c r="H29" s="90">
        <f t="shared" si="5"/>
        <v>0</v>
      </c>
      <c r="I29" s="91"/>
      <c r="J29" s="92"/>
      <c r="K29" s="27"/>
      <c r="L29" s="93">
        <v>10.0</v>
      </c>
      <c r="M29" s="94">
        <f t="shared" ref="M29:R29" si="6">COUNTIF(M4:M27, "=10")</f>
        <v>0</v>
      </c>
      <c r="N29" s="95">
        <f t="shared" si="6"/>
        <v>1</v>
      </c>
      <c r="O29" s="94">
        <f t="shared" si="6"/>
        <v>3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7"/>
      <c r="V29" s="43"/>
      <c r="W29" s="43"/>
      <c r="X29" s="43"/>
      <c r="Y29" s="43" t="str">
        <f>IFERROR(__xludf.DUMMYFUNCTION("""COMPUTED_VALUE"""),"Karan Singh")</f>
        <v>Karan Singh</v>
      </c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</row>
    <row r="30">
      <c r="A30" s="3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1</v>
      </c>
      <c r="G30" s="96">
        <f t="shared" si="7"/>
        <v>0</v>
      </c>
      <c r="H30" s="97">
        <f t="shared" si="7"/>
        <v>0</v>
      </c>
      <c r="I30" s="98">
        <f>sum(I4:I23)</f>
        <v>260</v>
      </c>
      <c r="J30" s="92"/>
      <c r="K30" s="99">
        <f>IF(ROUND(IFERROR(I30/SUM(C28:H29), 0), 0)=IFERROR(I30/SUM(C28:H29), 0), ROUND(IFERROR(I30/SUM(C28:H29), 0), 0), ROUND(IFERROR(I30/SUM(C28:H29), 0), 1))</f>
        <v>21.7</v>
      </c>
      <c r="L30" s="93">
        <v>-5.0</v>
      </c>
      <c r="M30" s="100">
        <f t="shared" ref="M30:R30" si="8">COUNTIF(M4:M27, "=-5")</f>
        <v>1</v>
      </c>
      <c r="N30" s="101">
        <f t="shared" si="8"/>
        <v>1</v>
      </c>
      <c r="O30" s="100">
        <f t="shared" si="8"/>
        <v>2</v>
      </c>
      <c r="P30" s="101">
        <f t="shared" si="8"/>
        <v>1</v>
      </c>
      <c r="Q30" s="100">
        <f t="shared" si="8"/>
        <v>0</v>
      </c>
      <c r="R30" s="101">
        <f t="shared" si="8"/>
        <v>0</v>
      </c>
      <c r="S30" s="102">
        <f>sum(S4:S23)</f>
        <v>100</v>
      </c>
      <c r="T30" s="92"/>
      <c r="U30" s="103">
        <f>IF(ROUND(IFERROR(S30/SUM(M28:R29), 0), 0)=IFERROR(S30/SUM(M28:R29), 0), ROUND(IFERROR(S30/SUM(M28:R29), 0), 0), ROUND(IFERROR(S30/SUM(M28:R29), 0), 1))</f>
        <v>16.7</v>
      </c>
      <c r="V30" s="43"/>
      <c r="W30" s="43"/>
      <c r="X30" s="43"/>
      <c r="Y30" s="43" t="str">
        <f>IFERROR(__xludf.DUMMYFUNCTION("""COMPUTED_VALUE"""),"Cameron Tomaino")</f>
        <v>Cameron Tomaino</v>
      </c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</row>
    <row r="31">
      <c r="A31" s="3"/>
      <c r="B31" s="104" t="s">
        <v>51</v>
      </c>
      <c r="C31" s="105">
        <f t="shared" ref="C31:H31" si="9">(C28*15)+(C29*10)+(C30*-5)</f>
        <v>10</v>
      </c>
      <c r="D31" s="106">
        <f t="shared" si="9"/>
        <v>60</v>
      </c>
      <c r="E31" s="105">
        <f t="shared" si="9"/>
        <v>20</v>
      </c>
      <c r="F31" s="106">
        <f t="shared" si="9"/>
        <v>40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51</v>
      </c>
      <c r="M31" s="110">
        <f t="shared" ref="M31:R31" si="10">(M28*15)+(M29*10)+(M30*-5)</f>
        <v>-5</v>
      </c>
      <c r="N31" s="106">
        <f t="shared" si="10"/>
        <v>5</v>
      </c>
      <c r="O31" s="110">
        <f t="shared" si="10"/>
        <v>50</v>
      </c>
      <c r="P31" s="106">
        <f t="shared" si="10"/>
        <v>-5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3"/>
      <c r="W31" s="43"/>
      <c r="X31" s="43"/>
      <c r="Y31" s="43" t="str">
        <f>IFERROR(__xludf.DUMMYFUNCTION("""COMPUTED_VALUE"""),"Shelby Woodward")</f>
        <v>Shelby Woodward</v>
      </c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</row>
    <row r="32">
      <c r="A32" s="3"/>
      <c r="B32" s="111">
        <f>IFERROR(__xludf.DUMMYFUNCTION("IF(RegExMatch(K27&amp;"""",""--""), ""ERROR"", K27)"),390.0)</f>
        <v>390</v>
      </c>
      <c r="I32" s="92"/>
      <c r="J32" s="112" t="s">
        <v>52</v>
      </c>
      <c r="K32" s="113"/>
      <c r="L32" s="113"/>
      <c r="M32" s="81"/>
      <c r="N32" s="114">
        <f>IFERROR(__xludf.DUMMYFUNCTION("IF(RegExMatch(U27&amp;"""",""--""), ""ERROR"", U27)"),145.0)</f>
        <v>145</v>
      </c>
      <c r="O32" s="113"/>
      <c r="P32" s="113"/>
      <c r="Q32" s="113"/>
      <c r="R32" s="113"/>
      <c r="S32" s="113"/>
      <c r="T32" s="113"/>
      <c r="U32" s="81"/>
      <c r="V32" s="43"/>
      <c r="W32" s="43"/>
      <c r="X32" s="43"/>
      <c r="Y32" s="43" t="str">
        <f>IFERROR(__xludf.DUMMYFUNCTION("""COMPUTED_VALUE"""),"")</f>
        <v/>
      </c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</row>
    <row r="33">
      <c r="A33" s="3"/>
      <c r="B33" s="91"/>
      <c r="I33" s="92"/>
      <c r="J33" s="91"/>
      <c r="M33" s="92"/>
      <c r="N33" s="91"/>
      <c r="U33" s="92"/>
      <c r="V33" s="43"/>
      <c r="W33" s="43"/>
      <c r="X33" s="43"/>
      <c r="Y33" s="43" t="str">
        <f>IFERROR(__xludf.DUMMYFUNCTION("""COMPUTED_VALUE"""),"")</f>
        <v/>
      </c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</row>
    <row r="34">
      <c r="A34" s="3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3"/>
      <c r="W34" s="43"/>
      <c r="X34" s="43"/>
      <c r="Y34" s="43" t="str">
        <f>IFERROR(__xludf.DUMMYFUNCTION("""COMPUTED_VALUE"""),"")</f>
        <v/>
      </c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</row>
    <row r="35">
      <c r="A35" s="3"/>
      <c r="B35" s="3"/>
      <c r="C35" s="3"/>
      <c r="D35" s="3"/>
      <c r="E35" s="3"/>
      <c r="F35" s="30"/>
      <c r="G35" s="30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43"/>
      <c r="W35" s="43"/>
      <c r="X35" s="43"/>
      <c r="Y35" s="43" t="str">
        <f>IFERROR(__xludf.DUMMYFUNCTION("""COMPUTED_VALUE"""),"")</f>
        <v/>
      </c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</row>
    <row r="36">
      <c r="A36" s="3"/>
      <c r="B36" s="3"/>
      <c r="C36" s="116"/>
      <c r="E36" s="117"/>
      <c r="F36" s="30"/>
      <c r="G36" s="3"/>
      <c r="H36" s="3"/>
      <c r="I36" s="3"/>
      <c r="J36" s="117"/>
      <c r="K36" s="117"/>
      <c r="L36" s="3"/>
      <c r="M36" s="3"/>
      <c r="O36" s="3"/>
      <c r="P36" s="3"/>
      <c r="Q36" s="3"/>
      <c r="R36" s="3"/>
      <c r="S36" s="3"/>
      <c r="T36" s="3"/>
      <c r="U36" s="117"/>
      <c r="V36" s="43"/>
      <c r="W36" s="43"/>
      <c r="X36" s="43"/>
      <c r="Y36" s="43" t="str">
        <f>IFERROR(__xludf.DUMMYFUNCTION("""COMPUTED_VALUE"""),"")</f>
        <v/>
      </c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</row>
    <row r="37">
      <c r="A37" s="3"/>
      <c r="B37" s="3"/>
      <c r="C37" s="30" t="str">
        <f>W37</f>
        <v/>
      </c>
      <c r="L37" s="30"/>
      <c r="M37" s="30" t="str">
        <f>X37</f>
        <v/>
      </c>
      <c r="V37" s="43"/>
      <c r="W37" s="76"/>
      <c r="X37" s="76"/>
      <c r="Y37" s="43" t="str">
        <f>IFERROR(__xludf.DUMMYFUNCTION("FILTER(INSTRUCTIONS!A34:CC44, INSTRUCTIONS!A34:CC34=M2)"),"LAKE BRADDOCK")</f>
        <v>LAKE BRADDOCK</v>
      </c>
      <c r="Z37" s="10"/>
      <c r="AA37" s="10"/>
      <c r="AB37" s="43"/>
      <c r="AC37" s="43"/>
      <c r="AD37" s="43"/>
      <c r="AE37" s="10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</row>
    <row r="38">
      <c r="A38" s="3"/>
      <c r="B38" s="3"/>
      <c r="L38" s="30"/>
      <c r="V38" s="43"/>
      <c r="Y38" s="43" t="str">
        <f>IFERROR(__xludf.DUMMYFUNCTION("""COMPUTED_VALUE"""),"Jack Bradecamp")</f>
        <v>Jack Bradecamp</v>
      </c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</row>
    <row r="39">
      <c r="A39" s="3"/>
      <c r="B39" s="3"/>
      <c r="L39" s="30"/>
      <c r="V39" s="43"/>
      <c r="Y39" s="43" t="str">
        <f>IFERROR(__xludf.DUMMYFUNCTION("""COMPUTED_VALUE"""),"Sarah Cutler")</f>
        <v>Sarah Cutler</v>
      </c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</row>
    <row r="40">
      <c r="A40" s="3"/>
      <c r="B40" s="3"/>
      <c r="L40" s="30"/>
      <c r="V40" s="43"/>
      <c r="Y40" s="43" t="str">
        <f>IFERROR(__xludf.DUMMYFUNCTION("""COMPUTED_VALUE"""),"Delaney Hingst")</f>
        <v>Delaney Hingst</v>
      </c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</row>
    <row r="41">
      <c r="A41" s="3"/>
      <c r="B41" s="3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43"/>
      <c r="W41" s="43"/>
      <c r="X41" s="43"/>
      <c r="Y41" s="43" t="str">
        <f>IFERROR(__xludf.DUMMYFUNCTION("""COMPUTED_VALUE"""),"Sadie Jacobs")</f>
        <v>Sadie Jacobs</v>
      </c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</row>
    <row r="42">
      <c r="A42" s="3"/>
      <c r="B42" s="3"/>
      <c r="C42" s="119" t="s">
        <v>53</v>
      </c>
      <c r="H42" s="3"/>
      <c r="I42" s="3"/>
      <c r="J42" s="30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43"/>
      <c r="W42" s="43"/>
      <c r="X42" s="43"/>
      <c r="Y42" s="43" t="str">
        <f>IFERROR(__xludf.DUMMYFUNCTION("""COMPUTED_VALUE"""),"")</f>
        <v/>
      </c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</row>
    <row r="43">
      <c r="A43" s="3"/>
      <c r="B43" s="3"/>
      <c r="C43" s="120"/>
      <c r="V43" s="76"/>
      <c r="W43" s="43"/>
      <c r="X43" s="43"/>
      <c r="Y43" s="43" t="str">
        <f>IFERROR(__xludf.DUMMYFUNCTION("""COMPUTED_VALUE"""),"")</f>
        <v/>
      </c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</row>
    <row r="44">
      <c r="A44" s="3"/>
      <c r="B44" s="3"/>
      <c r="V44" s="43"/>
      <c r="W44" s="43"/>
      <c r="X44" s="43"/>
      <c r="Y44" s="43" t="str">
        <f>IFERROR(__xludf.DUMMYFUNCTION("""COMPUTED_VALUE"""),"")</f>
        <v/>
      </c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</row>
    <row r="45">
      <c r="A45" s="3"/>
      <c r="B45" s="3"/>
      <c r="V45" s="43"/>
      <c r="W45" s="43"/>
      <c r="X45" s="43"/>
      <c r="Y45" s="43" t="str">
        <f>IFERROR(__xludf.DUMMYFUNCTION("""COMPUTED_VALUE"""),"")</f>
        <v/>
      </c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</row>
    <row r="46">
      <c r="A46" s="3"/>
      <c r="B46" s="3"/>
      <c r="V46" s="43"/>
      <c r="W46" s="43"/>
      <c r="X46" s="43"/>
      <c r="Y46" s="43" t="str">
        <f>IFERROR(__xludf.DUMMYFUNCTION("""COMPUTED_VALUE"""),"")</f>
        <v/>
      </c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43"/>
      <c r="W47" s="43"/>
      <c r="X47" s="43"/>
      <c r="Y47" s="43" t="str">
        <f>IFERROR(__xludf.DUMMYFUNCTION("""COMPUTED_VALUE"""),"")</f>
        <v/>
      </c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</row>
  </sheetData>
  <mergeCells count="24">
    <mergeCell ref="L2:L3"/>
    <mergeCell ref="L24:L27"/>
    <mergeCell ref="M2:U2"/>
    <mergeCell ref="G1:Q1"/>
    <mergeCell ref="C2:K2"/>
    <mergeCell ref="U28:U29"/>
    <mergeCell ref="S28:T29"/>
    <mergeCell ref="I28:J29"/>
    <mergeCell ref="C42:G42"/>
    <mergeCell ref="C43:U46"/>
    <mergeCell ref="N32:U34"/>
    <mergeCell ref="U30:U31"/>
    <mergeCell ref="S30:T31"/>
    <mergeCell ref="K30:K31"/>
    <mergeCell ref="I30:J31"/>
    <mergeCell ref="X37:X40"/>
    <mergeCell ref="W37:W40"/>
    <mergeCell ref="K28:K29"/>
    <mergeCell ref="J32:M34"/>
    <mergeCell ref="B32:I34"/>
    <mergeCell ref="M37:U40"/>
    <mergeCell ref="C36:D36"/>
    <mergeCell ref="C37:K40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R7">
      <formula1>'ROUND 6'!$BZ$7:$CB$7</formula1>
    </dataValidation>
    <dataValidation type="list" allowBlank="1" showErrorMessage="1" sqref="N9">
      <formula1>'ROUND 6'!$BJ$9:$BL$9</formula1>
    </dataValidation>
    <dataValidation type="list" allowBlank="1" showErrorMessage="1" sqref="O6">
      <formula1>'ROUND 6'!$BN$6:$BP$6</formula1>
    </dataValidation>
    <dataValidation type="list" allowBlank="1" showErrorMessage="1" sqref="E26">
      <formula1>'ROUND 6'!$AP$26:$AR$26</formula1>
    </dataValidation>
    <dataValidation type="list" allowBlank="1" showErrorMessage="1" sqref="P13">
      <formula1>'ROUND 6'!$BR$13:$BT$13</formula1>
    </dataValidation>
    <dataValidation type="list" allowBlank="1" showErrorMessage="1" sqref="R11">
      <formula1>'ROUND 6'!$BZ$11:$CB$11</formula1>
    </dataValidation>
    <dataValidation type="list" allowBlank="1" showErrorMessage="1" sqref="E5">
      <formula1>'ROUND 6'!$AP$5:$AR$5</formula1>
    </dataValidation>
    <dataValidation type="list" allowBlank="1" showErrorMessage="1" sqref="H15">
      <formula1>'ROUND 6'!$BB$15:$BD$15</formula1>
    </dataValidation>
    <dataValidation type="list" allowBlank="1" showErrorMessage="1" sqref="Q24">
      <formula1>'ROUND 6'!$BV$24:$BX$24</formula1>
    </dataValidation>
    <dataValidation type="list" allowBlank="1" showErrorMessage="1" sqref="H9">
      <formula1>'ROUND 6'!$BB$9:$BD$9</formula1>
    </dataValidation>
    <dataValidation type="list" allowBlank="1" showErrorMessage="1" sqref="I14">
      <formula1>'ROUND 6'!$X$14:$AA$14</formula1>
    </dataValidation>
    <dataValidation type="list" allowBlank="1" showErrorMessage="1" sqref="Q10">
      <formula1>'ROUND 6'!$BV$10:$BX$10</formula1>
    </dataValidation>
    <dataValidation type="list" allowBlank="1" showErrorMessage="1" sqref="I9">
      <formula1>'ROUND 6'!$X$9:$AA$9</formula1>
    </dataValidation>
    <dataValidation type="list" allowBlank="1" showErrorMessage="1" sqref="G17">
      <formula1>'ROUND 6'!$AX$17:$AZ$17</formula1>
    </dataValidation>
    <dataValidation type="list" allowBlank="1" showErrorMessage="1" sqref="R24">
      <formula1>'ROUND 6'!$BZ$24:$CB$24</formula1>
    </dataValidation>
    <dataValidation type="list" allowBlank="1" showErrorMessage="1" sqref="P26">
      <formula1>'ROUND 6'!$BR$26:$BT$26</formula1>
    </dataValidation>
    <dataValidation type="list" allowBlank="1" showErrorMessage="1" sqref="C19">
      <formula1>'ROUND 6'!$AH$19:$AJ$19</formula1>
    </dataValidation>
    <dataValidation type="list" allowBlank="1" showErrorMessage="1" sqref="G5">
      <formula1>'ROUND 6'!$AX$5:$AZ$5</formula1>
    </dataValidation>
    <dataValidation type="list" allowBlank="1" showErrorMessage="1" sqref="Q6">
      <formula1>'ROUND 6'!$BV$6:$BX$6</formula1>
    </dataValidation>
    <dataValidation type="list" allowBlank="1" showErrorMessage="1" sqref="M15">
      <formula1>'ROUND 6'!$BF$15:$BH$15</formula1>
    </dataValidation>
    <dataValidation type="list" allowBlank="1" showErrorMessage="1" sqref="C21">
      <formula1>'ROUND 6'!$AH$21:$AJ$21</formula1>
    </dataValidation>
    <dataValidation type="list" allowBlank="1" showErrorMessage="1" sqref="F10">
      <formula1>'ROUND 6'!$AT$10:$AV$10</formula1>
    </dataValidation>
    <dataValidation type="list" allowBlank="1" showErrorMessage="1" sqref="O17">
      <formula1>'ROUND 6'!$BN$17:$BP$17</formula1>
    </dataValidation>
    <dataValidation type="list" allowBlank="1" showErrorMessage="1" sqref="G18">
      <formula1>'ROUND 6'!$AX$18:$AZ$18</formula1>
    </dataValidation>
    <dataValidation type="list" allowBlank="1" showErrorMessage="1" sqref="S8">
      <formula1>'ROUND 6'!$AC$8:$AF$8</formula1>
    </dataValidation>
    <dataValidation type="list" allowBlank="1" showErrorMessage="1" sqref="P27">
      <formula1>'ROUND 6'!$BR$27:$BT$27</formula1>
    </dataValidation>
    <dataValidation type="list" allowBlank="1" showErrorMessage="1" sqref="F9">
      <formula1>'ROUND 6'!$AT$9:$AV$9</formula1>
    </dataValidation>
    <dataValidation type="list" allowBlank="1" showErrorMessage="1" sqref="E12">
      <formula1>'ROUND 6'!$AP$12:$AR$12</formula1>
    </dataValidation>
    <dataValidation type="list" allowBlank="1" showErrorMessage="1" sqref="D21">
      <formula1>'ROUND 6'!$AL$21:$AN$21</formula1>
    </dataValidation>
    <dataValidation type="list" allowBlank="1" showErrorMessage="1" sqref="F11">
      <formula1>'ROUND 6'!$AT$11:$AV$11</formula1>
    </dataValidation>
    <dataValidation type="list" allowBlank="1" showErrorMessage="1" sqref="N21">
      <formula1>'ROUND 6'!$BJ$21:$BL$21</formula1>
    </dataValidation>
    <dataValidation type="list" allowBlank="1" showErrorMessage="1" sqref="C5">
      <formula1>'ROUND 6'!$AH$5:$AJ$5</formula1>
    </dataValidation>
    <dataValidation type="list" allowBlank="1" showErrorMessage="1" sqref="O20">
      <formula1>'ROUND 6'!$BN$20:$BP$20</formula1>
    </dataValidation>
    <dataValidation type="list" allowBlank="1" showErrorMessage="1" sqref="F23">
      <formula1>'ROUND 6'!$AT$23:$AV$23</formula1>
    </dataValidation>
    <dataValidation type="list" allowBlank="1" showErrorMessage="1" sqref="R10">
      <formula1>'ROUND 6'!$BZ$10:$CB$10</formula1>
    </dataValidation>
    <dataValidation type="list" allowBlank="1" showErrorMessage="1" sqref="O16">
      <formula1>'ROUND 6'!$BN$16:$BP$16</formula1>
    </dataValidation>
    <dataValidation type="list" allowBlank="1" showErrorMessage="1" sqref="E13">
      <formula1>'ROUND 6'!$AP$13:$AR$13</formula1>
    </dataValidation>
    <dataValidation type="list" allowBlank="1" showErrorMessage="1" sqref="P7">
      <formula1>'ROUND 6'!$BR$7:$BT$7</formula1>
    </dataValidation>
    <dataValidation type="list" allowBlank="1" showErrorMessage="1" sqref="D8">
      <formula1>'ROUND 6'!$AL$8:$AN$8</formula1>
    </dataValidation>
    <dataValidation type="list" allowBlank="1" showErrorMessage="1" sqref="N22">
      <formula1>'ROUND 6'!$BJ$22:$BL$22</formula1>
    </dataValidation>
    <dataValidation type="list" allowBlank="1" showErrorMessage="1" sqref="E25">
      <formula1>'ROUND 6'!$AP$25:$AR$25</formula1>
    </dataValidation>
    <dataValidation type="list" allowBlank="1" showErrorMessage="1" sqref="F24">
      <formula1>'ROUND 6'!$AT$24:$AV$24</formula1>
    </dataValidation>
    <dataValidation type="list" allowBlank="1" showErrorMessage="1" sqref="D22">
      <formula1>'ROUND 6'!$AL$22:$AN$22</formula1>
    </dataValidation>
    <dataValidation type="list" allowBlank="1" showErrorMessage="1" sqref="M5">
      <formula1>'ROUND 6'!$BF$5:$BH$5</formula1>
    </dataValidation>
    <dataValidation type="list" allowBlank="1" showErrorMessage="1" sqref="F22">
      <formula1>'ROUND 6'!$AT$22:$AV$22</formula1>
    </dataValidation>
    <dataValidation type="list" allowBlank="1" showErrorMessage="1" sqref="Q4">
      <formula1>'ROUND 6'!$BV$4:$BX$4</formula1>
    </dataValidation>
    <dataValidation type="list" allowBlank="1" showErrorMessage="1" sqref="G16">
      <formula1>'ROUND 6'!$AX$16:$AZ$16</formula1>
    </dataValidation>
    <dataValidation type="list" allowBlank="1" showErrorMessage="1" sqref="C18">
      <formula1>'ROUND 6'!$AH$18:$AJ$18</formula1>
    </dataValidation>
    <dataValidation type="list" allowBlank="1" showErrorMessage="1" sqref="R9">
      <formula1>'ROUND 6'!$BZ$9:$CB$9</formula1>
    </dataValidation>
    <dataValidation type="list" allowBlank="1" showErrorMessage="1" sqref="Q12">
      <formula1>'ROUND 6'!$BV$12:$BX$12</formula1>
    </dataValidation>
    <dataValidation type="list" allowBlank="1" showErrorMessage="1" sqref="P25">
      <formula1>'ROUND 6'!$BR$25:$BT$25</formula1>
    </dataValidation>
    <dataValidation type="list" allowBlank="1" showErrorMessage="1" sqref="C20">
      <formula1>'ROUND 6'!$AH$20:$AJ$20</formula1>
    </dataValidation>
    <dataValidation type="list" allowBlank="1" showErrorMessage="1" sqref="D23">
      <formula1>'ROUND 6'!$AL$23:$AN$23</formula1>
    </dataValidation>
    <dataValidation type="list" allowBlank="1" showErrorMessage="1" sqref="H27">
      <formula1>'ROUND 6'!$BB$27:$BD$27</formula1>
    </dataValidation>
    <dataValidation type="list" allowBlank="1" showErrorMessage="1" sqref="E27">
      <formula1>'ROUND 6'!$AP$27:$AR$27</formula1>
    </dataValidation>
    <dataValidation type="list" allowBlank="1" showErrorMessage="1" sqref="I12">
      <formula1>'ROUND 6'!$X$12:$AA$12</formula1>
    </dataValidation>
    <dataValidation type="list" allowBlank="1" showErrorMessage="1" sqref="R12">
      <formula1>'ROUND 6'!$BZ$12:$CB$12</formula1>
    </dataValidation>
    <dataValidation type="list" allowBlank="1" showErrorMessage="1" sqref="M27">
      <formula1>'ROUND 6'!$BF$27:$BH$27</formula1>
    </dataValidation>
    <dataValidation type="list" allowBlank="1" showErrorMessage="1" sqref="I15">
      <formula1>'ROUND 6'!$X$15:$AA$15</formula1>
    </dataValidation>
    <dataValidation type="list" allowBlank="1" showErrorMessage="1" sqref="D18">
      <formula1>'ROUND 6'!$AL$18:$AN$18</formula1>
    </dataValidation>
    <dataValidation type="list" allowBlank="1" showErrorMessage="1" sqref="N7">
      <formula1>'ROUND 6'!$BJ$7:$BL$7</formula1>
    </dataValidation>
    <dataValidation type="list" allowBlank="1" showErrorMessage="1" sqref="E11">
      <formula1>'ROUND 6'!$AP$11:$AR$11</formula1>
    </dataValidation>
    <dataValidation type="list" allowBlank="1" showErrorMessage="1" sqref="N20">
      <formula1>'ROUND 6'!$BJ$20:$BL$20</formula1>
    </dataValidation>
    <dataValidation type="list" allowBlank="1" showErrorMessage="1" sqref="F7">
      <formula1>'ROUND 6'!$AT$7:$AV$7</formula1>
    </dataValidation>
    <dataValidation type="list" allowBlank="1" showErrorMessage="1" sqref="I13">
      <formula1>'ROUND 6'!$X$13:$AA$13</formula1>
    </dataValidation>
    <dataValidation type="list" allowBlank="1" showErrorMessage="1" sqref="D24">
      <formula1>'ROUND 6'!$AL$24:$AN$24</formula1>
    </dataValidation>
    <dataValidation type="list" allowBlank="1" showErrorMessage="1" sqref="H26">
      <formula1>'ROUND 6'!$BB$26:$BD$26</formula1>
    </dataValidation>
    <dataValidation type="list" allowBlank="1" showErrorMessage="1" sqref="G20">
      <formula1>'ROUND 6'!$AX$20:$AZ$20</formula1>
    </dataValidation>
    <dataValidation type="list" allowBlank="1" showErrorMessage="1" sqref="C22">
      <formula1>'ROUND 6'!$AH$22:$AJ$22</formula1>
    </dataValidation>
    <dataValidation type="list" allowBlank="1" showErrorMessage="1" sqref="R13">
      <formula1>'ROUND 6'!$BZ$13:$CB$13</formula1>
    </dataValidation>
    <dataValidation type="list" allowBlank="1" showErrorMessage="1" sqref="O18">
      <formula1>'ROUND 6'!$BN$18:$BP$18</formula1>
    </dataValidation>
    <dataValidation type="list" allowBlank="1" showErrorMessage="1" sqref="S4">
      <formula1>'ROUND 6'!$AC$4:$AF$4</formula1>
    </dataValidation>
    <dataValidation type="list" allowBlank="1" showErrorMessage="1" sqref="D19">
      <formula1>'ROUND 6'!$AL$19:$AN$19</formula1>
    </dataValidation>
    <dataValidation type="list" allowBlank="1" showErrorMessage="1" sqref="G21">
      <formula1>'ROUND 6'!$AX$21:$AZ$21</formula1>
    </dataValidation>
    <dataValidation type="list" allowBlank="1" showErrorMessage="1" sqref="C3:H3">
      <formula1>'ROUND 6'!$Y$27:$Y$36</formula1>
    </dataValidation>
    <dataValidation type="list" allowBlank="1" showErrorMessage="1" sqref="H7">
      <formula1>'ROUND 6'!$BB$7:$BD$7</formula1>
    </dataValidation>
    <dataValidation type="list" allowBlank="1" showErrorMessage="1" sqref="C23">
      <formula1>'ROUND 6'!$AH$23:$AJ$23</formula1>
    </dataValidation>
    <dataValidation type="list" allowBlank="1" showErrorMessage="1" sqref="F21">
      <formula1>'ROUND 6'!$AT$21:$AV$21</formula1>
    </dataValidation>
    <dataValidation type="list" allowBlank="1" showErrorMessage="1" sqref="C2 M2">
      <formula1>INSTRUCTIONS!$A$34:$CC$34</formula1>
    </dataValidation>
    <dataValidation type="list" allowBlank="1" showErrorMessage="1" sqref="O19">
      <formula1>'ROUND 6'!$BN$19:$BP$19</formula1>
    </dataValidation>
    <dataValidation type="list" allowBlank="1" showErrorMessage="1" sqref="O4">
      <formula1>'ROUND 6'!$BN$4:$BP$4</formula1>
    </dataValidation>
    <dataValidation type="list" allowBlank="1" showErrorMessage="1" sqref="G15">
      <formula1>'ROUND 6'!$AX$15:$AZ$15</formula1>
    </dataValidation>
    <dataValidation type="list" allowBlank="1" showErrorMessage="1" sqref="P24">
      <formula1>'ROUND 6'!$BR$24:$BT$24</formula1>
    </dataValidation>
    <dataValidation type="list" allowBlank="1" showErrorMessage="1" sqref="C17">
      <formula1>'ROUND 6'!$AH$17:$AJ$17</formula1>
    </dataValidation>
    <dataValidation type="list" allowBlank="1" showErrorMessage="1" sqref="Q11">
      <formula1>'ROUND 6'!$BV$11:$BX$11</formula1>
    </dataValidation>
    <dataValidation type="list" allowBlank="1" showErrorMessage="1" sqref="P10">
      <formula1>'ROUND 6'!$BR$10:$BT$10</formula1>
    </dataValidation>
    <dataValidation type="list" allowBlank="1" showErrorMessage="1" sqref="C24">
      <formula1>'ROUND 6'!$AH$24:$AJ$24</formula1>
    </dataValidation>
    <dataValidation type="list" allowBlank="1" showErrorMessage="1" sqref="F6">
      <formula1>'ROUND 6'!$AT$6:$AV$6</formula1>
    </dataValidation>
    <dataValidation type="list" allowBlank="1" showErrorMessage="1" sqref="N11">
      <formula1>'ROUND 6'!$BJ$11:$BL$11</formula1>
    </dataValidation>
    <dataValidation type="list" allowBlank="1" showErrorMessage="1" sqref="E9">
      <formula1>'ROUND 6'!$AP$9:$AR$9</formula1>
    </dataValidation>
    <dataValidation type="list" allowBlank="1" showErrorMessage="1" sqref="I5">
      <formula1>'ROUND 6'!$X$5:$AA$5</formula1>
    </dataValidation>
    <dataValidation type="list" allowBlank="1" showErrorMessage="1" sqref="I11">
      <formula1>'ROUND 6'!$X$11:$AA$11</formula1>
    </dataValidation>
    <dataValidation type="list" allowBlank="1" showErrorMessage="1" sqref="C9">
      <formula1>'ROUND 6'!$AH$9:$AJ$9</formula1>
    </dataValidation>
    <dataValidation type="list" allowBlank="1" showErrorMessage="1" sqref="P16">
      <formula1>'ROUND 6'!$BR$16:$BT$16</formula1>
    </dataValidation>
    <dataValidation type="list" allowBlank="1" showErrorMessage="1" sqref="P23">
      <formula1>'ROUND 6'!$BR$23:$BT$23</formula1>
    </dataValidation>
    <dataValidation type="list" allowBlank="1" showErrorMessage="1" sqref="F26">
      <formula1>'ROUND 6'!$AT$26:$AV$26</formula1>
    </dataValidation>
    <dataValidation type="list" allowBlank="1" showErrorMessage="1" sqref="H6">
      <formula1>'ROUND 6'!$BB$6:$BD$6</formula1>
    </dataValidation>
    <dataValidation type="list" allowBlank="1" showErrorMessage="1" sqref="M7">
      <formula1>'ROUND 6'!$BF$7:$BH$7</formula1>
    </dataValidation>
    <dataValidation type="list" allowBlank="1" showErrorMessage="1" sqref="P15">
      <formula1>'ROUND 6'!$BR$15:$BT$15</formula1>
    </dataValidation>
    <dataValidation type="list" allowBlank="1" showErrorMessage="1" sqref="P4">
      <formula1>'ROUND 6'!$BR$4:$BT$4</formula1>
    </dataValidation>
    <dataValidation type="list" allowBlank="1" showErrorMessage="1" sqref="S16">
      <formula1>'ROUND 6'!$AC$16:$AF$16</formula1>
    </dataValidation>
    <dataValidation type="list" allowBlank="1" showErrorMessage="1" sqref="F18">
      <formula1>'ROUND 6'!$AT$18:$AV$18</formula1>
    </dataValidation>
    <dataValidation type="list" allowBlank="1" showErrorMessage="1" sqref="S10">
      <formula1>'ROUND 6'!$AC$10:$AF$10</formula1>
    </dataValidation>
    <dataValidation type="list" allowBlank="1" showErrorMessage="1" sqref="R4">
      <formula1>'ROUND 6'!$BZ$4:$CB$4</formula1>
    </dataValidation>
    <dataValidation type="list" allowBlank="1" showErrorMessage="1" sqref="O27">
      <formula1>'ROUND 6'!$BN$27:$BP$27</formula1>
    </dataValidation>
    <dataValidation type="list" allowBlank="1" showErrorMessage="1" sqref="C25">
      <formula1>'ROUND 6'!$AH$25:$AJ$25</formula1>
    </dataValidation>
    <dataValidation type="list" allowBlank="1" showErrorMessage="1" sqref="F19">
      <formula1>'ROUND 6'!$AT$19:$AV$19</formula1>
    </dataValidation>
    <dataValidation type="list" allowBlank="1" showErrorMessage="1" sqref="Q8">
      <formula1>'ROUND 6'!$BV$8:$BX$8</formula1>
    </dataValidation>
    <dataValidation type="list" allowBlank="1" showErrorMessage="1" sqref="N10">
      <formula1>'ROUND 6'!$BJ$10:$BL$10</formula1>
    </dataValidation>
    <dataValidation type="list" allowBlank="1" showErrorMessage="1" sqref="S17">
      <formula1>'ROUND 6'!$AC$17:$AF$17</formula1>
    </dataValidation>
    <dataValidation type="list" allowBlank="1" showErrorMessage="1" sqref="S23">
      <formula1>'ROUND 6'!$AC$23:$AF$23</formula1>
    </dataValidation>
    <dataValidation type="list" allowBlank="1" showErrorMessage="1" sqref="I10">
      <formula1>'ROUND 6'!$X$10:$AA$10</formula1>
    </dataValidation>
    <dataValidation type="list" allowBlank="1" showErrorMessage="1" sqref="S11">
      <formula1>'ROUND 6'!$AC$11:$AF$11</formula1>
    </dataValidation>
    <dataValidation type="list" allowBlank="1" showErrorMessage="1" sqref="D5">
      <formula1>'ROUND 6'!$AL$5:$AN$5</formula1>
    </dataValidation>
    <dataValidation type="list" allowBlank="1" showErrorMessage="1" sqref="E7">
      <formula1>'ROUND 6'!$AP$7:$AR$7</formula1>
    </dataValidation>
    <dataValidation type="list" allowBlank="1" showErrorMessage="1" sqref="O8">
      <formula1>'ROUND 6'!$BN$8:$BP$8</formula1>
    </dataValidation>
    <dataValidation type="list" allowBlank="1" showErrorMessage="1" sqref="S20">
      <formula1>'ROUND 6'!$AC$20:$AF$20</formula1>
    </dataValidation>
    <dataValidation type="list" allowBlank="1" showErrorMessage="1" sqref="F4">
      <formula1>'ROUND 6'!$AT$4:$AV$4</formula1>
    </dataValidation>
    <dataValidation type="list" allowBlank="1" showErrorMessage="1" sqref="M9">
      <formula1>'ROUND 6'!$BF$9:$BH$9</formula1>
    </dataValidation>
    <dataValidation type="list" allowBlank="1" showErrorMessage="1" sqref="S15">
      <formula1>'ROUND 6'!$AC$15:$AF$15</formula1>
    </dataValidation>
    <dataValidation type="list" allowBlank="1" showErrorMessage="1" sqref="F25">
      <formula1>'ROUND 6'!$AT$25:$AV$25</formula1>
    </dataValidation>
    <dataValidation type="list" allowBlank="1" showErrorMessage="1" sqref="G7">
      <formula1>'ROUND 6'!$AX$7:$AZ$7</formula1>
    </dataValidation>
    <dataValidation type="list" allowBlank="1" showErrorMessage="1" sqref="H4">
      <formula1>'ROUND 6'!$BB$4:$BD$4</formula1>
    </dataValidation>
    <dataValidation type="list" allowBlank="1" showErrorMessage="1" sqref="I7">
      <formula1>'ROUND 6'!$X$7:$AA$7</formula1>
    </dataValidation>
    <dataValidation type="list" allowBlank="1" showErrorMessage="1" sqref="N4">
      <formula1>'ROUND 6'!$BJ$4:$BL$4</formula1>
    </dataValidation>
    <dataValidation type="list" allowBlank="1" showErrorMessage="1" sqref="P14">
      <formula1>'ROUND 6'!$BR$14:$BT$14</formula1>
    </dataValidation>
    <dataValidation type="list" allowBlank="1" showErrorMessage="1" sqref="S12">
      <formula1>'ROUND 6'!$AC$12:$AF$12</formula1>
    </dataValidation>
    <dataValidation type="list" allowBlank="1" showErrorMessage="1" sqref="S6">
      <formula1>'ROUND 6'!$AC$6:$AF$6</formula1>
    </dataValidation>
    <dataValidation type="list" allowBlank="1" showErrorMessage="1" sqref="G10">
      <formula1>'ROUND 6'!$AX$10:$AZ$10</formula1>
    </dataValidation>
    <dataValidation type="list" allowBlank="1" showErrorMessage="1" sqref="F27">
      <formula1>'ROUND 6'!$AT$27:$AV$27</formula1>
    </dataValidation>
    <dataValidation type="list" allowBlank="1" showErrorMessage="1" sqref="S13">
      <formula1>'ROUND 6'!$AC$13:$AF$13</formula1>
    </dataValidation>
    <dataValidation type="list" allowBlank="1" showErrorMessage="1" sqref="P11">
      <formula1>'ROUND 6'!$BR$11:$BT$11</formula1>
    </dataValidation>
    <dataValidation type="list" allowBlank="1" showErrorMessage="1" sqref="C7">
      <formula1>'ROUND 6'!$AH$7:$AJ$7</formula1>
    </dataValidation>
    <dataValidation type="list" allowBlank="1" showErrorMessage="1" sqref="P9">
      <formula1>'ROUND 6'!$BR$9:$BT$9</formula1>
    </dataValidation>
    <dataValidation type="list" allowBlank="1" showErrorMessage="1" sqref="P12">
      <formula1>'ROUND 6'!$BR$12:$BT$12</formula1>
    </dataValidation>
    <dataValidation type="list" allowBlank="1" showErrorMessage="1" sqref="S14">
      <formula1>'ROUND 6'!$AC$14:$AF$14</formula1>
    </dataValidation>
    <dataValidation type="list" allowBlank="1" showErrorMessage="1" sqref="R6">
      <formula1>'ROUND 6'!$BZ$6:$CB$6</formula1>
    </dataValidation>
    <dataValidation type="list" allowBlank="1" showErrorMessage="1" sqref="G25">
      <formula1>'ROUND 6'!$AX$25:$AZ$25</formula1>
    </dataValidation>
    <dataValidation type="list" allowBlank="1" showErrorMessage="1" sqref="D7">
      <formula1>'ROUND 6'!$AL$7:$AN$7</formula1>
    </dataValidation>
    <dataValidation type="list" allowBlank="1" showErrorMessage="1" sqref="C27">
      <formula1>'ROUND 6'!$AH$27:$AJ$27</formula1>
    </dataValidation>
    <dataValidation type="list" allowBlank="1" showErrorMessage="1" sqref="N14">
      <formula1>'ROUND 6'!$BJ$14:$BL$14</formula1>
    </dataValidation>
    <dataValidation type="list" allowBlank="1" showErrorMessage="1" sqref="F16">
      <formula1>'ROUND 6'!$AT$16:$AV$16</formula1>
    </dataValidation>
    <dataValidation type="list" allowBlank="1" showErrorMessage="1" sqref="M23">
      <formula1>'ROUND 6'!$BF$23:$BH$23</formula1>
    </dataValidation>
    <dataValidation type="list" allowBlank="1" showErrorMessage="1" sqref="O25">
      <formula1>'ROUND 6'!$BN$25:$BP$25</formula1>
    </dataValidation>
    <dataValidation type="list" allowBlank="1" showErrorMessage="1" sqref="D14">
      <formula1>'ROUND 6'!$AL$14:$AN$14</formula1>
    </dataValidation>
    <dataValidation type="list" allowBlank="1" showErrorMessage="1" sqref="I21">
      <formula1>'ROUND 6'!$X$21:$AA$21</formula1>
    </dataValidation>
    <dataValidation type="list" allowBlank="1" showErrorMessage="1" sqref="S21">
      <formula1>'ROUND 6'!$AC$21:$AF$21</formula1>
    </dataValidation>
    <dataValidation type="list" allowBlank="1" showErrorMessage="1" sqref="O11">
      <formula1>'ROUND 6'!$BN$11:$BP$11</formula1>
    </dataValidation>
    <dataValidation type="list" allowBlank="1" showErrorMessage="1" sqref="E18">
      <formula1>'ROUND 6'!$AP$18:$AR$18</formula1>
    </dataValidation>
    <dataValidation type="list" allowBlank="1" showErrorMessage="1" sqref="C6">
      <formula1>'ROUND 6'!$AH$6:$AJ$6</formula1>
    </dataValidation>
    <dataValidation type="list" allowBlank="1" showErrorMessage="1" sqref="E20">
      <formula1>'ROUND 6'!$AP$20:$AR$20</formula1>
    </dataValidation>
    <dataValidation type="list" allowBlank="1" showErrorMessage="1" sqref="N27">
      <formula1>'ROUND 6'!$BJ$27:$BL$27</formula1>
    </dataValidation>
    <dataValidation type="list" allowBlank="1" showErrorMessage="1" sqref="P8">
      <formula1>'ROUND 6'!$BR$8:$BT$8</formula1>
    </dataValidation>
    <dataValidation type="list" allowBlank="1" showErrorMessage="1" sqref="Q16">
      <formula1>'ROUND 6'!$BV$16:$BX$16</formula1>
    </dataValidation>
    <dataValidation type="list" allowBlank="1" showErrorMessage="1" sqref="S19">
      <formula1>'ROUND 6'!$AC$19:$AF$19</formula1>
    </dataValidation>
    <dataValidation type="list" allowBlank="1" showErrorMessage="1" sqref="D27">
      <formula1>'ROUND 6'!$AL$27:$AN$27</formula1>
    </dataValidation>
    <dataValidation type="list" allowBlank="1" showErrorMessage="1" sqref="E19">
      <formula1>'ROUND 6'!$AP$19:$AR$19</formula1>
    </dataValidation>
    <dataValidation type="list" allowBlank="1" showErrorMessage="1" sqref="N8">
      <formula1>'ROUND 6'!$BJ$8:$BL$8</formula1>
    </dataValidation>
    <dataValidation type="list" allowBlank="1" showErrorMessage="1" sqref="G11">
      <formula1>'ROUND 6'!$AX$11:$AZ$11</formula1>
    </dataValidation>
    <dataValidation type="list" allowBlank="1" showErrorMessage="1" sqref="R16">
      <formula1>'ROUND 6'!$BZ$16:$CB$16</formula1>
    </dataValidation>
    <dataValidation type="list" allowBlank="1" showErrorMessage="1" sqref="P20">
      <formula1>'ROUND 6'!$BR$20:$BT$20</formula1>
    </dataValidation>
    <dataValidation type="list" allowBlank="1" showErrorMessage="1" sqref="M4">
      <formula1>'ROUND 6'!$BF$4:$BH$4</formula1>
    </dataValidation>
    <dataValidation type="list" allowBlank="1" showErrorMessage="1" sqref="H10">
      <formula1>'ROUND 6'!$BB$10:$BD$10</formula1>
    </dataValidation>
    <dataValidation type="list" allowBlank="1" showErrorMessage="1" sqref="C13">
      <formula1>'ROUND 6'!$AH$13:$AJ$13</formula1>
    </dataValidation>
    <dataValidation type="list" allowBlank="1" showErrorMessage="1" sqref="R8">
      <formula1>'ROUND 6'!$BZ$8:$CB$8</formula1>
    </dataValidation>
    <dataValidation type="list" allowBlank="1" showErrorMessage="1" sqref="H22">
      <formula1>'ROUND 6'!$BB$22:$BD$22</formula1>
    </dataValidation>
    <dataValidation type="list" allowBlank="1" showErrorMessage="1" sqref="S22">
      <formula1>'ROUND 6'!$AC$22:$AF$22</formula1>
    </dataValidation>
    <dataValidation type="list" allowBlank="1" showErrorMessage="1" sqref="Q15">
      <formula1>'ROUND 6'!$BV$15:$BX$15</formula1>
    </dataValidation>
    <dataValidation type="list" allowBlank="1" showErrorMessage="1" sqref="I8">
      <formula1>'ROUND 6'!$X$8:$AA$8</formula1>
    </dataValidation>
    <dataValidation type="list" allowBlank="1" showErrorMessage="1" sqref="G12">
      <formula1>'ROUND 6'!$AX$12:$AZ$12</formula1>
    </dataValidation>
    <dataValidation type="list" allowBlank="1" showErrorMessage="1" sqref="P21">
      <formula1>'ROUND 6'!$BR$21:$BT$21</formula1>
    </dataValidation>
    <dataValidation type="list" allowBlank="1" showErrorMessage="1" sqref="G24">
      <formula1>'ROUND 6'!$AX$24:$AZ$24</formula1>
    </dataValidation>
    <dataValidation type="list" allowBlank="1" showErrorMessage="1" sqref="C14">
      <formula1>'ROUND 6'!$AH$14:$AJ$14</formula1>
    </dataValidation>
    <dataValidation type="list" allowBlank="1" showErrorMessage="1" sqref="C26">
      <formula1>'ROUND 6'!$AH$26:$AJ$26</formula1>
    </dataValidation>
    <dataValidation type="list" allowBlank="1" showErrorMessage="1" sqref="Q5">
      <formula1>'ROUND 6'!$BV$5:$BX$5</formula1>
    </dataValidation>
    <dataValidation type="list" allowBlank="1" showErrorMessage="1" sqref="R17">
      <formula1>'ROUND 6'!$BZ$17:$CB$17</formula1>
    </dataValidation>
    <dataValidation type="list" allowBlank="1" showErrorMessage="1" sqref="H23">
      <formula1>'ROUND 6'!$BB$23:$BD$23</formula1>
    </dataValidation>
    <dataValidation type="list" allowBlank="1" showErrorMessage="1" sqref="G4">
      <formula1>'ROUND 6'!$AX$4:$AZ$4</formula1>
    </dataValidation>
    <dataValidation type="list" allowBlank="1" showErrorMessage="1" sqref="I22">
      <formula1>'ROUND 6'!$X$22:$AA$22</formula1>
    </dataValidation>
    <dataValidation type="list" allowBlank="1" showErrorMessage="1" sqref="G13">
      <formula1>'ROUND 6'!$AX$13:$AZ$13</formula1>
    </dataValidation>
    <dataValidation type="list" allowBlank="1" showErrorMessage="1" sqref="S9">
      <formula1>'ROUND 6'!$AC$9:$AF$9</formula1>
    </dataValidation>
    <dataValidation type="list" allowBlank="1" showErrorMessage="1" sqref="C15">
      <formula1>'ROUND 6'!$AH$15:$AJ$15</formula1>
    </dataValidation>
    <dataValidation type="list" allowBlank="1" showErrorMessage="1" sqref="S18">
      <formula1>'ROUND 6'!$AC$18:$AF$18</formula1>
    </dataValidation>
    <dataValidation type="list" allowBlank="1" showErrorMessage="1" sqref="I20">
      <formula1>'ROUND 6'!$X$20:$AA$20</formula1>
    </dataValidation>
    <dataValidation type="list" allowBlank="1" showErrorMessage="1" sqref="R20">
      <formula1>'ROUND 6'!$BZ$20:$CB$20</formula1>
    </dataValidation>
    <dataValidation type="list" allowBlank="1" showErrorMessage="1" sqref="P22">
      <formula1>'ROUND 6'!$BR$22:$BT$22</formula1>
    </dataValidation>
    <dataValidation type="list" allowBlank="1" showErrorMessage="1" sqref="H24">
      <formula1>'ROUND 6'!$BB$24:$BD$24</formula1>
    </dataValidation>
    <dataValidation type="list" allowBlank="1" showErrorMessage="1" sqref="C4">
      <formula1>'ROUND 6'!$AH$4:$AJ$4</formula1>
    </dataValidation>
    <dataValidation type="list" allowBlank="1" showErrorMessage="1" sqref="M11">
      <formula1>'ROUND 6'!$BF$11:$BH$11</formula1>
    </dataValidation>
    <dataValidation type="list" allowBlank="1" showErrorMessage="1" sqref="D26">
      <formula1>'ROUND 6'!$AL$26:$AN$26</formula1>
    </dataValidation>
    <dataValidation type="list" allowBlank="1" showErrorMessage="1" sqref="F8">
      <formula1>'ROUND 6'!$AT$8:$AV$8</formula1>
    </dataValidation>
    <dataValidation type="list" allowBlank="1" showErrorMessage="1" sqref="R15">
      <formula1>'ROUND 6'!$BZ$15:$CB$15</formula1>
    </dataValidation>
    <dataValidation type="list" allowBlank="1" showErrorMessage="1" sqref="H8">
      <formula1>'ROUND 6'!$BB$8:$BD$8</formula1>
    </dataValidation>
    <dataValidation type="list" allowBlank="1" showErrorMessage="1" sqref="F14">
      <formula1>'ROUND 6'!$AT$14:$AV$14</formula1>
    </dataValidation>
    <dataValidation type="list" allowBlank="1" showErrorMessage="1" sqref="N15">
      <formula1>'ROUND 6'!$BJ$15:$BL$15</formula1>
    </dataValidation>
    <dataValidation type="list" allowBlank="1" showErrorMessage="1" sqref="O23">
      <formula1>'ROUND 6'!$BN$23:$BP$23</formula1>
    </dataValidation>
    <dataValidation type="list" allowBlank="1" showErrorMessage="1" sqref="D9">
      <formula1>'ROUND 6'!$AL$9:$AN$9</formula1>
    </dataValidation>
    <dataValidation type="list" allowBlank="1" showErrorMessage="1" sqref="F17">
      <formula1>'ROUND 6'!$AT$17:$AV$17</formula1>
    </dataValidation>
    <dataValidation type="list" allowBlank="1" showErrorMessage="1" sqref="O26">
      <formula1>'ROUND 6'!$BN$26:$BP$26</formula1>
    </dataValidation>
    <dataValidation type="list" allowBlank="1" showErrorMessage="1" sqref="E4">
      <formula1>'ROUND 6'!$AP$4:$AR$4</formula1>
    </dataValidation>
    <dataValidation type="list" allowBlank="1" showErrorMessage="1" sqref="O5">
      <formula1>'ROUND 6'!$BN$5:$BP$5</formula1>
    </dataValidation>
    <dataValidation type="list" allowBlank="1" showErrorMessage="1" sqref="P17">
      <formula1>'ROUND 6'!$BR$17:$BT$17</formula1>
    </dataValidation>
    <dataValidation type="list" allowBlank="1" showErrorMessage="1" sqref="H19">
      <formula1>'ROUND 6'!$BB$19:$BD$19</formula1>
    </dataValidation>
    <dataValidation type="list" allowBlank="1" showErrorMessage="1" sqref="M6">
      <formula1>'ROUND 6'!$BF$6:$BH$6</formula1>
    </dataValidation>
    <dataValidation type="list" allowBlank="1" showErrorMessage="1" sqref="O24">
      <formula1>'ROUND 6'!$BN$24:$BP$24</formula1>
    </dataValidation>
    <dataValidation type="list" allowBlank="1" showErrorMessage="1" sqref="P18">
      <formula1>'ROUND 6'!$BR$18:$BT$18</formula1>
    </dataValidation>
    <dataValidation type="list" allowBlank="1" showErrorMessage="1" sqref="N6">
      <formula1>'ROUND 6'!$BJ$6:$BL$6</formula1>
    </dataValidation>
    <dataValidation type="list" allowBlank="1" showErrorMessage="1" sqref="F20">
      <formula1>'ROUND 6'!$AT$20:$AV$20</formula1>
    </dataValidation>
    <dataValidation type="list" allowBlank="1" showErrorMessage="1" sqref="G14">
      <formula1>'ROUND 6'!$AX$14:$AZ$14</formula1>
    </dataValidation>
    <dataValidation type="list" allowBlank="1" showErrorMessage="1" sqref="P6">
      <formula1>'ROUND 6'!$BR$6:$BT$6</formula1>
    </dataValidation>
    <dataValidation type="list" allowBlank="1" showErrorMessage="1" sqref="N12">
      <formula1>'ROUND 6'!$BJ$12:$BL$12</formula1>
    </dataValidation>
    <dataValidation type="list" allowBlank="1" showErrorMessage="1" sqref="G9">
      <formula1>'ROUND 6'!$AX$9:$AZ$9</formula1>
    </dataValidation>
    <dataValidation type="list" allowBlank="1" showErrorMessage="1" sqref="P19">
      <formula1>'ROUND 6'!$BR$19:$BT$19</formula1>
    </dataValidation>
    <dataValidation type="list" allowBlank="1" showErrorMessage="1" sqref="D25">
      <formula1>'ROUND 6'!$AL$25:$AN$25</formula1>
    </dataValidation>
    <dataValidation type="list" allowBlank="1" showErrorMessage="1" sqref="M10">
      <formula1>'ROUND 6'!$BF$10:$BH$10</formula1>
    </dataValidation>
    <dataValidation type="list" allowBlank="1" showErrorMessage="1" sqref="N13">
      <formula1>'ROUND 6'!$BJ$13:$BL$13</formula1>
    </dataValidation>
    <dataValidation type="list" allowBlank="1" showErrorMessage="1" sqref="R14">
      <formula1>'ROUND 6'!$BZ$14:$CB$14</formula1>
    </dataValidation>
    <dataValidation type="list" allowBlank="1" showErrorMessage="1" sqref="F15">
      <formula1>'ROUND 6'!$AT$15:$AV$15</formula1>
    </dataValidation>
    <dataValidation type="list" allowBlank="1" showErrorMessage="1" sqref="M26">
      <formula1>'ROUND 6'!$BF$26:$BH$26</formula1>
    </dataValidation>
    <dataValidation type="list" allowBlank="1" showErrorMessage="1" sqref="Q19">
      <formula1>'ROUND 6'!$BV$19:$BX$19</formula1>
    </dataValidation>
    <dataValidation type="list" allowBlank="1" showErrorMessage="1" sqref="P5">
      <formula1>'ROUND 6'!$BR$5:$BT$5</formula1>
    </dataValidation>
    <dataValidation type="list" allowBlank="1" showErrorMessage="1" sqref="F13">
      <formula1>'ROUND 6'!$AT$13:$AV$13</formula1>
    </dataValidation>
    <dataValidation type="list" allowBlank="1" showErrorMessage="1" sqref="H12">
      <formula1>'ROUND 6'!$BB$12:$BD$12</formula1>
    </dataValidation>
    <dataValidation type="list" allowBlank="1" showErrorMessage="1" sqref="D17">
      <formula1>'ROUND 6'!$AL$17:$AN$17</formula1>
    </dataValidation>
    <dataValidation type="list" allowBlank="1" showErrorMessage="1" sqref="Q21">
      <formula1>'ROUND 6'!$BV$21:$BX$21</formula1>
    </dataValidation>
    <dataValidation type="list" allowBlank="1" showErrorMessage="1" sqref="O22">
      <formula1>'ROUND 6'!$BN$22:$BP$22</formula1>
    </dataValidation>
    <dataValidation type="list" allowBlank="1" showErrorMessage="1" sqref="M20">
      <formula1>'ROUND 6'!$BF$20:$BH$20</formula1>
    </dataValidation>
    <dataValidation type="list" allowBlank="1" showErrorMessage="1" sqref="R27">
      <formula1>'ROUND 6'!$BZ$27:$CB$27</formula1>
    </dataValidation>
    <dataValidation type="list" allowBlank="1" showErrorMessage="1" sqref="N5">
      <formula1>'ROUND 6'!$BJ$5:$BL$5</formula1>
    </dataValidation>
    <dataValidation type="list" allowBlank="1" showErrorMessage="1" sqref="E10">
      <formula1>'ROUND 6'!$AP$10:$AR$10</formula1>
    </dataValidation>
    <dataValidation type="list" allowBlank="1" showErrorMessage="1" sqref="N17">
      <formula1>'ROUND 6'!$BJ$17:$BL$17</formula1>
    </dataValidation>
    <dataValidation type="list" allowBlank="1" showErrorMessage="1" sqref="D11">
      <formula1>'ROUND 6'!$AL$11:$AN$11</formula1>
    </dataValidation>
    <dataValidation type="list" allowBlank="1" showErrorMessage="1" sqref="C16">
      <formula1>'ROUND 6'!$AH$16:$AJ$16</formula1>
    </dataValidation>
    <dataValidation type="list" allowBlank="1" showErrorMessage="1" sqref="M18">
      <formula1>'ROUND 6'!$BF$18:$BH$18</formula1>
    </dataValidation>
    <dataValidation type="list" allowBlank="1" showErrorMessage="1" sqref="H25">
      <formula1>'ROUND 6'!$BB$25:$BD$25</formula1>
    </dataValidation>
    <dataValidation type="list" allowBlank="1" showErrorMessage="1" sqref="N24">
      <formula1>'ROUND 6'!$BJ$24:$BL$24</formula1>
    </dataValidation>
    <dataValidation type="list" allowBlank="1" showErrorMessage="1" sqref="G8">
      <formula1>'ROUND 6'!$AX$8:$AZ$8</formula1>
    </dataValidation>
    <dataValidation type="list" allowBlank="1" showErrorMessage="1" sqref="Q13">
      <formula1>'ROUND 6'!$BV$13:$BX$13</formula1>
    </dataValidation>
    <dataValidation type="list" allowBlank="1" showErrorMessage="1" sqref="Q9">
      <formula1>'ROUND 6'!$BV$9:$BX$9</formula1>
    </dataValidation>
    <dataValidation type="list" allowBlank="1" showErrorMessage="1" sqref="O14">
      <formula1>'ROUND 6'!$BN$14:$BP$14</formula1>
    </dataValidation>
    <dataValidation type="list" allowBlank="1" showErrorMessage="1" sqref="R21">
      <formula1>'ROUND 6'!$BZ$21:$CB$21</formula1>
    </dataValidation>
    <dataValidation type="list" allowBlank="1" showErrorMessage="1" sqref="R19">
      <formula1>'ROUND 6'!$BZ$19:$CB$19</formula1>
    </dataValidation>
    <dataValidation type="list" allowBlank="1" showErrorMessage="1" sqref="G22">
      <formula1>'ROUND 6'!$AX$22:$AZ$22</formula1>
    </dataValidation>
    <dataValidation type="list" allowBlank="1" showErrorMessage="1" sqref="M12">
      <formula1>'ROUND 6'!$BF$12:$BH$12</formula1>
    </dataValidation>
    <dataValidation type="list" allowBlank="1" showErrorMessage="1" sqref="E23">
      <formula1>'ROUND 6'!$AP$23:$AR$23</formula1>
    </dataValidation>
    <dataValidation type="list" allowBlank="1" showErrorMessage="1" sqref="I4">
      <formula1>'ROUND 6'!$X$4:$AA$4</formula1>
    </dataValidation>
    <dataValidation type="list" allowBlank="1" showErrorMessage="1" sqref="E8">
      <formula1>'ROUND 6'!$AP$8:$AR$8</formula1>
    </dataValidation>
    <dataValidation type="list" allowBlank="1" showErrorMessage="1" sqref="H17">
      <formula1>'ROUND 6'!$BB$17:$BD$17</formula1>
    </dataValidation>
    <dataValidation type="list" allowBlank="1" showErrorMessage="1" sqref="N16">
      <formula1>'ROUND 6'!$BJ$16:$BL$16</formula1>
    </dataValidation>
    <dataValidation type="list" allowBlank="1" showErrorMessage="1" sqref="O15">
      <formula1>'ROUND 6'!$BN$15:$BP$15</formula1>
    </dataValidation>
    <dataValidation type="list" allowBlank="1" showErrorMessage="1" sqref="D4">
      <formula1>'ROUND 6'!$AL$4:$AN$4</formula1>
    </dataValidation>
    <dataValidation type="list" allowBlank="1" showErrorMessage="1" sqref="Q14">
      <formula1>'ROUND 6'!$BV$14:$BX$14</formula1>
    </dataValidation>
    <dataValidation type="list" allowBlank="1" showErrorMessage="1" sqref="M8">
      <formula1>'ROUND 6'!$BF$8:$BH$8</formula1>
    </dataValidation>
    <dataValidation type="list" allowBlank="1" showErrorMessage="1" sqref="I16">
      <formula1>'ROUND 6'!$X$16:$AA$16</formula1>
    </dataValidation>
    <dataValidation type="list" allowBlank="1" showErrorMessage="1" sqref="M19">
      <formula1>'ROUND 6'!$BF$19:$BH$19</formula1>
    </dataValidation>
    <dataValidation type="list" allowBlank="1" showErrorMessage="1" sqref="Q26">
      <formula1>'ROUND 6'!$BV$26:$BX$26</formula1>
    </dataValidation>
    <dataValidation type="list" allowBlank="1" showErrorMessage="1" sqref="H5">
      <formula1>'ROUND 6'!$BB$5:$BD$5</formula1>
    </dataValidation>
    <dataValidation type="list" allowBlank="1" showErrorMessage="1" sqref="E24">
      <formula1>'ROUND 6'!$AP$24:$AR$24</formula1>
    </dataValidation>
    <dataValidation type="list" allowBlank="1" showErrorMessage="1" sqref="G23">
      <formula1>'ROUND 6'!$AX$23:$AZ$23</formula1>
    </dataValidation>
    <dataValidation type="list" allowBlank="1" showErrorMessage="1" sqref="M25">
      <formula1>'ROUND 6'!$BF$25:$BH$25</formula1>
    </dataValidation>
    <dataValidation type="list" allowBlank="1" showErrorMessage="1" sqref="R22">
      <formula1>'ROUND 6'!$BZ$22:$CB$22</formula1>
    </dataValidation>
    <dataValidation type="list" allowBlank="1" showErrorMessage="1" sqref="D16">
      <formula1>'ROUND 6'!$AL$16:$AN$16</formula1>
    </dataValidation>
    <dataValidation type="list" allowBlank="1" showErrorMessage="1" sqref="H18">
      <formula1>'ROUND 6'!$BB$18:$BD$18</formula1>
    </dataValidation>
    <dataValidation type="list" allowBlank="1" showErrorMessage="1" sqref="M13">
      <formula1>'ROUND 6'!$BF$13:$BH$13</formula1>
    </dataValidation>
    <dataValidation type="list" allowBlank="1" showErrorMessage="1" sqref="Q27">
      <formula1>'ROUND 6'!$BV$27:$BX$27</formula1>
    </dataValidation>
    <dataValidation type="list" allowBlank="1" showErrorMessage="1" sqref="I17">
      <formula1>'ROUND 6'!$X$17:$AA$17</formula1>
    </dataValidation>
    <dataValidation type="list" allowBlank="1" showErrorMessage="1" sqref="S5">
      <formula1>'ROUND 6'!$AC$5:$AF$5</formula1>
    </dataValidation>
    <dataValidation type="list" allowBlank="1" showErrorMessage="1" sqref="H11">
      <formula1>'ROUND 6'!$BB$11:$BD$11</formula1>
    </dataValidation>
    <dataValidation type="list" allowBlank="1" showErrorMessage="1" sqref="F12">
      <formula1>'ROUND 6'!$AT$12:$AV$12</formula1>
    </dataValidation>
    <dataValidation type="list" allowBlank="1" showErrorMessage="1" sqref="Q20">
      <formula1>'ROUND 6'!$BV$20:$BX$20</formula1>
    </dataValidation>
    <dataValidation type="list" allowBlank="1" showErrorMessage="1" sqref="O9">
      <formula1>'ROUND 6'!$BN$9:$BP$9</formula1>
    </dataValidation>
    <dataValidation type="list" allowBlank="1" showErrorMessage="1" sqref="D10">
      <formula1>'ROUND 6'!$AL$10:$AN$10</formula1>
    </dataValidation>
    <dataValidation type="list" allowBlank="1" showErrorMessage="1" sqref="O21">
      <formula1>'ROUND 6'!$BN$21:$BP$21</formula1>
    </dataValidation>
    <dataValidation type="list" allowBlank="1" showErrorMessage="1" sqref="H21">
      <formula1>'ROUND 6'!$BB$21:$BD$21</formula1>
    </dataValidation>
    <dataValidation type="list" allowBlank="1" showErrorMessage="1" sqref="R23">
      <formula1>'ROUND 6'!$BZ$23:$CB$23</formula1>
    </dataValidation>
    <dataValidation type="list" allowBlank="1" showErrorMessage="1" sqref="E14">
      <formula1>'ROUND 6'!$AP$14:$AR$14</formula1>
    </dataValidation>
    <dataValidation type="list" allowBlank="1" showErrorMessage="1" sqref="R5">
      <formula1>'ROUND 6'!$BZ$5:$CB$5</formula1>
    </dataValidation>
    <dataValidation type="list" allowBlank="1" showErrorMessage="1" sqref="N23">
      <formula1>'ROUND 6'!$BJ$23:$BL$23</formula1>
    </dataValidation>
    <dataValidation type="list" allowBlank="1" showErrorMessage="1" sqref="M14">
      <formula1>'ROUND 6'!$BF$14:$BH$14</formula1>
    </dataValidation>
    <dataValidation type="list" allowBlank="1" showErrorMessage="1" sqref="O10">
      <formula1>'ROUND 6'!$BN$10:$BP$10</formula1>
    </dataValidation>
    <dataValidation type="list" allowBlank="1" showErrorMessage="1" sqref="R18">
      <formula1>'ROUND 6'!$BZ$18:$CB$18</formula1>
    </dataValidation>
    <dataValidation type="list" allowBlank="1" showErrorMessage="1" sqref="E17">
      <formula1>'ROUND 6'!$AP$17:$AR$17</formula1>
    </dataValidation>
    <dataValidation type="list" allowBlank="1" showErrorMessage="1" sqref="I23">
      <formula1>'ROUND 6'!$X$23:$AA$23</formula1>
    </dataValidation>
    <dataValidation type="list" allowBlank="1" showErrorMessage="1" sqref="N26">
      <formula1>'ROUND 6'!$BJ$26:$BL$26</formula1>
    </dataValidation>
    <dataValidation type="list" allowBlank="1" showErrorMessage="1" sqref="G19">
      <formula1>'ROUND 6'!$AX$19:$AZ$19</formula1>
    </dataValidation>
    <dataValidation type="list" allowBlank="1" showErrorMessage="1" sqref="O13">
      <formula1>'ROUND 6'!$BN$13:$BP$13</formula1>
    </dataValidation>
    <dataValidation type="list" allowBlank="1" showErrorMessage="1" sqref="H13">
      <formula1>'ROUND 6'!$BB$13:$BD$13</formula1>
    </dataValidation>
    <dataValidation type="list" allowBlank="1" showErrorMessage="1" sqref="G26">
      <formula1>'ROUND 6'!$AX$26:$AZ$26</formula1>
    </dataValidation>
    <dataValidation type="list" allowBlank="1" showErrorMessage="1" sqref="C8">
      <formula1>'ROUND 6'!$AH$8:$AJ$8</formula1>
    </dataValidation>
    <dataValidation type="list" allowBlank="1" showErrorMessage="1" sqref="Q22">
      <formula1>'ROUND 6'!$BV$22:$BX$22</formula1>
    </dataValidation>
    <dataValidation type="list" allowBlank="1" showErrorMessage="1" sqref="H16">
      <formula1>'ROUND 6'!$BB$16:$BD$16</formula1>
    </dataValidation>
    <dataValidation type="list" allowBlank="1" showErrorMessage="1" sqref="D20">
      <formula1>'ROUND 6'!$AL$20:$AN$20</formula1>
    </dataValidation>
    <dataValidation type="list" allowBlank="1" showErrorMessage="1" sqref="M24">
      <formula1>'ROUND 6'!$BF$24:$BH$24</formula1>
    </dataValidation>
    <dataValidation type="list" allowBlank="1" showErrorMessage="1" sqref="N18">
      <formula1>'ROUND 6'!$BJ$18:$BL$18</formula1>
    </dataValidation>
    <dataValidation type="list" allowBlank="1" showErrorMessage="1" sqref="Q25">
      <formula1>'ROUND 6'!$BV$25:$BX$25</formula1>
    </dataValidation>
    <dataValidation type="list" allowBlank="1" showErrorMessage="1" sqref="C12">
      <formula1>'ROUND 6'!$AH$12:$AJ$12</formula1>
    </dataValidation>
    <dataValidation type="list" allowBlank="1" showErrorMessage="1" sqref="D15">
      <formula1>'ROUND 6'!$AL$15:$AN$15</formula1>
    </dataValidation>
    <dataValidation type="list" allowBlank="1" showErrorMessage="1" sqref="F5">
      <formula1>'ROUND 6'!$AT$5:$AV$5</formula1>
    </dataValidation>
    <dataValidation type="list" allowBlank="1" showErrorMessage="1" sqref="I18">
      <formula1>'ROUND 6'!$X$18:$AA$18</formula1>
    </dataValidation>
    <dataValidation type="list" allowBlank="1" showErrorMessage="1" sqref="Q23">
      <formula1>'ROUND 6'!$BV$23:$BX$23</formula1>
    </dataValidation>
    <dataValidation type="list" allowBlank="1" showErrorMessage="1" sqref="D6">
      <formula1>'ROUND 6'!$AL$6:$AN$6</formula1>
    </dataValidation>
    <dataValidation type="list" allowBlank="1" showErrorMessage="1" sqref="M21">
      <formula1>'ROUND 6'!$BF$21:$BH$21</formula1>
    </dataValidation>
    <dataValidation type="list" allowBlank="1" showErrorMessage="1" sqref="E21">
      <formula1>'ROUND 6'!$AP$21:$AR$21</formula1>
    </dataValidation>
    <dataValidation type="list" allowBlank="1" showErrorMessage="1" sqref="C10">
      <formula1>'ROUND 6'!$AH$10:$AJ$10</formula1>
    </dataValidation>
    <dataValidation type="list" allowBlank="1" showErrorMessage="1" sqref="D12">
      <formula1>'ROUND 6'!$AL$12:$AN$12</formula1>
    </dataValidation>
    <dataValidation type="list" allowBlank="1" showErrorMessage="1" sqref="M3:R3">
      <formula1>'ROUND 6'!$Y$38:$Y$47</formula1>
    </dataValidation>
    <dataValidation type="list" allowBlank="1" showErrorMessage="1" sqref="G6">
      <formula1>'ROUND 6'!$AX$6:$AZ$6</formula1>
    </dataValidation>
    <dataValidation type="list" allowBlank="1" showErrorMessage="1" sqref="M16">
      <formula1>'ROUND 6'!$BF$16:$BH$16</formula1>
    </dataValidation>
    <dataValidation type="list" allowBlank="1" showErrorMessage="1" sqref="I6">
      <formula1>'ROUND 6'!$X$6:$AA$6</formula1>
    </dataValidation>
    <dataValidation type="list" allowBlank="1" showErrorMessage="1" sqref="N19">
      <formula1>'ROUND 6'!$BJ$19:$BL$19</formula1>
    </dataValidation>
    <dataValidation type="list" allowBlank="1" showErrorMessage="1" sqref="Q17">
      <formula1>'ROUND 6'!$BV$17:$BX$17</formula1>
    </dataValidation>
    <dataValidation type="list" allowBlank="1" showErrorMessage="1" sqref="R25">
      <formula1>'ROUND 6'!$BZ$25:$CB$25</formula1>
    </dataValidation>
    <dataValidation type="list" allowBlank="1" showErrorMessage="1" sqref="I19">
      <formula1>'ROUND 6'!$X$19:$AA$19</formula1>
    </dataValidation>
    <dataValidation type="list" allowBlank="1" showErrorMessage="1" sqref="E6">
      <formula1>'ROUND 6'!$AP$6:$AR$6</formula1>
    </dataValidation>
    <dataValidation type="list" allowBlank="1" showErrorMessage="1" sqref="O7">
      <formula1>'ROUND 6'!$BN$7:$BP$7</formula1>
    </dataValidation>
    <dataValidation type="list" allowBlank="1" showErrorMessage="1" sqref="E15">
      <formula1>'ROUND 6'!$AP$15:$AR$15</formula1>
    </dataValidation>
    <dataValidation type="list" allowBlank="1" showErrorMessage="1" sqref="C11">
      <formula1>'ROUND 6'!$AH$11:$AJ$11</formula1>
    </dataValidation>
    <dataValidation type="list" allowBlank="1" showErrorMessage="1" sqref="E22">
      <formula1>'ROUND 6'!$AP$22:$AR$22</formula1>
    </dataValidation>
    <dataValidation type="list" allowBlank="1" showErrorMessage="1" sqref="Q7">
      <formula1>'ROUND 6'!$BV$7:$BX$7</formula1>
    </dataValidation>
    <dataValidation type="list" allowBlank="1" showErrorMessage="1" sqref="H20">
      <formula1>'ROUND 6'!$BB$20:$BD$20</formula1>
    </dataValidation>
    <dataValidation type="list" allowBlank="1" showErrorMessage="1" sqref="Q18">
      <formula1>'ROUND 6'!$BV$18:$BX$18</formula1>
    </dataValidation>
    <dataValidation type="list" allowBlank="1" showErrorMessage="1" sqref="M22">
      <formula1>'ROUND 6'!$BF$22:$BH$22</formula1>
    </dataValidation>
    <dataValidation type="list" allowBlank="1" showErrorMessage="1" sqref="R26">
      <formula1>'ROUND 6'!$BZ$26:$CB$26</formula1>
    </dataValidation>
    <dataValidation type="list" allowBlank="1" showErrorMessage="1" sqref="E16">
      <formula1>'ROUND 6'!$AP$16:$AR$16</formula1>
    </dataValidation>
    <dataValidation type="list" allowBlank="1" showErrorMessage="1" sqref="S7">
      <formula1>'ROUND 6'!$AC$7:$AF$7</formula1>
    </dataValidation>
    <dataValidation type="list" allowBlank="1" showErrorMessage="1" sqref="D13">
      <formula1>'ROUND 6'!$AL$13:$AN$13</formula1>
    </dataValidation>
    <dataValidation type="list" allowBlank="1" showErrorMessage="1" sqref="H14">
      <formula1>'ROUND 6'!$BB$14:$BD$14</formula1>
    </dataValidation>
    <dataValidation type="list" allowBlank="1" showErrorMessage="1" sqref="M17">
      <formula1>'ROUND 6'!$BF$17:$BH$17</formula1>
    </dataValidation>
    <dataValidation type="list" allowBlank="1" showErrorMessage="1" sqref="G27">
      <formula1>'ROUND 6'!$AX$27:$AZ$27</formula1>
    </dataValidation>
    <dataValidation type="list" allowBlank="1" showErrorMessage="1" sqref="O12">
      <formula1>'ROUND 6'!$BN$12:$BP$12</formula1>
    </dataValidation>
    <dataValidation type="list" allowBlank="1" showErrorMessage="1" sqref="N25">
      <formula1>'ROUND 6'!$BJ$25:$BL$25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3"/>
      <c r="B1" s="3"/>
      <c r="C1" s="5"/>
      <c r="D1" s="5"/>
      <c r="E1" s="5"/>
      <c r="F1" s="5"/>
      <c r="G1" s="7" t="s">
        <v>67</v>
      </c>
      <c r="R1" s="5"/>
      <c r="S1" s="5"/>
      <c r="T1" s="5"/>
      <c r="U1" s="5"/>
      <c r="V1" s="8"/>
      <c r="W1" s="8"/>
      <c r="X1" s="8"/>
      <c r="Y1" s="10"/>
      <c r="Z1" s="8"/>
      <c r="AA1" s="8"/>
      <c r="AB1" s="8"/>
      <c r="AC1" s="8"/>
      <c r="AD1" s="8"/>
      <c r="AE1" s="8"/>
      <c r="AF1" s="8"/>
      <c r="AG1" s="12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</row>
    <row r="2" ht="18.75" customHeight="1">
      <c r="A2" s="3"/>
      <c r="B2" s="3"/>
      <c r="C2" s="13" t="s">
        <v>57</v>
      </c>
      <c r="D2" s="14"/>
      <c r="E2" s="14"/>
      <c r="F2" s="14"/>
      <c r="G2" s="14"/>
      <c r="H2" s="14"/>
      <c r="I2" s="14"/>
      <c r="J2" s="14"/>
      <c r="K2" s="15"/>
      <c r="L2" s="16" t="s">
        <v>8</v>
      </c>
      <c r="M2" s="18" t="s">
        <v>10</v>
      </c>
      <c r="N2" s="14"/>
      <c r="O2" s="14"/>
      <c r="P2" s="14"/>
      <c r="Q2" s="14"/>
      <c r="R2" s="14"/>
      <c r="S2" s="14"/>
      <c r="T2" s="14"/>
      <c r="U2" s="15"/>
      <c r="V2" s="8"/>
      <c r="W2" s="8"/>
      <c r="X2" s="8"/>
      <c r="Y2" s="10"/>
      <c r="Z2" s="8"/>
      <c r="AA2" s="8"/>
      <c r="AB2" s="8"/>
      <c r="AC2" s="8"/>
      <c r="AD2" s="8"/>
      <c r="AE2" s="8"/>
      <c r="AF2" s="8"/>
      <c r="AG2" s="12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</row>
    <row r="3">
      <c r="A3" s="3"/>
      <c r="B3" s="3"/>
      <c r="C3" s="20" t="s">
        <v>60</v>
      </c>
      <c r="D3" s="22"/>
      <c r="E3" s="20" t="s">
        <v>59</v>
      </c>
      <c r="F3" s="22"/>
      <c r="G3" s="20"/>
      <c r="H3" s="22"/>
      <c r="I3" s="23" t="s">
        <v>17</v>
      </c>
      <c r="J3" s="25" t="s">
        <v>19</v>
      </c>
      <c r="K3" s="23" t="s">
        <v>24</v>
      </c>
      <c r="L3" s="27"/>
      <c r="M3" s="28" t="s">
        <v>26</v>
      </c>
      <c r="N3" s="29" t="s">
        <v>29</v>
      </c>
      <c r="O3" s="28" t="s">
        <v>30</v>
      </c>
      <c r="P3" s="29"/>
      <c r="Q3" s="28"/>
      <c r="R3" s="29"/>
      <c r="S3" s="23" t="s">
        <v>17</v>
      </c>
      <c r="T3" s="25" t="s">
        <v>19</v>
      </c>
      <c r="U3" s="23" t="s">
        <v>24</v>
      </c>
      <c r="V3" s="8"/>
      <c r="W3" s="8"/>
      <c r="X3" s="8"/>
      <c r="Y3" s="10"/>
      <c r="Z3" s="8"/>
      <c r="AA3" s="8"/>
      <c r="AB3" s="8"/>
      <c r="AC3" s="8"/>
      <c r="AD3" s="8"/>
      <c r="AE3" s="8"/>
      <c r="AF3" s="8"/>
      <c r="AG3" s="12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</row>
    <row r="4">
      <c r="A4" s="3"/>
      <c r="B4" s="30"/>
      <c r="C4" s="32"/>
      <c r="D4" s="33"/>
      <c r="E4" s="32"/>
      <c r="F4" s="33"/>
      <c r="G4" s="32"/>
      <c r="H4" s="33"/>
      <c r="I4" s="34"/>
      <c r="J4" s="33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7">
        <f>IFERROR(__xludf.DUMMYFUNCTION("IF(OR(RegExMatch(J4&amp;"""",""ERR""), RegExMatch(J4&amp;"""",""--"")),  ""-----------"", SUM(J4,K3))"),0.0)</f>
        <v>0</v>
      </c>
      <c r="L4" s="38">
        <v>1.0</v>
      </c>
      <c r="M4" s="39"/>
      <c r="N4" s="33">
        <v>10.0</v>
      </c>
      <c r="O4" s="39"/>
      <c r="P4" s="40"/>
      <c r="Q4" s="39"/>
      <c r="R4" s="40"/>
      <c r="S4" s="34">
        <v>10.0</v>
      </c>
      <c r="T4" s="33">
        <f>IF(AND(SUM(M4:R4)&lt;=0,S4&gt;0), "BON.ERR", IF(OR(AND(M4&lt;&gt;"", M3=""), AND(N4&lt;&gt;"", N3=""), AND(O4&lt;&gt;"", O3=""), AND(P4&lt;&gt;"", P3=""), AND(Q4&lt;&gt;"", Q3=""), AND(R4&lt;&gt;"", R3="")), "TU.ERR", SUM(M4:S4)))</f>
        <v>20</v>
      </c>
      <c r="U4" s="42">
        <f>IFERROR(__xludf.DUMMYFUNCTION("IF(OR(RegExMatch(T4&amp;"""",""ERR""), RegExMatch(T4&amp;"""",""--"")),  ""-----------"", SUM(T4,U3))"),20.0)</f>
        <v>20</v>
      </c>
      <c r="V4" s="43"/>
      <c r="W4" s="44" t="b">
        <f t="shared" ref="W4:W23" si="1">(COUNTIF(C4:H4, "=15")+COUNTIF(C4:H4, "=10")=1)</f>
        <v>0</v>
      </c>
      <c r="X4" s="44" t="str">
        <f>IFERROR(__xludf.DUMMYFUNCTION("IF(W4, FILTER(BONUS, LEN(BONUS)), ""0"")"),"0")</f>
        <v>0</v>
      </c>
      <c r="Y4" s="43"/>
      <c r="Z4" s="44"/>
      <c r="AA4" s="44"/>
      <c r="AB4" s="44" t="b">
        <f t="shared" ref="AB4:AB23" si="2">(COUNTIF(M4:R4, "=15")+COUNTIF(M4:R4, "=10")=1)</f>
        <v>1</v>
      </c>
      <c r="AC4" s="44">
        <f>IFERROR(__xludf.DUMMYFUNCTION("IF(AB4, FILTER(BONUS, LEN(BONUS)), ""0"")"),0.0)</f>
        <v>0</v>
      </c>
      <c r="AD4" s="44">
        <f>IFERROR(__xludf.DUMMYFUNCTION("""COMPUTED_VALUE"""),10.0)</f>
        <v>10</v>
      </c>
      <c r="AE4" s="44">
        <f>IFERROR(__xludf.DUMMYFUNCTION("""COMPUTED_VALUE"""),20.0)</f>
        <v>20</v>
      </c>
      <c r="AF4" s="44">
        <f>IFERROR(__xludf.DUMMYFUNCTION("""COMPUTED_VALUE"""),30.0)</f>
        <v>30</v>
      </c>
      <c r="AG4" s="44">
        <f>IF(C3="", 0, IF(SUM(C4:H4)-C4&lt;&gt;0, 0, IF(SUM(M4:R4)&gt;0, 2, IF(SUM(M4:R4)&lt;0, 3, 1))))</f>
        <v>2</v>
      </c>
      <c r="AH4" s="44">
        <f>IFERROR(__xludf.DUMMYFUNCTION("IF(AG4=1, FILTER(TOSSUP, LEN(TOSSUP)), IF(AG4=2, FILTER(NEG, LEN(NEG)), IF(AG4, FILTER(NONEG, LEN(NONEG)), """")))"),-5.0)</f>
        <v>-5</v>
      </c>
      <c r="AI4" s="44"/>
      <c r="AJ4" s="44"/>
      <c r="AK4" s="44">
        <f>IF(D3="", 0, IF(SUM(C4:H4)-D4&lt;&gt;0, 0, IF(SUM(M4:R4)&gt;0, 2, IF(SUM(M4:R4)&lt;0, 3, 1))))</f>
        <v>0</v>
      </c>
      <c r="AL4" s="44" t="str">
        <f>IFERROR(__xludf.DUMMYFUNCTION("IF(AK4=1, FILTER(TOSSUP, LEN(TOSSUP)), IF(AK4=2, FILTER(NEG, LEN(NEG)), IF(AK4, FILTER(NONEG, LEN(NONEG)), """")))"),"")</f>
        <v/>
      </c>
      <c r="AM4" s="44"/>
      <c r="AN4" s="44"/>
      <c r="AO4" s="44">
        <f>IF(E3="", 0, IF(SUM(C4:H4)-E4&lt;&gt;0, 0, IF(SUM(M4:R4)&gt;0, 2, IF(SUM(M4:R4)&lt;0, 3, 1))))</f>
        <v>2</v>
      </c>
      <c r="AP4" s="44">
        <f>IFERROR(__xludf.DUMMYFUNCTION("IF(AO4=1, FILTER(TOSSUP, LEN(TOSSUP)), IF(AO4=2, FILTER(NEG, LEN(NEG)), IF(AO4, FILTER(NONEG, LEN(NONEG)), """")))"),-5.0)</f>
        <v>-5</v>
      </c>
      <c r="AQ4" s="44"/>
      <c r="AR4" s="44"/>
      <c r="AS4" s="44">
        <f>IF(F3="", 0, IF(SUM(C4:H4)-F4&lt;&gt;0, 0, IF(SUM(M4:R4)&gt;0, 2, IF(SUM(M4:R4)&lt;0, 3, 1))))</f>
        <v>0</v>
      </c>
      <c r="AT4" s="44" t="str">
        <f>IFERROR(__xludf.DUMMYFUNCTION("IF(AS4=1, FILTER(TOSSUP, LEN(TOSSUP)), IF(AS4=2, FILTER(NEG, LEN(NEG)), IF(AS4, FILTER(NONEG, LEN(NONEG)), """")))"),"")</f>
        <v/>
      </c>
      <c r="AU4" s="44"/>
      <c r="AV4" s="44"/>
      <c r="AW4" s="44">
        <f>IF(G3="", 0, IF(SUM(C4:H4)-G4&lt;&gt;0, 0, IF(SUM(M4:R4)&gt;0, 2, IF(SUM(M4:R4)&lt;0, 3, 1))))</f>
        <v>0</v>
      </c>
      <c r="AX4" s="44" t="str">
        <f>IFERROR(__xludf.DUMMYFUNCTION("IF(AW4=1, FILTER(TOSSUP, LEN(TOSSUP)), IF(AW4=2, FILTER(NEG, LEN(NEG)), IF(AW4, FILTER(NONEG, LEN(NONEG)), """")))"),"")</f>
        <v/>
      </c>
      <c r="AY4" s="44"/>
      <c r="AZ4" s="47"/>
      <c r="BA4" s="47">
        <f>IF(H3="", 0, IF(SUM(C4:H4)-H4&lt;&gt;0, 0, IF(SUM(M4:R4)&gt;0, 2, IF(SUM(M4:R4)&lt;0, 3, 1))))</f>
        <v>0</v>
      </c>
      <c r="BB4" s="47" t="str">
        <f>IFERROR(__xludf.DUMMYFUNCTION("IF(BA4=1, FILTER(TOSSUP, LEN(TOSSUP)), IF(BA4=2, FILTER(NEG, LEN(NEG)), IF(BA4, FILTER(NONEG, LEN(NONEG)), """")))"),"")</f>
        <v/>
      </c>
      <c r="BC4" s="47"/>
      <c r="BD4" s="47"/>
      <c r="BE4" s="47">
        <f>IF(M3="", 0, IF(SUM(M4:R4)-M4&lt;&gt;0, 0, IF(SUM(C4:H4)&gt;0, 2, IF(SUM(C4:H4)&lt;0, 3, 1))))</f>
        <v>0</v>
      </c>
      <c r="BF4" s="47" t="str">
        <f>IFERROR(__xludf.DUMMYFUNCTION("IF(BE4=1, FILTER(TOSSUP, LEN(TOSSUP)), IF(BE4=2, FILTER(NEG, LEN(NEG)), IF(BE4, FILTER(NONEG, LEN(NONEG)), """")))"),"")</f>
        <v/>
      </c>
      <c r="BG4" s="47"/>
      <c r="BH4" s="47"/>
      <c r="BI4" s="47">
        <f>IF(N3="", 0, IF(SUM(M4:R4)-N4&lt;&gt;0, 0, IF(SUM(C4:H4)&gt;0, 2, IF(SUM(C4:H4)&lt;0, 3, 1))))</f>
        <v>1</v>
      </c>
      <c r="BJ4" s="47">
        <f>IFERROR(__xludf.DUMMYFUNCTION("IF(BI4=1, FILTER(TOSSUP, LEN(TOSSUP)), IF(BI4=2, FILTER(NEG, LEN(NEG)), IF(BI4, FILTER(NONEG, LEN(NONEG)), """")))"),-5.0)</f>
        <v>-5</v>
      </c>
      <c r="BK4" s="47">
        <f>IFERROR(__xludf.DUMMYFUNCTION("""COMPUTED_VALUE"""),10.0)</f>
        <v>10</v>
      </c>
      <c r="BL4" s="47">
        <f>IFERROR(__xludf.DUMMYFUNCTION("""COMPUTED_VALUE"""),15.0)</f>
        <v>15</v>
      </c>
      <c r="BM4" s="47">
        <f>IF(O3="", 0, IF(SUM(M4:R4)-O4&lt;&gt;0, 0, IF(SUM(C4:H4)&gt;0, 2, IF(SUM(C4:H4)&lt;0, 3, 1))))</f>
        <v>0</v>
      </c>
      <c r="BN4" s="47" t="str">
        <f>IFERROR(__xludf.DUMMYFUNCTION("IF(BM4=1, FILTER(TOSSUP, LEN(TOSSUP)), IF(BM4=2, FILTER(NEG, LEN(NEG)), IF(BM4, FILTER(NONEG, LEN(NONEG)), """")))"),"")</f>
        <v/>
      </c>
      <c r="BO4" s="47"/>
      <c r="BP4" s="47"/>
      <c r="BQ4" s="47">
        <f>IF(P3="", 0, IF(SUM(M4:R4)-P4&lt;&gt;0, 0, IF(SUM(C4:H4)&gt;0, 2, IF(SUM(C4:H4)&lt;0, 3, 1))))</f>
        <v>0</v>
      </c>
      <c r="BR4" s="47" t="str">
        <f>IFERROR(__xludf.DUMMYFUNCTION("IF(BQ4=1, FILTER(TOSSUP, LEN(TOSSUP)), IF(BQ4=2, FILTER(NEG, LEN(NEG)), IF(BQ4, FILTER(NONEG, LEN(NONEG)), """")))"),"")</f>
        <v/>
      </c>
      <c r="BS4" s="47"/>
      <c r="BT4" s="47"/>
      <c r="BU4" s="47">
        <f>IF(Q3="", 0, IF(SUM(M4:R4)-Q4&lt;&gt;0, 0, IF(SUM(C4:H4)&gt;0, 2, IF(SUM(C4:H4)&lt;0, 3, 1))))</f>
        <v>0</v>
      </c>
      <c r="BV4" s="47" t="str">
        <f>IFERROR(__xludf.DUMMYFUNCTION("IF(BU4=1, FILTER(TOSSUP, LEN(TOSSUP)), IF(BU4=2, FILTER(NEG, LEN(NEG)), IF(BU4, FILTER(NONEG, LEN(NONEG)), """")))"),"")</f>
        <v/>
      </c>
      <c r="BW4" s="47"/>
      <c r="BX4" s="47"/>
      <c r="BY4" s="47">
        <f>IF(R3="", 0, IF(SUM(M4:R4)-R4&lt;&gt;0, 0, IF(SUM(C4:H4)&gt;0, 2, IF(SUM(C4:H4)&lt;0, 3, 1))))</f>
        <v>0</v>
      </c>
      <c r="BZ4" s="47" t="str">
        <f>IFERROR(__xludf.DUMMYFUNCTION("IF(BY4=1, FILTER(TOSSUP, LEN(TOSSUP)), IF(BY4=2, FILTER(NEG, LEN(NEG)), IF(BY4, FILTER(NONEG, LEN(NONEG)), """")))"),"")</f>
        <v/>
      </c>
      <c r="CA4" s="47"/>
      <c r="CB4" s="47"/>
    </row>
    <row r="5">
      <c r="A5" s="3"/>
      <c r="B5" s="3"/>
      <c r="C5" s="32"/>
      <c r="D5" s="33"/>
      <c r="E5" s="32"/>
      <c r="F5" s="33"/>
      <c r="G5" s="32"/>
      <c r="H5" s="33"/>
      <c r="I5" s="34"/>
      <c r="J5" s="33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2">
        <f>IFERROR(__xludf.DUMMYFUNCTION("IF(OR(RegExMatch(J5&amp;"""",""ERR""), RegExMatch(J5&amp;"""",""--""), RegExMatch(K4&amp;"""",""--""),),  ""-----------"", SUM(J5,K4))"),0.0)</f>
        <v>0</v>
      </c>
      <c r="L5" s="38">
        <v>2.0</v>
      </c>
      <c r="M5" s="39">
        <v>10.0</v>
      </c>
      <c r="N5" s="33"/>
      <c r="O5" s="39"/>
      <c r="P5" s="57"/>
      <c r="Q5" s="58"/>
      <c r="R5" s="59"/>
      <c r="S5" s="34">
        <v>10.0</v>
      </c>
      <c r="T5" s="33">
        <f>IF(AND(SUM(M5:R5)&lt;=0,S5&gt;0), "BON.ERR", IF(OR(AND(M5&lt;&gt;"", M3=""), AND(N5&lt;&gt;"", N3=""), AND(O5&lt;&gt;"", O3=""), AND(P5&lt;&gt;"", P3=""), AND(Q5&lt;&gt;"", Q3=""), AND(R5&lt;&gt;"", R3="")), "TU.ERR", SUM(M5:S5)))</f>
        <v>20</v>
      </c>
      <c r="U5" s="42">
        <f>IFERROR(__xludf.DUMMYFUNCTION("IF(OR(RegExMatch(T5&amp;"""",""ERR""), RegExMatch(T5&amp;"""",""--""), RegExMatch(U4&amp;"""",""--""),),  ""-----------"", SUM(T5,U4))"),40.0)</f>
        <v>40</v>
      </c>
      <c r="V5" s="43"/>
      <c r="W5" s="44" t="b">
        <f t="shared" si="1"/>
        <v>0</v>
      </c>
      <c r="X5" s="44" t="str">
        <f>IFERROR(__xludf.DUMMYFUNCTION("IF(W5, FILTER(BONUS, LEN(BONUS)), ""0"")"),"0")</f>
        <v>0</v>
      </c>
      <c r="Y5" s="43"/>
      <c r="Z5" s="43"/>
      <c r="AA5" s="43"/>
      <c r="AB5" s="44" t="b">
        <f t="shared" si="2"/>
        <v>1</v>
      </c>
      <c r="AC5" s="44">
        <f>IFERROR(__xludf.DUMMYFUNCTION("IF(AB5, FILTER(BONUS, LEN(BONUS)), ""0"")"),0.0)</f>
        <v>0</v>
      </c>
      <c r="AD5" s="43">
        <f>IFERROR(__xludf.DUMMYFUNCTION("""COMPUTED_VALUE"""),10.0)</f>
        <v>10</v>
      </c>
      <c r="AE5" s="43">
        <f>IFERROR(__xludf.DUMMYFUNCTION("""COMPUTED_VALUE"""),20.0)</f>
        <v>20</v>
      </c>
      <c r="AF5" s="43">
        <f>IFERROR(__xludf.DUMMYFUNCTION("""COMPUTED_VALUE"""),30.0)</f>
        <v>30</v>
      </c>
      <c r="AG5" s="43">
        <f>IF(C3="", 0, IF(SUM(C5:H5)-C5&lt;&gt;0, 0, IF(SUM(M5:R5)&gt;0, 2, IF(SUM(M5:R5)&lt;0, 3, 1))))</f>
        <v>2</v>
      </c>
      <c r="AH5" s="44">
        <f>IFERROR(__xludf.DUMMYFUNCTION("IF(AG5=1, FILTER(TOSSUP, LEN(TOSSUP)), IF(AG5=2, FILTER(NEG, LEN(NEG)), IF(AG5, FILTER(NONEG, LEN(NONEG)), """")))"),-5.0)</f>
        <v>-5</v>
      </c>
      <c r="AI5" s="43"/>
      <c r="AJ5" s="43"/>
      <c r="AK5" s="43">
        <f>IF(D3="", 0, IF(SUM(C5:H5)-D5&lt;&gt;0, 0, IF(SUM(M5:R5)&gt;0, 2, IF(SUM(M5:R5)&lt;0, 3, 1))))</f>
        <v>0</v>
      </c>
      <c r="AL5" s="43" t="str">
        <f>IFERROR(__xludf.DUMMYFUNCTION("IF(AK5=1, FILTER(TOSSUP, LEN(TOSSUP)), IF(AK5=2, FILTER(NEG, LEN(NEG)), IF(AK5, FILTER(NONEG, LEN(NONEG)), """")))"),"")</f>
        <v/>
      </c>
      <c r="AM5" s="43"/>
      <c r="AN5" s="43"/>
      <c r="AO5" s="43">
        <f>IF(E3="", 0, IF(SUM(C5:H5)-E5&lt;&gt;0, 0, IF(SUM(M5:R5)&gt;0, 2, IF(SUM(M5:R5)&lt;0, 3, 1))))</f>
        <v>2</v>
      </c>
      <c r="AP5" s="43">
        <f>IFERROR(__xludf.DUMMYFUNCTION("IF(AO5=1, FILTER(TOSSUP, LEN(TOSSUP)), IF(AO5=2, FILTER(NEG, LEN(NEG)), IF(AO5, FILTER(NONEG, LEN(NONEG)), """")))"),-5.0)</f>
        <v>-5</v>
      </c>
      <c r="AQ5" s="43"/>
      <c r="AR5" s="43"/>
      <c r="AS5" s="43">
        <f>IF(F3="", 0, IF(SUM(C5:H5)-F5&lt;&gt;0, 0, IF(SUM(M5:R5)&gt;0, 2, IF(SUM(M5:R5)&lt;0, 3, 1))))</f>
        <v>0</v>
      </c>
      <c r="AT5" s="43" t="str">
        <f>IFERROR(__xludf.DUMMYFUNCTION("IF(AS5=1, FILTER(TOSSUP, LEN(TOSSUP)), IF(AS5=2, FILTER(NEG, LEN(NEG)), IF(AS5, FILTER(NONEG, LEN(NONEG)), """")))"),"")</f>
        <v/>
      </c>
      <c r="AU5" s="43"/>
      <c r="AV5" s="43"/>
      <c r="AW5" s="43">
        <f>IF(G3="", 0, IF(SUM(C5:H5)-G5&lt;&gt;0, 0, IF(SUM(M5:R5)&gt;0, 2, IF(SUM(M5:R5)&lt;0, 3, 1))))</f>
        <v>0</v>
      </c>
      <c r="AX5" s="43" t="str">
        <f>IFERROR(__xludf.DUMMYFUNCTION("IF(AW5=1, FILTER(TOSSUP, LEN(TOSSUP)), IF(AW5=2, FILTER(NEG, LEN(NEG)), IF(AW5, FILTER(NONEG, LEN(NONEG)), """")))"),"")</f>
        <v/>
      </c>
      <c r="AY5" s="43"/>
      <c r="AZ5" s="43"/>
      <c r="BA5" s="43">
        <f>IF(H3="", 0, IF(SUM(C5:H5)-H5&lt;&gt;0, 0, IF(SUM(M5:R5)&gt;0, 2, IF(SUM(M5:R5)&lt;0, 3, 1))))</f>
        <v>0</v>
      </c>
      <c r="BB5" s="43" t="str">
        <f>IFERROR(__xludf.DUMMYFUNCTION("IF(BA5=1, FILTER(TOSSUP, LEN(TOSSUP)), IF(BA5=2, FILTER(NEG, LEN(NEG)), IF(BA5, FILTER(NONEG, LEN(NONEG)), """")))"),"")</f>
        <v/>
      </c>
      <c r="BC5" s="43"/>
      <c r="BD5" s="43"/>
      <c r="BE5" s="43">
        <f>IF(M3="", 0, IF(SUM(M5:R5)-M5&lt;&gt;0, 0, IF(SUM(C5:H5)&gt;0, 2, IF(SUM(C5:H5)&lt;0, 3, 1))))</f>
        <v>1</v>
      </c>
      <c r="BF5" s="43">
        <f>IFERROR(__xludf.DUMMYFUNCTION("IF(BE5=1, FILTER(TOSSUP, LEN(TOSSUP)), IF(BE5=2, FILTER(NEG, LEN(NEG)), IF(BE5, FILTER(NONEG, LEN(NONEG)), """")))"),-5.0)</f>
        <v>-5</v>
      </c>
      <c r="BG5" s="43">
        <f>IFERROR(__xludf.DUMMYFUNCTION("""COMPUTED_VALUE"""),10.0)</f>
        <v>10</v>
      </c>
      <c r="BH5" s="43">
        <f>IFERROR(__xludf.DUMMYFUNCTION("""COMPUTED_VALUE"""),15.0)</f>
        <v>15</v>
      </c>
      <c r="BI5" s="43">
        <f>IF(N3="", 0, IF(SUM(M5:R5)-N5&lt;&gt;0, 0, IF(SUM(C5:H5)&gt;0, 2, IF(SUM(C5:H5)&lt;0, 3, 1))))</f>
        <v>0</v>
      </c>
      <c r="BJ5" s="43" t="str">
        <f>IFERROR(__xludf.DUMMYFUNCTION("IF(BI5=1, FILTER(TOSSUP, LEN(TOSSUP)), IF(BI5=2, FILTER(NEG, LEN(NEG)), IF(BI5, FILTER(NONEG, LEN(NONEG)), """")))"),"")</f>
        <v/>
      </c>
      <c r="BK5" s="43"/>
      <c r="BL5" s="43"/>
      <c r="BM5" s="43">
        <f>IF(O3="", 0, IF(SUM(M5:R5)-O5&lt;&gt;0, 0, IF(SUM(C5:H5)&gt;0, 2, IF(SUM(C5:H5)&lt;0, 3, 1))))</f>
        <v>0</v>
      </c>
      <c r="BN5" s="43" t="str">
        <f>IFERROR(__xludf.DUMMYFUNCTION("IF(BM5=1, FILTER(TOSSUP, LEN(TOSSUP)), IF(BM5=2, FILTER(NEG, LEN(NEG)), IF(BM5, FILTER(NONEG, LEN(NONEG)), """")))"),"")</f>
        <v/>
      </c>
      <c r="BO5" s="43"/>
      <c r="BP5" s="43"/>
      <c r="BQ5" s="43">
        <f>IF(P3="", 0, IF(SUM(M5:R5)-P5&lt;&gt;0, 0, IF(SUM(C5:H5)&gt;0, 2, IF(SUM(C5:H5)&lt;0, 3, 1))))</f>
        <v>0</v>
      </c>
      <c r="BR5" s="43" t="str">
        <f>IFERROR(__xludf.DUMMYFUNCTION("IF(BQ5=1, FILTER(TOSSUP, LEN(TOSSUP)), IF(BQ5=2, FILTER(NEG, LEN(NEG)), IF(BQ5, FILTER(NONEG, LEN(NONEG)), """")))"),"")</f>
        <v/>
      </c>
      <c r="BS5" s="43"/>
      <c r="BT5" s="43"/>
      <c r="BU5" s="43">
        <f>IF(Q3="", 0, IF(SUM(M5:R5)-Q5&lt;&gt;0, 0, IF(SUM(C5:H5)&gt;0, 2, IF(SUM(C5:H5)&lt;0, 3, 1))))</f>
        <v>0</v>
      </c>
      <c r="BV5" s="43" t="str">
        <f>IFERROR(__xludf.DUMMYFUNCTION("IF(BU5=1, FILTER(TOSSUP, LEN(TOSSUP)), IF(BU5=2, FILTER(NEG, LEN(NEG)), IF(BU5, FILTER(NONEG, LEN(NONEG)), """")))"),"")</f>
        <v/>
      </c>
      <c r="BW5" s="43"/>
      <c r="BX5" s="43"/>
      <c r="BY5" s="43">
        <f>IF(R3="", 0, IF(SUM(M5:R5)-R5&lt;&gt;0, 0, IF(SUM(C5:H5)&gt;0, 2, IF(SUM(C5:H5)&lt;0, 3, 1))))</f>
        <v>0</v>
      </c>
      <c r="BZ5" s="43" t="str">
        <f>IFERROR(__xludf.DUMMYFUNCTION("IF(BY5=1, FILTER(TOSSUP, LEN(TOSSUP)), IF(BY5=2, FILTER(NEG, LEN(NEG)), IF(BY5, FILTER(NONEG, LEN(NONEG)), """")))"),"")</f>
        <v/>
      </c>
      <c r="CA5" s="43"/>
      <c r="CB5" s="43"/>
    </row>
    <row r="6">
      <c r="A6" s="3"/>
      <c r="B6" s="3"/>
      <c r="C6" s="32">
        <v>10.0</v>
      </c>
      <c r="D6" s="33"/>
      <c r="E6" s="60"/>
      <c r="F6" s="33"/>
      <c r="G6" s="60"/>
      <c r="H6" s="61"/>
      <c r="I6" s="34">
        <v>20.0</v>
      </c>
      <c r="J6" s="33">
        <f>IF(AND(SUM(C6:H6)&lt;=0,I6&gt;0), "BON.ERR", IF(OR(AND(C6&lt;&gt;"", C3=""), AND(D6&lt;&gt;"", D3=""), AND(E6&lt;&gt;"", E3=""), AND(F6&lt;&gt;"", F3=""), AND(G6&lt;&gt;"", G3=""), AND(H6&lt;&gt;"", H3="")), "TU.ERR", SUM(C6:I6)))</f>
        <v>30</v>
      </c>
      <c r="K6" s="42">
        <f>IFERROR(__xludf.DUMMYFUNCTION("IF(OR(RegExMatch(J6&amp;"""",""ERR""), RegExMatch(J6&amp;"""",""--""), RegExMatch(K5&amp;"""",""--""),),  ""-----------"", SUM(J6,K5))"),30.0)</f>
        <v>30</v>
      </c>
      <c r="L6" s="38">
        <v>3.0</v>
      </c>
      <c r="M6" s="39"/>
      <c r="N6" s="61"/>
      <c r="O6" s="39"/>
      <c r="P6" s="57"/>
      <c r="Q6" s="39"/>
      <c r="R6" s="59"/>
      <c r="S6" s="34"/>
      <c r="T6" s="33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2">
        <f>IFERROR(__xludf.DUMMYFUNCTION("IF(OR(RegExMatch(T6&amp;"""",""ERR""), RegExMatch(T6&amp;"""",""--""), RegExMatch(U5&amp;"""",""--""),),  ""-----------"", SUM(T6,U5))"),40.0)</f>
        <v>40</v>
      </c>
      <c r="V6" s="43"/>
      <c r="W6" s="44" t="b">
        <f t="shared" si="1"/>
        <v>1</v>
      </c>
      <c r="X6" s="44">
        <f>IFERROR(__xludf.DUMMYFUNCTION("IF(W6, FILTER(BONUS, LEN(BONUS)), ""0"")"),0.0)</f>
        <v>0</v>
      </c>
      <c r="Y6" s="43">
        <f>IFERROR(__xludf.DUMMYFUNCTION("""COMPUTED_VALUE"""),10.0)</f>
        <v>10</v>
      </c>
      <c r="Z6" s="43">
        <f>IFERROR(__xludf.DUMMYFUNCTION("""COMPUTED_VALUE"""),20.0)</f>
        <v>20</v>
      </c>
      <c r="AA6" s="43">
        <f>IFERROR(__xludf.DUMMYFUNCTION("""COMPUTED_VALUE"""),30.0)</f>
        <v>30</v>
      </c>
      <c r="AB6" s="44" t="b">
        <f t="shared" si="2"/>
        <v>0</v>
      </c>
      <c r="AC6" s="44" t="str">
        <f>IFERROR(__xludf.DUMMYFUNCTION("IF(AB6, FILTER(BONUS, LEN(BONUS)), ""0"")"),"0")</f>
        <v>0</v>
      </c>
      <c r="AD6" s="43"/>
      <c r="AE6" s="43"/>
      <c r="AF6" s="43"/>
      <c r="AG6" s="43">
        <f>IF(C3="", 0, IF(SUM(C6:H6)-C6&lt;&gt;0, 0, IF(SUM(M6:R6)&gt;0, 2, IF(SUM(M6:R6)&lt;0, 3, 1))))</f>
        <v>1</v>
      </c>
      <c r="AH6" s="44">
        <f>IFERROR(__xludf.DUMMYFUNCTION("IF(AG6=1, FILTER(TOSSUP, LEN(TOSSUP)), IF(AG6=2, FILTER(NEG, LEN(NEG)), IF(AG6, FILTER(NONEG, LEN(NONEG)), """")))"),-5.0)</f>
        <v>-5</v>
      </c>
      <c r="AI6" s="43">
        <f>IFERROR(__xludf.DUMMYFUNCTION("""COMPUTED_VALUE"""),10.0)</f>
        <v>10</v>
      </c>
      <c r="AJ6" s="43">
        <f>IFERROR(__xludf.DUMMYFUNCTION("""COMPUTED_VALUE"""),15.0)</f>
        <v>15</v>
      </c>
      <c r="AK6" s="43">
        <f>IF(D3="", 0, IF(SUM(C6:H6)-D6&lt;&gt;0, 0, IF(SUM(M6:R6)&gt;0, 2, IF(SUM(M6:R6)&lt;0, 3, 1))))</f>
        <v>0</v>
      </c>
      <c r="AL6" s="43" t="str">
        <f>IFERROR(__xludf.DUMMYFUNCTION("IF(AK6=1, FILTER(TOSSUP, LEN(TOSSUP)), IF(AK6=2, FILTER(NEG, LEN(NEG)), IF(AK6, FILTER(NONEG, LEN(NONEG)), """")))"),"")</f>
        <v/>
      </c>
      <c r="AM6" s="43"/>
      <c r="AN6" s="43"/>
      <c r="AO6" s="43">
        <f>IF(E3="", 0, IF(SUM(C6:H6)-E6&lt;&gt;0, 0, IF(SUM(M6:R6)&gt;0, 2, IF(SUM(M6:R6)&lt;0, 3, 1))))</f>
        <v>0</v>
      </c>
      <c r="AP6" s="43" t="str">
        <f>IFERROR(__xludf.DUMMYFUNCTION("IF(AO6=1, FILTER(TOSSUP, LEN(TOSSUP)), IF(AO6=2, FILTER(NEG, LEN(NEG)), IF(AO6, FILTER(NONEG, LEN(NONEG)), """")))"),"")</f>
        <v/>
      </c>
      <c r="AQ6" s="43"/>
      <c r="AR6" s="43"/>
      <c r="AS6" s="43">
        <f>IF(F3="", 0, IF(SUM(C6:H6)-F6&lt;&gt;0, 0, IF(SUM(M6:R6)&gt;0, 2, IF(SUM(M6:R6)&lt;0, 3, 1))))</f>
        <v>0</v>
      </c>
      <c r="AT6" s="43" t="str">
        <f>IFERROR(__xludf.DUMMYFUNCTION("IF(AS6=1, FILTER(TOSSUP, LEN(TOSSUP)), IF(AS6=2, FILTER(NEG, LEN(NEG)), IF(AS6, FILTER(NONEG, LEN(NONEG)), """")))"),"")</f>
        <v/>
      </c>
      <c r="AU6" s="43"/>
      <c r="AV6" s="43"/>
      <c r="AW6" s="43">
        <f>IF(G3="", 0, IF(SUM(C6:H6)-G6&lt;&gt;0, 0, IF(SUM(M6:R6)&gt;0, 2, IF(SUM(M6:R6)&lt;0, 3, 1))))</f>
        <v>0</v>
      </c>
      <c r="AX6" s="43" t="str">
        <f>IFERROR(__xludf.DUMMYFUNCTION("IF(AW6=1, FILTER(TOSSUP, LEN(TOSSUP)), IF(AW6=2, FILTER(NEG, LEN(NEG)), IF(AW6, FILTER(NONEG, LEN(NONEG)), """")))"),"")</f>
        <v/>
      </c>
      <c r="AY6" s="43"/>
      <c r="AZ6" s="43"/>
      <c r="BA6" s="43">
        <f>IF(H3="", 0, IF(SUM(C6:H6)-H6&lt;&gt;0, 0, IF(SUM(M6:R6)&gt;0, 2, IF(SUM(M6:R6)&lt;0, 3, 1))))</f>
        <v>0</v>
      </c>
      <c r="BB6" s="43" t="str">
        <f>IFERROR(__xludf.DUMMYFUNCTION("IF(BA6=1, FILTER(TOSSUP, LEN(TOSSUP)), IF(BA6=2, FILTER(NEG, LEN(NEG)), IF(BA6, FILTER(NONEG, LEN(NONEG)), """")))"),"")</f>
        <v/>
      </c>
      <c r="BC6" s="43"/>
      <c r="BD6" s="43"/>
      <c r="BE6" s="43">
        <f>IF(M3="", 0, IF(SUM(M6:R6)-M6&lt;&gt;0, 0, IF(SUM(C6:H6)&gt;0, 2, IF(SUM(C6:H6)&lt;0, 3, 1))))</f>
        <v>2</v>
      </c>
      <c r="BF6" s="43">
        <f>IFERROR(__xludf.DUMMYFUNCTION("IF(BE6=1, FILTER(TOSSUP, LEN(TOSSUP)), IF(BE6=2, FILTER(NEG, LEN(NEG)), IF(BE6, FILTER(NONEG, LEN(NONEG)), """")))"),-5.0)</f>
        <v>-5</v>
      </c>
      <c r="BG6" s="43"/>
      <c r="BH6" s="43"/>
      <c r="BI6" s="43">
        <f>IF(N3="", 0, IF(SUM(M6:R6)-N6&lt;&gt;0, 0, IF(SUM(C6:H6)&gt;0, 2, IF(SUM(C6:H6)&lt;0, 3, 1))))</f>
        <v>2</v>
      </c>
      <c r="BJ6" s="43">
        <f>IFERROR(__xludf.DUMMYFUNCTION("IF(BI6=1, FILTER(TOSSUP, LEN(TOSSUP)), IF(BI6=2, FILTER(NEG, LEN(NEG)), IF(BI6, FILTER(NONEG, LEN(NONEG)), """")))"),-5.0)</f>
        <v>-5</v>
      </c>
      <c r="BK6" s="43"/>
      <c r="BL6" s="43"/>
      <c r="BM6" s="43">
        <f>IF(O3="", 0, IF(SUM(M6:R6)-O6&lt;&gt;0, 0, IF(SUM(C6:H6)&gt;0, 2, IF(SUM(C6:H6)&lt;0, 3, 1))))</f>
        <v>2</v>
      </c>
      <c r="BN6" s="43">
        <f>IFERROR(__xludf.DUMMYFUNCTION("IF(BM6=1, FILTER(TOSSUP, LEN(TOSSUP)), IF(BM6=2, FILTER(NEG, LEN(NEG)), IF(BM6, FILTER(NONEG, LEN(NONEG)), """")))"),-5.0)</f>
        <v>-5</v>
      </c>
      <c r="BO6" s="43"/>
      <c r="BP6" s="43"/>
      <c r="BQ6" s="43">
        <f>IF(P3="", 0, IF(SUM(M6:R6)-P6&lt;&gt;0, 0, IF(SUM(C6:H6)&gt;0, 2, IF(SUM(C6:H6)&lt;0, 3, 1))))</f>
        <v>0</v>
      </c>
      <c r="BR6" s="43" t="str">
        <f>IFERROR(__xludf.DUMMYFUNCTION("IF(BQ6=1, FILTER(TOSSUP, LEN(TOSSUP)), IF(BQ6=2, FILTER(NEG, LEN(NEG)), IF(BQ6, FILTER(NONEG, LEN(NONEG)), """")))"),"")</f>
        <v/>
      </c>
      <c r="BS6" s="43"/>
      <c r="BT6" s="43"/>
      <c r="BU6" s="43">
        <f>IF(Q3="", 0, IF(SUM(M6:R6)-Q6&lt;&gt;0, 0, IF(SUM(C6:H6)&gt;0, 2, IF(SUM(C6:H6)&lt;0, 3, 1))))</f>
        <v>0</v>
      </c>
      <c r="BV6" s="43" t="str">
        <f>IFERROR(__xludf.DUMMYFUNCTION("IF(BU6=1, FILTER(TOSSUP, LEN(TOSSUP)), IF(BU6=2, FILTER(NEG, LEN(NEG)), IF(BU6, FILTER(NONEG, LEN(NONEG)), """")))"),"")</f>
        <v/>
      </c>
      <c r="BW6" s="43"/>
      <c r="BX6" s="43"/>
      <c r="BY6" s="43">
        <f>IF(R3="", 0, IF(SUM(M6:R6)-R6&lt;&gt;0, 0, IF(SUM(C6:H6)&gt;0, 2, IF(SUM(C6:H6)&lt;0, 3, 1))))</f>
        <v>0</v>
      </c>
      <c r="BZ6" s="43" t="str">
        <f>IFERROR(__xludf.DUMMYFUNCTION("IF(BY6=1, FILTER(TOSSUP, LEN(TOSSUP)), IF(BY6=2, FILTER(NEG, LEN(NEG)), IF(BY6, FILTER(NONEG, LEN(NONEG)), """")))"),"")</f>
        <v/>
      </c>
      <c r="CA6" s="43"/>
      <c r="CB6" s="43"/>
    </row>
    <row r="7">
      <c r="A7" s="3"/>
      <c r="B7" s="3"/>
      <c r="C7" s="62">
        <v>10.0</v>
      </c>
      <c r="D7" s="63"/>
      <c r="E7" s="64"/>
      <c r="F7" s="63"/>
      <c r="G7" s="64"/>
      <c r="H7" s="63"/>
      <c r="I7" s="65">
        <v>10.0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20</v>
      </c>
      <c r="K7" s="66">
        <f>IFERROR(__xludf.DUMMYFUNCTION("IF(OR(RegExMatch(J7&amp;"""",""ERR""), RegExMatch(J7&amp;"""",""--""), RegExMatch(K6&amp;"""",""--""),),  ""-----------"", SUM(J7,K6))"),50.0)</f>
        <v>50</v>
      </c>
      <c r="L7" s="67">
        <v>4.0</v>
      </c>
      <c r="M7" s="68">
        <v>-5.0</v>
      </c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-5</v>
      </c>
      <c r="U7" s="66">
        <f>IFERROR(__xludf.DUMMYFUNCTION("IF(OR(RegExMatch(T7&amp;"""",""ERR""), RegExMatch(T7&amp;"""",""--""), RegExMatch(U6&amp;"""",""--""),),  ""-----------"", SUM(T7,U6))"),35.0)</f>
        <v>35</v>
      </c>
      <c r="V7" s="43"/>
      <c r="W7" s="44" t="b">
        <f t="shared" si="1"/>
        <v>1</v>
      </c>
      <c r="X7" s="44">
        <f>IFERROR(__xludf.DUMMYFUNCTION("IF(W7, FILTER(BONUS, LEN(BONUS)), ""0"")"),0.0)</f>
        <v>0</v>
      </c>
      <c r="Y7" s="43">
        <f>IFERROR(__xludf.DUMMYFUNCTION("""COMPUTED_VALUE"""),10.0)</f>
        <v>10</v>
      </c>
      <c r="Z7" s="43">
        <f>IFERROR(__xludf.DUMMYFUNCTION("""COMPUTED_VALUE"""),20.0)</f>
        <v>20</v>
      </c>
      <c r="AA7" s="43">
        <f>IFERROR(__xludf.DUMMYFUNCTION("""COMPUTED_VALUE"""),30.0)</f>
        <v>30</v>
      </c>
      <c r="AB7" s="44" t="b">
        <f t="shared" si="2"/>
        <v>0</v>
      </c>
      <c r="AC7" s="44" t="str">
        <f>IFERROR(__xludf.DUMMYFUNCTION("IF(AB7, FILTER(BONUS, LEN(BONUS)), ""0"")"),"0")</f>
        <v>0</v>
      </c>
      <c r="AD7" s="43"/>
      <c r="AE7" s="43"/>
      <c r="AF7" s="43"/>
      <c r="AG7" s="43">
        <f>IF(C3="", 0, IF(SUM(C7:H7)-C7&lt;&gt;0, 0, IF(SUM(M7:R7)&gt;0, 2, IF(SUM(M7:R7)&lt;0, 3, 1))))</f>
        <v>3</v>
      </c>
      <c r="AH7" s="44">
        <f>IFERROR(__xludf.DUMMYFUNCTION("IF(AG7=1, FILTER(TOSSUP, LEN(TOSSUP)), IF(AG7=2, FILTER(NEG, LEN(NEG)), IF(AG7, FILTER(NONEG, LEN(NONEG)), """")))"),10.0)</f>
        <v>10</v>
      </c>
      <c r="AI7" s="43">
        <f>IFERROR(__xludf.DUMMYFUNCTION("""COMPUTED_VALUE"""),15.0)</f>
        <v>15</v>
      </c>
      <c r="AJ7" s="43"/>
      <c r="AK7" s="43">
        <f>IF(D3="", 0, IF(SUM(C7:H7)-D7&lt;&gt;0, 0, IF(SUM(M7:R7)&gt;0, 2, IF(SUM(M7:R7)&lt;0, 3, 1))))</f>
        <v>0</v>
      </c>
      <c r="AL7" s="43" t="str">
        <f>IFERROR(__xludf.DUMMYFUNCTION("IF(AK7=1, FILTER(TOSSUP, LEN(TOSSUP)), IF(AK7=2, FILTER(NEG, LEN(NEG)), IF(AK7, FILTER(NONEG, LEN(NONEG)), """")))"),"")</f>
        <v/>
      </c>
      <c r="AM7" s="43"/>
      <c r="AN7" s="43"/>
      <c r="AO7" s="43">
        <f>IF(E3="", 0, IF(SUM(C7:H7)-E7&lt;&gt;0, 0, IF(SUM(M7:R7)&gt;0, 2, IF(SUM(M7:R7)&lt;0, 3, 1))))</f>
        <v>0</v>
      </c>
      <c r="AP7" s="43" t="str">
        <f>IFERROR(__xludf.DUMMYFUNCTION("IF(AO7=1, FILTER(TOSSUP, LEN(TOSSUP)), IF(AO7=2, FILTER(NEG, LEN(NEG)), IF(AO7, FILTER(NONEG, LEN(NONEG)), """")))"),"")</f>
        <v/>
      </c>
      <c r="AQ7" s="43"/>
      <c r="AR7" s="43"/>
      <c r="AS7" s="43">
        <f>IF(F3="", 0, IF(SUM(C7:H7)-F7&lt;&gt;0, 0, IF(SUM(M7:R7)&gt;0, 2, IF(SUM(M7:R7)&lt;0, 3, 1))))</f>
        <v>0</v>
      </c>
      <c r="AT7" s="43" t="str">
        <f>IFERROR(__xludf.DUMMYFUNCTION("IF(AS7=1, FILTER(TOSSUP, LEN(TOSSUP)), IF(AS7=2, FILTER(NEG, LEN(NEG)), IF(AS7, FILTER(NONEG, LEN(NONEG)), """")))"),"")</f>
        <v/>
      </c>
      <c r="AU7" s="43"/>
      <c r="AV7" s="43"/>
      <c r="AW7" s="43">
        <f>IF(G3="", 0, IF(SUM(C7:H7)-G7&lt;&gt;0, 0, IF(SUM(M7:R7)&gt;0, 2, IF(SUM(M7:R7)&lt;0, 3, 1))))</f>
        <v>0</v>
      </c>
      <c r="AX7" s="43" t="str">
        <f>IFERROR(__xludf.DUMMYFUNCTION("IF(AW7=1, FILTER(TOSSUP, LEN(TOSSUP)), IF(AW7=2, FILTER(NEG, LEN(NEG)), IF(AW7, FILTER(NONEG, LEN(NONEG)), """")))"),"")</f>
        <v/>
      </c>
      <c r="AY7" s="43"/>
      <c r="AZ7" s="43"/>
      <c r="BA7" s="43">
        <f>IF(H3="", 0, IF(SUM(C7:H7)-H7&lt;&gt;0, 0, IF(SUM(M7:R7)&gt;0, 2, IF(SUM(M7:R7)&lt;0, 3, 1))))</f>
        <v>0</v>
      </c>
      <c r="BB7" s="43" t="str">
        <f>IFERROR(__xludf.DUMMYFUNCTION("IF(BA7=1, FILTER(TOSSUP, LEN(TOSSUP)), IF(BA7=2, FILTER(NEG, LEN(NEG)), IF(BA7, FILTER(NONEG, LEN(NONEG)), """")))"),"")</f>
        <v/>
      </c>
      <c r="BC7" s="43"/>
      <c r="BD7" s="43"/>
      <c r="BE7" s="43">
        <f>IF(M3="", 0, IF(SUM(M7:R7)-M7&lt;&gt;0, 0, IF(SUM(C7:H7)&gt;0, 2, IF(SUM(C7:H7)&lt;0, 3, 1))))</f>
        <v>2</v>
      </c>
      <c r="BF7" s="43">
        <f>IFERROR(__xludf.DUMMYFUNCTION("IF(BE7=1, FILTER(TOSSUP, LEN(TOSSUP)), IF(BE7=2, FILTER(NEG, LEN(NEG)), IF(BE7, FILTER(NONEG, LEN(NONEG)), """")))"),-5.0)</f>
        <v>-5</v>
      </c>
      <c r="BG7" s="43"/>
      <c r="BH7" s="43"/>
      <c r="BI7" s="43">
        <f>IF(N3="", 0, IF(SUM(M7:R7)-N7&lt;&gt;0, 0, IF(SUM(C7:H7)&gt;0, 2, IF(SUM(C7:H7)&lt;0, 3, 1))))</f>
        <v>0</v>
      </c>
      <c r="BJ7" s="43" t="str">
        <f>IFERROR(__xludf.DUMMYFUNCTION("IF(BI7=1, FILTER(TOSSUP, LEN(TOSSUP)), IF(BI7=2, FILTER(NEG, LEN(NEG)), IF(BI7, FILTER(NONEG, LEN(NONEG)), """")))"),"")</f>
        <v/>
      </c>
      <c r="BK7" s="43"/>
      <c r="BL7" s="43"/>
      <c r="BM7" s="43">
        <f>IF(O3="", 0, IF(SUM(M7:R7)-O7&lt;&gt;0, 0, IF(SUM(C7:H7)&gt;0, 2, IF(SUM(C7:H7)&lt;0, 3, 1))))</f>
        <v>0</v>
      </c>
      <c r="BN7" s="43" t="str">
        <f>IFERROR(__xludf.DUMMYFUNCTION("IF(BM7=1, FILTER(TOSSUP, LEN(TOSSUP)), IF(BM7=2, FILTER(NEG, LEN(NEG)), IF(BM7, FILTER(NONEG, LEN(NONEG)), """")))"),"")</f>
        <v/>
      </c>
      <c r="BO7" s="43"/>
      <c r="BP7" s="43"/>
      <c r="BQ7" s="43">
        <f>IF(P3="", 0, IF(SUM(M7:R7)-P7&lt;&gt;0, 0, IF(SUM(C7:H7)&gt;0, 2, IF(SUM(C7:H7)&lt;0, 3, 1))))</f>
        <v>0</v>
      </c>
      <c r="BR7" s="43" t="str">
        <f>IFERROR(__xludf.DUMMYFUNCTION("IF(BQ7=1, FILTER(TOSSUP, LEN(TOSSUP)), IF(BQ7=2, FILTER(NEG, LEN(NEG)), IF(BQ7, FILTER(NONEG, LEN(NONEG)), """")))"),"")</f>
        <v/>
      </c>
      <c r="BS7" s="43"/>
      <c r="BT7" s="43"/>
      <c r="BU7" s="43">
        <f>IF(Q3="", 0, IF(SUM(M7:R7)-Q7&lt;&gt;0, 0, IF(SUM(C7:H7)&gt;0, 2, IF(SUM(C7:H7)&lt;0, 3, 1))))</f>
        <v>0</v>
      </c>
      <c r="BV7" s="43" t="str">
        <f>IFERROR(__xludf.DUMMYFUNCTION("IF(BU7=1, FILTER(TOSSUP, LEN(TOSSUP)), IF(BU7=2, FILTER(NEG, LEN(NEG)), IF(BU7, FILTER(NONEG, LEN(NONEG)), """")))"),"")</f>
        <v/>
      </c>
      <c r="BW7" s="43"/>
      <c r="BX7" s="43"/>
      <c r="BY7" s="43">
        <f>IF(R3="", 0, IF(SUM(M7:R7)-R7&lt;&gt;0, 0, IF(SUM(C7:H7)&gt;0, 2, IF(SUM(C7:H7)&lt;0, 3, 1))))</f>
        <v>0</v>
      </c>
      <c r="BZ7" s="43" t="str">
        <f>IFERROR(__xludf.DUMMYFUNCTION("IF(BY7=1, FILTER(TOSSUP, LEN(TOSSUP)), IF(BY7=2, FILTER(NEG, LEN(NEG)), IF(BY7, FILTER(NONEG, LEN(NONEG)), """")))"),"")</f>
        <v/>
      </c>
      <c r="CA7" s="43"/>
      <c r="CB7" s="43"/>
    </row>
    <row r="8">
      <c r="A8" s="3"/>
      <c r="B8" s="3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SUM(J8,K7))"),50.0)</f>
        <v>50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SUM(T8,U7))"),35.0)</f>
        <v>35</v>
      </c>
      <c r="V8" s="43"/>
      <c r="W8" s="44" t="b">
        <f t="shared" si="1"/>
        <v>0</v>
      </c>
      <c r="X8" s="44" t="str">
        <f>IFERROR(__xludf.DUMMYFUNCTION("IF(W8, FILTER(BONUS, LEN(BONUS)), ""0"")"),"0")</f>
        <v>0</v>
      </c>
      <c r="Y8" s="43"/>
      <c r="Z8" s="43"/>
      <c r="AA8" s="43"/>
      <c r="AB8" s="44" t="b">
        <f t="shared" si="2"/>
        <v>0</v>
      </c>
      <c r="AC8" s="44" t="str">
        <f>IFERROR(__xludf.DUMMYFUNCTION("IF(AB8, FILTER(BONUS, LEN(BONUS)), ""0"")"),"0")</f>
        <v>0</v>
      </c>
      <c r="AD8" s="43"/>
      <c r="AE8" s="43"/>
      <c r="AF8" s="43"/>
      <c r="AG8" s="43">
        <f>IF(C3="", 0, IF(SUM(C8:H8)-C8&lt;&gt;0, 0, IF(SUM(M8:R8)&gt;0, 2, IF(SUM(M8:R8)&lt;0, 3, 1))))</f>
        <v>1</v>
      </c>
      <c r="AH8" s="44">
        <f>IFERROR(__xludf.DUMMYFUNCTION("IF(AG8=1, FILTER(TOSSUP, LEN(TOSSUP)), IF(AG8=2, FILTER(NEG, LEN(NEG)), IF(AG8, FILTER(NONEG, LEN(NONEG)), """")))"),-5.0)</f>
        <v>-5</v>
      </c>
      <c r="AI8" s="43">
        <f>IFERROR(__xludf.DUMMYFUNCTION("""COMPUTED_VALUE"""),10.0)</f>
        <v>10</v>
      </c>
      <c r="AJ8" s="43">
        <f>IFERROR(__xludf.DUMMYFUNCTION("""COMPUTED_VALUE"""),15.0)</f>
        <v>15</v>
      </c>
      <c r="AK8" s="43">
        <f>IF(D3="", 0, IF(SUM(C8:H8)-D8&lt;&gt;0, 0, IF(SUM(M8:R8)&gt;0, 2, IF(SUM(M8:R8)&lt;0, 3, 1))))</f>
        <v>0</v>
      </c>
      <c r="AL8" s="43" t="str">
        <f>IFERROR(__xludf.DUMMYFUNCTION("IF(AK8=1, FILTER(TOSSUP, LEN(TOSSUP)), IF(AK8=2, FILTER(NEG, LEN(NEG)), IF(AK8, FILTER(NONEG, LEN(NONEG)), """")))"),"")</f>
        <v/>
      </c>
      <c r="AM8" s="43"/>
      <c r="AN8" s="43"/>
      <c r="AO8" s="43">
        <f>IF(E3="", 0, IF(SUM(C8:H8)-E8&lt;&gt;0, 0, IF(SUM(M8:R8)&gt;0, 2, IF(SUM(M8:R8)&lt;0, 3, 1))))</f>
        <v>1</v>
      </c>
      <c r="AP8" s="43">
        <f>IFERROR(__xludf.DUMMYFUNCTION("IF(AO8=1, FILTER(TOSSUP, LEN(TOSSUP)), IF(AO8=2, FILTER(NEG, LEN(NEG)), IF(AO8, FILTER(NONEG, LEN(NONEG)), """")))"),-5.0)</f>
        <v>-5</v>
      </c>
      <c r="AQ8" s="43">
        <f>IFERROR(__xludf.DUMMYFUNCTION("""COMPUTED_VALUE"""),10.0)</f>
        <v>10</v>
      </c>
      <c r="AR8" s="43">
        <f>IFERROR(__xludf.DUMMYFUNCTION("""COMPUTED_VALUE"""),15.0)</f>
        <v>15</v>
      </c>
      <c r="AS8" s="43">
        <f>IF(F3="", 0, IF(SUM(C8:H8)-F8&lt;&gt;0, 0, IF(SUM(M8:R8)&gt;0, 2, IF(SUM(M8:R8)&lt;0, 3, 1))))</f>
        <v>0</v>
      </c>
      <c r="AT8" s="43" t="str">
        <f>IFERROR(__xludf.DUMMYFUNCTION("IF(AS8=1, FILTER(TOSSUP, LEN(TOSSUP)), IF(AS8=2, FILTER(NEG, LEN(NEG)), IF(AS8, FILTER(NONEG, LEN(NONEG)), """")))"),"")</f>
        <v/>
      </c>
      <c r="AU8" s="43"/>
      <c r="AV8" s="43"/>
      <c r="AW8" s="43">
        <f>IF(G3="", 0, IF(SUM(C8:H8)-G8&lt;&gt;0, 0, IF(SUM(M8:R8)&gt;0, 2, IF(SUM(M8:R8)&lt;0, 3, 1))))</f>
        <v>0</v>
      </c>
      <c r="AX8" s="43" t="str">
        <f>IFERROR(__xludf.DUMMYFUNCTION("IF(AW8=1, FILTER(TOSSUP, LEN(TOSSUP)), IF(AW8=2, FILTER(NEG, LEN(NEG)), IF(AW8, FILTER(NONEG, LEN(NONEG)), """")))"),"")</f>
        <v/>
      </c>
      <c r="AY8" s="43"/>
      <c r="AZ8" s="43"/>
      <c r="BA8" s="43">
        <f>IF(H3="", 0, IF(SUM(C8:H8)-H8&lt;&gt;0, 0, IF(SUM(M8:R8)&gt;0, 2, IF(SUM(M8:R8)&lt;0, 3, 1))))</f>
        <v>0</v>
      </c>
      <c r="BB8" s="43" t="str">
        <f>IFERROR(__xludf.DUMMYFUNCTION("IF(BA8=1, FILTER(TOSSUP, LEN(TOSSUP)), IF(BA8=2, FILTER(NEG, LEN(NEG)), IF(BA8, FILTER(NONEG, LEN(NONEG)), """")))"),"")</f>
        <v/>
      </c>
      <c r="BC8" s="43"/>
      <c r="BD8" s="43"/>
      <c r="BE8" s="43">
        <f>IF(M3="", 0, IF(SUM(M8:R8)-M8&lt;&gt;0, 0, IF(SUM(C8:H8)&gt;0, 2, IF(SUM(C8:H8)&lt;0, 3, 1))))</f>
        <v>1</v>
      </c>
      <c r="BF8" s="43">
        <f>IFERROR(__xludf.DUMMYFUNCTION("IF(BE8=1, FILTER(TOSSUP, LEN(TOSSUP)), IF(BE8=2, FILTER(NEG, LEN(NEG)), IF(BE8, FILTER(NONEG, LEN(NONEG)), """")))"),-5.0)</f>
        <v>-5</v>
      </c>
      <c r="BG8" s="43">
        <f>IFERROR(__xludf.DUMMYFUNCTION("""COMPUTED_VALUE"""),10.0)</f>
        <v>10</v>
      </c>
      <c r="BH8" s="43">
        <f>IFERROR(__xludf.DUMMYFUNCTION("""COMPUTED_VALUE"""),15.0)</f>
        <v>15</v>
      </c>
      <c r="BI8" s="43">
        <f>IF(N3="", 0, IF(SUM(M8:R8)-N8&lt;&gt;0, 0, IF(SUM(C8:H8)&gt;0, 2, IF(SUM(C8:H8)&lt;0, 3, 1))))</f>
        <v>1</v>
      </c>
      <c r="BJ8" s="43">
        <f>IFERROR(__xludf.DUMMYFUNCTION("IF(BI8=1, FILTER(TOSSUP, LEN(TOSSUP)), IF(BI8=2, FILTER(NEG, LEN(NEG)), IF(BI8, FILTER(NONEG, LEN(NONEG)), """")))"),-5.0)</f>
        <v>-5</v>
      </c>
      <c r="BK8" s="43">
        <f>IFERROR(__xludf.DUMMYFUNCTION("""COMPUTED_VALUE"""),10.0)</f>
        <v>10</v>
      </c>
      <c r="BL8" s="43">
        <f>IFERROR(__xludf.DUMMYFUNCTION("""COMPUTED_VALUE"""),15.0)</f>
        <v>15</v>
      </c>
      <c r="BM8" s="43">
        <f>IF(O3="", 0, IF(SUM(M8:R8)-O8&lt;&gt;0, 0, IF(SUM(C8:H8)&gt;0, 2, IF(SUM(C8:H8)&lt;0, 3, 1))))</f>
        <v>1</v>
      </c>
      <c r="BN8" s="43">
        <f>IFERROR(__xludf.DUMMYFUNCTION("IF(BM8=1, FILTER(TOSSUP, LEN(TOSSUP)), IF(BM8=2, FILTER(NEG, LEN(NEG)), IF(BM8, FILTER(NONEG, LEN(NONEG)), """")))"),-5.0)</f>
        <v>-5</v>
      </c>
      <c r="BO8" s="43">
        <f>IFERROR(__xludf.DUMMYFUNCTION("""COMPUTED_VALUE"""),10.0)</f>
        <v>10</v>
      </c>
      <c r="BP8" s="43">
        <f>IFERROR(__xludf.DUMMYFUNCTION("""COMPUTED_VALUE"""),15.0)</f>
        <v>15</v>
      </c>
      <c r="BQ8" s="43">
        <f>IF(P3="", 0, IF(SUM(M8:R8)-P8&lt;&gt;0, 0, IF(SUM(C8:H8)&gt;0, 2, IF(SUM(C8:H8)&lt;0, 3, 1))))</f>
        <v>0</v>
      </c>
      <c r="BR8" s="43" t="str">
        <f>IFERROR(__xludf.DUMMYFUNCTION("IF(BQ8=1, FILTER(TOSSUP, LEN(TOSSUP)), IF(BQ8=2, FILTER(NEG, LEN(NEG)), IF(BQ8, FILTER(NONEG, LEN(NONEG)), """")))"),"")</f>
        <v/>
      </c>
      <c r="BS8" s="43"/>
      <c r="BT8" s="43"/>
      <c r="BU8" s="43">
        <f>IF(Q3="", 0, IF(SUM(M8:R8)-Q8&lt;&gt;0, 0, IF(SUM(C8:H8)&gt;0, 2, IF(SUM(C8:H8)&lt;0, 3, 1))))</f>
        <v>0</v>
      </c>
      <c r="BV8" s="43" t="str">
        <f>IFERROR(__xludf.DUMMYFUNCTION("IF(BU8=1, FILTER(TOSSUP, LEN(TOSSUP)), IF(BU8=2, FILTER(NEG, LEN(NEG)), IF(BU8, FILTER(NONEG, LEN(NONEG)), """")))"),"")</f>
        <v/>
      </c>
      <c r="BW8" s="43"/>
      <c r="BX8" s="43"/>
      <c r="BY8" s="43">
        <f>IF(R3="", 0, IF(SUM(M8:R8)-R8&lt;&gt;0, 0, IF(SUM(C8:H8)&gt;0, 2, IF(SUM(C8:H8)&lt;0, 3, 1))))</f>
        <v>0</v>
      </c>
      <c r="BZ8" s="43" t="str">
        <f>IFERROR(__xludf.DUMMYFUNCTION("IF(BY8=1, FILTER(TOSSUP, LEN(TOSSUP)), IF(BY8=2, FILTER(NEG, LEN(NEG)), IF(BY8, FILTER(NONEG, LEN(NONEG)), """")))"),"")</f>
        <v/>
      </c>
      <c r="CA8" s="43"/>
      <c r="CB8" s="43"/>
    </row>
    <row r="9">
      <c r="A9" s="3"/>
      <c r="B9" s="3"/>
      <c r="C9" s="62">
        <v>15.0</v>
      </c>
      <c r="D9" s="63"/>
      <c r="E9" s="62"/>
      <c r="F9" s="63"/>
      <c r="G9" s="62"/>
      <c r="H9" s="71"/>
      <c r="I9" s="65">
        <v>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15</v>
      </c>
      <c r="K9" s="66">
        <f>IFERROR(__xludf.DUMMYFUNCTION("IF(OR(RegExMatch(J9&amp;"""",""ERR""), RegExMatch(J9&amp;"""",""--""), RegExMatch(K8&amp;"""",""--""),),  ""-----------"", SUM(J9,K8))"),65.0)</f>
        <v>65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SUM(T9,U8))"),35.0)</f>
        <v>35</v>
      </c>
      <c r="V9" s="44"/>
      <c r="W9" s="44" t="b">
        <f t="shared" si="1"/>
        <v>1</v>
      </c>
      <c r="X9" s="44">
        <f>IFERROR(__xludf.DUMMYFUNCTION("IF(W9, FILTER(BONUS, LEN(BONUS)), ""0"")"),0.0)</f>
        <v>0</v>
      </c>
      <c r="Y9" s="43">
        <f>IFERROR(__xludf.DUMMYFUNCTION("""COMPUTED_VALUE"""),10.0)</f>
        <v>10</v>
      </c>
      <c r="Z9" s="43">
        <f>IFERROR(__xludf.DUMMYFUNCTION("""COMPUTED_VALUE"""),20.0)</f>
        <v>20</v>
      </c>
      <c r="AA9" s="43">
        <f>IFERROR(__xludf.DUMMYFUNCTION("""COMPUTED_VALUE"""),30.0)</f>
        <v>30</v>
      </c>
      <c r="AB9" s="44" t="b">
        <f t="shared" si="2"/>
        <v>0</v>
      </c>
      <c r="AC9" s="44" t="str">
        <f>IFERROR(__xludf.DUMMYFUNCTION("IF(AB9, FILTER(BONUS, LEN(BONUS)), ""0"")"),"0")</f>
        <v>0</v>
      </c>
      <c r="AD9" s="43"/>
      <c r="AE9" s="43"/>
      <c r="AF9" s="43"/>
      <c r="AG9" s="43">
        <f>IF(C3="", 0, IF(SUM(C9:H9)-C9&lt;&gt;0, 0, IF(SUM(M9:R9)&gt;0, 2, IF(SUM(M9:R9)&lt;0, 3, 1))))</f>
        <v>1</v>
      </c>
      <c r="AH9" s="44">
        <f>IFERROR(__xludf.DUMMYFUNCTION("IF(AG9=1, FILTER(TOSSUP, LEN(TOSSUP)), IF(AG9=2, FILTER(NEG, LEN(NEG)), IF(AG9, FILTER(NONEG, LEN(NONEG)), """")))"),-5.0)</f>
        <v>-5</v>
      </c>
      <c r="AI9" s="43">
        <f>IFERROR(__xludf.DUMMYFUNCTION("""COMPUTED_VALUE"""),10.0)</f>
        <v>10</v>
      </c>
      <c r="AJ9" s="43">
        <f>IFERROR(__xludf.DUMMYFUNCTION("""COMPUTED_VALUE"""),15.0)</f>
        <v>15</v>
      </c>
      <c r="AK9" s="43">
        <f>IF(D3="", 0, IF(SUM(C9:H9)-D9&lt;&gt;0, 0, IF(SUM(M9:R9)&gt;0, 2, IF(SUM(M9:R9)&lt;0, 3, 1))))</f>
        <v>0</v>
      </c>
      <c r="AL9" s="43" t="str">
        <f>IFERROR(__xludf.DUMMYFUNCTION("IF(AK9=1, FILTER(TOSSUP, LEN(TOSSUP)), IF(AK9=2, FILTER(NEG, LEN(NEG)), IF(AK9, FILTER(NONEG, LEN(NONEG)), """")))"),"")</f>
        <v/>
      </c>
      <c r="AM9" s="43"/>
      <c r="AN9" s="43"/>
      <c r="AO9" s="43">
        <f>IF(E3="", 0, IF(SUM(C9:H9)-E9&lt;&gt;0, 0, IF(SUM(M9:R9)&gt;0, 2, IF(SUM(M9:R9)&lt;0, 3, 1))))</f>
        <v>0</v>
      </c>
      <c r="AP9" s="43" t="str">
        <f>IFERROR(__xludf.DUMMYFUNCTION("IF(AO9=1, FILTER(TOSSUP, LEN(TOSSUP)), IF(AO9=2, FILTER(NEG, LEN(NEG)), IF(AO9, FILTER(NONEG, LEN(NONEG)), """")))"),"")</f>
        <v/>
      </c>
      <c r="AQ9" s="43"/>
      <c r="AR9" s="43"/>
      <c r="AS9" s="43">
        <f>IF(F3="", 0, IF(SUM(C9:H9)-F9&lt;&gt;0, 0, IF(SUM(M9:R9)&gt;0, 2, IF(SUM(M9:R9)&lt;0, 3, 1))))</f>
        <v>0</v>
      </c>
      <c r="AT9" s="43" t="str">
        <f>IFERROR(__xludf.DUMMYFUNCTION("IF(AS9=1, FILTER(TOSSUP, LEN(TOSSUP)), IF(AS9=2, FILTER(NEG, LEN(NEG)), IF(AS9, FILTER(NONEG, LEN(NONEG)), """")))"),"")</f>
        <v/>
      </c>
      <c r="AU9" s="43"/>
      <c r="AV9" s="43"/>
      <c r="AW9" s="43">
        <f>IF(G3="", 0, IF(SUM(C9:H9)-G9&lt;&gt;0, 0, IF(SUM(M9:R9)&gt;0, 2, IF(SUM(M9:R9)&lt;0, 3, 1))))</f>
        <v>0</v>
      </c>
      <c r="AX9" s="43" t="str">
        <f>IFERROR(__xludf.DUMMYFUNCTION("IF(AW9=1, FILTER(TOSSUP, LEN(TOSSUP)), IF(AW9=2, FILTER(NEG, LEN(NEG)), IF(AW9, FILTER(NONEG, LEN(NONEG)), """")))"),"")</f>
        <v/>
      </c>
      <c r="AY9" s="43"/>
      <c r="AZ9" s="43"/>
      <c r="BA9" s="43">
        <f>IF(H3="", 0, IF(SUM(C9:H9)-H9&lt;&gt;0, 0, IF(SUM(M9:R9)&gt;0, 2, IF(SUM(M9:R9)&lt;0, 3, 1))))</f>
        <v>0</v>
      </c>
      <c r="BB9" s="43" t="str">
        <f>IFERROR(__xludf.DUMMYFUNCTION("IF(BA9=1, FILTER(TOSSUP, LEN(TOSSUP)), IF(BA9=2, FILTER(NEG, LEN(NEG)), IF(BA9, FILTER(NONEG, LEN(NONEG)), """")))"),"")</f>
        <v/>
      </c>
      <c r="BC9" s="43"/>
      <c r="BD9" s="43"/>
      <c r="BE9" s="43">
        <f>IF(M3="", 0, IF(SUM(M9:R9)-M9&lt;&gt;0, 0, IF(SUM(C9:H9)&gt;0, 2, IF(SUM(C9:H9)&lt;0, 3, 1))))</f>
        <v>2</v>
      </c>
      <c r="BF9" s="43">
        <f>IFERROR(__xludf.DUMMYFUNCTION("IF(BE9=1, FILTER(TOSSUP, LEN(TOSSUP)), IF(BE9=2, FILTER(NEG, LEN(NEG)), IF(BE9, FILTER(NONEG, LEN(NONEG)), """")))"),-5.0)</f>
        <v>-5</v>
      </c>
      <c r="BG9" s="43"/>
      <c r="BH9" s="43"/>
      <c r="BI9" s="43">
        <f>IF(N3="", 0, IF(SUM(M9:R9)-N9&lt;&gt;0, 0, IF(SUM(C9:H9)&gt;0, 2, IF(SUM(C9:H9)&lt;0, 3, 1))))</f>
        <v>2</v>
      </c>
      <c r="BJ9" s="43">
        <f>IFERROR(__xludf.DUMMYFUNCTION("IF(BI9=1, FILTER(TOSSUP, LEN(TOSSUP)), IF(BI9=2, FILTER(NEG, LEN(NEG)), IF(BI9, FILTER(NONEG, LEN(NONEG)), """")))"),-5.0)</f>
        <v>-5</v>
      </c>
      <c r="BK9" s="43"/>
      <c r="BL9" s="43"/>
      <c r="BM9" s="43">
        <f>IF(O3="", 0, IF(SUM(M9:R9)-O9&lt;&gt;0, 0, IF(SUM(C9:H9)&gt;0, 2, IF(SUM(C9:H9)&lt;0, 3, 1))))</f>
        <v>2</v>
      </c>
      <c r="BN9" s="43">
        <f>IFERROR(__xludf.DUMMYFUNCTION("IF(BM9=1, FILTER(TOSSUP, LEN(TOSSUP)), IF(BM9=2, FILTER(NEG, LEN(NEG)), IF(BM9, FILTER(NONEG, LEN(NONEG)), """")))"),-5.0)</f>
        <v>-5</v>
      </c>
      <c r="BO9" s="43"/>
      <c r="BP9" s="43"/>
      <c r="BQ9" s="43">
        <f>IF(P3="", 0, IF(SUM(M9:R9)-P9&lt;&gt;0, 0, IF(SUM(C9:H9)&gt;0, 2, IF(SUM(C9:H9)&lt;0, 3, 1))))</f>
        <v>0</v>
      </c>
      <c r="BR9" s="43" t="str">
        <f>IFERROR(__xludf.DUMMYFUNCTION("IF(BQ9=1, FILTER(TOSSUP, LEN(TOSSUP)), IF(BQ9=2, FILTER(NEG, LEN(NEG)), IF(BQ9, FILTER(NONEG, LEN(NONEG)), """")))"),"")</f>
        <v/>
      </c>
      <c r="BS9" s="43"/>
      <c r="BT9" s="43"/>
      <c r="BU9" s="43">
        <f>IF(Q3="", 0, IF(SUM(M9:R9)-Q9&lt;&gt;0, 0, IF(SUM(C9:H9)&gt;0, 2, IF(SUM(C9:H9)&lt;0, 3, 1))))</f>
        <v>0</v>
      </c>
      <c r="BV9" s="43" t="str">
        <f>IFERROR(__xludf.DUMMYFUNCTION("IF(BU9=1, FILTER(TOSSUP, LEN(TOSSUP)), IF(BU9=2, FILTER(NEG, LEN(NEG)), IF(BU9, FILTER(NONEG, LEN(NONEG)), """")))"),"")</f>
        <v/>
      </c>
      <c r="BW9" s="43"/>
      <c r="BX9" s="43"/>
      <c r="BY9" s="43">
        <f>IF(R3="", 0, IF(SUM(M9:R9)-R9&lt;&gt;0, 0, IF(SUM(C9:H9)&gt;0, 2, IF(SUM(C9:H9)&lt;0, 3, 1))))</f>
        <v>0</v>
      </c>
      <c r="BZ9" s="43" t="str">
        <f>IFERROR(__xludf.DUMMYFUNCTION("IF(BY9=1, FILTER(TOSSUP, LEN(TOSSUP)), IF(BY9=2, FILTER(NEG, LEN(NEG)), IF(BY9, FILTER(NONEG, LEN(NONEG)), """")))"),"")</f>
        <v/>
      </c>
      <c r="CA9" s="43"/>
      <c r="CB9" s="43"/>
    </row>
    <row r="10">
      <c r="A10" s="3"/>
      <c r="B10" s="3"/>
      <c r="C10" s="32"/>
      <c r="D10" s="33"/>
      <c r="E10" s="60"/>
      <c r="F10" s="33"/>
      <c r="G10" s="60"/>
      <c r="H10" s="61"/>
      <c r="I10" s="34"/>
      <c r="J10" s="33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2">
        <f>IFERROR(__xludf.DUMMYFUNCTION("IF(OR(RegExMatch(J10&amp;"""",""ERR""), RegExMatch(J10&amp;"""",""--""), RegExMatch(K9&amp;"""",""--""),),  ""-----------"", SUM(J10,K9))"),65.0)</f>
        <v>65</v>
      </c>
      <c r="L10" s="38">
        <v>7.0</v>
      </c>
      <c r="M10" s="39">
        <v>10.0</v>
      </c>
      <c r="N10" s="61"/>
      <c r="O10" s="39"/>
      <c r="P10" s="59"/>
      <c r="Q10" s="58"/>
      <c r="R10" s="59"/>
      <c r="S10" s="34">
        <v>10.0</v>
      </c>
      <c r="T10" s="33">
        <f>IF(AND(SUM(M10:R10)&lt;=0,S10&gt;0), "BON.ERR", IF(OR(AND(M10&lt;&gt;"", M3=""), AND(N10&lt;&gt;"", N3=""), AND(O10&lt;&gt;"", O3=""), AND(P10&lt;&gt;"", P3=""), AND(Q10&lt;&gt;"", Q3=""), AND(R10&lt;&gt;"", R3="")), "TU.ERR", SUM(M10:S10)))</f>
        <v>20</v>
      </c>
      <c r="U10" s="42">
        <f>IFERROR(__xludf.DUMMYFUNCTION("IF(OR(RegExMatch(T10&amp;"""",""ERR""), RegExMatch(T10&amp;"""",""--""), RegExMatch(U9&amp;"""",""--""),),  ""-----------"", SUM(T10,U9))"),55.0)</f>
        <v>55</v>
      </c>
      <c r="V10" s="43"/>
      <c r="W10" s="44" t="b">
        <f t="shared" si="1"/>
        <v>0</v>
      </c>
      <c r="X10" s="44" t="str">
        <f>IFERROR(__xludf.DUMMYFUNCTION("IF(W10, FILTER(BONUS, LEN(BONUS)), ""0"")"),"0")</f>
        <v>0</v>
      </c>
      <c r="Y10" s="43"/>
      <c r="Z10" s="43"/>
      <c r="AA10" s="43"/>
      <c r="AB10" s="44" t="b">
        <f t="shared" si="2"/>
        <v>1</v>
      </c>
      <c r="AC10" s="44">
        <f>IFERROR(__xludf.DUMMYFUNCTION("IF(AB10, FILTER(BONUS, LEN(BONUS)), ""0"")"),0.0)</f>
        <v>0</v>
      </c>
      <c r="AD10" s="43">
        <f>IFERROR(__xludf.DUMMYFUNCTION("""COMPUTED_VALUE"""),10.0)</f>
        <v>10</v>
      </c>
      <c r="AE10" s="43">
        <f>IFERROR(__xludf.DUMMYFUNCTION("""COMPUTED_VALUE"""),20.0)</f>
        <v>20</v>
      </c>
      <c r="AF10" s="43">
        <f>IFERROR(__xludf.DUMMYFUNCTION("""COMPUTED_VALUE"""),30.0)</f>
        <v>30</v>
      </c>
      <c r="AG10" s="43">
        <f>IF(C3="", 0, IF(SUM(C10:H10)-C10&lt;&gt;0, 0, IF(SUM(M10:R10)&gt;0, 2, IF(SUM(M10:R10)&lt;0, 3, 1))))</f>
        <v>2</v>
      </c>
      <c r="AH10" s="44">
        <f>IFERROR(__xludf.DUMMYFUNCTION("IF(AG10=1, FILTER(TOSSUP, LEN(TOSSUP)), IF(AG10=2, FILTER(NEG, LEN(NEG)), IF(AG10, FILTER(NONEG, LEN(NONEG)), """")))"),-5.0)</f>
        <v>-5</v>
      </c>
      <c r="AI10" s="43"/>
      <c r="AJ10" s="43"/>
      <c r="AK10" s="43">
        <f>IF(D3="", 0, IF(SUM(C10:H10)-D10&lt;&gt;0, 0, IF(SUM(M10:R10)&gt;0, 2, IF(SUM(M10:R10)&lt;0, 3, 1))))</f>
        <v>0</v>
      </c>
      <c r="AL10" s="43" t="str">
        <f>IFERROR(__xludf.DUMMYFUNCTION("IF(AK10=1, FILTER(TOSSUP, LEN(TOSSUP)), IF(AK10=2, FILTER(NEG, LEN(NEG)), IF(AK10, FILTER(NONEG, LEN(NONEG)), """")))"),"")</f>
        <v/>
      </c>
      <c r="AM10" s="43"/>
      <c r="AN10" s="43"/>
      <c r="AO10" s="43">
        <f>IF(E3="", 0, IF(SUM(C10:H10)-E10&lt;&gt;0, 0, IF(SUM(M10:R10)&gt;0, 2, IF(SUM(M10:R10)&lt;0, 3, 1))))</f>
        <v>2</v>
      </c>
      <c r="AP10" s="43">
        <f>IFERROR(__xludf.DUMMYFUNCTION("IF(AO10=1, FILTER(TOSSUP, LEN(TOSSUP)), IF(AO10=2, FILTER(NEG, LEN(NEG)), IF(AO10, FILTER(NONEG, LEN(NONEG)), """")))"),-5.0)</f>
        <v>-5</v>
      </c>
      <c r="AQ10" s="43"/>
      <c r="AR10" s="43"/>
      <c r="AS10" s="43">
        <f>IF(F3="", 0, IF(SUM(C10:H10)-F10&lt;&gt;0, 0, IF(SUM(M10:R10)&gt;0, 2, IF(SUM(M10:R10)&lt;0, 3, 1))))</f>
        <v>0</v>
      </c>
      <c r="AT10" s="43" t="str">
        <f>IFERROR(__xludf.DUMMYFUNCTION("IF(AS10=1, FILTER(TOSSUP, LEN(TOSSUP)), IF(AS10=2, FILTER(NEG, LEN(NEG)), IF(AS10, FILTER(NONEG, LEN(NONEG)), """")))"),"")</f>
        <v/>
      </c>
      <c r="AU10" s="43"/>
      <c r="AV10" s="43"/>
      <c r="AW10" s="43">
        <f>IF(G3="", 0, IF(SUM(C10:H10)-G10&lt;&gt;0, 0, IF(SUM(M10:R10)&gt;0, 2, IF(SUM(M10:R10)&lt;0, 3, 1))))</f>
        <v>0</v>
      </c>
      <c r="AX10" s="43" t="str">
        <f>IFERROR(__xludf.DUMMYFUNCTION("IF(AW10=1, FILTER(TOSSUP, LEN(TOSSUP)), IF(AW10=2, FILTER(NEG, LEN(NEG)), IF(AW10, FILTER(NONEG, LEN(NONEG)), """")))"),"")</f>
        <v/>
      </c>
      <c r="AY10" s="43"/>
      <c r="AZ10" s="43"/>
      <c r="BA10" s="43">
        <f>IF(H3="", 0, IF(SUM(C10:H10)-H10&lt;&gt;0, 0, IF(SUM(M10:R10)&gt;0, 2, IF(SUM(M10:R10)&lt;0, 3, 1))))</f>
        <v>0</v>
      </c>
      <c r="BB10" s="43" t="str">
        <f>IFERROR(__xludf.DUMMYFUNCTION("IF(BA10=1, FILTER(TOSSUP, LEN(TOSSUP)), IF(BA10=2, FILTER(NEG, LEN(NEG)), IF(BA10, FILTER(NONEG, LEN(NONEG)), """")))"),"")</f>
        <v/>
      </c>
      <c r="BC10" s="43"/>
      <c r="BD10" s="43"/>
      <c r="BE10" s="43">
        <f>IF(M3="", 0, IF(SUM(M10:R10)-M10&lt;&gt;0, 0, IF(SUM(C10:H10)&gt;0, 2, IF(SUM(C10:H10)&lt;0, 3, 1))))</f>
        <v>1</v>
      </c>
      <c r="BF10" s="43">
        <f>IFERROR(__xludf.DUMMYFUNCTION("IF(BE10=1, FILTER(TOSSUP, LEN(TOSSUP)), IF(BE10=2, FILTER(NEG, LEN(NEG)), IF(BE10, FILTER(NONEG, LEN(NONEG)), """")))"),-5.0)</f>
        <v>-5</v>
      </c>
      <c r="BG10" s="43">
        <f>IFERROR(__xludf.DUMMYFUNCTION("""COMPUTED_VALUE"""),10.0)</f>
        <v>10</v>
      </c>
      <c r="BH10" s="43">
        <f>IFERROR(__xludf.DUMMYFUNCTION("""COMPUTED_VALUE"""),15.0)</f>
        <v>15</v>
      </c>
      <c r="BI10" s="43">
        <f>IF(N3="", 0, IF(SUM(M10:R10)-N10&lt;&gt;0, 0, IF(SUM(C10:H10)&gt;0, 2, IF(SUM(C10:H10)&lt;0, 3, 1))))</f>
        <v>0</v>
      </c>
      <c r="BJ10" s="43" t="str">
        <f>IFERROR(__xludf.DUMMYFUNCTION("IF(BI10=1, FILTER(TOSSUP, LEN(TOSSUP)), IF(BI10=2, FILTER(NEG, LEN(NEG)), IF(BI10, FILTER(NONEG, LEN(NONEG)), """")))"),"")</f>
        <v/>
      </c>
      <c r="BK10" s="43"/>
      <c r="BL10" s="43"/>
      <c r="BM10" s="43">
        <f>IF(O3="", 0, IF(SUM(M10:R10)-O10&lt;&gt;0, 0, IF(SUM(C10:H10)&gt;0, 2, IF(SUM(C10:H10)&lt;0, 3, 1))))</f>
        <v>0</v>
      </c>
      <c r="BN10" s="43" t="str">
        <f>IFERROR(__xludf.DUMMYFUNCTION("IF(BM10=1, FILTER(TOSSUP, LEN(TOSSUP)), IF(BM10=2, FILTER(NEG, LEN(NEG)), IF(BM10, FILTER(NONEG, LEN(NONEG)), """")))"),"")</f>
        <v/>
      </c>
      <c r="BO10" s="43"/>
      <c r="BP10" s="43"/>
      <c r="BQ10" s="43">
        <f>IF(P3="", 0, IF(SUM(M10:R10)-P10&lt;&gt;0, 0, IF(SUM(C10:H10)&gt;0, 2, IF(SUM(C10:H10)&lt;0, 3, 1))))</f>
        <v>0</v>
      </c>
      <c r="BR10" s="43" t="str">
        <f>IFERROR(__xludf.DUMMYFUNCTION("IF(BQ10=1, FILTER(TOSSUP, LEN(TOSSUP)), IF(BQ10=2, FILTER(NEG, LEN(NEG)), IF(BQ10, FILTER(NONEG, LEN(NONEG)), """")))"),"")</f>
        <v/>
      </c>
      <c r="BS10" s="43"/>
      <c r="BT10" s="43"/>
      <c r="BU10" s="43">
        <f>IF(Q3="", 0, IF(SUM(M10:R10)-Q10&lt;&gt;0, 0, IF(SUM(C10:H10)&gt;0, 2, IF(SUM(C10:H10)&lt;0, 3, 1))))</f>
        <v>0</v>
      </c>
      <c r="BV10" s="43" t="str">
        <f>IFERROR(__xludf.DUMMYFUNCTION("IF(BU10=1, FILTER(TOSSUP, LEN(TOSSUP)), IF(BU10=2, FILTER(NEG, LEN(NEG)), IF(BU10, FILTER(NONEG, LEN(NONEG)), """")))"),"")</f>
        <v/>
      </c>
      <c r="BW10" s="43"/>
      <c r="BX10" s="43"/>
      <c r="BY10" s="43">
        <f>IF(R3="", 0, IF(SUM(M10:R10)-R10&lt;&gt;0, 0, IF(SUM(C10:H10)&gt;0, 2, IF(SUM(C10:H10)&lt;0, 3, 1))))</f>
        <v>0</v>
      </c>
      <c r="BZ10" s="43" t="str">
        <f>IFERROR(__xludf.DUMMYFUNCTION("IF(BY10=1, FILTER(TOSSUP, LEN(TOSSUP)), IF(BY10=2, FILTER(NEG, LEN(NEG)), IF(BY10, FILTER(NONEG, LEN(NONEG)), """")))"),"")</f>
        <v/>
      </c>
      <c r="CA10" s="43"/>
      <c r="CB10" s="43"/>
    </row>
    <row r="11">
      <c r="A11" s="3"/>
      <c r="B11" s="3"/>
      <c r="C11" s="32"/>
      <c r="D11" s="33"/>
      <c r="E11" s="60"/>
      <c r="F11" s="61"/>
      <c r="G11" s="60"/>
      <c r="H11" s="61"/>
      <c r="I11" s="34"/>
      <c r="J11" s="33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2">
        <f>IFERROR(__xludf.DUMMYFUNCTION("IF(OR(RegExMatch(J11&amp;"""",""ERR""), RegExMatch(J11&amp;"""",""--""), RegExMatch(K10&amp;"""",""--""),),  ""-----------"", SUM(J11,K10))"),65.0)</f>
        <v>65</v>
      </c>
      <c r="L11" s="38">
        <v>8.0</v>
      </c>
      <c r="M11" s="39">
        <v>10.0</v>
      </c>
      <c r="N11" s="61"/>
      <c r="O11" s="58"/>
      <c r="P11" s="59"/>
      <c r="Q11" s="58"/>
      <c r="R11" s="59"/>
      <c r="S11" s="34">
        <v>10.0</v>
      </c>
      <c r="T11" s="33">
        <f>IF(AND(SUM(M11:R11)&lt;=0,S11&gt;0), "BON.ERR", IF(OR(AND(M11&lt;&gt;"", M3=""), AND(N11&lt;&gt;"", N3=""), AND(O11&lt;&gt;"", O3=""), AND(P11&lt;&gt;"", P3=""), AND(Q11&lt;&gt;"", Q3=""), AND(R11&lt;&gt;"", R3="")), "TU.ERR", SUM(M11:S11)))</f>
        <v>20</v>
      </c>
      <c r="U11" s="42">
        <f>IFERROR(__xludf.DUMMYFUNCTION("IF(OR(RegExMatch(T11&amp;"""",""ERR""), RegExMatch(T11&amp;"""",""--""), RegExMatch(U10&amp;"""",""--""),),  ""-----------"", SUM(T11,U10))"),75.0)</f>
        <v>75</v>
      </c>
      <c r="V11" s="43"/>
      <c r="W11" s="44" t="b">
        <f t="shared" si="1"/>
        <v>0</v>
      </c>
      <c r="X11" s="44" t="str">
        <f>IFERROR(__xludf.DUMMYFUNCTION("IF(W11, FILTER(BONUS, LEN(BONUS)), ""0"")"),"0")</f>
        <v>0</v>
      </c>
      <c r="Y11" s="43"/>
      <c r="Z11" s="43"/>
      <c r="AA11" s="43"/>
      <c r="AB11" s="44" t="b">
        <f t="shared" si="2"/>
        <v>1</v>
      </c>
      <c r="AC11" s="44">
        <f>IFERROR(__xludf.DUMMYFUNCTION("IF(AB11, FILTER(BONUS, LEN(BONUS)), ""0"")"),0.0)</f>
        <v>0</v>
      </c>
      <c r="AD11" s="43">
        <f>IFERROR(__xludf.DUMMYFUNCTION("""COMPUTED_VALUE"""),10.0)</f>
        <v>10</v>
      </c>
      <c r="AE11" s="43">
        <f>IFERROR(__xludf.DUMMYFUNCTION("""COMPUTED_VALUE"""),20.0)</f>
        <v>20</v>
      </c>
      <c r="AF11" s="43">
        <f>IFERROR(__xludf.DUMMYFUNCTION("""COMPUTED_VALUE"""),30.0)</f>
        <v>30</v>
      </c>
      <c r="AG11" s="43">
        <f>IF(C3="", 0, IF(SUM(C11:H11)-C11&lt;&gt;0, 0, IF(SUM(M11:R11)&gt;0, 2, IF(SUM(M11:R11)&lt;0, 3, 1))))</f>
        <v>2</v>
      </c>
      <c r="AH11" s="44">
        <f>IFERROR(__xludf.DUMMYFUNCTION("IF(AG11=1, FILTER(TOSSUP, LEN(TOSSUP)), IF(AG11=2, FILTER(NEG, LEN(NEG)), IF(AG11, FILTER(NONEG, LEN(NONEG)), """")))"),-5.0)</f>
        <v>-5</v>
      </c>
      <c r="AI11" s="43"/>
      <c r="AJ11" s="43"/>
      <c r="AK11" s="43">
        <f>IF(D3="", 0, IF(SUM(C11:H11)-D11&lt;&gt;0, 0, IF(SUM(M11:R11)&gt;0, 2, IF(SUM(M11:R11)&lt;0, 3, 1))))</f>
        <v>0</v>
      </c>
      <c r="AL11" s="43" t="str">
        <f>IFERROR(__xludf.DUMMYFUNCTION("IF(AK11=1, FILTER(TOSSUP, LEN(TOSSUP)), IF(AK11=2, FILTER(NEG, LEN(NEG)), IF(AK11, FILTER(NONEG, LEN(NONEG)), """")))"),"")</f>
        <v/>
      </c>
      <c r="AM11" s="43"/>
      <c r="AN11" s="43"/>
      <c r="AO11" s="43">
        <f>IF(E3="", 0, IF(SUM(C11:H11)-E11&lt;&gt;0, 0, IF(SUM(M11:R11)&gt;0, 2, IF(SUM(M11:R11)&lt;0, 3, 1))))</f>
        <v>2</v>
      </c>
      <c r="AP11" s="43">
        <f>IFERROR(__xludf.DUMMYFUNCTION("IF(AO11=1, FILTER(TOSSUP, LEN(TOSSUP)), IF(AO11=2, FILTER(NEG, LEN(NEG)), IF(AO11, FILTER(NONEG, LEN(NONEG)), """")))"),-5.0)</f>
        <v>-5</v>
      </c>
      <c r="AQ11" s="43"/>
      <c r="AR11" s="43"/>
      <c r="AS11" s="43">
        <f>IF(F3="", 0, IF(SUM(C11:H11)-F11&lt;&gt;0, 0, IF(SUM(M11:R11)&gt;0, 2, IF(SUM(M11:R11)&lt;0, 3, 1))))</f>
        <v>0</v>
      </c>
      <c r="AT11" s="43" t="str">
        <f>IFERROR(__xludf.DUMMYFUNCTION("IF(AS11=1, FILTER(TOSSUP, LEN(TOSSUP)), IF(AS11=2, FILTER(NEG, LEN(NEG)), IF(AS11, FILTER(NONEG, LEN(NONEG)), """")))"),"")</f>
        <v/>
      </c>
      <c r="AU11" s="43"/>
      <c r="AV11" s="43"/>
      <c r="AW11" s="43">
        <f>IF(G3="", 0, IF(SUM(C11:H11)-G11&lt;&gt;0, 0, IF(SUM(M11:R11)&gt;0, 2, IF(SUM(M11:R11)&lt;0, 3, 1))))</f>
        <v>0</v>
      </c>
      <c r="AX11" s="43" t="str">
        <f>IFERROR(__xludf.DUMMYFUNCTION("IF(AW11=1, FILTER(TOSSUP, LEN(TOSSUP)), IF(AW11=2, FILTER(NEG, LEN(NEG)), IF(AW11, FILTER(NONEG, LEN(NONEG)), """")))"),"")</f>
        <v/>
      </c>
      <c r="AY11" s="43"/>
      <c r="AZ11" s="43"/>
      <c r="BA11" s="43">
        <f>IF(H3="", 0, IF(SUM(C11:H11)-H11&lt;&gt;0, 0, IF(SUM(M11:R11)&gt;0, 2, IF(SUM(M11:R11)&lt;0, 3, 1))))</f>
        <v>0</v>
      </c>
      <c r="BB11" s="43" t="str">
        <f>IFERROR(__xludf.DUMMYFUNCTION("IF(BA11=1, FILTER(TOSSUP, LEN(TOSSUP)), IF(BA11=2, FILTER(NEG, LEN(NEG)), IF(BA11, FILTER(NONEG, LEN(NONEG)), """")))"),"")</f>
        <v/>
      </c>
      <c r="BC11" s="43"/>
      <c r="BD11" s="43"/>
      <c r="BE11" s="43">
        <f>IF(M3="", 0, IF(SUM(M11:R11)-M11&lt;&gt;0, 0, IF(SUM(C11:H11)&gt;0, 2, IF(SUM(C11:H11)&lt;0, 3, 1))))</f>
        <v>1</v>
      </c>
      <c r="BF11" s="43">
        <f>IFERROR(__xludf.DUMMYFUNCTION("IF(BE11=1, FILTER(TOSSUP, LEN(TOSSUP)), IF(BE11=2, FILTER(NEG, LEN(NEG)), IF(BE11, FILTER(NONEG, LEN(NONEG)), """")))"),-5.0)</f>
        <v>-5</v>
      </c>
      <c r="BG11" s="43">
        <f>IFERROR(__xludf.DUMMYFUNCTION("""COMPUTED_VALUE"""),10.0)</f>
        <v>10</v>
      </c>
      <c r="BH11" s="43">
        <f>IFERROR(__xludf.DUMMYFUNCTION("""COMPUTED_VALUE"""),15.0)</f>
        <v>15</v>
      </c>
      <c r="BI11" s="43">
        <f>IF(N3="", 0, IF(SUM(M11:R11)-N11&lt;&gt;0, 0, IF(SUM(C11:H11)&gt;0, 2, IF(SUM(C11:H11)&lt;0, 3, 1))))</f>
        <v>0</v>
      </c>
      <c r="BJ11" s="43" t="str">
        <f>IFERROR(__xludf.DUMMYFUNCTION("IF(BI11=1, FILTER(TOSSUP, LEN(TOSSUP)), IF(BI11=2, FILTER(NEG, LEN(NEG)), IF(BI11, FILTER(NONEG, LEN(NONEG)), """")))"),"")</f>
        <v/>
      </c>
      <c r="BK11" s="43"/>
      <c r="BL11" s="43"/>
      <c r="BM11" s="43">
        <f>IF(O3="", 0, IF(SUM(M11:R11)-O11&lt;&gt;0, 0, IF(SUM(C11:H11)&gt;0, 2, IF(SUM(C11:H11)&lt;0, 3, 1))))</f>
        <v>0</v>
      </c>
      <c r="BN11" s="43" t="str">
        <f>IFERROR(__xludf.DUMMYFUNCTION("IF(BM11=1, FILTER(TOSSUP, LEN(TOSSUP)), IF(BM11=2, FILTER(NEG, LEN(NEG)), IF(BM11, FILTER(NONEG, LEN(NONEG)), """")))"),"")</f>
        <v/>
      </c>
      <c r="BO11" s="43"/>
      <c r="BP11" s="43"/>
      <c r="BQ11" s="43">
        <f>IF(P3="", 0, IF(SUM(M11:R11)-P11&lt;&gt;0, 0, IF(SUM(C11:H11)&gt;0, 2, IF(SUM(C11:H11)&lt;0, 3, 1))))</f>
        <v>0</v>
      </c>
      <c r="BR11" s="43" t="str">
        <f>IFERROR(__xludf.DUMMYFUNCTION("IF(BQ11=1, FILTER(TOSSUP, LEN(TOSSUP)), IF(BQ11=2, FILTER(NEG, LEN(NEG)), IF(BQ11, FILTER(NONEG, LEN(NONEG)), """")))"),"")</f>
        <v/>
      </c>
      <c r="BS11" s="43"/>
      <c r="BT11" s="43"/>
      <c r="BU11" s="43">
        <f>IF(Q3="", 0, IF(SUM(M11:R11)-Q11&lt;&gt;0, 0, IF(SUM(C11:H11)&gt;0, 2, IF(SUM(C11:H11)&lt;0, 3, 1))))</f>
        <v>0</v>
      </c>
      <c r="BV11" s="43" t="str">
        <f>IFERROR(__xludf.DUMMYFUNCTION("IF(BU11=1, FILTER(TOSSUP, LEN(TOSSUP)), IF(BU11=2, FILTER(NEG, LEN(NEG)), IF(BU11, FILTER(NONEG, LEN(NONEG)), """")))"),"")</f>
        <v/>
      </c>
      <c r="BW11" s="43"/>
      <c r="BX11" s="43"/>
      <c r="BY11" s="43">
        <f>IF(R3="", 0, IF(SUM(M11:R11)-R11&lt;&gt;0, 0, IF(SUM(C11:H11)&gt;0, 2, IF(SUM(C11:H11)&lt;0, 3, 1))))</f>
        <v>0</v>
      </c>
      <c r="BZ11" s="43" t="str">
        <f>IFERROR(__xludf.DUMMYFUNCTION("IF(BY11=1, FILTER(TOSSUP, LEN(TOSSUP)), IF(BY11=2, FILTER(NEG, LEN(NEG)), IF(BY11, FILTER(NONEG, LEN(NONEG)), """")))"),"")</f>
        <v/>
      </c>
      <c r="CA11" s="43"/>
      <c r="CB11" s="43"/>
    </row>
    <row r="12">
      <c r="A12" s="3"/>
      <c r="B12" s="3"/>
      <c r="C12" s="32"/>
      <c r="D12" s="33"/>
      <c r="E12" s="60"/>
      <c r="F12" s="61"/>
      <c r="G12" s="60"/>
      <c r="H12" s="61"/>
      <c r="I12" s="34"/>
      <c r="J12" s="33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2">
        <f>IFERROR(__xludf.DUMMYFUNCTION("IF(OR(RegExMatch(J12&amp;"""",""ERR""), RegExMatch(J12&amp;"""",""--""), RegExMatch(K11&amp;"""",""--""),),  ""-----------"", SUM(J12,K11))"),65.0)</f>
        <v>65</v>
      </c>
      <c r="L12" s="38">
        <v>9.0</v>
      </c>
      <c r="M12" s="39"/>
      <c r="N12" s="33"/>
      <c r="O12" s="58"/>
      <c r="P12" s="59"/>
      <c r="Q12" s="58"/>
      <c r="R12" s="59"/>
      <c r="S12" s="34"/>
      <c r="T12" s="33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2">
        <f>IFERROR(__xludf.DUMMYFUNCTION("IF(OR(RegExMatch(T12&amp;"""",""ERR""), RegExMatch(T12&amp;"""",""--""), RegExMatch(U11&amp;"""",""--""),),  ""-----------"", SUM(T12,U11))"),75.0)</f>
        <v>75</v>
      </c>
      <c r="V12" s="43"/>
      <c r="W12" s="44" t="b">
        <f t="shared" si="1"/>
        <v>0</v>
      </c>
      <c r="X12" s="44" t="str">
        <f>IFERROR(__xludf.DUMMYFUNCTION("IF(W12, FILTER(BONUS, LEN(BONUS)), ""0"")"),"0")</f>
        <v>0</v>
      </c>
      <c r="Y12" s="43"/>
      <c r="Z12" s="43"/>
      <c r="AA12" s="43"/>
      <c r="AB12" s="44" t="b">
        <f t="shared" si="2"/>
        <v>0</v>
      </c>
      <c r="AC12" s="44" t="str">
        <f>IFERROR(__xludf.DUMMYFUNCTION("IF(AB12, FILTER(BONUS, LEN(BONUS)), ""0"")"),"0")</f>
        <v>0</v>
      </c>
      <c r="AD12" s="43"/>
      <c r="AE12" s="43"/>
      <c r="AF12" s="43"/>
      <c r="AG12" s="43">
        <f>IF(C3="", 0, IF(SUM(C12:H12)-C12&lt;&gt;0, 0, IF(SUM(M12:R12)&gt;0, 2, IF(SUM(M12:R12)&lt;0, 3, 1))))</f>
        <v>1</v>
      </c>
      <c r="AH12" s="44">
        <f>IFERROR(__xludf.DUMMYFUNCTION("IF(AG12=1, FILTER(TOSSUP, LEN(TOSSUP)), IF(AG12=2, FILTER(NEG, LEN(NEG)), IF(AG12, FILTER(NONEG, LEN(NONEG)), """")))"),-5.0)</f>
        <v>-5</v>
      </c>
      <c r="AI12" s="43">
        <f>IFERROR(__xludf.DUMMYFUNCTION("""COMPUTED_VALUE"""),10.0)</f>
        <v>10</v>
      </c>
      <c r="AJ12" s="43">
        <f>IFERROR(__xludf.DUMMYFUNCTION("""COMPUTED_VALUE"""),15.0)</f>
        <v>15</v>
      </c>
      <c r="AK12" s="43">
        <f>IF(D3="", 0, IF(SUM(C12:H12)-D12&lt;&gt;0, 0, IF(SUM(M12:R12)&gt;0, 2, IF(SUM(M12:R12)&lt;0, 3, 1))))</f>
        <v>0</v>
      </c>
      <c r="AL12" s="43" t="str">
        <f>IFERROR(__xludf.DUMMYFUNCTION("IF(AK12=1, FILTER(TOSSUP, LEN(TOSSUP)), IF(AK12=2, FILTER(NEG, LEN(NEG)), IF(AK12, FILTER(NONEG, LEN(NONEG)), """")))"),"")</f>
        <v/>
      </c>
      <c r="AM12" s="43"/>
      <c r="AN12" s="43"/>
      <c r="AO12" s="43">
        <f>IF(E3="", 0, IF(SUM(C12:H12)-E12&lt;&gt;0, 0, IF(SUM(M12:R12)&gt;0, 2, IF(SUM(M12:R12)&lt;0, 3, 1))))</f>
        <v>1</v>
      </c>
      <c r="AP12" s="43">
        <f>IFERROR(__xludf.DUMMYFUNCTION("IF(AO12=1, FILTER(TOSSUP, LEN(TOSSUP)), IF(AO12=2, FILTER(NEG, LEN(NEG)), IF(AO12, FILTER(NONEG, LEN(NONEG)), """")))"),-5.0)</f>
        <v>-5</v>
      </c>
      <c r="AQ12" s="43">
        <f>IFERROR(__xludf.DUMMYFUNCTION("""COMPUTED_VALUE"""),10.0)</f>
        <v>10</v>
      </c>
      <c r="AR12" s="43">
        <f>IFERROR(__xludf.DUMMYFUNCTION("""COMPUTED_VALUE"""),15.0)</f>
        <v>15</v>
      </c>
      <c r="AS12" s="43">
        <f>IF(F3="", 0, IF(SUM(C12:H12)-F12&lt;&gt;0, 0, IF(SUM(M12:R12)&gt;0, 2, IF(SUM(M12:R12)&lt;0, 3, 1))))</f>
        <v>0</v>
      </c>
      <c r="AT12" s="43" t="str">
        <f>IFERROR(__xludf.DUMMYFUNCTION("IF(AS12=1, FILTER(TOSSUP, LEN(TOSSUP)), IF(AS12=2, FILTER(NEG, LEN(NEG)), IF(AS12, FILTER(NONEG, LEN(NONEG)), """")))"),"")</f>
        <v/>
      </c>
      <c r="AU12" s="43"/>
      <c r="AV12" s="43"/>
      <c r="AW12" s="43">
        <f>IF(G3="", 0, IF(SUM(C12:H12)-G12&lt;&gt;0, 0, IF(SUM(M12:R12)&gt;0, 2, IF(SUM(M12:R12)&lt;0, 3, 1))))</f>
        <v>0</v>
      </c>
      <c r="AX12" s="43" t="str">
        <f>IFERROR(__xludf.DUMMYFUNCTION("IF(AW12=1, FILTER(TOSSUP, LEN(TOSSUP)), IF(AW12=2, FILTER(NEG, LEN(NEG)), IF(AW12, FILTER(NONEG, LEN(NONEG)), """")))"),"")</f>
        <v/>
      </c>
      <c r="AY12" s="43"/>
      <c r="AZ12" s="43"/>
      <c r="BA12" s="43">
        <f>IF(H3="", 0, IF(SUM(C12:H12)-H12&lt;&gt;0, 0, IF(SUM(M12:R12)&gt;0, 2, IF(SUM(M12:R12)&lt;0, 3, 1))))</f>
        <v>0</v>
      </c>
      <c r="BB12" s="43" t="str">
        <f>IFERROR(__xludf.DUMMYFUNCTION("IF(BA12=1, FILTER(TOSSUP, LEN(TOSSUP)), IF(BA12=2, FILTER(NEG, LEN(NEG)), IF(BA12, FILTER(NONEG, LEN(NONEG)), """")))"),"")</f>
        <v/>
      </c>
      <c r="BC12" s="43"/>
      <c r="BD12" s="43"/>
      <c r="BE12" s="43">
        <f>IF(M3="", 0, IF(SUM(M12:R12)-M12&lt;&gt;0, 0, IF(SUM(C12:H12)&gt;0, 2, IF(SUM(C12:H12)&lt;0, 3, 1))))</f>
        <v>1</v>
      </c>
      <c r="BF12" s="43">
        <f>IFERROR(__xludf.DUMMYFUNCTION("IF(BE12=1, FILTER(TOSSUP, LEN(TOSSUP)), IF(BE12=2, FILTER(NEG, LEN(NEG)), IF(BE12, FILTER(NONEG, LEN(NONEG)), """")))"),-5.0)</f>
        <v>-5</v>
      </c>
      <c r="BG12" s="43">
        <f>IFERROR(__xludf.DUMMYFUNCTION("""COMPUTED_VALUE"""),10.0)</f>
        <v>10</v>
      </c>
      <c r="BH12" s="43">
        <f>IFERROR(__xludf.DUMMYFUNCTION("""COMPUTED_VALUE"""),15.0)</f>
        <v>15</v>
      </c>
      <c r="BI12" s="43">
        <f>IF(N3="", 0, IF(SUM(M12:R12)-N12&lt;&gt;0, 0, IF(SUM(C12:H12)&gt;0, 2, IF(SUM(C12:H12)&lt;0, 3, 1))))</f>
        <v>1</v>
      </c>
      <c r="BJ12" s="43">
        <f>IFERROR(__xludf.DUMMYFUNCTION("IF(BI12=1, FILTER(TOSSUP, LEN(TOSSUP)), IF(BI12=2, FILTER(NEG, LEN(NEG)), IF(BI12, FILTER(NONEG, LEN(NONEG)), """")))"),-5.0)</f>
        <v>-5</v>
      </c>
      <c r="BK12" s="43">
        <f>IFERROR(__xludf.DUMMYFUNCTION("""COMPUTED_VALUE"""),10.0)</f>
        <v>10</v>
      </c>
      <c r="BL12" s="43">
        <f>IFERROR(__xludf.DUMMYFUNCTION("""COMPUTED_VALUE"""),15.0)</f>
        <v>15</v>
      </c>
      <c r="BM12" s="43">
        <f>IF(O3="", 0, IF(SUM(M12:R12)-O12&lt;&gt;0, 0, IF(SUM(C12:H12)&gt;0, 2, IF(SUM(C12:H12)&lt;0, 3, 1))))</f>
        <v>1</v>
      </c>
      <c r="BN12" s="43">
        <f>IFERROR(__xludf.DUMMYFUNCTION("IF(BM12=1, FILTER(TOSSUP, LEN(TOSSUP)), IF(BM12=2, FILTER(NEG, LEN(NEG)), IF(BM12, FILTER(NONEG, LEN(NONEG)), """")))"),-5.0)</f>
        <v>-5</v>
      </c>
      <c r="BO12" s="43">
        <f>IFERROR(__xludf.DUMMYFUNCTION("""COMPUTED_VALUE"""),10.0)</f>
        <v>10</v>
      </c>
      <c r="BP12" s="43">
        <f>IFERROR(__xludf.DUMMYFUNCTION("""COMPUTED_VALUE"""),15.0)</f>
        <v>15</v>
      </c>
      <c r="BQ12" s="43">
        <f>IF(P3="", 0, IF(SUM(M12:R12)-P12&lt;&gt;0, 0, IF(SUM(C12:H12)&gt;0, 2, IF(SUM(C12:H12)&lt;0, 3, 1))))</f>
        <v>0</v>
      </c>
      <c r="BR12" s="43" t="str">
        <f>IFERROR(__xludf.DUMMYFUNCTION("IF(BQ12=1, FILTER(TOSSUP, LEN(TOSSUP)), IF(BQ12=2, FILTER(NEG, LEN(NEG)), IF(BQ12, FILTER(NONEG, LEN(NONEG)), """")))"),"")</f>
        <v/>
      </c>
      <c r="BS12" s="43"/>
      <c r="BT12" s="43"/>
      <c r="BU12" s="43">
        <f>IF(Q3="", 0, IF(SUM(M12:R12)-Q12&lt;&gt;0, 0, IF(SUM(C12:H12)&gt;0, 2, IF(SUM(C12:H12)&lt;0, 3, 1))))</f>
        <v>0</v>
      </c>
      <c r="BV12" s="43" t="str">
        <f>IFERROR(__xludf.DUMMYFUNCTION("IF(BU12=1, FILTER(TOSSUP, LEN(TOSSUP)), IF(BU12=2, FILTER(NEG, LEN(NEG)), IF(BU12, FILTER(NONEG, LEN(NONEG)), """")))"),"")</f>
        <v/>
      </c>
      <c r="BW12" s="43"/>
      <c r="BX12" s="43"/>
      <c r="BY12" s="43">
        <f>IF(R3="", 0, IF(SUM(M12:R12)-R12&lt;&gt;0, 0, IF(SUM(C12:H12)&gt;0, 2, IF(SUM(C12:H12)&lt;0, 3, 1))))</f>
        <v>0</v>
      </c>
      <c r="BZ12" s="43" t="str">
        <f>IFERROR(__xludf.DUMMYFUNCTION("IF(BY12=1, FILTER(TOSSUP, LEN(TOSSUP)), IF(BY12=2, FILTER(NEG, LEN(NEG)), IF(BY12, FILTER(NONEG, LEN(NONEG)), """")))"),"")</f>
        <v/>
      </c>
      <c r="CA12" s="43"/>
      <c r="CB12" s="43"/>
    </row>
    <row r="13">
      <c r="A13" s="3"/>
      <c r="B13" s="3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SUM(J13,K12))"),65.0)</f>
        <v>65</v>
      </c>
      <c r="L13" s="67">
        <v>10.0</v>
      </c>
      <c r="M13" s="68">
        <v>15.0</v>
      </c>
      <c r="N13" s="71"/>
      <c r="O13" s="68"/>
      <c r="P13" s="70"/>
      <c r="Q13" s="69"/>
      <c r="R13" s="70"/>
      <c r="S13" s="65">
        <v>10.0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25</v>
      </c>
      <c r="U13" s="66">
        <f>IFERROR(__xludf.DUMMYFUNCTION("IF(OR(RegExMatch(T13&amp;"""",""ERR""), RegExMatch(T13&amp;"""",""--""), RegExMatch(U12&amp;"""",""--""),),  ""-----------"", SUM(T13,U12))"),100.0)</f>
        <v>100</v>
      </c>
      <c r="V13" s="43"/>
      <c r="W13" s="44" t="b">
        <f t="shared" si="1"/>
        <v>0</v>
      </c>
      <c r="X13" s="44" t="str">
        <f>IFERROR(__xludf.DUMMYFUNCTION("IF(W13, FILTER(BONUS, LEN(BONUS)), ""0"")"),"0")</f>
        <v>0</v>
      </c>
      <c r="Y13" s="43"/>
      <c r="Z13" s="43"/>
      <c r="AA13" s="43"/>
      <c r="AB13" s="44" t="b">
        <f t="shared" si="2"/>
        <v>1</v>
      </c>
      <c r="AC13" s="44">
        <f>IFERROR(__xludf.DUMMYFUNCTION("IF(AB13, FILTER(BONUS, LEN(BONUS)), ""0"")"),0.0)</f>
        <v>0</v>
      </c>
      <c r="AD13" s="43">
        <f>IFERROR(__xludf.DUMMYFUNCTION("""COMPUTED_VALUE"""),10.0)</f>
        <v>10</v>
      </c>
      <c r="AE13" s="43">
        <f>IFERROR(__xludf.DUMMYFUNCTION("""COMPUTED_VALUE"""),20.0)</f>
        <v>20</v>
      </c>
      <c r="AF13" s="43">
        <f>IFERROR(__xludf.DUMMYFUNCTION("""COMPUTED_VALUE"""),30.0)</f>
        <v>30</v>
      </c>
      <c r="AG13" s="43">
        <f>IF(C3="", 0, IF(SUM(C13:H13)-C13&lt;&gt;0, 0, IF(SUM(M13:R13)&gt;0, 2, IF(SUM(M13:R13)&lt;0, 3, 1))))</f>
        <v>2</v>
      </c>
      <c r="AH13" s="44">
        <f>IFERROR(__xludf.DUMMYFUNCTION("IF(AG13=1, FILTER(TOSSUP, LEN(TOSSUP)), IF(AG13=2, FILTER(NEG, LEN(NEG)), IF(AG13, FILTER(NONEG, LEN(NONEG)), """")))"),-5.0)</f>
        <v>-5</v>
      </c>
      <c r="AI13" s="43"/>
      <c r="AJ13" s="43"/>
      <c r="AK13" s="43">
        <f>IF(D3="", 0, IF(SUM(C13:H13)-D13&lt;&gt;0, 0, IF(SUM(M13:R13)&gt;0, 2, IF(SUM(M13:R13)&lt;0, 3, 1))))</f>
        <v>0</v>
      </c>
      <c r="AL13" s="43" t="str">
        <f>IFERROR(__xludf.DUMMYFUNCTION("IF(AK13=1, FILTER(TOSSUP, LEN(TOSSUP)), IF(AK13=2, FILTER(NEG, LEN(NEG)), IF(AK13, FILTER(NONEG, LEN(NONEG)), """")))"),"")</f>
        <v/>
      </c>
      <c r="AM13" s="43"/>
      <c r="AN13" s="43"/>
      <c r="AO13" s="43">
        <f>IF(E3="", 0, IF(SUM(C13:H13)-E13&lt;&gt;0, 0, IF(SUM(M13:R13)&gt;0, 2, IF(SUM(M13:R13)&lt;0, 3, 1))))</f>
        <v>2</v>
      </c>
      <c r="AP13" s="43">
        <f>IFERROR(__xludf.DUMMYFUNCTION("IF(AO13=1, FILTER(TOSSUP, LEN(TOSSUP)), IF(AO13=2, FILTER(NEG, LEN(NEG)), IF(AO13, FILTER(NONEG, LEN(NONEG)), """")))"),-5.0)</f>
        <v>-5</v>
      </c>
      <c r="AQ13" s="43"/>
      <c r="AR13" s="43"/>
      <c r="AS13" s="43">
        <f>IF(F3="", 0, IF(SUM(C13:H13)-F13&lt;&gt;0, 0, IF(SUM(M13:R13)&gt;0, 2, IF(SUM(M13:R13)&lt;0, 3, 1))))</f>
        <v>0</v>
      </c>
      <c r="AT13" s="43" t="str">
        <f>IFERROR(__xludf.DUMMYFUNCTION("IF(AS13=1, FILTER(TOSSUP, LEN(TOSSUP)), IF(AS13=2, FILTER(NEG, LEN(NEG)), IF(AS13, FILTER(NONEG, LEN(NONEG)), """")))"),"")</f>
        <v/>
      </c>
      <c r="AU13" s="43"/>
      <c r="AV13" s="43"/>
      <c r="AW13" s="43">
        <f>IF(G3="", 0, IF(SUM(C13:H13)-G13&lt;&gt;0, 0, IF(SUM(M13:R13)&gt;0, 2, IF(SUM(M13:R13)&lt;0, 3, 1))))</f>
        <v>0</v>
      </c>
      <c r="AX13" s="43" t="str">
        <f>IFERROR(__xludf.DUMMYFUNCTION("IF(AW13=1, FILTER(TOSSUP, LEN(TOSSUP)), IF(AW13=2, FILTER(NEG, LEN(NEG)), IF(AW13, FILTER(NONEG, LEN(NONEG)), """")))"),"")</f>
        <v/>
      </c>
      <c r="AY13" s="43"/>
      <c r="AZ13" s="43"/>
      <c r="BA13" s="43">
        <f>IF(H3="", 0, IF(SUM(C13:H13)-H13&lt;&gt;0, 0, IF(SUM(M13:R13)&gt;0, 2, IF(SUM(M13:R13)&lt;0, 3, 1))))</f>
        <v>0</v>
      </c>
      <c r="BB13" s="43" t="str">
        <f>IFERROR(__xludf.DUMMYFUNCTION("IF(BA13=1, FILTER(TOSSUP, LEN(TOSSUP)), IF(BA13=2, FILTER(NEG, LEN(NEG)), IF(BA13, FILTER(NONEG, LEN(NONEG)), """")))"),"")</f>
        <v/>
      </c>
      <c r="BC13" s="43"/>
      <c r="BD13" s="43"/>
      <c r="BE13" s="43">
        <f>IF(M3="", 0, IF(SUM(M13:R13)-M13&lt;&gt;0, 0, IF(SUM(C13:H13)&gt;0, 2, IF(SUM(C13:H13)&lt;0, 3, 1))))</f>
        <v>1</v>
      </c>
      <c r="BF13" s="43">
        <f>IFERROR(__xludf.DUMMYFUNCTION("IF(BE13=1, FILTER(TOSSUP, LEN(TOSSUP)), IF(BE13=2, FILTER(NEG, LEN(NEG)), IF(BE13, FILTER(NONEG, LEN(NONEG)), """")))"),-5.0)</f>
        <v>-5</v>
      </c>
      <c r="BG13" s="43">
        <f>IFERROR(__xludf.DUMMYFUNCTION("""COMPUTED_VALUE"""),10.0)</f>
        <v>10</v>
      </c>
      <c r="BH13" s="43">
        <f>IFERROR(__xludf.DUMMYFUNCTION("""COMPUTED_VALUE"""),15.0)</f>
        <v>15</v>
      </c>
      <c r="BI13" s="43">
        <f>IF(N3="", 0, IF(SUM(M13:R13)-N13&lt;&gt;0, 0, IF(SUM(C13:H13)&gt;0, 2, IF(SUM(C13:H13)&lt;0, 3, 1))))</f>
        <v>0</v>
      </c>
      <c r="BJ13" s="43" t="str">
        <f>IFERROR(__xludf.DUMMYFUNCTION("IF(BI13=1, FILTER(TOSSUP, LEN(TOSSUP)), IF(BI13=2, FILTER(NEG, LEN(NEG)), IF(BI13, FILTER(NONEG, LEN(NONEG)), """")))"),"")</f>
        <v/>
      </c>
      <c r="BK13" s="43"/>
      <c r="BL13" s="43"/>
      <c r="BM13" s="43">
        <f>IF(O3="", 0, IF(SUM(M13:R13)-O13&lt;&gt;0, 0, IF(SUM(C13:H13)&gt;0, 2, IF(SUM(C13:H13)&lt;0, 3, 1))))</f>
        <v>0</v>
      </c>
      <c r="BN13" s="43" t="str">
        <f>IFERROR(__xludf.DUMMYFUNCTION("IF(BM13=1, FILTER(TOSSUP, LEN(TOSSUP)), IF(BM13=2, FILTER(NEG, LEN(NEG)), IF(BM13, FILTER(NONEG, LEN(NONEG)), """")))"),"")</f>
        <v/>
      </c>
      <c r="BO13" s="43"/>
      <c r="BP13" s="43"/>
      <c r="BQ13" s="43">
        <f>IF(P3="", 0, IF(SUM(M13:R13)-P13&lt;&gt;0, 0, IF(SUM(C13:H13)&gt;0, 2, IF(SUM(C13:H13)&lt;0, 3, 1))))</f>
        <v>0</v>
      </c>
      <c r="BR13" s="43" t="str">
        <f>IFERROR(__xludf.DUMMYFUNCTION("IF(BQ13=1, FILTER(TOSSUP, LEN(TOSSUP)), IF(BQ13=2, FILTER(NEG, LEN(NEG)), IF(BQ13, FILTER(NONEG, LEN(NONEG)), """")))"),"")</f>
        <v/>
      </c>
      <c r="BS13" s="43"/>
      <c r="BT13" s="43"/>
      <c r="BU13" s="43">
        <f>IF(Q3="", 0, IF(SUM(M13:R13)-Q13&lt;&gt;0, 0, IF(SUM(C13:H13)&gt;0, 2, IF(SUM(C13:H13)&lt;0, 3, 1))))</f>
        <v>0</v>
      </c>
      <c r="BV13" s="43" t="str">
        <f>IFERROR(__xludf.DUMMYFUNCTION("IF(BU13=1, FILTER(TOSSUP, LEN(TOSSUP)), IF(BU13=2, FILTER(NEG, LEN(NEG)), IF(BU13, FILTER(NONEG, LEN(NONEG)), """")))"),"")</f>
        <v/>
      </c>
      <c r="BW13" s="43"/>
      <c r="BX13" s="43"/>
      <c r="BY13" s="43">
        <f>IF(R3="", 0, IF(SUM(M13:R13)-R13&lt;&gt;0, 0, IF(SUM(C13:H13)&gt;0, 2, IF(SUM(C13:H13)&lt;0, 3, 1))))</f>
        <v>0</v>
      </c>
      <c r="BZ13" s="43" t="str">
        <f>IFERROR(__xludf.DUMMYFUNCTION("IF(BY13=1, FILTER(TOSSUP, LEN(TOSSUP)), IF(BY13=2, FILTER(NEG, LEN(NEG)), IF(BY13, FILTER(NONEG, LEN(NONEG)), """")))"),"")</f>
        <v/>
      </c>
      <c r="CA13" s="43"/>
      <c r="CB13" s="43"/>
    </row>
    <row r="14">
      <c r="A14" s="3"/>
      <c r="B14" s="3"/>
      <c r="C14" s="62">
        <v>10.0</v>
      </c>
      <c r="D14" s="63"/>
      <c r="E14" s="64"/>
      <c r="F14" s="71"/>
      <c r="G14" s="64"/>
      <c r="H14" s="71"/>
      <c r="I14" s="65">
        <v>10.0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20</v>
      </c>
      <c r="K14" s="66">
        <f>IFERROR(__xludf.DUMMYFUNCTION("IF(OR(RegExMatch(J14&amp;"""",""ERR""), RegExMatch(J14&amp;"""",""--""), RegExMatch(K13&amp;"""",""--""),),  ""-----------"", SUM(J14,K13))"),85.0)</f>
        <v>85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SUM(T14,U13))"),100.0)</f>
        <v>100</v>
      </c>
      <c r="V14" s="43"/>
      <c r="W14" s="44" t="b">
        <f t="shared" si="1"/>
        <v>1</v>
      </c>
      <c r="X14" s="44">
        <f>IFERROR(__xludf.DUMMYFUNCTION("IF(W14, FILTER(BONUS, LEN(BONUS)), ""0"")"),0.0)</f>
        <v>0</v>
      </c>
      <c r="Y14" s="43">
        <f>IFERROR(__xludf.DUMMYFUNCTION("""COMPUTED_VALUE"""),10.0)</f>
        <v>10</v>
      </c>
      <c r="Z14" s="43">
        <f>IFERROR(__xludf.DUMMYFUNCTION("""COMPUTED_VALUE"""),20.0)</f>
        <v>20</v>
      </c>
      <c r="AA14" s="43">
        <f>IFERROR(__xludf.DUMMYFUNCTION("""COMPUTED_VALUE"""),30.0)</f>
        <v>30</v>
      </c>
      <c r="AB14" s="44" t="b">
        <f t="shared" si="2"/>
        <v>0</v>
      </c>
      <c r="AC14" s="44" t="str">
        <f>IFERROR(__xludf.DUMMYFUNCTION("IF(AB14, FILTER(BONUS, LEN(BONUS)), ""0"")"),"0")</f>
        <v>0</v>
      </c>
      <c r="AD14" s="43"/>
      <c r="AE14" s="43"/>
      <c r="AF14" s="43"/>
      <c r="AG14" s="43">
        <f>IF(C3="", 0, IF(SUM(C14:H14)-C14&lt;&gt;0, 0, IF(SUM(M14:R14)&gt;0, 2, IF(SUM(M14:R14)&lt;0, 3, 1))))</f>
        <v>1</v>
      </c>
      <c r="AH14" s="44">
        <f>IFERROR(__xludf.DUMMYFUNCTION("IF(AG14=1, FILTER(TOSSUP, LEN(TOSSUP)), IF(AG14=2, FILTER(NEG, LEN(NEG)), IF(AG14, FILTER(NONEG, LEN(NONEG)), """")))"),-5.0)</f>
        <v>-5</v>
      </c>
      <c r="AI14" s="43">
        <f>IFERROR(__xludf.DUMMYFUNCTION("""COMPUTED_VALUE"""),10.0)</f>
        <v>10</v>
      </c>
      <c r="AJ14" s="43">
        <f>IFERROR(__xludf.DUMMYFUNCTION("""COMPUTED_VALUE"""),15.0)</f>
        <v>15</v>
      </c>
      <c r="AK14" s="43">
        <f>IF(D3="", 0, IF(SUM(C14:H14)-D14&lt;&gt;0, 0, IF(SUM(M14:R14)&gt;0, 2, IF(SUM(M14:R14)&lt;0, 3, 1))))</f>
        <v>0</v>
      </c>
      <c r="AL14" s="43" t="str">
        <f>IFERROR(__xludf.DUMMYFUNCTION("IF(AK14=1, FILTER(TOSSUP, LEN(TOSSUP)), IF(AK14=2, FILTER(NEG, LEN(NEG)), IF(AK14, FILTER(NONEG, LEN(NONEG)), """")))"),"")</f>
        <v/>
      </c>
      <c r="AM14" s="43"/>
      <c r="AN14" s="43"/>
      <c r="AO14" s="43">
        <f>IF(E3="", 0, IF(SUM(C14:H14)-E14&lt;&gt;0, 0, IF(SUM(M14:R14)&gt;0, 2, IF(SUM(M14:R14)&lt;0, 3, 1))))</f>
        <v>0</v>
      </c>
      <c r="AP14" s="43" t="str">
        <f>IFERROR(__xludf.DUMMYFUNCTION("IF(AO14=1, FILTER(TOSSUP, LEN(TOSSUP)), IF(AO14=2, FILTER(NEG, LEN(NEG)), IF(AO14, FILTER(NONEG, LEN(NONEG)), """")))"),"")</f>
        <v/>
      </c>
      <c r="AQ14" s="43"/>
      <c r="AR14" s="43"/>
      <c r="AS14" s="43">
        <f>IF(F3="", 0, IF(SUM(C14:H14)-F14&lt;&gt;0, 0, IF(SUM(M14:R14)&gt;0, 2, IF(SUM(M14:R14)&lt;0, 3, 1))))</f>
        <v>0</v>
      </c>
      <c r="AT14" s="43" t="str">
        <f>IFERROR(__xludf.DUMMYFUNCTION("IF(AS14=1, FILTER(TOSSUP, LEN(TOSSUP)), IF(AS14=2, FILTER(NEG, LEN(NEG)), IF(AS14, FILTER(NONEG, LEN(NONEG)), """")))"),"")</f>
        <v/>
      </c>
      <c r="AU14" s="43"/>
      <c r="AV14" s="43"/>
      <c r="AW14" s="43">
        <f>IF(G3="", 0, IF(SUM(C14:H14)-G14&lt;&gt;0, 0, IF(SUM(M14:R14)&gt;0, 2, IF(SUM(M14:R14)&lt;0, 3, 1))))</f>
        <v>0</v>
      </c>
      <c r="AX14" s="43" t="str">
        <f>IFERROR(__xludf.DUMMYFUNCTION("IF(AW14=1, FILTER(TOSSUP, LEN(TOSSUP)), IF(AW14=2, FILTER(NEG, LEN(NEG)), IF(AW14, FILTER(NONEG, LEN(NONEG)), """")))"),"")</f>
        <v/>
      </c>
      <c r="AY14" s="43"/>
      <c r="AZ14" s="43"/>
      <c r="BA14" s="43">
        <f>IF(H3="", 0, IF(SUM(C14:H14)-H14&lt;&gt;0, 0, IF(SUM(M14:R14)&gt;0, 2, IF(SUM(M14:R14)&lt;0, 3, 1))))</f>
        <v>0</v>
      </c>
      <c r="BB14" s="43" t="str">
        <f>IFERROR(__xludf.DUMMYFUNCTION("IF(BA14=1, FILTER(TOSSUP, LEN(TOSSUP)), IF(BA14=2, FILTER(NEG, LEN(NEG)), IF(BA14, FILTER(NONEG, LEN(NONEG)), """")))"),"")</f>
        <v/>
      </c>
      <c r="BC14" s="43"/>
      <c r="BD14" s="43"/>
      <c r="BE14" s="43">
        <f>IF(M3="", 0, IF(SUM(M14:R14)-M14&lt;&gt;0, 0, IF(SUM(C14:H14)&gt;0, 2, IF(SUM(C14:H14)&lt;0, 3, 1))))</f>
        <v>2</v>
      </c>
      <c r="BF14" s="43">
        <f>IFERROR(__xludf.DUMMYFUNCTION("IF(BE14=1, FILTER(TOSSUP, LEN(TOSSUP)), IF(BE14=2, FILTER(NEG, LEN(NEG)), IF(BE14, FILTER(NONEG, LEN(NONEG)), """")))"),-5.0)</f>
        <v>-5</v>
      </c>
      <c r="BG14" s="43"/>
      <c r="BH14" s="43"/>
      <c r="BI14" s="43">
        <f>IF(N3="", 0, IF(SUM(M14:R14)-N14&lt;&gt;0, 0, IF(SUM(C14:H14)&gt;0, 2, IF(SUM(C14:H14)&lt;0, 3, 1))))</f>
        <v>2</v>
      </c>
      <c r="BJ14" s="43">
        <f>IFERROR(__xludf.DUMMYFUNCTION("IF(BI14=1, FILTER(TOSSUP, LEN(TOSSUP)), IF(BI14=2, FILTER(NEG, LEN(NEG)), IF(BI14, FILTER(NONEG, LEN(NONEG)), """")))"),-5.0)</f>
        <v>-5</v>
      </c>
      <c r="BK14" s="43"/>
      <c r="BL14" s="43"/>
      <c r="BM14" s="43">
        <f>IF(O3="", 0, IF(SUM(M14:R14)-O14&lt;&gt;0, 0, IF(SUM(C14:H14)&gt;0, 2, IF(SUM(C14:H14)&lt;0, 3, 1))))</f>
        <v>2</v>
      </c>
      <c r="BN14" s="43">
        <f>IFERROR(__xludf.DUMMYFUNCTION("IF(BM14=1, FILTER(TOSSUP, LEN(TOSSUP)), IF(BM14=2, FILTER(NEG, LEN(NEG)), IF(BM14, FILTER(NONEG, LEN(NONEG)), """")))"),-5.0)</f>
        <v>-5</v>
      </c>
      <c r="BO14" s="43"/>
      <c r="BP14" s="43"/>
      <c r="BQ14" s="43">
        <f>IF(P3="", 0, IF(SUM(M14:R14)-P14&lt;&gt;0, 0, IF(SUM(C14:H14)&gt;0, 2, IF(SUM(C14:H14)&lt;0, 3, 1))))</f>
        <v>0</v>
      </c>
      <c r="BR14" s="43" t="str">
        <f>IFERROR(__xludf.DUMMYFUNCTION("IF(BQ14=1, FILTER(TOSSUP, LEN(TOSSUP)), IF(BQ14=2, FILTER(NEG, LEN(NEG)), IF(BQ14, FILTER(NONEG, LEN(NONEG)), """")))"),"")</f>
        <v/>
      </c>
      <c r="BS14" s="43"/>
      <c r="BT14" s="43"/>
      <c r="BU14" s="43">
        <f>IF(Q3="", 0, IF(SUM(M14:R14)-Q14&lt;&gt;0, 0, IF(SUM(C14:H14)&gt;0, 2, IF(SUM(C14:H14)&lt;0, 3, 1))))</f>
        <v>0</v>
      </c>
      <c r="BV14" s="43" t="str">
        <f>IFERROR(__xludf.DUMMYFUNCTION("IF(BU14=1, FILTER(TOSSUP, LEN(TOSSUP)), IF(BU14=2, FILTER(NEG, LEN(NEG)), IF(BU14, FILTER(NONEG, LEN(NONEG)), """")))"),"")</f>
        <v/>
      </c>
      <c r="BW14" s="43"/>
      <c r="BX14" s="43"/>
      <c r="BY14" s="43">
        <f>IF(R3="", 0, IF(SUM(M14:R14)-R14&lt;&gt;0, 0, IF(SUM(C14:H14)&gt;0, 2, IF(SUM(C14:H14)&lt;0, 3, 1))))</f>
        <v>0</v>
      </c>
      <c r="BZ14" s="43" t="str">
        <f>IFERROR(__xludf.DUMMYFUNCTION("IF(BY14=1, FILTER(TOSSUP, LEN(TOSSUP)), IF(BY14=2, FILTER(NEG, LEN(NEG)), IF(BY14, FILTER(NONEG, LEN(NONEG)), """")))"),"")</f>
        <v/>
      </c>
      <c r="CA14" s="43"/>
      <c r="CB14" s="43"/>
    </row>
    <row r="15">
      <c r="A15" s="3"/>
      <c r="B15" s="3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SUM(J15,K14))"),85.0)</f>
        <v>85</v>
      </c>
      <c r="L15" s="67">
        <v>12.0</v>
      </c>
      <c r="M15" s="68"/>
      <c r="N15" s="63"/>
      <c r="O15" s="68">
        <v>10.0</v>
      </c>
      <c r="P15" s="70"/>
      <c r="Q15" s="69"/>
      <c r="R15" s="70"/>
      <c r="S15" s="65">
        <v>10.0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20</v>
      </c>
      <c r="U15" s="66">
        <f>IFERROR(__xludf.DUMMYFUNCTION("IF(OR(RegExMatch(T15&amp;"""",""ERR""), RegExMatch(T15&amp;"""",""--""), RegExMatch(U14&amp;"""",""--""),),  ""-----------"", SUM(T15,U14))"),120.0)</f>
        <v>120</v>
      </c>
      <c r="V15" s="43"/>
      <c r="W15" s="44" t="b">
        <f t="shared" si="1"/>
        <v>0</v>
      </c>
      <c r="X15" s="44" t="str">
        <f>IFERROR(__xludf.DUMMYFUNCTION("IF(W15, FILTER(BONUS, LEN(BONUS)), ""0"")"),"0")</f>
        <v>0</v>
      </c>
      <c r="Y15" s="43"/>
      <c r="Z15" s="43"/>
      <c r="AA15" s="43"/>
      <c r="AB15" s="44" t="b">
        <f t="shared" si="2"/>
        <v>1</v>
      </c>
      <c r="AC15" s="44">
        <f>IFERROR(__xludf.DUMMYFUNCTION("IF(AB15, FILTER(BONUS, LEN(BONUS)), ""0"")"),0.0)</f>
        <v>0</v>
      </c>
      <c r="AD15" s="43">
        <f>IFERROR(__xludf.DUMMYFUNCTION("""COMPUTED_VALUE"""),10.0)</f>
        <v>10</v>
      </c>
      <c r="AE15" s="43">
        <f>IFERROR(__xludf.DUMMYFUNCTION("""COMPUTED_VALUE"""),20.0)</f>
        <v>20</v>
      </c>
      <c r="AF15" s="43">
        <f>IFERROR(__xludf.DUMMYFUNCTION("""COMPUTED_VALUE"""),30.0)</f>
        <v>30</v>
      </c>
      <c r="AG15" s="43">
        <f>IF(C3="", 0, IF(SUM(C15:H15)-C15&lt;&gt;0, 0, IF(SUM(M15:R15)&gt;0, 2, IF(SUM(M15:R15)&lt;0, 3, 1))))</f>
        <v>2</v>
      </c>
      <c r="AH15" s="44">
        <f>IFERROR(__xludf.DUMMYFUNCTION("IF(AG15=1, FILTER(TOSSUP, LEN(TOSSUP)), IF(AG15=2, FILTER(NEG, LEN(NEG)), IF(AG15, FILTER(NONEG, LEN(NONEG)), """")))"),-5.0)</f>
        <v>-5</v>
      </c>
      <c r="AI15" s="43"/>
      <c r="AJ15" s="43"/>
      <c r="AK15" s="43">
        <f>IF(D3="", 0, IF(SUM(C15:H15)-D15&lt;&gt;0, 0, IF(SUM(M15:R15)&gt;0, 2, IF(SUM(M15:R15)&lt;0, 3, 1))))</f>
        <v>0</v>
      </c>
      <c r="AL15" s="43" t="str">
        <f>IFERROR(__xludf.DUMMYFUNCTION("IF(AK15=1, FILTER(TOSSUP, LEN(TOSSUP)), IF(AK15=2, FILTER(NEG, LEN(NEG)), IF(AK15, FILTER(NONEG, LEN(NONEG)), """")))"),"")</f>
        <v/>
      </c>
      <c r="AM15" s="43"/>
      <c r="AN15" s="43"/>
      <c r="AO15" s="43">
        <f>IF(E3="", 0, IF(SUM(C15:H15)-E15&lt;&gt;0, 0, IF(SUM(M15:R15)&gt;0, 2, IF(SUM(M15:R15)&lt;0, 3, 1))))</f>
        <v>2</v>
      </c>
      <c r="AP15" s="43">
        <f>IFERROR(__xludf.DUMMYFUNCTION("IF(AO15=1, FILTER(TOSSUP, LEN(TOSSUP)), IF(AO15=2, FILTER(NEG, LEN(NEG)), IF(AO15, FILTER(NONEG, LEN(NONEG)), """")))"),-5.0)</f>
        <v>-5</v>
      </c>
      <c r="AQ15" s="43"/>
      <c r="AR15" s="43"/>
      <c r="AS15" s="43">
        <f>IF(F3="", 0, IF(SUM(C15:H15)-F15&lt;&gt;0, 0, IF(SUM(M15:R15)&gt;0, 2, IF(SUM(M15:R15)&lt;0, 3, 1))))</f>
        <v>0</v>
      </c>
      <c r="AT15" s="43" t="str">
        <f>IFERROR(__xludf.DUMMYFUNCTION("IF(AS15=1, FILTER(TOSSUP, LEN(TOSSUP)), IF(AS15=2, FILTER(NEG, LEN(NEG)), IF(AS15, FILTER(NONEG, LEN(NONEG)), """")))"),"")</f>
        <v/>
      </c>
      <c r="AU15" s="43"/>
      <c r="AV15" s="43"/>
      <c r="AW15" s="43">
        <f>IF(G3="", 0, IF(SUM(C15:H15)-G15&lt;&gt;0, 0, IF(SUM(M15:R15)&gt;0, 2, IF(SUM(M15:R15)&lt;0, 3, 1))))</f>
        <v>0</v>
      </c>
      <c r="AX15" s="43" t="str">
        <f>IFERROR(__xludf.DUMMYFUNCTION("IF(AW15=1, FILTER(TOSSUP, LEN(TOSSUP)), IF(AW15=2, FILTER(NEG, LEN(NEG)), IF(AW15, FILTER(NONEG, LEN(NONEG)), """")))"),"")</f>
        <v/>
      </c>
      <c r="AY15" s="43"/>
      <c r="AZ15" s="43"/>
      <c r="BA15" s="43">
        <f>IF(H3="", 0, IF(SUM(C15:H15)-H15&lt;&gt;0, 0, IF(SUM(M15:R15)&gt;0, 2, IF(SUM(M15:R15)&lt;0, 3, 1))))</f>
        <v>0</v>
      </c>
      <c r="BB15" s="43" t="str">
        <f>IFERROR(__xludf.DUMMYFUNCTION("IF(BA15=1, FILTER(TOSSUP, LEN(TOSSUP)), IF(BA15=2, FILTER(NEG, LEN(NEG)), IF(BA15, FILTER(NONEG, LEN(NONEG)), """")))"),"")</f>
        <v/>
      </c>
      <c r="BC15" s="43"/>
      <c r="BD15" s="43"/>
      <c r="BE15" s="43">
        <f>IF(M3="", 0, IF(SUM(M15:R15)-M15&lt;&gt;0, 0, IF(SUM(C15:H15)&gt;0, 2, IF(SUM(C15:H15)&lt;0, 3, 1))))</f>
        <v>0</v>
      </c>
      <c r="BF15" s="43" t="str">
        <f>IFERROR(__xludf.DUMMYFUNCTION("IF(BE15=1, FILTER(TOSSUP, LEN(TOSSUP)), IF(BE15=2, FILTER(NEG, LEN(NEG)), IF(BE15, FILTER(NONEG, LEN(NONEG)), """")))"),"")</f>
        <v/>
      </c>
      <c r="BG15" s="43"/>
      <c r="BH15" s="43"/>
      <c r="BI15" s="43">
        <f>IF(N3="", 0, IF(SUM(M15:R15)-N15&lt;&gt;0, 0, IF(SUM(C15:H15)&gt;0, 2, IF(SUM(C15:H15)&lt;0, 3, 1))))</f>
        <v>0</v>
      </c>
      <c r="BJ15" s="43" t="str">
        <f>IFERROR(__xludf.DUMMYFUNCTION("IF(BI15=1, FILTER(TOSSUP, LEN(TOSSUP)), IF(BI15=2, FILTER(NEG, LEN(NEG)), IF(BI15, FILTER(NONEG, LEN(NONEG)), """")))"),"")</f>
        <v/>
      </c>
      <c r="BK15" s="43"/>
      <c r="BL15" s="43"/>
      <c r="BM15" s="43">
        <f>IF(O3="", 0, IF(SUM(M15:R15)-O15&lt;&gt;0, 0, IF(SUM(C15:H15)&gt;0, 2, IF(SUM(C15:H15)&lt;0, 3, 1))))</f>
        <v>1</v>
      </c>
      <c r="BN15" s="43">
        <f>IFERROR(__xludf.DUMMYFUNCTION("IF(BM15=1, FILTER(TOSSUP, LEN(TOSSUP)), IF(BM15=2, FILTER(NEG, LEN(NEG)), IF(BM15, FILTER(NONEG, LEN(NONEG)), """")))"),-5.0)</f>
        <v>-5</v>
      </c>
      <c r="BO15" s="43">
        <f>IFERROR(__xludf.DUMMYFUNCTION("""COMPUTED_VALUE"""),10.0)</f>
        <v>10</v>
      </c>
      <c r="BP15" s="43">
        <f>IFERROR(__xludf.DUMMYFUNCTION("""COMPUTED_VALUE"""),15.0)</f>
        <v>15</v>
      </c>
      <c r="BQ15" s="43">
        <f>IF(P3="", 0, IF(SUM(M15:R15)-P15&lt;&gt;0, 0, IF(SUM(C15:H15)&gt;0, 2, IF(SUM(C15:H15)&lt;0, 3, 1))))</f>
        <v>0</v>
      </c>
      <c r="BR15" s="43" t="str">
        <f>IFERROR(__xludf.DUMMYFUNCTION("IF(BQ15=1, FILTER(TOSSUP, LEN(TOSSUP)), IF(BQ15=2, FILTER(NEG, LEN(NEG)), IF(BQ15, FILTER(NONEG, LEN(NONEG)), """")))"),"")</f>
        <v/>
      </c>
      <c r="BS15" s="43"/>
      <c r="BT15" s="43"/>
      <c r="BU15" s="43">
        <f>IF(Q3="", 0, IF(SUM(M15:R15)-Q15&lt;&gt;0, 0, IF(SUM(C15:H15)&gt;0, 2, IF(SUM(C15:H15)&lt;0, 3, 1))))</f>
        <v>0</v>
      </c>
      <c r="BV15" s="43" t="str">
        <f>IFERROR(__xludf.DUMMYFUNCTION("IF(BU15=1, FILTER(TOSSUP, LEN(TOSSUP)), IF(BU15=2, FILTER(NEG, LEN(NEG)), IF(BU15, FILTER(NONEG, LEN(NONEG)), """")))"),"")</f>
        <v/>
      </c>
      <c r="BW15" s="43"/>
      <c r="BX15" s="43"/>
      <c r="BY15" s="43">
        <f>IF(R3="", 0, IF(SUM(M15:R15)-R15&lt;&gt;0, 0, IF(SUM(C15:H15)&gt;0, 2, IF(SUM(C15:H15)&lt;0, 3, 1))))</f>
        <v>0</v>
      </c>
      <c r="BZ15" s="43" t="str">
        <f>IFERROR(__xludf.DUMMYFUNCTION("IF(BY15=1, FILTER(TOSSUP, LEN(TOSSUP)), IF(BY15=2, FILTER(NEG, LEN(NEG)), IF(BY15, FILTER(NONEG, LEN(NONEG)), """")))"),"")</f>
        <v/>
      </c>
      <c r="CA15" s="43"/>
      <c r="CB15" s="43"/>
    </row>
    <row r="16">
      <c r="A16" s="3"/>
      <c r="B16" s="3"/>
      <c r="C16" s="32"/>
      <c r="D16" s="61"/>
      <c r="E16" s="60"/>
      <c r="F16" s="61"/>
      <c r="G16" s="60"/>
      <c r="H16" s="33"/>
      <c r="I16" s="34"/>
      <c r="J16" s="33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2">
        <f>IFERROR(__xludf.DUMMYFUNCTION("IF(OR(RegExMatch(J16&amp;"""",""ERR""), RegExMatch(J16&amp;"""",""--""), RegExMatch(K15&amp;"""",""--""),),  ""-----------"", SUM(J16,K15))"),85.0)</f>
        <v>85</v>
      </c>
      <c r="L16" s="38">
        <v>13.0</v>
      </c>
      <c r="M16" s="39">
        <v>10.0</v>
      </c>
      <c r="N16" s="61"/>
      <c r="O16" s="58"/>
      <c r="P16" s="59"/>
      <c r="Q16" s="58"/>
      <c r="R16" s="59"/>
      <c r="S16" s="34">
        <v>20.0</v>
      </c>
      <c r="T16" s="33">
        <f>IF(AND(SUM(M16:R16)&lt;=0,S16&gt;0), "BON.ERR", IF(OR(AND(M16&lt;&gt;"", M3=""), AND(N16&lt;&gt;"", N3=""), AND(O16&lt;&gt;"", O3=""), AND(P16&lt;&gt;"", P3=""), AND(Q16&lt;&gt;"", Q3=""), AND(R16&lt;&gt;"", R3="")), "TU.ERR", SUM(M16:S16)))</f>
        <v>30</v>
      </c>
      <c r="U16" s="42">
        <f>IFERROR(__xludf.DUMMYFUNCTION("IF(OR(RegExMatch(T16&amp;"""",""ERR""), RegExMatch(T16&amp;"""",""--""), RegExMatch(U15&amp;"""",""--""),),  ""-----------"", SUM(T16,U15))"),150.0)</f>
        <v>150</v>
      </c>
      <c r="V16" s="43"/>
      <c r="W16" s="44" t="b">
        <f t="shared" si="1"/>
        <v>0</v>
      </c>
      <c r="X16" s="44" t="str">
        <f>IFERROR(__xludf.DUMMYFUNCTION("IF(W16, FILTER(BONUS, LEN(BONUS)), ""0"")"),"0")</f>
        <v>0</v>
      </c>
      <c r="Y16" s="43"/>
      <c r="Z16" s="43"/>
      <c r="AA16" s="43"/>
      <c r="AB16" s="44" t="b">
        <f t="shared" si="2"/>
        <v>1</v>
      </c>
      <c r="AC16" s="44">
        <f>IFERROR(__xludf.DUMMYFUNCTION("IF(AB16, FILTER(BONUS, LEN(BONUS)), ""0"")"),0.0)</f>
        <v>0</v>
      </c>
      <c r="AD16" s="43">
        <f>IFERROR(__xludf.DUMMYFUNCTION("""COMPUTED_VALUE"""),10.0)</f>
        <v>10</v>
      </c>
      <c r="AE16" s="43">
        <f>IFERROR(__xludf.DUMMYFUNCTION("""COMPUTED_VALUE"""),20.0)</f>
        <v>20</v>
      </c>
      <c r="AF16" s="43">
        <f>IFERROR(__xludf.DUMMYFUNCTION("""COMPUTED_VALUE"""),30.0)</f>
        <v>30</v>
      </c>
      <c r="AG16" s="43">
        <f>IF(C3="", 0, IF(SUM(C16:H16)-C16&lt;&gt;0, 0, IF(SUM(M16:R16)&gt;0, 2, IF(SUM(M16:R16)&lt;0, 3, 1))))</f>
        <v>2</v>
      </c>
      <c r="AH16" s="44">
        <f>IFERROR(__xludf.DUMMYFUNCTION("IF(AG16=1, FILTER(TOSSUP, LEN(TOSSUP)), IF(AG16=2, FILTER(NEG, LEN(NEG)), IF(AG16, FILTER(NONEG, LEN(NONEG)), """")))"),-5.0)</f>
        <v>-5</v>
      </c>
      <c r="AI16" s="43"/>
      <c r="AJ16" s="43"/>
      <c r="AK16" s="43">
        <f>IF(D3="", 0, IF(SUM(C16:H16)-D16&lt;&gt;0, 0, IF(SUM(M16:R16)&gt;0, 2, IF(SUM(M16:R16)&lt;0, 3, 1))))</f>
        <v>0</v>
      </c>
      <c r="AL16" s="43" t="str">
        <f>IFERROR(__xludf.DUMMYFUNCTION("IF(AK16=1, FILTER(TOSSUP, LEN(TOSSUP)), IF(AK16=2, FILTER(NEG, LEN(NEG)), IF(AK16, FILTER(NONEG, LEN(NONEG)), """")))"),"")</f>
        <v/>
      </c>
      <c r="AM16" s="43"/>
      <c r="AN16" s="43"/>
      <c r="AO16" s="43">
        <f>IF(E3="", 0, IF(SUM(C16:H16)-E16&lt;&gt;0, 0, IF(SUM(M16:R16)&gt;0, 2, IF(SUM(M16:R16)&lt;0, 3, 1))))</f>
        <v>2</v>
      </c>
      <c r="AP16" s="43">
        <f>IFERROR(__xludf.DUMMYFUNCTION("IF(AO16=1, FILTER(TOSSUP, LEN(TOSSUP)), IF(AO16=2, FILTER(NEG, LEN(NEG)), IF(AO16, FILTER(NONEG, LEN(NONEG)), """")))"),-5.0)</f>
        <v>-5</v>
      </c>
      <c r="AQ16" s="43"/>
      <c r="AR16" s="43"/>
      <c r="AS16" s="43">
        <f>IF(F3="", 0, IF(SUM(C16:H16)-F16&lt;&gt;0, 0, IF(SUM(M16:R16)&gt;0, 2, IF(SUM(M16:R16)&lt;0, 3, 1))))</f>
        <v>0</v>
      </c>
      <c r="AT16" s="43" t="str">
        <f>IFERROR(__xludf.DUMMYFUNCTION("IF(AS16=1, FILTER(TOSSUP, LEN(TOSSUP)), IF(AS16=2, FILTER(NEG, LEN(NEG)), IF(AS16, FILTER(NONEG, LEN(NONEG)), """")))"),"")</f>
        <v/>
      </c>
      <c r="AU16" s="43"/>
      <c r="AV16" s="43"/>
      <c r="AW16" s="43">
        <f>IF(G3="", 0, IF(SUM(C16:H16)-G16&lt;&gt;0, 0, IF(SUM(M16:R16)&gt;0, 2, IF(SUM(M16:R16)&lt;0, 3, 1))))</f>
        <v>0</v>
      </c>
      <c r="AX16" s="43" t="str">
        <f>IFERROR(__xludf.DUMMYFUNCTION("IF(AW16=1, FILTER(TOSSUP, LEN(TOSSUP)), IF(AW16=2, FILTER(NEG, LEN(NEG)), IF(AW16, FILTER(NONEG, LEN(NONEG)), """")))"),"")</f>
        <v/>
      </c>
      <c r="AY16" s="43"/>
      <c r="AZ16" s="43"/>
      <c r="BA16" s="43">
        <f>IF(H3="", 0, IF(SUM(C16:H16)-H16&lt;&gt;0, 0, IF(SUM(M16:R16)&gt;0, 2, IF(SUM(M16:R16)&lt;0, 3, 1))))</f>
        <v>0</v>
      </c>
      <c r="BB16" s="43" t="str">
        <f>IFERROR(__xludf.DUMMYFUNCTION("IF(BA16=1, FILTER(TOSSUP, LEN(TOSSUP)), IF(BA16=2, FILTER(NEG, LEN(NEG)), IF(BA16, FILTER(NONEG, LEN(NONEG)), """")))"),"")</f>
        <v/>
      </c>
      <c r="BC16" s="43"/>
      <c r="BD16" s="43"/>
      <c r="BE16" s="43">
        <f>IF(M3="", 0, IF(SUM(M16:R16)-M16&lt;&gt;0, 0, IF(SUM(C16:H16)&gt;0, 2, IF(SUM(C16:H16)&lt;0, 3, 1))))</f>
        <v>1</v>
      </c>
      <c r="BF16" s="43">
        <f>IFERROR(__xludf.DUMMYFUNCTION("IF(BE16=1, FILTER(TOSSUP, LEN(TOSSUP)), IF(BE16=2, FILTER(NEG, LEN(NEG)), IF(BE16, FILTER(NONEG, LEN(NONEG)), """")))"),-5.0)</f>
        <v>-5</v>
      </c>
      <c r="BG16" s="43">
        <f>IFERROR(__xludf.DUMMYFUNCTION("""COMPUTED_VALUE"""),10.0)</f>
        <v>10</v>
      </c>
      <c r="BH16" s="43">
        <f>IFERROR(__xludf.DUMMYFUNCTION("""COMPUTED_VALUE"""),15.0)</f>
        <v>15</v>
      </c>
      <c r="BI16" s="43">
        <f>IF(N3="", 0, IF(SUM(M16:R16)-N16&lt;&gt;0, 0, IF(SUM(C16:H16)&gt;0, 2, IF(SUM(C16:H16)&lt;0, 3, 1))))</f>
        <v>0</v>
      </c>
      <c r="BJ16" s="43" t="str">
        <f>IFERROR(__xludf.DUMMYFUNCTION("IF(BI16=1, FILTER(TOSSUP, LEN(TOSSUP)), IF(BI16=2, FILTER(NEG, LEN(NEG)), IF(BI16, FILTER(NONEG, LEN(NONEG)), """")))"),"")</f>
        <v/>
      </c>
      <c r="BK16" s="43"/>
      <c r="BL16" s="43"/>
      <c r="BM16" s="43">
        <f>IF(O3="", 0, IF(SUM(M16:R16)-O16&lt;&gt;0, 0, IF(SUM(C16:H16)&gt;0, 2, IF(SUM(C16:H16)&lt;0, 3, 1))))</f>
        <v>0</v>
      </c>
      <c r="BN16" s="43" t="str">
        <f>IFERROR(__xludf.DUMMYFUNCTION("IF(BM16=1, FILTER(TOSSUP, LEN(TOSSUP)), IF(BM16=2, FILTER(NEG, LEN(NEG)), IF(BM16, FILTER(NONEG, LEN(NONEG)), """")))"),"")</f>
        <v/>
      </c>
      <c r="BO16" s="43"/>
      <c r="BP16" s="43"/>
      <c r="BQ16" s="43">
        <f>IF(P3="", 0, IF(SUM(M16:R16)-P16&lt;&gt;0, 0, IF(SUM(C16:H16)&gt;0, 2, IF(SUM(C16:H16)&lt;0, 3, 1))))</f>
        <v>0</v>
      </c>
      <c r="BR16" s="43" t="str">
        <f>IFERROR(__xludf.DUMMYFUNCTION("IF(BQ16=1, FILTER(TOSSUP, LEN(TOSSUP)), IF(BQ16=2, FILTER(NEG, LEN(NEG)), IF(BQ16, FILTER(NONEG, LEN(NONEG)), """")))"),"")</f>
        <v/>
      </c>
      <c r="BS16" s="43"/>
      <c r="BT16" s="43"/>
      <c r="BU16" s="43">
        <f>IF(Q3="", 0, IF(SUM(M16:R16)-Q16&lt;&gt;0, 0, IF(SUM(C16:H16)&gt;0, 2, IF(SUM(C16:H16)&lt;0, 3, 1))))</f>
        <v>0</v>
      </c>
      <c r="BV16" s="43" t="str">
        <f>IFERROR(__xludf.DUMMYFUNCTION("IF(BU16=1, FILTER(TOSSUP, LEN(TOSSUP)), IF(BU16=2, FILTER(NEG, LEN(NEG)), IF(BU16, FILTER(NONEG, LEN(NONEG)), """")))"),"")</f>
        <v/>
      </c>
      <c r="BW16" s="43"/>
      <c r="BX16" s="43"/>
      <c r="BY16" s="43">
        <f>IF(R3="", 0, IF(SUM(M16:R16)-R16&lt;&gt;0, 0, IF(SUM(C16:H16)&gt;0, 2, IF(SUM(C16:H16)&lt;0, 3, 1))))</f>
        <v>0</v>
      </c>
      <c r="BZ16" s="43" t="str">
        <f>IFERROR(__xludf.DUMMYFUNCTION("IF(BY16=1, FILTER(TOSSUP, LEN(TOSSUP)), IF(BY16=2, FILTER(NEG, LEN(NEG)), IF(BY16, FILTER(NONEG, LEN(NONEG)), """")))"),"")</f>
        <v/>
      </c>
      <c r="CA16" s="43"/>
      <c r="CB16" s="43"/>
    </row>
    <row r="17">
      <c r="A17" s="3"/>
      <c r="B17" s="3"/>
      <c r="C17" s="32"/>
      <c r="D17" s="61"/>
      <c r="E17" s="60"/>
      <c r="F17" s="61"/>
      <c r="G17" s="60"/>
      <c r="H17" s="61"/>
      <c r="I17" s="34"/>
      <c r="J17" s="33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2">
        <f>IFERROR(__xludf.DUMMYFUNCTION("IF(OR(RegExMatch(J17&amp;"""",""ERR""), RegExMatch(J17&amp;"""",""--""), RegExMatch(K16&amp;"""",""--""),),  ""-----------"", SUM(J17,K16))"),85.0)</f>
        <v>85</v>
      </c>
      <c r="L17" s="38">
        <v>14.0</v>
      </c>
      <c r="M17" s="39">
        <v>10.0</v>
      </c>
      <c r="N17" s="61"/>
      <c r="O17" s="39"/>
      <c r="P17" s="59"/>
      <c r="Q17" s="58"/>
      <c r="R17" s="59"/>
      <c r="S17" s="34">
        <v>30.0</v>
      </c>
      <c r="T17" s="33">
        <f>IF(AND(SUM(M17:R17)&lt;=0,S17&gt;0), "BON.ERR", IF(OR(AND(M17&lt;&gt;"", M3=""), AND(N17&lt;&gt;"", N3=""), AND(O17&lt;&gt;"", O3=""), AND(P17&lt;&gt;"", P3=""), AND(Q17&lt;&gt;"", Q3=""), AND(R17&lt;&gt;"", R3="")), "TU.ERR", SUM(M17:S17)))</f>
        <v>40</v>
      </c>
      <c r="U17" s="42">
        <f>IFERROR(__xludf.DUMMYFUNCTION("IF(OR(RegExMatch(T17&amp;"""",""ERR""), RegExMatch(T17&amp;"""",""--""), RegExMatch(U16&amp;"""",""--""),),  ""-----------"", SUM(T17,U16))"),190.0)</f>
        <v>190</v>
      </c>
      <c r="V17" s="43"/>
      <c r="W17" s="44" t="b">
        <f t="shared" si="1"/>
        <v>0</v>
      </c>
      <c r="X17" s="44" t="str">
        <f>IFERROR(__xludf.DUMMYFUNCTION("IF(W17, FILTER(BONUS, LEN(BONUS)), ""0"")"),"0")</f>
        <v>0</v>
      </c>
      <c r="Y17" s="43"/>
      <c r="Z17" s="43"/>
      <c r="AA17" s="43"/>
      <c r="AB17" s="44" t="b">
        <f t="shared" si="2"/>
        <v>1</v>
      </c>
      <c r="AC17" s="44">
        <f>IFERROR(__xludf.DUMMYFUNCTION("IF(AB17, FILTER(BONUS, LEN(BONUS)), ""0"")"),0.0)</f>
        <v>0</v>
      </c>
      <c r="AD17" s="43">
        <f>IFERROR(__xludf.DUMMYFUNCTION("""COMPUTED_VALUE"""),10.0)</f>
        <v>10</v>
      </c>
      <c r="AE17" s="43">
        <f>IFERROR(__xludf.DUMMYFUNCTION("""COMPUTED_VALUE"""),20.0)</f>
        <v>20</v>
      </c>
      <c r="AF17" s="43">
        <f>IFERROR(__xludf.DUMMYFUNCTION("""COMPUTED_VALUE"""),30.0)</f>
        <v>30</v>
      </c>
      <c r="AG17" s="43">
        <f>IF(C3="", 0, IF(SUM(C17:H17)-C17&lt;&gt;0, 0, IF(SUM(M17:R17)&gt;0, 2, IF(SUM(M17:R17)&lt;0, 3, 1))))</f>
        <v>2</v>
      </c>
      <c r="AH17" s="44">
        <f>IFERROR(__xludf.DUMMYFUNCTION("IF(AG17=1, FILTER(TOSSUP, LEN(TOSSUP)), IF(AG17=2, FILTER(NEG, LEN(NEG)), IF(AG17, FILTER(NONEG, LEN(NONEG)), """")))"),-5.0)</f>
        <v>-5</v>
      </c>
      <c r="AI17" s="43"/>
      <c r="AJ17" s="43"/>
      <c r="AK17" s="43">
        <f>IF(D3="", 0, IF(SUM(C17:H17)-D17&lt;&gt;0, 0, IF(SUM(M17:R17)&gt;0, 2, IF(SUM(M17:R17)&lt;0, 3, 1))))</f>
        <v>0</v>
      </c>
      <c r="AL17" s="43" t="str">
        <f>IFERROR(__xludf.DUMMYFUNCTION("IF(AK17=1, FILTER(TOSSUP, LEN(TOSSUP)), IF(AK17=2, FILTER(NEG, LEN(NEG)), IF(AK17, FILTER(NONEG, LEN(NONEG)), """")))"),"")</f>
        <v/>
      </c>
      <c r="AM17" s="43"/>
      <c r="AN17" s="43"/>
      <c r="AO17" s="43">
        <f>IF(E3="", 0, IF(SUM(C17:H17)-E17&lt;&gt;0, 0, IF(SUM(M17:R17)&gt;0, 2, IF(SUM(M17:R17)&lt;0, 3, 1))))</f>
        <v>2</v>
      </c>
      <c r="AP17" s="43">
        <f>IFERROR(__xludf.DUMMYFUNCTION("IF(AO17=1, FILTER(TOSSUP, LEN(TOSSUP)), IF(AO17=2, FILTER(NEG, LEN(NEG)), IF(AO17, FILTER(NONEG, LEN(NONEG)), """")))"),-5.0)</f>
        <v>-5</v>
      </c>
      <c r="AQ17" s="43"/>
      <c r="AR17" s="43"/>
      <c r="AS17" s="43">
        <f>IF(F3="", 0, IF(SUM(C17:H17)-F17&lt;&gt;0, 0, IF(SUM(M17:R17)&gt;0, 2, IF(SUM(M17:R17)&lt;0, 3, 1))))</f>
        <v>0</v>
      </c>
      <c r="AT17" s="43" t="str">
        <f>IFERROR(__xludf.DUMMYFUNCTION("IF(AS17=1, FILTER(TOSSUP, LEN(TOSSUP)), IF(AS17=2, FILTER(NEG, LEN(NEG)), IF(AS17, FILTER(NONEG, LEN(NONEG)), """")))"),"")</f>
        <v/>
      </c>
      <c r="AU17" s="43"/>
      <c r="AV17" s="43"/>
      <c r="AW17" s="43">
        <f>IF(G3="", 0, IF(SUM(C17:H17)-G17&lt;&gt;0, 0, IF(SUM(M17:R17)&gt;0, 2, IF(SUM(M17:R17)&lt;0, 3, 1))))</f>
        <v>0</v>
      </c>
      <c r="AX17" s="43" t="str">
        <f>IFERROR(__xludf.DUMMYFUNCTION("IF(AW17=1, FILTER(TOSSUP, LEN(TOSSUP)), IF(AW17=2, FILTER(NEG, LEN(NEG)), IF(AW17, FILTER(NONEG, LEN(NONEG)), """")))"),"")</f>
        <v/>
      </c>
      <c r="AY17" s="43"/>
      <c r="AZ17" s="43"/>
      <c r="BA17" s="43">
        <f>IF(H3="", 0, IF(SUM(C17:H17)-H17&lt;&gt;0, 0, IF(SUM(M17:R17)&gt;0, 2, IF(SUM(M17:R17)&lt;0, 3, 1))))</f>
        <v>0</v>
      </c>
      <c r="BB17" s="43" t="str">
        <f>IFERROR(__xludf.DUMMYFUNCTION("IF(BA17=1, FILTER(TOSSUP, LEN(TOSSUP)), IF(BA17=2, FILTER(NEG, LEN(NEG)), IF(BA17, FILTER(NONEG, LEN(NONEG)), """")))"),"")</f>
        <v/>
      </c>
      <c r="BC17" s="43"/>
      <c r="BD17" s="43"/>
      <c r="BE17" s="43">
        <f>IF(M3="", 0, IF(SUM(M17:R17)-M17&lt;&gt;0, 0, IF(SUM(C17:H17)&gt;0, 2, IF(SUM(C17:H17)&lt;0, 3, 1))))</f>
        <v>1</v>
      </c>
      <c r="BF17" s="43">
        <f>IFERROR(__xludf.DUMMYFUNCTION("IF(BE17=1, FILTER(TOSSUP, LEN(TOSSUP)), IF(BE17=2, FILTER(NEG, LEN(NEG)), IF(BE17, FILTER(NONEG, LEN(NONEG)), """")))"),-5.0)</f>
        <v>-5</v>
      </c>
      <c r="BG17" s="43">
        <f>IFERROR(__xludf.DUMMYFUNCTION("""COMPUTED_VALUE"""),10.0)</f>
        <v>10</v>
      </c>
      <c r="BH17" s="43">
        <f>IFERROR(__xludf.DUMMYFUNCTION("""COMPUTED_VALUE"""),15.0)</f>
        <v>15</v>
      </c>
      <c r="BI17" s="43">
        <f>IF(N3="", 0, IF(SUM(M17:R17)-N17&lt;&gt;0, 0, IF(SUM(C17:H17)&gt;0, 2, IF(SUM(C17:H17)&lt;0, 3, 1))))</f>
        <v>0</v>
      </c>
      <c r="BJ17" s="43" t="str">
        <f>IFERROR(__xludf.DUMMYFUNCTION("IF(BI17=1, FILTER(TOSSUP, LEN(TOSSUP)), IF(BI17=2, FILTER(NEG, LEN(NEG)), IF(BI17, FILTER(NONEG, LEN(NONEG)), """")))"),"")</f>
        <v/>
      </c>
      <c r="BK17" s="43"/>
      <c r="BL17" s="43"/>
      <c r="BM17" s="43">
        <f>IF(O3="", 0, IF(SUM(M17:R17)-O17&lt;&gt;0, 0, IF(SUM(C17:H17)&gt;0, 2, IF(SUM(C17:H17)&lt;0, 3, 1))))</f>
        <v>0</v>
      </c>
      <c r="BN17" s="43" t="str">
        <f>IFERROR(__xludf.DUMMYFUNCTION("IF(BM17=1, FILTER(TOSSUP, LEN(TOSSUP)), IF(BM17=2, FILTER(NEG, LEN(NEG)), IF(BM17, FILTER(NONEG, LEN(NONEG)), """")))"),"")</f>
        <v/>
      </c>
      <c r="BO17" s="43"/>
      <c r="BP17" s="43"/>
      <c r="BQ17" s="43">
        <f>IF(P3="", 0, IF(SUM(M17:R17)-P17&lt;&gt;0, 0, IF(SUM(C17:H17)&gt;0, 2, IF(SUM(C17:H17)&lt;0, 3, 1))))</f>
        <v>0</v>
      </c>
      <c r="BR17" s="43" t="str">
        <f>IFERROR(__xludf.DUMMYFUNCTION("IF(BQ17=1, FILTER(TOSSUP, LEN(TOSSUP)), IF(BQ17=2, FILTER(NEG, LEN(NEG)), IF(BQ17, FILTER(NONEG, LEN(NONEG)), """")))"),"")</f>
        <v/>
      </c>
      <c r="BS17" s="43"/>
      <c r="BT17" s="43"/>
      <c r="BU17" s="43">
        <f>IF(Q3="", 0, IF(SUM(M17:R17)-Q17&lt;&gt;0, 0, IF(SUM(C17:H17)&gt;0, 2, IF(SUM(C17:H17)&lt;0, 3, 1))))</f>
        <v>0</v>
      </c>
      <c r="BV17" s="43" t="str">
        <f>IFERROR(__xludf.DUMMYFUNCTION("IF(BU17=1, FILTER(TOSSUP, LEN(TOSSUP)), IF(BU17=2, FILTER(NEG, LEN(NEG)), IF(BU17, FILTER(NONEG, LEN(NONEG)), """")))"),"")</f>
        <v/>
      </c>
      <c r="BW17" s="43"/>
      <c r="BX17" s="43"/>
      <c r="BY17" s="43">
        <f>IF(R3="", 0, IF(SUM(M17:R17)-R17&lt;&gt;0, 0, IF(SUM(C17:H17)&gt;0, 2, IF(SUM(C17:H17)&lt;0, 3, 1))))</f>
        <v>0</v>
      </c>
      <c r="BZ17" s="43" t="str">
        <f>IFERROR(__xludf.DUMMYFUNCTION("IF(BY17=1, FILTER(TOSSUP, LEN(TOSSUP)), IF(BY17=2, FILTER(NEG, LEN(NEG)), IF(BY17, FILTER(NONEG, LEN(NONEG)), """")))"),"")</f>
        <v/>
      </c>
      <c r="CA17" s="43"/>
      <c r="CB17" s="43"/>
    </row>
    <row r="18">
      <c r="A18" s="3"/>
      <c r="B18" s="3"/>
      <c r="C18" s="32">
        <v>15.0</v>
      </c>
      <c r="D18" s="33"/>
      <c r="E18" s="32"/>
      <c r="F18" s="61"/>
      <c r="G18" s="60"/>
      <c r="H18" s="61"/>
      <c r="I18" s="34">
        <v>10.0</v>
      </c>
      <c r="J18" s="33">
        <f>IF(AND(SUM(C18:H18)&lt;=0,I18&gt;0), "BON.ERR", IF(OR(AND(C18&lt;&gt;"", C3=""), AND(D18&lt;&gt;"", D3=""), AND(E18&lt;&gt;"", E3=""), AND(F18&lt;&gt;"", F3=""), AND(G18&lt;&gt;"", G3=""), AND(H18&lt;&gt;"", H3="")), "TU.ERR", SUM(C18:I18)))</f>
        <v>25</v>
      </c>
      <c r="K18" s="42">
        <f>IFERROR(__xludf.DUMMYFUNCTION("IF(OR(RegExMatch(J18&amp;"""",""ERR""), RegExMatch(J18&amp;"""",""--""), RegExMatch(K17&amp;"""",""--""),),  ""-----------"", SUM(J18,K17))"),110.0)</f>
        <v>110</v>
      </c>
      <c r="L18" s="38">
        <v>15.0</v>
      </c>
      <c r="M18" s="39"/>
      <c r="N18" s="61"/>
      <c r="O18" s="58"/>
      <c r="P18" s="59"/>
      <c r="Q18" s="58"/>
      <c r="R18" s="59"/>
      <c r="S18" s="34"/>
      <c r="T18" s="33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2">
        <f>IFERROR(__xludf.DUMMYFUNCTION("IF(OR(RegExMatch(T18&amp;"""",""ERR""), RegExMatch(T18&amp;"""",""--""), RegExMatch(U17&amp;"""",""--""),),  ""-----------"", SUM(T18,U17))"),190.0)</f>
        <v>190</v>
      </c>
      <c r="V18" s="43"/>
      <c r="W18" s="44" t="b">
        <f t="shared" si="1"/>
        <v>1</v>
      </c>
      <c r="X18" s="44">
        <f>IFERROR(__xludf.DUMMYFUNCTION("IF(W18, FILTER(BONUS, LEN(BONUS)), ""0"")"),0.0)</f>
        <v>0</v>
      </c>
      <c r="Y18" s="43">
        <f>IFERROR(__xludf.DUMMYFUNCTION("""COMPUTED_VALUE"""),10.0)</f>
        <v>10</v>
      </c>
      <c r="Z18" s="43">
        <f>IFERROR(__xludf.DUMMYFUNCTION("""COMPUTED_VALUE"""),20.0)</f>
        <v>20</v>
      </c>
      <c r="AA18" s="43">
        <f>IFERROR(__xludf.DUMMYFUNCTION("""COMPUTED_VALUE"""),30.0)</f>
        <v>30</v>
      </c>
      <c r="AB18" s="44" t="b">
        <f t="shared" si="2"/>
        <v>0</v>
      </c>
      <c r="AC18" s="44" t="str">
        <f>IFERROR(__xludf.DUMMYFUNCTION("IF(AB18, FILTER(BONUS, LEN(BONUS)), ""0"")"),"0")</f>
        <v>0</v>
      </c>
      <c r="AD18" s="43"/>
      <c r="AE18" s="43"/>
      <c r="AF18" s="43"/>
      <c r="AG18" s="43">
        <f>IF(C3="", 0, IF(SUM(C18:H18)-C18&lt;&gt;0, 0, IF(SUM(M18:R18)&gt;0, 2, IF(SUM(M18:R18)&lt;0, 3, 1))))</f>
        <v>1</v>
      </c>
      <c r="AH18" s="44">
        <f>IFERROR(__xludf.DUMMYFUNCTION("IF(AG18=1, FILTER(TOSSUP, LEN(TOSSUP)), IF(AG18=2, FILTER(NEG, LEN(NEG)), IF(AG18, FILTER(NONEG, LEN(NONEG)), """")))"),-5.0)</f>
        <v>-5</v>
      </c>
      <c r="AI18" s="43">
        <f>IFERROR(__xludf.DUMMYFUNCTION("""COMPUTED_VALUE"""),10.0)</f>
        <v>10</v>
      </c>
      <c r="AJ18" s="43">
        <f>IFERROR(__xludf.DUMMYFUNCTION("""COMPUTED_VALUE"""),15.0)</f>
        <v>15</v>
      </c>
      <c r="AK18" s="43">
        <f>IF(D3="", 0, IF(SUM(C18:H18)-D18&lt;&gt;0, 0, IF(SUM(M18:R18)&gt;0, 2, IF(SUM(M18:R18)&lt;0, 3, 1))))</f>
        <v>0</v>
      </c>
      <c r="AL18" s="43" t="str">
        <f>IFERROR(__xludf.DUMMYFUNCTION("IF(AK18=1, FILTER(TOSSUP, LEN(TOSSUP)), IF(AK18=2, FILTER(NEG, LEN(NEG)), IF(AK18, FILTER(NONEG, LEN(NONEG)), """")))"),"")</f>
        <v/>
      </c>
      <c r="AM18" s="43"/>
      <c r="AN18" s="43"/>
      <c r="AO18" s="43">
        <f>IF(E3="", 0, IF(SUM(C18:H18)-E18&lt;&gt;0, 0, IF(SUM(M18:R18)&gt;0, 2, IF(SUM(M18:R18)&lt;0, 3, 1))))</f>
        <v>0</v>
      </c>
      <c r="AP18" s="43" t="str">
        <f>IFERROR(__xludf.DUMMYFUNCTION("IF(AO18=1, FILTER(TOSSUP, LEN(TOSSUP)), IF(AO18=2, FILTER(NEG, LEN(NEG)), IF(AO18, FILTER(NONEG, LEN(NONEG)), """")))"),"")</f>
        <v/>
      </c>
      <c r="AQ18" s="43"/>
      <c r="AR18" s="43"/>
      <c r="AS18" s="43">
        <f>IF(F3="", 0, IF(SUM(C18:H18)-F18&lt;&gt;0, 0, IF(SUM(M18:R18)&gt;0, 2, IF(SUM(M18:R18)&lt;0, 3, 1))))</f>
        <v>0</v>
      </c>
      <c r="AT18" s="43" t="str">
        <f>IFERROR(__xludf.DUMMYFUNCTION("IF(AS18=1, FILTER(TOSSUP, LEN(TOSSUP)), IF(AS18=2, FILTER(NEG, LEN(NEG)), IF(AS18, FILTER(NONEG, LEN(NONEG)), """")))"),"")</f>
        <v/>
      </c>
      <c r="AU18" s="43"/>
      <c r="AV18" s="43"/>
      <c r="AW18" s="43">
        <f>IF(G3="", 0, IF(SUM(C18:H18)-G18&lt;&gt;0, 0, IF(SUM(M18:R18)&gt;0, 2, IF(SUM(M18:R18)&lt;0, 3, 1))))</f>
        <v>0</v>
      </c>
      <c r="AX18" s="43" t="str">
        <f>IFERROR(__xludf.DUMMYFUNCTION("IF(AW18=1, FILTER(TOSSUP, LEN(TOSSUP)), IF(AW18=2, FILTER(NEG, LEN(NEG)), IF(AW18, FILTER(NONEG, LEN(NONEG)), """")))"),"")</f>
        <v/>
      </c>
      <c r="AY18" s="43"/>
      <c r="AZ18" s="43"/>
      <c r="BA18" s="43">
        <f>IF(H3="", 0, IF(SUM(C18:H18)-H18&lt;&gt;0, 0, IF(SUM(M18:R18)&gt;0, 2, IF(SUM(M18:R18)&lt;0, 3, 1))))</f>
        <v>0</v>
      </c>
      <c r="BB18" s="43" t="str">
        <f>IFERROR(__xludf.DUMMYFUNCTION("IF(BA18=1, FILTER(TOSSUP, LEN(TOSSUP)), IF(BA18=2, FILTER(NEG, LEN(NEG)), IF(BA18, FILTER(NONEG, LEN(NONEG)), """")))"),"")</f>
        <v/>
      </c>
      <c r="BC18" s="43"/>
      <c r="BD18" s="43"/>
      <c r="BE18" s="43">
        <f>IF(M3="", 0, IF(SUM(M18:R18)-M18&lt;&gt;0, 0, IF(SUM(C18:H18)&gt;0, 2, IF(SUM(C18:H18)&lt;0, 3, 1))))</f>
        <v>2</v>
      </c>
      <c r="BF18" s="43">
        <f>IFERROR(__xludf.DUMMYFUNCTION("IF(BE18=1, FILTER(TOSSUP, LEN(TOSSUP)), IF(BE18=2, FILTER(NEG, LEN(NEG)), IF(BE18, FILTER(NONEG, LEN(NONEG)), """")))"),-5.0)</f>
        <v>-5</v>
      </c>
      <c r="BG18" s="43"/>
      <c r="BH18" s="43"/>
      <c r="BI18" s="43">
        <f>IF(N3="", 0, IF(SUM(M18:R18)-N18&lt;&gt;0, 0, IF(SUM(C18:H18)&gt;0, 2, IF(SUM(C18:H18)&lt;0, 3, 1))))</f>
        <v>2</v>
      </c>
      <c r="BJ18" s="43">
        <f>IFERROR(__xludf.DUMMYFUNCTION("IF(BI18=1, FILTER(TOSSUP, LEN(TOSSUP)), IF(BI18=2, FILTER(NEG, LEN(NEG)), IF(BI18, FILTER(NONEG, LEN(NONEG)), """")))"),-5.0)</f>
        <v>-5</v>
      </c>
      <c r="BK18" s="43"/>
      <c r="BL18" s="43"/>
      <c r="BM18" s="43">
        <f>IF(O3="", 0, IF(SUM(M18:R18)-O18&lt;&gt;0, 0, IF(SUM(C18:H18)&gt;0, 2, IF(SUM(C18:H18)&lt;0, 3, 1))))</f>
        <v>2</v>
      </c>
      <c r="BN18" s="43">
        <f>IFERROR(__xludf.DUMMYFUNCTION("IF(BM18=1, FILTER(TOSSUP, LEN(TOSSUP)), IF(BM18=2, FILTER(NEG, LEN(NEG)), IF(BM18, FILTER(NONEG, LEN(NONEG)), """")))"),-5.0)</f>
        <v>-5</v>
      </c>
      <c r="BO18" s="43"/>
      <c r="BP18" s="43"/>
      <c r="BQ18" s="43">
        <f>IF(P3="", 0, IF(SUM(M18:R18)-P18&lt;&gt;0, 0, IF(SUM(C18:H18)&gt;0, 2, IF(SUM(C18:H18)&lt;0, 3, 1))))</f>
        <v>0</v>
      </c>
      <c r="BR18" s="43" t="str">
        <f>IFERROR(__xludf.DUMMYFUNCTION("IF(BQ18=1, FILTER(TOSSUP, LEN(TOSSUP)), IF(BQ18=2, FILTER(NEG, LEN(NEG)), IF(BQ18, FILTER(NONEG, LEN(NONEG)), """")))"),"")</f>
        <v/>
      </c>
      <c r="BS18" s="43"/>
      <c r="BT18" s="43"/>
      <c r="BU18" s="43">
        <f>IF(Q3="", 0, IF(SUM(M18:R18)-Q18&lt;&gt;0, 0, IF(SUM(C18:H18)&gt;0, 2, IF(SUM(C18:H18)&lt;0, 3, 1))))</f>
        <v>0</v>
      </c>
      <c r="BV18" s="43" t="str">
        <f>IFERROR(__xludf.DUMMYFUNCTION("IF(BU18=1, FILTER(TOSSUP, LEN(TOSSUP)), IF(BU18=2, FILTER(NEG, LEN(NEG)), IF(BU18, FILTER(NONEG, LEN(NONEG)), """")))"),"")</f>
        <v/>
      </c>
      <c r="BW18" s="43"/>
      <c r="BX18" s="43"/>
      <c r="BY18" s="43">
        <f>IF(R3="", 0, IF(SUM(M18:R18)-R18&lt;&gt;0, 0, IF(SUM(C18:H18)&gt;0, 2, IF(SUM(C18:H18)&lt;0, 3, 1))))</f>
        <v>0</v>
      </c>
      <c r="BZ18" s="43" t="str">
        <f>IFERROR(__xludf.DUMMYFUNCTION("IF(BY18=1, FILTER(TOSSUP, LEN(TOSSUP)), IF(BY18=2, FILTER(NEG, LEN(NEG)), IF(BY18, FILTER(NONEG, LEN(NONEG)), """")))"),"")</f>
        <v/>
      </c>
      <c r="CA18" s="43"/>
      <c r="CB18" s="43"/>
    </row>
    <row r="19">
      <c r="A19" s="3"/>
      <c r="B19" s="3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SUM(J19,K18))"),110.0)</f>
        <v>110</v>
      </c>
      <c r="L19" s="67">
        <v>16.0</v>
      </c>
      <c r="M19" s="68">
        <v>10.0</v>
      </c>
      <c r="N19" s="71"/>
      <c r="O19" s="69"/>
      <c r="P19" s="70"/>
      <c r="Q19" s="69"/>
      <c r="R19" s="70"/>
      <c r="S19" s="65">
        <v>10.0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20</v>
      </c>
      <c r="U19" s="66">
        <f>IFERROR(__xludf.DUMMYFUNCTION("IF(OR(RegExMatch(T19&amp;"""",""ERR""), RegExMatch(T19&amp;"""",""--""), RegExMatch(U18&amp;"""",""--""),),  ""-----------"", SUM(T19,U18))"),210.0)</f>
        <v>210</v>
      </c>
      <c r="V19" s="43"/>
      <c r="W19" s="44" t="b">
        <f t="shared" si="1"/>
        <v>0</v>
      </c>
      <c r="X19" s="44" t="str">
        <f>IFERROR(__xludf.DUMMYFUNCTION("IF(W19, FILTER(BONUS, LEN(BONUS)), ""0"")"),"0")</f>
        <v>0</v>
      </c>
      <c r="Y19" s="43"/>
      <c r="Z19" s="43"/>
      <c r="AA19" s="43"/>
      <c r="AB19" s="44" t="b">
        <f t="shared" si="2"/>
        <v>1</v>
      </c>
      <c r="AC19" s="44">
        <f>IFERROR(__xludf.DUMMYFUNCTION("IF(AB19, FILTER(BONUS, LEN(BONUS)), ""0"")"),0.0)</f>
        <v>0</v>
      </c>
      <c r="AD19" s="43">
        <f>IFERROR(__xludf.DUMMYFUNCTION("""COMPUTED_VALUE"""),10.0)</f>
        <v>10</v>
      </c>
      <c r="AE19" s="43">
        <f>IFERROR(__xludf.DUMMYFUNCTION("""COMPUTED_VALUE"""),20.0)</f>
        <v>20</v>
      </c>
      <c r="AF19" s="43">
        <f>IFERROR(__xludf.DUMMYFUNCTION("""COMPUTED_VALUE"""),30.0)</f>
        <v>30</v>
      </c>
      <c r="AG19" s="43">
        <f>IF(C3="", 0, IF(SUM(C19:H19)-C19&lt;&gt;0, 0, IF(SUM(M19:R19)&gt;0, 2, IF(SUM(M19:R19)&lt;0, 3, 1))))</f>
        <v>2</v>
      </c>
      <c r="AH19" s="44">
        <f>IFERROR(__xludf.DUMMYFUNCTION("IF(AG19=1, FILTER(TOSSUP, LEN(TOSSUP)), IF(AG19=2, FILTER(NEG, LEN(NEG)), IF(AG19, FILTER(NONEG, LEN(NONEG)), """")))"),-5.0)</f>
        <v>-5</v>
      </c>
      <c r="AI19" s="43"/>
      <c r="AJ19" s="43"/>
      <c r="AK19" s="43">
        <f>IF(D3="", 0, IF(SUM(C19:H19)-D19&lt;&gt;0, 0, IF(SUM(M19:R19)&gt;0, 2, IF(SUM(M19:R19)&lt;0, 3, 1))))</f>
        <v>0</v>
      </c>
      <c r="AL19" s="43" t="str">
        <f>IFERROR(__xludf.DUMMYFUNCTION("IF(AK19=1, FILTER(TOSSUP, LEN(TOSSUP)), IF(AK19=2, FILTER(NEG, LEN(NEG)), IF(AK19, FILTER(NONEG, LEN(NONEG)), """")))"),"")</f>
        <v/>
      </c>
      <c r="AM19" s="43"/>
      <c r="AN19" s="43"/>
      <c r="AO19" s="43">
        <f>IF(E3="", 0, IF(SUM(C19:H19)-E19&lt;&gt;0, 0, IF(SUM(M19:R19)&gt;0, 2, IF(SUM(M19:R19)&lt;0, 3, 1))))</f>
        <v>2</v>
      </c>
      <c r="AP19" s="43">
        <f>IFERROR(__xludf.DUMMYFUNCTION("IF(AO19=1, FILTER(TOSSUP, LEN(TOSSUP)), IF(AO19=2, FILTER(NEG, LEN(NEG)), IF(AO19, FILTER(NONEG, LEN(NONEG)), """")))"),-5.0)</f>
        <v>-5</v>
      </c>
      <c r="AQ19" s="43"/>
      <c r="AR19" s="43"/>
      <c r="AS19" s="43">
        <f>IF(F3="", 0, IF(SUM(C19:H19)-F19&lt;&gt;0, 0, IF(SUM(M19:R19)&gt;0, 2, IF(SUM(M19:R19)&lt;0, 3, 1))))</f>
        <v>0</v>
      </c>
      <c r="AT19" s="43" t="str">
        <f>IFERROR(__xludf.DUMMYFUNCTION("IF(AS19=1, FILTER(TOSSUP, LEN(TOSSUP)), IF(AS19=2, FILTER(NEG, LEN(NEG)), IF(AS19, FILTER(NONEG, LEN(NONEG)), """")))"),"")</f>
        <v/>
      </c>
      <c r="AU19" s="43"/>
      <c r="AV19" s="43"/>
      <c r="AW19" s="43">
        <f>IF(G3="", 0, IF(SUM(C19:H19)-G19&lt;&gt;0, 0, IF(SUM(M19:R19)&gt;0, 2, IF(SUM(M19:R19)&lt;0, 3, 1))))</f>
        <v>0</v>
      </c>
      <c r="AX19" s="43" t="str">
        <f>IFERROR(__xludf.DUMMYFUNCTION("IF(AW19=1, FILTER(TOSSUP, LEN(TOSSUP)), IF(AW19=2, FILTER(NEG, LEN(NEG)), IF(AW19, FILTER(NONEG, LEN(NONEG)), """")))"),"")</f>
        <v/>
      </c>
      <c r="AY19" s="43"/>
      <c r="AZ19" s="43"/>
      <c r="BA19" s="43">
        <f>IF(H3="", 0, IF(SUM(C19:H19)-H19&lt;&gt;0, 0, IF(SUM(M19:R19)&gt;0, 2, IF(SUM(M19:R19)&lt;0, 3, 1))))</f>
        <v>0</v>
      </c>
      <c r="BB19" s="43" t="str">
        <f>IFERROR(__xludf.DUMMYFUNCTION("IF(BA19=1, FILTER(TOSSUP, LEN(TOSSUP)), IF(BA19=2, FILTER(NEG, LEN(NEG)), IF(BA19, FILTER(NONEG, LEN(NONEG)), """")))"),"")</f>
        <v/>
      </c>
      <c r="BC19" s="43"/>
      <c r="BD19" s="43"/>
      <c r="BE19" s="43">
        <f>IF(M3="", 0, IF(SUM(M19:R19)-M19&lt;&gt;0, 0, IF(SUM(C19:H19)&gt;0, 2, IF(SUM(C19:H19)&lt;0, 3, 1))))</f>
        <v>1</v>
      </c>
      <c r="BF19" s="43">
        <f>IFERROR(__xludf.DUMMYFUNCTION("IF(BE19=1, FILTER(TOSSUP, LEN(TOSSUP)), IF(BE19=2, FILTER(NEG, LEN(NEG)), IF(BE19, FILTER(NONEG, LEN(NONEG)), """")))"),-5.0)</f>
        <v>-5</v>
      </c>
      <c r="BG19" s="43">
        <f>IFERROR(__xludf.DUMMYFUNCTION("""COMPUTED_VALUE"""),10.0)</f>
        <v>10</v>
      </c>
      <c r="BH19" s="43">
        <f>IFERROR(__xludf.DUMMYFUNCTION("""COMPUTED_VALUE"""),15.0)</f>
        <v>15</v>
      </c>
      <c r="BI19" s="43">
        <f>IF(N3="", 0, IF(SUM(M19:R19)-N19&lt;&gt;0, 0, IF(SUM(C19:H19)&gt;0, 2, IF(SUM(C19:H19)&lt;0, 3, 1))))</f>
        <v>0</v>
      </c>
      <c r="BJ19" s="43" t="str">
        <f>IFERROR(__xludf.DUMMYFUNCTION("IF(BI19=1, FILTER(TOSSUP, LEN(TOSSUP)), IF(BI19=2, FILTER(NEG, LEN(NEG)), IF(BI19, FILTER(NONEG, LEN(NONEG)), """")))"),"")</f>
        <v/>
      </c>
      <c r="BK19" s="43"/>
      <c r="BL19" s="43"/>
      <c r="BM19" s="43">
        <f>IF(O3="", 0, IF(SUM(M19:R19)-O19&lt;&gt;0, 0, IF(SUM(C19:H19)&gt;0, 2, IF(SUM(C19:H19)&lt;0, 3, 1))))</f>
        <v>0</v>
      </c>
      <c r="BN19" s="43" t="str">
        <f>IFERROR(__xludf.DUMMYFUNCTION("IF(BM19=1, FILTER(TOSSUP, LEN(TOSSUP)), IF(BM19=2, FILTER(NEG, LEN(NEG)), IF(BM19, FILTER(NONEG, LEN(NONEG)), """")))"),"")</f>
        <v/>
      </c>
      <c r="BO19" s="43"/>
      <c r="BP19" s="43"/>
      <c r="BQ19" s="43">
        <f>IF(P3="", 0, IF(SUM(M19:R19)-P19&lt;&gt;0, 0, IF(SUM(C19:H19)&gt;0, 2, IF(SUM(C19:H19)&lt;0, 3, 1))))</f>
        <v>0</v>
      </c>
      <c r="BR19" s="43" t="str">
        <f>IFERROR(__xludf.DUMMYFUNCTION("IF(BQ19=1, FILTER(TOSSUP, LEN(TOSSUP)), IF(BQ19=2, FILTER(NEG, LEN(NEG)), IF(BQ19, FILTER(NONEG, LEN(NONEG)), """")))"),"")</f>
        <v/>
      </c>
      <c r="BS19" s="43"/>
      <c r="BT19" s="43"/>
      <c r="BU19" s="43">
        <f>IF(Q3="", 0, IF(SUM(M19:R19)-Q19&lt;&gt;0, 0, IF(SUM(C19:H19)&gt;0, 2, IF(SUM(C19:H19)&lt;0, 3, 1))))</f>
        <v>0</v>
      </c>
      <c r="BV19" s="43" t="str">
        <f>IFERROR(__xludf.DUMMYFUNCTION("IF(BU19=1, FILTER(TOSSUP, LEN(TOSSUP)), IF(BU19=2, FILTER(NEG, LEN(NEG)), IF(BU19, FILTER(NONEG, LEN(NONEG)), """")))"),"")</f>
        <v/>
      </c>
      <c r="BW19" s="43"/>
      <c r="BX19" s="43"/>
      <c r="BY19" s="43">
        <f>IF(R3="", 0, IF(SUM(M19:R19)-R19&lt;&gt;0, 0, IF(SUM(C19:H19)&gt;0, 2, IF(SUM(C19:H19)&lt;0, 3, 1))))</f>
        <v>0</v>
      </c>
      <c r="BZ19" s="43" t="str">
        <f>IFERROR(__xludf.DUMMYFUNCTION("IF(BY19=1, FILTER(TOSSUP, LEN(TOSSUP)), IF(BY19=2, FILTER(NEG, LEN(NEG)), IF(BY19, FILTER(NONEG, LEN(NONEG)), """")))"),"")</f>
        <v/>
      </c>
      <c r="CA19" s="43"/>
      <c r="CB19" s="43"/>
    </row>
    <row r="20">
      <c r="A20" s="3"/>
      <c r="B20" s="3"/>
      <c r="C20" s="62">
        <v>10.0</v>
      </c>
      <c r="D20" s="63"/>
      <c r="E20" s="64"/>
      <c r="F20" s="71"/>
      <c r="G20" s="64"/>
      <c r="H20" s="71"/>
      <c r="I20" s="65">
        <v>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10</v>
      </c>
      <c r="K20" s="66">
        <f>IFERROR(__xludf.DUMMYFUNCTION("IF(OR(RegExMatch(J20&amp;"""",""ERR""), RegExMatch(J20&amp;"""",""--""), RegExMatch(K19&amp;"""",""--""),),  ""-----------"", SUM(J20,K19))"),120.0)</f>
        <v>120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SUM(T20,U19))"),210.0)</f>
        <v>210</v>
      </c>
      <c r="V20" s="43"/>
      <c r="W20" s="44" t="b">
        <f t="shared" si="1"/>
        <v>1</v>
      </c>
      <c r="X20" s="44">
        <f>IFERROR(__xludf.DUMMYFUNCTION("IF(W20, FILTER(BONUS, LEN(BONUS)), ""0"")"),0.0)</f>
        <v>0</v>
      </c>
      <c r="Y20" s="43">
        <f>IFERROR(__xludf.DUMMYFUNCTION("""COMPUTED_VALUE"""),10.0)</f>
        <v>10</v>
      </c>
      <c r="Z20" s="43">
        <f>IFERROR(__xludf.DUMMYFUNCTION("""COMPUTED_VALUE"""),20.0)</f>
        <v>20</v>
      </c>
      <c r="AA20" s="43">
        <f>IFERROR(__xludf.DUMMYFUNCTION("""COMPUTED_VALUE"""),30.0)</f>
        <v>30</v>
      </c>
      <c r="AB20" s="44" t="b">
        <f t="shared" si="2"/>
        <v>0</v>
      </c>
      <c r="AC20" s="44" t="str">
        <f>IFERROR(__xludf.DUMMYFUNCTION("IF(AB20, FILTER(BONUS, LEN(BONUS)), ""0"")"),"0")</f>
        <v>0</v>
      </c>
      <c r="AD20" s="43"/>
      <c r="AE20" s="43"/>
      <c r="AF20" s="43"/>
      <c r="AG20" s="43">
        <f>IF(C3="", 0, IF(SUM(C20:H20)-C20&lt;&gt;0, 0, IF(SUM(M20:R20)&gt;0, 2, IF(SUM(M20:R20)&lt;0, 3, 1))))</f>
        <v>1</v>
      </c>
      <c r="AH20" s="44">
        <f>IFERROR(__xludf.DUMMYFUNCTION("IF(AG20=1, FILTER(TOSSUP, LEN(TOSSUP)), IF(AG20=2, FILTER(NEG, LEN(NEG)), IF(AG20, FILTER(NONEG, LEN(NONEG)), """")))"),-5.0)</f>
        <v>-5</v>
      </c>
      <c r="AI20" s="43">
        <f>IFERROR(__xludf.DUMMYFUNCTION("""COMPUTED_VALUE"""),10.0)</f>
        <v>10</v>
      </c>
      <c r="AJ20" s="43">
        <f>IFERROR(__xludf.DUMMYFUNCTION("""COMPUTED_VALUE"""),15.0)</f>
        <v>15</v>
      </c>
      <c r="AK20" s="43">
        <f>IF(D3="", 0, IF(SUM(C20:H20)-D20&lt;&gt;0, 0, IF(SUM(M20:R20)&gt;0, 2, IF(SUM(M20:R20)&lt;0, 3, 1))))</f>
        <v>0</v>
      </c>
      <c r="AL20" s="43" t="str">
        <f>IFERROR(__xludf.DUMMYFUNCTION("IF(AK20=1, FILTER(TOSSUP, LEN(TOSSUP)), IF(AK20=2, FILTER(NEG, LEN(NEG)), IF(AK20, FILTER(NONEG, LEN(NONEG)), """")))"),"")</f>
        <v/>
      </c>
      <c r="AM20" s="43"/>
      <c r="AN20" s="43"/>
      <c r="AO20" s="43">
        <f>IF(E3="", 0, IF(SUM(C20:H20)-E20&lt;&gt;0, 0, IF(SUM(M20:R20)&gt;0, 2, IF(SUM(M20:R20)&lt;0, 3, 1))))</f>
        <v>0</v>
      </c>
      <c r="AP20" s="43" t="str">
        <f>IFERROR(__xludf.DUMMYFUNCTION("IF(AO20=1, FILTER(TOSSUP, LEN(TOSSUP)), IF(AO20=2, FILTER(NEG, LEN(NEG)), IF(AO20, FILTER(NONEG, LEN(NONEG)), """")))"),"")</f>
        <v/>
      </c>
      <c r="AQ20" s="43"/>
      <c r="AR20" s="43"/>
      <c r="AS20" s="43">
        <f>IF(F3="", 0, IF(SUM(C20:H20)-F20&lt;&gt;0, 0, IF(SUM(M20:R20)&gt;0, 2, IF(SUM(M20:R20)&lt;0, 3, 1))))</f>
        <v>0</v>
      </c>
      <c r="AT20" s="43" t="str">
        <f>IFERROR(__xludf.DUMMYFUNCTION("IF(AS20=1, FILTER(TOSSUP, LEN(TOSSUP)), IF(AS20=2, FILTER(NEG, LEN(NEG)), IF(AS20, FILTER(NONEG, LEN(NONEG)), """")))"),"")</f>
        <v/>
      </c>
      <c r="AU20" s="43"/>
      <c r="AV20" s="43"/>
      <c r="AW20" s="43">
        <f>IF(G3="", 0, IF(SUM(C20:H20)-G20&lt;&gt;0, 0, IF(SUM(M20:R20)&gt;0, 2, IF(SUM(M20:R20)&lt;0, 3, 1))))</f>
        <v>0</v>
      </c>
      <c r="AX20" s="43" t="str">
        <f>IFERROR(__xludf.DUMMYFUNCTION("IF(AW20=1, FILTER(TOSSUP, LEN(TOSSUP)), IF(AW20=2, FILTER(NEG, LEN(NEG)), IF(AW20, FILTER(NONEG, LEN(NONEG)), """")))"),"")</f>
        <v/>
      </c>
      <c r="AY20" s="43"/>
      <c r="AZ20" s="43"/>
      <c r="BA20" s="43">
        <f>IF(H3="", 0, IF(SUM(C20:H20)-H20&lt;&gt;0, 0, IF(SUM(M20:R20)&gt;0, 2, IF(SUM(M20:R20)&lt;0, 3, 1))))</f>
        <v>0</v>
      </c>
      <c r="BB20" s="43" t="str">
        <f>IFERROR(__xludf.DUMMYFUNCTION("IF(BA20=1, FILTER(TOSSUP, LEN(TOSSUP)), IF(BA20=2, FILTER(NEG, LEN(NEG)), IF(BA20, FILTER(NONEG, LEN(NONEG)), """")))"),"")</f>
        <v/>
      </c>
      <c r="BC20" s="43"/>
      <c r="BD20" s="43"/>
      <c r="BE20" s="43">
        <f>IF(M3="", 0, IF(SUM(M20:R20)-M20&lt;&gt;0, 0, IF(SUM(C20:H20)&gt;0, 2, IF(SUM(C20:H20)&lt;0, 3, 1))))</f>
        <v>2</v>
      </c>
      <c r="BF20" s="43">
        <f>IFERROR(__xludf.DUMMYFUNCTION("IF(BE20=1, FILTER(TOSSUP, LEN(TOSSUP)), IF(BE20=2, FILTER(NEG, LEN(NEG)), IF(BE20, FILTER(NONEG, LEN(NONEG)), """")))"),-5.0)</f>
        <v>-5</v>
      </c>
      <c r="BG20" s="43"/>
      <c r="BH20" s="43"/>
      <c r="BI20" s="43">
        <f>IF(N3="", 0, IF(SUM(M20:R20)-N20&lt;&gt;0, 0, IF(SUM(C20:H20)&gt;0, 2, IF(SUM(C20:H20)&lt;0, 3, 1))))</f>
        <v>2</v>
      </c>
      <c r="BJ20" s="43">
        <f>IFERROR(__xludf.DUMMYFUNCTION("IF(BI20=1, FILTER(TOSSUP, LEN(TOSSUP)), IF(BI20=2, FILTER(NEG, LEN(NEG)), IF(BI20, FILTER(NONEG, LEN(NONEG)), """")))"),-5.0)</f>
        <v>-5</v>
      </c>
      <c r="BK20" s="43"/>
      <c r="BL20" s="43"/>
      <c r="BM20" s="43">
        <f>IF(O3="", 0, IF(SUM(M20:R20)-O20&lt;&gt;0, 0, IF(SUM(C20:H20)&gt;0, 2, IF(SUM(C20:H20)&lt;0, 3, 1))))</f>
        <v>2</v>
      </c>
      <c r="BN20" s="43">
        <f>IFERROR(__xludf.DUMMYFUNCTION("IF(BM20=1, FILTER(TOSSUP, LEN(TOSSUP)), IF(BM20=2, FILTER(NEG, LEN(NEG)), IF(BM20, FILTER(NONEG, LEN(NONEG)), """")))"),-5.0)</f>
        <v>-5</v>
      </c>
      <c r="BO20" s="43"/>
      <c r="BP20" s="43"/>
      <c r="BQ20" s="43">
        <f>IF(P3="", 0, IF(SUM(M20:R20)-P20&lt;&gt;0, 0, IF(SUM(C20:H20)&gt;0, 2, IF(SUM(C20:H20)&lt;0, 3, 1))))</f>
        <v>0</v>
      </c>
      <c r="BR20" s="43" t="str">
        <f>IFERROR(__xludf.DUMMYFUNCTION("IF(BQ20=1, FILTER(TOSSUP, LEN(TOSSUP)), IF(BQ20=2, FILTER(NEG, LEN(NEG)), IF(BQ20, FILTER(NONEG, LEN(NONEG)), """")))"),"")</f>
        <v/>
      </c>
      <c r="BS20" s="43"/>
      <c r="BT20" s="43"/>
      <c r="BU20" s="43">
        <f>IF(Q3="", 0, IF(SUM(M20:R20)-Q20&lt;&gt;0, 0, IF(SUM(C20:H20)&gt;0, 2, IF(SUM(C20:H20)&lt;0, 3, 1))))</f>
        <v>0</v>
      </c>
      <c r="BV20" s="43" t="str">
        <f>IFERROR(__xludf.DUMMYFUNCTION("IF(BU20=1, FILTER(TOSSUP, LEN(TOSSUP)), IF(BU20=2, FILTER(NEG, LEN(NEG)), IF(BU20, FILTER(NONEG, LEN(NONEG)), """")))"),"")</f>
        <v/>
      </c>
      <c r="BW20" s="43"/>
      <c r="BX20" s="43"/>
      <c r="BY20" s="43">
        <f>IF(R3="", 0, IF(SUM(M20:R20)-R20&lt;&gt;0, 0, IF(SUM(C20:H20)&gt;0, 2, IF(SUM(C20:H20)&lt;0, 3, 1))))</f>
        <v>0</v>
      </c>
      <c r="BZ20" s="43" t="str">
        <f>IFERROR(__xludf.DUMMYFUNCTION("IF(BY20=1, FILTER(TOSSUP, LEN(TOSSUP)), IF(BY20=2, FILTER(NEG, LEN(NEG)), IF(BY20, FILTER(NONEG, LEN(NONEG)), """")))"),"")</f>
        <v/>
      </c>
      <c r="CA20" s="43"/>
      <c r="CB20" s="43"/>
    </row>
    <row r="21">
      <c r="A21" s="3"/>
      <c r="B21" s="3"/>
      <c r="C21" s="62">
        <v>10.0</v>
      </c>
      <c r="D21" s="71"/>
      <c r="E21" s="62"/>
      <c r="F21" s="71"/>
      <c r="G21" s="64"/>
      <c r="H21" s="71"/>
      <c r="I21" s="65">
        <v>10.0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20</v>
      </c>
      <c r="K21" s="66">
        <f>IFERROR(__xludf.DUMMYFUNCTION("IF(OR(RegExMatch(J21&amp;"""",""ERR""), RegExMatch(J21&amp;"""",""--""), RegExMatch(K20&amp;"""",""--""),),  ""-----------"", SUM(J21,K20))"),140.0)</f>
        <v>140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SUM(T21,U20))"),210.0)</f>
        <v>210</v>
      </c>
      <c r="V21" s="43"/>
      <c r="W21" s="44" t="b">
        <f t="shared" si="1"/>
        <v>1</v>
      </c>
      <c r="X21" s="44">
        <f>IFERROR(__xludf.DUMMYFUNCTION("IF(W21, FILTER(BONUS, LEN(BONUS)), ""0"")"),0.0)</f>
        <v>0</v>
      </c>
      <c r="Y21" s="43">
        <f>IFERROR(__xludf.DUMMYFUNCTION("""COMPUTED_VALUE"""),10.0)</f>
        <v>10</v>
      </c>
      <c r="Z21" s="43">
        <f>IFERROR(__xludf.DUMMYFUNCTION("""COMPUTED_VALUE"""),20.0)</f>
        <v>20</v>
      </c>
      <c r="AA21" s="43">
        <f>IFERROR(__xludf.DUMMYFUNCTION("""COMPUTED_VALUE"""),30.0)</f>
        <v>30</v>
      </c>
      <c r="AB21" s="44" t="b">
        <f t="shared" si="2"/>
        <v>0</v>
      </c>
      <c r="AC21" s="44" t="str">
        <f>IFERROR(__xludf.DUMMYFUNCTION("IF(AB21, FILTER(BONUS, LEN(BONUS)), ""0"")"),"0")</f>
        <v>0</v>
      </c>
      <c r="AD21" s="43"/>
      <c r="AE21" s="43"/>
      <c r="AF21" s="43"/>
      <c r="AG21" s="43">
        <f>IF(C3="", 0, IF(SUM(C21:H21)-C21&lt;&gt;0, 0, IF(SUM(M21:R21)&gt;0, 2, IF(SUM(M21:R21)&lt;0, 3, 1))))</f>
        <v>1</v>
      </c>
      <c r="AH21" s="44">
        <f>IFERROR(__xludf.DUMMYFUNCTION("IF(AG21=1, FILTER(TOSSUP, LEN(TOSSUP)), IF(AG21=2, FILTER(NEG, LEN(NEG)), IF(AG21, FILTER(NONEG, LEN(NONEG)), """")))"),-5.0)</f>
        <v>-5</v>
      </c>
      <c r="AI21" s="43">
        <f>IFERROR(__xludf.DUMMYFUNCTION("""COMPUTED_VALUE"""),10.0)</f>
        <v>10</v>
      </c>
      <c r="AJ21" s="43">
        <f>IFERROR(__xludf.DUMMYFUNCTION("""COMPUTED_VALUE"""),15.0)</f>
        <v>15</v>
      </c>
      <c r="AK21" s="43">
        <f>IF(D3="", 0, IF(SUM(C21:H21)-D21&lt;&gt;0, 0, IF(SUM(M21:R21)&gt;0, 2, IF(SUM(M21:R21)&lt;0, 3, 1))))</f>
        <v>0</v>
      </c>
      <c r="AL21" s="43" t="str">
        <f>IFERROR(__xludf.DUMMYFUNCTION("IF(AK21=1, FILTER(TOSSUP, LEN(TOSSUP)), IF(AK21=2, FILTER(NEG, LEN(NEG)), IF(AK21, FILTER(NONEG, LEN(NONEG)), """")))"),"")</f>
        <v/>
      </c>
      <c r="AM21" s="43"/>
      <c r="AN21" s="43"/>
      <c r="AO21" s="43">
        <f>IF(E3="", 0, IF(SUM(C21:H21)-E21&lt;&gt;0, 0, IF(SUM(M21:R21)&gt;0, 2, IF(SUM(M21:R21)&lt;0, 3, 1))))</f>
        <v>0</v>
      </c>
      <c r="AP21" s="43" t="str">
        <f>IFERROR(__xludf.DUMMYFUNCTION("IF(AO21=1, FILTER(TOSSUP, LEN(TOSSUP)), IF(AO21=2, FILTER(NEG, LEN(NEG)), IF(AO21, FILTER(NONEG, LEN(NONEG)), """")))"),"")</f>
        <v/>
      </c>
      <c r="AQ21" s="43"/>
      <c r="AR21" s="43"/>
      <c r="AS21" s="43">
        <f>IF(F3="", 0, IF(SUM(C21:H21)-F21&lt;&gt;0, 0, IF(SUM(M21:R21)&gt;0, 2, IF(SUM(M21:R21)&lt;0, 3, 1))))</f>
        <v>0</v>
      </c>
      <c r="AT21" s="43" t="str">
        <f>IFERROR(__xludf.DUMMYFUNCTION("IF(AS21=1, FILTER(TOSSUP, LEN(TOSSUP)), IF(AS21=2, FILTER(NEG, LEN(NEG)), IF(AS21, FILTER(NONEG, LEN(NONEG)), """")))"),"")</f>
        <v/>
      </c>
      <c r="AU21" s="43"/>
      <c r="AV21" s="43"/>
      <c r="AW21" s="43">
        <f>IF(G3="", 0, IF(SUM(C21:H21)-G21&lt;&gt;0, 0, IF(SUM(M21:R21)&gt;0, 2, IF(SUM(M21:R21)&lt;0, 3, 1))))</f>
        <v>0</v>
      </c>
      <c r="AX21" s="43" t="str">
        <f>IFERROR(__xludf.DUMMYFUNCTION("IF(AW21=1, FILTER(TOSSUP, LEN(TOSSUP)), IF(AW21=2, FILTER(NEG, LEN(NEG)), IF(AW21, FILTER(NONEG, LEN(NONEG)), """")))"),"")</f>
        <v/>
      </c>
      <c r="AY21" s="43"/>
      <c r="AZ21" s="43"/>
      <c r="BA21" s="43">
        <f>IF(H3="", 0, IF(SUM(C21:H21)-H21&lt;&gt;0, 0, IF(SUM(M21:R21)&gt;0, 2, IF(SUM(M21:R21)&lt;0, 3, 1))))</f>
        <v>0</v>
      </c>
      <c r="BB21" s="43" t="str">
        <f>IFERROR(__xludf.DUMMYFUNCTION("IF(BA21=1, FILTER(TOSSUP, LEN(TOSSUP)), IF(BA21=2, FILTER(NEG, LEN(NEG)), IF(BA21, FILTER(NONEG, LEN(NONEG)), """")))"),"")</f>
        <v/>
      </c>
      <c r="BC21" s="43"/>
      <c r="BD21" s="43"/>
      <c r="BE21" s="43">
        <f>IF(M3="", 0, IF(SUM(M21:R21)-M21&lt;&gt;0, 0, IF(SUM(C21:H21)&gt;0, 2, IF(SUM(C21:H21)&lt;0, 3, 1))))</f>
        <v>2</v>
      </c>
      <c r="BF21" s="43">
        <f>IFERROR(__xludf.DUMMYFUNCTION("IF(BE21=1, FILTER(TOSSUP, LEN(TOSSUP)), IF(BE21=2, FILTER(NEG, LEN(NEG)), IF(BE21, FILTER(NONEG, LEN(NONEG)), """")))"),-5.0)</f>
        <v>-5</v>
      </c>
      <c r="BG21" s="43"/>
      <c r="BH21" s="43"/>
      <c r="BI21" s="43">
        <f>IF(N3="", 0, IF(SUM(M21:R21)-N21&lt;&gt;0, 0, IF(SUM(C21:H21)&gt;0, 2, IF(SUM(C21:H21)&lt;0, 3, 1))))</f>
        <v>2</v>
      </c>
      <c r="BJ21" s="43">
        <f>IFERROR(__xludf.DUMMYFUNCTION("IF(BI21=1, FILTER(TOSSUP, LEN(TOSSUP)), IF(BI21=2, FILTER(NEG, LEN(NEG)), IF(BI21, FILTER(NONEG, LEN(NONEG)), """")))"),-5.0)</f>
        <v>-5</v>
      </c>
      <c r="BK21" s="43"/>
      <c r="BL21" s="43"/>
      <c r="BM21" s="43">
        <f>IF(O3="", 0, IF(SUM(M21:R21)-O21&lt;&gt;0, 0, IF(SUM(C21:H21)&gt;0, 2, IF(SUM(C21:H21)&lt;0, 3, 1))))</f>
        <v>2</v>
      </c>
      <c r="BN21" s="43">
        <f>IFERROR(__xludf.DUMMYFUNCTION("IF(BM21=1, FILTER(TOSSUP, LEN(TOSSUP)), IF(BM21=2, FILTER(NEG, LEN(NEG)), IF(BM21, FILTER(NONEG, LEN(NONEG)), """")))"),-5.0)</f>
        <v>-5</v>
      </c>
      <c r="BO21" s="43"/>
      <c r="BP21" s="43"/>
      <c r="BQ21" s="43">
        <f>IF(P3="", 0, IF(SUM(M21:R21)-P21&lt;&gt;0, 0, IF(SUM(C21:H21)&gt;0, 2, IF(SUM(C21:H21)&lt;0, 3, 1))))</f>
        <v>0</v>
      </c>
      <c r="BR21" s="43" t="str">
        <f>IFERROR(__xludf.DUMMYFUNCTION("IF(BQ21=1, FILTER(TOSSUP, LEN(TOSSUP)), IF(BQ21=2, FILTER(NEG, LEN(NEG)), IF(BQ21, FILTER(NONEG, LEN(NONEG)), """")))"),"")</f>
        <v/>
      </c>
      <c r="BS21" s="43"/>
      <c r="BT21" s="43"/>
      <c r="BU21" s="43">
        <f>IF(Q3="", 0, IF(SUM(M21:R21)-Q21&lt;&gt;0, 0, IF(SUM(C21:H21)&gt;0, 2, IF(SUM(C21:H21)&lt;0, 3, 1))))</f>
        <v>0</v>
      </c>
      <c r="BV21" s="43" t="str">
        <f>IFERROR(__xludf.DUMMYFUNCTION("IF(BU21=1, FILTER(TOSSUP, LEN(TOSSUP)), IF(BU21=2, FILTER(NEG, LEN(NEG)), IF(BU21, FILTER(NONEG, LEN(NONEG)), """")))"),"")</f>
        <v/>
      </c>
      <c r="BW21" s="43"/>
      <c r="BX21" s="43"/>
      <c r="BY21" s="43">
        <f>IF(R3="", 0, IF(SUM(M21:R21)-R21&lt;&gt;0, 0, IF(SUM(C21:H21)&gt;0, 2, IF(SUM(C21:H21)&lt;0, 3, 1))))</f>
        <v>0</v>
      </c>
      <c r="BZ21" s="43" t="str">
        <f>IFERROR(__xludf.DUMMYFUNCTION("IF(BY21=1, FILTER(TOSSUP, LEN(TOSSUP)), IF(BY21=2, FILTER(NEG, LEN(NEG)), IF(BY21, FILTER(NONEG, LEN(NONEG)), """")))"),"")</f>
        <v/>
      </c>
      <c r="CA21" s="43"/>
      <c r="CB21" s="43"/>
    </row>
    <row r="22">
      <c r="A22" s="3"/>
      <c r="B22" s="3"/>
      <c r="C22" s="32">
        <v>10.0</v>
      </c>
      <c r="D22" s="33"/>
      <c r="E22" s="32"/>
      <c r="F22" s="33"/>
      <c r="G22" s="60"/>
      <c r="H22" s="61"/>
      <c r="I22" s="34">
        <v>10.0</v>
      </c>
      <c r="J22" s="33">
        <f>IF(AND(SUM(C22:H22)&lt;=0,I22&gt;0), "BON.ERR", IF(OR(AND(C22&lt;&gt;"", C3=""), AND(D22&lt;&gt;"", D3=""), AND(E22&lt;&gt;"", E3=""), AND(F22&lt;&gt;"", F3=""), AND(G22&lt;&gt;"", G3=""), AND(H22&lt;&gt;"", H3="")), "TU.ERR", SUM(C22:I22)))</f>
        <v>20</v>
      </c>
      <c r="K22" s="42">
        <f>IFERROR(__xludf.DUMMYFUNCTION("IF(OR(RegExMatch(J22&amp;"""",""ERR""), RegExMatch(J22&amp;"""",""--""), RegExMatch(K21&amp;"""",""--""),),  ""-----------"", SUM(J22,K21))"),160.0)</f>
        <v>160</v>
      </c>
      <c r="L22" s="38">
        <v>19.0</v>
      </c>
      <c r="M22" s="39"/>
      <c r="N22" s="61"/>
      <c r="O22" s="39"/>
      <c r="P22" s="59"/>
      <c r="Q22" s="58"/>
      <c r="R22" s="59"/>
      <c r="S22" s="34"/>
      <c r="T22" s="33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2">
        <f>IFERROR(__xludf.DUMMYFUNCTION("IF(OR(RegExMatch(T22&amp;"""",""ERR""), RegExMatch(T22&amp;"""",""--""), RegExMatch(U21&amp;"""",""--""),),  ""-----------"", SUM(T22,U21))"),210.0)</f>
        <v>210</v>
      </c>
      <c r="V22" s="43"/>
      <c r="W22" s="44" t="b">
        <f t="shared" si="1"/>
        <v>1</v>
      </c>
      <c r="X22" s="44">
        <f>IFERROR(__xludf.DUMMYFUNCTION("IF(W22, FILTER(BONUS, LEN(BONUS)), ""0"")"),0.0)</f>
        <v>0</v>
      </c>
      <c r="Y22" s="43">
        <f>IFERROR(__xludf.DUMMYFUNCTION("""COMPUTED_VALUE"""),10.0)</f>
        <v>10</v>
      </c>
      <c r="Z22" s="43">
        <f>IFERROR(__xludf.DUMMYFUNCTION("""COMPUTED_VALUE"""),20.0)</f>
        <v>20</v>
      </c>
      <c r="AA22" s="43">
        <f>IFERROR(__xludf.DUMMYFUNCTION("""COMPUTED_VALUE"""),30.0)</f>
        <v>30</v>
      </c>
      <c r="AB22" s="44" t="b">
        <f t="shared" si="2"/>
        <v>0</v>
      </c>
      <c r="AC22" s="44" t="str">
        <f>IFERROR(__xludf.DUMMYFUNCTION("IF(AB22, FILTER(BONUS, LEN(BONUS)), ""0"")"),"0")</f>
        <v>0</v>
      </c>
      <c r="AD22" s="43"/>
      <c r="AE22" s="43"/>
      <c r="AF22" s="43"/>
      <c r="AG22" s="43">
        <f>IF(C3="", 0, IF(SUM(C22:H22)-C22&lt;&gt;0, 0, IF(SUM(M22:R22)&gt;0, 2, IF(SUM(M22:R22)&lt;0, 3, 1))))</f>
        <v>1</v>
      </c>
      <c r="AH22" s="44">
        <f>IFERROR(__xludf.DUMMYFUNCTION("IF(AG22=1, FILTER(TOSSUP, LEN(TOSSUP)), IF(AG22=2, FILTER(NEG, LEN(NEG)), IF(AG22, FILTER(NONEG, LEN(NONEG)), """")))"),-5.0)</f>
        <v>-5</v>
      </c>
      <c r="AI22" s="43">
        <f>IFERROR(__xludf.DUMMYFUNCTION("""COMPUTED_VALUE"""),10.0)</f>
        <v>10</v>
      </c>
      <c r="AJ22" s="43">
        <f>IFERROR(__xludf.DUMMYFUNCTION("""COMPUTED_VALUE"""),15.0)</f>
        <v>15</v>
      </c>
      <c r="AK22" s="43">
        <f>IF(D3="", 0, IF(SUM(C22:H22)-D22&lt;&gt;0, 0, IF(SUM(M22:R22)&gt;0, 2, IF(SUM(M22:R22)&lt;0, 3, 1))))</f>
        <v>0</v>
      </c>
      <c r="AL22" s="43" t="str">
        <f>IFERROR(__xludf.DUMMYFUNCTION("IF(AK22=1, FILTER(TOSSUP, LEN(TOSSUP)), IF(AK22=2, FILTER(NEG, LEN(NEG)), IF(AK22, FILTER(NONEG, LEN(NONEG)), """")))"),"")</f>
        <v/>
      </c>
      <c r="AM22" s="43"/>
      <c r="AN22" s="43"/>
      <c r="AO22" s="43">
        <f>IF(E3="", 0, IF(SUM(C22:H22)-E22&lt;&gt;0, 0, IF(SUM(M22:R22)&gt;0, 2, IF(SUM(M22:R22)&lt;0, 3, 1))))</f>
        <v>0</v>
      </c>
      <c r="AP22" s="43" t="str">
        <f>IFERROR(__xludf.DUMMYFUNCTION("IF(AO22=1, FILTER(TOSSUP, LEN(TOSSUP)), IF(AO22=2, FILTER(NEG, LEN(NEG)), IF(AO22, FILTER(NONEG, LEN(NONEG)), """")))"),"")</f>
        <v/>
      </c>
      <c r="AQ22" s="43"/>
      <c r="AR22" s="43"/>
      <c r="AS22" s="43">
        <f>IF(F3="", 0, IF(SUM(C22:H22)-F22&lt;&gt;0, 0, IF(SUM(M22:R22)&gt;0, 2, IF(SUM(M22:R22)&lt;0, 3, 1))))</f>
        <v>0</v>
      </c>
      <c r="AT22" s="43" t="str">
        <f>IFERROR(__xludf.DUMMYFUNCTION("IF(AS22=1, FILTER(TOSSUP, LEN(TOSSUP)), IF(AS22=2, FILTER(NEG, LEN(NEG)), IF(AS22, FILTER(NONEG, LEN(NONEG)), """")))"),"")</f>
        <v/>
      </c>
      <c r="AU22" s="43"/>
      <c r="AV22" s="43"/>
      <c r="AW22" s="43">
        <f>IF(G3="", 0, IF(SUM(C22:H22)-G22&lt;&gt;0, 0, IF(SUM(M22:R22)&gt;0, 2, IF(SUM(M22:R22)&lt;0, 3, 1))))</f>
        <v>0</v>
      </c>
      <c r="AX22" s="43" t="str">
        <f>IFERROR(__xludf.DUMMYFUNCTION("IF(AW22=1, FILTER(TOSSUP, LEN(TOSSUP)), IF(AW22=2, FILTER(NEG, LEN(NEG)), IF(AW22, FILTER(NONEG, LEN(NONEG)), """")))"),"")</f>
        <v/>
      </c>
      <c r="AY22" s="43"/>
      <c r="AZ22" s="43"/>
      <c r="BA22" s="43">
        <f>IF(H3="", 0, IF(SUM(C22:H22)-H22&lt;&gt;0, 0, IF(SUM(M22:R22)&gt;0, 2, IF(SUM(M22:R22)&lt;0, 3, 1))))</f>
        <v>0</v>
      </c>
      <c r="BB22" s="43" t="str">
        <f>IFERROR(__xludf.DUMMYFUNCTION("IF(BA22=1, FILTER(TOSSUP, LEN(TOSSUP)), IF(BA22=2, FILTER(NEG, LEN(NEG)), IF(BA22, FILTER(NONEG, LEN(NONEG)), """")))"),"")</f>
        <v/>
      </c>
      <c r="BC22" s="43"/>
      <c r="BD22" s="43"/>
      <c r="BE22" s="43">
        <f>IF(M3="", 0, IF(SUM(M22:R22)-M22&lt;&gt;0, 0, IF(SUM(C22:H22)&gt;0, 2, IF(SUM(C22:H22)&lt;0, 3, 1))))</f>
        <v>2</v>
      </c>
      <c r="BF22" s="43">
        <f>IFERROR(__xludf.DUMMYFUNCTION("IF(BE22=1, FILTER(TOSSUP, LEN(TOSSUP)), IF(BE22=2, FILTER(NEG, LEN(NEG)), IF(BE22, FILTER(NONEG, LEN(NONEG)), """")))"),-5.0)</f>
        <v>-5</v>
      </c>
      <c r="BG22" s="43"/>
      <c r="BH22" s="43"/>
      <c r="BI22" s="43">
        <f>IF(N3="", 0, IF(SUM(M22:R22)-N22&lt;&gt;0, 0, IF(SUM(C22:H22)&gt;0, 2, IF(SUM(C22:H22)&lt;0, 3, 1))))</f>
        <v>2</v>
      </c>
      <c r="BJ22" s="43">
        <f>IFERROR(__xludf.DUMMYFUNCTION("IF(BI22=1, FILTER(TOSSUP, LEN(TOSSUP)), IF(BI22=2, FILTER(NEG, LEN(NEG)), IF(BI22, FILTER(NONEG, LEN(NONEG)), """")))"),-5.0)</f>
        <v>-5</v>
      </c>
      <c r="BK22" s="43"/>
      <c r="BL22" s="43"/>
      <c r="BM22" s="43">
        <f>IF(O3="", 0, IF(SUM(M22:R22)-O22&lt;&gt;0, 0, IF(SUM(C22:H22)&gt;0, 2, IF(SUM(C22:H22)&lt;0, 3, 1))))</f>
        <v>2</v>
      </c>
      <c r="BN22" s="43">
        <f>IFERROR(__xludf.DUMMYFUNCTION("IF(BM22=1, FILTER(TOSSUP, LEN(TOSSUP)), IF(BM22=2, FILTER(NEG, LEN(NEG)), IF(BM22, FILTER(NONEG, LEN(NONEG)), """")))"),-5.0)</f>
        <v>-5</v>
      </c>
      <c r="BO22" s="43"/>
      <c r="BP22" s="43"/>
      <c r="BQ22" s="43">
        <f>IF(P3="", 0, IF(SUM(M22:R22)-P22&lt;&gt;0, 0, IF(SUM(C22:H22)&gt;0, 2, IF(SUM(C22:H22)&lt;0, 3, 1))))</f>
        <v>0</v>
      </c>
      <c r="BR22" s="43" t="str">
        <f>IFERROR(__xludf.DUMMYFUNCTION("IF(BQ22=1, FILTER(TOSSUP, LEN(TOSSUP)), IF(BQ22=2, FILTER(NEG, LEN(NEG)), IF(BQ22, FILTER(NONEG, LEN(NONEG)), """")))"),"")</f>
        <v/>
      </c>
      <c r="BS22" s="43"/>
      <c r="BT22" s="43"/>
      <c r="BU22" s="43">
        <f>IF(Q3="", 0, IF(SUM(M22:R22)-Q22&lt;&gt;0, 0, IF(SUM(C22:H22)&gt;0, 2, IF(SUM(C22:H22)&lt;0, 3, 1))))</f>
        <v>0</v>
      </c>
      <c r="BV22" s="43" t="str">
        <f>IFERROR(__xludf.DUMMYFUNCTION("IF(BU22=1, FILTER(TOSSUP, LEN(TOSSUP)), IF(BU22=2, FILTER(NEG, LEN(NEG)), IF(BU22, FILTER(NONEG, LEN(NONEG)), """")))"),"")</f>
        <v/>
      </c>
      <c r="BW22" s="43"/>
      <c r="BX22" s="43"/>
      <c r="BY22" s="43">
        <f>IF(R3="", 0, IF(SUM(M22:R22)-R22&lt;&gt;0, 0, IF(SUM(C22:H22)&gt;0, 2, IF(SUM(C22:H22)&lt;0, 3, 1))))</f>
        <v>0</v>
      </c>
      <c r="BZ22" s="43" t="str">
        <f>IFERROR(__xludf.DUMMYFUNCTION("IF(BY22=1, FILTER(TOSSUP, LEN(TOSSUP)), IF(BY22=2, FILTER(NEG, LEN(NEG)), IF(BY22, FILTER(NONEG, LEN(NONEG)), """")))"),"")</f>
        <v/>
      </c>
      <c r="CA22" s="43"/>
      <c r="CB22" s="43"/>
    </row>
    <row r="23">
      <c r="A23" s="3"/>
      <c r="B23" s="3"/>
      <c r="C23" s="32">
        <v>-5.0</v>
      </c>
      <c r="D23" s="33"/>
      <c r="E23" s="60"/>
      <c r="F23" s="61"/>
      <c r="G23" s="60"/>
      <c r="H23" s="61"/>
      <c r="I23" s="34"/>
      <c r="J23" s="33">
        <f>IF(AND(SUM(C23:H23)&lt;=0,I23&gt;0), "BON.ERR", IF(OR(AND(C23&lt;&gt;"", C3=""), AND(D23&lt;&gt;"", D3=""), AND(E23&lt;&gt;"", E3=""), AND(F23&lt;&gt;"", F3=""), AND(G23&lt;&gt;"", G3=""), AND(H23&lt;&gt;"", H3="")), "TU.ERR", SUM(C23:I23)))</f>
        <v>-5</v>
      </c>
      <c r="K23" s="42">
        <f>IFERROR(__xludf.DUMMYFUNCTION("IF(OR(RegExMatch(J23&amp;"""",""ERR""), RegExMatch(J23&amp;"""",""--""), RegExMatch(K22&amp;"""",""--""),),  ""-----------"", SUM(J23,K22))"),155.0)</f>
        <v>155</v>
      </c>
      <c r="L23" s="38">
        <v>20.0</v>
      </c>
      <c r="M23" s="39">
        <v>10.0</v>
      </c>
      <c r="N23" s="33"/>
      <c r="O23" s="58"/>
      <c r="P23" s="59"/>
      <c r="Q23" s="58"/>
      <c r="R23" s="59"/>
      <c r="S23" s="34">
        <v>20.0</v>
      </c>
      <c r="T23" s="33">
        <f>IF(AND(SUM(M23:R23)&lt;=0,S23&gt;0), "BON.ERR", IF(OR(AND(M23&lt;&gt;"", M3=""), AND(N23&lt;&gt;"", N3=""), AND(O23&lt;&gt;"", O3=""), AND(P23&lt;&gt;"", P3=""), AND(Q23&lt;&gt;"", Q3=""), AND(R23&lt;&gt;"", R3="")), "TU.ERR", SUM(M23:S23)))</f>
        <v>30</v>
      </c>
      <c r="U23" s="42">
        <f>IFERROR(__xludf.DUMMYFUNCTION("IF(OR(RegExMatch(T23&amp;"""",""ERR""), RegExMatch(T23&amp;"""",""--""), RegExMatch(U22&amp;"""",""--""),),  ""-----------"", SUM(T23,U22))"),240.0)</f>
        <v>240</v>
      </c>
      <c r="V23" s="43"/>
      <c r="W23" s="44" t="b">
        <f t="shared" si="1"/>
        <v>0</v>
      </c>
      <c r="X23" s="44" t="str">
        <f>IFERROR(__xludf.DUMMYFUNCTION("IF(W23, FILTER(BONUS, LEN(BONUS)), ""0"")"),"0")</f>
        <v>0</v>
      </c>
      <c r="Y23" s="43"/>
      <c r="Z23" s="43"/>
      <c r="AA23" s="43"/>
      <c r="AB23" s="44" t="b">
        <f t="shared" si="2"/>
        <v>1</v>
      </c>
      <c r="AC23" s="44">
        <f>IFERROR(__xludf.DUMMYFUNCTION("IF(AB23, FILTER(BONUS, LEN(BONUS)), ""0"")"),0.0)</f>
        <v>0</v>
      </c>
      <c r="AD23" s="43">
        <f>IFERROR(__xludf.DUMMYFUNCTION("""COMPUTED_VALUE"""),10.0)</f>
        <v>10</v>
      </c>
      <c r="AE23" s="43">
        <f>IFERROR(__xludf.DUMMYFUNCTION("""COMPUTED_VALUE"""),20.0)</f>
        <v>20</v>
      </c>
      <c r="AF23" s="43">
        <f>IFERROR(__xludf.DUMMYFUNCTION("""COMPUTED_VALUE"""),30.0)</f>
        <v>30</v>
      </c>
      <c r="AG23" s="43">
        <f>IF(C3="", 0, IF(SUM(C23:H23)-C23&lt;&gt;0, 0, IF(SUM(M23:R23)&gt;0, 2, IF(SUM(M23:R23)&lt;0, 3, 1))))</f>
        <v>2</v>
      </c>
      <c r="AH23" s="44">
        <f>IFERROR(__xludf.DUMMYFUNCTION("IF(AG23=1, FILTER(TOSSUP, LEN(TOSSUP)), IF(AG23=2, FILTER(NEG, LEN(NEG)), IF(AG23, FILTER(NONEG, LEN(NONEG)), """")))"),-5.0)</f>
        <v>-5</v>
      </c>
      <c r="AI23" s="43"/>
      <c r="AJ23" s="43"/>
      <c r="AK23" s="43">
        <f>IF(D3="", 0, IF(SUM(C23:H23)-D23&lt;&gt;0, 0, IF(SUM(M23:R23)&gt;0, 2, IF(SUM(M23:R23)&lt;0, 3, 1))))</f>
        <v>0</v>
      </c>
      <c r="AL23" s="43" t="str">
        <f>IFERROR(__xludf.DUMMYFUNCTION("IF(AK23=1, FILTER(TOSSUP, LEN(TOSSUP)), IF(AK23=2, FILTER(NEG, LEN(NEG)), IF(AK23, FILTER(NONEG, LEN(NONEG)), """")))"),"")</f>
        <v/>
      </c>
      <c r="AM23" s="43"/>
      <c r="AN23" s="43"/>
      <c r="AO23" s="43">
        <f>IF(E3="", 0, IF(SUM(C23:H23)-E23&lt;&gt;0, 0, IF(SUM(M23:R23)&gt;0, 2, IF(SUM(M23:R23)&lt;0, 3, 1))))</f>
        <v>0</v>
      </c>
      <c r="AP23" s="43" t="str">
        <f>IFERROR(__xludf.DUMMYFUNCTION("IF(AO23=1, FILTER(TOSSUP, LEN(TOSSUP)), IF(AO23=2, FILTER(NEG, LEN(NEG)), IF(AO23, FILTER(NONEG, LEN(NONEG)), """")))"),"")</f>
        <v/>
      </c>
      <c r="AQ23" s="43"/>
      <c r="AR23" s="43"/>
      <c r="AS23" s="43">
        <f>IF(F3="", 0, IF(SUM(C23:H23)-F23&lt;&gt;0, 0, IF(SUM(M23:R23)&gt;0, 2, IF(SUM(M23:R23)&lt;0, 3, 1))))</f>
        <v>0</v>
      </c>
      <c r="AT23" s="43" t="str">
        <f>IFERROR(__xludf.DUMMYFUNCTION("IF(AS23=1, FILTER(TOSSUP, LEN(TOSSUP)), IF(AS23=2, FILTER(NEG, LEN(NEG)), IF(AS23, FILTER(NONEG, LEN(NONEG)), """")))"),"")</f>
        <v/>
      </c>
      <c r="AU23" s="43"/>
      <c r="AV23" s="43"/>
      <c r="AW23" s="43">
        <f>IF(G3="", 0, IF(SUM(C23:H23)-G23&lt;&gt;0, 0, IF(SUM(M23:R23)&gt;0, 2, IF(SUM(M23:R23)&lt;0, 3, 1))))</f>
        <v>0</v>
      </c>
      <c r="AX23" s="43" t="str">
        <f>IFERROR(__xludf.DUMMYFUNCTION("IF(AW23=1, FILTER(TOSSUP, LEN(TOSSUP)), IF(AW23=2, FILTER(NEG, LEN(NEG)), IF(AW23, FILTER(NONEG, LEN(NONEG)), """")))"),"")</f>
        <v/>
      </c>
      <c r="AY23" s="43"/>
      <c r="AZ23" s="43"/>
      <c r="BA23" s="43">
        <f>IF(H3="", 0, IF(SUM(C23:H23)-H23&lt;&gt;0, 0, IF(SUM(M23:R23)&gt;0, 2, IF(SUM(M23:R23)&lt;0, 3, 1))))</f>
        <v>0</v>
      </c>
      <c r="BB23" s="43" t="str">
        <f>IFERROR(__xludf.DUMMYFUNCTION("IF(BA23=1, FILTER(TOSSUP, LEN(TOSSUP)), IF(BA23=2, FILTER(NEG, LEN(NEG)), IF(BA23, FILTER(NONEG, LEN(NONEG)), """")))"),"")</f>
        <v/>
      </c>
      <c r="BC23" s="43"/>
      <c r="BD23" s="43"/>
      <c r="BE23" s="43">
        <f>IF(M3="", 0, IF(SUM(M23:R23)-M23&lt;&gt;0, 0, IF(SUM(C23:H23)&gt;0, 2, IF(SUM(C23:H23)&lt;0, 3, 1))))</f>
        <v>3</v>
      </c>
      <c r="BF23" s="43">
        <f>IFERROR(__xludf.DUMMYFUNCTION("IF(BE23=1, FILTER(TOSSUP, LEN(TOSSUP)), IF(BE23=2, FILTER(NEG, LEN(NEG)), IF(BE23, FILTER(NONEG, LEN(NONEG)), """")))"),10.0)</f>
        <v>10</v>
      </c>
      <c r="BG23" s="43">
        <f>IFERROR(__xludf.DUMMYFUNCTION("""COMPUTED_VALUE"""),15.0)</f>
        <v>15</v>
      </c>
      <c r="BH23" s="43"/>
      <c r="BI23" s="43">
        <f>IF(N3="", 0, IF(SUM(M23:R23)-N23&lt;&gt;0, 0, IF(SUM(C23:H23)&gt;0, 2, IF(SUM(C23:H23)&lt;0, 3, 1))))</f>
        <v>0</v>
      </c>
      <c r="BJ23" s="43" t="str">
        <f>IFERROR(__xludf.DUMMYFUNCTION("IF(BI23=1, FILTER(TOSSUP, LEN(TOSSUP)), IF(BI23=2, FILTER(NEG, LEN(NEG)), IF(BI23, FILTER(NONEG, LEN(NONEG)), """")))"),"")</f>
        <v/>
      </c>
      <c r="BK23" s="43"/>
      <c r="BL23" s="43"/>
      <c r="BM23" s="43">
        <f>IF(O3="", 0, IF(SUM(M23:R23)-O23&lt;&gt;0, 0, IF(SUM(C23:H23)&gt;0, 2, IF(SUM(C23:H23)&lt;0, 3, 1))))</f>
        <v>0</v>
      </c>
      <c r="BN23" s="43" t="str">
        <f>IFERROR(__xludf.DUMMYFUNCTION("IF(BM23=1, FILTER(TOSSUP, LEN(TOSSUP)), IF(BM23=2, FILTER(NEG, LEN(NEG)), IF(BM23, FILTER(NONEG, LEN(NONEG)), """")))"),"")</f>
        <v/>
      </c>
      <c r="BO23" s="43"/>
      <c r="BP23" s="43"/>
      <c r="BQ23" s="43">
        <f>IF(P3="", 0, IF(SUM(M23:R23)-P23&lt;&gt;0, 0, IF(SUM(C23:H23)&gt;0, 2, IF(SUM(C23:H23)&lt;0, 3, 1))))</f>
        <v>0</v>
      </c>
      <c r="BR23" s="43" t="str">
        <f>IFERROR(__xludf.DUMMYFUNCTION("IF(BQ23=1, FILTER(TOSSUP, LEN(TOSSUP)), IF(BQ23=2, FILTER(NEG, LEN(NEG)), IF(BQ23, FILTER(NONEG, LEN(NONEG)), """")))"),"")</f>
        <v/>
      </c>
      <c r="BS23" s="43"/>
      <c r="BT23" s="43"/>
      <c r="BU23" s="43">
        <f>IF(Q3="", 0, IF(SUM(M23:R23)-Q23&lt;&gt;0, 0, IF(SUM(C23:H23)&gt;0, 2, IF(SUM(C23:H23)&lt;0, 3, 1))))</f>
        <v>0</v>
      </c>
      <c r="BV23" s="43" t="str">
        <f>IFERROR(__xludf.DUMMYFUNCTION("IF(BU23=1, FILTER(TOSSUP, LEN(TOSSUP)), IF(BU23=2, FILTER(NEG, LEN(NEG)), IF(BU23, FILTER(NONEG, LEN(NONEG)), """")))"),"")</f>
        <v/>
      </c>
      <c r="BW23" s="43"/>
      <c r="BX23" s="43"/>
      <c r="BY23" s="43">
        <f>IF(R3="", 0, IF(SUM(M23:R23)-R23&lt;&gt;0, 0, IF(SUM(C23:H23)&gt;0, 2, IF(SUM(C23:H23)&lt;0, 3, 1))))</f>
        <v>0</v>
      </c>
      <c r="BZ23" s="43" t="str">
        <f>IFERROR(__xludf.DUMMYFUNCTION("IF(BY23=1, FILTER(TOSSUP, LEN(TOSSUP)), IF(BY23=2, FILTER(NEG, LEN(NEG)), IF(BY23, FILTER(NONEG, LEN(NONEG)), """")))"),"")</f>
        <v/>
      </c>
      <c r="CA23" s="43"/>
      <c r="CB23" s="43"/>
    </row>
    <row r="24">
      <c r="A24" s="3"/>
      <c r="B24" s="3"/>
      <c r="C24" s="32"/>
      <c r="D24" s="33"/>
      <c r="E24" s="32"/>
      <c r="F24" s="33"/>
      <c r="G24" s="60"/>
      <c r="H24" s="61"/>
      <c r="I24" s="73" t="s">
        <v>41</v>
      </c>
      <c r="J24" s="33">
        <f>IF(OR(AND(C24&lt;&gt;"", C3=""), AND(D24&lt;&gt;"", D3=""), AND(E24&lt;&gt;"", E3=""), AND(F24&lt;&gt;"", F3=""), AND(G24&lt;&gt;"", G3=""), AND(H24&lt;&gt;"", H3="")), "TU.ERR", SUM(C24:I24))</f>
        <v>0</v>
      </c>
      <c r="K24" s="42">
        <f>IFERROR(__xludf.DUMMYFUNCTION("IF(OR(RegExMatch(J24&amp;"""",""ERR""), RegExMatch(J24&amp;"""",""--""), RegExMatch(K23&amp;"""",""--""),),  ""-----------"", SUM(J24,K23))"),155.0)</f>
        <v>155</v>
      </c>
      <c r="L24" s="74" t="s">
        <v>42</v>
      </c>
      <c r="M24" s="39"/>
      <c r="N24" s="33"/>
      <c r="O24" s="58"/>
      <c r="P24" s="59"/>
      <c r="Q24" s="58"/>
      <c r="R24" s="59"/>
      <c r="S24" s="34" t="s">
        <v>44</v>
      </c>
      <c r="T24" s="33">
        <f>IF(OR(AND(M24&lt;&gt;"", M3=""), AND(N24&lt;&gt;"", N3=""), AND(O24&lt;&gt;"", O3=""), AND(P24&lt;&gt;"", P3=""), AND(Q24&lt;&gt;"", Q3=""), AND(R24&lt;&gt;"", R3="")), "TU.ERR", SUM(M24:S24))</f>
        <v>0</v>
      </c>
      <c r="U24" s="42">
        <f>IFERROR(__xludf.DUMMYFUNCTION("IF(OR(RegExMatch(T24&amp;"""",""ERR""), RegExMatch(T24&amp;"""",""--""), RegExMatch(U23&amp;"""",""--""),),  ""-----------"", SUM(T24,U23))"),240.0)</f>
        <v>240</v>
      </c>
      <c r="V24" s="43"/>
      <c r="W24" s="43"/>
      <c r="X24" s="43"/>
      <c r="Y24" s="10"/>
      <c r="Z24" s="43"/>
      <c r="AA24" s="43"/>
      <c r="AB24" s="43"/>
      <c r="AC24" s="43"/>
      <c r="AD24" s="43"/>
      <c r="AE24" s="43"/>
      <c r="AF24" s="43"/>
      <c r="AG24" s="43">
        <f>IF(C3="", 0, IF(SUM(C24:H24)-C24&lt;&gt;0, 0, IF(SUM(M24:R24)&gt;0, 2, IF(SUM(M24:R24)&lt;0, 3, 1))))</f>
        <v>1</v>
      </c>
      <c r="AH24" s="43">
        <f>IFERROR(__xludf.DUMMYFUNCTION("IF(AG24=1, FILTER(TOSSUP, LEN(TOSSUP)), IF(AG24=2, FILTER(NEG, LEN(NEG)), IF(AG24, FILTER(NONEG, LEN(NONEG)), """")))"),-5.0)</f>
        <v>-5</v>
      </c>
      <c r="AI24" s="43">
        <f>IFERROR(__xludf.DUMMYFUNCTION("""COMPUTED_VALUE"""),10.0)</f>
        <v>10</v>
      </c>
      <c r="AJ24" s="43">
        <f>IFERROR(__xludf.DUMMYFUNCTION("""COMPUTED_VALUE"""),15.0)</f>
        <v>15</v>
      </c>
      <c r="AK24" s="43">
        <f>IF(D3="", 0, IF(SUM(C24:H24)-D24&lt;&gt;0, 0, IF(SUM(M24:R24)&gt;0, 2, IF(SUM(M24:R24)&lt;0, 3, 1))))</f>
        <v>0</v>
      </c>
      <c r="AL24" s="43" t="str">
        <f>IFERROR(__xludf.DUMMYFUNCTION("IF(AK24=1, FILTER(TOSSUP, LEN(TOSSUP)), IF(AK24=2, FILTER(NEG, LEN(NEG)), IF(AK24, FILTER(NONEG, LEN(NONEG)), """")))"),"")</f>
        <v/>
      </c>
      <c r="AM24" s="43"/>
      <c r="AN24" s="43"/>
      <c r="AO24" s="43">
        <f>IF(E3="", 0, IF(SUM(C24:H24)-E24&lt;&gt;0, 0, IF(SUM(M24:R24)&gt;0, 2, IF(SUM(M24:R24)&lt;0, 3, 1))))</f>
        <v>1</v>
      </c>
      <c r="AP24" s="43">
        <f>IFERROR(__xludf.DUMMYFUNCTION("IF(AO24=1, FILTER(TOSSUP, LEN(TOSSUP)), IF(AO24=2, FILTER(NEG, LEN(NEG)), IF(AO24, FILTER(NONEG, LEN(NONEG)), """")))"),-5.0)</f>
        <v>-5</v>
      </c>
      <c r="AQ24" s="43">
        <f>IFERROR(__xludf.DUMMYFUNCTION("""COMPUTED_VALUE"""),10.0)</f>
        <v>10</v>
      </c>
      <c r="AR24" s="43">
        <f>IFERROR(__xludf.DUMMYFUNCTION("""COMPUTED_VALUE"""),15.0)</f>
        <v>15</v>
      </c>
      <c r="AS24" s="43">
        <f>IF(F3="", 0, IF(SUM(C24:H24)-F24&lt;&gt;0, 0, IF(SUM(M24:R24)&gt;0, 2, IF(SUM(M24:R24)&lt;0, 3, 1))))</f>
        <v>0</v>
      </c>
      <c r="AT24" s="43" t="str">
        <f>IFERROR(__xludf.DUMMYFUNCTION("IF(AS24=1, FILTER(TOSSUP, LEN(TOSSUP)), IF(AS24=2, FILTER(NEG, LEN(NEG)), IF(AS24, FILTER(NONEG, LEN(NONEG)), """")))"),"")</f>
        <v/>
      </c>
      <c r="AU24" s="43"/>
      <c r="AV24" s="43"/>
      <c r="AW24" s="43">
        <f>IF(G3="", 0, IF(SUM(C24:H24)-G24&lt;&gt;0, 0, IF(SUM(M24:R24)&gt;0, 2, IF(SUM(M24:R24)&lt;0, 3, 1))))</f>
        <v>0</v>
      </c>
      <c r="AX24" s="43" t="str">
        <f>IFERROR(__xludf.DUMMYFUNCTION("IF(AW24=1, FILTER(TOSSUP, LEN(TOSSUP)), IF(AW24=2, FILTER(NEG, LEN(NEG)), IF(AW24, FILTER(NONEG, LEN(NONEG)), """")))"),"")</f>
        <v/>
      </c>
      <c r="AY24" s="43"/>
      <c r="AZ24" s="43"/>
      <c r="BA24" s="43">
        <f>IF(H3="", 0, IF(SUM(C24:H24)-H24&lt;&gt;0, 0, IF(SUM(M24:R24)&gt;0, 2, IF(SUM(M24:R24)&lt;0, 3, 1))))</f>
        <v>0</v>
      </c>
      <c r="BB24" s="43" t="str">
        <f>IFERROR(__xludf.DUMMYFUNCTION("IF(BA24=1, FILTER(TOSSUP, LEN(TOSSUP)), IF(BA24=2, FILTER(NEG, LEN(NEG)), IF(BA24, FILTER(NONEG, LEN(NONEG)), """")))"),"")</f>
        <v/>
      </c>
      <c r="BC24" s="43"/>
      <c r="BD24" s="43"/>
      <c r="BE24" s="43">
        <f>IF(M3="", 0, IF(SUM(M24:R24)-M24&lt;&gt;0, 0, IF(SUM(C24:H24)&gt;0, 2, IF(SUM(C24:H24)&lt;0, 3, 1))))</f>
        <v>1</v>
      </c>
      <c r="BF24" s="43">
        <f>IFERROR(__xludf.DUMMYFUNCTION("IF(BE24=1, FILTER(TOSSUP, LEN(TOSSUP)), IF(BE24=2, FILTER(NEG, LEN(NEG)), IF(BE24, FILTER(NONEG, LEN(NONEG)), """")))"),-5.0)</f>
        <v>-5</v>
      </c>
      <c r="BG24" s="43">
        <f>IFERROR(__xludf.DUMMYFUNCTION("""COMPUTED_VALUE"""),10.0)</f>
        <v>10</v>
      </c>
      <c r="BH24" s="43">
        <f>IFERROR(__xludf.DUMMYFUNCTION("""COMPUTED_VALUE"""),15.0)</f>
        <v>15</v>
      </c>
      <c r="BI24" s="43">
        <f>IF(N3="", 0, IF(SUM(M24:R24)-N24&lt;&gt;0, 0, IF(SUM(C24:H24)&gt;0, 2, IF(SUM(C24:H24)&lt;0, 3, 1))))</f>
        <v>1</v>
      </c>
      <c r="BJ24" s="43">
        <f>IFERROR(__xludf.DUMMYFUNCTION("IF(BI24=1, FILTER(TOSSUP, LEN(TOSSUP)), IF(BI24=2, FILTER(NEG, LEN(NEG)), IF(BI24, FILTER(NONEG, LEN(NONEG)), """")))"),-5.0)</f>
        <v>-5</v>
      </c>
      <c r="BK24" s="43">
        <f>IFERROR(__xludf.DUMMYFUNCTION("""COMPUTED_VALUE"""),10.0)</f>
        <v>10</v>
      </c>
      <c r="BL24" s="43">
        <f>IFERROR(__xludf.DUMMYFUNCTION("""COMPUTED_VALUE"""),15.0)</f>
        <v>15</v>
      </c>
      <c r="BM24" s="43">
        <f>IF(O3="", 0, IF(SUM(M24:R24)-O24&lt;&gt;0, 0, IF(SUM(C24:H24)&gt;0, 2, IF(SUM(C24:H24)&lt;0, 3, 1))))</f>
        <v>1</v>
      </c>
      <c r="BN24" s="43">
        <f>IFERROR(__xludf.DUMMYFUNCTION("IF(BM24=1, FILTER(TOSSUP, LEN(TOSSUP)), IF(BM24=2, FILTER(NEG, LEN(NEG)), IF(BM24, FILTER(NONEG, LEN(NONEG)), """")))"),-5.0)</f>
        <v>-5</v>
      </c>
      <c r="BO24" s="43">
        <f>IFERROR(__xludf.DUMMYFUNCTION("""COMPUTED_VALUE"""),10.0)</f>
        <v>10</v>
      </c>
      <c r="BP24" s="43">
        <f>IFERROR(__xludf.DUMMYFUNCTION("""COMPUTED_VALUE"""),15.0)</f>
        <v>15</v>
      </c>
      <c r="BQ24" s="43">
        <f>IF(P3="", 0, IF(SUM(M24:R24)-P24&lt;&gt;0, 0, IF(SUM(C24:H24)&gt;0, 2, IF(SUM(C24:H24)&lt;0, 3, 1))))</f>
        <v>0</v>
      </c>
      <c r="BR24" s="43" t="str">
        <f>IFERROR(__xludf.DUMMYFUNCTION("IF(BQ24=1, FILTER(TOSSUP, LEN(TOSSUP)), IF(BQ24=2, FILTER(NEG, LEN(NEG)), IF(BQ24, FILTER(NONEG, LEN(NONEG)), """")))"),"")</f>
        <v/>
      </c>
      <c r="BS24" s="43"/>
      <c r="BT24" s="43"/>
      <c r="BU24" s="43">
        <f>IF(Q3="", 0, IF(SUM(M24:R24)-Q24&lt;&gt;0, 0, IF(SUM(C24:H24)&gt;0, 2, IF(SUM(C24:H24)&lt;0, 3, 1))))</f>
        <v>0</v>
      </c>
      <c r="BV24" s="43" t="str">
        <f>IFERROR(__xludf.DUMMYFUNCTION("IF(BU24=1, FILTER(TOSSUP, LEN(TOSSUP)), IF(BU24=2, FILTER(NEG, LEN(NEG)), IF(BU24, FILTER(NONEG, LEN(NONEG)), """")))"),"")</f>
        <v/>
      </c>
      <c r="BW24" s="43"/>
      <c r="BX24" s="43"/>
      <c r="BY24" s="43">
        <f>IF(R3="", 0, IF(SUM(M24:R24)-R24&lt;&gt;0, 0, IF(SUM(C24:H24)&gt;0, 2, IF(SUM(C24:H24)&lt;0, 3, 1))))</f>
        <v>0</v>
      </c>
      <c r="BZ24" s="43" t="str">
        <f>IFERROR(__xludf.DUMMYFUNCTION("IF(BY24=1, FILTER(TOSSUP, LEN(TOSSUP)), IF(BY24=2, FILTER(NEG, LEN(NEG)), IF(BY24, FILTER(NONEG, LEN(NONEG)), """")))"),"")</f>
        <v/>
      </c>
      <c r="CA24" s="43"/>
      <c r="CB24" s="43"/>
    </row>
    <row r="25">
      <c r="A25" s="3"/>
      <c r="B25" s="3"/>
      <c r="C25" s="60"/>
      <c r="D25" s="33"/>
      <c r="E25" s="32"/>
      <c r="F25" s="33"/>
      <c r="G25" s="60"/>
      <c r="H25" s="61"/>
      <c r="I25" s="73" t="s">
        <v>41</v>
      </c>
      <c r="J25" s="33">
        <f>IF(OR(AND(C25&lt;&gt;"", C3=""), AND(D25&lt;&gt;"", D3=""), AND(E25&lt;&gt;"", E3=""), AND(F25&lt;&gt;"", F3=""), AND(G25&lt;&gt;"", G3=""), AND(H25&lt;&gt;"", H3="")), "TU.ERR", SUM(C25:I25))</f>
        <v>0</v>
      </c>
      <c r="K25" s="42">
        <f>IFERROR(__xludf.DUMMYFUNCTION("IF(OR(RegExMatch(J25&amp;"""",""ERR""), RegExMatch(J25&amp;"""",""--""), RegExMatch(K24&amp;"""",""--""),),  ""-----------"", SUM(J25,K24))"),155.0)</f>
        <v>155</v>
      </c>
      <c r="L25" s="27"/>
      <c r="M25" s="39"/>
      <c r="N25" s="61"/>
      <c r="O25" s="58"/>
      <c r="P25" s="59"/>
      <c r="Q25" s="58"/>
      <c r="R25" s="59"/>
      <c r="S25" s="34" t="s">
        <v>44</v>
      </c>
      <c r="T25" s="33">
        <f>IF(OR(AND(M25&lt;&gt;"", M3=""), AND(N25&lt;&gt;"", N3=""), AND(O25&lt;&gt;"", O3=""), AND(P25&lt;&gt;"", P3=""), AND(Q25&lt;&gt;"", Q3=""), AND(R25&lt;&gt;"", R3="")), "TU.ERR", SUM(M25:S25))</f>
        <v>0</v>
      </c>
      <c r="U25" s="42">
        <f>IFERROR(__xludf.DUMMYFUNCTION("IF(OR(RegExMatch(T25&amp;"""",""ERR""), RegExMatch(T25&amp;"""",""--""), RegExMatch(U24&amp;"""",""--""),),  ""-----------"", SUM(T25,U24))"),240.0)</f>
        <v>240</v>
      </c>
      <c r="V25" s="43"/>
      <c r="W25" s="43"/>
      <c r="X25" s="43"/>
      <c r="Y25" s="10"/>
      <c r="Z25" s="43"/>
      <c r="AA25" s="43"/>
      <c r="AB25" s="43"/>
      <c r="AC25" s="43"/>
      <c r="AD25" s="43"/>
      <c r="AE25" s="43"/>
      <c r="AF25" s="43"/>
      <c r="AG25" s="43">
        <f>IF(C3="", 0, IF(SUM(C25:H25)-C25&lt;&gt;0, 0, IF(SUM(M25:R25)&gt;0, 2, IF(SUM(M25:R25)&lt;0, 3, 1))))</f>
        <v>1</v>
      </c>
      <c r="AH25" s="43">
        <f>IFERROR(__xludf.DUMMYFUNCTION("IF(AG25=1, FILTER(TOSSUP, LEN(TOSSUP)), IF(AG25=2, FILTER(NEG, LEN(NEG)), IF(AG25, FILTER(NONEG, LEN(NONEG)), """")))"),-5.0)</f>
        <v>-5</v>
      </c>
      <c r="AI25" s="43">
        <f>IFERROR(__xludf.DUMMYFUNCTION("""COMPUTED_VALUE"""),10.0)</f>
        <v>10</v>
      </c>
      <c r="AJ25" s="43">
        <f>IFERROR(__xludf.DUMMYFUNCTION("""COMPUTED_VALUE"""),15.0)</f>
        <v>15</v>
      </c>
      <c r="AK25" s="43">
        <f>IF(D3="", 0, IF(SUM(C25:H25)-D25&lt;&gt;0, 0, IF(SUM(M25:R25)&gt;0, 2, IF(SUM(M25:R25)&lt;0, 3, 1))))</f>
        <v>0</v>
      </c>
      <c r="AL25" s="43" t="str">
        <f>IFERROR(__xludf.DUMMYFUNCTION("IF(AK25=1, FILTER(TOSSUP, LEN(TOSSUP)), IF(AK25=2, FILTER(NEG, LEN(NEG)), IF(AK25, FILTER(NONEG, LEN(NONEG)), """")))"),"")</f>
        <v/>
      </c>
      <c r="AM25" s="43"/>
      <c r="AN25" s="43"/>
      <c r="AO25" s="43">
        <f>IF(E3="", 0, IF(SUM(C25:H25)-E25&lt;&gt;0, 0, IF(SUM(M25:R25)&gt;0, 2, IF(SUM(M25:R25)&lt;0, 3, 1))))</f>
        <v>1</v>
      </c>
      <c r="AP25" s="43">
        <f>IFERROR(__xludf.DUMMYFUNCTION("IF(AO25=1, FILTER(TOSSUP, LEN(TOSSUP)), IF(AO25=2, FILTER(NEG, LEN(NEG)), IF(AO25, FILTER(NONEG, LEN(NONEG)), """")))"),-5.0)</f>
        <v>-5</v>
      </c>
      <c r="AQ25" s="43">
        <f>IFERROR(__xludf.DUMMYFUNCTION("""COMPUTED_VALUE"""),10.0)</f>
        <v>10</v>
      </c>
      <c r="AR25" s="43">
        <f>IFERROR(__xludf.DUMMYFUNCTION("""COMPUTED_VALUE"""),15.0)</f>
        <v>15</v>
      </c>
      <c r="AS25" s="43">
        <f>IF(F3="", 0, IF(SUM(C25:H25)-F25&lt;&gt;0, 0, IF(SUM(M25:R25)&gt;0, 2, IF(SUM(M25:R25)&lt;0, 3, 1))))</f>
        <v>0</v>
      </c>
      <c r="AT25" s="43" t="str">
        <f>IFERROR(__xludf.DUMMYFUNCTION("IF(AS25=1, FILTER(TOSSUP, LEN(TOSSUP)), IF(AS25=2, FILTER(NEG, LEN(NEG)), IF(AS25, FILTER(NONEG, LEN(NONEG)), """")))"),"")</f>
        <v/>
      </c>
      <c r="AU25" s="43"/>
      <c r="AV25" s="43"/>
      <c r="AW25" s="43">
        <f>IF(G3="", 0, IF(SUM(C25:H25)-G25&lt;&gt;0, 0, IF(SUM(M25:R25)&gt;0, 2, IF(SUM(M25:R25)&lt;0, 3, 1))))</f>
        <v>0</v>
      </c>
      <c r="AX25" s="43" t="str">
        <f>IFERROR(__xludf.DUMMYFUNCTION("IF(AW25=1, FILTER(TOSSUP, LEN(TOSSUP)), IF(AW25=2, FILTER(NEG, LEN(NEG)), IF(AW25, FILTER(NONEG, LEN(NONEG)), """")))"),"")</f>
        <v/>
      </c>
      <c r="AY25" s="43"/>
      <c r="AZ25" s="43"/>
      <c r="BA25" s="43">
        <f>IF(H3="", 0, IF(SUM(C25:H25)-H25&lt;&gt;0, 0, IF(SUM(M25:R25)&gt;0, 2, IF(SUM(M25:R25)&lt;0, 3, 1))))</f>
        <v>0</v>
      </c>
      <c r="BB25" s="43" t="str">
        <f>IFERROR(__xludf.DUMMYFUNCTION("IF(BA25=1, FILTER(TOSSUP, LEN(TOSSUP)), IF(BA25=2, FILTER(NEG, LEN(NEG)), IF(BA25, FILTER(NONEG, LEN(NONEG)), """")))"),"")</f>
        <v/>
      </c>
      <c r="BC25" s="43"/>
      <c r="BD25" s="43"/>
      <c r="BE25" s="43">
        <f>IF(M3="", 0, IF(SUM(M25:R25)-M25&lt;&gt;0, 0, IF(SUM(C25:H25)&gt;0, 2, IF(SUM(C25:H25)&lt;0, 3, 1))))</f>
        <v>1</v>
      </c>
      <c r="BF25" s="43">
        <f>IFERROR(__xludf.DUMMYFUNCTION("IF(BE25=1, FILTER(TOSSUP, LEN(TOSSUP)), IF(BE25=2, FILTER(NEG, LEN(NEG)), IF(BE25, FILTER(NONEG, LEN(NONEG)), """")))"),-5.0)</f>
        <v>-5</v>
      </c>
      <c r="BG25" s="43">
        <f>IFERROR(__xludf.DUMMYFUNCTION("""COMPUTED_VALUE"""),10.0)</f>
        <v>10</v>
      </c>
      <c r="BH25" s="43">
        <f>IFERROR(__xludf.DUMMYFUNCTION("""COMPUTED_VALUE"""),15.0)</f>
        <v>15</v>
      </c>
      <c r="BI25" s="43">
        <f>IF(N3="", 0, IF(SUM(M25:R25)-N25&lt;&gt;0, 0, IF(SUM(C25:H25)&gt;0, 2, IF(SUM(C25:H25)&lt;0, 3, 1))))</f>
        <v>1</v>
      </c>
      <c r="BJ25" s="43">
        <f>IFERROR(__xludf.DUMMYFUNCTION("IF(BI25=1, FILTER(TOSSUP, LEN(TOSSUP)), IF(BI25=2, FILTER(NEG, LEN(NEG)), IF(BI25, FILTER(NONEG, LEN(NONEG)), """")))"),-5.0)</f>
        <v>-5</v>
      </c>
      <c r="BK25" s="43">
        <f>IFERROR(__xludf.DUMMYFUNCTION("""COMPUTED_VALUE"""),10.0)</f>
        <v>10</v>
      </c>
      <c r="BL25" s="43">
        <f>IFERROR(__xludf.DUMMYFUNCTION("""COMPUTED_VALUE"""),15.0)</f>
        <v>15</v>
      </c>
      <c r="BM25" s="43">
        <f>IF(O3="", 0, IF(SUM(M25:R25)-O25&lt;&gt;0, 0, IF(SUM(C25:H25)&gt;0, 2, IF(SUM(C25:H25)&lt;0, 3, 1))))</f>
        <v>1</v>
      </c>
      <c r="BN25" s="43">
        <f>IFERROR(__xludf.DUMMYFUNCTION("IF(BM25=1, FILTER(TOSSUP, LEN(TOSSUP)), IF(BM25=2, FILTER(NEG, LEN(NEG)), IF(BM25, FILTER(NONEG, LEN(NONEG)), """")))"),-5.0)</f>
        <v>-5</v>
      </c>
      <c r="BO25" s="43">
        <f>IFERROR(__xludf.DUMMYFUNCTION("""COMPUTED_VALUE"""),10.0)</f>
        <v>10</v>
      </c>
      <c r="BP25" s="43">
        <f>IFERROR(__xludf.DUMMYFUNCTION("""COMPUTED_VALUE"""),15.0)</f>
        <v>15</v>
      </c>
      <c r="BQ25" s="43">
        <f>IF(P3="", 0, IF(SUM(M25:R25)-P25&lt;&gt;0, 0, IF(SUM(C25:H25)&gt;0, 2, IF(SUM(C25:H25)&lt;0, 3, 1))))</f>
        <v>0</v>
      </c>
      <c r="BR25" s="43" t="str">
        <f>IFERROR(__xludf.DUMMYFUNCTION("IF(BQ25=1, FILTER(TOSSUP, LEN(TOSSUP)), IF(BQ25=2, FILTER(NEG, LEN(NEG)), IF(BQ25, FILTER(NONEG, LEN(NONEG)), """")))"),"")</f>
        <v/>
      </c>
      <c r="BS25" s="43"/>
      <c r="BT25" s="43"/>
      <c r="BU25" s="43">
        <f>IF(Q3="", 0, IF(SUM(M25:R25)-Q25&lt;&gt;0, 0, IF(SUM(C25:H25)&gt;0, 2, IF(SUM(C25:H25)&lt;0, 3, 1))))</f>
        <v>0</v>
      </c>
      <c r="BV25" s="43" t="str">
        <f>IFERROR(__xludf.DUMMYFUNCTION("IF(BU25=1, FILTER(TOSSUP, LEN(TOSSUP)), IF(BU25=2, FILTER(NEG, LEN(NEG)), IF(BU25, FILTER(NONEG, LEN(NONEG)), """")))"),"")</f>
        <v/>
      </c>
      <c r="BW25" s="43"/>
      <c r="BX25" s="43"/>
      <c r="BY25" s="43">
        <f>IF(R3="", 0, IF(SUM(M25:R25)-R25&lt;&gt;0, 0, IF(SUM(C25:H25)&gt;0, 2, IF(SUM(C25:H25)&lt;0, 3, 1))))</f>
        <v>0</v>
      </c>
      <c r="BZ25" s="43" t="str">
        <f>IFERROR(__xludf.DUMMYFUNCTION("IF(BY25=1, FILTER(TOSSUP, LEN(TOSSUP)), IF(BY25=2, FILTER(NEG, LEN(NEG)), IF(BY25, FILTER(NONEG, LEN(NONEG)), """")))"),"")</f>
        <v/>
      </c>
      <c r="CA25" s="43"/>
      <c r="CB25" s="43"/>
    </row>
    <row r="26">
      <c r="A26" s="3"/>
      <c r="B26" s="3"/>
      <c r="C26" s="60"/>
      <c r="D26" s="33"/>
      <c r="E26" s="60"/>
      <c r="F26" s="61"/>
      <c r="G26" s="60"/>
      <c r="H26" s="61"/>
      <c r="I26" s="73" t="s">
        <v>41</v>
      </c>
      <c r="J26" s="33">
        <f>IF(OR(AND(C26&lt;&gt;"", C3=""), AND(D26&lt;&gt;"", D3=""), AND(E26&lt;&gt;"", E3=""), AND(F26&lt;&gt;"", F3=""), AND(G26&lt;&gt;"", G3=""), AND(H26&lt;&gt;"", H3="")), "TU.ERR", SUM(C26:I26))</f>
        <v>0</v>
      </c>
      <c r="K26" s="42">
        <f>IFERROR(__xludf.DUMMYFUNCTION("IF(OR(RegExMatch(J26&amp;"""",""ERR""), RegExMatch(J26&amp;"""",""--""), RegExMatch(K25&amp;"""",""--""),),  ""-----------"", SUM(J26,K25))"),155.0)</f>
        <v>155</v>
      </c>
      <c r="L26" s="27"/>
      <c r="M26" s="58"/>
      <c r="N26" s="33"/>
      <c r="O26" s="58"/>
      <c r="P26" s="59"/>
      <c r="Q26" s="58"/>
      <c r="R26" s="59"/>
      <c r="S26" s="34" t="s">
        <v>44</v>
      </c>
      <c r="T26" s="33">
        <f>IF(OR(AND(M26&lt;&gt;"", M3=""), AND(N26&lt;&gt;"", N3=""), AND(O26&lt;&gt;"", O3=""), AND(P26&lt;&gt;"", P3=""), AND(Q26&lt;&gt;"", Q3=""), AND(R26&lt;&gt;"", R3="")), "TU.ERR", SUM(M26:S26))</f>
        <v>0</v>
      </c>
      <c r="U26" s="42">
        <f>IFERROR(__xludf.DUMMYFUNCTION("IF(OR(RegExMatch(T26&amp;"""",""ERR""), RegExMatch(T26&amp;"""",""--""), RegExMatch(U25&amp;"""",""--""),),  ""-----------"", SUM(T26,U25))"),240.0)</f>
        <v>240</v>
      </c>
      <c r="V26" s="43"/>
      <c r="W26" s="43"/>
      <c r="X26" s="43"/>
      <c r="Y26" s="43" t="str">
        <f>IFERROR(__xludf.DUMMYFUNCTION("FILTER(INSTRUCTIONS!A34:CC44, INSTRUCTIONS!A34:CC34=C2)"),"KNIGHT MINDS C")</f>
        <v>KNIGHT MINDS C</v>
      </c>
      <c r="Z26" s="43"/>
      <c r="AA26" s="43"/>
      <c r="AB26" s="43"/>
      <c r="AC26" s="43"/>
      <c r="AD26" s="43"/>
      <c r="AE26" s="43"/>
      <c r="AF26" s="43"/>
      <c r="AG26" s="43">
        <f>IF(C3="", 0, IF(SUM(C26:H26)-C26&lt;&gt;0, 0, IF(SUM(M26:R26)&gt;0, 2, IF(SUM(M26:R26)&lt;0, 3, 1))))</f>
        <v>1</v>
      </c>
      <c r="AH26" s="43">
        <f>IFERROR(__xludf.DUMMYFUNCTION("IF(AG26=1, FILTER(TOSSUP, LEN(TOSSUP)), IF(AG26=2, FILTER(NEG, LEN(NEG)), IF(AG26, FILTER(NONEG, LEN(NONEG)), """")))"),-5.0)</f>
        <v>-5</v>
      </c>
      <c r="AI26" s="43">
        <f>IFERROR(__xludf.DUMMYFUNCTION("""COMPUTED_VALUE"""),10.0)</f>
        <v>10</v>
      </c>
      <c r="AJ26" s="43">
        <f>IFERROR(__xludf.DUMMYFUNCTION("""COMPUTED_VALUE"""),15.0)</f>
        <v>15</v>
      </c>
      <c r="AK26" s="43">
        <f>IF(D3="", 0, IF(SUM(C26:H26)-D26&lt;&gt;0, 0, IF(SUM(M26:R26)&gt;0, 2, IF(SUM(M26:R26)&lt;0, 3, 1))))</f>
        <v>0</v>
      </c>
      <c r="AL26" s="43" t="str">
        <f>IFERROR(__xludf.DUMMYFUNCTION("IF(AK26=1, FILTER(TOSSUP, LEN(TOSSUP)), IF(AK26=2, FILTER(NEG, LEN(NEG)), IF(AK26, FILTER(NONEG, LEN(NONEG)), """")))"),"")</f>
        <v/>
      </c>
      <c r="AM26" s="43"/>
      <c r="AN26" s="43"/>
      <c r="AO26" s="43">
        <f>IF(E3="", 0, IF(SUM(C26:H26)-E26&lt;&gt;0, 0, IF(SUM(M26:R26)&gt;0, 2, IF(SUM(M26:R26)&lt;0, 3, 1))))</f>
        <v>1</v>
      </c>
      <c r="AP26" s="43">
        <f>IFERROR(__xludf.DUMMYFUNCTION("IF(AO26=1, FILTER(TOSSUP, LEN(TOSSUP)), IF(AO26=2, FILTER(NEG, LEN(NEG)), IF(AO26, FILTER(NONEG, LEN(NONEG)), """")))"),-5.0)</f>
        <v>-5</v>
      </c>
      <c r="AQ26" s="43">
        <f>IFERROR(__xludf.DUMMYFUNCTION("""COMPUTED_VALUE"""),10.0)</f>
        <v>10</v>
      </c>
      <c r="AR26" s="43">
        <f>IFERROR(__xludf.DUMMYFUNCTION("""COMPUTED_VALUE"""),15.0)</f>
        <v>15</v>
      </c>
      <c r="AS26" s="43">
        <f>IF(F3="", 0, IF(SUM(C26:H26)-F26&lt;&gt;0, 0, IF(SUM(M26:R26)&gt;0, 2, IF(SUM(M26:R26)&lt;0, 3, 1))))</f>
        <v>0</v>
      </c>
      <c r="AT26" s="43" t="str">
        <f>IFERROR(__xludf.DUMMYFUNCTION("IF(AS26=1, FILTER(TOSSUP, LEN(TOSSUP)), IF(AS26=2, FILTER(NEG, LEN(NEG)), IF(AS26, FILTER(NONEG, LEN(NONEG)), """")))"),"")</f>
        <v/>
      </c>
      <c r="AU26" s="43"/>
      <c r="AV26" s="43"/>
      <c r="AW26" s="43">
        <f>IF(G3="", 0, IF(SUM(C26:H26)-G26&lt;&gt;0, 0, IF(SUM(M26:R26)&gt;0, 2, IF(SUM(M26:R26)&lt;0, 3, 1))))</f>
        <v>0</v>
      </c>
      <c r="AX26" s="43" t="str">
        <f>IFERROR(__xludf.DUMMYFUNCTION("IF(AW26=1, FILTER(TOSSUP, LEN(TOSSUP)), IF(AW26=2, FILTER(NEG, LEN(NEG)), IF(AW26, FILTER(NONEG, LEN(NONEG)), """")))"),"")</f>
        <v/>
      </c>
      <c r="AY26" s="43"/>
      <c r="AZ26" s="43"/>
      <c r="BA26" s="43">
        <f>IF(H3="", 0, IF(SUM(C26:H26)-H26&lt;&gt;0, 0, IF(SUM(M26:R26)&gt;0, 2, IF(SUM(M26:R26)&lt;0, 3, 1))))</f>
        <v>0</v>
      </c>
      <c r="BB26" s="43" t="str">
        <f>IFERROR(__xludf.DUMMYFUNCTION("IF(BA26=1, FILTER(TOSSUP, LEN(TOSSUP)), IF(BA26=2, FILTER(NEG, LEN(NEG)), IF(BA26, FILTER(NONEG, LEN(NONEG)), """")))"),"")</f>
        <v/>
      </c>
      <c r="BC26" s="43"/>
      <c r="BD26" s="43"/>
      <c r="BE26" s="43">
        <f>IF(M3="", 0, IF(SUM(M26:R26)-M26&lt;&gt;0, 0, IF(SUM(C26:H26)&gt;0, 2, IF(SUM(C26:H26)&lt;0, 3, 1))))</f>
        <v>1</v>
      </c>
      <c r="BF26" s="43">
        <f>IFERROR(__xludf.DUMMYFUNCTION("IF(BE26=1, FILTER(TOSSUP, LEN(TOSSUP)), IF(BE26=2, FILTER(NEG, LEN(NEG)), IF(BE26, FILTER(NONEG, LEN(NONEG)), """")))"),-5.0)</f>
        <v>-5</v>
      </c>
      <c r="BG26" s="43">
        <f>IFERROR(__xludf.DUMMYFUNCTION("""COMPUTED_VALUE"""),10.0)</f>
        <v>10</v>
      </c>
      <c r="BH26" s="43">
        <f>IFERROR(__xludf.DUMMYFUNCTION("""COMPUTED_VALUE"""),15.0)</f>
        <v>15</v>
      </c>
      <c r="BI26" s="43">
        <f>IF(N3="", 0, IF(SUM(M26:R26)-N26&lt;&gt;0, 0, IF(SUM(C26:H26)&gt;0, 2, IF(SUM(C26:H26)&lt;0, 3, 1))))</f>
        <v>1</v>
      </c>
      <c r="BJ26" s="43">
        <f>IFERROR(__xludf.DUMMYFUNCTION("IF(BI26=1, FILTER(TOSSUP, LEN(TOSSUP)), IF(BI26=2, FILTER(NEG, LEN(NEG)), IF(BI26, FILTER(NONEG, LEN(NONEG)), """")))"),-5.0)</f>
        <v>-5</v>
      </c>
      <c r="BK26" s="43">
        <f>IFERROR(__xludf.DUMMYFUNCTION("""COMPUTED_VALUE"""),10.0)</f>
        <v>10</v>
      </c>
      <c r="BL26" s="43">
        <f>IFERROR(__xludf.DUMMYFUNCTION("""COMPUTED_VALUE"""),15.0)</f>
        <v>15</v>
      </c>
      <c r="BM26" s="43">
        <f>IF(O3="", 0, IF(SUM(M26:R26)-O26&lt;&gt;0, 0, IF(SUM(C26:H26)&gt;0, 2, IF(SUM(C26:H26)&lt;0, 3, 1))))</f>
        <v>1</v>
      </c>
      <c r="BN26" s="43">
        <f>IFERROR(__xludf.DUMMYFUNCTION("IF(BM26=1, FILTER(TOSSUP, LEN(TOSSUP)), IF(BM26=2, FILTER(NEG, LEN(NEG)), IF(BM26, FILTER(NONEG, LEN(NONEG)), """")))"),-5.0)</f>
        <v>-5</v>
      </c>
      <c r="BO26" s="43">
        <f>IFERROR(__xludf.DUMMYFUNCTION("""COMPUTED_VALUE"""),10.0)</f>
        <v>10</v>
      </c>
      <c r="BP26" s="43">
        <f>IFERROR(__xludf.DUMMYFUNCTION("""COMPUTED_VALUE"""),15.0)</f>
        <v>15</v>
      </c>
      <c r="BQ26" s="43">
        <f>IF(P3="", 0, IF(SUM(M26:R26)-P26&lt;&gt;0, 0, IF(SUM(C26:H26)&gt;0, 2, IF(SUM(C26:H26)&lt;0, 3, 1))))</f>
        <v>0</v>
      </c>
      <c r="BR26" s="43" t="str">
        <f>IFERROR(__xludf.DUMMYFUNCTION("IF(BQ26=1, FILTER(TOSSUP, LEN(TOSSUP)), IF(BQ26=2, FILTER(NEG, LEN(NEG)), IF(BQ26, FILTER(NONEG, LEN(NONEG)), """")))"),"")</f>
        <v/>
      </c>
      <c r="BS26" s="43"/>
      <c r="BT26" s="43"/>
      <c r="BU26" s="43">
        <f>IF(Q3="", 0, IF(SUM(M26:R26)-Q26&lt;&gt;0, 0, IF(SUM(C26:H26)&gt;0, 2, IF(SUM(C26:H26)&lt;0, 3, 1))))</f>
        <v>0</v>
      </c>
      <c r="BV26" s="43" t="str">
        <f>IFERROR(__xludf.DUMMYFUNCTION("IF(BU26=1, FILTER(TOSSUP, LEN(TOSSUP)), IF(BU26=2, FILTER(NEG, LEN(NEG)), IF(BU26, FILTER(NONEG, LEN(NONEG)), """")))"),"")</f>
        <v/>
      </c>
      <c r="BW26" s="43"/>
      <c r="BX26" s="43"/>
      <c r="BY26" s="43">
        <f>IF(R3="", 0, IF(SUM(M26:R26)-R26&lt;&gt;0, 0, IF(SUM(C26:H26)&gt;0, 2, IF(SUM(C26:H26)&lt;0, 3, 1))))</f>
        <v>0</v>
      </c>
      <c r="BZ26" s="43" t="str">
        <f>IFERROR(__xludf.DUMMYFUNCTION("IF(BY26=1, FILTER(TOSSUP, LEN(TOSSUP)), IF(BY26=2, FILTER(NEG, LEN(NEG)), IF(BY26, FILTER(NONEG, LEN(NONEG)), """")))"),"")</f>
        <v/>
      </c>
      <c r="CA26" s="43"/>
      <c r="CB26" s="43"/>
    </row>
    <row r="27">
      <c r="A27" s="3"/>
      <c r="B27" s="3"/>
      <c r="C27" s="60"/>
      <c r="D27" s="61"/>
      <c r="E27" s="60"/>
      <c r="F27" s="61"/>
      <c r="G27" s="60"/>
      <c r="H27" s="61"/>
      <c r="I27" s="73" t="s">
        <v>41</v>
      </c>
      <c r="J27" s="33">
        <f>IF(OR(AND(C27&lt;&gt;"", C3=""), AND(D27&lt;&gt;"", D3=""), AND(E27&lt;&gt;"", E3=""), AND(F27&lt;&gt;"", F3=""), AND(G27&lt;&gt;"", G3=""), AND(H27&lt;&gt;"", H3="")), "TU.ERR", SUM(C27:I27))</f>
        <v>0</v>
      </c>
      <c r="K27" s="42">
        <f>IFERROR(__xludf.DUMMYFUNCTION("IF(OR(RegExMatch(J27&amp;"""",""ERR""), RegExMatch(J27&amp;"""",""--""), RegExMatch(K26&amp;"""",""--""),),  ""-----------"", SUM(J27,K26))"),155.0)</f>
        <v>155</v>
      </c>
      <c r="L27" s="75"/>
      <c r="M27" s="58"/>
      <c r="N27" s="33"/>
      <c r="O27" s="58"/>
      <c r="P27" s="59"/>
      <c r="Q27" s="58"/>
      <c r="R27" s="59"/>
      <c r="S27" s="34" t="s">
        <v>44</v>
      </c>
      <c r="T27" s="33">
        <f>IF(OR(AND(M27&lt;&gt;"", M3=""), AND(N27&lt;&gt;"", N3=""), AND(O27&lt;&gt;"", O3=""), AND(P27&lt;&gt;"", P3=""), AND(Q27&lt;&gt;"", Q3=""), AND(R27&lt;&gt;"", R3="")), "TU.ERR", SUM(M27:S27))</f>
        <v>0</v>
      </c>
      <c r="U27" s="42">
        <f>IFERROR(__xludf.DUMMYFUNCTION("IF(OR(RegExMatch(T27&amp;"""",""ERR""), RegExMatch(T27&amp;"""",""--""), RegExMatch(U26&amp;"""",""--""),),  ""-----------"", SUM(T27,U26))"),240.0)</f>
        <v>240</v>
      </c>
      <c r="V27" s="43"/>
      <c r="W27" s="43"/>
      <c r="X27" s="43"/>
      <c r="Y27" s="10" t="str">
        <f>IFERROR(__xludf.DUMMYFUNCTION("""COMPUTED_VALUE"""),"Daniel Aucoin")</f>
        <v>Daniel Aucoin</v>
      </c>
      <c r="Z27" s="43"/>
      <c r="AA27" s="76"/>
      <c r="AB27" s="43"/>
      <c r="AC27" s="43"/>
      <c r="AD27" s="43"/>
      <c r="AE27" s="43"/>
      <c r="AF27" s="43"/>
      <c r="AG27" s="43">
        <f>IF(C3="", 0, IF(SUM(C27:H27)-C27&lt;&gt;0, 0, IF(SUM(M27:R27)&gt;0, 2, IF(SUM(M27:R27)&lt;0, 3, 1))))</f>
        <v>1</v>
      </c>
      <c r="AH27" s="43">
        <f>IFERROR(__xludf.DUMMYFUNCTION("IF(AG27=1, FILTER(TOSSUP, LEN(TOSSUP)), IF(AG27=2, FILTER(NEG, LEN(NEG)), IF(AG27, FILTER(NONEG, LEN(NONEG)), """")))"),-5.0)</f>
        <v>-5</v>
      </c>
      <c r="AI27" s="43">
        <f>IFERROR(__xludf.DUMMYFUNCTION("""COMPUTED_VALUE"""),10.0)</f>
        <v>10</v>
      </c>
      <c r="AJ27" s="43">
        <f>IFERROR(__xludf.DUMMYFUNCTION("""COMPUTED_VALUE"""),15.0)</f>
        <v>15</v>
      </c>
      <c r="AK27" s="43">
        <f>IF(D3="", 0, IF(SUM(C27:H27)-D27&lt;&gt;0, 0, IF(SUM(M27:R27)&gt;0, 2, IF(SUM(M27:R27)&lt;0, 3, 1))))</f>
        <v>0</v>
      </c>
      <c r="AL27" s="43" t="str">
        <f>IFERROR(__xludf.DUMMYFUNCTION("IF(AK27=1, FILTER(TOSSUP, LEN(TOSSUP)), IF(AK27=2, FILTER(NEG, LEN(NEG)), IF(AK27, FILTER(NONEG, LEN(NONEG)), """")))"),"")</f>
        <v/>
      </c>
      <c r="AM27" s="43"/>
      <c r="AN27" s="43"/>
      <c r="AO27" s="43">
        <f>IF(E3="", 0, IF(SUM(C27:H27)-E27&lt;&gt;0, 0, IF(SUM(M27:R27)&gt;0, 2, IF(SUM(M27:R27)&lt;0, 3, 1))))</f>
        <v>1</v>
      </c>
      <c r="AP27" s="43">
        <f>IFERROR(__xludf.DUMMYFUNCTION("IF(AO27=1, FILTER(TOSSUP, LEN(TOSSUP)), IF(AO27=2, FILTER(NEG, LEN(NEG)), IF(AO27, FILTER(NONEG, LEN(NONEG)), """")))"),-5.0)</f>
        <v>-5</v>
      </c>
      <c r="AQ27" s="43">
        <f>IFERROR(__xludf.DUMMYFUNCTION("""COMPUTED_VALUE"""),10.0)</f>
        <v>10</v>
      </c>
      <c r="AR27" s="43">
        <f>IFERROR(__xludf.DUMMYFUNCTION("""COMPUTED_VALUE"""),15.0)</f>
        <v>15</v>
      </c>
      <c r="AS27" s="43">
        <f>IF(F3="", 0, IF(SUM(C27:H27)-F27&lt;&gt;0, 0, IF(SUM(M27:R27)&gt;0, 2, IF(SUM(M27:R27)&lt;0, 3, 1))))</f>
        <v>0</v>
      </c>
      <c r="AT27" s="43" t="str">
        <f>IFERROR(__xludf.DUMMYFUNCTION("IF(AS27=1, FILTER(TOSSUP, LEN(TOSSUP)), IF(AS27=2, FILTER(NEG, LEN(NEG)), IF(AS27, FILTER(NONEG, LEN(NONEG)), """")))"),"")</f>
        <v/>
      </c>
      <c r="AU27" s="43"/>
      <c r="AV27" s="43"/>
      <c r="AW27" s="43">
        <f>IF(G3="", 0, IF(SUM(C27:H27)-G27&lt;&gt;0, 0, IF(SUM(M27:R27)&gt;0, 2, IF(SUM(M27:R27)&lt;0, 3, 1))))</f>
        <v>0</v>
      </c>
      <c r="AX27" s="43" t="str">
        <f>IFERROR(__xludf.DUMMYFUNCTION("IF(AW27=1, FILTER(TOSSUP, LEN(TOSSUP)), IF(AW27=2, FILTER(NEG, LEN(NEG)), IF(AW27, FILTER(NONEG, LEN(NONEG)), """")))"),"")</f>
        <v/>
      </c>
      <c r="AY27" s="43"/>
      <c r="AZ27" s="43"/>
      <c r="BA27" s="43">
        <f>IF(H3="", 0, IF(SUM(C27:H27)-H27&lt;&gt;0, 0, IF(SUM(M27:R27)&gt;0, 2, IF(SUM(M27:R27)&lt;0, 3, 1))))</f>
        <v>0</v>
      </c>
      <c r="BB27" s="43" t="str">
        <f>IFERROR(__xludf.DUMMYFUNCTION("IF(BA27=1, FILTER(TOSSUP, LEN(TOSSUP)), IF(BA27=2, FILTER(NEG, LEN(NEG)), IF(BA27, FILTER(NONEG, LEN(NONEG)), """")))"),"")</f>
        <v/>
      </c>
      <c r="BC27" s="43"/>
      <c r="BD27" s="43"/>
      <c r="BE27" s="43">
        <f>IF(M3="", 0, IF(SUM(M27:R27)-M27&lt;&gt;0, 0, IF(SUM(C27:H27)&gt;0, 2, IF(SUM(C27:H27)&lt;0, 3, 1))))</f>
        <v>1</v>
      </c>
      <c r="BF27" s="43">
        <f>IFERROR(__xludf.DUMMYFUNCTION("IF(BE27=1, FILTER(TOSSUP, LEN(TOSSUP)), IF(BE27=2, FILTER(NEG, LEN(NEG)), IF(BE27, FILTER(NONEG, LEN(NONEG)), """")))"),-5.0)</f>
        <v>-5</v>
      </c>
      <c r="BG27" s="43">
        <f>IFERROR(__xludf.DUMMYFUNCTION("""COMPUTED_VALUE"""),10.0)</f>
        <v>10</v>
      </c>
      <c r="BH27" s="43">
        <f>IFERROR(__xludf.DUMMYFUNCTION("""COMPUTED_VALUE"""),15.0)</f>
        <v>15</v>
      </c>
      <c r="BI27" s="43">
        <f>IF(N3="", 0, IF(SUM(M27:R27)-N27&lt;&gt;0, 0, IF(SUM(C27:H27)&gt;0, 2, IF(SUM(C27:H27)&lt;0, 3, 1))))</f>
        <v>1</v>
      </c>
      <c r="BJ27" s="43">
        <f>IFERROR(__xludf.DUMMYFUNCTION("IF(BI27=1, FILTER(TOSSUP, LEN(TOSSUP)), IF(BI27=2, FILTER(NEG, LEN(NEG)), IF(BI27, FILTER(NONEG, LEN(NONEG)), """")))"),-5.0)</f>
        <v>-5</v>
      </c>
      <c r="BK27" s="43">
        <f>IFERROR(__xludf.DUMMYFUNCTION("""COMPUTED_VALUE"""),10.0)</f>
        <v>10</v>
      </c>
      <c r="BL27" s="43">
        <f>IFERROR(__xludf.DUMMYFUNCTION("""COMPUTED_VALUE"""),15.0)</f>
        <v>15</v>
      </c>
      <c r="BM27" s="43">
        <f>IF(O3="", 0, IF(SUM(M27:R27)-O27&lt;&gt;0, 0, IF(SUM(C27:H27)&gt;0, 2, IF(SUM(C27:H27)&lt;0, 3, 1))))</f>
        <v>1</v>
      </c>
      <c r="BN27" s="43">
        <f>IFERROR(__xludf.DUMMYFUNCTION("IF(BM27=1, FILTER(TOSSUP, LEN(TOSSUP)), IF(BM27=2, FILTER(NEG, LEN(NEG)), IF(BM27, FILTER(NONEG, LEN(NONEG)), """")))"),-5.0)</f>
        <v>-5</v>
      </c>
      <c r="BO27" s="43">
        <f>IFERROR(__xludf.DUMMYFUNCTION("""COMPUTED_VALUE"""),10.0)</f>
        <v>10</v>
      </c>
      <c r="BP27" s="43">
        <f>IFERROR(__xludf.DUMMYFUNCTION("""COMPUTED_VALUE"""),15.0)</f>
        <v>15</v>
      </c>
      <c r="BQ27" s="43">
        <f>IF(P3="", 0, IF(SUM(M27:R27)-P27&lt;&gt;0, 0, IF(SUM(C27:H27)&gt;0, 2, IF(SUM(C27:H27)&lt;0, 3, 1))))</f>
        <v>0</v>
      </c>
      <c r="BR27" s="43" t="str">
        <f>IFERROR(__xludf.DUMMYFUNCTION("IF(BQ27=1, FILTER(TOSSUP, LEN(TOSSUP)), IF(BQ27=2, FILTER(NEG, LEN(NEG)), IF(BQ27, FILTER(NONEG, LEN(NONEG)), """")))"),"")</f>
        <v/>
      </c>
      <c r="BS27" s="43"/>
      <c r="BT27" s="43"/>
      <c r="BU27" s="43">
        <f>IF(Q3="", 0, IF(SUM(M27:R27)-Q27&lt;&gt;0, 0, IF(SUM(C27:H27)&gt;0, 2, IF(SUM(C27:H27)&lt;0, 3, 1))))</f>
        <v>0</v>
      </c>
      <c r="BV27" s="43" t="str">
        <f>IFERROR(__xludf.DUMMYFUNCTION("IF(BU27=1, FILTER(TOSSUP, LEN(TOSSUP)), IF(BU27=2, FILTER(NEG, LEN(NEG)), IF(BU27, FILTER(NONEG, LEN(NONEG)), """")))"),"")</f>
        <v/>
      </c>
      <c r="BW27" s="43"/>
      <c r="BX27" s="43"/>
      <c r="BY27" s="43">
        <f>IF(R3="", 0, IF(SUM(M27:R27)-R27&lt;&gt;0, 0, IF(SUM(C27:H27)&gt;0, 2, IF(SUM(C27:H27)&lt;0, 3, 1))))</f>
        <v>0</v>
      </c>
      <c r="BZ27" s="43" t="str">
        <f>IFERROR(__xludf.DUMMYFUNCTION("IF(BY27=1, FILTER(TOSSUP, LEN(TOSSUP)), IF(BY27=2, FILTER(NEG, LEN(NEG)), IF(BY27, FILTER(NONEG, LEN(NONEG)), """")))"),"")</f>
        <v/>
      </c>
      <c r="CA27" s="43"/>
      <c r="CB27" s="43"/>
    </row>
    <row r="28">
      <c r="A28" s="3"/>
      <c r="B28" s="77">
        <v>15.0</v>
      </c>
      <c r="C28" s="78">
        <f t="shared" ref="C28:H28" si="3">COUNTIF(C4:C27, "=15")</f>
        <v>2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49</v>
      </c>
      <c r="J28" s="81"/>
      <c r="K28" s="82" t="s">
        <v>50</v>
      </c>
      <c r="L28" s="83">
        <v>15.0</v>
      </c>
      <c r="M28" s="84">
        <f t="shared" ref="M28:R28" si="4">COUNTIF(M4:M27, "=15")</f>
        <v>1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49</v>
      </c>
      <c r="T28" s="81"/>
      <c r="U28" s="87" t="s">
        <v>50</v>
      </c>
      <c r="V28" s="43"/>
      <c r="W28" s="43"/>
      <c r="X28" s="43"/>
      <c r="Y28" s="10" t="str">
        <f>IFERROR(__xludf.DUMMYFUNCTION("""COMPUTED_VALUE"""),"Georgia Hoffman")</f>
        <v>Georgia Hoffman</v>
      </c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</row>
    <row r="29">
      <c r="A29" s="3"/>
      <c r="B29" s="88">
        <v>10.0</v>
      </c>
      <c r="C29" s="89">
        <f t="shared" ref="C29:H29" si="5">COUNTIF(C4:C27, "=10")</f>
        <v>6</v>
      </c>
      <c r="D29" s="90">
        <f t="shared" si="5"/>
        <v>0</v>
      </c>
      <c r="E29" s="89">
        <f t="shared" si="5"/>
        <v>0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7"/>
      <c r="L29" s="93">
        <v>10.0</v>
      </c>
      <c r="M29" s="94">
        <f t="shared" ref="M29:R29" si="6">COUNTIF(M4:M27, "=10")</f>
        <v>7</v>
      </c>
      <c r="N29" s="95">
        <f t="shared" si="6"/>
        <v>1</v>
      </c>
      <c r="O29" s="94">
        <f t="shared" si="6"/>
        <v>1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7"/>
      <c r="V29" s="43"/>
      <c r="W29" s="43"/>
      <c r="X29" s="43"/>
      <c r="Y29" s="43" t="str">
        <f>IFERROR(__xludf.DUMMYFUNCTION("""COMPUTED_VALUE"""),"Alissa Keegan")</f>
        <v>Alissa Keegan</v>
      </c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</row>
    <row r="30">
      <c r="A30" s="3"/>
      <c r="B30" s="88">
        <v>-5.0</v>
      </c>
      <c r="C30" s="96">
        <f t="shared" ref="C30:H30" si="7">COUNTIF(C4:C27, "=-5")</f>
        <v>1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70</v>
      </c>
      <c r="J30" s="92"/>
      <c r="K30" s="99">
        <f>IF(ROUND(IFERROR(I30/SUM(C28:H29), 0), 0)=IFERROR(I30/SUM(C28:H29), 0), ROUND(IFERROR(I30/SUM(C28:H29), 0), 0), ROUND(IFERROR(I30/SUM(C28:H29), 0), 1))</f>
        <v>8.8</v>
      </c>
      <c r="L30" s="93">
        <v>-5.0</v>
      </c>
      <c r="M30" s="100">
        <f t="shared" ref="M30:R30" si="8">COUNTIF(M4:M27, "=-5")</f>
        <v>1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140</v>
      </c>
      <c r="T30" s="92"/>
      <c r="U30" s="103">
        <f>IF(ROUND(IFERROR(S30/SUM(M28:R29), 0), 0)=IFERROR(S30/SUM(M28:R29), 0), ROUND(IFERROR(S30/SUM(M28:R29), 0), 0), ROUND(IFERROR(S30/SUM(M28:R29), 0), 1))</f>
        <v>14</v>
      </c>
      <c r="V30" s="43"/>
      <c r="W30" s="43"/>
      <c r="X30" s="43"/>
      <c r="Y30" s="43" t="str">
        <f>IFERROR(__xludf.DUMMYFUNCTION("""COMPUTED_VALUE"""),"Alait Mesfune")</f>
        <v>Alait Mesfune</v>
      </c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</row>
    <row r="31">
      <c r="A31" s="3"/>
      <c r="B31" s="104" t="s">
        <v>51</v>
      </c>
      <c r="C31" s="105">
        <f t="shared" ref="C31:H31" si="9">(C28*15)+(C29*10)+(C30*-5)</f>
        <v>85</v>
      </c>
      <c r="D31" s="106">
        <f t="shared" si="9"/>
        <v>0</v>
      </c>
      <c r="E31" s="105">
        <f t="shared" si="9"/>
        <v>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51</v>
      </c>
      <c r="M31" s="110">
        <f t="shared" ref="M31:R31" si="10">(M28*15)+(M29*10)+(M30*-5)</f>
        <v>80</v>
      </c>
      <c r="N31" s="106">
        <f t="shared" si="10"/>
        <v>10</v>
      </c>
      <c r="O31" s="110">
        <f t="shared" si="10"/>
        <v>10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3"/>
      <c r="W31" s="43"/>
      <c r="X31" s="43"/>
      <c r="Y31" s="43" t="str">
        <f>IFERROR(__xludf.DUMMYFUNCTION("""COMPUTED_VALUE"""),"")</f>
        <v/>
      </c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</row>
    <row r="32">
      <c r="A32" s="3"/>
      <c r="B32" s="111">
        <f>IFERROR(__xludf.DUMMYFUNCTION("IF(RegExMatch(K27&amp;"""",""--""), ""ERROR"", K27)"),155.0)</f>
        <v>155</v>
      </c>
      <c r="I32" s="92"/>
      <c r="J32" s="112" t="s">
        <v>52</v>
      </c>
      <c r="K32" s="113"/>
      <c r="L32" s="113"/>
      <c r="M32" s="81"/>
      <c r="N32" s="114">
        <f>IFERROR(__xludf.DUMMYFUNCTION("IF(RegExMatch(U27&amp;"""",""--""), ""ERROR"", U27)"),240.0)</f>
        <v>240</v>
      </c>
      <c r="O32" s="113"/>
      <c r="P32" s="113"/>
      <c r="Q32" s="113"/>
      <c r="R32" s="113"/>
      <c r="S32" s="113"/>
      <c r="T32" s="113"/>
      <c r="U32" s="81"/>
      <c r="V32" s="43"/>
      <c r="W32" s="43"/>
      <c r="X32" s="43"/>
      <c r="Y32" s="43" t="str">
        <f>IFERROR(__xludf.DUMMYFUNCTION("""COMPUTED_VALUE"""),"")</f>
        <v/>
      </c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</row>
    <row r="33">
      <c r="A33" s="3"/>
      <c r="B33" s="91"/>
      <c r="I33" s="92"/>
      <c r="J33" s="91"/>
      <c r="M33" s="92"/>
      <c r="N33" s="91"/>
      <c r="U33" s="92"/>
      <c r="V33" s="43"/>
      <c r="W33" s="43"/>
      <c r="X33" s="43"/>
      <c r="Y33" s="43" t="str">
        <f>IFERROR(__xludf.DUMMYFUNCTION("""COMPUTED_VALUE"""),"")</f>
        <v/>
      </c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</row>
    <row r="34">
      <c r="A34" s="3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3"/>
      <c r="W34" s="43"/>
      <c r="X34" s="43"/>
      <c r="Y34" s="43" t="str">
        <f>IFERROR(__xludf.DUMMYFUNCTION("""COMPUTED_VALUE"""),"")</f>
        <v/>
      </c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</row>
    <row r="35">
      <c r="A35" s="3"/>
      <c r="B35" s="3"/>
      <c r="C35" s="3"/>
      <c r="D35" s="3"/>
      <c r="E35" s="3"/>
      <c r="F35" s="30"/>
      <c r="G35" s="30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43"/>
      <c r="W35" s="43"/>
      <c r="X35" s="43"/>
      <c r="Y35" s="43" t="str">
        <f>IFERROR(__xludf.DUMMYFUNCTION("""COMPUTED_VALUE"""),"")</f>
        <v/>
      </c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</row>
    <row r="36">
      <c r="A36" s="3"/>
      <c r="B36" s="3"/>
      <c r="C36" s="116"/>
      <c r="E36" s="117"/>
      <c r="F36" s="30"/>
      <c r="G36" s="3"/>
      <c r="H36" s="3"/>
      <c r="I36" s="3"/>
      <c r="J36" s="117"/>
      <c r="K36" s="117"/>
      <c r="L36" s="3"/>
      <c r="M36" s="3"/>
      <c r="O36" s="3"/>
      <c r="P36" s="3"/>
      <c r="Q36" s="3"/>
      <c r="R36" s="3"/>
      <c r="S36" s="3"/>
      <c r="T36" s="3"/>
      <c r="U36" s="117"/>
      <c r="V36" s="43"/>
      <c r="W36" s="43"/>
      <c r="X36" s="43"/>
      <c r="Y36" s="43" t="str">
        <f>IFERROR(__xludf.DUMMYFUNCTION("""COMPUTED_VALUE"""),"")</f>
        <v/>
      </c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</row>
    <row r="37">
      <c r="A37" s="3"/>
      <c r="B37" s="3"/>
      <c r="C37" s="30" t="str">
        <f>W37</f>
        <v/>
      </c>
      <c r="L37" s="30"/>
      <c r="M37" s="30" t="str">
        <f>X37</f>
        <v/>
      </c>
      <c r="V37" s="43"/>
      <c r="W37" s="76"/>
      <c r="X37" s="76"/>
      <c r="Y37" s="43" t="str">
        <f>IFERROR(__xludf.DUMMYFUNCTION("FILTER(INSTRUCTIONS!A34:CC44, INSTRUCTIONS!A34:CC34=M2)"),"COOPER A")</f>
        <v>COOPER A</v>
      </c>
      <c r="Z37" s="10"/>
      <c r="AA37" s="10"/>
      <c r="AB37" s="43"/>
      <c r="AC37" s="43"/>
      <c r="AD37" s="43"/>
      <c r="AE37" s="10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</row>
    <row r="38">
      <c r="A38" s="3"/>
      <c r="B38" s="3"/>
      <c r="L38" s="30"/>
      <c r="V38" s="43"/>
      <c r="Y38" s="43" t="str">
        <f>IFERROR(__xludf.DUMMYFUNCTION("""COMPUTED_VALUE"""),"Luke Gormsen")</f>
        <v>Luke Gormsen</v>
      </c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</row>
    <row r="39">
      <c r="A39" s="3"/>
      <c r="B39" s="3"/>
      <c r="L39" s="30"/>
      <c r="V39" s="43"/>
      <c r="Y39" s="43" t="str">
        <f>IFERROR(__xludf.DUMMYFUNCTION("""COMPUTED_VALUE"""),"Gavin Wang")</f>
        <v>Gavin Wang</v>
      </c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</row>
    <row r="40">
      <c r="A40" s="3"/>
      <c r="B40" s="3"/>
      <c r="L40" s="30"/>
      <c r="V40" s="43"/>
      <c r="Y40" s="43" t="str">
        <f>IFERROR(__xludf.DUMMYFUNCTION("""COMPUTED_VALUE"""),"Anthony Xu")</f>
        <v>Anthony Xu</v>
      </c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</row>
    <row r="41">
      <c r="A41" s="3"/>
      <c r="B41" s="3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43"/>
      <c r="W41" s="43"/>
      <c r="X41" s="43"/>
      <c r="Y41" s="43" t="str">
        <f>IFERROR(__xludf.DUMMYFUNCTION("""COMPUTED_VALUE"""),"")</f>
        <v/>
      </c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</row>
    <row r="42">
      <c r="A42" s="3"/>
      <c r="B42" s="3"/>
      <c r="C42" s="119" t="s">
        <v>53</v>
      </c>
      <c r="H42" s="3"/>
      <c r="I42" s="3"/>
      <c r="J42" s="30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43"/>
      <c r="W42" s="43"/>
      <c r="X42" s="43"/>
      <c r="Y42" s="43" t="str">
        <f>IFERROR(__xludf.DUMMYFUNCTION("""COMPUTED_VALUE"""),"")</f>
        <v/>
      </c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</row>
    <row r="43">
      <c r="A43" s="3"/>
      <c r="B43" s="3"/>
      <c r="C43" s="120"/>
      <c r="V43" s="76"/>
      <c r="W43" s="43"/>
      <c r="X43" s="43"/>
      <c r="Y43" s="43" t="str">
        <f>IFERROR(__xludf.DUMMYFUNCTION("""COMPUTED_VALUE"""),"")</f>
        <v/>
      </c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</row>
    <row r="44">
      <c r="A44" s="3"/>
      <c r="B44" s="3"/>
      <c r="V44" s="43"/>
      <c r="W44" s="43"/>
      <c r="X44" s="43"/>
      <c r="Y44" s="43" t="str">
        <f>IFERROR(__xludf.DUMMYFUNCTION("""COMPUTED_VALUE"""),"")</f>
        <v/>
      </c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</row>
    <row r="45">
      <c r="A45" s="3"/>
      <c r="B45" s="3"/>
      <c r="V45" s="43"/>
      <c r="W45" s="43"/>
      <c r="X45" s="43"/>
      <c r="Y45" s="43" t="str">
        <f>IFERROR(__xludf.DUMMYFUNCTION("""COMPUTED_VALUE"""),"")</f>
        <v/>
      </c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</row>
    <row r="46">
      <c r="A46" s="3"/>
      <c r="B46" s="3"/>
      <c r="V46" s="43"/>
      <c r="W46" s="43"/>
      <c r="X46" s="43"/>
      <c r="Y46" s="43" t="str">
        <f>IFERROR(__xludf.DUMMYFUNCTION("""COMPUTED_VALUE"""),"")</f>
        <v/>
      </c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43"/>
      <c r="W47" s="43"/>
      <c r="X47" s="43"/>
      <c r="Y47" s="43" t="str">
        <f>IFERROR(__xludf.DUMMYFUNCTION("""COMPUTED_VALUE"""),"")</f>
        <v/>
      </c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</row>
  </sheetData>
  <mergeCells count="24">
    <mergeCell ref="L2:L3"/>
    <mergeCell ref="L24:L27"/>
    <mergeCell ref="M2:U2"/>
    <mergeCell ref="G1:Q1"/>
    <mergeCell ref="C2:K2"/>
    <mergeCell ref="U28:U29"/>
    <mergeCell ref="S28:T29"/>
    <mergeCell ref="I28:J29"/>
    <mergeCell ref="C42:G42"/>
    <mergeCell ref="C43:U46"/>
    <mergeCell ref="N32:U34"/>
    <mergeCell ref="U30:U31"/>
    <mergeCell ref="S30:T31"/>
    <mergeCell ref="K30:K31"/>
    <mergeCell ref="I30:J31"/>
    <mergeCell ref="X37:X40"/>
    <mergeCell ref="W37:W40"/>
    <mergeCell ref="K28:K29"/>
    <mergeCell ref="J32:M34"/>
    <mergeCell ref="B32:I34"/>
    <mergeCell ref="M37:U40"/>
    <mergeCell ref="C36:D36"/>
    <mergeCell ref="C37:K40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N24">
      <formula1>'ROUND 7'!$BJ$24:$BL$24</formula1>
    </dataValidation>
    <dataValidation type="list" allowBlank="1" showErrorMessage="1" sqref="F26">
      <formula1>'ROUND 7'!$AT$26:$AV$26</formula1>
    </dataValidation>
    <dataValidation type="list" allowBlank="1" showErrorMessage="1" sqref="D11">
      <formula1>'ROUND 7'!$AL$11:$AN$11</formula1>
    </dataValidation>
    <dataValidation type="list" allowBlank="1" showErrorMessage="1" sqref="M18">
      <formula1>'ROUND 7'!$BF$18:$BH$18</formula1>
    </dataValidation>
    <dataValidation type="list" allowBlank="1" showErrorMessage="1" sqref="Q13">
      <formula1>'ROUND 7'!$BV$13:$BX$13</formula1>
    </dataValidation>
    <dataValidation type="list" allowBlank="1" showErrorMessage="1" sqref="D9">
      <formula1>'ROUND 7'!$AL$9:$AN$9</formula1>
    </dataValidation>
    <dataValidation type="list" allowBlank="1" showErrorMessage="1" sqref="M20">
      <formula1>'ROUND 7'!$BF$20:$BH$20</formula1>
    </dataValidation>
    <dataValidation type="list" allowBlank="1" showErrorMessage="1" sqref="R27">
      <formula1>'ROUND 7'!$BZ$27:$CB$27</formula1>
    </dataValidation>
    <dataValidation type="list" allowBlank="1" showErrorMessage="1" sqref="E15">
      <formula1>'ROUND 7'!$AP$15:$AR$15</formula1>
    </dataValidation>
    <dataValidation type="list" allowBlank="1" showErrorMessage="1" sqref="P15">
      <formula1>'ROUND 7'!$BR$15:$BT$15</formula1>
    </dataValidation>
    <dataValidation type="list" allowBlank="1" showErrorMessage="1" sqref="C10">
      <formula1>'ROUND 7'!$AH$10:$AJ$10</formula1>
    </dataValidation>
    <dataValidation type="list" allowBlank="1" showErrorMessage="1" sqref="H17">
      <formula1>'ROUND 7'!$BB$17:$BD$17</formula1>
    </dataValidation>
    <dataValidation type="list" allowBlank="1" showErrorMessage="1" sqref="Q26">
      <formula1>'ROUND 7'!$BV$26:$BX$26</formula1>
    </dataValidation>
    <dataValidation type="list" allowBlank="1" showErrorMessage="1" sqref="Q7">
      <formula1>'ROUND 7'!$BV$7:$BX$7</formula1>
    </dataValidation>
    <dataValidation type="list" allowBlank="1" showErrorMessage="1" sqref="F12">
      <formula1>'ROUND 7'!$AT$12:$AV$12</formula1>
    </dataValidation>
    <dataValidation type="list" allowBlank="1" showErrorMessage="1" sqref="O19">
      <formula1>'ROUND 7'!$BN$19:$BP$19</formula1>
    </dataValidation>
    <dataValidation type="list" allowBlank="1" showErrorMessage="1" sqref="I16">
      <formula1>'ROUND 7'!$X$16:$AA$16</formula1>
    </dataValidation>
    <dataValidation type="list" allowBlank="1" showErrorMessage="1" sqref="R14">
      <formula1>'ROUND 7'!$BZ$14:$CB$14</formula1>
    </dataValidation>
    <dataValidation type="list" allowBlank="1" showErrorMessage="1" sqref="O21">
      <formula1>'ROUND 7'!$BN$21:$BP$21</formula1>
    </dataValidation>
    <dataValidation type="list" allowBlank="1" showErrorMessage="1" sqref="S9">
      <formula1>'ROUND 7'!$AC$9:$AF$9</formula1>
    </dataValidation>
    <dataValidation type="list" allowBlank="1" showErrorMessage="1" sqref="M6">
      <formula1>'ROUND 7'!$BF$6:$BH$6</formula1>
    </dataValidation>
    <dataValidation type="list" allowBlank="1" showErrorMessage="1" sqref="D25">
      <formula1>'ROUND 7'!$AL$25:$AN$25</formula1>
    </dataValidation>
    <dataValidation type="list" allowBlank="1" showErrorMessage="1" sqref="Q27">
      <formula1>'ROUND 7'!$BV$27:$BX$27</formula1>
    </dataValidation>
    <dataValidation type="list" allowBlank="1" showErrorMessage="1" sqref="N10">
      <formula1>'ROUND 7'!$BJ$10:$BL$10</formula1>
    </dataValidation>
    <dataValidation type="list" allowBlank="1" showErrorMessage="1" sqref="G6">
      <formula1>'ROUND 7'!$AX$6:$AZ$6</formula1>
    </dataValidation>
    <dataValidation type="list" allowBlank="1" showErrorMessage="1" sqref="O22">
      <formula1>'ROUND 7'!$BN$22:$BP$22</formula1>
    </dataValidation>
    <dataValidation type="list" allowBlank="1" showErrorMessage="1" sqref="G19">
      <formula1>'ROUND 7'!$AX$19:$AZ$19</formula1>
    </dataValidation>
    <dataValidation type="list" allowBlank="1" showErrorMessage="1" sqref="P16">
      <formula1>'ROUND 7'!$BR$16:$BT$16</formula1>
    </dataValidation>
    <dataValidation type="list" allowBlank="1" showErrorMessage="1" sqref="I17">
      <formula1>'ROUND 7'!$X$17:$AA$17</formula1>
    </dataValidation>
    <dataValidation type="list" allowBlank="1" showErrorMessage="1" sqref="R13">
      <formula1>'ROUND 7'!$BZ$13:$CB$13</formula1>
    </dataValidation>
    <dataValidation type="list" allowBlank="1" showErrorMessage="1" sqref="H18">
      <formula1>'ROUND 7'!$BB$18:$BD$18</formula1>
    </dataValidation>
    <dataValidation type="list" allowBlank="1" showErrorMessage="1" sqref="D12">
      <formula1>'ROUND 7'!$AL$12:$AN$12</formula1>
    </dataValidation>
    <dataValidation type="list" allowBlank="1" showErrorMessage="1" sqref="E14">
      <formula1>'ROUND 7'!$AP$14:$AR$14</formula1>
    </dataValidation>
    <dataValidation type="list" allowBlank="1" showErrorMessage="1" sqref="N11">
      <formula1>'ROUND 7'!$BJ$11:$BL$11</formula1>
    </dataValidation>
    <dataValidation type="list" allowBlank="1" showErrorMessage="1" sqref="F13">
      <formula1>'ROUND 7'!$AT$13:$AV$13</formula1>
    </dataValidation>
    <dataValidation type="list" allowBlank="1" showErrorMessage="1" sqref="N23">
      <formula1>'ROUND 7'!$BJ$23:$BL$23</formula1>
    </dataValidation>
    <dataValidation type="list" allowBlank="1" showErrorMessage="1" sqref="M21">
      <formula1>'ROUND 7'!$BF$21:$BH$21</formula1>
    </dataValidation>
    <dataValidation type="list" allowBlank="1" showErrorMessage="1" sqref="D24">
      <formula1>'ROUND 7'!$AL$24:$AN$24</formula1>
    </dataValidation>
    <dataValidation type="list" allowBlank="1" showErrorMessage="1" sqref="F25">
      <formula1>'ROUND 7'!$AT$25:$AV$25</formula1>
    </dataValidation>
    <dataValidation type="list" allowBlank="1" showErrorMessage="1" sqref="E6">
      <formula1>'ROUND 7'!$AP$6:$AR$6</formula1>
    </dataValidation>
    <dataValidation type="list" allowBlank="1" showErrorMessage="1" sqref="O7">
      <formula1>'ROUND 7'!$BN$7:$BP$7</formula1>
    </dataValidation>
    <dataValidation type="list" allowBlank="1" showErrorMessage="1" sqref="D7">
      <formula1>'ROUND 7'!$AL$7:$AN$7</formula1>
    </dataValidation>
    <dataValidation type="list" allowBlank="1" showErrorMessage="1" sqref="P14">
      <formula1>'ROUND 7'!$BR$14:$BT$14</formula1>
    </dataValidation>
    <dataValidation type="list" allowBlank="1" showErrorMessage="1" sqref="H16">
      <formula1>'ROUND 7'!$BB$16:$BD$16</formula1>
    </dataValidation>
    <dataValidation type="list" allowBlank="1" showErrorMessage="1" sqref="P5">
      <formula1>'ROUND 7'!$BR$5:$BT$5</formula1>
    </dataValidation>
    <dataValidation type="list" allowBlank="1" showErrorMessage="1" sqref="S15">
      <formula1>'ROUND 7'!$AC$15:$AF$15</formula1>
    </dataValidation>
    <dataValidation type="list" allowBlank="1" showErrorMessage="1" sqref="S7">
      <formula1>'ROUND 7'!$AC$7:$AF$7</formula1>
    </dataValidation>
    <dataValidation type="list" allowBlank="1" showErrorMessage="1" sqref="F11">
      <formula1>'ROUND 7'!$AT$11:$AV$11</formula1>
    </dataValidation>
    <dataValidation type="list" allowBlank="1" showErrorMessage="1" sqref="D23">
      <formula1>'ROUND 7'!$AL$23:$AN$23</formula1>
    </dataValidation>
    <dataValidation type="list" allowBlank="1" showErrorMessage="1" sqref="O20">
      <formula1>'ROUND 7'!$BN$20:$BP$20</formula1>
    </dataValidation>
    <dataValidation type="list" allowBlank="1" showErrorMessage="1" sqref="Q9">
      <formula1>'ROUND 7'!$BV$9:$BX$9</formula1>
    </dataValidation>
    <dataValidation type="list" allowBlank="1" showErrorMessage="1" sqref="F27">
      <formula1>'ROUND 7'!$AT$27:$AV$27</formula1>
    </dataValidation>
    <dataValidation type="list" allowBlank="1" showErrorMessage="1" sqref="S18">
      <formula1>'ROUND 7'!$AC$18:$AF$18</formula1>
    </dataValidation>
    <dataValidation type="list" allowBlank="1" showErrorMessage="1" sqref="G8">
      <formula1>'ROUND 7'!$AX$8:$AZ$8</formula1>
    </dataValidation>
    <dataValidation type="list" allowBlank="1" showErrorMessage="1" sqref="S20">
      <formula1>'ROUND 7'!$AC$20:$AF$20</formula1>
    </dataValidation>
    <dataValidation type="list" allowBlank="1" showErrorMessage="1" sqref="R26">
      <formula1>'ROUND 7'!$BZ$26:$CB$26</formula1>
    </dataValidation>
    <dataValidation type="list" allowBlank="1" showErrorMessage="1" sqref="E16">
      <formula1>'ROUND 7'!$AP$16:$AR$16</formula1>
    </dataValidation>
    <dataValidation type="list" allowBlank="1" showErrorMessage="1" sqref="M17">
      <formula1>'ROUND 7'!$BF$17:$BH$17</formula1>
    </dataValidation>
    <dataValidation type="list" allowBlank="1" showErrorMessage="1" sqref="N5">
      <formula1>'ROUND 7'!$BJ$5:$BL$5</formula1>
    </dataValidation>
    <dataValidation type="list" allowBlank="1" showErrorMessage="1" sqref="D13">
      <formula1>'ROUND 7'!$AL$13:$AN$13</formula1>
    </dataValidation>
    <dataValidation type="list" allowBlank="1" showErrorMessage="1" sqref="N25">
      <formula1>'ROUND 7'!$BJ$25:$BL$25</formula1>
    </dataValidation>
    <dataValidation type="list" allowBlank="1" showErrorMessage="1" sqref="C11">
      <formula1>'ROUND 7'!$AH$11:$AJ$11</formula1>
    </dataValidation>
    <dataValidation type="list" allowBlank="1" showErrorMessage="1" sqref="S17">
      <formula1>'ROUND 7'!$AC$17:$AF$17</formula1>
    </dataValidation>
    <dataValidation type="list" allowBlank="1" showErrorMessage="1" sqref="E8">
      <formula1>'ROUND 7'!$AP$8:$AR$8</formula1>
    </dataValidation>
    <dataValidation type="list" allowBlank="1" showErrorMessage="1" sqref="O9">
      <formula1>'ROUND 7'!$BN$9:$BP$9</formula1>
    </dataValidation>
    <dataValidation type="list" allowBlank="1" showErrorMessage="1" sqref="H20">
      <formula1>'ROUND 7'!$BB$20:$BD$20</formula1>
    </dataValidation>
    <dataValidation type="list" allowBlank="1" showErrorMessage="1" sqref="R8">
      <formula1>'ROUND 7'!$BZ$8:$CB$8</formula1>
    </dataValidation>
    <dataValidation type="list" allowBlank="1" showErrorMessage="1" sqref="M4">
      <formula1>'ROUND 7'!$BF$4:$BH$4</formula1>
    </dataValidation>
    <dataValidation type="list" allowBlank="1" showErrorMessage="1" sqref="H15">
      <formula1>'ROUND 7'!$BB$15:$BD$15</formula1>
    </dataValidation>
    <dataValidation type="list" allowBlank="1" showErrorMessage="1" sqref="F5">
      <formula1>'ROUND 7'!$AT$5:$AV$5</formula1>
    </dataValidation>
    <dataValidation type="list" allowBlank="1" showErrorMessage="1" sqref="N26">
      <formula1>'ROUND 7'!$BJ$26:$BL$26</formula1>
    </dataValidation>
    <dataValidation type="list" allowBlank="1" showErrorMessage="1" sqref="Q24">
      <formula1>'ROUND 7'!$BV$24:$BX$24</formula1>
    </dataValidation>
    <dataValidation type="list" allowBlank="1" showErrorMessage="1" sqref="H21">
      <formula1>'ROUND 7'!$BB$21:$BD$21</formula1>
    </dataValidation>
    <dataValidation type="list" allowBlank="1" showErrorMessage="1" sqref="C8">
      <formula1>'ROUND 7'!$AH$8:$AJ$8</formula1>
    </dataValidation>
    <dataValidation type="list" allowBlank="1" showErrorMessage="1" sqref="M19">
      <formula1>'ROUND 7'!$BF$19:$BH$19</formula1>
    </dataValidation>
    <dataValidation type="list" allowBlank="1" showErrorMessage="1" sqref="S16">
      <formula1>'ROUND 7'!$AC$16:$AF$16</formula1>
    </dataValidation>
    <dataValidation type="list" allowBlank="1" showErrorMessage="1" sqref="C2 M2">
      <formula1>INSTRUCTIONS!$A$34:$CC$34</formula1>
    </dataValidation>
    <dataValidation type="list" allowBlank="1" showErrorMessage="1" sqref="I8">
      <formula1>'ROUND 7'!$X$8:$AA$8</formula1>
    </dataValidation>
    <dataValidation type="list" allowBlank="1" showErrorMessage="1" sqref="P13">
      <formula1>'ROUND 7'!$BR$13:$BT$13</formula1>
    </dataValidation>
    <dataValidation type="list" allowBlank="1" showErrorMessage="1" sqref="E17">
      <formula1>'ROUND 7'!$AP$17:$AR$17</formula1>
    </dataValidation>
    <dataValidation type="list" allowBlank="1" showErrorMessage="1" sqref="H5">
      <formula1>'ROUND 7'!$BB$5:$BD$5</formula1>
    </dataValidation>
    <dataValidation type="list" allowBlank="1" showErrorMessage="1" sqref="G10">
      <formula1>'ROUND 7'!$AX$10:$AZ$10</formula1>
    </dataValidation>
    <dataValidation type="list" allowBlank="1" showErrorMessage="1" sqref="Q25">
      <formula1>'ROUND 7'!$BV$25:$BX$25</formula1>
    </dataValidation>
    <dataValidation type="list" allowBlank="1" showErrorMessage="1" sqref="C12">
      <formula1>'ROUND 7'!$AH$12:$AJ$12</formula1>
    </dataValidation>
    <dataValidation type="list" allowBlank="1" showErrorMessage="1" sqref="F10">
      <formula1>'ROUND 7'!$AT$10:$AV$10</formula1>
    </dataValidation>
    <dataValidation type="list" allowBlank="1" showErrorMessage="1" sqref="D5">
      <formula1>'ROUND 7'!$AL$5:$AN$5</formula1>
    </dataValidation>
    <dataValidation type="list" allowBlank="1" showErrorMessage="1" sqref="Q4">
      <formula1>'ROUND 7'!$BV$4:$BX$4</formula1>
    </dataValidation>
    <dataValidation type="list" allowBlank="1" showErrorMessage="1" sqref="S21">
      <formula1>'ROUND 7'!$AC$21:$AF$21</formula1>
    </dataValidation>
    <dataValidation type="list" allowBlank="1" showErrorMessage="1" sqref="E18">
      <formula1>'ROUND 7'!$AP$18:$AR$18</formula1>
    </dataValidation>
    <dataValidation type="list" allowBlank="1" showErrorMessage="1" sqref="C19">
      <formula1>'ROUND 7'!$AH$19:$AJ$19</formula1>
    </dataValidation>
    <dataValidation type="list" allowBlank="1" showErrorMessage="1" sqref="C13">
      <formula1>'ROUND 7'!$AH$13:$AJ$13</formula1>
    </dataValidation>
    <dataValidation type="list" allowBlank="1" showErrorMessage="1" sqref="N7">
      <formula1>'ROUND 7'!$BJ$7:$BL$7</formula1>
    </dataValidation>
    <dataValidation type="list" allowBlank="1" showErrorMessage="1" sqref="H22">
      <formula1>'ROUND 7'!$BB$22:$BD$22</formula1>
    </dataValidation>
    <dataValidation type="list" allowBlank="1" showErrorMessage="1" sqref="F23">
      <formula1>'ROUND 7'!$AT$23:$AV$23</formula1>
    </dataValidation>
    <dataValidation type="list" allowBlank="1" showErrorMessage="1" sqref="O24">
      <formula1>'ROUND 7'!$BN$24:$BP$24</formula1>
    </dataValidation>
    <dataValidation type="list" allowBlank="1" showErrorMessage="1" sqref="D22">
      <formula1>'ROUND 7'!$AL$22:$AN$22</formula1>
    </dataValidation>
    <dataValidation type="list" allowBlank="1" showErrorMessage="1" sqref="C26">
      <formula1>'ROUND 7'!$AH$26:$AJ$26</formula1>
    </dataValidation>
    <dataValidation type="list" allowBlank="1" showErrorMessage="1" sqref="P12">
      <formula1>'ROUND 7'!$BR$12:$BT$12</formula1>
    </dataValidation>
    <dataValidation type="list" allowBlank="1" showErrorMessage="1" sqref="I7">
      <formula1>'ROUND 7'!$X$7:$AA$7</formula1>
    </dataValidation>
    <dataValidation type="list" allowBlank="1" showErrorMessage="1" sqref="F15">
      <formula1>'ROUND 7'!$AT$15:$AV$15</formula1>
    </dataValidation>
    <dataValidation type="list" allowBlank="1" showErrorMessage="1" sqref="S14">
      <formula1>'ROUND 7'!$AC$14:$AF$14</formula1>
    </dataValidation>
    <dataValidation type="list" allowBlank="1" showErrorMessage="1" sqref="O16">
      <formula1>'ROUND 7'!$BN$16:$BP$16</formula1>
    </dataValidation>
    <dataValidation type="list" allowBlank="1" showErrorMessage="1" sqref="R6">
      <formula1>'ROUND 7'!$BZ$6:$CB$6</formula1>
    </dataValidation>
    <dataValidation type="list" allowBlank="1" showErrorMessage="1" sqref="C14">
      <formula1>'ROUND 7'!$AH$14:$AJ$14</formula1>
    </dataValidation>
    <dataValidation type="list" allowBlank="1" showErrorMessage="1" sqref="F7">
      <formula1>'ROUND 7'!$AT$7:$AV$7</formula1>
    </dataValidation>
    <dataValidation type="list" allowBlank="1" showErrorMessage="1" sqref="E25">
      <formula1>'ROUND 7'!$AP$25:$AR$25</formula1>
    </dataValidation>
    <dataValidation type="list" allowBlank="1" showErrorMessage="1" sqref="D19">
      <formula1>'ROUND 7'!$AL$19:$AN$19</formula1>
    </dataValidation>
    <dataValidation type="list" allowBlank="1" showErrorMessage="1" sqref="S6">
      <formula1>'ROUND 7'!$AC$6:$AF$6</formula1>
    </dataValidation>
    <dataValidation type="list" allowBlank="1" showErrorMessage="1" sqref="H7">
      <formula1>'ROUND 7'!$BB$7:$BD$7</formula1>
    </dataValidation>
    <dataValidation type="list" allowBlank="1" showErrorMessage="1" sqref="C20">
      <formula1>'ROUND 7'!$AH$20:$AJ$20</formula1>
    </dataValidation>
    <dataValidation type="list" allowBlank="1" showErrorMessage="1" sqref="S13">
      <formula1>'ROUND 7'!$AC$13:$AF$13</formula1>
    </dataValidation>
    <dataValidation type="list" allowBlank="1" showErrorMessage="1" sqref="E26">
      <formula1>'ROUND 7'!$AP$26:$AR$26</formula1>
    </dataValidation>
    <dataValidation type="list" allowBlank="1" showErrorMessage="1" sqref="O4">
      <formula1>'ROUND 7'!$BN$4:$BP$4</formula1>
    </dataValidation>
    <dataValidation type="list" allowBlank="1" showErrorMessage="1" sqref="C27">
      <formula1>'ROUND 7'!$AH$27:$AJ$27</formula1>
    </dataValidation>
    <dataValidation type="list" allowBlank="1" showErrorMessage="1" sqref="M9">
      <formula1>'ROUND 7'!$BF$9:$BH$9</formula1>
    </dataValidation>
    <dataValidation type="list" allowBlank="1" showErrorMessage="1" sqref="C21">
      <formula1>'ROUND 7'!$AH$21:$AJ$21</formula1>
    </dataValidation>
    <dataValidation type="list" allowBlank="1" showErrorMessage="1" sqref="H19">
      <formula1>'ROUND 7'!$BB$19:$BD$19</formula1>
    </dataValidation>
    <dataValidation type="list" allowBlank="1" showErrorMessage="1" sqref="O17">
      <formula1>'ROUND 7'!$BN$17:$BP$17</formula1>
    </dataValidation>
    <dataValidation type="list" allowBlank="1" showErrorMessage="1" sqref="N9">
      <formula1>'ROUND 7'!$BJ$9:$BL$9</formula1>
    </dataValidation>
    <dataValidation type="list" allowBlank="1" showErrorMessage="1" sqref="F14">
      <formula1>'ROUND 7'!$AT$14:$AV$14</formula1>
    </dataValidation>
    <dataValidation type="list" allowBlank="1" showErrorMessage="1" sqref="E27">
      <formula1>'ROUND 7'!$AP$27:$AR$27</formula1>
    </dataValidation>
    <dataValidation type="list" allowBlank="1" showErrorMessage="1" sqref="M7">
      <formula1>'ROUND 7'!$BF$7:$BH$7</formula1>
    </dataValidation>
    <dataValidation type="list" allowBlank="1" showErrorMessage="1" sqref="O23">
      <formula1>'ROUND 7'!$BN$23:$BP$23</formula1>
    </dataValidation>
    <dataValidation type="list" allowBlank="1" showErrorMessage="1" sqref="S12">
      <formula1>'ROUND 7'!$AC$12:$AF$12</formula1>
    </dataValidation>
    <dataValidation type="list" allowBlank="1" showErrorMessage="1" sqref="O6">
      <formula1>'ROUND 7'!$BN$6:$BP$6</formula1>
    </dataValidation>
    <dataValidation type="list" allowBlank="1" showErrorMessage="1" sqref="F17">
      <formula1>'ROUND 7'!$AT$17:$AV$17</formula1>
    </dataValidation>
    <dataValidation type="list" allowBlank="1" showErrorMessage="1" sqref="Q6">
      <formula1>'ROUND 7'!$BV$6:$BX$6</formula1>
    </dataValidation>
    <dataValidation type="list" allowBlank="1" showErrorMessage="1" sqref="I5">
      <formula1>'ROUND 7'!$X$5:$AA$5</formula1>
    </dataValidation>
    <dataValidation type="list" allowBlank="1" showErrorMessage="1" sqref="O18">
      <formula1>'ROUND 7'!$BN$18:$BP$18</formula1>
    </dataValidation>
    <dataValidation type="list" allowBlank="1" showErrorMessage="1" sqref="C25">
      <formula1>'ROUND 7'!$AH$25:$AJ$25</formula1>
    </dataValidation>
    <dataValidation type="list" allowBlank="1" showErrorMessage="1" sqref="G5">
      <formula1>'ROUND 7'!$AX$5:$AZ$5</formula1>
    </dataValidation>
    <dataValidation type="list" allowBlank="1" showErrorMessage="1" sqref="D26">
      <formula1>'ROUND 7'!$AL$26:$AN$26</formula1>
    </dataValidation>
    <dataValidation type="list" allowBlank="1" showErrorMessage="1" sqref="S4">
      <formula1>'ROUND 7'!$AC$4:$AF$4</formula1>
    </dataValidation>
    <dataValidation type="list" allowBlank="1" showErrorMessage="1" sqref="H26">
      <formula1>'ROUND 7'!$BB$26:$BD$26</formula1>
    </dataValidation>
    <dataValidation type="list" allowBlank="1" showErrorMessage="1" sqref="C22">
      <formula1>'ROUND 7'!$AH$22:$AJ$22</formula1>
    </dataValidation>
    <dataValidation type="list" allowBlank="1" showErrorMessage="1" sqref="E5">
      <formula1>'ROUND 7'!$AP$5:$AR$5</formula1>
    </dataValidation>
    <dataValidation type="list" allowBlank="1" showErrorMessage="1" sqref="F24">
      <formula1>'ROUND 7'!$AT$24:$AV$24</formula1>
    </dataValidation>
    <dataValidation type="list" allowBlank="1" showErrorMessage="1" sqref="C17">
      <formula1>'ROUND 7'!$AH$17:$AJ$17</formula1>
    </dataValidation>
    <dataValidation type="list" allowBlank="1" showErrorMessage="1" sqref="H9">
      <formula1>'ROUND 7'!$BB$9:$BD$9</formula1>
    </dataValidation>
    <dataValidation type="list" allowBlank="1" showErrorMessage="1" sqref="C23">
      <formula1>'ROUND 7'!$AH$23:$AJ$23</formula1>
    </dataValidation>
    <dataValidation type="list" allowBlank="1" showErrorMessage="1" sqref="F9">
      <formula1>'ROUND 7'!$AT$9:$AV$9</formula1>
    </dataValidation>
    <dataValidation type="list" allowBlank="1" showErrorMessage="1" sqref="F21">
      <formula1>'ROUND 7'!$AT$21:$AV$21</formula1>
    </dataValidation>
    <dataValidation type="list" allowBlank="1" showErrorMessage="1" sqref="S10">
      <formula1>'ROUND 7'!$AC$10:$AF$10</formula1>
    </dataValidation>
    <dataValidation type="list" allowBlank="1" showErrorMessage="1" sqref="C18">
      <formula1>'ROUND 7'!$AH$18:$AJ$18</formula1>
    </dataValidation>
    <dataValidation type="list" allowBlank="1" showErrorMessage="1" sqref="F16">
      <formula1>'ROUND 7'!$AT$16:$AV$16</formula1>
    </dataValidation>
    <dataValidation type="list" allowBlank="1" showErrorMessage="1" sqref="H27">
      <formula1>'ROUND 7'!$BB$27:$BD$27</formula1>
    </dataValidation>
    <dataValidation type="list" allowBlank="1" showErrorMessage="1" sqref="O25">
      <formula1>'ROUND 7'!$BN$25:$BP$25</formula1>
    </dataValidation>
    <dataValidation type="list" allowBlank="1" showErrorMessage="1" sqref="F22">
      <formula1>'ROUND 7'!$AT$22:$AV$22</formula1>
    </dataValidation>
    <dataValidation type="list" allowBlank="1" showErrorMessage="1" sqref="R4">
      <formula1>'ROUND 7'!$BZ$4:$CB$4</formula1>
    </dataValidation>
    <dataValidation type="list" allowBlank="1" showErrorMessage="1" sqref="P7">
      <formula1>'ROUND 7'!$BR$7:$BT$7</formula1>
    </dataValidation>
    <dataValidation type="list" allowBlank="1" showErrorMessage="1" sqref="D27">
      <formula1>'ROUND 7'!$AL$27:$AN$27</formula1>
    </dataValidation>
    <dataValidation type="list" allowBlank="1" showErrorMessage="1" sqref="O26">
      <formula1>'ROUND 7'!$BN$26:$BP$26</formula1>
    </dataValidation>
    <dataValidation type="list" allowBlank="1" showErrorMessage="1" sqref="C5">
      <formula1>'ROUND 7'!$AH$5:$AJ$5</formula1>
    </dataValidation>
    <dataValidation type="list" allowBlank="1" showErrorMessage="1" sqref="C24">
      <formula1>'ROUND 7'!$AH$24:$AJ$24</formula1>
    </dataValidation>
    <dataValidation type="list" allowBlank="1" showErrorMessage="1" sqref="O8">
      <formula1>'ROUND 7'!$BN$8:$BP$8</formula1>
    </dataValidation>
    <dataValidation type="list" allowBlank="1" showErrorMessage="1" sqref="P23">
      <formula1>'ROUND 7'!$BR$23:$BT$23</formula1>
    </dataValidation>
    <dataValidation type="list" allowBlank="1" showErrorMessage="1" sqref="H25">
      <formula1>'ROUND 7'!$BB$25:$BD$25</formula1>
    </dataValidation>
    <dataValidation type="list" allowBlank="1" showErrorMessage="1" sqref="E7">
      <formula1>'ROUND 7'!$AP$7:$AR$7</formula1>
    </dataValidation>
    <dataValidation type="list" allowBlank="1" showErrorMessage="1" sqref="F20">
      <formula1>'ROUND 7'!$AT$20:$AV$20</formula1>
    </dataValidation>
    <dataValidation type="list" allowBlank="1" showErrorMessage="1" sqref="O27">
      <formula1>'ROUND 7'!$BN$27:$BP$27</formula1>
    </dataValidation>
    <dataValidation type="list" allowBlank="1" showErrorMessage="1" sqref="G14">
      <formula1>'ROUND 7'!$AX$14:$AZ$14</formula1>
    </dataValidation>
    <dataValidation type="list" allowBlank="1" showErrorMessage="1" sqref="C16">
      <formula1>'ROUND 7'!$AH$16:$AJ$16</formula1>
    </dataValidation>
    <dataValidation type="list" allowBlank="1" showErrorMessage="1" sqref="N16">
      <formula1>'ROUND 7'!$BJ$16:$BL$16</formula1>
    </dataValidation>
    <dataValidation type="list" allowBlank="1" showErrorMessage="1" sqref="D17">
      <formula1>'ROUND 7'!$AL$17:$AN$17</formula1>
    </dataValidation>
    <dataValidation type="list" allowBlank="1" showErrorMessage="1" sqref="F18">
      <formula1>'ROUND 7'!$AT$18:$AV$18</formula1>
    </dataValidation>
    <dataValidation type="list" allowBlank="1" showErrorMessage="1" sqref="I10">
      <formula1>'ROUND 7'!$X$10:$AA$10</formula1>
    </dataValidation>
    <dataValidation type="list" allowBlank="1" showErrorMessage="1" sqref="S11">
      <formula1>'ROUND 7'!$AC$11:$AF$11</formula1>
    </dataValidation>
    <dataValidation type="list" allowBlank="1" showErrorMessage="1" sqref="M26">
      <formula1>'ROUND 7'!$BF$26:$BH$26</formula1>
    </dataValidation>
    <dataValidation type="list" allowBlank="1" showErrorMessage="1" sqref="Q20">
      <formula1>'ROUND 7'!$BV$20:$BX$20</formula1>
    </dataValidation>
    <dataValidation type="list" allowBlank="1" showErrorMessage="1" sqref="G27">
      <formula1>'ROUND 7'!$AX$27:$AZ$27</formula1>
    </dataValidation>
    <dataValidation type="list" allowBlank="1" showErrorMessage="1" sqref="H4">
      <formula1>'ROUND 7'!$BB$4:$BD$4</formula1>
    </dataValidation>
    <dataValidation type="list" allowBlank="1" showErrorMessage="1" sqref="M5">
      <formula1>'ROUND 7'!$BF$5:$BH$5</formula1>
    </dataValidation>
    <dataValidation type="list" allowBlank="1" showErrorMessage="1" sqref="F19">
      <formula1>'ROUND 7'!$AT$19:$AV$19</formula1>
    </dataValidation>
    <dataValidation type="list" allowBlank="1" showErrorMessage="1" sqref="I23">
      <formula1>'ROUND 7'!$X$23:$AA$23</formula1>
    </dataValidation>
    <dataValidation type="list" allowBlank="1" showErrorMessage="1" sqref="H11">
      <formula1>'ROUND 7'!$BB$11:$BD$11</formula1>
    </dataValidation>
    <dataValidation type="list" allowBlank="1" showErrorMessage="1" sqref="N17">
      <formula1>'ROUND 7'!$BJ$17:$BL$17</formula1>
    </dataValidation>
    <dataValidation type="list" allowBlank="1" showErrorMessage="1" sqref="G13">
      <formula1>'ROUND 7'!$AX$13:$AZ$13</formula1>
    </dataValidation>
    <dataValidation type="list" allowBlank="1" showErrorMessage="1" sqref="P10">
      <formula1>'ROUND 7'!$BR$10:$BT$10</formula1>
    </dataValidation>
    <dataValidation type="list" allowBlank="1" showErrorMessage="1" sqref="C7">
      <formula1>'ROUND 7'!$AH$7:$AJ$7</formula1>
    </dataValidation>
    <dataValidation type="list" allowBlank="1" showErrorMessage="1" sqref="H12">
      <formula1>'ROUND 7'!$BB$12:$BD$12</formula1>
    </dataValidation>
    <dataValidation type="list" allowBlank="1" showErrorMessage="1" sqref="C15">
      <formula1>'ROUND 7'!$AH$15:$AJ$15</formula1>
    </dataValidation>
    <dataValidation type="list" allowBlank="1" showErrorMessage="1" sqref="P22">
      <formula1>'ROUND 7'!$BR$22:$BT$22</formula1>
    </dataValidation>
    <dataValidation type="list" allowBlank="1" showErrorMessage="1" sqref="H24">
      <formula1>'ROUND 7'!$BB$24:$BD$24</formula1>
    </dataValidation>
    <dataValidation type="list" allowBlank="1" showErrorMessage="1" sqref="Q21">
      <formula1>'ROUND 7'!$BV$21:$BX$21</formula1>
    </dataValidation>
    <dataValidation type="list" allowBlank="1" showErrorMessage="1" sqref="I11">
      <formula1>'ROUND 7'!$X$11:$AA$11</formula1>
    </dataValidation>
    <dataValidation type="list" allowBlank="1" showErrorMessage="1" sqref="F4">
      <formula1>'ROUND 7'!$AT$4:$AV$4</formula1>
    </dataValidation>
    <dataValidation type="list" allowBlank="1" showErrorMessage="1" sqref="R19">
      <formula1>'ROUND 7'!$BZ$19:$CB$19</formula1>
    </dataValidation>
    <dataValidation type="list" allowBlank="1" showErrorMessage="1" sqref="D18">
      <formula1>'ROUND 7'!$AL$18:$AN$18</formula1>
    </dataValidation>
    <dataValidation type="list" allowBlank="1" showErrorMessage="1" sqref="R9">
      <formula1>'ROUND 7'!$BZ$9:$CB$9</formula1>
    </dataValidation>
    <dataValidation type="list" allowBlank="1" showErrorMessage="1" sqref="R7">
      <formula1>'ROUND 7'!$BZ$7:$CB$7</formula1>
    </dataValidation>
    <dataValidation type="list" allowBlank="1" showErrorMessage="1" sqref="H13">
      <formula1>'ROUND 7'!$BB$13:$BD$13</formula1>
    </dataValidation>
    <dataValidation type="list" allowBlank="1" showErrorMessage="1" sqref="G26">
      <formula1>'ROUND 7'!$AX$26:$AZ$26</formula1>
    </dataValidation>
    <dataValidation type="list" allowBlank="1" showErrorMessage="1" sqref="D20">
      <formula1>'ROUND 7'!$AL$20:$AN$20</formula1>
    </dataValidation>
    <dataValidation type="list" allowBlank="1" showErrorMessage="1" sqref="E9">
      <formula1>'ROUND 7'!$AP$9:$AR$9</formula1>
    </dataValidation>
    <dataValidation type="list" allowBlank="1" showErrorMessage="1" sqref="M27">
      <formula1>'ROUND 7'!$BF$27:$BH$27</formula1>
    </dataValidation>
    <dataValidation type="list" allowBlank="1" showErrorMessage="1" sqref="Q22">
      <formula1>'ROUND 7'!$BV$22:$BX$22</formula1>
    </dataValidation>
    <dataValidation type="list" allowBlank="1" showErrorMessage="1" sqref="H6">
      <formula1>'ROUND 7'!$BB$6:$BD$6</formula1>
    </dataValidation>
    <dataValidation type="list" allowBlank="1" showErrorMessage="1" sqref="Q17">
      <formula1>'ROUND 7'!$BV$17:$BX$17</formula1>
    </dataValidation>
    <dataValidation type="list" allowBlank="1" showErrorMessage="1" sqref="E24">
      <formula1>'ROUND 7'!$AP$24:$AR$24</formula1>
    </dataValidation>
    <dataValidation type="list" allowBlank="1" showErrorMessage="1" sqref="F6">
      <formula1>'ROUND 7'!$AT$6:$AV$6</formula1>
    </dataValidation>
    <dataValidation type="list" allowBlank="1" showErrorMessage="1" sqref="P11">
      <formula1>'ROUND 7'!$BR$11:$BT$11</formula1>
    </dataValidation>
    <dataValidation type="list" allowBlank="1" showErrorMessage="1" sqref="I9">
      <formula1>'ROUND 7'!$X$9:$AA$9</formula1>
    </dataValidation>
    <dataValidation type="list" allowBlank="1" showErrorMessage="1" sqref="E19">
      <formula1>'ROUND 7'!$AP$19:$AR$19</formula1>
    </dataValidation>
    <dataValidation type="list" allowBlank="1" showErrorMessage="1" sqref="P9">
      <formula1>'ROUND 7'!$BR$9:$BT$9</formula1>
    </dataValidation>
    <dataValidation type="list" allowBlank="1" showErrorMessage="1" sqref="C9">
      <formula1>'ROUND 7'!$AH$9:$AJ$9</formula1>
    </dataValidation>
    <dataValidation type="list" allowBlank="1" showErrorMessage="1" sqref="M3:R3">
      <formula1>'ROUND 7'!$Y$38:$Y$47</formula1>
    </dataValidation>
    <dataValidation type="list" allowBlank="1" showErrorMessage="1" sqref="O15">
      <formula1>'ROUND 7'!$BN$15:$BP$15</formula1>
    </dataValidation>
    <dataValidation type="list" allowBlank="1" showErrorMessage="1" sqref="E21">
      <formula1>'ROUND 7'!$AP$21:$AR$21</formula1>
    </dataValidation>
    <dataValidation type="list" allowBlank="1" showErrorMessage="1" sqref="S23">
      <formula1>'ROUND 7'!$AC$23:$AF$23</formula1>
    </dataValidation>
    <dataValidation type="list" allowBlank="1" showErrorMessage="1" sqref="H23">
      <formula1>'ROUND 7'!$BB$23:$BD$23</formula1>
    </dataValidation>
    <dataValidation type="list" allowBlank="1" showErrorMessage="1" sqref="O12">
      <formula1>'ROUND 7'!$BN$12:$BP$12</formula1>
    </dataValidation>
    <dataValidation type="list" allowBlank="1" showErrorMessage="1" sqref="P4">
      <formula1>'ROUND 7'!$BR$4:$BT$4</formula1>
    </dataValidation>
    <dataValidation type="list" allowBlank="1" showErrorMessage="1" sqref="E22">
      <formula1>'ROUND 7'!$AP$22:$AR$22</formula1>
    </dataValidation>
    <dataValidation type="list" allowBlank="1" showErrorMessage="1" sqref="R10">
      <formula1>'ROUND 7'!$BZ$10:$CB$10</formula1>
    </dataValidation>
    <dataValidation type="list" allowBlank="1" showErrorMessage="1" sqref="Q18">
      <formula1>'ROUND 7'!$BV$18:$BX$18</formula1>
    </dataValidation>
    <dataValidation type="list" allowBlank="1" showErrorMessage="1" sqref="S8">
      <formula1>'ROUND 7'!$AC$8:$AF$8</formula1>
    </dataValidation>
    <dataValidation type="list" allowBlank="1" showErrorMessage="1" sqref="D16">
      <formula1>'ROUND 7'!$AL$16:$AN$16</formula1>
    </dataValidation>
    <dataValidation type="list" allowBlank="1" showErrorMessage="1" sqref="D8">
      <formula1>'ROUND 7'!$AL$8:$AN$8</formula1>
    </dataValidation>
    <dataValidation type="list" allowBlank="1" showErrorMessage="1" sqref="O13">
      <formula1>'ROUND 7'!$BN$13:$BP$13</formula1>
    </dataValidation>
    <dataValidation type="list" allowBlank="1" showErrorMessage="1" sqref="M25">
      <formula1>'ROUND 7'!$BF$25:$BH$25</formula1>
    </dataValidation>
    <dataValidation type="list" allowBlank="1" showErrorMessage="1" sqref="D21">
      <formula1>'ROUND 7'!$AL$21:$AN$21</formula1>
    </dataValidation>
    <dataValidation type="list" allowBlank="1" showErrorMessage="1" sqref="S22">
      <formula1>'ROUND 7'!$AC$22:$AF$22</formula1>
    </dataValidation>
    <dataValidation type="list" allowBlank="1" showErrorMessage="1" sqref="Q19">
      <formula1>'ROUND 7'!$BV$19:$BX$19</formula1>
    </dataValidation>
    <dataValidation type="list" allowBlank="1" showErrorMessage="1" sqref="N4">
      <formula1>'ROUND 7'!$BJ$4:$BL$4</formula1>
    </dataValidation>
    <dataValidation type="list" allowBlank="1" showErrorMessage="1" sqref="O14">
      <formula1>'ROUND 7'!$BN$14:$BP$14</formula1>
    </dataValidation>
    <dataValidation type="list" allowBlank="1" showErrorMessage="1" sqref="M24">
      <formula1>'ROUND 7'!$BF$24:$BH$24</formula1>
    </dataValidation>
    <dataValidation type="list" allowBlank="1" showErrorMessage="1" sqref="N27">
      <formula1>'ROUND 7'!$BJ$27:$BL$27</formula1>
    </dataValidation>
    <dataValidation type="list" allowBlank="1" showErrorMessage="1" sqref="D15">
      <formula1>'ROUND 7'!$AL$15:$AN$15</formula1>
    </dataValidation>
    <dataValidation type="list" allowBlank="1" showErrorMessage="1" sqref="G7">
      <formula1>'ROUND 7'!$AX$7:$AZ$7</formula1>
    </dataValidation>
    <dataValidation type="list" allowBlank="1" showErrorMessage="1" sqref="Q8">
      <formula1>'ROUND 7'!$BV$8:$BX$8</formula1>
    </dataValidation>
    <dataValidation type="list" allowBlank="1" showErrorMessage="1" sqref="E23">
      <formula1>'ROUND 7'!$AP$23:$AR$23</formula1>
    </dataValidation>
    <dataValidation type="list" allowBlank="1" showErrorMessage="1" sqref="Q10">
      <formula1>'ROUND 7'!$BV$10:$BX$10</formula1>
    </dataValidation>
    <dataValidation type="list" allowBlank="1" showErrorMessage="1" sqref="R24">
      <formula1>'ROUND 7'!$BZ$24:$CB$24</formula1>
    </dataValidation>
    <dataValidation type="list" allowBlank="1" showErrorMessage="1" sqref="O11">
      <formula1>'ROUND 7'!$BN$11:$BP$11</formula1>
    </dataValidation>
    <dataValidation type="list" allowBlank="1" showErrorMessage="1" sqref="G17">
      <formula1>'ROUND 7'!$AX$17:$AZ$17</formula1>
    </dataValidation>
    <dataValidation type="list" allowBlank="1" showErrorMessage="1" sqref="I19">
      <formula1>'ROUND 7'!$X$19:$AA$19</formula1>
    </dataValidation>
    <dataValidation type="list" allowBlank="1" showErrorMessage="1" sqref="R5">
      <formula1>'ROUND 7'!$BZ$5:$CB$5</formula1>
    </dataValidation>
    <dataValidation type="list" allowBlank="1" showErrorMessage="1" sqref="P26">
      <formula1>'ROUND 7'!$BR$26:$BT$26</formula1>
    </dataValidation>
    <dataValidation type="list" allowBlank="1" showErrorMessage="1" sqref="C4">
      <formula1>'ROUND 7'!$AH$4:$AJ$4</formula1>
    </dataValidation>
    <dataValidation type="list" allowBlank="1" showErrorMessage="1" sqref="E12">
      <formula1>'ROUND 7'!$AP$12:$AR$12</formula1>
    </dataValidation>
    <dataValidation type="list" allowBlank="1" showErrorMessage="1" sqref="D14">
      <formula1>'ROUND 7'!$AL$14:$AN$14</formula1>
    </dataValidation>
    <dataValidation type="list" allowBlank="1" showErrorMessage="1" sqref="N19">
      <formula1>'ROUND 7'!$BJ$19:$BL$19</formula1>
    </dataValidation>
    <dataValidation type="list" allowBlank="1" showErrorMessage="1" sqref="P20">
      <formula1>'ROUND 7'!$BR$20:$BT$20</formula1>
    </dataValidation>
    <dataValidation type="list" allowBlank="1" showErrorMessage="1" sqref="N21">
      <formula1>'ROUND 7'!$BJ$21:$BL$21</formula1>
    </dataValidation>
    <dataValidation type="list" allowBlank="1" showErrorMessage="1" sqref="M23">
      <formula1>'ROUND 7'!$BF$23:$BH$23</formula1>
    </dataValidation>
    <dataValidation type="list" allowBlank="1" showErrorMessage="1" sqref="I21">
      <formula1>'ROUND 7'!$X$21:$AA$21</formula1>
    </dataValidation>
    <dataValidation type="list" allowBlank="1" showErrorMessage="1" sqref="R11">
      <formula1>'ROUND 7'!$BZ$11:$CB$11</formula1>
    </dataValidation>
    <dataValidation type="list" allowBlank="1" showErrorMessage="1" sqref="Q23">
      <formula1>'ROUND 7'!$BV$23:$BX$23</formula1>
    </dataValidation>
    <dataValidation type="list" allowBlank="1" showErrorMessage="1" sqref="P18">
      <formula1>'ROUND 7'!$BR$18:$BT$18</formula1>
    </dataValidation>
    <dataValidation type="list" allowBlank="1" showErrorMessage="1" sqref="G11">
      <formula1>'ROUND 7'!$AX$11:$AZ$11</formula1>
    </dataValidation>
    <dataValidation type="list" allowBlank="1" showErrorMessage="1" sqref="N13">
      <formula1>'ROUND 7'!$BJ$13:$BL$13</formula1>
    </dataValidation>
    <dataValidation type="list" allowBlank="1" showErrorMessage="1" sqref="M10">
      <formula1>'ROUND 7'!$BF$10:$BH$10</formula1>
    </dataValidation>
    <dataValidation type="list" allowBlank="1" showErrorMessage="1" sqref="R17">
      <formula1>'ROUND 7'!$BZ$17:$CB$17</formula1>
    </dataValidation>
    <dataValidation type="list" allowBlank="1" showErrorMessage="1" sqref="P6">
      <formula1>'ROUND 7'!$BR$6:$BT$6</formula1>
    </dataValidation>
    <dataValidation type="list" allowBlank="1" showErrorMessage="1" sqref="H14">
      <formula1>'ROUND 7'!$BB$14:$BD$14</formula1>
    </dataValidation>
    <dataValidation type="list" allowBlank="1" showErrorMessage="1" sqref="F8">
      <formula1>'ROUND 7'!$AT$8:$AV$8</formula1>
    </dataValidation>
    <dataValidation type="list" allowBlank="1" showErrorMessage="1" sqref="I13">
      <formula1>'ROUND 7'!$X$13:$AA$13</formula1>
    </dataValidation>
    <dataValidation type="list" allowBlank="1" showErrorMessage="1" sqref="Q15">
      <formula1>'ROUND 7'!$BV$15:$BX$15</formula1>
    </dataValidation>
    <dataValidation type="list" allowBlank="1" showErrorMessage="1" sqref="M22">
      <formula1>'ROUND 7'!$BF$22:$BH$22</formula1>
    </dataValidation>
    <dataValidation type="list" allowBlank="1" showErrorMessage="1" sqref="G12">
      <formula1>'ROUND 7'!$AX$12:$AZ$12</formula1>
    </dataValidation>
    <dataValidation type="list" allowBlank="1" showErrorMessage="1" sqref="E13">
      <formula1>'ROUND 7'!$AP$13:$AR$13</formula1>
    </dataValidation>
    <dataValidation type="list" allowBlank="1" showErrorMessage="1" sqref="G24">
      <formula1>'ROUND 7'!$AX$24:$AZ$24</formula1>
    </dataValidation>
    <dataValidation type="list" allowBlank="1" showErrorMessage="1" sqref="P21">
      <formula1>'ROUND 7'!$BR$21:$BT$21</formula1>
    </dataValidation>
    <dataValidation type="list" allowBlank="1" showErrorMessage="1" sqref="M16">
      <formula1>'ROUND 7'!$BF$16:$BH$16</formula1>
    </dataValidation>
    <dataValidation type="list" allowBlank="1" showErrorMessage="1" sqref="P8">
      <formula1>'ROUND 7'!$BR$8:$BT$8</formula1>
    </dataValidation>
    <dataValidation type="list" allowBlank="1" showErrorMessage="1" sqref="R25">
      <formula1>'ROUND 7'!$BZ$25:$CB$25</formula1>
    </dataValidation>
    <dataValidation type="list" allowBlank="1" showErrorMessage="1" sqref="I18">
      <formula1>'ROUND 7'!$X$18:$AA$18</formula1>
    </dataValidation>
    <dataValidation type="list" allowBlank="1" showErrorMessage="1" sqref="G9">
      <formula1>'ROUND 7'!$AX$9:$AZ$9</formula1>
    </dataValidation>
    <dataValidation type="list" allowBlank="1" showErrorMessage="1" sqref="G25">
      <formula1>'ROUND 7'!$AX$25:$AZ$25</formula1>
    </dataValidation>
    <dataValidation type="list" allowBlank="1" showErrorMessage="1" sqref="O10">
      <formula1>'ROUND 7'!$BN$10:$BP$10</formula1>
    </dataValidation>
    <dataValidation type="list" allowBlank="1" showErrorMessage="1" sqref="I6">
      <formula1>'ROUND 7'!$X$6:$AA$6</formula1>
    </dataValidation>
    <dataValidation type="list" allowBlank="1" showErrorMessage="1" sqref="N6">
      <formula1>'ROUND 7'!$BJ$6:$BL$6</formula1>
    </dataValidation>
    <dataValidation type="list" allowBlank="1" showErrorMessage="1" sqref="E20">
      <formula1>'ROUND 7'!$AP$20:$AR$20</formula1>
    </dataValidation>
    <dataValidation type="list" allowBlank="1" showErrorMessage="1" sqref="P17">
      <formula1>'ROUND 7'!$BR$17:$BT$17</formula1>
    </dataValidation>
    <dataValidation type="list" allowBlank="1" showErrorMessage="1" sqref="N18">
      <formula1>'ROUND 7'!$BJ$18:$BL$18</formula1>
    </dataValidation>
    <dataValidation type="list" allowBlank="1" showErrorMessage="1" sqref="R12">
      <formula1>'ROUND 7'!$BZ$12:$CB$12</formula1>
    </dataValidation>
    <dataValidation type="list" allowBlank="1" showErrorMessage="1" sqref="M15">
      <formula1>'ROUND 7'!$BF$15:$BH$15</formula1>
    </dataValidation>
    <dataValidation type="list" allowBlank="1" showErrorMessage="1" sqref="Q16">
      <formula1>'ROUND 7'!$BV$16:$BX$16</formula1>
    </dataValidation>
    <dataValidation type="list" allowBlank="1" showErrorMessage="1" sqref="D6">
      <formula1>'ROUND 7'!$AL$6:$AN$6</formula1>
    </dataValidation>
    <dataValidation type="list" allowBlank="1" showErrorMessage="1" sqref="S19">
      <formula1>'ROUND 7'!$AC$19:$AF$19</formula1>
    </dataValidation>
    <dataValidation type="list" allowBlank="1" showErrorMessage="1" sqref="N15">
      <formula1>'ROUND 7'!$BJ$15:$BL$15</formula1>
    </dataValidation>
    <dataValidation type="list" allowBlank="1" showErrorMessage="1" sqref="R15">
      <formula1>'ROUND 7'!$BZ$15:$CB$15</formula1>
    </dataValidation>
    <dataValidation type="list" allowBlank="1" showErrorMessage="1" sqref="R18">
      <formula1>'ROUND 7'!$BZ$18:$CB$18</formula1>
    </dataValidation>
    <dataValidation type="list" allowBlank="1" showErrorMessage="1" sqref="H10">
      <formula1>'ROUND 7'!$BB$10:$BD$10</formula1>
    </dataValidation>
    <dataValidation type="list" allowBlank="1" showErrorMessage="1" sqref="G23">
      <formula1>'ROUND 7'!$AX$23:$AZ$23</formula1>
    </dataValidation>
    <dataValidation type="list" allowBlank="1" showErrorMessage="1" sqref="I12">
      <formula1>'ROUND 7'!$X$12:$AA$12</formula1>
    </dataValidation>
    <dataValidation type="list" allowBlank="1" showErrorMessage="1" sqref="R20">
      <formula1>'ROUND 7'!$BZ$20:$CB$20</formula1>
    </dataValidation>
    <dataValidation type="list" allowBlank="1" showErrorMessage="1" sqref="M11">
      <formula1>'ROUND 7'!$BF$11:$BH$11</formula1>
    </dataValidation>
    <dataValidation type="list" allowBlank="1" showErrorMessage="1" sqref="N12">
      <formula1>'ROUND 7'!$BJ$12:$BL$12</formula1>
    </dataValidation>
    <dataValidation type="list" allowBlank="1" showErrorMessage="1" sqref="G18">
      <formula1>'ROUND 7'!$AX$18:$AZ$18</formula1>
    </dataValidation>
    <dataValidation type="list" allowBlank="1" showErrorMessage="1" sqref="M14">
      <formula1>'ROUND 7'!$BF$14:$BH$14</formula1>
    </dataValidation>
    <dataValidation type="list" allowBlank="1" showErrorMessage="1" sqref="G20">
      <formula1>'ROUND 7'!$AX$20:$AZ$20</formula1>
    </dataValidation>
    <dataValidation type="list" allowBlank="1" showErrorMessage="1" sqref="I22">
      <formula1>'ROUND 7'!$X$22:$AA$22</formula1>
    </dataValidation>
    <dataValidation type="list" allowBlank="1" showErrorMessage="1" sqref="P27">
      <formula1>'ROUND 7'!$BR$27:$BT$27</formula1>
    </dataValidation>
    <dataValidation type="list" allowBlank="1" showErrorMessage="1" sqref="C6">
      <formula1>'ROUND 7'!$AH$6:$AJ$6</formula1>
    </dataValidation>
    <dataValidation type="list" allowBlank="1" showErrorMessage="1" sqref="Q14">
      <formula1>'ROUND 7'!$BV$14:$BX$14</formula1>
    </dataValidation>
    <dataValidation type="list" allowBlank="1" showErrorMessage="1" sqref="R23">
      <formula1>'ROUND 7'!$BZ$23:$CB$23</formula1>
    </dataValidation>
    <dataValidation type="list" allowBlank="1" showErrorMessage="1" sqref="N22">
      <formula1>'ROUND 7'!$BJ$22:$BL$22</formula1>
    </dataValidation>
    <dataValidation type="list" allowBlank="1" showErrorMessage="1" sqref="G15">
      <formula1>'ROUND 7'!$AX$15:$AZ$15</formula1>
    </dataValidation>
    <dataValidation type="list" allowBlank="1" showErrorMessage="1" sqref="D10">
      <formula1>'ROUND 7'!$AL$10:$AN$10</formula1>
    </dataValidation>
    <dataValidation type="list" allowBlank="1" showErrorMessage="1" sqref="Q11">
      <formula1>'ROUND 7'!$BV$11:$BX$11</formula1>
    </dataValidation>
    <dataValidation type="list" allowBlank="1" showErrorMessage="1" sqref="P24">
      <formula1>'ROUND 7'!$BR$24:$BT$24</formula1>
    </dataValidation>
    <dataValidation type="list" allowBlank="1" showErrorMessage="1" sqref="G21">
      <formula1>'ROUND 7'!$AX$21:$AZ$21</formula1>
    </dataValidation>
    <dataValidation type="list" allowBlank="1" showErrorMessage="1" sqref="G4">
      <formula1>'ROUND 7'!$AX$4:$AZ$4</formula1>
    </dataValidation>
    <dataValidation type="list" allowBlank="1" showErrorMessage="1" sqref="I14">
      <formula1>'ROUND 7'!$X$14:$AA$14</formula1>
    </dataValidation>
    <dataValidation type="list" allowBlank="1" showErrorMessage="1" sqref="P19">
      <formula1>'ROUND 7'!$BR$19:$BT$19</formula1>
    </dataValidation>
    <dataValidation type="list" allowBlank="1" showErrorMessage="1" sqref="M13">
      <formula1>'ROUND 7'!$BF$13:$BH$13</formula1>
    </dataValidation>
    <dataValidation type="list" allowBlank="1" showErrorMessage="1" sqref="O5">
      <formula1>'ROUND 7'!$BN$5:$BP$5</formula1>
    </dataValidation>
    <dataValidation type="list" allowBlank="1" showErrorMessage="1" sqref="N14">
      <formula1>'ROUND 7'!$BJ$14:$BL$14</formula1>
    </dataValidation>
    <dataValidation type="list" allowBlank="1" showErrorMessage="1" sqref="Q5">
      <formula1>'ROUND 7'!$BV$5:$BX$5</formula1>
    </dataValidation>
    <dataValidation type="list" allowBlank="1" showErrorMessage="1" sqref="Q12">
      <formula1>'ROUND 7'!$BV$12:$BX$12</formula1>
    </dataValidation>
    <dataValidation type="list" allowBlank="1" showErrorMessage="1" sqref="R22">
      <formula1>'ROUND 7'!$BZ$22:$CB$22</formula1>
    </dataValidation>
    <dataValidation type="list" allowBlank="1" showErrorMessage="1" sqref="P25">
      <formula1>'ROUND 7'!$BR$25:$BT$25</formula1>
    </dataValidation>
    <dataValidation type="list" allowBlank="1" showErrorMessage="1" sqref="M8">
      <formula1>'ROUND 7'!$BF$8:$BH$8</formula1>
    </dataValidation>
    <dataValidation type="list" allowBlank="1" showErrorMessage="1" sqref="D4">
      <formula1>'ROUND 7'!$AL$4:$AN$4</formula1>
    </dataValidation>
    <dataValidation type="list" allowBlank="1" showErrorMessage="1" sqref="E4">
      <formula1>'ROUND 7'!$AP$4:$AR$4</formula1>
    </dataValidation>
    <dataValidation type="list" allowBlank="1" showErrorMessage="1" sqref="I4">
      <formula1>'ROUND 7'!$X$4:$AA$4</formula1>
    </dataValidation>
    <dataValidation type="list" allowBlank="1" showErrorMessage="1" sqref="N8">
      <formula1>'ROUND 7'!$BJ$8:$BL$8</formula1>
    </dataValidation>
    <dataValidation type="list" allowBlank="1" showErrorMessage="1" sqref="C3:H3">
      <formula1>'ROUND 7'!$Y$27:$Y$36</formula1>
    </dataValidation>
    <dataValidation type="list" allowBlank="1" showErrorMessage="1" sqref="E10">
      <formula1>'ROUND 7'!$AP$10:$AR$10</formula1>
    </dataValidation>
    <dataValidation type="list" allowBlank="1" showErrorMessage="1" sqref="H8">
      <formula1>'ROUND 7'!$BB$8:$BD$8</formula1>
    </dataValidation>
    <dataValidation type="list" allowBlank="1" showErrorMessage="1" sqref="R16">
      <formula1>'ROUND 7'!$BZ$16:$CB$16</formula1>
    </dataValidation>
    <dataValidation type="list" allowBlank="1" showErrorMessage="1" sqref="S5">
      <formula1>'ROUND 7'!$AC$5:$AF$5</formula1>
    </dataValidation>
    <dataValidation type="list" allowBlank="1" showErrorMessage="1" sqref="I15">
      <formula1>'ROUND 7'!$X$15:$AA$15</formula1>
    </dataValidation>
    <dataValidation type="list" allowBlank="1" showErrorMessage="1" sqref="G16">
      <formula1>'ROUND 7'!$AX$16:$AZ$16</formula1>
    </dataValidation>
    <dataValidation type="list" allowBlank="1" showErrorMessage="1" sqref="E11">
      <formula1>'ROUND 7'!$AP$11:$AR$11</formula1>
    </dataValidation>
    <dataValidation type="list" allowBlank="1" showErrorMessage="1" sqref="M12">
      <formula1>'ROUND 7'!$BF$12:$BH$12</formula1>
    </dataValidation>
    <dataValidation type="list" allowBlank="1" showErrorMessage="1" sqref="I20">
      <formula1>'ROUND 7'!$X$20:$AA$20</formula1>
    </dataValidation>
    <dataValidation type="list" allowBlank="1" showErrorMessage="1" sqref="G22">
      <formula1>'ROUND 7'!$AX$22:$AZ$22</formula1>
    </dataValidation>
    <dataValidation type="list" allowBlank="1" showErrorMessage="1" sqref="N20">
      <formula1>'ROUND 7'!$BJ$20:$BL$20</formula1>
    </dataValidation>
    <dataValidation type="list" allowBlank="1" showErrorMessage="1" sqref="R21">
      <formula1>'ROUND 7'!$BZ$21:$CB$21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3"/>
      <c r="B1" s="3"/>
      <c r="C1" s="5"/>
      <c r="D1" s="5"/>
      <c r="E1" s="5"/>
      <c r="F1" s="5"/>
      <c r="G1" s="7" t="s">
        <v>68</v>
      </c>
      <c r="R1" s="5"/>
      <c r="S1" s="5"/>
      <c r="T1" s="5"/>
      <c r="U1" s="5"/>
      <c r="V1" s="8"/>
      <c r="W1" s="8"/>
      <c r="X1" s="8"/>
      <c r="Y1" s="10"/>
      <c r="Z1" s="8"/>
      <c r="AA1" s="8"/>
      <c r="AB1" s="8"/>
      <c r="AC1" s="8"/>
      <c r="AD1" s="8"/>
      <c r="AE1" s="8"/>
      <c r="AF1" s="8"/>
      <c r="AG1" s="12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</row>
    <row r="2" ht="18.75" customHeight="1">
      <c r="A2" s="3"/>
      <c r="B2" s="3"/>
      <c r="C2" s="13" t="s">
        <v>69</v>
      </c>
      <c r="D2" s="14"/>
      <c r="E2" s="14"/>
      <c r="F2" s="14"/>
      <c r="G2" s="14"/>
      <c r="H2" s="14"/>
      <c r="I2" s="14"/>
      <c r="J2" s="14"/>
      <c r="K2" s="15"/>
      <c r="L2" s="16" t="s">
        <v>8</v>
      </c>
      <c r="M2" s="18" t="s">
        <v>45</v>
      </c>
      <c r="N2" s="14"/>
      <c r="O2" s="14"/>
      <c r="P2" s="14"/>
      <c r="Q2" s="14"/>
      <c r="R2" s="14"/>
      <c r="S2" s="14"/>
      <c r="T2" s="14"/>
      <c r="U2" s="15"/>
      <c r="V2" s="8"/>
      <c r="W2" s="8"/>
      <c r="X2" s="8"/>
      <c r="Y2" s="10"/>
      <c r="Z2" s="8"/>
      <c r="AA2" s="8"/>
      <c r="AB2" s="8"/>
      <c r="AC2" s="8"/>
      <c r="AD2" s="8"/>
      <c r="AE2" s="8"/>
      <c r="AF2" s="8"/>
      <c r="AG2" s="12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</row>
    <row r="3">
      <c r="A3" s="3"/>
      <c r="B3" s="3"/>
      <c r="C3" s="20" t="s">
        <v>70</v>
      </c>
      <c r="D3" s="22" t="s">
        <v>71</v>
      </c>
      <c r="E3" s="20" t="s">
        <v>72</v>
      </c>
      <c r="F3" s="22" t="s">
        <v>73</v>
      </c>
      <c r="G3" s="20"/>
      <c r="H3" s="22"/>
      <c r="I3" s="23" t="s">
        <v>17</v>
      </c>
      <c r="J3" s="25" t="s">
        <v>19</v>
      </c>
      <c r="K3" s="23" t="s">
        <v>24</v>
      </c>
      <c r="L3" s="27"/>
      <c r="M3" s="28" t="s">
        <v>46</v>
      </c>
      <c r="N3" s="29" t="s">
        <v>47</v>
      </c>
      <c r="O3" s="28" t="s">
        <v>48</v>
      </c>
      <c r="P3" s="29"/>
      <c r="Q3" s="28"/>
      <c r="R3" s="29"/>
      <c r="S3" s="23" t="s">
        <v>17</v>
      </c>
      <c r="T3" s="25" t="s">
        <v>19</v>
      </c>
      <c r="U3" s="23" t="s">
        <v>24</v>
      </c>
      <c r="V3" s="8"/>
      <c r="W3" s="8"/>
      <c r="X3" s="8"/>
      <c r="Y3" s="10"/>
      <c r="Z3" s="8"/>
      <c r="AA3" s="8"/>
      <c r="AB3" s="8"/>
      <c r="AC3" s="8"/>
      <c r="AD3" s="8"/>
      <c r="AE3" s="8"/>
      <c r="AF3" s="8"/>
      <c r="AG3" s="12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</row>
    <row r="4">
      <c r="A4" s="3"/>
      <c r="B4" s="30"/>
      <c r="C4" s="32"/>
      <c r="D4" s="33"/>
      <c r="E4" s="32"/>
      <c r="F4" s="33"/>
      <c r="G4" s="32"/>
      <c r="H4" s="33"/>
      <c r="I4" s="34"/>
      <c r="J4" s="33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7">
        <f>IFERROR(__xludf.DUMMYFUNCTION("IF(OR(RegExMatch(J4&amp;"""",""ERR""), RegExMatch(J4&amp;"""",""--"")),  ""-----------"", SUM(J4,K3))"),0.0)</f>
        <v>0</v>
      </c>
      <c r="L4" s="38">
        <v>1.0</v>
      </c>
      <c r="M4" s="39"/>
      <c r="N4" s="33"/>
      <c r="O4" s="39">
        <v>10.0</v>
      </c>
      <c r="P4" s="40"/>
      <c r="Q4" s="39"/>
      <c r="R4" s="40"/>
      <c r="S4" s="34">
        <v>30.0</v>
      </c>
      <c r="T4" s="33">
        <f>IF(AND(SUM(M4:R4)&lt;=0,S4&gt;0), "BON.ERR", IF(OR(AND(M4&lt;&gt;"", M3=""), AND(N4&lt;&gt;"", N3=""), AND(O4&lt;&gt;"", O3=""), AND(P4&lt;&gt;"", P3=""), AND(Q4&lt;&gt;"", Q3=""), AND(R4&lt;&gt;"", R3="")), "TU.ERR", SUM(M4:S4)))</f>
        <v>40</v>
      </c>
      <c r="U4" s="42">
        <f>IFERROR(__xludf.DUMMYFUNCTION("IF(OR(RegExMatch(T4&amp;"""",""ERR""), RegExMatch(T4&amp;"""",""--"")),  ""-----------"", SUM(T4,U3))"),40.0)</f>
        <v>40</v>
      </c>
      <c r="V4" s="43"/>
      <c r="W4" s="44" t="b">
        <f t="shared" ref="W4:W23" si="1">(COUNTIF(C4:H4, "=15")+COUNTIF(C4:H4, "=10")=1)</f>
        <v>0</v>
      </c>
      <c r="X4" s="44" t="str">
        <f>IFERROR(__xludf.DUMMYFUNCTION("IF(W4, FILTER(BONUS, LEN(BONUS)), ""0"")"),"0")</f>
        <v>0</v>
      </c>
      <c r="Y4" s="43"/>
      <c r="Z4" s="44"/>
      <c r="AA4" s="44"/>
      <c r="AB4" s="44" t="b">
        <f t="shared" ref="AB4:AB23" si="2">(COUNTIF(M4:R4, "=15")+COUNTIF(M4:R4, "=10")=1)</f>
        <v>1</v>
      </c>
      <c r="AC4" s="44">
        <f>IFERROR(__xludf.DUMMYFUNCTION("IF(AB4, FILTER(BONUS, LEN(BONUS)), ""0"")"),0.0)</f>
        <v>0</v>
      </c>
      <c r="AD4" s="44">
        <f>IFERROR(__xludf.DUMMYFUNCTION("""COMPUTED_VALUE"""),10.0)</f>
        <v>10</v>
      </c>
      <c r="AE4" s="44">
        <f>IFERROR(__xludf.DUMMYFUNCTION("""COMPUTED_VALUE"""),20.0)</f>
        <v>20</v>
      </c>
      <c r="AF4" s="44">
        <f>IFERROR(__xludf.DUMMYFUNCTION("""COMPUTED_VALUE"""),30.0)</f>
        <v>30</v>
      </c>
      <c r="AG4" s="44">
        <f>IF(C3="", 0, IF(SUM(C4:H4)-C4&lt;&gt;0, 0, IF(SUM(M4:R4)&gt;0, 2, IF(SUM(M4:R4)&lt;0, 3, 1))))</f>
        <v>2</v>
      </c>
      <c r="AH4" s="44">
        <f>IFERROR(__xludf.DUMMYFUNCTION("IF(AG4=1, FILTER(TOSSUP, LEN(TOSSUP)), IF(AG4=2, FILTER(NEG, LEN(NEG)), IF(AG4, FILTER(NONEG, LEN(NONEG)), """")))"),-5.0)</f>
        <v>-5</v>
      </c>
      <c r="AI4" s="44"/>
      <c r="AJ4" s="44"/>
      <c r="AK4" s="44">
        <f>IF(D3="", 0, IF(SUM(C4:H4)-D4&lt;&gt;0, 0, IF(SUM(M4:R4)&gt;0, 2, IF(SUM(M4:R4)&lt;0, 3, 1))))</f>
        <v>2</v>
      </c>
      <c r="AL4" s="44">
        <f>IFERROR(__xludf.DUMMYFUNCTION("IF(AK4=1, FILTER(TOSSUP, LEN(TOSSUP)), IF(AK4=2, FILTER(NEG, LEN(NEG)), IF(AK4, FILTER(NONEG, LEN(NONEG)), """")))"),-5.0)</f>
        <v>-5</v>
      </c>
      <c r="AM4" s="44"/>
      <c r="AN4" s="44"/>
      <c r="AO4" s="44">
        <f>IF(E3="", 0, IF(SUM(C4:H4)-E4&lt;&gt;0, 0, IF(SUM(M4:R4)&gt;0, 2, IF(SUM(M4:R4)&lt;0, 3, 1))))</f>
        <v>2</v>
      </c>
      <c r="AP4" s="44">
        <f>IFERROR(__xludf.DUMMYFUNCTION("IF(AO4=1, FILTER(TOSSUP, LEN(TOSSUP)), IF(AO4=2, FILTER(NEG, LEN(NEG)), IF(AO4, FILTER(NONEG, LEN(NONEG)), """")))"),-5.0)</f>
        <v>-5</v>
      </c>
      <c r="AQ4" s="44"/>
      <c r="AR4" s="44"/>
      <c r="AS4" s="44">
        <f>IF(F3="", 0, IF(SUM(C4:H4)-F4&lt;&gt;0, 0, IF(SUM(M4:R4)&gt;0, 2, IF(SUM(M4:R4)&lt;0, 3, 1))))</f>
        <v>2</v>
      </c>
      <c r="AT4" s="44">
        <f>IFERROR(__xludf.DUMMYFUNCTION("IF(AS4=1, FILTER(TOSSUP, LEN(TOSSUP)), IF(AS4=2, FILTER(NEG, LEN(NEG)), IF(AS4, FILTER(NONEG, LEN(NONEG)), """")))"),-5.0)</f>
        <v>-5</v>
      </c>
      <c r="AU4" s="44"/>
      <c r="AV4" s="44"/>
      <c r="AW4" s="44">
        <f>IF(G3="", 0, IF(SUM(C4:H4)-G4&lt;&gt;0, 0, IF(SUM(M4:R4)&gt;0, 2, IF(SUM(M4:R4)&lt;0, 3, 1))))</f>
        <v>0</v>
      </c>
      <c r="AX4" s="44" t="str">
        <f>IFERROR(__xludf.DUMMYFUNCTION("IF(AW4=1, FILTER(TOSSUP, LEN(TOSSUP)), IF(AW4=2, FILTER(NEG, LEN(NEG)), IF(AW4, FILTER(NONEG, LEN(NONEG)), """")))"),"")</f>
        <v/>
      </c>
      <c r="AY4" s="44"/>
      <c r="AZ4" s="47"/>
      <c r="BA4" s="47">
        <f>IF(H3="", 0, IF(SUM(C4:H4)-H4&lt;&gt;0, 0, IF(SUM(M4:R4)&gt;0, 2, IF(SUM(M4:R4)&lt;0, 3, 1))))</f>
        <v>0</v>
      </c>
      <c r="BB4" s="47" t="str">
        <f>IFERROR(__xludf.DUMMYFUNCTION("IF(BA4=1, FILTER(TOSSUP, LEN(TOSSUP)), IF(BA4=2, FILTER(NEG, LEN(NEG)), IF(BA4, FILTER(NONEG, LEN(NONEG)), """")))"),"")</f>
        <v/>
      </c>
      <c r="BC4" s="47"/>
      <c r="BD4" s="47"/>
      <c r="BE4" s="47">
        <f>IF(M3="", 0, IF(SUM(M4:R4)-M4&lt;&gt;0, 0, IF(SUM(C4:H4)&gt;0, 2, IF(SUM(C4:H4)&lt;0, 3, 1))))</f>
        <v>0</v>
      </c>
      <c r="BF4" s="47" t="str">
        <f>IFERROR(__xludf.DUMMYFUNCTION("IF(BE4=1, FILTER(TOSSUP, LEN(TOSSUP)), IF(BE4=2, FILTER(NEG, LEN(NEG)), IF(BE4, FILTER(NONEG, LEN(NONEG)), """")))"),"")</f>
        <v/>
      </c>
      <c r="BG4" s="47"/>
      <c r="BH4" s="47"/>
      <c r="BI4" s="47">
        <f>IF(N3="", 0, IF(SUM(M4:R4)-N4&lt;&gt;0, 0, IF(SUM(C4:H4)&gt;0, 2, IF(SUM(C4:H4)&lt;0, 3, 1))))</f>
        <v>0</v>
      </c>
      <c r="BJ4" s="47" t="str">
        <f>IFERROR(__xludf.DUMMYFUNCTION("IF(BI4=1, FILTER(TOSSUP, LEN(TOSSUP)), IF(BI4=2, FILTER(NEG, LEN(NEG)), IF(BI4, FILTER(NONEG, LEN(NONEG)), """")))"),"")</f>
        <v/>
      </c>
      <c r="BK4" s="47"/>
      <c r="BL4" s="47"/>
      <c r="BM4" s="47">
        <f>IF(O3="", 0, IF(SUM(M4:R4)-O4&lt;&gt;0, 0, IF(SUM(C4:H4)&gt;0, 2, IF(SUM(C4:H4)&lt;0, 3, 1))))</f>
        <v>1</v>
      </c>
      <c r="BN4" s="47">
        <f>IFERROR(__xludf.DUMMYFUNCTION("IF(BM4=1, FILTER(TOSSUP, LEN(TOSSUP)), IF(BM4=2, FILTER(NEG, LEN(NEG)), IF(BM4, FILTER(NONEG, LEN(NONEG)), """")))"),-5.0)</f>
        <v>-5</v>
      </c>
      <c r="BO4" s="47">
        <f>IFERROR(__xludf.DUMMYFUNCTION("""COMPUTED_VALUE"""),10.0)</f>
        <v>10</v>
      </c>
      <c r="BP4" s="47">
        <f>IFERROR(__xludf.DUMMYFUNCTION("""COMPUTED_VALUE"""),15.0)</f>
        <v>15</v>
      </c>
      <c r="BQ4" s="47">
        <f>IF(P3="", 0, IF(SUM(M4:R4)-P4&lt;&gt;0, 0, IF(SUM(C4:H4)&gt;0, 2, IF(SUM(C4:H4)&lt;0, 3, 1))))</f>
        <v>0</v>
      </c>
      <c r="BR4" s="47" t="str">
        <f>IFERROR(__xludf.DUMMYFUNCTION("IF(BQ4=1, FILTER(TOSSUP, LEN(TOSSUP)), IF(BQ4=2, FILTER(NEG, LEN(NEG)), IF(BQ4, FILTER(NONEG, LEN(NONEG)), """")))"),"")</f>
        <v/>
      </c>
      <c r="BS4" s="47"/>
      <c r="BT4" s="47"/>
      <c r="BU4" s="47">
        <f>IF(Q3="", 0, IF(SUM(M4:R4)-Q4&lt;&gt;0, 0, IF(SUM(C4:H4)&gt;0, 2, IF(SUM(C4:H4)&lt;0, 3, 1))))</f>
        <v>0</v>
      </c>
      <c r="BV4" s="47" t="str">
        <f>IFERROR(__xludf.DUMMYFUNCTION("IF(BU4=1, FILTER(TOSSUP, LEN(TOSSUP)), IF(BU4=2, FILTER(NEG, LEN(NEG)), IF(BU4, FILTER(NONEG, LEN(NONEG)), """")))"),"")</f>
        <v/>
      </c>
      <c r="BW4" s="47"/>
      <c r="BX4" s="47"/>
      <c r="BY4" s="47">
        <f>IF(R3="", 0, IF(SUM(M4:R4)-R4&lt;&gt;0, 0, IF(SUM(C4:H4)&gt;0, 2, IF(SUM(C4:H4)&lt;0, 3, 1))))</f>
        <v>0</v>
      </c>
      <c r="BZ4" s="47" t="str">
        <f>IFERROR(__xludf.DUMMYFUNCTION("IF(BY4=1, FILTER(TOSSUP, LEN(TOSSUP)), IF(BY4=2, FILTER(NEG, LEN(NEG)), IF(BY4, FILTER(NONEG, LEN(NONEG)), """")))"),"")</f>
        <v/>
      </c>
      <c r="CA4" s="47"/>
      <c r="CB4" s="47"/>
    </row>
    <row r="5">
      <c r="A5" s="3"/>
      <c r="B5" s="3"/>
      <c r="C5" s="32"/>
      <c r="D5" s="33"/>
      <c r="E5" s="32"/>
      <c r="F5" s="33"/>
      <c r="G5" s="32"/>
      <c r="H5" s="33"/>
      <c r="I5" s="34"/>
      <c r="J5" s="33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2">
        <f>IFERROR(__xludf.DUMMYFUNCTION("IF(OR(RegExMatch(J5&amp;"""",""ERR""), RegExMatch(J5&amp;"""",""--""), RegExMatch(K4&amp;"""",""--""),),  ""-----------"", SUM(J5,K4))"),0.0)</f>
        <v>0</v>
      </c>
      <c r="L5" s="38">
        <v>2.0</v>
      </c>
      <c r="M5" s="39"/>
      <c r="N5" s="33">
        <v>10.0</v>
      </c>
      <c r="O5" s="39"/>
      <c r="P5" s="57"/>
      <c r="Q5" s="58"/>
      <c r="R5" s="59"/>
      <c r="S5" s="34">
        <v>10.0</v>
      </c>
      <c r="T5" s="33">
        <f>IF(AND(SUM(M5:R5)&lt;=0,S5&gt;0), "BON.ERR", IF(OR(AND(M5&lt;&gt;"", M3=""), AND(N5&lt;&gt;"", N3=""), AND(O5&lt;&gt;"", O3=""), AND(P5&lt;&gt;"", P3=""), AND(Q5&lt;&gt;"", Q3=""), AND(R5&lt;&gt;"", R3="")), "TU.ERR", SUM(M5:S5)))</f>
        <v>20</v>
      </c>
      <c r="U5" s="42">
        <f>IFERROR(__xludf.DUMMYFUNCTION("IF(OR(RegExMatch(T5&amp;"""",""ERR""), RegExMatch(T5&amp;"""",""--""), RegExMatch(U4&amp;"""",""--""),),  ""-----------"", SUM(T5,U4))"),60.0)</f>
        <v>60</v>
      </c>
      <c r="V5" s="43"/>
      <c r="W5" s="44" t="b">
        <f t="shared" si="1"/>
        <v>0</v>
      </c>
      <c r="X5" s="44" t="str">
        <f>IFERROR(__xludf.DUMMYFUNCTION("IF(W5, FILTER(BONUS, LEN(BONUS)), ""0"")"),"0")</f>
        <v>0</v>
      </c>
      <c r="Y5" s="43"/>
      <c r="Z5" s="43"/>
      <c r="AA5" s="43"/>
      <c r="AB5" s="44" t="b">
        <f t="shared" si="2"/>
        <v>1</v>
      </c>
      <c r="AC5" s="44">
        <f>IFERROR(__xludf.DUMMYFUNCTION("IF(AB5, FILTER(BONUS, LEN(BONUS)), ""0"")"),0.0)</f>
        <v>0</v>
      </c>
      <c r="AD5" s="43">
        <f>IFERROR(__xludf.DUMMYFUNCTION("""COMPUTED_VALUE"""),10.0)</f>
        <v>10</v>
      </c>
      <c r="AE5" s="43">
        <f>IFERROR(__xludf.DUMMYFUNCTION("""COMPUTED_VALUE"""),20.0)</f>
        <v>20</v>
      </c>
      <c r="AF5" s="43">
        <f>IFERROR(__xludf.DUMMYFUNCTION("""COMPUTED_VALUE"""),30.0)</f>
        <v>30</v>
      </c>
      <c r="AG5" s="43">
        <f>IF(C3="", 0, IF(SUM(C5:H5)-C5&lt;&gt;0, 0, IF(SUM(M5:R5)&gt;0, 2, IF(SUM(M5:R5)&lt;0, 3, 1))))</f>
        <v>2</v>
      </c>
      <c r="AH5" s="44">
        <f>IFERROR(__xludf.DUMMYFUNCTION("IF(AG5=1, FILTER(TOSSUP, LEN(TOSSUP)), IF(AG5=2, FILTER(NEG, LEN(NEG)), IF(AG5, FILTER(NONEG, LEN(NONEG)), """")))"),-5.0)</f>
        <v>-5</v>
      </c>
      <c r="AI5" s="43"/>
      <c r="AJ5" s="43"/>
      <c r="AK5" s="43">
        <f>IF(D3="", 0, IF(SUM(C5:H5)-D5&lt;&gt;0, 0, IF(SUM(M5:R5)&gt;0, 2, IF(SUM(M5:R5)&lt;0, 3, 1))))</f>
        <v>2</v>
      </c>
      <c r="AL5" s="43">
        <f>IFERROR(__xludf.DUMMYFUNCTION("IF(AK5=1, FILTER(TOSSUP, LEN(TOSSUP)), IF(AK5=2, FILTER(NEG, LEN(NEG)), IF(AK5, FILTER(NONEG, LEN(NONEG)), """")))"),-5.0)</f>
        <v>-5</v>
      </c>
      <c r="AM5" s="43"/>
      <c r="AN5" s="43"/>
      <c r="AO5" s="43">
        <f>IF(E3="", 0, IF(SUM(C5:H5)-E5&lt;&gt;0, 0, IF(SUM(M5:R5)&gt;0, 2, IF(SUM(M5:R5)&lt;0, 3, 1))))</f>
        <v>2</v>
      </c>
      <c r="AP5" s="43">
        <f>IFERROR(__xludf.DUMMYFUNCTION("IF(AO5=1, FILTER(TOSSUP, LEN(TOSSUP)), IF(AO5=2, FILTER(NEG, LEN(NEG)), IF(AO5, FILTER(NONEG, LEN(NONEG)), """")))"),-5.0)</f>
        <v>-5</v>
      </c>
      <c r="AQ5" s="43"/>
      <c r="AR5" s="43"/>
      <c r="AS5" s="43">
        <f>IF(F3="", 0, IF(SUM(C5:H5)-F5&lt;&gt;0, 0, IF(SUM(M5:R5)&gt;0, 2, IF(SUM(M5:R5)&lt;0, 3, 1))))</f>
        <v>2</v>
      </c>
      <c r="AT5" s="43">
        <f>IFERROR(__xludf.DUMMYFUNCTION("IF(AS5=1, FILTER(TOSSUP, LEN(TOSSUP)), IF(AS5=2, FILTER(NEG, LEN(NEG)), IF(AS5, FILTER(NONEG, LEN(NONEG)), """")))"),-5.0)</f>
        <v>-5</v>
      </c>
      <c r="AU5" s="43"/>
      <c r="AV5" s="43"/>
      <c r="AW5" s="43">
        <f>IF(G3="", 0, IF(SUM(C5:H5)-G5&lt;&gt;0, 0, IF(SUM(M5:R5)&gt;0, 2, IF(SUM(M5:R5)&lt;0, 3, 1))))</f>
        <v>0</v>
      </c>
      <c r="AX5" s="43" t="str">
        <f>IFERROR(__xludf.DUMMYFUNCTION("IF(AW5=1, FILTER(TOSSUP, LEN(TOSSUP)), IF(AW5=2, FILTER(NEG, LEN(NEG)), IF(AW5, FILTER(NONEG, LEN(NONEG)), """")))"),"")</f>
        <v/>
      </c>
      <c r="AY5" s="43"/>
      <c r="AZ5" s="43"/>
      <c r="BA5" s="43">
        <f>IF(H3="", 0, IF(SUM(C5:H5)-H5&lt;&gt;0, 0, IF(SUM(M5:R5)&gt;0, 2, IF(SUM(M5:R5)&lt;0, 3, 1))))</f>
        <v>0</v>
      </c>
      <c r="BB5" s="43" t="str">
        <f>IFERROR(__xludf.DUMMYFUNCTION("IF(BA5=1, FILTER(TOSSUP, LEN(TOSSUP)), IF(BA5=2, FILTER(NEG, LEN(NEG)), IF(BA5, FILTER(NONEG, LEN(NONEG)), """")))"),"")</f>
        <v/>
      </c>
      <c r="BC5" s="43"/>
      <c r="BD5" s="43"/>
      <c r="BE5" s="43">
        <f>IF(M3="", 0, IF(SUM(M5:R5)-M5&lt;&gt;0, 0, IF(SUM(C5:H5)&gt;0, 2, IF(SUM(C5:H5)&lt;0, 3, 1))))</f>
        <v>0</v>
      </c>
      <c r="BF5" s="43" t="str">
        <f>IFERROR(__xludf.DUMMYFUNCTION("IF(BE5=1, FILTER(TOSSUP, LEN(TOSSUP)), IF(BE5=2, FILTER(NEG, LEN(NEG)), IF(BE5, FILTER(NONEG, LEN(NONEG)), """")))"),"")</f>
        <v/>
      </c>
      <c r="BG5" s="43"/>
      <c r="BH5" s="43"/>
      <c r="BI5" s="43">
        <f>IF(N3="", 0, IF(SUM(M5:R5)-N5&lt;&gt;0, 0, IF(SUM(C5:H5)&gt;0, 2, IF(SUM(C5:H5)&lt;0, 3, 1))))</f>
        <v>1</v>
      </c>
      <c r="BJ5" s="43">
        <f>IFERROR(__xludf.DUMMYFUNCTION("IF(BI5=1, FILTER(TOSSUP, LEN(TOSSUP)), IF(BI5=2, FILTER(NEG, LEN(NEG)), IF(BI5, FILTER(NONEG, LEN(NONEG)), """")))"),-5.0)</f>
        <v>-5</v>
      </c>
      <c r="BK5" s="43">
        <f>IFERROR(__xludf.DUMMYFUNCTION("""COMPUTED_VALUE"""),10.0)</f>
        <v>10</v>
      </c>
      <c r="BL5" s="43">
        <f>IFERROR(__xludf.DUMMYFUNCTION("""COMPUTED_VALUE"""),15.0)</f>
        <v>15</v>
      </c>
      <c r="BM5" s="43">
        <f>IF(O3="", 0, IF(SUM(M5:R5)-O5&lt;&gt;0, 0, IF(SUM(C5:H5)&gt;0, 2, IF(SUM(C5:H5)&lt;0, 3, 1))))</f>
        <v>0</v>
      </c>
      <c r="BN5" s="43" t="str">
        <f>IFERROR(__xludf.DUMMYFUNCTION("IF(BM5=1, FILTER(TOSSUP, LEN(TOSSUP)), IF(BM5=2, FILTER(NEG, LEN(NEG)), IF(BM5, FILTER(NONEG, LEN(NONEG)), """")))"),"")</f>
        <v/>
      </c>
      <c r="BO5" s="43"/>
      <c r="BP5" s="43"/>
      <c r="BQ5" s="43">
        <f>IF(P3="", 0, IF(SUM(M5:R5)-P5&lt;&gt;0, 0, IF(SUM(C5:H5)&gt;0, 2, IF(SUM(C5:H5)&lt;0, 3, 1))))</f>
        <v>0</v>
      </c>
      <c r="BR5" s="43" t="str">
        <f>IFERROR(__xludf.DUMMYFUNCTION("IF(BQ5=1, FILTER(TOSSUP, LEN(TOSSUP)), IF(BQ5=2, FILTER(NEG, LEN(NEG)), IF(BQ5, FILTER(NONEG, LEN(NONEG)), """")))"),"")</f>
        <v/>
      </c>
      <c r="BS5" s="43"/>
      <c r="BT5" s="43"/>
      <c r="BU5" s="43">
        <f>IF(Q3="", 0, IF(SUM(M5:R5)-Q5&lt;&gt;0, 0, IF(SUM(C5:H5)&gt;0, 2, IF(SUM(C5:H5)&lt;0, 3, 1))))</f>
        <v>0</v>
      </c>
      <c r="BV5" s="43" t="str">
        <f>IFERROR(__xludf.DUMMYFUNCTION("IF(BU5=1, FILTER(TOSSUP, LEN(TOSSUP)), IF(BU5=2, FILTER(NEG, LEN(NEG)), IF(BU5, FILTER(NONEG, LEN(NONEG)), """")))"),"")</f>
        <v/>
      </c>
      <c r="BW5" s="43"/>
      <c r="BX5" s="43"/>
      <c r="BY5" s="43">
        <f>IF(R3="", 0, IF(SUM(M5:R5)-R5&lt;&gt;0, 0, IF(SUM(C5:H5)&gt;0, 2, IF(SUM(C5:H5)&lt;0, 3, 1))))</f>
        <v>0</v>
      </c>
      <c r="BZ5" s="43" t="str">
        <f>IFERROR(__xludf.DUMMYFUNCTION("IF(BY5=1, FILTER(TOSSUP, LEN(TOSSUP)), IF(BY5=2, FILTER(NEG, LEN(NEG)), IF(BY5, FILTER(NONEG, LEN(NONEG)), """")))"),"")</f>
        <v/>
      </c>
      <c r="CA5" s="43"/>
      <c r="CB5" s="43"/>
    </row>
    <row r="6">
      <c r="A6" s="3"/>
      <c r="B6" s="3"/>
      <c r="C6" s="32">
        <v>10.0</v>
      </c>
      <c r="D6" s="33"/>
      <c r="E6" s="60"/>
      <c r="F6" s="33"/>
      <c r="G6" s="60"/>
      <c r="H6" s="61"/>
      <c r="I6" s="34">
        <v>10.0</v>
      </c>
      <c r="J6" s="33">
        <f>IF(AND(SUM(C6:H6)&lt;=0,I6&gt;0), "BON.ERR", IF(OR(AND(C6&lt;&gt;"", C3=""), AND(D6&lt;&gt;"", D3=""), AND(E6&lt;&gt;"", E3=""), AND(F6&lt;&gt;"", F3=""), AND(G6&lt;&gt;"", G3=""), AND(H6&lt;&gt;"", H3="")), "TU.ERR", SUM(C6:I6)))</f>
        <v>20</v>
      </c>
      <c r="K6" s="42">
        <f>IFERROR(__xludf.DUMMYFUNCTION("IF(OR(RegExMatch(J6&amp;"""",""ERR""), RegExMatch(J6&amp;"""",""--""), RegExMatch(K5&amp;"""",""--""),),  ""-----------"", SUM(J6,K5))"),20.0)</f>
        <v>20</v>
      </c>
      <c r="L6" s="38">
        <v>3.0</v>
      </c>
      <c r="M6" s="39"/>
      <c r="N6" s="61"/>
      <c r="O6" s="39"/>
      <c r="P6" s="57"/>
      <c r="Q6" s="39"/>
      <c r="R6" s="59"/>
      <c r="S6" s="34"/>
      <c r="T6" s="33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2">
        <f>IFERROR(__xludf.DUMMYFUNCTION("IF(OR(RegExMatch(T6&amp;"""",""ERR""), RegExMatch(T6&amp;"""",""--""), RegExMatch(U5&amp;"""",""--""),),  ""-----------"", SUM(T6,U5))"),60.0)</f>
        <v>60</v>
      </c>
      <c r="V6" s="43"/>
      <c r="W6" s="44" t="b">
        <f t="shared" si="1"/>
        <v>1</v>
      </c>
      <c r="X6" s="44">
        <f>IFERROR(__xludf.DUMMYFUNCTION("IF(W6, FILTER(BONUS, LEN(BONUS)), ""0"")"),0.0)</f>
        <v>0</v>
      </c>
      <c r="Y6" s="43">
        <f>IFERROR(__xludf.DUMMYFUNCTION("""COMPUTED_VALUE"""),10.0)</f>
        <v>10</v>
      </c>
      <c r="Z6" s="43">
        <f>IFERROR(__xludf.DUMMYFUNCTION("""COMPUTED_VALUE"""),20.0)</f>
        <v>20</v>
      </c>
      <c r="AA6" s="43">
        <f>IFERROR(__xludf.DUMMYFUNCTION("""COMPUTED_VALUE"""),30.0)</f>
        <v>30</v>
      </c>
      <c r="AB6" s="44" t="b">
        <f t="shared" si="2"/>
        <v>0</v>
      </c>
      <c r="AC6" s="44" t="str">
        <f>IFERROR(__xludf.DUMMYFUNCTION("IF(AB6, FILTER(BONUS, LEN(BONUS)), ""0"")"),"0")</f>
        <v>0</v>
      </c>
      <c r="AD6" s="43"/>
      <c r="AE6" s="43"/>
      <c r="AF6" s="43"/>
      <c r="AG6" s="43">
        <f>IF(C3="", 0, IF(SUM(C6:H6)-C6&lt;&gt;0, 0, IF(SUM(M6:R6)&gt;0, 2, IF(SUM(M6:R6)&lt;0, 3, 1))))</f>
        <v>1</v>
      </c>
      <c r="AH6" s="44">
        <f>IFERROR(__xludf.DUMMYFUNCTION("IF(AG6=1, FILTER(TOSSUP, LEN(TOSSUP)), IF(AG6=2, FILTER(NEG, LEN(NEG)), IF(AG6, FILTER(NONEG, LEN(NONEG)), """")))"),-5.0)</f>
        <v>-5</v>
      </c>
      <c r="AI6" s="43">
        <f>IFERROR(__xludf.DUMMYFUNCTION("""COMPUTED_VALUE"""),10.0)</f>
        <v>10</v>
      </c>
      <c r="AJ6" s="43">
        <f>IFERROR(__xludf.DUMMYFUNCTION("""COMPUTED_VALUE"""),15.0)</f>
        <v>15</v>
      </c>
      <c r="AK6" s="43">
        <f>IF(D3="", 0, IF(SUM(C6:H6)-D6&lt;&gt;0, 0, IF(SUM(M6:R6)&gt;0, 2, IF(SUM(M6:R6)&lt;0, 3, 1))))</f>
        <v>0</v>
      </c>
      <c r="AL6" s="43" t="str">
        <f>IFERROR(__xludf.DUMMYFUNCTION("IF(AK6=1, FILTER(TOSSUP, LEN(TOSSUP)), IF(AK6=2, FILTER(NEG, LEN(NEG)), IF(AK6, FILTER(NONEG, LEN(NONEG)), """")))"),"")</f>
        <v/>
      </c>
      <c r="AM6" s="43"/>
      <c r="AN6" s="43"/>
      <c r="AO6" s="43">
        <f>IF(E3="", 0, IF(SUM(C6:H6)-E6&lt;&gt;0, 0, IF(SUM(M6:R6)&gt;0, 2, IF(SUM(M6:R6)&lt;0, 3, 1))))</f>
        <v>0</v>
      </c>
      <c r="AP6" s="43" t="str">
        <f>IFERROR(__xludf.DUMMYFUNCTION("IF(AO6=1, FILTER(TOSSUP, LEN(TOSSUP)), IF(AO6=2, FILTER(NEG, LEN(NEG)), IF(AO6, FILTER(NONEG, LEN(NONEG)), """")))"),"")</f>
        <v/>
      </c>
      <c r="AQ6" s="43"/>
      <c r="AR6" s="43"/>
      <c r="AS6" s="43">
        <f>IF(F3="", 0, IF(SUM(C6:H6)-F6&lt;&gt;0, 0, IF(SUM(M6:R6)&gt;0, 2, IF(SUM(M6:R6)&lt;0, 3, 1))))</f>
        <v>0</v>
      </c>
      <c r="AT6" s="43" t="str">
        <f>IFERROR(__xludf.DUMMYFUNCTION("IF(AS6=1, FILTER(TOSSUP, LEN(TOSSUP)), IF(AS6=2, FILTER(NEG, LEN(NEG)), IF(AS6, FILTER(NONEG, LEN(NONEG)), """")))"),"")</f>
        <v/>
      </c>
      <c r="AU6" s="43"/>
      <c r="AV6" s="43"/>
      <c r="AW6" s="43">
        <f>IF(G3="", 0, IF(SUM(C6:H6)-G6&lt;&gt;0, 0, IF(SUM(M6:R6)&gt;0, 2, IF(SUM(M6:R6)&lt;0, 3, 1))))</f>
        <v>0</v>
      </c>
      <c r="AX6" s="43" t="str">
        <f>IFERROR(__xludf.DUMMYFUNCTION("IF(AW6=1, FILTER(TOSSUP, LEN(TOSSUP)), IF(AW6=2, FILTER(NEG, LEN(NEG)), IF(AW6, FILTER(NONEG, LEN(NONEG)), """")))"),"")</f>
        <v/>
      </c>
      <c r="AY6" s="43"/>
      <c r="AZ6" s="43"/>
      <c r="BA6" s="43">
        <f>IF(H3="", 0, IF(SUM(C6:H6)-H6&lt;&gt;0, 0, IF(SUM(M6:R6)&gt;0, 2, IF(SUM(M6:R6)&lt;0, 3, 1))))</f>
        <v>0</v>
      </c>
      <c r="BB6" s="43" t="str">
        <f>IFERROR(__xludf.DUMMYFUNCTION("IF(BA6=1, FILTER(TOSSUP, LEN(TOSSUP)), IF(BA6=2, FILTER(NEG, LEN(NEG)), IF(BA6, FILTER(NONEG, LEN(NONEG)), """")))"),"")</f>
        <v/>
      </c>
      <c r="BC6" s="43"/>
      <c r="BD6" s="43"/>
      <c r="BE6" s="43">
        <f>IF(M3="", 0, IF(SUM(M6:R6)-M6&lt;&gt;0, 0, IF(SUM(C6:H6)&gt;0, 2, IF(SUM(C6:H6)&lt;0, 3, 1))))</f>
        <v>2</v>
      </c>
      <c r="BF6" s="43">
        <f>IFERROR(__xludf.DUMMYFUNCTION("IF(BE6=1, FILTER(TOSSUP, LEN(TOSSUP)), IF(BE6=2, FILTER(NEG, LEN(NEG)), IF(BE6, FILTER(NONEG, LEN(NONEG)), """")))"),-5.0)</f>
        <v>-5</v>
      </c>
      <c r="BG6" s="43"/>
      <c r="BH6" s="43"/>
      <c r="BI6" s="43">
        <f>IF(N3="", 0, IF(SUM(M6:R6)-N6&lt;&gt;0, 0, IF(SUM(C6:H6)&gt;0, 2, IF(SUM(C6:H6)&lt;0, 3, 1))))</f>
        <v>2</v>
      </c>
      <c r="BJ6" s="43">
        <f>IFERROR(__xludf.DUMMYFUNCTION("IF(BI6=1, FILTER(TOSSUP, LEN(TOSSUP)), IF(BI6=2, FILTER(NEG, LEN(NEG)), IF(BI6, FILTER(NONEG, LEN(NONEG)), """")))"),-5.0)</f>
        <v>-5</v>
      </c>
      <c r="BK6" s="43"/>
      <c r="BL6" s="43"/>
      <c r="BM6" s="43">
        <f>IF(O3="", 0, IF(SUM(M6:R6)-O6&lt;&gt;0, 0, IF(SUM(C6:H6)&gt;0, 2, IF(SUM(C6:H6)&lt;0, 3, 1))))</f>
        <v>2</v>
      </c>
      <c r="BN6" s="43">
        <f>IFERROR(__xludf.DUMMYFUNCTION("IF(BM6=1, FILTER(TOSSUP, LEN(TOSSUP)), IF(BM6=2, FILTER(NEG, LEN(NEG)), IF(BM6, FILTER(NONEG, LEN(NONEG)), """")))"),-5.0)</f>
        <v>-5</v>
      </c>
      <c r="BO6" s="43"/>
      <c r="BP6" s="43"/>
      <c r="BQ6" s="43">
        <f>IF(P3="", 0, IF(SUM(M6:R6)-P6&lt;&gt;0, 0, IF(SUM(C6:H6)&gt;0, 2, IF(SUM(C6:H6)&lt;0, 3, 1))))</f>
        <v>0</v>
      </c>
      <c r="BR6" s="43" t="str">
        <f>IFERROR(__xludf.DUMMYFUNCTION("IF(BQ6=1, FILTER(TOSSUP, LEN(TOSSUP)), IF(BQ6=2, FILTER(NEG, LEN(NEG)), IF(BQ6, FILTER(NONEG, LEN(NONEG)), """")))"),"")</f>
        <v/>
      </c>
      <c r="BS6" s="43"/>
      <c r="BT6" s="43"/>
      <c r="BU6" s="43">
        <f>IF(Q3="", 0, IF(SUM(M6:R6)-Q6&lt;&gt;0, 0, IF(SUM(C6:H6)&gt;0, 2, IF(SUM(C6:H6)&lt;0, 3, 1))))</f>
        <v>0</v>
      </c>
      <c r="BV6" s="43" t="str">
        <f>IFERROR(__xludf.DUMMYFUNCTION("IF(BU6=1, FILTER(TOSSUP, LEN(TOSSUP)), IF(BU6=2, FILTER(NEG, LEN(NEG)), IF(BU6, FILTER(NONEG, LEN(NONEG)), """")))"),"")</f>
        <v/>
      </c>
      <c r="BW6" s="43"/>
      <c r="BX6" s="43"/>
      <c r="BY6" s="43">
        <f>IF(R3="", 0, IF(SUM(M6:R6)-R6&lt;&gt;0, 0, IF(SUM(C6:H6)&gt;0, 2, IF(SUM(C6:H6)&lt;0, 3, 1))))</f>
        <v>0</v>
      </c>
      <c r="BZ6" s="43" t="str">
        <f>IFERROR(__xludf.DUMMYFUNCTION("IF(BY6=1, FILTER(TOSSUP, LEN(TOSSUP)), IF(BY6=2, FILTER(NEG, LEN(NEG)), IF(BY6, FILTER(NONEG, LEN(NONEG)), """")))"),"")</f>
        <v/>
      </c>
      <c r="CA6" s="43"/>
      <c r="CB6" s="43"/>
    </row>
    <row r="7">
      <c r="A7" s="3"/>
      <c r="B7" s="3"/>
      <c r="C7" s="62"/>
      <c r="D7" s="63">
        <v>10.0</v>
      </c>
      <c r="E7" s="64"/>
      <c r="F7" s="63"/>
      <c r="G7" s="64"/>
      <c r="H7" s="63"/>
      <c r="I7" s="65">
        <v>10.0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20</v>
      </c>
      <c r="K7" s="66">
        <f>IFERROR(__xludf.DUMMYFUNCTION("IF(OR(RegExMatch(J7&amp;"""",""ERR""), RegExMatch(J7&amp;"""",""--""), RegExMatch(K6&amp;"""",""--""),),  ""-----------"", SUM(J7,K6))"),40.0)</f>
        <v>40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SUM(T7,U6))"),60.0)</f>
        <v>60</v>
      </c>
      <c r="V7" s="43"/>
      <c r="W7" s="44" t="b">
        <f t="shared" si="1"/>
        <v>1</v>
      </c>
      <c r="X7" s="44">
        <f>IFERROR(__xludf.DUMMYFUNCTION("IF(W7, FILTER(BONUS, LEN(BONUS)), ""0"")"),0.0)</f>
        <v>0</v>
      </c>
      <c r="Y7" s="43">
        <f>IFERROR(__xludf.DUMMYFUNCTION("""COMPUTED_VALUE"""),10.0)</f>
        <v>10</v>
      </c>
      <c r="Z7" s="43">
        <f>IFERROR(__xludf.DUMMYFUNCTION("""COMPUTED_VALUE"""),20.0)</f>
        <v>20</v>
      </c>
      <c r="AA7" s="43">
        <f>IFERROR(__xludf.DUMMYFUNCTION("""COMPUTED_VALUE"""),30.0)</f>
        <v>30</v>
      </c>
      <c r="AB7" s="44" t="b">
        <f t="shared" si="2"/>
        <v>0</v>
      </c>
      <c r="AC7" s="44" t="str">
        <f>IFERROR(__xludf.DUMMYFUNCTION("IF(AB7, FILTER(BONUS, LEN(BONUS)), ""0"")"),"0")</f>
        <v>0</v>
      </c>
      <c r="AD7" s="43"/>
      <c r="AE7" s="43"/>
      <c r="AF7" s="43"/>
      <c r="AG7" s="43">
        <f>IF(C3="", 0, IF(SUM(C7:H7)-C7&lt;&gt;0, 0, IF(SUM(M7:R7)&gt;0, 2, IF(SUM(M7:R7)&lt;0, 3, 1))))</f>
        <v>0</v>
      </c>
      <c r="AH7" s="44" t="str">
        <f>IFERROR(__xludf.DUMMYFUNCTION("IF(AG7=1, FILTER(TOSSUP, LEN(TOSSUP)), IF(AG7=2, FILTER(NEG, LEN(NEG)), IF(AG7, FILTER(NONEG, LEN(NONEG)), """")))"),"")</f>
        <v/>
      </c>
      <c r="AI7" s="43"/>
      <c r="AJ7" s="43"/>
      <c r="AK7" s="43">
        <f>IF(D3="", 0, IF(SUM(C7:H7)-D7&lt;&gt;0, 0, IF(SUM(M7:R7)&gt;0, 2, IF(SUM(M7:R7)&lt;0, 3, 1))))</f>
        <v>1</v>
      </c>
      <c r="AL7" s="43">
        <f>IFERROR(__xludf.DUMMYFUNCTION("IF(AK7=1, FILTER(TOSSUP, LEN(TOSSUP)), IF(AK7=2, FILTER(NEG, LEN(NEG)), IF(AK7, FILTER(NONEG, LEN(NONEG)), """")))"),-5.0)</f>
        <v>-5</v>
      </c>
      <c r="AM7" s="43">
        <f>IFERROR(__xludf.DUMMYFUNCTION("""COMPUTED_VALUE"""),10.0)</f>
        <v>10</v>
      </c>
      <c r="AN7" s="43">
        <f>IFERROR(__xludf.DUMMYFUNCTION("""COMPUTED_VALUE"""),15.0)</f>
        <v>15</v>
      </c>
      <c r="AO7" s="43">
        <f>IF(E3="", 0, IF(SUM(C7:H7)-E7&lt;&gt;0, 0, IF(SUM(M7:R7)&gt;0, 2, IF(SUM(M7:R7)&lt;0, 3, 1))))</f>
        <v>0</v>
      </c>
      <c r="AP7" s="43" t="str">
        <f>IFERROR(__xludf.DUMMYFUNCTION("IF(AO7=1, FILTER(TOSSUP, LEN(TOSSUP)), IF(AO7=2, FILTER(NEG, LEN(NEG)), IF(AO7, FILTER(NONEG, LEN(NONEG)), """")))"),"")</f>
        <v/>
      </c>
      <c r="AQ7" s="43"/>
      <c r="AR7" s="43"/>
      <c r="AS7" s="43">
        <f>IF(F3="", 0, IF(SUM(C7:H7)-F7&lt;&gt;0, 0, IF(SUM(M7:R7)&gt;0, 2, IF(SUM(M7:R7)&lt;0, 3, 1))))</f>
        <v>0</v>
      </c>
      <c r="AT7" s="43" t="str">
        <f>IFERROR(__xludf.DUMMYFUNCTION("IF(AS7=1, FILTER(TOSSUP, LEN(TOSSUP)), IF(AS7=2, FILTER(NEG, LEN(NEG)), IF(AS7, FILTER(NONEG, LEN(NONEG)), """")))"),"")</f>
        <v/>
      </c>
      <c r="AU7" s="43"/>
      <c r="AV7" s="43"/>
      <c r="AW7" s="43">
        <f>IF(G3="", 0, IF(SUM(C7:H7)-G7&lt;&gt;0, 0, IF(SUM(M7:R7)&gt;0, 2, IF(SUM(M7:R7)&lt;0, 3, 1))))</f>
        <v>0</v>
      </c>
      <c r="AX7" s="43" t="str">
        <f>IFERROR(__xludf.DUMMYFUNCTION("IF(AW7=1, FILTER(TOSSUP, LEN(TOSSUP)), IF(AW7=2, FILTER(NEG, LEN(NEG)), IF(AW7, FILTER(NONEG, LEN(NONEG)), """")))"),"")</f>
        <v/>
      </c>
      <c r="AY7" s="43"/>
      <c r="AZ7" s="43"/>
      <c r="BA7" s="43">
        <f>IF(H3="", 0, IF(SUM(C7:H7)-H7&lt;&gt;0, 0, IF(SUM(M7:R7)&gt;0, 2, IF(SUM(M7:R7)&lt;0, 3, 1))))</f>
        <v>0</v>
      </c>
      <c r="BB7" s="43" t="str">
        <f>IFERROR(__xludf.DUMMYFUNCTION("IF(BA7=1, FILTER(TOSSUP, LEN(TOSSUP)), IF(BA7=2, FILTER(NEG, LEN(NEG)), IF(BA7, FILTER(NONEG, LEN(NONEG)), """")))"),"")</f>
        <v/>
      </c>
      <c r="BC7" s="43"/>
      <c r="BD7" s="43"/>
      <c r="BE7" s="43">
        <f>IF(M3="", 0, IF(SUM(M7:R7)-M7&lt;&gt;0, 0, IF(SUM(C7:H7)&gt;0, 2, IF(SUM(C7:H7)&lt;0, 3, 1))))</f>
        <v>2</v>
      </c>
      <c r="BF7" s="43">
        <f>IFERROR(__xludf.DUMMYFUNCTION("IF(BE7=1, FILTER(TOSSUP, LEN(TOSSUP)), IF(BE7=2, FILTER(NEG, LEN(NEG)), IF(BE7, FILTER(NONEG, LEN(NONEG)), """")))"),-5.0)</f>
        <v>-5</v>
      </c>
      <c r="BG7" s="43"/>
      <c r="BH7" s="43"/>
      <c r="BI7" s="43">
        <f>IF(N3="", 0, IF(SUM(M7:R7)-N7&lt;&gt;0, 0, IF(SUM(C7:H7)&gt;0, 2, IF(SUM(C7:H7)&lt;0, 3, 1))))</f>
        <v>2</v>
      </c>
      <c r="BJ7" s="43">
        <f>IFERROR(__xludf.DUMMYFUNCTION("IF(BI7=1, FILTER(TOSSUP, LEN(TOSSUP)), IF(BI7=2, FILTER(NEG, LEN(NEG)), IF(BI7, FILTER(NONEG, LEN(NONEG)), """")))"),-5.0)</f>
        <v>-5</v>
      </c>
      <c r="BK7" s="43"/>
      <c r="BL7" s="43"/>
      <c r="BM7" s="43">
        <f>IF(O3="", 0, IF(SUM(M7:R7)-O7&lt;&gt;0, 0, IF(SUM(C7:H7)&gt;0, 2, IF(SUM(C7:H7)&lt;0, 3, 1))))</f>
        <v>2</v>
      </c>
      <c r="BN7" s="43">
        <f>IFERROR(__xludf.DUMMYFUNCTION("IF(BM7=1, FILTER(TOSSUP, LEN(TOSSUP)), IF(BM7=2, FILTER(NEG, LEN(NEG)), IF(BM7, FILTER(NONEG, LEN(NONEG)), """")))"),-5.0)</f>
        <v>-5</v>
      </c>
      <c r="BO7" s="43"/>
      <c r="BP7" s="43"/>
      <c r="BQ7" s="43">
        <f>IF(P3="", 0, IF(SUM(M7:R7)-P7&lt;&gt;0, 0, IF(SUM(C7:H7)&gt;0, 2, IF(SUM(C7:H7)&lt;0, 3, 1))))</f>
        <v>0</v>
      </c>
      <c r="BR7" s="43" t="str">
        <f>IFERROR(__xludf.DUMMYFUNCTION("IF(BQ7=1, FILTER(TOSSUP, LEN(TOSSUP)), IF(BQ7=2, FILTER(NEG, LEN(NEG)), IF(BQ7, FILTER(NONEG, LEN(NONEG)), """")))"),"")</f>
        <v/>
      </c>
      <c r="BS7" s="43"/>
      <c r="BT7" s="43"/>
      <c r="BU7" s="43">
        <f>IF(Q3="", 0, IF(SUM(M7:R7)-Q7&lt;&gt;0, 0, IF(SUM(C7:H7)&gt;0, 2, IF(SUM(C7:H7)&lt;0, 3, 1))))</f>
        <v>0</v>
      </c>
      <c r="BV7" s="43" t="str">
        <f>IFERROR(__xludf.DUMMYFUNCTION("IF(BU7=1, FILTER(TOSSUP, LEN(TOSSUP)), IF(BU7=2, FILTER(NEG, LEN(NEG)), IF(BU7, FILTER(NONEG, LEN(NONEG)), """")))"),"")</f>
        <v/>
      </c>
      <c r="BW7" s="43"/>
      <c r="BX7" s="43"/>
      <c r="BY7" s="43">
        <f>IF(R3="", 0, IF(SUM(M7:R7)-R7&lt;&gt;0, 0, IF(SUM(C7:H7)&gt;0, 2, IF(SUM(C7:H7)&lt;0, 3, 1))))</f>
        <v>0</v>
      </c>
      <c r="BZ7" s="43" t="str">
        <f>IFERROR(__xludf.DUMMYFUNCTION("IF(BY7=1, FILTER(TOSSUP, LEN(TOSSUP)), IF(BY7=2, FILTER(NEG, LEN(NEG)), IF(BY7, FILTER(NONEG, LEN(NONEG)), """")))"),"")</f>
        <v/>
      </c>
      <c r="CA7" s="43"/>
      <c r="CB7" s="43"/>
    </row>
    <row r="8">
      <c r="A8" s="3"/>
      <c r="B8" s="3"/>
      <c r="C8" s="62"/>
      <c r="D8" s="63">
        <v>15.0</v>
      </c>
      <c r="E8" s="62"/>
      <c r="F8" s="63"/>
      <c r="G8" s="64"/>
      <c r="H8" s="71"/>
      <c r="I8" s="65">
        <v>10.0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25</v>
      </c>
      <c r="K8" s="66">
        <f>IFERROR(__xludf.DUMMYFUNCTION("IF(OR(RegExMatch(J8&amp;"""",""ERR""), RegExMatch(J8&amp;"""",""--""), RegExMatch(K7&amp;"""",""--""),),  ""-----------"", SUM(J8,K7))"),65.0)</f>
        <v>65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SUM(T8,U7))"),60.0)</f>
        <v>60</v>
      </c>
      <c r="V8" s="43"/>
      <c r="W8" s="44" t="b">
        <f t="shared" si="1"/>
        <v>1</v>
      </c>
      <c r="X8" s="44">
        <f>IFERROR(__xludf.DUMMYFUNCTION("IF(W8, FILTER(BONUS, LEN(BONUS)), ""0"")"),0.0)</f>
        <v>0</v>
      </c>
      <c r="Y8" s="43">
        <f>IFERROR(__xludf.DUMMYFUNCTION("""COMPUTED_VALUE"""),10.0)</f>
        <v>10</v>
      </c>
      <c r="Z8" s="43">
        <f>IFERROR(__xludf.DUMMYFUNCTION("""COMPUTED_VALUE"""),20.0)</f>
        <v>20</v>
      </c>
      <c r="AA8" s="43">
        <f>IFERROR(__xludf.DUMMYFUNCTION("""COMPUTED_VALUE"""),30.0)</f>
        <v>30</v>
      </c>
      <c r="AB8" s="44" t="b">
        <f t="shared" si="2"/>
        <v>0</v>
      </c>
      <c r="AC8" s="44" t="str">
        <f>IFERROR(__xludf.DUMMYFUNCTION("IF(AB8, FILTER(BONUS, LEN(BONUS)), ""0"")"),"0")</f>
        <v>0</v>
      </c>
      <c r="AD8" s="43"/>
      <c r="AE8" s="43"/>
      <c r="AF8" s="43"/>
      <c r="AG8" s="43">
        <f>IF(C3="", 0, IF(SUM(C8:H8)-C8&lt;&gt;0, 0, IF(SUM(M8:R8)&gt;0, 2, IF(SUM(M8:R8)&lt;0, 3, 1))))</f>
        <v>0</v>
      </c>
      <c r="AH8" s="44" t="str">
        <f>IFERROR(__xludf.DUMMYFUNCTION("IF(AG8=1, FILTER(TOSSUP, LEN(TOSSUP)), IF(AG8=2, FILTER(NEG, LEN(NEG)), IF(AG8, FILTER(NONEG, LEN(NONEG)), """")))"),"")</f>
        <v/>
      </c>
      <c r="AI8" s="43"/>
      <c r="AJ8" s="43"/>
      <c r="AK8" s="43">
        <f>IF(D3="", 0, IF(SUM(C8:H8)-D8&lt;&gt;0, 0, IF(SUM(M8:R8)&gt;0, 2, IF(SUM(M8:R8)&lt;0, 3, 1))))</f>
        <v>1</v>
      </c>
      <c r="AL8" s="43">
        <f>IFERROR(__xludf.DUMMYFUNCTION("IF(AK8=1, FILTER(TOSSUP, LEN(TOSSUP)), IF(AK8=2, FILTER(NEG, LEN(NEG)), IF(AK8, FILTER(NONEG, LEN(NONEG)), """")))"),-5.0)</f>
        <v>-5</v>
      </c>
      <c r="AM8" s="43">
        <f>IFERROR(__xludf.DUMMYFUNCTION("""COMPUTED_VALUE"""),10.0)</f>
        <v>10</v>
      </c>
      <c r="AN8" s="43">
        <f>IFERROR(__xludf.DUMMYFUNCTION("""COMPUTED_VALUE"""),15.0)</f>
        <v>15</v>
      </c>
      <c r="AO8" s="43">
        <f>IF(E3="", 0, IF(SUM(C8:H8)-E8&lt;&gt;0, 0, IF(SUM(M8:R8)&gt;0, 2, IF(SUM(M8:R8)&lt;0, 3, 1))))</f>
        <v>0</v>
      </c>
      <c r="AP8" s="43" t="str">
        <f>IFERROR(__xludf.DUMMYFUNCTION("IF(AO8=1, FILTER(TOSSUP, LEN(TOSSUP)), IF(AO8=2, FILTER(NEG, LEN(NEG)), IF(AO8, FILTER(NONEG, LEN(NONEG)), """")))"),"")</f>
        <v/>
      </c>
      <c r="AQ8" s="43"/>
      <c r="AR8" s="43"/>
      <c r="AS8" s="43">
        <f>IF(F3="", 0, IF(SUM(C8:H8)-F8&lt;&gt;0, 0, IF(SUM(M8:R8)&gt;0, 2, IF(SUM(M8:R8)&lt;0, 3, 1))))</f>
        <v>0</v>
      </c>
      <c r="AT8" s="43" t="str">
        <f>IFERROR(__xludf.DUMMYFUNCTION("IF(AS8=1, FILTER(TOSSUP, LEN(TOSSUP)), IF(AS8=2, FILTER(NEG, LEN(NEG)), IF(AS8, FILTER(NONEG, LEN(NONEG)), """")))"),"")</f>
        <v/>
      </c>
      <c r="AU8" s="43"/>
      <c r="AV8" s="43"/>
      <c r="AW8" s="43">
        <f>IF(G3="", 0, IF(SUM(C8:H8)-G8&lt;&gt;0, 0, IF(SUM(M8:R8)&gt;0, 2, IF(SUM(M8:R8)&lt;0, 3, 1))))</f>
        <v>0</v>
      </c>
      <c r="AX8" s="43" t="str">
        <f>IFERROR(__xludf.DUMMYFUNCTION("IF(AW8=1, FILTER(TOSSUP, LEN(TOSSUP)), IF(AW8=2, FILTER(NEG, LEN(NEG)), IF(AW8, FILTER(NONEG, LEN(NONEG)), """")))"),"")</f>
        <v/>
      </c>
      <c r="AY8" s="43"/>
      <c r="AZ8" s="43"/>
      <c r="BA8" s="43">
        <f>IF(H3="", 0, IF(SUM(C8:H8)-H8&lt;&gt;0, 0, IF(SUM(M8:R8)&gt;0, 2, IF(SUM(M8:R8)&lt;0, 3, 1))))</f>
        <v>0</v>
      </c>
      <c r="BB8" s="43" t="str">
        <f>IFERROR(__xludf.DUMMYFUNCTION("IF(BA8=1, FILTER(TOSSUP, LEN(TOSSUP)), IF(BA8=2, FILTER(NEG, LEN(NEG)), IF(BA8, FILTER(NONEG, LEN(NONEG)), """")))"),"")</f>
        <v/>
      </c>
      <c r="BC8" s="43"/>
      <c r="BD8" s="43"/>
      <c r="BE8" s="43">
        <f>IF(M3="", 0, IF(SUM(M8:R8)-M8&lt;&gt;0, 0, IF(SUM(C8:H8)&gt;0, 2, IF(SUM(C8:H8)&lt;0, 3, 1))))</f>
        <v>2</v>
      </c>
      <c r="BF8" s="43">
        <f>IFERROR(__xludf.DUMMYFUNCTION("IF(BE8=1, FILTER(TOSSUP, LEN(TOSSUP)), IF(BE8=2, FILTER(NEG, LEN(NEG)), IF(BE8, FILTER(NONEG, LEN(NONEG)), """")))"),-5.0)</f>
        <v>-5</v>
      </c>
      <c r="BG8" s="43"/>
      <c r="BH8" s="43"/>
      <c r="BI8" s="43">
        <f>IF(N3="", 0, IF(SUM(M8:R8)-N8&lt;&gt;0, 0, IF(SUM(C8:H8)&gt;0, 2, IF(SUM(C8:H8)&lt;0, 3, 1))))</f>
        <v>2</v>
      </c>
      <c r="BJ8" s="43">
        <f>IFERROR(__xludf.DUMMYFUNCTION("IF(BI8=1, FILTER(TOSSUP, LEN(TOSSUP)), IF(BI8=2, FILTER(NEG, LEN(NEG)), IF(BI8, FILTER(NONEG, LEN(NONEG)), """")))"),-5.0)</f>
        <v>-5</v>
      </c>
      <c r="BK8" s="43"/>
      <c r="BL8" s="43"/>
      <c r="BM8" s="43">
        <f>IF(O3="", 0, IF(SUM(M8:R8)-O8&lt;&gt;0, 0, IF(SUM(C8:H8)&gt;0, 2, IF(SUM(C8:H8)&lt;0, 3, 1))))</f>
        <v>2</v>
      </c>
      <c r="BN8" s="43">
        <f>IFERROR(__xludf.DUMMYFUNCTION("IF(BM8=1, FILTER(TOSSUP, LEN(TOSSUP)), IF(BM8=2, FILTER(NEG, LEN(NEG)), IF(BM8, FILTER(NONEG, LEN(NONEG)), """")))"),-5.0)</f>
        <v>-5</v>
      </c>
      <c r="BO8" s="43"/>
      <c r="BP8" s="43"/>
      <c r="BQ8" s="43">
        <f>IF(P3="", 0, IF(SUM(M8:R8)-P8&lt;&gt;0, 0, IF(SUM(C8:H8)&gt;0, 2, IF(SUM(C8:H8)&lt;0, 3, 1))))</f>
        <v>0</v>
      </c>
      <c r="BR8" s="43" t="str">
        <f>IFERROR(__xludf.DUMMYFUNCTION("IF(BQ8=1, FILTER(TOSSUP, LEN(TOSSUP)), IF(BQ8=2, FILTER(NEG, LEN(NEG)), IF(BQ8, FILTER(NONEG, LEN(NONEG)), """")))"),"")</f>
        <v/>
      </c>
      <c r="BS8" s="43"/>
      <c r="BT8" s="43"/>
      <c r="BU8" s="43">
        <f>IF(Q3="", 0, IF(SUM(M8:R8)-Q8&lt;&gt;0, 0, IF(SUM(C8:H8)&gt;0, 2, IF(SUM(C8:H8)&lt;0, 3, 1))))</f>
        <v>0</v>
      </c>
      <c r="BV8" s="43" t="str">
        <f>IFERROR(__xludf.DUMMYFUNCTION("IF(BU8=1, FILTER(TOSSUP, LEN(TOSSUP)), IF(BU8=2, FILTER(NEG, LEN(NEG)), IF(BU8, FILTER(NONEG, LEN(NONEG)), """")))"),"")</f>
        <v/>
      </c>
      <c r="BW8" s="43"/>
      <c r="BX8" s="43"/>
      <c r="BY8" s="43">
        <f>IF(R3="", 0, IF(SUM(M8:R8)-R8&lt;&gt;0, 0, IF(SUM(C8:H8)&gt;0, 2, IF(SUM(C8:H8)&lt;0, 3, 1))))</f>
        <v>0</v>
      </c>
      <c r="BZ8" s="43" t="str">
        <f>IFERROR(__xludf.DUMMYFUNCTION("IF(BY8=1, FILTER(TOSSUP, LEN(TOSSUP)), IF(BY8=2, FILTER(NEG, LEN(NEG)), IF(BY8, FILTER(NONEG, LEN(NONEG)), """")))"),"")</f>
        <v/>
      </c>
      <c r="CA8" s="43"/>
      <c r="CB8" s="43"/>
    </row>
    <row r="9">
      <c r="A9" s="3"/>
      <c r="B9" s="3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SUM(J9,K8))"),65.0)</f>
        <v>65</v>
      </c>
      <c r="L9" s="67">
        <v>6.0</v>
      </c>
      <c r="M9" s="68"/>
      <c r="N9" s="63">
        <v>15.0</v>
      </c>
      <c r="O9" s="69"/>
      <c r="P9" s="72"/>
      <c r="Q9" s="69"/>
      <c r="R9" s="70"/>
      <c r="S9" s="65">
        <v>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15</v>
      </c>
      <c r="U9" s="66">
        <f>IFERROR(__xludf.DUMMYFUNCTION("IF(OR(RegExMatch(T9&amp;"""",""ERR""), RegExMatch(T9&amp;"""",""--""), RegExMatch(U8&amp;"""",""--""),),  ""-----------"", SUM(T9,U8))"),75.0)</f>
        <v>75</v>
      </c>
      <c r="V9" s="44"/>
      <c r="W9" s="44" t="b">
        <f t="shared" si="1"/>
        <v>0</v>
      </c>
      <c r="X9" s="44" t="str">
        <f>IFERROR(__xludf.DUMMYFUNCTION("IF(W9, FILTER(BONUS, LEN(BONUS)), ""0"")"),"0")</f>
        <v>0</v>
      </c>
      <c r="Y9" s="43"/>
      <c r="Z9" s="43"/>
      <c r="AA9" s="43"/>
      <c r="AB9" s="44" t="b">
        <f t="shared" si="2"/>
        <v>1</v>
      </c>
      <c r="AC9" s="44">
        <f>IFERROR(__xludf.DUMMYFUNCTION("IF(AB9, FILTER(BONUS, LEN(BONUS)), ""0"")"),0.0)</f>
        <v>0</v>
      </c>
      <c r="AD9" s="43">
        <f>IFERROR(__xludf.DUMMYFUNCTION("""COMPUTED_VALUE"""),10.0)</f>
        <v>10</v>
      </c>
      <c r="AE9" s="43">
        <f>IFERROR(__xludf.DUMMYFUNCTION("""COMPUTED_VALUE"""),20.0)</f>
        <v>20</v>
      </c>
      <c r="AF9" s="43">
        <f>IFERROR(__xludf.DUMMYFUNCTION("""COMPUTED_VALUE"""),30.0)</f>
        <v>30</v>
      </c>
      <c r="AG9" s="43">
        <f>IF(C3="", 0, IF(SUM(C9:H9)-C9&lt;&gt;0, 0, IF(SUM(M9:R9)&gt;0, 2, IF(SUM(M9:R9)&lt;0, 3, 1))))</f>
        <v>2</v>
      </c>
      <c r="AH9" s="44">
        <f>IFERROR(__xludf.DUMMYFUNCTION("IF(AG9=1, FILTER(TOSSUP, LEN(TOSSUP)), IF(AG9=2, FILTER(NEG, LEN(NEG)), IF(AG9, FILTER(NONEG, LEN(NONEG)), """")))"),-5.0)</f>
        <v>-5</v>
      </c>
      <c r="AI9" s="43"/>
      <c r="AJ9" s="43"/>
      <c r="AK9" s="43">
        <f>IF(D3="", 0, IF(SUM(C9:H9)-D9&lt;&gt;0, 0, IF(SUM(M9:R9)&gt;0, 2, IF(SUM(M9:R9)&lt;0, 3, 1))))</f>
        <v>2</v>
      </c>
      <c r="AL9" s="43">
        <f>IFERROR(__xludf.DUMMYFUNCTION("IF(AK9=1, FILTER(TOSSUP, LEN(TOSSUP)), IF(AK9=2, FILTER(NEG, LEN(NEG)), IF(AK9, FILTER(NONEG, LEN(NONEG)), """")))"),-5.0)</f>
        <v>-5</v>
      </c>
      <c r="AM9" s="43"/>
      <c r="AN9" s="43"/>
      <c r="AO9" s="43">
        <f>IF(E3="", 0, IF(SUM(C9:H9)-E9&lt;&gt;0, 0, IF(SUM(M9:R9)&gt;0, 2, IF(SUM(M9:R9)&lt;0, 3, 1))))</f>
        <v>2</v>
      </c>
      <c r="AP9" s="43">
        <f>IFERROR(__xludf.DUMMYFUNCTION("IF(AO9=1, FILTER(TOSSUP, LEN(TOSSUP)), IF(AO9=2, FILTER(NEG, LEN(NEG)), IF(AO9, FILTER(NONEG, LEN(NONEG)), """")))"),-5.0)</f>
        <v>-5</v>
      </c>
      <c r="AQ9" s="43"/>
      <c r="AR9" s="43"/>
      <c r="AS9" s="43">
        <f>IF(F3="", 0, IF(SUM(C9:H9)-F9&lt;&gt;0, 0, IF(SUM(M9:R9)&gt;0, 2, IF(SUM(M9:R9)&lt;0, 3, 1))))</f>
        <v>2</v>
      </c>
      <c r="AT9" s="43">
        <f>IFERROR(__xludf.DUMMYFUNCTION("IF(AS9=1, FILTER(TOSSUP, LEN(TOSSUP)), IF(AS9=2, FILTER(NEG, LEN(NEG)), IF(AS9, FILTER(NONEG, LEN(NONEG)), """")))"),-5.0)</f>
        <v>-5</v>
      </c>
      <c r="AU9" s="43"/>
      <c r="AV9" s="43"/>
      <c r="AW9" s="43">
        <f>IF(G3="", 0, IF(SUM(C9:H9)-G9&lt;&gt;0, 0, IF(SUM(M9:R9)&gt;0, 2, IF(SUM(M9:R9)&lt;0, 3, 1))))</f>
        <v>0</v>
      </c>
      <c r="AX9" s="43" t="str">
        <f>IFERROR(__xludf.DUMMYFUNCTION("IF(AW9=1, FILTER(TOSSUP, LEN(TOSSUP)), IF(AW9=2, FILTER(NEG, LEN(NEG)), IF(AW9, FILTER(NONEG, LEN(NONEG)), """")))"),"")</f>
        <v/>
      </c>
      <c r="AY9" s="43"/>
      <c r="AZ9" s="43"/>
      <c r="BA9" s="43">
        <f>IF(H3="", 0, IF(SUM(C9:H9)-H9&lt;&gt;0, 0, IF(SUM(M9:R9)&gt;0, 2, IF(SUM(M9:R9)&lt;0, 3, 1))))</f>
        <v>0</v>
      </c>
      <c r="BB9" s="43" t="str">
        <f>IFERROR(__xludf.DUMMYFUNCTION("IF(BA9=1, FILTER(TOSSUP, LEN(TOSSUP)), IF(BA9=2, FILTER(NEG, LEN(NEG)), IF(BA9, FILTER(NONEG, LEN(NONEG)), """")))"),"")</f>
        <v/>
      </c>
      <c r="BC9" s="43"/>
      <c r="BD9" s="43"/>
      <c r="BE9" s="43">
        <f>IF(M3="", 0, IF(SUM(M9:R9)-M9&lt;&gt;0, 0, IF(SUM(C9:H9)&gt;0, 2, IF(SUM(C9:H9)&lt;0, 3, 1))))</f>
        <v>0</v>
      </c>
      <c r="BF9" s="43" t="str">
        <f>IFERROR(__xludf.DUMMYFUNCTION("IF(BE9=1, FILTER(TOSSUP, LEN(TOSSUP)), IF(BE9=2, FILTER(NEG, LEN(NEG)), IF(BE9, FILTER(NONEG, LEN(NONEG)), """")))"),"")</f>
        <v/>
      </c>
      <c r="BG9" s="43"/>
      <c r="BH9" s="43"/>
      <c r="BI9" s="43">
        <f>IF(N3="", 0, IF(SUM(M9:R9)-N9&lt;&gt;0, 0, IF(SUM(C9:H9)&gt;0, 2, IF(SUM(C9:H9)&lt;0, 3, 1))))</f>
        <v>1</v>
      </c>
      <c r="BJ9" s="43">
        <f>IFERROR(__xludf.DUMMYFUNCTION("IF(BI9=1, FILTER(TOSSUP, LEN(TOSSUP)), IF(BI9=2, FILTER(NEG, LEN(NEG)), IF(BI9, FILTER(NONEG, LEN(NONEG)), """")))"),-5.0)</f>
        <v>-5</v>
      </c>
      <c r="BK9" s="43">
        <f>IFERROR(__xludf.DUMMYFUNCTION("""COMPUTED_VALUE"""),10.0)</f>
        <v>10</v>
      </c>
      <c r="BL9" s="43">
        <f>IFERROR(__xludf.DUMMYFUNCTION("""COMPUTED_VALUE"""),15.0)</f>
        <v>15</v>
      </c>
      <c r="BM9" s="43">
        <f>IF(O3="", 0, IF(SUM(M9:R9)-O9&lt;&gt;0, 0, IF(SUM(C9:H9)&gt;0, 2, IF(SUM(C9:H9)&lt;0, 3, 1))))</f>
        <v>0</v>
      </c>
      <c r="BN9" s="43" t="str">
        <f>IFERROR(__xludf.DUMMYFUNCTION("IF(BM9=1, FILTER(TOSSUP, LEN(TOSSUP)), IF(BM9=2, FILTER(NEG, LEN(NEG)), IF(BM9, FILTER(NONEG, LEN(NONEG)), """")))"),"")</f>
        <v/>
      </c>
      <c r="BO9" s="43"/>
      <c r="BP9" s="43"/>
      <c r="BQ9" s="43">
        <f>IF(P3="", 0, IF(SUM(M9:R9)-P9&lt;&gt;0, 0, IF(SUM(C9:H9)&gt;0, 2, IF(SUM(C9:H9)&lt;0, 3, 1))))</f>
        <v>0</v>
      </c>
      <c r="BR9" s="43" t="str">
        <f>IFERROR(__xludf.DUMMYFUNCTION("IF(BQ9=1, FILTER(TOSSUP, LEN(TOSSUP)), IF(BQ9=2, FILTER(NEG, LEN(NEG)), IF(BQ9, FILTER(NONEG, LEN(NONEG)), """")))"),"")</f>
        <v/>
      </c>
      <c r="BS9" s="43"/>
      <c r="BT9" s="43"/>
      <c r="BU9" s="43">
        <f>IF(Q3="", 0, IF(SUM(M9:R9)-Q9&lt;&gt;0, 0, IF(SUM(C9:H9)&gt;0, 2, IF(SUM(C9:H9)&lt;0, 3, 1))))</f>
        <v>0</v>
      </c>
      <c r="BV9" s="43" t="str">
        <f>IFERROR(__xludf.DUMMYFUNCTION("IF(BU9=1, FILTER(TOSSUP, LEN(TOSSUP)), IF(BU9=2, FILTER(NEG, LEN(NEG)), IF(BU9, FILTER(NONEG, LEN(NONEG)), """")))"),"")</f>
        <v/>
      </c>
      <c r="BW9" s="43"/>
      <c r="BX9" s="43"/>
      <c r="BY9" s="43">
        <f>IF(R3="", 0, IF(SUM(M9:R9)-R9&lt;&gt;0, 0, IF(SUM(C9:H9)&gt;0, 2, IF(SUM(C9:H9)&lt;0, 3, 1))))</f>
        <v>0</v>
      </c>
      <c r="BZ9" s="43" t="str">
        <f>IFERROR(__xludf.DUMMYFUNCTION("IF(BY9=1, FILTER(TOSSUP, LEN(TOSSUP)), IF(BY9=2, FILTER(NEG, LEN(NEG)), IF(BY9, FILTER(NONEG, LEN(NONEG)), """")))"),"")</f>
        <v/>
      </c>
      <c r="CA9" s="43"/>
      <c r="CB9" s="43"/>
    </row>
    <row r="10">
      <c r="A10" s="3"/>
      <c r="B10" s="3"/>
      <c r="C10" s="32"/>
      <c r="D10" s="33"/>
      <c r="E10" s="32">
        <v>10.0</v>
      </c>
      <c r="F10" s="33"/>
      <c r="G10" s="60"/>
      <c r="H10" s="61"/>
      <c r="I10" s="34">
        <v>0.0</v>
      </c>
      <c r="J10" s="33">
        <f>IF(AND(SUM(C10:H10)&lt;=0,I10&gt;0), "BON.ERR", IF(OR(AND(C10&lt;&gt;"", C3=""), AND(D10&lt;&gt;"", D3=""), AND(E10&lt;&gt;"", E3=""), AND(F10&lt;&gt;"", F3=""), AND(G10&lt;&gt;"", G3=""), AND(H10&lt;&gt;"", H3="")), "TU.ERR", SUM(C10:I10)))</f>
        <v>10</v>
      </c>
      <c r="K10" s="42">
        <f>IFERROR(__xludf.DUMMYFUNCTION("IF(OR(RegExMatch(J10&amp;"""",""ERR""), RegExMatch(J10&amp;"""",""--""), RegExMatch(K9&amp;"""",""--""),),  ""-----------"", SUM(J10,K9))"),75.0)</f>
        <v>75</v>
      </c>
      <c r="L10" s="38">
        <v>7.0</v>
      </c>
      <c r="M10" s="39"/>
      <c r="N10" s="61"/>
      <c r="O10" s="39"/>
      <c r="P10" s="59"/>
      <c r="Q10" s="58"/>
      <c r="R10" s="59"/>
      <c r="S10" s="34"/>
      <c r="T10" s="33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2">
        <f>IFERROR(__xludf.DUMMYFUNCTION("IF(OR(RegExMatch(T10&amp;"""",""ERR""), RegExMatch(T10&amp;"""",""--""), RegExMatch(U9&amp;"""",""--""),),  ""-----------"", SUM(T10,U9))"),75.0)</f>
        <v>75</v>
      </c>
      <c r="V10" s="43"/>
      <c r="W10" s="44" t="b">
        <f t="shared" si="1"/>
        <v>1</v>
      </c>
      <c r="X10" s="44">
        <f>IFERROR(__xludf.DUMMYFUNCTION("IF(W10, FILTER(BONUS, LEN(BONUS)), ""0"")"),0.0)</f>
        <v>0</v>
      </c>
      <c r="Y10" s="43">
        <f>IFERROR(__xludf.DUMMYFUNCTION("""COMPUTED_VALUE"""),10.0)</f>
        <v>10</v>
      </c>
      <c r="Z10" s="43">
        <f>IFERROR(__xludf.DUMMYFUNCTION("""COMPUTED_VALUE"""),20.0)</f>
        <v>20</v>
      </c>
      <c r="AA10" s="43">
        <f>IFERROR(__xludf.DUMMYFUNCTION("""COMPUTED_VALUE"""),30.0)</f>
        <v>30</v>
      </c>
      <c r="AB10" s="44" t="b">
        <f t="shared" si="2"/>
        <v>0</v>
      </c>
      <c r="AC10" s="44" t="str">
        <f>IFERROR(__xludf.DUMMYFUNCTION("IF(AB10, FILTER(BONUS, LEN(BONUS)), ""0"")"),"0")</f>
        <v>0</v>
      </c>
      <c r="AD10" s="43"/>
      <c r="AE10" s="43"/>
      <c r="AF10" s="43"/>
      <c r="AG10" s="43">
        <f>IF(C3="", 0, IF(SUM(C10:H10)-C10&lt;&gt;0, 0, IF(SUM(M10:R10)&gt;0, 2, IF(SUM(M10:R10)&lt;0, 3, 1))))</f>
        <v>0</v>
      </c>
      <c r="AH10" s="44" t="str">
        <f>IFERROR(__xludf.DUMMYFUNCTION("IF(AG10=1, FILTER(TOSSUP, LEN(TOSSUP)), IF(AG10=2, FILTER(NEG, LEN(NEG)), IF(AG10, FILTER(NONEG, LEN(NONEG)), """")))"),"")</f>
        <v/>
      </c>
      <c r="AI10" s="43"/>
      <c r="AJ10" s="43"/>
      <c r="AK10" s="43">
        <f>IF(D3="", 0, IF(SUM(C10:H10)-D10&lt;&gt;0, 0, IF(SUM(M10:R10)&gt;0, 2, IF(SUM(M10:R10)&lt;0, 3, 1))))</f>
        <v>0</v>
      </c>
      <c r="AL10" s="43" t="str">
        <f>IFERROR(__xludf.DUMMYFUNCTION("IF(AK10=1, FILTER(TOSSUP, LEN(TOSSUP)), IF(AK10=2, FILTER(NEG, LEN(NEG)), IF(AK10, FILTER(NONEG, LEN(NONEG)), """")))"),"")</f>
        <v/>
      </c>
      <c r="AM10" s="43"/>
      <c r="AN10" s="43"/>
      <c r="AO10" s="43">
        <f>IF(E3="", 0, IF(SUM(C10:H10)-E10&lt;&gt;0, 0, IF(SUM(M10:R10)&gt;0, 2, IF(SUM(M10:R10)&lt;0, 3, 1))))</f>
        <v>1</v>
      </c>
      <c r="AP10" s="43">
        <f>IFERROR(__xludf.DUMMYFUNCTION("IF(AO10=1, FILTER(TOSSUP, LEN(TOSSUP)), IF(AO10=2, FILTER(NEG, LEN(NEG)), IF(AO10, FILTER(NONEG, LEN(NONEG)), """")))"),-5.0)</f>
        <v>-5</v>
      </c>
      <c r="AQ10" s="43">
        <f>IFERROR(__xludf.DUMMYFUNCTION("""COMPUTED_VALUE"""),10.0)</f>
        <v>10</v>
      </c>
      <c r="AR10" s="43">
        <f>IFERROR(__xludf.DUMMYFUNCTION("""COMPUTED_VALUE"""),15.0)</f>
        <v>15</v>
      </c>
      <c r="AS10" s="43">
        <f>IF(F3="", 0, IF(SUM(C10:H10)-F10&lt;&gt;0, 0, IF(SUM(M10:R10)&gt;0, 2, IF(SUM(M10:R10)&lt;0, 3, 1))))</f>
        <v>0</v>
      </c>
      <c r="AT10" s="43" t="str">
        <f>IFERROR(__xludf.DUMMYFUNCTION("IF(AS10=1, FILTER(TOSSUP, LEN(TOSSUP)), IF(AS10=2, FILTER(NEG, LEN(NEG)), IF(AS10, FILTER(NONEG, LEN(NONEG)), """")))"),"")</f>
        <v/>
      </c>
      <c r="AU10" s="43"/>
      <c r="AV10" s="43"/>
      <c r="AW10" s="43">
        <f>IF(G3="", 0, IF(SUM(C10:H10)-G10&lt;&gt;0, 0, IF(SUM(M10:R10)&gt;0, 2, IF(SUM(M10:R10)&lt;0, 3, 1))))</f>
        <v>0</v>
      </c>
      <c r="AX10" s="43" t="str">
        <f>IFERROR(__xludf.DUMMYFUNCTION("IF(AW10=1, FILTER(TOSSUP, LEN(TOSSUP)), IF(AW10=2, FILTER(NEG, LEN(NEG)), IF(AW10, FILTER(NONEG, LEN(NONEG)), """")))"),"")</f>
        <v/>
      </c>
      <c r="AY10" s="43"/>
      <c r="AZ10" s="43"/>
      <c r="BA10" s="43">
        <f>IF(H3="", 0, IF(SUM(C10:H10)-H10&lt;&gt;0, 0, IF(SUM(M10:R10)&gt;0, 2, IF(SUM(M10:R10)&lt;0, 3, 1))))</f>
        <v>0</v>
      </c>
      <c r="BB10" s="43" t="str">
        <f>IFERROR(__xludf.DUMMYFUNCTION("IF(BA10=1, FILTER(TOSSUP, LEN(TOSSUP)), IF(BA10=2, FILTER(NEG, LEN(NEG)), IF(BA10, FILTER(NONEG, LEN(NONEG)), """")))"),"")</f>
        <v/>
      </c>
      <c r="BC10" s="43"/>
      <c r="BD10" s="43"/>
      <c r="BE10" s="43">
        <f>IF(M3="", 0, IF(SUM(M10:R10)-M10&lt;&gt;0, 0, IF(SUM(C10:H10)&gt;0, 2, IF(SUM(C10:H10)&lt;0, 3, 1))))</f>
        <v>2</v>
      </c>
      <c r="BF10" s="43">
        <f>IFERROR(__xludf.DUMMYFUNCTION("IF(BE10=1, FILTER(TOSSUP, LEN(TOSSUP)), IF(BE10=2, FILTER(NEG, LEN(NEG)), IF(BE10, FILTER(NONEG, LEN(NONEG)), """")))"),-5.0)</f>
        <v>-5</v>
      </c>
      <c r="BG10" s="43"/>
      <c r="BH10" s="43"/>
      <c r="BI10" s="43">
        <f>IF(N3="", 0, IF(SUM(M10:R10)-N10&lt;&gt;0, 0, IF(SUM(C10:H10)&gt;0, 2, IF(SUM(C10:H10)&lt;0, 3, 1))))</f>
        <v>2</v>
      </c>
      <c r="BJ10" s="43">
        <f>IFERROR(__xludf.DUMMYFUNCTION("IF(BI10=1, FILTER(TOSSUP, LEN(TOSSUP)), IF(BI10=2, FILTER(NEG, LEN(NEG)), IF(BI10, FILTER(NONEG, LEN(NONEG)), """")))"),-5.0)</f>
        <v>-5</v>
      </c>
      <c r="BK10" s="43"/>
      <c r="BL10" s="43"/>
      <c r="BM10" s="43">
        <f>IF(O3="", 0, IF(SUM(M10:R10)-O10&lt;&gt;0, 0, IF(SUM(C10:H10)&gt;0, 2, IF(SUM(C10:H10)&lt;0, 3, 1))))</f>
        <v>2</v>
      </c>
      <c r="BN10" s="43">
        <f>IFERROR(__xludf.DUMMYFUNCTION("IF(BM10=1, FILTER(TOSSUP, LEN(TOSSUP)), IF(BM10=2, FILTER(NEG, LEN(NEG)), IF(BM10, FILTER(NONEG, LEN(NONEG)), """")))"),-5.0)</f>
        <v>-5</v>
      </c>
      <c r="BO10" s="43"/>
      <c r="BP10" s="43"/>
      <c r="BQ10" s="43">
        <f>IF(P3="", 0, IF(SUM(M10:R10)-P10&lt;&gt;0, 0, IF(SUM(C10:H10)&gt;0, 2, IF(SUM(C10:H10)&lt;0, 3, 1))))</f>
        <v>0</v>
      </c>
      <c r="BR10" s="43" t="str">
        <f>IFERROR(__xludf.DUMMYFUNCTION("IF(BQ10=1, FILTER(TOSSUP, LEN(TOSSUP)), IF(BQ10=2, FILTER(NEG, LEN(NEG)), IF(BQ10, FILTER(NONEG, LEN(NONEG)), """")))"),"")</f>
        <v/>
      </c>
      <c r="BS10" s="43"/>
      <c r="BT10" s="43"/>
      <c r="BU10" s="43">
        <f>IF(Q3="", 0, IF(SUM(M10:R10)-Q10&lt;&gt;0, 0, IF(SUM(C10:H10)&gt;0, 2, IF(SUM(C10:H10)&lt;0, 3, 1))))</f>
        <v>0</v>
      </c>
      <c r="BV10" s="43" t="str">
        <f>IFERROR(__xludf.DUMMYFUNCTION("IF(BU10=1, FILTER(TOSSUP, LEN(TOSSUP)), IF(BU10=2, FILTER(NEG, LEN(NEG)), IF(BU10, FILTER(NONEG, LEN(NONEG)), """")))"),"")</f>
        <v/>
      </c>
      <c r="BW10" s="43"/>
      <c r="BX10" s="43"/>
      <c r="BY10" s="43">
        <f>IF(R3="", 0, IF(SUM(M10:R10)-R10&lt;&gt;0, 0, IF(SUM(C10:H10)&gt;0, 2, IF(SUM(C10:H10)&lt;0, 3, 1))))</f>
        <v>0</v>
      </c>
      <c r="BZ10" s="43" t="str">
        <f>IFERROR(__xludf.DUMMYFUNCTION("IF(BY10=1, FILTER(TOSSUP, LEN(TOSSUP)), IF(BY10=2, FILTER(NEG, LEN(NEG)), IF(BY10, FILTER(NONEG, LEN(NONEG)), """")))"),"")</f>
        <v/>
      </c>
      <c r="CA10" s="43"/>
      <c r="CB10" s="43"/>
    </row>
    <row r="11">
      <c r="A11" s="3"/>
      <c r="B11" s="3"/>
      <c r="C11" s="32"/>
      <c r="D11" s="33">
        <v>10.0</v>
      </c>
      <c r="E11" s="60"/>
      <c r="F11" s="61"/>
      <c r="G11" s="60"/>
      <c r="H11" s="61"/>
      <c r="I11" s="34">
        <v>10.0</v>
      </c>
      <c r="J11" s="33">
        <f>IF(AND(SUM(C11:H11)&lt;=0,I11&gt;0), "BON.ERR", IF(OR(AND(C11&lt;&gt;"", C3=""), AND(D11&lt;&gt;"", D3=""), AND(E11&lt;&gt;"", E3=""), AND(F11&lt;&gt;"", F3=""), AND(G11&lt;&gt;"", G3=""), AND(H11&lt;&gt;"", H3="")), "TU.ERR", SUM(C11:I11)))</f>
        <v>20</v>
      </c>
      <c r="K11" s="42">
        <f>IFERROR(__xludf.DUMMYFUNCTION("IF(OR(RegExMatch(J11&amp;"""",""ERR""), RegExMatch(J11&amp;"""",""--""), RegExMatch(K10&amp;"""",""--""),),  ""-----------"", SUM(J11,K10))"),95.0)</f>
        <v>95</v>
      </c>
      <c r="L11" s="38">
        <v>8.0</v>
      </c>
      <c r="M11" s="39"/>
      <c r="N11" s="61"/>
      <c r="O11" s="58"/>
      <c r="P11" s="59"/>
      <c r="Q11" s="58"/>
      <c r="R11" s="59"/>
      <c r="S11" s="42"/>
      <c r="T11" s="33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2">
        <f>IFERROR(__xludf.DUMMYFUNCTION("IF(OR(RegExMatch(T11&amp;"""",""ERR""), RegExMatch(T11&amp;"""",""--""), RegExMatch(U10&amp;"""",""--""),),  ""-----------"", SUM(T11,U10))"),75.0)</f>
        <v>75</v>
      </c>
      <c r="V11" s="43"/>
      <c r="W11" s="44" t="b">
        <f t="shared" si="1"/>
        <v>1</v>
      </c>
      <c r="X11" s="44">
        <f>IFERROR(__xludf.DUMMYFUNCTION("IF(W11, FILTER(BONUS, LEN(BONUS)), ""0"")"),0.0)</f>
        <v>0</v>
      </c>
      <c r="Y11" s="43">
        <f>IFERROR(__xludf.DUMMYFUNCTION("""COMPUTED_VALUE"""),10.0)</f>
        <v>10</v>
      </c>
      <c r="Z11" s="43">
        <f>IFERROR(__xludf.DUMMYFUNCTION("""COMPUTED_VALUE"""),20.0)</f>
        <v>20</v>
      </c>
      <c r="AA11" s="43">
        <f>IFERROR(__xludf.DUMMYFUNCTION("""COMPUTED_VALUE"""),30.0)</f>
        <v>30</v>
      </c>
      <c r="AB11" s="44" t="b">
        <f t="shared" si="2"/>
        <v>0</v>
      </c>
      <c r="AC11" s="44" t="str">
        <f>IFERROR(__xludf.DUMMYFUNCTION("IF(AB11, FILTER(BONUS, LEN(BONUS)), ""0"")"),"0")</f>
        <v>0</v>
      </c>
      <c r="AD11" s="43"/>
      <c r="AE11" s="43"/>
      <c r="AF11" s="43"/>
      <c r="AG11" s="43">
        <f>IF(C3="", 0, IF(SUM(C11:H11)-C11&lt;&gt;0, 0, IF(SUM(M11:R11)&gt;0, 2, IF(SUM(M11:R11)&lt;0, 3, 1))))</f>
        <v>0</v>
      </c>
      <c r="AH11" s="44" t="str">
        <f>IFERROR(__xludf.DUMMYFUNCTION("IF(AG11=1, FILTER(TOSSUP, LEN(TOSSUP)), IF(AG11=2, FILTER(NEG, LEN(NEG)), IF(AG11, FILTER(NONEG, LEN(NONEG)), """")))"),"")</f>
        <v/>
      </c>
      <c r="AI11" s="43"/>
      <c r="AJ11" s="43"/>
      <c r="AK11" s="43">
        <f>IF(D3="", 0, IF(SUM(C11:H11)-D11&lt;&gt;0, 0, IF(SUM(M11:R11)&gt;0, 2, IF(SUM(M11:R11)&lt;0, 3, 1))))</f>
        <v>1</v>
      </c>
      <c r="AL11" s="43">
        <f>IFERROR(__xludf.DUMMYFUNCTION("IF(AK11=1, FILTER(TOSSUP, LEN(TOSSUP)), IF(AK11=2, FILTER(NEG, LEN(NEG)), IF(AK11, FILTER(NONEG, LEN(NONEG)), """")))"),-5.0)</f>
        <v>-5</v>
      </c>
      <c r="AM11" s="43">
        <f>IFERROR(__xludf.DUMMYFUNCTION("""COMPUTED_VALUE"""),10.0)</f>
        <v>10</v>
      </c>
      <c r="AN11" s="43">
        <f>IFERROR(__xludf.DUMMYFUNCTION("""COMPUTED_VALUE"""),15.0)</f>
        <v>15</v>
      </c>
      <c r="AO11" s="43">
        <f>IF(E3="", 0, IF(SUM(C11:H11)-E11&lt;&gt;0, 0, IF(SUM(M11:R11)&gt;0, 2, IF(SUM(M11:R11)&lt;0, 3, 1))))</f>
        <v>0</v>
      </c>
      <c r="AP11" s="43" t="str">
        <f>IFERROR(__xludf.DUMMYFUNCTION("IF(AO11=1, FILTER(TOSSUP, LEN(TOSSUP)), IF(AO11=2, FILTER(NEG, LEN(NEG)), IF(AO11, FILTER(NONEG, LEN(NONEG)), """")))"),"")</f>
        <v/>
      </c>
      <c r="AQ11" s="43"/>
      <c r="AR11" s="43"/>
      <c r="AS11" s="43">
        <f>IF(F3="", 0, IF(SUM(C11:H11)-F11&lt;&gt;0, 0, IF(SUM(M11:R11)&gt;0, 2, IF(SUM(M11:R11)&lt;0, 3, 1))))</f>
        <v>0</v>
      </c>
      <c r="AT11" s="43" t="str">
        <f>IFERROR(__xludf.DUMMYFUNCTION("IF(AS11=1, FILTER(TOSSUP, LEN(TOSSUP)), IF(AS11=2, FILTER(NEG, LEN(NEG)), IF(AS11, FILTER(NONEG, LEN(NONEG)), """")))"),"")</f>
        <v/>
      </c>
      <c r="AU11" s="43"/>
      <c r="AV11" s="43"/>
      <c r="AW11" s="43">
        <f>IF(G3="", 0, IF(SUM(C11:H11)-G11&lt;&gt;0, 0, IF(SUM(M11:R11)&gt;0, 2, IF(SUM(M11:R11)&lt;0, 3, 1))))</f>
        <v>0</v>
      </c>
      <c r="AX11" s="43" t="str">
        <f>IFERROR(__xludf.DUMMYFUNCTION("IF(AW11=1, FILTER(TOSSUP, LEN(TOSSUP)), IF(AW11=2, FILTER(NEG, LEN(NEG)), IF(AW11, FILTER(NONEG, LEN(NONEG)), """")))"),"")</f>
        <v/>
      </c>
      <c r="AY11" s="43"/>
      <c r="AZ11" s="43"/>
      <c r="BA11" s="43">
        <f>IF(H3="", 0, IF(SUM(C11:H11)-H11&lt;&gt;0, 0, IF(SUM(M11:R11)&gt;0, 2, IF(SUM(M11:R11)&lt;0, 3, 1))))</f>
        <v>0</v>
      </c>
      <c r="BB11" s="43" t="str">
        <f>IFERROR(__xludf.DUMMYFUNCTION("IF(BA11=1, FILTER(TOSSUP, LEN(TOSSUP)), IF(BA11=2, FILTER(NEG, LEN(NEG)), IF(BA11, FILTER(NONEG, LEN(NONEG)), """")))"),"")</f>
        <v/>
      </c>
      <c r="BC11" s="43"/>
      <c r="BD11" s="43"/>
      <c r="BE11" s="43">
        <f>IF(M3="", 0, IF(SUM(M11:R11)-M11&lt;&gt;0, 0, IF(SUM(C11:H11)&gt;0, 2, IF(SUM(C11:H11)&lt;0, 3, 1))))</f>
        <v>2</v>
      </c>
      <c r="BF11" s="43">
        <f>IFERROR(__xludf.DUMMYFUNCTION("IF(BE11=1, FILTER(TOSSUP, LEN(TOSSUP)), IF(BE11=2, FILTER(NEG, LEN(NEG)), IF(BE11, FILTER(NONEG, LEN(NONEG)), """")))"),-5.0)</f>
        <v>-5</v>
      </c>
      <c r="BG11" s="43"/>
      <c r="BH11" s="43"/>
      <c r="BI11" s="43">
        <f>IF(N3="", 0, IF(SUM(M11:R11)-N11&lt;&gt;0, 0, IF(SUM(C11:H11)&gt;0, 2, IF(SUM(C11:H11)&lt;0, 3, 1))))</f>
        <v>2</v>
      </c>
      <c r="BJ11" s="43">
        <f>IFERROR(__xludf.DUMMYFUNCTION("IF(BI11=1, FILTER(TOSSUP, LEN(TOSSUP)), IF(BI11=2, FILTER(NEG, LEN(NEG)), IF(BI11, FILTER(NONEG, LEN(NONEG)), """")))"),-5.0)</f>
        <v>-5</v>
      </c>
      <c r="BK11" s="43"/>
      <c r="BL11" s="43"/>
      <c r="BM11" s="43">
        <f>IF(O3="", 0, IF(SUM(M11:R11)-O11&lt;&gt;0, 0, IF(SUM(C11:H11)&gt;0, 2, IF(SUM(C11:H11)&lt;0, 3, 1))))</f>
        <v>2</v>
      </c>
      <c r="BN11" s="43">
        <f>IFERROR(__xludf.DUMMYFUNCTION("IF(BM11=1, FILTER(TOSSUP, LEN(TOSSUP)), IF(BM11=2, FILTER(NEG, LEN(NEG)), IF(BM11, FILTER(NONEG, LEN(NONEG)), """")))"),-5.0)</f>
        <v>-5</v>
      </c>
      <c r="BO11" s="43"/>
      <c r="BP11" s="43"/>
      <c r="BQ11" s="43">
        <f>IF(P3="", 0, IF(SUM(M11:R11)-P11&lt;&gt;0, 0, IF(SUM(C11:H11)&gt;0, 2, IF(SUM(C11:H11)&lt;0, 3, 1))))</f>
        <v>0</v>
      </c>
      <c r="BR11" s="43" t="str">
        <f>IFERROR(__xludf.DUMMYFUNCTION("IF(BQ11=1, FILTER(TOSSUP, LEN(TOSSUP)), IF(BQ11=2, FILTER(NEG, LEN(NEG)), IF(BQ11, FILTER(NONEG, LEN(NONEG)), """")))"),"")</f>
        <v/>
      </c>
      <c r="BS11" s="43"/>
      <c r="BT11" s="43"/>
      <c r="BU11" s="43">
        <f>IF(Q3="", 0, IF(SUM(M11:R11)-Q11&lt;&gt;0, 0, IF(SUM(C11:H11)&gt;0, 2, IF(SUM(C11:H11)&lt;0, 3, 1))))</f>
        <v>0</v>
      </c>
      <c r="BV11" s="43" t="str">
        <f>IFERROR(__xludf.DUMMYFUNCTION("IF(BU11=1, FILTER(TOSSUP, LEN(TOSSUP)), IF(BU11=2, FILTER(NEG, LEN(NEG)), IF(BU11, FILTER(NONEG, LEN(NONEG)), """")))"),"")</f>
        <v/>
      </c>
      <c r="BW11" s="43"/>
      <c r="BX11" s="43"/>
      <c r="BY11" s="43">
        <f>IF(R3="", 0, IF(SUM(M11:R11)-R11&lt;&gt;0, 0, IF(SUM(C11:H11)&gt;0, 2, IF(SUM(C11:H11)&lt;0, 3, 1))))</f>
        <v>0</v>
      </c>
      <c r="BZ11" s="43" t="str">
        <f>IFERROR(__xludf.DUMMYFUNCTION("IF(BY11=1, FILTER(TOSSUP, LEN(TOSSUP)), IF(BY11=2, FILTER(NEG, LEN(NEG)), IF(BY11, FILTER(NONEG, LEN(NONEG)), """")))"),"")</f>
        <v/>
      </c>
      <c r="CA11" s="43"/>
      <c r="CB11" s="43"/>
    </row>
    <row r="12">
      <c r="A12" s="3"/>
      <c r="B12" s="3"/>
      <c r="C12" s="32"/>
      <c r="D12" s="33"/>
      <c r="E12" s="32">
        <v>10.0</v>
      </c>
      <c r="F12" s="61"/>
      <c r="G12" s="60"/>
      <c r="H12" s="61"/>
      <c r="I12" s="34">
        <v>30.0</v>
      </c>
      <c r="J12" s="33">
        <f>IF(AND(SUM(C12:H12)&lt;=0,I12&gt;0), "BON.ERR", IF(OR(AND(C12&lt;&gt;"", C3=""), AND(D12&lt;&gt;"", D3=""), AND(E12&lt;&gt;"", E3=""), AND(F12&lt;&gt;"", F3=""), AND(G12&lt;&gt;"", G3=""), AND(H12&lt;&gt;"", H3="")), "TU.ERR", SUM(C12:I12)))</f>
        <v>40</v>
      </c>
      <c r="K12" s="42">
        <f>IFERROR(__xludf.DUMMYFUNCTION("IF(OR(RegExMatch(J12&amp;"""",""ERR""), RegExMatch(J12&amp;"""",""--""), RegExMatch(K11&amp;"""",""--""),),  ""-----------"", SUM(J12,K11))"),135.0)</f>
        <v>135</v>
      </c>
      <c r="L12" s="38">
        <v>9.0</v>
      </c>
      <c r="M12" s="39"/>
      <c r="N12" s="33"/>
      <c r="O12" s="58"/>
      <c r="P12" s="59"/>
      <c r="Q12" s="58"/>
      <c r="R12" s="59"/>
      <c r="S12" s="34"/>
      <c r="T12" s="33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2">
        <f>IFERROR(__xludf.DUMMYFUNCTION("IF(OR(RegExMatch(T12&amp;"""",""ERR""), RegExMatch(T12&amp;"""",""--""), RegExMatch(U11&amp;"""",""--""),),  ""-----------"", SUM(T12,U11))"),75.0)</f>
        <v>75</v>
      </c>
      <c r="V12" s="43"/>
      <c r="W12" s="44" t="b">
        <f t="shared" si="1"/>
        <v>1</v>
      </c>
      <c r="X12" s="44">
        <f>IFERROR(__xludf.DUMMYFUNCTION("IF(W12, FILTER(BONUS, LEN(BONUS)), ""0"")"),0.0)</f>
        <v>0</v>
      </c>
      <c r="Y12" s="43">
        <f>IFERROR(__xludf.DUMMYFUNCTION("""COMPUTED_VALUE"""),10.0)</f>
        <v>10</v>
      </c>
      <c r="Z12" s="43">
        <f>IFERROR(__xludf.DUMMYFUNCTION("""COMPUTED_VALUE"""),20.0)</f>
        <v>20</v>
      </c>
      <c r="AA12" s="43">
        <f>IFERROR(__xludf.DUMMYFUNCTION("""COMPUTED_VALUE"""),30.0)</f>
        <v>30</v>
      </c>
      <c r="AB12" s="44" t="b">
        <f t="shared" si="2"/>
        <v>0</v>
      </c>
      <c r="AC12" s="44" t="str">
        <f>IFERROR(__xludf.DUMMYFUNCTION("IF(AB12, FILTER(BONUS, LEN(BONUS)), ""0"")"),"0")</f>
        <v>0</v>
      </c>
      <c r="AD12" s="43"/>
      <c r="AE12" s="43"/>
      <c r="AF12" s="43"/>
      <c r="AG12" s="43">
        <f>IF(C3="", 0, IF(SUM(C12:H12)-C12&lt;&gt;0, 0, IF(SUM(M12:R12)&gt;0, 2, IF(SUM(M12:R12)&lt;0, 3, 1))))</f>
        <v>0</v>
      </c>
      <c r="AH12" s="44" t="str">
        <f>IFERROR(__xludf.DUMMYFUNCTION("IF(AG12=1, FILTER(TOSSUP, LEN(TOSSUP)), IF(AG12=2, FILTER(NEG, LEN(NEG)), IF(AG12, FILTER(NONEG, LEN(NONEG)), """")))"),"")</f>
        <v/>
      </c>
      <c r="AI12" s="43"/>
      <c r="AJ12" s="43"/>
      <c r="AK12" s="43">
        <f>IF(D3="", 0, IF(SUM(C12:H12)-D12&lt;&gt;0, 0, IF(SUM(M12:R12)&gt;0, 2, IF(SUM(M12:R12)&lt;0, 3, 1))))</f>
        <v>0</v>
      </c>
      <c r="AL12" s="43" t="str">
        <f>IFERROR(__xludf.DUMMYFUNCTION("IF(AK12=1, FILTER(TOSSUP, LEN(TOSSUP)), IF(AK12=2, FILTER(NEG, LEN(NEG)), IF(AK12, FILTER(NONEG, LEN(NONEG)), """")))"),"")</f>
        <v/>
      </c>
      <c r="AM12" s="43"/>
      <c r="AN12" s="43"/>
      <c r="AO12" s="43">
        <f>IF(E3="", 0, IF(SUM(C12:H12)-E12&lt;&gt;0, 0, IF(SUM(M12:R12)&gt;0, 2, IF(SUM(M12:R12)&lt;0, 3, 1))))</f>
        <v>1</v>
      </c>
      <c r="AP12" s="43">
        <f>IFERROR(__xludf.DUMMYFUNCTION("IF(AO12=1, FILTER(TOSSUP, LEN(TOSSUP)), IF(AO12=2, FILTER(NEG, LEN(NEG)), IF(AO12, FILTER(NONEG, LEN(NONEG)), """")))"),-5.0)</f>
        <v>-5</v>
      </c>
      <c r="AQ12" s="43">
        <f>IFERROR(__xludf.DUMMYFUNCTION("""COMPUTED_VALUE"""),10.0)</f>
        <v>10</v>
      </c>
      <c r="AR12" s="43">
        <f>IFERROR(__xludf.DUMMYFUNCTION("""COMPUTED_VALUE"""),15.0)</f>
        <v>15</v>
      </c>
      <c r="AS12" s="43">
        <f>IF(F3="", 0, IF(SUM(C12:H12)-F12&lt;&gt;0, 0, IF(SUM(M12:R12)&gt;0, 2, IF(SUM(M12:R12)&lt;0, 3, 1))))</f>
        <v>0</v>
      </c>
      <c r="AT12" s="43" t="str">
        <f>IFERROR(__xludf.DUMMYFUNCTION("IF(AS12=1, FILTER(TOSSUP, LEN(TOSSUP)), IF(AS12=2, FILTER(NEG, LEN(NEG)), IF(AS12, FILTER(NONEG, LEN(NONEG)), """")))"),"")</f>
        <v/>
      </c>
      <c r="AU12" s="43"/>
      <c r="AV12" s="43"/>
      <c r="AW12" s="43">
        <f>IF(G3="", 0, IF(SUM(C12:H12)-G12&lt;&gt;0, 0, IF(SUM(M12:R12)&gt;0, 2, IF(SUM(M12:R12)&lt;0, 3, 1))))</f>
        <v>0</v>
      </c>
      <c r="AX12" s="43" t="str">
        <f>IFERROR(__xludf.DUMMYFUNCTION("IF(AW12=1, FILTER(TOSSUP, LEN(TOSSUP)), IF(AW12=2, FILTER(NEG, LEN(NEG)), IF(AW12, FILTER(NONEG, LEN(NONEG)), """")))"),"")</f>
        <v/>
      </c>
      <c r="AY12" s="43"/>
      <c r="AZ12" s="43"/>
      <c r="BA12" s="43">
        <f>IF(H3="", 0, IF(SUM(C12:H12)-H12&lt;&gt;0, 0, IF(SUM(M12:R12)&gt;0, 2, IF(SUM(M12:R12)&lt;0, 3, 1))))</f>
        <v>0</v>
      </c>
      <c r="BB12" s="43" t="str">
        <f>IFERROR(__xludf.DUMMYFUNCTION("IF(BA12=1, FILTER(TOSSUP, LEN(TOSSUP)), IF(BA12=2, FILTER(NEG, LEN(NEG)), IF(BA12, FILTER(NONEG, LEN(NONEG)), """")))"),"")</f>
        <v/>
      </c>
      <c r="BC12" s="43"/>
      <c r="BD12" s="43"/>
      <c r="BE12" s="43">
        <f>IF(M3="", 0, IF(SUM(M12:R12)-M12&lt;&gt;0, 0, IF(SUM(C12:H12)&gt;0, 2, IF(SUM(C12:H12)&lt;0, 3, 1))))</f>
        <v>2</v>
      </c>
      <c r="BF12" s="43">
        <f>IFERROR(__xludf.DUMMYFUNCTION("IF(BE12=1, FILTER(TOSSUP, LEN(TOSSUP)), IF(BE12=2, FILTER(NEG, LEN(NEG)), IF(BE12, FILTER(NONEG, LEN(NONEG)), """")))"),-5.0)</f>
        <v>-5</v>
      </c>
      <c r="BG12" s="43"/>
      <c r="BH12" s="43"/>
      <c r="BI12" s="43">
        <f>IF(N3="", 0, IF(SUM(M12:R12)-N12&lt;&gt;0, 0, IF(SUM(C12:H12)&gt;0, 2, IF(SUM(C12:H12)&lt;0, 3, 1))))</f>
        <v>2</v>
      </c>
      <c r="BJ12" s="43">
        <f>IFERROR(__xludf.DUMMYFUNCTION("IF(BI12=1, FILTER(TOSSUP, LEN(TOSSUP)), IF(BI12=2, FILTER(NEG, LEN(NEG)), IF(BI12, FILTER(NONEG, LEN(NONEG)), """")))"),-5.0)</f>
        <v>-5</v>
      </c>
      <c r="BK12" s="43"/>
      <c r="BL12" s="43"/>
      <c r="BM12" s="43">
        <f>IF(O3="", 0, IF(SUM(M12:R12)-O12&lt;&gt;0, 0, IF(SUM(C12:H12)&gt;0, 2, IF(SUM(C12:H12)&lt;0, 3, 1))))</f>
        <v>2</v>
      </c>
      <c r="BN12" s="43">
        <f>IFERROR(__xludf.DUMMYFUNCTION("IF(BM12=1, FILTER(TOSSUP, LEN(TOSSUP)), IF(BM12=2, FILTER(NEG, LEN(NEG)), IF(BM12, FILTER(NONEG, LEN(NONEG)), """")))"),-5.0)</f>
        <v>-5</v>
      </c>
      <c r="BO12" s="43"/>
      <c r="BP12" s="43"/>
      <c r="BQ12" s="43">
        <f>IF(P3="", 0, IF(SUM(M12:R12)-P12&lt;&gt;0, 0, IF(SUM(C12:H12)&gt;0, 2, IF(SUM(C12:H12)&lt;0, 3, 1))))</f>
        <v>0</v>
      </c>
      <c r="BR12" s="43" t="str">
        <f>IFERROR(__xludf.DUMMYFUNCTION("IF(BQ12=1, FILTER(TOSSUP, LEN(TOSSUP)), IF(BQ12=2, FILTER(NEG, LEN(NEG)), IF(BQ12, FILTER(NONEG, LEN(NONEG)), """")))"),"")</f>
        <v/>
      </c>
      <c r="BS12" s="43"/>
      <c r="BT12" s="43"/>
      <c r="BU12" s="43">
        <f>IF(Q3="", 0, IF(SUM(M12:R12)-Q12&lt;&gt;0, 0, IF(SUM(C12:H12)&gt;0, 2, IF(SUM(C12:H12)&lt;0, 3, 1))))</f>
        <v>0</v>
      </c>
      <c r="BV12" s="43" t="str">
        <f>IFERROR(__xludf.DUMMYFUNCTION("IF(BU12=1, FILTER(TOSSUP, LEN(TOSSUP)), IF(BU12=2, FILTER(NEG, LEN(NEG)), IF(BU12, FILTER(NONEG, LEN(NONEG)), """")))"),"")</f>
        <v/>
      </c>
      <c r="BW12" s="43"/>
      <c r="BX12" s="43"/>
      <c r="BY12" s="43">
        <f>IF(R3="", 0, IF(SUM(M12:R12)-R12&lt;&gt;0, 0, IF(SUM(C12:H12)&gt;0, 2, IF(SUM(C12:H12)&lt;0, 3, 1))))</f>
        <v>0</v>
      </c>
      <c r="BZ12" s="43" t="str">
        <f>IFERROR(__xludf.DUMMYFUNCTION("IF(BY12=1, FILTER(TOSSUP, LEN(TOSSUP)), IF(BY12=2, FILTER(NEG, LEN(NEG)), IF(BY12, FILTER(NONEG, LEN(NONEG)), """")))"),"")</f>
        <v/>
      </c>
      <c r="CA12" s="43"/>
      <c r="CB12" s="43"/>
    </row>
    <row r="13">
      <c r="A13" s="3"/>
      <c r="B13" s="3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SUM(J13,K12))"),135.0)</f>
        <v>135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SUM(T13,U12))"),75.0)</f>
        <v>75</v>
      </c>
      <c r="V13" s="43"/>
      <c r="W13" s="44" t="b">
        <f t="shared" si="1"/>
        <v>0</v>
      </c>
      <c r="X13" s="44" t="str">
        <f>IFERROR(__xludf.DUMMYFUNCTION("IF(W13, FILTER(BONUS, LEN(BONUS)), ""0"")"),"0")</f>
        <v>0</v>
      </c>
      <c r="Y13" s="43"/>
      <c r="Z13" s="43"/>
      <c r="AA13" s="43"/>
      <c r="AB13" s="44" t="b">
        <f t="shared" si="2"/>
        <v>0</v>
      </c>
      <c r="AC13" s="44" t="str">
        <f>IFERROR(__xludf.DUMMYFUNCTION("IF(AB13, FILTER(BONUS, LEN(BONUS)), ""0"")"),"0")</f>
        <v>0</v>
      </c>
      <c r="AD13" s="43"/>
      <c r="AE13" s="43"/>
      <c r="AF13" s="43"/>
      <c r="AG13" s="43">
        <f>IF(C3="", 0, IF(SUM(C13:H13)-C13&lt;&gt;0, 0, IF(SUM(M13:R13)&gt;0, 2, IF(SUM(M13:R13)&lt;0, 3, 1))))</f>
        <v>1</v>
      </c>
      <c r="AH13" s="44">
        <f>IFERROR(__xludf.DUMMYFUNCTION("IF(AG13=1, FILTER(TOSSUP, LEN(TOSSUP)), IF(AG13=2, FILTER(NEG, LEN(NEG)), IF(AG13, FILTER(NONEG, LEN(NONEG)), """")))"),-5.0)</f>
        <v>-5</v>
      </c>
      <c r="AI13" s="43">
        <f>IFERROR(__xludf.DUMMYFUNCTION("""COMPUTED_VALUE"""),10.0)</f>
        <v>10</v>
      </c>
      <c r="AJ13" s="43">
        <f>IFERROR(__xludf.DUMMYFUNCTION("""COMPUTED_VALUE"""),15.0)</f>
        <v>15</v>
      </c>
      <c r="AK13" s="43">
        <f>IF(D3="", 0, IF(SUM(C13:H13)-D13&lt;&gt;0, 0, IF(SUM(M13:R13)&gt;0, 2, IF(SUM(M13:R13)&lt;0, 3, 1))))</f>
        <v>1</v>
      </c>
      <c r="AL13" s="43">
        <f>IFERROR(__xludf.DUMMYFUNCTION("IF(AK13=1, FILTER(TOSSUP, LEN(TOSSUP)), IF(AK13=2, FILTER(NEG, LEN(NEG)), IF(AK13, FILTER(NONEG, LEN(NONEG)), """")))"),-5.0)</f>
        <v>-5</v>
      </c>
      <c r="AM13" s="43">
        <f>IFERROR(__xludf.DUMMYFUNCTION("""COMPUTED_VALUE"""),10.0)</f>
        <v>10</v>
      </c>
      <c r="AN13" s="43">
        <f>IFERROR(__xludf.DUMMYFUNCTION("""COMPUTED_VALUE"""),15.0)</f>
        <v>15</v>
      </c>
      <c r="AO13" s="43">
        <f>IF(E3="", 0, IF(SUM(C13:H13)-E13&lt;&gt;0, 0, IF(SUM(M13:R13)&gt;0, 2, IF(SUM(M13:R13)&lt;0, 3, 1))))</f>
        <v>1</v>
      </c>
      <c r="AP13" s="43">
        <f>IFERROR(__xludf.DUMMYFUNCTION("IF(AO13=1, FILTER(TOSSUP, LEN(TOSSUP)), IF(AO13=2, FILTER(NEG, LEN(NEG)), IF(AO13, FILTER(NONEG, LEN(NONEG)), """")))"),-5.0)</f>
        <v>-5</v>
      </c>
      <c r="AQ13" s="43">
        <f>IFERROR(__xludf.DUMMYFUNCTION("""COMPUTED_VALUE"""),10.0)</f>
        <v>10</v>
      </c>
      <c r="AR13" s="43">
        <f>IFERROR(__xludf.DUMMYFUNCTION("""COMPUTED_VALUE"""),15.0)</f>
        <v>15</v>
      </c>
      <c r="AS13" s="43">
        <f>IF(F3="", 0, IF(SUM(C13:H13)-F13&lt;&gt;0, 0, IF(SUM(M13:R13)&gt;0, 2, IF(SUM(M13:R13)&lt;0, 3, 1))))</f>
        <v>1</v>
      </c>
      <c r="AT13" s="43">
        <f>IFERROR(__xludf.DUMMYFUNCTION("IF(AS13=1, FILTER(TOSSUP, LEN(TOSSUP)), IF(AS13=2, FILTER(NEG, LEN(NEG)), IF(AS13, FILTER(NONEG, LEN(NONEG)), """")))"),-5.0)</f>
        <v>-5</v>
      </c>
      <c r="AU13" s="43">
        <f>IFERROR(__xludf.DUMMYFUNCTION("""COMPUTED_VALUE"""),10.0)</f>
        <v>10</v>
      </c>
      <c r="AV13" s="43">
        <f>IFERROR(__xludf.DUMMYFUNCTION("""COMPUTED_VALUE"""),15.0)</f>
        <v>15</v>
      </c>
      <c r="AW13" s="43">
        <f>IF(G3="", 0, IF(SUM(C13:H13)-G13&lt;&gt;0, 0, IF(SUM(M13:R13)&gt;0, 2, IF(SUM(M13:R13)&lt;0, 3, 1))))</f>
        <v>0</v>
      </c>
      <c r="AX13" s="43" t="str">
        <f>IFERROR(__xludf.DUMMYFUNCTION("IF(AW13=1, FILTER(TOSSUP, LEN(TOSSUP)), IF(AW13=2, FILTER(NEG, LEN(NEG)), IF(AW13, FILTER(NONEG, LEN(NONEG)), """")))"),"")</f>
        <v/>
      </c>
      <c r="AY13" s="43"/>
      <c r="AZ13" s="43"/>
      <c r="BA13" s="43">
        <f>IF(H3="", 0, IF(SUM(C13:H13)-H13&lt;&gt;0, 0, IF(SUM(M13:R13)&gt;0, 2, IF(SUM(M13:R13)&lt;0, 3, 1))))</f>
        <v>0</v>
      </c>
      <c r="BB13" s="43" t="str">
        <f>IFERROR(__xludf.DUMMYFUNCTION("IF(BA13=1, FILTER(TOSSUP, LEN(TOSSUP)), IF(BA13=2, FILTER(NEG, LEN(NEG)), IF(BA13, FILTER(NONEG, LEN(NONEG)), """")))"),"")</f>
        <v/>
      </c>
      <c r="BC13" s="43"/>
      <c r="BD13" s="43"/>
      <c r="BE13" s="43">
        <f>IF(M3="", 0, IF(SUM(M13:R13)-M13&lt;&gt;0, 0, IF(SUM(C13:H13)&gt;0, 2, IF(SUM(C13:H13)&lt;0, 3, 1))))</f>
        <v>1</v>
      </c>
      <c r="BF13" s="43">
        <f>IFERROR(__xludf.DUMMYFUNCTION("IF(BE13=1, FILTER(TOSSUP, LEN(TOSSUP)), IF(BE13=2, FILTER(NEG, LEN(NEG)), IF(BE13, FILTER(NONEG, LEN(NONEG)), """")))"),-5.0)</f>
        <v>-5</v>
      </c>
      <c r="BG13" s="43">
        <f>IFERROR(__xludf.DUMMYFUNCTION("""COMPUTED_VALUE"""),10.0)</f>
        <v>10</v>
      </c>
      <c r="BH13" s="43">
        <f>IFERROR(__xludf.DUMMYFUNCTION("""COMPUTED_VALUE"""),15.0)</f>
        <v>15</v>
      </c>
      <c r="BI13" s="43">
        <f>IF(N3="", 0, IF(SUM(M13:R13)-N13&lt;&gt;0, 0, IF(SUM(C13:H13)&gt;0, 2, IF(SUM(C13:H13)&lt;0, 3, 1))))</f>
        <v>1</v>
      </c>
      <c r="BJ13" s="43">
        <f>IFERROR(__xludf.DUMMYFUNCTION("IF(BI13=1, FILTER(TOSSUP, LEN(TOSSUP)), IF(BI13=2, FILTER(NEG, LEN(NEG)), IF(BI13, FILTER(NONEG, LEN(NONEG)), """")))"),-5.0)</f>
        <v>-5</v>
      </c>
      <c r="BK13" s="43">
        <f>IFERROR(__xludf.DUMMYFUNCTION("""COMPUTED_VALUE"""),10.0)</f>
        <v>10</v>
      </c>
      <c r="BL13" s="43">
        <f>IFERROR(__xludf.DUMMYFUNCTION("""COMPUTED_VALUE"""),15.0)</f>
        <v>15</v>
      </c>
      <c r="BM13" s="43">
        <f>IF(O3="", 0, IF(SUM(M13:R13)-O13&lt;&gt;0, 0, IF(SUM(C13:H13)&gt;0, 2, IF(SUM(C13:H13)&lt;0, 3, 1))))</f>
        <v>1</v>
      </c>
      <c r="BN13" s="43">
        <f>IFERROR(__xludf.DUMMYFUNCTION("IF(BM13=1, FILTER(TOSSUP, LEN(TOSSUP)), IF(BM13=2, FILTER(NEG, LEN(NEG)), IF(BM13, FILTER(NONEG, LEN(NONEG)), """")))"),-5.0)</f>
        <v>-5</v>
      </c>
      <c r="BO13" s="43">
        <f>IFERROR(__xludf.DUMMYFUNCTION("""COMPUTED_VALUE"""),10.0)</f>
        <v>10</v>
      </c>
      <c r="BP13" s="43">
        <f>IFERROR(__xludf.DUMMYFUNCTION("""COMPUTED_VALUE"""),15.0)</f>
        <v>15</v>
      </c>
      <c r="BQ13" s="43">
        <f>IF(P3="", 0, IF(SUM(M13:R13)-P13&lt;&gt;0, 0, IF(SUM(C13:H13)&gt;0, 2, IF(SUM(C13:H13)&lt;0, 3, 1))))</f>
        <v>0</v>
      </c>
      <c r="BR13" s="43" t="str">
        <f>IFERROR(__xludf.DUMMYFUNCTION("IF(BQ13=1, FILTER(TOSSUP, LEN(TOSSUP)), IF(BQ13=2, FILTER(NEG, LEN(NEG)), IF(BQ13, FILTER(NONEG, LEN(NONEG)), """")))"),"")</f>
        <v/>
      </c>
      <c r="BS13" s="43"/>
      <c r="BT13" s="43"/>
      <c r="BU13" s="43">
        <f>IF(Q3="", 0, IF(SUM(M13:R13)-Q13&lt;&gt;0, 0, IF(SUM(C13:H13)&gt;0, 2, IF(SUM(C13:H13)&lt;0, 3, 1))))</f>
        <v>0</v>
      </c>
      <c r="BV13" s="43" t="str">
        <f>IFERROR(__xludf.DUMMYFUNCTION("IF(BU13=1, FILTER(TOSSUP, LEN(TOSSUP)), IF(BU13=2, FILTER(NEG, LEN(NEG)), IF(BU13, FILTER(NONEG, LEN(NONEG)), """")))"),"")</f>
        <v/>
      </c>
      <c r="BW13" s="43"/>
      <c r="BX13" s="43"/>
      <c r="BY13" s="43">
        <f>IF(R3="", 0, IF(SUM(M13:R13)-R13&lt;&gt;0, 0, IF(SUM(C13:H13)&gt;0, 2, IF(SUM(C13:H13)&lt;0, 3, 1))))</f>
        <v>0</v>
      </c>
      <c r="BZ13" s="43" t="str">
        <f>IFERROR(__xludf.DUMMYFUNCTION("IF(BY13=1, FILTER(TOSSUP, LEN(TOSSUP)), IF(BY13=2, FILTER(NEG, LEN(NEG)), IF(BY13, FILTER(NONEG, LEN(NONEG)), """")))"),"")</f>
        <v/>
      </c>
      <c r="CA13" s="43"/>
      <c r="CB13" s="43"/>
    </row>
    <row r="14">
      <c r="A14" s="3"/>
      <c r="B14" s="3"/>
      <c r="C14" s="62">
        <v>15.0</v>
      </c>
      <c r="D14" s="63"/>
      <c r="E14" s="64"/>
      <c r="F14" s="71"/>
      <c r="G14" s="64"/>
      <c r="H14" s="71"/>
      <c r="I14" s="65">
        <v>10.0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25</v>
      </c>
      <c r="K14" s="66">
        <f>IFERROR(__xludf.DUMMYFUNCTION("IF(OR(RegExMatch(J14&amp;"""",""ERR""), RegExMatch(J14&amp;"""",""--""), RegExMatch(K13&amp;"""",""--""),),  ""-----------"", SUM(J14,K13))"),160.0)</f>
        <v>160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SUM(T14,U13))"),75.0)</f>
        <v>75</v>
      </c>
      <c r="V14" s="43"/>
      <c r="W14" s="44" t="b">
        <f t="shared" si="1"/>
        <v>1</v>
      </c>
      <c r="X14" s="44">
        <f>IFERROR(__xludf.DUMMYFUNCTION("IF(W14, FILTER(BONUS, LEN(BONUS)), ""0"")"),0.0)</f>
        <v>0</v>
      </c>
      <c r="Y14" s="43">
        <f>IFERROR(__xludf.DUMMYFUNCTION("""COMPUTED_VALUE"""),10.0)</f>
        <v>10</v>
      </c>
      <c r="Z14" s="43">
        <f>IFERROR(__xludf.DUMMYFUNCTION("""COMPUTED_VALUE"""),20.0)</f>
        <v>20</v>
      </c>
      <c r="AA14" s="43">
        <f>IFERROR(__xludf.DUMMYFUNCTION("""COMPUTED_VALUE"""),30.0)</f>
        <v>30</v>
      </c>
      <c r="AB14" s="44" t="b">
        <f t="shared" si="2"/>
        <v>0</v>
      </c>
      <c r="AC14" s="44" t="str">
        <f>IFERROR(__xludf.DUMMYFUNCTION("IF(AB14, FILTER(BONUS, LEN(BONUS)), ""0"")"),"0")</f>
        <v>0</v>
      </c>
      <c r="AD14" s="43"/>
      <c r="AE14" s="43"/>
      <c r="AF14" s="43"/>
      <c r="AG14" s="43">
        <f>IF(C3="", 0, IF(SUM(C14:H14)-C14&lt;&gt;0, 0, IF(SUM(M14:R14)&gt;0, 2, IF(SUM(M14:R14)&lt;0, 3, 1))))</f>
        <v>1</v>
      </c>
      <c r="AH14" s="44">
        <f>IFERROR(__xludf.DUMMYFUNCTION("IF(AG14=1, FILTER(TOSSUP, LEN(TOSSUP)), IF(AG14=2, FILTER(NEG, LEN(NEG)), IF(AG14, FILTER(NONEG, LEN(NONEG)), """")))"),-5.0)</f>
        <v>-5</v>
      </c>
      <c r="AI14" s="43">
        <f>IFERROR(__xludf.DUMMYFUNCTION("""COMPUTED_VALUE"""),10.0)</f>
        <v>10</v>
      </c>
      <c r="AJ14" s="43">
        <f>IFERROR(__xludf.DUMMYFUNCTION("""COMPUTED_VALUE"""),15.0)</f>
        <v>15</v>
      </c>
      <c r="AK14" s="43">
        <f>IF(D3="", 0, IF(SUM(C14:H14)-D14&lt;&gt;0, 0, IF(SUM(M14:R14)&gt;0, 2, IF(SUM(M14:R14)&lt;0, 3, 1))))</f>
        <v>0</v>
      </c>
      <c r="AL14" s="43" t="str">
        <f>IFERROR(__xludf.DUMMYFUNCTION("IF(AK14=1, FILTER(TOSSUP, LEN(TOSSUP)), IF(AK14=2, FILTER(NEG, LEN(NEG)), IF(AK14, FILTER(NONEG, LEN(NONEG)), """")))"),"")</f>
        <v/>
      </c>
      <c r="AM14" s="43"/>
      <c r="AN14" s="43"/>
      <c r="AO14" s="43">
        <f>IF(E3="", 0, IF(SUM(C14:H14)-E14&lt;&gt;0, 0, IF(SUM(M14:R14)&gt;0, 2, IF(SUM(M14:R14)&lt;0, 3, 1))))</f>
        <v>0</v>
      </c>
      <c r="AP14" s="43" t="str">
        <f>IFERROR(__xludf.DUMMYFUNCTION("IF(AO14=1, FILTER(TOSSUP, LEN(TOSSUP)), IF(AO14=2, FILTER(NEG, LEN(NEG)), IF(AO14, FILTER(NONEG, LEN(NONEG)), """")))"),"")</f>
        <v/>
      </c>
      <c r="AQ14" s="43"/>
      <c r="AR14" s="43"/>
      <c r="AS14" s="43">
        <f>IF(F3="", 0, IF(SUM(C14:H14)-F14&lt;&gt;0, 0, IF(SUM(M14:R14)&gt;0, 2, IF(SUM(M14:R14)&lt;0, 3, 1))))</f>
        <v>0</v>
      </c>
      <c r="AT14" s="43" t="str">
        <f>IFERROR(__xludf.DUMMYFUNCTION("IF(AS14=1, FILTER(TOSSUP, LEN(TOSSUP)), IF(AS14=2, FILTER(NEG, LEN(NEG)), IF(AS14, FILTER(NONEG, LEN(NONEG)), """")))"),"")</f>
        <v/>
      </c>
      <c r="AU14" s="43"/>
      <c r="AV14" s="43"/>
      <c r="AW14" s="43">
        <f>IF(G3="", 0, IF(SUM(C14:H14)-G14&lt;&gt;0, 0, IF(SUM(M14:R14)&gt;0, 2, IF(SUM(M14:R14)&lt;0, 3, 1))))</f>
        <v>0</v>
      </c>
      <c r="AX14" s="43" t="str">
        <f>IFERROR(__xludf.DUMMYFUNCTION("IF(AW14=1, FILTER(TOSSUP, LEN(TOSSUP)), IF(AW14=2, FILTER(NEG, LEN(NEG)), IF(AW14, FILTER(NONEG, LEN(NONEG)), """")))"),"")</f>
        <v/>
      </c>
      <c r="AY14" s="43"/>
      <c r="AZ14" s="43"/>
      <c r="BA14" s="43">
        <f>IF(H3="", 0, IF(SUM(C14:H14)-H14&lt;&gt;0, 0, IF(SUM(M14:R14)&gt;0, 2, IF(SUM(M14:R14)&lt;0, 3, 1))))</f>
        <v>0</v>
      </c>
      <c r="BB14" s="43" t="str">
        <f>IFERROR(__xludf.DUMMYFUNCTION("IF(BA14=1, FILTER(TOSSUP, LEN(TOSSUP)), IF(BA14=2, FILTER(NEG, LEN(NEG)), IF(BA14, FILTER(NONEG, LEN(NONEG)), """")))"),"")</f>
        <v/>
      </c>
      <c r="BC14" s="43"/>
      <c r="BD14" s="43"/>
      <c r="BE14" s="43">
        <f>IF(M3="", 0, IF(SUM(M14:R14)-M14&lt;&gt;0, 0, IF(SUM(C14:H14)&gt;0, 2, IF(SUM(C14:H14)&lt;0, 3, 1))))</f>
        <v>2</v>
      </c>
      <c r="BF14" s="43">
        <f>IFERROR(__xludf.DUMMYFUNCTION("IF(BE14=1, FILTER(TOSSUP, LEN(TOSSUP)), IF(BE14=2, FILTER(NEG, LEN(NEG)), IF(BE14, FILTER(NONEG, LEN(NONEG)), """")))"),-5.0)</f>
        <v>-5</v>
      </c>
      <c r="BG14" s="43"/>
      <c r="BH14" s="43"/>
      <c r="BI14" s="43">
        <f>IF(N3="", 0, IF(SUM(M14:R14)-N14&lt;&gt;0, 0, IF(SUM(C14:H14)&gt;0, 2, IF(SUM(C14:H14)&lt;0, 3, 1))))</f>
        <v>2</v>
      </c>
      <c r="BJ14" s="43">
        <f>IFERROR(__xludf.DUMMYFUNCTION("IF(BI14=1, FILTER(TOSSUP, LEN(TOSSUP)), IF(BI14=2, FILTER(NEG, LEN(NEG)), IF(BI14, FILTER(NONEG, LEN(NONEG)), """")))"),-5.0)</f>
        <v>-5</v>
      </c>
      <c r="BK14" s="43"/>
      <c r="BL14" s="43"/>
      <c r="BM14" s="43">
        <f>IF(O3="", 0, IF(SUM(M14:R14)-O14&lt;&gt;0, 0, IF(SUM(C14:H14)&gt;0, 2, IF(SUM(C14:H14)&lt;0, 3, 1))))</f>
        <v>2</v>
      </c>
      <c r="BN14" s="43">
        <f>IFERROR(__xludf.DUMMYFUNCTION("IF(BM14=1, FILTER(TOSSUP, LEN(TOSSUP)), IF(BM14=2, FILTER(NEG, LEN(NEG)), IF(BM14, FILTER(NONEG, LEN(NONEG)), """")))"),-5.0)</f>
        <v>-5</v>
      </c>
      <c r="BO14" s="43"/>
      <c r="BP14" s="43"/>
      <c r="BQ14" s="43">
        <f>IF(P3="", 0, IF(SUM(M14:R14)-P14&lt;&gt;0, 0, IF(SUM(C14:H14)&gt;0, 2, IF(SUM(C14:H14)&lt;0, 3, 1))))</f>
        <v>0</v>
      </c>
      <c r="BR14" s="43" t="str">
        <f>IFERROR(__xludf.DUMMYFUNCTION("IF(BQ14=1, FILTER(TOSSUP, LEN(TOSSUP)), IF(BQ14=2, FILTER(NEG, LEN(NEG)), IF(BQ14, FILTER(NONEG, LEN(NONEG)), """")))"),"")</f>
        <v/>
      </c>
      <c r="BS14" s="43"/>
      <c r="BT14" s="43"/>
      <c r="BU14" s="43">
        <f>IF(Q3="", 0, IF(SUM(M14:R14)-Q14&lt;&gt;0, 0, IF(SUM(C14:H14)&gt;0, 2, IF(SUM(C14:H14)&lt;0, 3, 1))))</f>
        <v>0</v>
      </c>
      <c r="BV14" s="43" t="str">
        <f>IFERROR(__xludf.DUMMYFUNCTION("IF(BU14=1, FILTER(TOSSUP, LEN(TOSSUP)), IF(BU14=2, FILTER(NEG, LEN(NEG)), IF(BU14, FILTER(NONEG, LEN(NONEG)), """")))"),"")</f>
        <v/>
      </c>
      <c r="BW14" s="43"/>
      <c r="BX14" s="43"/>
      <c r="BY14" s="43">
        <f>IF(R3="", 0, IF(SUM(M14:R14)-R14&lt;&gt;0, 0, IF(SUM(C14:H14)&gt;0, 2, IF(SUM(C14:H14)&lt;0, 3, 1))))</f>
        <v>0</v>
      </c>
      <c r="BZ14" s="43" t="str">
        <f>IFERROR(__xludf.DUMMYFUNCTION("IF(BY14=1, FILTER(TOSSUP, LEN(TOSSUP)), IF(BY14=2, FILTER(NEG, LEN(NEG)), IF(BY14, FILTER(NONEG, LEN(NONEG)), """")))"),"")</f>
        <v/>
      </c>
      <c r="CA14" s="43"/>
      <c r="CB14" s="43"/>
    </row>
    <row r="15">
      <c r="A15" s="3"/>
      <c r="B15" s="3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SUM(J15,K14))"),160.0)</f>
        <v>160</v>
      </c>
      <c r="L15" s="67">
        <v>12.0</v>
      </c>
      <c r="M15" s="68"/>
      <c r="N15" s="63"/>
      <c r="O15" s="68">
        <v>10.0</v>
      </c>
      <c r="P15" s="70"/>
      <c r="Q15" s="69"/>
      <c r="R15" s="70"/>
      <c r="S15" s="65">
        <v>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10</v>
      </c>
      <c r="U15" s="66">
        <f>IFERROR(__xludf.DUMMYFUNCTION("IF(OR(RegExMatch(T15&amp;"""",""ERR""), RegExMatch(T15&amp;"""",""--""), RegExMatch(U14&amp;"""",""--""),),  ""-----------"", SUM(T15,U14))"),85.0)</f>
        <v>85</v>
      </c>
      <c r="V15" s="43"/>
      <c r="W15" s="44" t="b">
        <f t="shared" si="1"/>
        <v>0</v>
      </c>
      <c r="X15" s="44" t="str">
        <f>IFERROR(__xludf.DUMMYFUNCTION("IF(W15, FILTER(BONUS, LEN(BONUS)), ""0"")"),"0")</f>
        <v>0</v>
      </c>
      <c r="Y15" s="43"/>
      <c r="Z15" s="43"/>
      <c r="AA15" s="43"/>
      <c r="AB15" s="44" t="b">
        <f t="shared" si="2"/>
        <v>1</v>
      </c>
      <c r="AC15" s="44">
        <f>IFERROR(__xludf.DUMMYFUNCTION("IF(AB15, FILTER(BONUS, LEN(BONUS)), ""0"")"),0.0)</f>
        <v>0</v>
      </c>
      <c r="AD15" s="43">
        <f>IFERROR(__xludf.DUMMYFUNCTION("""COMPUTED_VALUE"""),10.0)</f>
        <v>10</v>
      </c>
      <c r="AE15" s="43">
        <f>IFERROR(__xludf.DUMMYFUNCTION("""COMPUTED_VALUE"""),20.0)</f>
        <v>20</v>
      </c>
      <c r="AF15" s="43">
        <f>IFERROR(__xludf.DUMMYFUNCTION("""COMPUTED_VALUE"""),30.0)</f>
        <v>30</v>
      </c>
      <c r="AG15" s="43">
        <f>IF(C3="", 0, IF(SUM(C15:H15)-C15&lt;&gt;0, 0, IF(SUM(M15:R15)&gt;0, 2, IF(SUM(M15:R15)&lt;0, 3, 1))))</f>
        <v>2</v>
      </c>
      <c r="AH15" s="44">
        <f>IFERROR(__xludf.DUMMYFUNCTION("IF(AG15=1, FILTER(TOSSUP, LEN(TOSSUP)), IF(AG15=2, FILTER(NEG, LEN(NEG)), IF(AG15, FILTER(NONEG, LEN(NONEG)), """")))"),-5.0)</f>
        <v>-5</v>
      </c>
      <c r="AI15" s="43"/>
      <c r="AJ15" s="43"/>
      <c r="AK15" s="43">
        <f>IF(D3="", 0, IF(SUM(C15:H15)-D15&lt;&gt;0, 0, IF(SUM(M15:R15)&gt;0, 2, IF(SUM(M15:R15)&lt;0, 3, 1))))</f>
        <v>2</v>
      </c>
      <c r="AL15" s="43">
        <f>IFERROR(__xludf.DUMMYFUNCTION("IF(AK15=1, FILTER(TOSSUP, LEN(TOSSUP)), IF(AK15=2, FILTER(NEG, LEN(NEG)), IF(AK15, FILTER(NONEG, LEN(NONEG)), """")))"),-5.0)</f>
        <v>-5</v>
      </c>
      <c r="AM15" s="43"/>
      <c r="AN15" s="43"/>
      <c r="AO15" s="43">
        <f>IF(E3="", 0, IF(SUM(C15:H15)-E15&lt;&gt;0, 0, IF(SUM(M15:R15)&gt;0, 2, IF(SUM(M15:R15)&lt;0, 3, 1))))</f>
        <v>2</v>
      </c>
      <c r="AP15" s="43">
        <f>IFERROR(__xludf.DUMMYFUNCTION("IF(AO15=1, FILTER(TOSSUP, LEN(TOSSUP)), IF(AO15=2, FILTER(NEG, LEN(NEG)), IF(AO15, FILTER(NONEG, LEN(NONEG)), """")))"),-5.0)</f>
        <v>-5</v>
      </c>
      <c r="AQ15" s="43"/>
      <c r="AR15" s="43"/>
      <c r="AS15" s="43">
        <f>IF(F3="", 0, IF(SUM(C15:H15)-F15&lt;&gt;0, 0, IF(SUM(M15:R15)&gt;0, 2, IF(SUM(M15:R15)&lt;0, 3, 1))))</f>
        <v>2</v>
      </c>
      <c r="AT15" s="43">
        <f>IFERROR(__xludf.DUMMYFUNCTION("IF(AS15=1, FILTER(TOSSUP, LEN(TOSSUP)), IF(AS15=2, FILTER(NEG, LEN(NEG)), IF(AS15, FILTER(NONEG, LEN(NONEG)), """")))"),-5.0)</f>
        <v>-5</v>
      </c>
      <c r="AU15" s="43"/>
      <c r="AV15" s="43"/>
      <c r="AW15" s="43">
        <f>IF(G3="", 0, IF(SUM(C15:H15)-G15&lt;&gt;0, 0, IF(SUM(M15:R15)&gt;0, 2, IF(SUM(M15:R15)&lt;0, 3, 1))))</f>
        <v>0</v>
      </c>
      <c r="AX15" s="43" t="str">
        <f>IFERROR(__xludf.DUMMYFUNCTION("IF(AW15=1, FILTER(TOSSUP, LEN(TOSSUP)), IF(AW15=2, FILTER(NEG, LEN(NEG)), IF(AW15, FILTER(NONEG, LEN(NONEG)), """")))"),"")</f>
        <v/>
      </c>
      <c r="AY15" s="43"/>
      <c r="AZ15" s="43"/>
      <c r="BA15" s="43">
        <f>IF(H3="", 0, IF(SUM(C15:H15)-H15&lt;&gt;0, 0, IF(SUM(M15:R15)&gt;0, 2, IF(SUM(M15:R15)&lt;0, 3, 1))))</f>
        <v>0</v>
      </c>
      <c r="BB15" s="43" t="str">
        <f>IFERROR(__xludf.DUMMYFUNCTION("IF(BA15=1, FILTER(TOSSUP, LEN(TOSSUP)), IF(BA15=2, FILTER(NEG, LEN(NEG)), IF(BA15, FILTER(NONEG, LEN(NONEG)), """")))"),"")</f>
        <v/>
      </c>
      <c r="BC15" s="43"/>
      <c r="BD15" s="43"/>
      <c r="BE15" s="43">
        <f>IF(M3="", 0, IF(SUM(M15:R15)-M15&lt;&gt;0, 0, IF(SUM(C15:H15)&gt;0, 2, IF(SUM(C15:H15)&lt;0, 3, 1))))</f>
        <v>0</v>
      </c>
      <c r="BF15" s="43" t="str">
        <f>IFERROR(__xludf.DUMMYFUNCTION("IF(BE15=1, FILTER(TOSSUP, LEN(TOSSUP)), IF(BE15=2, FILTER(NEG, LEN(NEG)), IF(BE15, FILTER(NONEG, LEN(NONEG)), """")))"),"")</f>
        <v/>
      </c>
      <c r="BG15" s="43"/>
      <c r="BH15" s="43"/>
      <c r="BI15" s="43">
        <f>IF(N3="", 0, IF(SUM(M15:R15)-N15&lt;&gt;0, 0, IF(SUM(C15:H15)&gt;0, 2, IF(SUM(C15:H15)&lt;0, 3, 1))))</f>
        <v>0</v>
      </c>
      <c r="BJ15" s="43" t="str">
        <f>IFERROR(__xludf.DUMMYFUNCTION("IF(BI15=1, FILTER(TOSSUP, LEN(TOSSUP)), IF(BI15=2, FILTER(NEG, LEN(NEG)), IF(BI15, FILTER(NONEG, LEN(NONEG)), """")))"),"")</f>
        <v/>
      </c>
      <c r="BK15" s="43"/>
      <c r="BL15" s="43"/>
      <c r="BM15" s="43">
        <f>IF(O3="", 0, IF(SUM(M15:R15)-O15&lt;&gt;0, 0, IF(SUM(C15:H15)&gt;0, 2, IF(SUM(C15:H15)&lt;0, 3, 1))))</f>
        <v>1</v>
      </c>
      <c r="BN15" s="43">
        <f>IFERROR(__xludf.DUMMYFUNCTION("IF(BM15=1, FILTER(TOSSUP, LEN(TOSSUP)), IF(BM15=2, FILTER(NEG, LEN(NEG)), IF(BM15, FILTER(NONEG, LEN(NONEG)), """")))"),-5.0)</f>
        <v>-5</v>
      </c>
      <c r="BO15" s="43">
        <f>IFERROR(__xludf.DUMMYFUNCTION("""COMPUTED_VALUE"""),10.0)</f>
        <v>10</v>
      </c>
      <c r="BP15" s="43">
        <f>IFERROR(__xludf.DUMMYFUNCTION("""COMPUTED_VALUE"""),15.0)</f>
        <v>15</v>
      </c>
      <c r="BQ15" s="43">
        <f>IF(P3="", 0, IF(SUM(M15:R15)-P15&lt;&gt;0, 0, IF(SUM(C15:H15)&gt;0, 2, IF(SUM(C15:H15)&lt;0, 3, 1))))</f>
        <v>0</v>
      </c>
      <c r="BR15" s="43" t="str">
        <f>IFERROR(__xludf.DUMMYFUNCTION("IF(BQ15=1, FILTER(TOSSUP, LEN(TOSSUP)), IF(BQ15=2, FILTER(NEG, LEN(NEG)), IF(BQ15, FILTER(NONEG, LEN(NONEG)), """")))"),"")</f>
        <v/>
      </c>
      <c r="BS15" s="43"/>
      <c r="BT15" s="43"/>
      <c r="BU15" s="43">
        <f>IF(Q3="", 0, IF(SUM(M15:R15)-Q15&lt;&gt;0, 0, IF(SUM(C15:H15)&gt;0, 2, IF(SUM(C15:H15)&lt;0, 3, 1))))</f>
        <v>0</v>
      </c>
      <c r="BV15" s="43" t="str">
        <f>IFERROR(__xludf.DUMMYFUNCTION("IF(BU15=1, FILTER(TOSSUP, LEN(TOSSUP)), IF(BU15=2, FILTER(NEG, LEN(NEG)), IF(BU15, FILTER(NONEG, LEN(NONEG)), """")))"),"")</f>
        <v/>
      </c>
      <c r="BW15" s="43"/>
      <c r="BX15" s="43"/>
      <c r="BY15" s="43">
        <f>IF(R3="", 0, IF(SUM(M15:R15)-R15&lt;&gt;0, 0, IF(SUM(C15:H15)&gt;0, 2, IF(SUM(C15:H15)&lt;0, 3, 1))))</f>
        <v>0</v>
      </c>
      <c r="BZ15" s="43" t="str">
        <f>IFERROR(__xludf.DUMMYFUNCTION("IF(BY15=1, FILTER(TOSSUP, LEN(TOSSUP)), IF(BY15=2, FILTER(NEG, LEN(NEG)), IF(BY15, FILTER(NONEG, LEN(NONEG)), """")))"),"")</f>
        <v/>
      </c>
      <c r="CA15" s="43"/>
      <c r="CB15" s="43"/>
    </row>
    <row r="16">
      <c r="A16" s="3"/>
      <c r="B16" s="3"/>
      <c r="C16" s="32"/>
      <c r="D16" s="61"/>
      <c r="E16" s="60"/>
      <c r="F16" s="61"/>
      <c r="G16" s="60"/>
      <c r="H16" s="33"/>
      <c r="I16" s="34"/>
      <c r="J16" s="33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2">
        <f>IFERROR(__xludf.DUMMYFUNCTION("IF(OR(RegExMatch(J16&amp;"""",""ERR""), RegExMatch(J16&amp;"""",""--""), RegExMatch(K15&amp;"""",""--""),),  ""-----------"", SUM(J16,K15))"),160.0)</f>
        <v>160</v>
      </c>
      <c r="L16" s="38">
        <v>13.0</v>
      </c>
      <c r="M16" s="39"/>
      <c r="N16" s="61"/>
      <c r="O16" s="58"/>
      <c r="P16" s="59"/>
      <c r="Q16" s="58"/>
      <c r="R16" s="59"/>
      <c r="S16" s="34"/>
      <c r="T16" s="33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2">
        <f>IFERROR(__xludf.DUMMYFUNCTION("IF(OR(RegExMatch(T16&amp;"""",""ERR""), RegExMatch(T16&amp;"""",""--""), RegExMatch(U15&amp;"""",""--""),),  ""-----------"", SUM(T16,U15))"),85.0)</f>
        <v>85</v>
      </c>
      <c r="V16" s="43"/>
      <c r="W16" s="44" t="b">
        <f t="shared" si="1"/>
        <v>0</v>
      </c>
      <c r="X16" s="44" t="str">
        <f>IFERROR(__xludf.DUMMYFUNCTION("IF(W16, FILTER(BONUS, LEN(BONUS)), ""0"")"),"0")</f>
        <v>0</v>
      </c>
      <c r="Y16" s="43"/>
      <c r="Z16" s="43"/>
      <c r="AA16" s="43"/>
      <c r="AB16" s="44" t="b">
        <f t="shared" si="2"/>
        <v>0</v>
      </c>
      <c r="AC16" s="44" t="str">
        <f>IFERROR(__xludf.DUMMYFUNCTION("IF(AB16, FILTER(BONUS, LEN(BONUS)), ""0"")"),"0")</f>
        <v>0</v>
      </c>
      <c r="AD16" s="43"/>
      <c r="AE16" s="43"/>
      <c r="AF16" s="43"/>
      <c r="AG16" s="43">
        <f>IF(C3="", 0, IF(SUM(C16:H16)-C16&lt;&gt;0, 0, IF(SUM(M16:R16)&gt;0, 2, IF(SUM(M16:R16)&lt;0, 3, 1))))</f>
        <v>1</v>
      </c>
      <c r="AH16" s="44">
        <f>IFERROR(__xludf.DUMMYFUNCTION("IF(AG16=1, FILTER(TOSSUP, LEN(TOSSUP)), IF(AG16=2, FILTER(NEG, LEN(NEG)), IF(AG16, FILTER(NONEG, LEN(NONEG)), """")))"),-5.0)</f>
        <v>-5</v>
      </c>
      <c r="AI16" s="43">
        <f>IFERROR(__xludf.DUMMYFUNCTION("""COMPUTED_VALUE"""),10.0)</f>
        <v>10</v>
      </c>
      <c r="AJ16" s="43">
        <f>IFERROR(__xludf.DUMMYFUNCTION("""COMPUTED_VALUE"""),15.0)</f>
        <v>15</v>
      </c>
      <c r="AK16" s="43">
        <f>IF(D3="", 0, IF(SUM(C16:H16)-D16&lt;&gt;0, 0, IF(SUM(M16:R16)&gt;0, 2, IF(SUM(M16:R16)&lt;0, 3, 1))))</f>
        <v>1</v>
      </c>
      <c r="AL16" s="43">
        <f>IFERROR(__xludf.DUMMYFUNCTION("IF(AK16=1, FILTER(TOSSUP, LEN(TOSSUP)), IF(AK16=2, FILTER(NEG, LEN(NEG)), IF(AK16, FILTER(NONEG, LEN(NONEG)), """")))"),-5.0)</f>
        <v>-5</v>
      </c>
      <c r="AM16" s="43">
        <f>IFERROR(__xludf.DUMMYFUNCTION("""COMPUTED_VALUE"""),10.0)</f>
        <v>10</v>
      </c>
      <c r="AN16" s="43">
        <f>IFERROR(__xludf.DUMMYFUNCTION("""COMPUTED_VALUE"""),15.0)</f>
        <v>15</v>
      </c>
      <c r="AO16" s="43">
        <f>IF(E3="", 0, IF(SUM(C16:H16)-E16&lt;&gt;0, 0, IF(SUM(M16:R16)&gt;0, 2, IF(SUM(M16:R16)&lt;0, 3, 1))))</f>
        <v>1</v>
      </c>
      <c r="AP16" s="43">
        <f>IFERROR(__xludf.DUMMYFUNCTION("IF(AO16=1, FILTER(TOSSUP, LEN(TOSSUP)), IF(AO16=2, FILTER(NEG, LEN(NEG)), IF(AO16, FILTER(NONEG, LEN(NONEG)), """")))"),-5.0)</f>
        <v>-5</v>
      </c>
      <c r="AQ16" s="43">
        <f>IFERROR(__xludf.DUMMYFUNCTION("""COMPUTED_VALUE"""),10.0)</f>
        <v>10</v>
      </c>
      <c r="AR16" s="43">
        <f>IFERROR(__xludf.DUMMYFUNCTION("""COMPUTED_VALUE"""),15.0)</f>
        <v>15</v>
      </c>
      <c r="AS16" s="43">
        <f>IF(F3="", 0, IF(SUM(C16:H16)-F16&lt;&gt;0, 0, IF(SUM(M16:R16)&gt;0, 2, IF(SUM(M16:R16)&lt;0, 3, 1))))</f>
        <v>1</v>
      </c>
      <c r="AT16" s="43">
        <f>IFERROR(__xludf.DUMMYFUNCTION("IF(AS16=1, FILTER(TOSSUP, LEN(TOSSUP)), IF(AS16=2, FILTER(NEG, LEN(NEG)), IF(AS16, FILTER(NONEG, LEN(NONEG)), """")))"),-5.0)</f>
        <v>-5</v>
      </c>
      <c r="AU16" s="43">
        <f>IFERROR(__xludf.DUMMYFUNCTION("""COMPUTED_VALUE"""),10.0)</f>
        <v>10</v>
      </c>
      <c r="AV16" s="43">
        <f>IFERROR(__xludf.DUMMYFUNCTION("""COMPUTED_VALUE"""),15.0)</f>
        <v>15</v>
      </c>
      <c r="AW16" s="43">
        <f>IF(G3="", 0, IF(SUM(C16:H16)-G16&lt;&gt;0, 0, IF(SUM(M16:R16)&gt;0, 2, IF(SUM(M16:R16)&lt;0, 3, 1))))</f>
        <v>0</v>
      </c>
      <c r="AX16" s="43" t="str">
        <f>IFERROR(__xludf.DUMMYFUNCTION("IF(AW16=1, FILTER(TOSSUP, LEN(TOSSUP)), IF(AW16=2, FILTER(NEG, LEN(NEG)), IF(AW16, FILTER(NONEG, LEN(NONEG)), """")))"),"")</f>
        <v/>
      </c>
      <c r="AY16" s="43"/>
      <c r="AZ16" s="43"/>
      <c r="BA16" s="43">
        <f>IF(H3="", 0, IF(SUM(C16:H16)-H16&lt;&gt;0, 0, IF(SUM(M16:R16)&gt;0, 2, IF(SUM(M16:R16)&lt;0, 3, 1))))</f>
        <v>0</v>
      </c>
      <c r="BB16" s="43" t="str">
        <f>IFERROR(__xludf.DUMMYFUNCTION("IF(BA16=1, FILTER(TOSSUP, LEN(TOSSUP)), IF(BA16=2, FILTER(NEG, LEN(NEG)), IF(BA16, FILTER(NONEG, LEN(NONEG)), """")))"),"")</f>
        <v/>
      </c>
      <c r="BC16" s="43"/>
      <c r="BD16" s="43"/>
      <c r="BE16" s="43">
        <f>IF(M3="", 0, IF(SUM(M16:R16)-M16&lt;&gt;0, 0, IF(SUM(C16:H16)&gt;0, 2, IF(SUM(C16:H16)&lt;0, 3, 1))))</f>
        <v>1</v>
      </c>
      <c r="BF16" s="43">
        <f>IFERROR(__xludf.DUMMYFUNCTION("IF(BE16=1, FILTER(TOSSUP, LEN(TOSSUP)), IF(BE16=2, FILTER(NEG, LEN(NEG)), IF(BE16, FILTER(NONEG, LEN(NONEG)), """")))"),-5.0)</f>
        <v>-5</v>
      </c>
      <c r="BG16" s="43">
        <f>IFERROR(__xludf.DUMMYFUNCTION("""COMPUTED_VALUE"""),10.0)</f>
        <v>10</v>
      </c>
      <c r="BH16" s="43">
        <f>IFERROR(__xludf.DUMMYFUNCTION("""COMPUTED_VALUE"""),15.0)</f>
        <v>15</v>
      </c>
      <c r="BI16" s="43">
        <f>IF(N3="", 0, IF(SUM(M16:R16)-N16&lt;&gt;0, 0, IF(SUM(C16:H16)&gt;0, 2, IF(SUM(C16:H16)&lt;0, 3, 1))))</f>
        <v>1</v>
      </c>
      <c r="BJ16" s="43">
        <f>IFERROR(__xludf.DUMMYFUNCTION("IF(BI16=1, FILTER(TOSSUP, LEN(TOSSUP)), IF(BI16=2, FILTER(NEG, LEN(NEG)), IF(BI16, FILTER(NONEG, LEN(NONEG)), """")))"),-5.0)</f>
        <v>-5</v>
      </c>
      <c r="BK16" s="43">
        <f>IFERROR(__xludf.DUMMYFUNCTION("""COMPUTED_VALUE"""),10.0)</f>
        <v>10</v>
      </c>
      <c r="BL16" s="43">
        <f>IFERROR(__xludf.DUMMYFUNCTION("""COMPUTED_VALUE"""),15.0)</f>
        <v>15</v>
      </c>
      <c r="BM16" s="43">
        <f>IF(O3="", 0, IF(SUM(M16:R16)-O16&lt;&gt;0, 0, IF(SUM(C16:H16)&gt;0, 2, IF(SUM(C16:H16)&lt;0, 3, 1))))</f>
        <v>1</v>
      </c>
      <c r="BN16" s="43">
        <f>IFERROR(__xludf.DUMMYFUNCTION("IF(BM16=1, FILTER(TOSSUP, LEN(TOSSUP)), IF(BM16=2, FILTER(NEG, LEN(NEG)), IF(BM16, FILTER(NONEG, LEN(NONEG)), """")))"),-5.0)</f>
        <v>-5</v>
      </c>
      <c r="BO16" s="43">
        <f>IFERROR(__xludf.DUMMYFUNCTION("""COMPUTED_VALUE"""),10.0)</f>
        <v>10</v>
      </c>
      <c r="BP16" s="43">
        <f>IFERROR(__xludf.DUMMYFUNCTION("""COMPUTED_VALUE"""),15.0)</f>
        <v>15</v>
      </c>
      <c r="BQ16" s="43">
        <f>IF(P3="", 0, IF(SUM(M16:R16)-P16&lt;&gt;0, 0, IF(SUM(C16:H16)&gt;0, 2, IF(SUM(C16:H16)&lt;0, 3, 1))))</f>
        <v>0</v>
      </c>
      <c r="BR16" s="43" t="str">
        <f>IFERROR(__xludf.DUMMYFUNCTION("IF(BQ16=1, FILTER(TOSSUP, LEN(TOSSUP)), IF(BQ16=2, FILTER(NEG, LEN(NEG)), IF(BQ16, FILTER(NONEG, LEN(NONEG)), """")))"),"")</f>
        <v/>
      </c>
      <c r="BS16" s="43"/>
      <c r="BT16" s="43"/>
      <c r="BU16" s="43">
        <f>IF(Q3="", 0, IF(SUM(M16:R16)-Q16&lt;&gt;0, 0, IF(SUM(C16:H16)&gt;0, 2, IF(SUM(C16:H16)&lt;0, 3, 1))))</f>
        <v>0</v>
      </c>
      <c r="BV16" s="43" t="str">
        <f>IFERROR(__xludf.DUMMYFUNCTION("IF(BU16=1, FILTER(TOSSUP, LEN(TOSSUP)), IF(BU16=2, FILTER(NEG, LEN(NEG)), IF(BU16, FILTER(NONEG, LEN(NONEG)), """")))"),"")</f>
        <v/>
      </c>
      <c r="BW16" s="43"/>
      <c r="BX16" s="43"/>
      <c r="BY16" s="43">
        <f>IF(R3="", 0, IF(SUM(M16:R16)-R16&lt;&gt;0, 0, IF(SUM(C16:H16)&gt;0, 2, IF(SUM(C16:H16)&lt;0, 3, 1))))</f>
        <v>0</v>
      </c>
      <c r="BZ16" s="43" t="str">
        <f>IFERROR(__xludf.DUMMYFUNCTION("IF(BY16=1, FILTER(TOSSUP, LEN(TOSSUP)), IF(BY16=2, FILTER(NEG, LEN(NEG)), IF(BY16, FILTER(NONEG, LEN(NONEG)), """")))"),"")</f>
        <v/>
      </c>
      <c r="CA16" s="43"/>
      <c r="CB16" s="43"/>
    </row>
    <row r="17">
      <c r="A17" s="3"/>
      <c r="B17" s="3"/>
      <c r="C17" s="32"/>
      <c r="D17" s="61"/>
      <c r="E17" s="60"/>
      <c r="F17" s="61"/>
      <c r="G17" s="60"/>
      <c r="H17" s="61"/>
      <c r="I17" s="34"/>
      <c r="J17" s="33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2">
        <f>IFERROR(__xludf.DUMMYFUNCTION("IF(OR(RegExMatch(J17&amp;"""",""ERR""), RegExMatch(J17&amp;"""",""--""), RegExMatch(K16&amp;"""",""--""),),  ""-----------"", SUM(J17,K16))"),160.0)</f>
        <v>160</v>
      </c>
      <c r="L17" s="38">
        <v>14.0</v>
      </c>
      <c r="M17" s="39"/>
      <c r="N17" s="61"/>
      <c r="O17" s="39"/>
      <c r="P17" s="59"/>
      <c r="Q17" s="58"/>
      <c r="R17" s="59"/>
      <c r="S17" s="34"/>
      <c r="T17" s="33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2">
        <f>IFERROR(__xludf.DUMMYFUNCTION("IF(OR(RegExMatch(T17&amp;"""",""ERR""), RegExMatch(T17&amp;"""",""--""), RegExMatch(U16&amp;"""",""--""),),  ""-----------"", SUM(T17,U16))"),85.0)</f>
        <v>85</v>
      </c>
      <c r="V17" s="43"/>
      <c r="W17" s="44" t="b">
        <f t="shared" si="1"/>
        <v>0</v>
      </c>
      <c r="X17" s="44" t="str">
        <f>IFERROR(__xludf.DUMMYFUNCTION("IF(W17, FILTER(BONUS, LEN(BONUS)), ""0"")"),"0")</f>
        <v>0</v>
      </c>
      <c r="Y17" s="43"/>
      <c r="Z17" s="43"/>
      <c r="AA17" s="43"/>
      <c r="AB17" s="44" t="b">
        <f t="shared" si="2"/>
        <v>0</v>
      </c>
      <c r="AC17" s="44" t="str">
        <f>IFERROR(__xludf.DUMMYFUNCTION("IF(AB17, FILTER(BONUS, LEN(BONUS)), ""0"")"),"0")</f>
        <v>0</v>
      </c>
      <c r="AD17" s="43"/>
      <c r="AE17" s="43"/>
      <c r="AF17" s="43"/>
      <c r="AG17" s="43">
        <f>IF(C3="", 0, IF(SUM(C17:H17)-C17&lt;&gt;0, 0, IF(SUM(M17:R17)&gt;0, 2, IF(SUM(M17:R17)&lt;0, 3, 1))))</f>
        <v>1</v>
      </c>
      <c r="AH17" s="44">
        <f>IFERROR(__xludf.DUMMYFUNCTION("IF(AG17=1, FILTER(TOSSUP, LEN(TOSSUP)), IF(AG17=2, FILTER(NEG, LEN(NEG)), IF(AG17, FILTER(NONEG, LEN(NONEG)), """")))"),-5.0)</f>
        <v>-5</v>
      </c>
      <c r="AI17" s="43">
        <f>IFERROR(__xludf.DUMMYFUNCTION("""COMPUTED_VALUE"""),10.0)</f>
        <v>10</v>
      </c>
      <c r="AJ17" s="43">
        <f>IFERROR(__xludf.DUMMYFUNCTION("""COMPUTED_VALUE"""),15.0)</f>
        <v>15</v>
      </c>
      <c r="AK17" s="43">
        <f>IF(D3="", 0, IF(SUM(C17:H17)-D17&lt;&gt;0, 0, IF(SUM(M17:R17)&gt;0, 2, IF(SUM(M17:R17)&lt;0, 3, 1))))</f>
        <v>1</v>
      </c>
      <c r="AL17" s="43">
        <f>IFERROR(__xludf.DUMMYFUNCTION("IF(AK17=1, FILTER(TOSSUP, LEN(TOSSUP)), IF(AK17=2, FILTER(NEG, LEN(NEG)), IF(AK17, FILTER(NONEG, LEN(NONEG)), """")))"),-5.0)</f>
        <v>-5</v>
      </c>
      <c r="AM17" s="43">
        <f>IFERROR(__xludf.DUMMYFUNCTION("""COMPUTED_VALUE"""),10.0)</f>
        <v>10</v>
      </c>
      <c r="AN17" s="43">
        <f>IFERROR(__xludf.DUMMYFUNCTION("""COMPUTED_VALUE"""),15.0)</f>
        <v>15</v>
      </c>
      <c r="AO17" s="43">
        <f>IF(E3="", 0, IF(SUM(C17:H17)-E17&lt;&gt;0, 0, IF(SUM(M17:R17)&gt;0, 2, IF(SUM(M17:R17)&lt;0, 3, 1))))</f>
        <v>1</v>
      </c>
      <c r="AP17" s="43">
        <f>IFERROR(__xludf.DUMMYFUNCTION("IF(AO17=1, FILTER(TOSSUP, LEN(TOSSUP)), IF(AO17=2, FILTER(NEG, LEN(NEG)), IF(AO17, FILTER(NONEG, LEN(NONEG)), """")))"),-5.0)</f>
        <v>-5</v>
      </c>
      <c r="AQ17" s="43">
        <f>IFERROR(__xludf.DUMMYFUNCTION("""COMPUTED_VALUE"""),10.0)</f>
        <v>10</v>
      </c>
      <c r="AR17" s="43">
        <f>IFERROR(__xludf.DUMMYFUNCTION("""COMPUTED_VALUE"""),15.0)</f>
        <v>15</v>
      </c>
      <c r="AS17" s="43">
        <f>IF(F3="", 0, IF(SUM(C17:H17)-F17&lt;&gt;0, 0, IF(SUM(M17:R17)&gt;0, 2, IF(SUM(M17:R17)&lt;0, 3, 1))))</f>
        <v>1</v>
      </c>
      <c r="AT17" s="43">
        <f>IFERROR(__xludf.DUMMYFUNCTION("IF(AS17=1, FILTER(TOSSUP, LEN(TOSSUP)), IF(AS17=2, FILTER(NEG, LEN(NEG)), IF(AS17, FILTER(NONEG, LEN(NONEG)), """")))"),-5.0)</f>
        <v>-5</v>
      </c>
      <c r="AU17" s="43">
        <f>IFERROR(__xludf.DUMMYFUNCTION("""COMPUTED_VALUE"""),10.0)</f>
        <v>10</v>
      </c>
      <c r="AV17" s="43">
        <f>IFERROR(__xludf.DUMMYFUNCTION("""COMPUTED_VALUE"""),15.0)</f>
        <v>15</v>
      </c>
      <c r="AW17" s="43">
        <f>IF(G3="", 0, IF(SUM(C17:H17)-G17&lt;&gt;0, 0, IF(SUM(M17:R17)&gt;0, 2, IF(SUM(M17:R17)&lt;0, 3, 1))))</f>
        <v>0</v>
      </c>
      <c r="AX17" s="43" t="str">
        <f>IFERROR(__xludf.DUMMYFUNCTION("IF(AW17=1, FILTER(TOSSUP, LEN(TOSSUP)), IF(AW17=2, FILTER(NEG, LEN(NEG)), IF(AW17, FILTER(NONEG, LEN(NONEG)), """")))"),"")</f>
        <v/>
      </c>
      <c r="AY17" s="43"/>
      <c r="AZ17" s="43"/>
      <c r="BA17" s="43">
        <f>IF(H3="", 0, IF(SUM(C17:H17)-H17&lt;&gt;0, 0, IF(SUM(M17:R17)&gt;0, 2, IF(SUM(M17:R17)&lt;0, 3, 1))))</f>
        <v>0</v>
      </c>
      <c r="BB17" s="43" t="str">
        <f>IFERROR(__xludf.DUMMYFUNCTION("IF(BA17=1, FILTER(TOSSUP, LEN(TOSSUP)), IF(BA17=2, FILTER(NEG, LEN(NEG)), IF(BA17, FILTER(NONEG, LEN(NONEG)), """")))"),"")</f>
        <v/>
      </c>
      <c r="BC17" s="43"/>
      <c r="BD17" s="43"/>
      <c r="BE17" s="43">
        <f>IF(M3="", 0, IF(SUM(M17:R17)-M17&lt;&gt;0, 0, IF(SUM(C17:H17)&gt;0, 2, IF(SUM(C17:H17)&lt;0, 3, 1))))</f>
        <v>1</v>
      </c>
      <c r="BF17" s="43">
        <f>IFERROR(__xludf.DUMMYFUNCTION("IF(BE17=1, FILTER(TOSSUP, LEN(TOSSUP)), IF(BE17=2, FILTER(NEG, LEN(NEG)), IF(BE17, FILTER(NONEG, LEN(NONEG)), """")))"),-5.0)</f>
        <v>-5</v>
      </c>
      <c r="BG17" s="43">
        <f>IFERROR(__xludf.DUMMYFUNCTION("""COMPUTED_VALUE"""),10.0)</f>
        <v>10</v>
      </c>
      <c r="BH17" s="43">
        <f>IFERROR(__xludf.DUMMYFUNCTION("""COMPUTED_VALUE"""),15.0)</f>
        <v>15</v>
      </c>
      <c r="BI17" s="43">
        <f>IF(N3="", 0, IF(SUM(M17:R17)-N17&lt;&gt;0, 0, IF(SUM(C17:H17)&gt;0, 2, IF(SUM(C17:H17)&lt;0, 3, 1))))</f>
        <v>1</v>
      </c>
      <c r="BJ17" s="43">
        <f>IFERROR(__xludf.DUMMYFUNCTION("IF(BI17=1, FILTER(TOSSUP, LEN(TOSSUP)), IF(BI17=2, FILTER(NEG, LEN(NEG)), IF(BI17, FILTER(NONEG, LEN(NONEG)), """")))"),-5.0)</f>
        <v>-5</v>
      </c>
      <c r="BK17" s="43">
        <f>IFERROR(__xludf.DUMMYFUNCTION("""COMPUTED_VALUE"""),10.0)</f>
        <v>10</v>
      </c>
      <c r="BL17" s="43">
        <f>IFERROR(__xludf.DUMMYFUNCTION("""COMPUTED_VALUE"""),15.0)</f>
        <v>15</v>
      </c>
      <c r="BM17" s="43">
        <f>IF(O3="", 0, IF(SUM(M17:R17)-O17&lt;&gt;0, 0, IF(SUM(C17:H17)&gt;0, 2, IF(SUM(C17:H17)&lt;0, 3, 1))))</f>
        <v>1</v>
      </c>
      <c r="BN17" s="43">
        <f>IFERROR(__xludf.DUMMYFUNCTION("IF(BM17=1, FILTER(TOSSUP, LEN(TOSSUP)), IF(BM17=2, FILTER(NEG, LEN(NEG)), IF(BM17, FILTER(NONEG, LEN(NONEG)), """")))"),-5.0)</f>
        <v>-5</v>
      </c>
      <c r="BO17" s="43">
        <f>IFERROR(__xludf.DUMMYFUNCTION("""COMPUTED_VALUE"""),10.0)</f>
        <v>10</v>
      </c>
      <c r="BP17" s="43">
        <f>IFERROR(__xludf.DUMMYFUNCTION("""COMPUTED_VALUE"""),15.0)</f>
        <v>15</v>
      </c>
      <c r="BQ17" s="43">
        <f>IF(P3="", 0, IF(SUM(M17:R17)-P17&lt;&gt;0, 0, IF(SUM(C17:H17)&gt;0, 2, IF(SUM(C17:H17)&lt;0, 3, 1))))</f>
        <v>0</v>
      </c>
      <c r="BR17" s="43" t="str">
        <f>IFERROR(__xludf.DUMMYFUNCTION("IF(BQ17=1, FILTER(TOSSUP, LEN(TOSSUP)), IF(BQ17=2, FILTER(NEG, LEN(NEG)), IF(BQ17, FILTER(NONEG, LEN(NONEG)), """")))"),"")</f>
        <v/>
      </c>
      <c r="BS17" s="43"/>
      <c r="BT17" s="43"/>
      <c r="BU17" s="43">
        <f>IF(Q3="", 0, IF(SUM(M17:R17)-Q17&lt;&gt;0, 0, IF(SUM(C17:H17)&gt;0, 2, IF(SUM(C17:H17)&lt;0, 3, 1))))</f>
        <v>0</v>
      </c>
      <c r="BV17" s="43" t="str">
        <f>IFERROR(__xludf.DUMMYFUNCTION("IF(BU17=1, FILTER(TOSSUP, LEN(TOSSUP)), IF(BU17=2, FILTER(NEG, LEN(NEG)), IF(BU17, FILTER(NONEG, LEN(NONEG)), """")))"),"")</f>
        <v/>
      </c>
      <c r="BW17" s="43"/>
      <c r="BX17" s="43"/>
      <c r="BY17" s="43">
        <f>IF(R3="", 0, IF(SUM(M17:R17)-R17&lt;&gt;0, 0, IF(SUM(C17:H17)&gt;0, 2, IF(SUM(C17:H17)&lt;0, 3, 1))))</f>
        <v>0</v>
      </c>
      <c r="BZ17" s="43" t="str">
        <f>IFERROR(__xludf.DUMMYFUNCTION("IF(BY17=1, FILTER(TOSSUP, LEN(TOSSUP)), IF(BY17=2, FILTER(NEG, LEN(NEG)), IF(BY17, FILTER(NONEG, LEN(NONEG)), """")))"),"")</f>
        <v/>
      </c>
      <c r="CA17" s="43"/>
      <c r="CB17" s="43"/>
    </row>
    <row r="18">
      <c r="A18" s="3"/>
      <c r="B18" s="3"/>
      <c r="C18" s="32"/>
      <c r="D18" s="33"/>
      <c r="E18" s="32"/>
      <c r="F18" s="61"/>
      <c r="G18" s="60"/>
      <c r="H18" s="61"/>
      <c r="I18" s="34"/>
      <c r="J18" s="33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2">
        <f>IFERROR(__xludf.DUMMYFUNCTION("IF(OR(RegExMatch(J18&amp;"""",""ERR""), RegExMatch(J18&amp;"""",""--""), RegExMatch(K17&amp;"""",""--""),),  ""-----------"", SUM(J18,K17))"),160.0)</f>
        <v>160</v>
      </c>
      <c r="L18" s="38">
        <v>15.0</v>
      </c>
      <c r="M18" s="39">
        <v>10.0</v>
      </c>
      <c r="N18" s="61"/>
      <c r="O18" s="58"/>
      <c r="P18" s="59"/>
      <c r="Q18" s="58"/>
      <c r="R18" s="59"/>
      <c r="S18" s="34">
        <v>10.0</v>
      </c>
      <c r="T18" s="33">
        <f>IF(AND(SUM(M18:R18)&lt;=0,S18&gt;0), "BON.ERR", IF(OR(AND(M18&lt;&gt;"", M3=""), AND(N18&lt;&gt;"", N3=""), AND(O18&lt;&gt;"", O3=""), AND(P18&lt;&gt;"", P3=""), AND(Q18&lt;&gt;"", Q3=""), AND(R18&lt;&gt;"", R3="")), "TU.ERR", SUM(M18:S18)))</f>
        <v>20</v>
      </c>
      <c r="U18" s="42">
        <f>IFERROR(__xludf.DUMMYFUNCTION("IF(OR(RegExMatch(T18&amp;"""",""ERR""), RegExMatch(T18&amp;"""",""--""), RegExMatch(U17&amp;"""",""--""),),  ""-----------"", SUM(T18,U17))"),105.0)</f>
        <v>105</v>
      </c>
      <c r="V18" s="43"/>
      <c r="W18" s="44" t="b">
        <f t="shared" si="1"/>
        <v>0</v>
      </c>
      <c r="X18" s="44" t="str">
        <f>IFERROR(__xludf.DUMMYFUNCTION("IF(W18, FILTER(BONUS, LEN(BONUS)), ""0"")"),"0")</f>
        <v>0</v>
      </c>
      <c r="Y18" s="43"/>
      <c r="Z18" s="43"/>
      <c r="AA18" s="43"/>
      <c r="AB18" s="44" t="b">
        <f t="shared" si="2"/>
        <v>1</v>
      </c>
      <c r="AC18" s="44">
        <f>IFERROR(__xludf.DUMMYFUNCTION("IF(AB18, FILTER(BONUS, LEN(BONUS)), ""0"")"),0.0)</f>
        <v>0</v>
      </c>
      <c r="AD18" s="43">
        <f>IFERROR(__xludf.DUMMYFUNCTION("""COMPUTED_VALUE"""),10.0)</f>
        <v>10</v>
      </c>
      <c r="AE18" s="43">
        <f>IFERROR(__xludf.DUMMYFUNCTION("""COMPUTED_VALUE"""),20.0)</f>
        <v>20</v>
      </c>
      <c r="AF18" s="43">
        <f>IFERROR(__xludf.DUMMYFUNCTION("""COMPUTED_VALUE"""),30.0)</f>
        <v>30</v>
      </c>
      <c r="AG18" s="43">
        <f>IF(C3="", 0, IF(SUM(C18:H18)-C18&lt;&gt;0, 0, IF(SUM(M18:R18)&gt;0, 2, IF(SUM(M18:R18)&lt;0, 3, 1))))</f>
        <v>2</v>
      </c>
      <c r="AH18" s="44">
        <f>IFERROR(__xludf.DUMMYFUNCTION("IF(AG18=1, FILTER(TOSSUP, LEN(TOSSUP)), IF(AG18=2, FILTER(NEG, LEN(NEG)), IF(AG18, FILTER(NONEG, LEN(NONEG)), """")))"),-5.0)</f>
        <v>-5</v>
      </c>
      <c r="AI18" s="43"/>
      <c r="AJ18" s="43"/>
      <c r="AK18" s="43">
        <f>IF(D3="", 0, IF(SUM(C18:H18)-D18&lt;&gt;0, 0, IF(SUM(M18:R18)&gt;0, 2, IF(SUM(M18:R18)&lt;0, 3, 1))))</f>
        <v>2</v>
      </c>
      <c r="AL18" s="43">
        <f>IFERROR(__xludf.DUMMYFUNCTION("IF(AK18=1, FILTER(TOSSUP, LEN(TOSSUP)), IF(AK18=2, FILTER(NEG, LEN(NEG)), IF(AK18, FILTER(NONEG, LEN(NONEG)), """")))"),-5.0)</f>
        <v>-5</v>
      </c>
      <c r="AM18" s="43"/>
      <c r="AN18" s="43"/>
      <c r="AO18" s="43">
        <f>IF(E3="", 0, IF(SUM(C18:H18)-E18&lt;&gt;0, 0, IF(SUM(M18:R18)&gt;0, 2, IF(SUM(M18:R18)&lt;0, 3, 1))))</f>
        <v>2</v>
      </c>
      <c r="AP18" s="43">
        <f>IFERROR(__xludf.DUMMYFUNCTION("IF(AO18=1, FILTER(TOSSUP, LEN(TOSSUP)), IF(AO18=2, FILTER(NEG, LEN(NEG)), IF(AO18, FILTER(NONEG, LEN(NONEG)), """")))"),-5.0)</f>
        <v>-5</v>
      </c>
      <c r="AQ18" s="43"/>
      <c r="AR18" s="43"/>
      <c r="AS18" s="43">
        <f>IF(F3="", 0, IF(SUM(C18:H18)-F18&lt;&gt;0, 0, IF(SUM(M18:R18)&gt;0, 2, IF(SUM(M18:R18)&lt;0, 3, 1))))</f>
        <v>2</v>
      </c>
      <c r="AT18" s="43">
        <f>IFERROR(__xludf.DUMMYFUNCTION("IF(AS18=1, FILTER(TOSSUP, LEN(TOSSUP)), IF(AS18=2, FILTER(NEG, LEN(NEG)), IF(AS18, FILTER(NONEG, LEN(NONEG)), """")))"),-5.0)</f>
        <v>-5</v>
      </c>
      <c r="AU18" s="43"/>
      <c r="AV18" s="43"/>
      <c r="AW18" s="43">
        <f>IF(G3="", 0, IF(SUM(C18:H18)-G18&lt;&gt;0, 0, IF(SUM(M18:R18)&gt;0, 2, IF(SUM(M18:R18)&lt;0, 3, 1))))</f>
        <v>0</v>
      </c>
      <c r="AX18" s="43" t="str">
        <f>IFERROR(__xludf.DUMMYFUNCTION("IF(AW18=1, FILTER(TOSSUP, LEN(TOSSUP)), IF(AW18=2, FILTER(NEG, LEN(NEG)), IF(AW18, FILTER(NONEG, LEN(NONEG)), """")))"),"")</f>
        <v/>
      </c>
      <c r="AY18" s="43"/>
      <c r="AZ18" s="43"/>
      <c r="BA18" s="43">
        <f>IF(H3="", 0, IF(SUM(C18:H18)-H18&lt;&gt;0, 0, IF(SUM(M18:R18)&gt;0, 2, IF(SUM(M18:R18)&lt;0, 3, 1))))</f>
        <v>0</v>
      </c>
      <c r="BB18" s="43" t="str">
        <f>IFERROR(__xludf.DUMMYFUNCTION("IF(BA18=1, FILTER(TOSSUP, LEN(TOSSUP)), IF(BA18=2, FILTER(NEG, LEN(NEG)), IF(BA18, FILTER(NONEG, LEN(NONEG)), """")))"),"")</f>
        <v/>
      </c>
      <c r="BC18" s="43"/>
      <c r="BD18" s="43"/>
      <c r="BE18" s="43">
        <f>IF(M3="", 0, IF(SUM(M18:R18)-M18&lt;&gt;0, 0, IF(SUM(C18:H18)&gt;0, 2, IF(SUM(C18:H18)&lt;0, 3, 1))))</f>
        <v>1</v>
      </c>
      <c r="BF18" s="43">
        <f>IFERROR(__xludf.DUMMYFUNCTION("IF(BE18=1, FILTER(TOSSUP, LEN(TOSSUP)), IF(BE18=2, FILTER(NEG, LEN(NEG)), IF(BE18, FILTER(NONEG, LEN(NONEG)), """")))"),-5.0)</f>
        <v>-5</v>
      </c>
      <c r="BG18" s="43">
        <f>IFERROR(__xludf.DUMMYFUNCTION("""COMPUTED_VALUE"""),10.0)</f>
        <v>10</v>
      </c>
      <c r="BH18" s="43">
        <f>IFERROR(__xludf.DUMMYFUNCTION("""COMPUTED_VALUE"""),15.0)</f>
        <v>15</v>
      </c>
      <c r="BI18" s="43">
        <f>IF(N3="", 0, IF(SUM(M18:R18)-N18&lt;&gt;0, 0, IF(SUM(C18:H18)&gt;0, 2, IF(SUM(C18:H18)&lt;0, 3, 1))))</f>
        <v>0</v>
      </c>
      <c r="BJ18" s="43" t="str">
        <f>IFERROR(__xludf.DUMMYFUNCTION("IF(BI18=1, FILTER(TOSSUP, LEN(TOSSUP)), IF(BI18=2, FILTER(NEG, LEN(NEG)), IF(BI18, FILTER(NONEG, LEN(NONEG)), """")))"),"")</f>
        <v/>
      </c>
      <c r="BK18" s="43"/>
      <c r="BL18" s="43"/>
      <c r="BM18" s="43">
        <f>IF(O3="", 0, IF(SUM(M18:R18)-O18&lt;&gt;0, 0, IF(SUM(C18:H18)&gt;0, 2, IF(SUM(C18:H18)&lt;0, 3, 1))))</f>
        <v>0</v>
      </c>
      <c r="BN18" s="43" t="str">
        <f>IFERROR(__xludf.DUMMYFUNCTION("IF(BM18=1, FILTER(TOSSUP, LEN(TOSSUP)), IF(BM18=2, FILTER(NEG, LEN(NEG)), IF(BM18, FILTER(NONEG, LEN(NONEG)), """")))"),"")</f>
        <v/>
      </c>
      <c r="BO18" s="43"/>
      <c r="BP18" s="43"/>
      <c r="BQ18" s="43">
        <f>IF(P3="", 0, IF(SUM(M18:R18)-P18&lt;&gt;0, 0, IF(SUM(C18:H18)&gt;0, 2, IF(SUM(C18:H18)&lt;0, 3, 1))))</f>
        <v>0</v>
      </c>
      <c r="BR18" s="43" t="str">
        <f>IFERROR(__xludf.DUMMYFUNCTION("IF(BQ18=1, FILTER(TOSSUP, LEN(TOSSUP)), IF(BQ18=2, FILTER(NEG, LEN(NEG)), IF(BQ18, FILTER(NONEG, LEN(NONEG)), """")))"),"")</f>
        <v/>
      </c>
      <c r="BS18" s="43"/>
      <c r="BT18" s="43"/>
      <c r="BU18" s="43">
        <f>IF(Q3="", 0, IF(SUM(M18:R18)-Q18&lt;&gt;0, 0, IF(SUM(C18:H18)&gt;0, 2, IF(SUM(C18:H18)&lt;0, 3, 1))))</f>
        <v>0</v>
      </c>
      <c r="BV18" s="43" t="str">
        <f>IFERROR(__xludf.DUMMYFUNCTION("IF(BU18=1, FILTER(TOSSUP, LEN(TOSSUP)), IF(BU18=2, FILTER(NEG, LEN(NEG)), IF(BU18, FILTER(NONEG, LEN(NONEG)), """")))"),"")</f>
        <v/>
      </c>
      <c r="BW18" s="43"/>
      <c r="BX18" s="43"/>
      <c r="BY18" s="43">
        <f>IF(R3="", 0, IF(SUM(M18:R18)-R18&lt;&gt;0, 0, IF(SUM(C18:H18)&gt;0, 2, IF(SUM(C18:H18)&lt;0, 3, 1))))</f>
        <v>0</v>
      </c>
      <c r="BZ18" s="43" t="str">
        <f>IFERROR(__xludf.DUMMYFUNCTION("IF(BY18=1, FILTER(TOSSUP, LEN(TOSSUP)), IF(BY18=2, FILTER(NEG, LEN(NEG)), IF(BY18, FILTER(NONEG, LEN(NONEG)), """")))"),"")</f>
        <v/>
      </c>
      <c r="CA18" s="43"/>
      <c r="CB18" s="43"/>
    </row>
    <row r="19">
      <c r="A19" s="3"/>
      <c r="B19" s="3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SUM(J19,K18))"),160.0)</f>
        <v>160</v>
      </c>
      <c r="L19" s="67">
        <v>16.0</v>
      </c>
      <c r="M19" s="68"/>
      <c r="N19" s="71"/>
      <c r="O19" s="68">
        <v>15.0</v>
      </c>
      <c r="P19" s="70"/>
      <c r="Q19" s="69"/>
      <c r="R19" s="70"/>
      <c r="S19" s="65">
        <v>20.0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35</v>
      </c>
      <c r="U19" s="66">
        <f>IFERROR(__xludf.DUMMYFUNCTION("IF(OR(RegExMatch(T19&amp;"""",""ERR""), RegExMatch(T19&amp;"""",""--""), RegExMatch(U18&amp;"""",""--""),),  ""-----------"", SUM(T19,U18))"),140.0)</f>
        <v>140</v>
      </c>
      <c r="V19" s="43"/>
      <c r="W19" s="44" t="b">
        <f t="shared" si="1"/>
        <v>0</v>
      </c>
      <c r="X19" s="44" t="str">
        <f>IFERROR(__xludf.DUMMYFUNCTION("IF(W19, FILTER(BONUS, LEN(BONUS)), ""0"")"),"0")</f>
        <v>0</v>
      </c>
      <c r="Y19" s="43"/>
      <c r="Z19" s="43"/>
      <c r="AA19" s="43"/>
      <c r="AB19" s="44" t="b">
        <f t="shared" si="2"/>
        <v>1</v>
      </c>
      <c r="AC19" s="44">
        <f>IFERROR(__xludf.DUMMYFUNCTION("IF(AB19, FILTER(BONUS, LEN(BONUS)), ""0"")"),0.0)</f>
        <v>0</v>
      </c>
      <c r="AD19" s="43">
        <f>IFERROR(__xludf.DUMMYFUNCTION("""COMPUTED_VALUE"""),10.0)</f>
        <v>10</v>
      </c>
      <c r="AE19" s="43">
        <f>IFERROR(__xludf.DUMMYFUNCTION("""COMPUTED_VALUE"""),20.0)</f>
        <v>20</v>
      </c>
      <c r="AF19" s="43">
        <f>IFERROR(__xludf.DUMMYFUNCTION("""COMPUTED_VALUE"""),30.0)</f>
        <v>30</v>
      </c>
      <c r="AG19" s="43">
        <f>IF(C3="", 0, IF(SUM(C19:H19)-C19&lt;&gt;0, 0, IF(SUM(M19:R19)&gt;0, 2, IF(SUM(M19:R19)&lt;0, 3, 1))))</f>
        <v>2</v>
      </c>
      <c r="AH19" s="44">
        <f>IFERROR(__xludf.DUMMYFUNCTION("IF(AG19=1, FILTER(TOSSUP, LEN(TOSSUP)), IF(AG19=2, FILTER(NEG, LEN(NEG)), IF(AG19, FILTER(NONEG, LEN(NONEG)), """")))"),-5.0)</f>
        <v>-5</v>
      </c>
      <c r="AI19" s="43"/>
      <c r="AJ19" s="43"/>
      <c r="AK19" s="43">
        <f>IF(D3="", 0, IF(SUM(C19:H19)-D19&lt;&gt;0, 0, IF(SUM(M19:R19)&gt;0, 2, IF(SUM(M19:R19)&lt;0, 3, 1))))</f>
        <v>2</v>
      </c>
      <c r="AL19" s="43">
        <f>IFERROR(__xludf.DUMMYFUNCTION("IF(AK19=1, FILTER(TOSSUP, LEN(TOSSUP)), IF(AK19=2, FILTER(NEG, LEN(NEG)), IF(AK19, FILTER(NONEG, LEN(NONEG)), """")))"),-5.0)</f>
        <v>-5</v>
      </c>
      <c r="AM19" s="43"/>
      <c r="AN19" s="43"/>
      <c r="AO19" s="43">
        <f>IF(E3="", 0, IF(SUM(C19:H19)-E19&lt;&gt;0, 0, IF(SUM(M19:R19)&gt;0, 2, IF(SUM(M19:R19)&lt;0, 3, 1))))</f>
        <v>2</v>
      </c>
      <c r="AP19" s="43">
        <f>IFERROR(__xludf.DUMMYFUNCTION("IF(AO19=1, FILTER(TOSSUP, LEN(TOSSUP)), IF(AO19=2, FILTER(NEG, LEN(NEG)), IF(AO19, FILTER(NONEG, LEN(NONEG)), """")))"),-5.0)</f>
        <v>-5</v>
      </c>
      <c r="AQ19" s="43"/>
      <c r="AR19" s="43"/>
      <c r="AS19" s="43">
        <f>IF(F3="", 0, IF(SUM(C19:H19)-F19&lt;&gt;0, 0, IF(SUM(M19:R19)&gt;0, 2, IF(SUM(M19:R19)&lt;0, 3, 1))))</f>
        <v>2</v>
      </c>
      <c r="AT19" s="43">
        <f>IFERROR(__xludf.DUMMYFUNCTION("IF(AS19=1, FILTER(TOSSUP, LEN(TOSSUP)), IF(AS19=2, FILTER(NEG, LEN(NEG)), IF(AS19, FILTER(NONEG, LEN(NONEG)), """")))"),-5.0)</f>
        <v>-5</v>
      </c>
      <c r="AU19" s="43"/>
      <c r="AV19" s="43"/>
      <c r="AW19" s="43">
        <f>IF(G3="", 0, IF(SUM(C19:H19)-G19&lt;&gt;0, 0, IF(SUM(M19:R19)&gt;0, 2, IF(SUM(M19:R19)&lt;0, 3, 1))))</f>
        <v>0</v>
      </c>
      <c r="AX19" s="43" t="str">
        <f>IFERROR(__xludf.DUMMYFUNCTION("IF(AW19=1, FILTER(TOSSUP, LEN(TOSSUP)), IF(AW19=2, FILTER(NEG, LEN(NEG)), IF(AW19, FILTER(NONEG, LEN(NONEG)), """")))"),"")</f>
        <v/>
      </c>
      <c r="AY19" s="43"/>
      <c r="AZ19" s="43"/>
      <c r="BA19" s="43">
        <f>IF(H3="", 0, IF(SUM(C19:H19)-H19&lt;&gt;0, 0, IF(SUM(M19:R19)&gt;0, 2, IF(SUM(M19:R19)&lt;0, 3, 1))))</f>
        <v>0</v>
      </c>
      <c r="BB19" s="43" t="str">
        <f>IFERROR(__xludf.DUMMYFUNCTION("IF(BA19=1, FILTER(TOSSUP, LEN(TOSSUP)), IF(BA19=2, FILTER(NEG, LEN(NEG)), IF(BA19, FILTER(NONEG, LEN(NONEG)), """")))"),"")</f>
        <v/>
      </c>
      <c r="BC19" s="43"/>
      <c r="BD19" s="43"/>
      <c r="BE19" s="43">
        <f>IF(M3="", 0, IF(SUM(M19:R19)-M19&lt;&gt;0, 0, IF(SUM(C19:H19)&gt;0, 2, IF(SUM(C19:H19)&lt;0, 3, 1))))</f>
        <v>0</v>
      </c>
      <c r="BF19" s="43" t="str">
        <f>IFERROR(__xludf.DUMMYFUNCTION("IF(BE19=1, FILTER(TOSSUP, LEN(TOSSUP)), IF(BE19=2, FILTER(NEG, LEN(NEG)), IF(BE19, FILTER(NONEG, LEN(NONEG)), """")))"),"")</f>
        <v/>
      </c>
      <c r="BG19" s="43"/>
      <c r="BH19" s="43"/>
      <c r="BI19" s="43">
        <f>IF(N3="", 0, IF(SUM(M19:R19)-N19&lt;&gt;0, 0, IF(SUM(C19:H19)&gt;0, 2, IF(SUM(C19:H19)&lt;0, 3, 1))))</f>
        <v>0</v>
      </c>
      <c r="BJ19" s="43" t="str">
        <f>IFERROR(__xludf.DUMMYFUNCTION("IF(BI19=1, FILTER(TOSSUP, LEN(TOSSUP)), IF(BI19=2, FILTER(NEG, LEN(NEG)), IF(BI19, FILTER(NONEG, LEN(NONEG)), """")))"),"")</f>
        <v/>
      </c>
      <c r="BK19" s="43"/>
      <c r="BL19" s="43"/>
      <c r="BM19" s="43">
        <f>IF(O3="", 0, IF(SUM(M19:R19)-O19&lt;&gt;0, 0, IF(SUM(C19:H19)&gt;0, 2, IF(SUM(C19:H19)&lt;0, 3, 1))))</f>
        <v>1</v>
      </c>
      <c r="BN19" s="43">
        <f>IFERROR(__xludf.DUMMYFUNCTION("IF(BM19=1, FILTER(TOSSUP, LEN(TOSSUP)), IF(BM19=2, FILTER(NEG, LEN(NEG)), IF(BM19, FILTER(NONEG, LEN(NONEG)), """")))"),-5.0)</f>
        <v>-5</v>
      </c>
      <c r="BO19" s="43">
        <f>IFERROR(__xludf.DUMMYFUNCTION("""COMPUTED_VALUE"""),10.0)</f>
        <v>10</v>
      </c>
      <c r="BP19" s="43">
        <f>IFERROR(__xludf.DUMMYFUNCTION("""COMPUTED_VALUE"""),15.0)</f>
        <v>15</v>
      </c>
      <c r="BQ19" s="43">
        <f>IF(P3="", 0, IF(SUM(M19:R19)-P19&lt;&gt;0, 0, IF(SUM(C19:H19)&gt;0, 2, IF(SUM(C19:H19)&lt;0, 3, 1))))</f>
        <v>0</v>
      </c>
      <c r="BR19" s="43" t="str">
        <f>IFERROR(__xludf.DUMMYFUNCTION("IF(BQ19=1, FILTER(TOSSUP, LEN(TOSSUP)), IF(BQ19=2, FILTER(NEG, LEN(NEG)), IF(BQ19, FILTER(NONEG, LEN(NONEG)), """")))"),"")</f>
        <v/>
      </c>
      <c r="BS19" s="43"/>
      <c r="BT19" s="43"/>
      <c r="BU19" s="43">
        <f>IF(Q3="", 0, IF(SUM(M19:R19)-Q19&lt;&gt;0, 0, IF(SUM(C19:H19)&gt;0, 2, IF(SUM(C19:H19)&lt;0, 3, 1))))</f>
        <v>0</v>
      </c>
      <c r="BV19" s="43" t="str">
        <f>IFERROR(__xludf.DUMMYFUNCTION("IF(BU19=1, FILTER(TOSSUP, LEN(TOSSUP)), IF(BU19=2, FILTER(NEG, LEN(NEG)), IF(BU19, FILTER(NONEG, LEN(NONEG)), """")))"),"")</f>
        <v/>
      </c>
      <c r="BW19" s="43"/>
      <c r="BX19" s="43"/>
      <c r="BY19" s="43">
        <f>IF(R3="", 0, IF(SUM(M19:R19)-R19&lt;&gt;0, 0, IF(SUM(C19:H19)&gt;0, 2, IF(SUM(C19:H19)&lt;0, 3, 1))))</f>
        <v>0</v>
      </c>
      <c r="BZ19" s="43" t="str">
        <f>IFERROR(__xludf.DUMMYFUNCTION("IF(BY19=1, FILTER(TOSSUP, LEN(TOSSUP)), IF(BY19=2, FILTER(NEG, LEN(NEG)), IF(BY19, FILTER(NONEG, LEN(NONEG)), """")))"),"")</f>
        <v/>
      </c>
      <c r="CA19" s="43"/>
      <c r="CB19" s="43"/>
    </row>
    <row r="20">
      <c r="A20" s="3"/>
      <c r="B20" s="3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SUM(J20,K19))"),160.0)</f>
        <v>160</v>
      </c>
      <c r="L20" s="67">
        <v>17.0</v>
      </c>
      <c r="M20" s="68"/>
      <c r="N20" s="71"/>
      <c r="O20" s="69"/>
      <c r="P20" s="70"/>
      <c r="Q20" s="69"/>
      <c r="R20" s="70"/>
      <c r="S20" s="65">
        <v>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SUM(T20,U19))"),140.0)</f>
        <v>140</v>
      </c>
      <c r="V20" s="43"/>
      <c r="W20" s="44" t="b">
        <f t="shared" si="1"/>
        <v>0</v>
      </c>
      <c r="X20" s="44" t="str">
        <f>IFERROR(__xludf.DUMMYFUNCTION("IF(W20, FILTER(BONUS, LEN(BONUS)), ""0"")"),"0")</f>
        <v>0</v>
      </c>
      <c r="Y20" s="43"/>
      <c r="Z20" s="43"/>
      <c r="AA20" s="43"/>
      <c r="AB20" s="44" t="b">
        <f t="shared" si="2"/>
        <v>0</v>
      </c>
      <c r="AC20" s="44" t="str">
        <f>IFERROR(__xludf.DUMMYFUNCTION("IF(AB20, FILTER(BONUS, LEN(BONUS)), ""0"")"),"0")</f>
        <v>0</v>
      </c>
      <c r="AD20" s="43"/>
      <c r="AE20" s="43"/>
      <c r="AF20" s="43"/>
      <c r="AG20" s="43">
        <f>IF(C3="", 0, IF(SUM(C20:H20)-C20&lt;&gt;0, 0, IF(SUM(M20:R20)&gt;0, 2, IF(SUM(M20:R20)&lt;0, 3, 1))))</f>
        <v>1</v>
      </c>
      <c r="AH20" s="44">
        <f>IFERROR(__xludf.DUMMYFUNCTION("IF(AG20=1, FILTER(TOSSUP, LEN(TOSSUP)), IF(AG20=2, FILTER(NEG, LEN(NEG)), IF(AG20, FILTER(NONEG, LEN(NONEG)), """")))"),-5.0)</f>
        <v>-5</v>
      </c>
      <c r="AI20" s="43">
        <f>IFERROR(__xludf.DUMMYFUNCTION("""COMPUTED_VALUE"""),10.0)</f>
        <v>10</v>
      </c>
      <c r="AJ20" s="43">
        <f>IFERROR(__xludf.DUMMYFUNCTION("""COMPUTED_VALUE"""),15.0)</f>
        <v>15</v>
      </c>
      <c r="AK20" s="43">
        <f>IF(D3="", 0, IF(SUM(C20:H20)-D20&lt;&gt;0, 0, IF(SUM(M20:R20)&gt;0, 2, IF(SUM(M20:R20)&lt;0, 3, 1))))</f>
        <v>1</v>
      </c>
      <c r="AL20" s="43">
        <f>IFERROR(__xludf.DUMMYFUNCTION("IF(AK20=1, FILTER(TOSSUP, LEN(TOSSUP)), IF(AK20=2, FILTER(NEG, LEN(NEG)), IF(AK20, FILTER(NONEG, LEN(NONEG)), """")))"),-5.0)</f>
        <v>-5</v>
      </c>
      <c r="AM20" s="43">
        <f>IFERROR(__xludf.DUMMYFUNCTION("""COMPUTED_VALUE"""),10.0)</f>
        <v>10</v>
      </c>
      <c r="AN20" s="43">
        <f>IFERROR(__xludf.DUMMYFUNCTION("""COMPUTED_VALUE"""),15.0)</f>
        <v>15</v>
      </c>
      <c r="AO20" s="43">
        <f>IF(E3="", 0, IF(SUM(C20:H20)-E20&lt;&gt;0, 0, IF(SUM(M20:R20)&gt;0, 2, IF(SUM(M20:R20)&lt;0, 3, 1))))</f>
        <v>1</v>
      </c>
      <c r="AP20" s="43">
        <f>IFERROR(__xludf.DUMMYFUNCTION("IF(AO20=1, FILTER(TOSSUP, LEN(TOSSUP)), IF(AO20=2, FILTER(NEG, LEN(NEG)), IF(AO20, FILTER(NONEG, LEN(NONEG)), """")))"),-5.0)</f>
        <v>-5</v>
      </c>
      <c r="AQ20" s="43">
        <f>IFERROR(__xludf.DUMMYFUNCTION("""COMPUTED_VALUE"""),10.0)</f>
        <v>10</v>
      </c>
      <c r="AR20" s="43">
        <f>IFERROR(__xludf.DUMMYFUNCTION("""COMPUTED_VALUE"""),15.0)</f>
        <v>15</v>
      </c>
      <c r="AS20" s="43">
        <f>IF(F3="", 0, IF(SUM(C20:H20)-F20&lt;&gt;0, 0, IF(SUM(M20:R20)&gt;0, 2, IF(SUM(M20:R20)&lt;0, 3, 1))))</f>
        <v>1</v>
      </c>
      <c r="AT20" s="43">
        <f>IFERROR(__xludf.DUMMYFUNCTION("IF(AS20=1, FILTER(TOSSUP, LEN(TOSSUP)), IF(AS20=2, FILTER(NEG, LEN(NEG)), IF(AS20, FILTER(NONEG, LEN(NONEG)), """")))"),-5.0)</f>
        <v>-5</v>
      </c>
      <c r="AU20" s="43">
        <f>IFERROR(__xludf.DUMMYFUNCTION("""COMPUTED_VALUE"""),10.0)</f>
        <v>10</v>
      </c>
      <c r="AV20" s="43">
        <f>IFERROR(__xludf.DUMMYFUNCTION("""COMPUTED_VALUE"""),15.0)</f>
        <v>15</v>
      </c>
      <c r="AW20" s="43">
        <f>IF(G3="", 0, IF(SUM(C20:H20)-G20&lt;&gt;0, 0, IF(SUM(M20:R20)&gt;0, 2, IF(SUM(M20:R20)&lt;0, 3, 1))))</f>
        <v>0</v>
      </c>
      <c r="AX20" s="43" t="str">
        <f>IFERROR(__xludf.DUMMYFUNCTION("IF(AW20=1, FILTER(TOSSUP, LEN(TOSSUP)), IF(AW20=2, FILTER(NEG, LEN(NEG)), IF(AW20, FILTER(NONEG, LEN(NONEG)), """")))"),"")</f>
        <v/>
      </c>
      <c r="AY20" s="43"/>
      <c r="AZ20" s="43"/>
      <c r="BA20" s="43">
        <f>IF(H3="", 0, IF(SUM(C20:H20)-H20&lt;&gt;0, 0, IF(SUM(M20:R20)&gt;0, 2, IF(SUM(M20:R20)&lt;0, 3, 1))))</f>
        <v>0</v>
      </c>
      <c r="BB20" s="43" t="str">
        <f>IFERROR(__xludf.DUMMYFUNCTION("IF(BA20=1, FILTER(TOSSUP, LEN(TOSSUP)), IF(BA20=2, FILTER(NEG, LEN(NEG)), IF(BA20, FILTER(NONEG, LEN(NONEG)), """")))"),"")</f>
        <v/>
      </c>
      <c r="BC20" s="43"/>
      <c r="BD20" s="43"/>
      <c r="BE20" s="43">
        <f>IF(M3="", 0, IF(SUM(M20:R20)-M20&lt;&gt;0, 0, IF(SUM(C20:H20)&gt;0, 2, IF(SUM(C20:H20)&lt;0, 3, 1))))</f>
        <v>1</v>
      </c>
      <c r="BF20" s="43">
        <f>IFERROR(__xludf.DUMMYFUNCTION("IF(BE20=1, FILTER(TOSSUP, LEN(TOSSUP)), IF(BE20=2, FILTER(NEG, LEN(NEG)), IF(BE20, FILTER(NONEG, LEN(NONEG)), """")))"),-5.0)</f>
        <v>-5</v>
      </c>
      <c r="BG20" s="43">
        <f>IFERROR(__xludf.DUMMYFUNCTION("""COMPUTED_VALUE"""),10.0)</f>
        <v>10</v>
      </c>
      <c r="BH20" s="43">
        <f>IFERROR(__xludf.DUMMYFUNCTION("""COMPUTED_VALUE"""),15.0)</f>
        <v>15</v>
      </c>
      <c r="BI20" s="43">
        <f>IF(N3="", 0, IF(SUM(M20:R20)-N20&lt;&gt;0, 0, IF(SUM(C20:H20)&gt;0, 2, IF(SUM(C20:H20)&lt;0, 3, 1))))</f>
        <v>1</v>
      </c>
      <c r="BJ20" s="43">
        <f>IFERROR(__xludf.DUMMYFUNCTION("IF(BI20=1, FILTER(TOSSUP, LEN(TOSSUP)), IF(BI20=2, FILTER(NEG, LEN(NEG)), IF(BI20, FILTER(NONEG, LEN(NONEG)), """")))"),-5.0)</f>
        <v>-5</v>
      </c>
      <c r="BK20" s="43">
        <f>IFERROR(__xludf.DUMMYFUNCTION("""COMPUTED_VALUE"""),10.0)</f>
        <v>10</v>
      </c>
      <c r="BL20" s="43">
        <f>IFERROR(__xludf.DUMMYFUNCTION("""COMPUTED_VALUE"""),15.0)</f>
        <v>15</v>
      </c>
      <c r="BM20" s="43">
        <f>IF(O3="", 0, IF(SUM(M20:R20)-O20&lt;&gt;0, 0, IF(SUM(C20:H20)&gt;0, 2, IF(SUM(C20:H20)&lt;0, 3, 1))))</f>
        <v>1</v>
      </c>
      <c r="BN20" s="43">
        <f>IFERROR(__xludf.DUMMYFUNCTION("IF(BM20=1, FILTER(TOSSUP, LEN(TOSSUP)), IF(BM20=2, FILTER(NEG, LEN(NEG)), IF(BM20, FILTER(NONEG, LEN(NONEG)), """")))"),-5.0)</f>
        <v>-5</v>
      </c>
      <c r="BO20" s="43">
        <f>IFERROR(__xludf.DUMMYFUNCTION("""COMPUTED_VALUE"""),10.0)</f>
        <v>10</v>
      </c>
      <c r="BP20" s="43">
        <f>IFERROR(__xludf.DUMMYFUNCTION("""COMPUTED_VALUE"""),15.0)</f>
        <v>15</v>
      </c>
      <c r="BQ20" s="43">
        <f>IF(P3="", 0, IF(SUM(M20:R20)-P20&lt;&gt;0, 0, IF(SUM(C20:H20)&gt;0, 2, IF(SUM(C20:H20)&lt;0, 3, 1))))</f>
        <v>0</v>
      </c>
      <c r="BR20" s="43" t="str">
        <f>IFERROR(__xludf.DUMMYFUNCTION("IF(BQ20=1, FILTER(TOSSUP, LEN(TOSSUP)), IF(BQ20=2, FILTER(NEG, LEN(NEG)), IF(BQ20, FILTER(NONEG, LEN(NONEG)), """")))"),"")</f>
        <v/>
      </c>
      <c r="BS20" s="43"/>
      <c r="BT20" s="43"/>
      <c r="BU20" s="43">
        <f>IF(Q3="", 0, IF(SUM(M20:R20)-Q20&lt;&gt;0, 0, IF(SUM(C20:H20)&gt;0, 2, IF(SUM(C20:H20)&lt;0, 3, 1))))</f>
        <v>0</v>
      </c>
      <c r="BV20" s="43" t="str">
        <f>IFERROR(__xludf.DUMMYFUNCTION("IF(BU20=1, FILTER(TOSSUP, LEN(TOSSUP)), IF(BU20=2, FILTER(NEG, LEN(NEG)), IF(BU20, FILTER(NONEG, LEN(NONEG)), """")))"),"")</f>
        <v/>
      </c>
      <c r="BW20" s="43"/>
      <c r="BX20" s="43"/>
      <c r="BY20" s="43">
        <f>IF(R3="", 0, IF(SUM(M20:R20)-R20&lt;&gt;0, 0, IF(SUM(C20:H20)&gt;0, 2, IF(SUM(C20:H20)&lt;0, 3, 1))))</f>
        <v>0</v>
      </c>
      <c r="BZ20" s="43" t="str">
        <f>IFERROR(__xludf.DUMMYFUNCTION("IF(BY20=1, FILTER(TOSSUP, LEN(TOSSUP)), IF(BY20=2, FILTER(NEG, LEN(NEG)), IF(BY20, FILTER(NONEG, LEN(NONEG)), """")))"),"")</f>
        <v/>
      </c>
      <c r="CA20" s="43"/>
      <c r="CB20" s="43"/>
    </row>
    <row r="21">
      <c r="A21" s="3"/>
      <c r="B21" s="3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SUM(J21,K20))"),160.0)</f>
        <v>160</v>
      </c>
      <c r="L21" s="67">
        <v>18.0</v>
      </c>
      <c r="M21" s="68"/>
      <c r="N21" s="63"/>
      <c r="O21" s="69"/>
      <c r="P21" s="70"/>
      <c r="Q21" s="69"/>
      <c r="R21" s="70"/>
      <c r="S21" s="65">
        <v>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SUM(T21,U20))"),140.0)</f>
        <v>140</v>
      </c>
      <c r="V21" s="43"/>
      <c r="W21" s="44" t="b">
        <f t="shared" si="1"/>
        <v>0</v>
      </c>
      <c r="X21" s="44" t="str">
        <f>IFERROR(__xludf.DUMMYFUNCTION("IF(W21, FILTER(BONUS, LEN(BONUS)), ""0"")"),"0")</f>
        <v>0</v>
      </c>
      <c r="Y21" s="43"/>
      <c r="Z21" s="43"/>
      <c r="AA21" s="43"/>
      <c r="AB21" s="44" t="b">
        <f t="shared" si="2"/>
        <v>0</v>
      </c>
      <c r="AC21" s="44" t="str">
        <f>IFERROR(__xludf.DUMMYFUNCTION("IF(AB21, FILTER(BONUS, LEN(BONUS)), ""0"")"),"0")</f>
        <v>0</v>
      </c>
      <c r="AD21" s="43"/>
      <c r="AE21" s="43"/>
      <c r="AF21" s="43"/>
      <c r="AG21" s="43">
        <f>IF(C3="", 0, IF(SUM(C21:H21)-C21&lt;&gt;0, 0, IF(SUM(M21:R21)&gt;0, 2, IF(SUM(M21:R21)&lt;0, 3, 1))))</f>
        <v>1</v>
      </c>
      <c r="AH21" s="44">
        <f>IFERROR(__xludf.DUMMYFUNCTION("IF(AG21=1, FILTER(TOSSUP, LEN(TOSSUP)), IF(AG21=2, FILTER(NEG, LEN(NEG)), IF(AG21, FILTER(NONEG, LEN(NONEG)), """")))"),-5.0)</f>
        <v>-5</v>
      </c>
      <c r="AI21" s="43">
        <f>IFERROR(__xludf.DUMMYFUNCTION("""COMPUTED_VALUE"""),10.0)</f>
        <v>10</v>
      </c>
      <c r="AJ21" s="43">
        <f>IFERROR(__xludf.DUMMYFUNCTION("""COMPUTED_VALUE"""),15.0)</f>
        <v>15</v>
      </c>
      <c r="AK21" s="43">
        <f>IF(D3="", 0, IF(SUM(C21:H21)-D21&lt;&gt;0, 0, IF(SUM(M21:R21)&gt;0, 2, IF(SUM(M21:R21)&lt;0, 3, 1))))</f>
        <v>1</v>
      </c>
      <c r="AL21" s="43">
        <f>IFERROR(__xludf.DUMMYFUNCTION("IF(AK21=1, FILTER(TOSSUP, LEN(TOSSUP)), IF(AK21=2, FILTER(NEG, LEN(NEG)), IF(AK21, FILTER(NONEG, LEN(NONEG)), """")))"),-5.0)</f>
        <v>-5</v>
      </c>
      <c r="AM21" s="43">
        <f>IFERROR(__xludf.DUMMYFUNCTION("""COMPUTED_VALUE"""),10.0)</f>
        <v>10</v>
      </c>
      <c r="AN21" s="43">
        <f>IFERROR(__xludf.DUMMYFUNCTION("""COMPUTED_VALUE"""),15.0)</f>
        <v>15</v>
      </c>
      <c r="AO21" s="43">
        <f>IF(E3="", 0, IF(SUM(C21:H21)-E21&lt;&gt;0, 0, IF(SUM(M21:R21)&gt;0, 2, IF(SUM(M21:R21)&lt;0, 3, 1))))</f>
        <v>1</v>
      </c>
      <c r="AP21" s="43">
        <f>IFERROR(__xludf.DUMMYFUNCTION("IF(AO21=1, FILTER(TOSSUP, LEN(TOSSUP)), IF(AO21=2, FILTER(NEG, LEN(NEG)), IF(AO21, FILTER(NONEG, LEN(NONEG)), """")))"),-5.0)</f>
        <v>-5</v>
      </c>
      <c r="AQ21" s="43">
        <f>IFERROR(__xludf.DUMMYFUNCTION("""COMPUTED_VALUE"""),10.0)</f>
        <v>10</v>
      </c>
      <c r="AR21" s="43">
        <f>IFERROR(__xludf.DUMMYFUNCTION("""COMPUTED_VALUE"""),15.0)</f>
        <v>15</v>
      </c>
      <c r="AS21" s="43">
        <f>IF(F3="", 0, IF(SUM(C21:H21)-F21&lt;&gt;0, 0, IF(SUM(M21:R21)&gt;0, 2, IF(SUM(M21:R21)&lt;0, 3, 1))))</f>
        <v>1</v>
      </c>
      <c r="AT21" s="43">
        <f>IFERROR(__xludf.DUMMYFUNCTION("IF(AS21=1, FILTER(TOSSUP, LEN(TOSSUP)), IF(AS21=2, FILTER(NEG, LEN(NEG)), IF(AS21, FILTER(NONEG, LEN(NONEG)), """")))"),-5.0)</f>
        <v>-5</v>
      </c>
      <c r="AU21" s="43">
        <f>IFERROR(__xludf.DUMMYFUNCTION("""COMPUTED_VALUE"""),10.0)</f>
        <v>10</v>
      </c>
      <c r="AV21" s="43">
        <f>IFERROR(__xludf.DUMMYFUNCTION("""COMPUTED_VALUE"""),15.0)</f>
        <v>15</v>
      </c>
      <c r="AW21" s="43">
        <f>IF(G3="", 0, IF(SUM(C21:H21)-G21&lt;&gt;0, 0, IF(SUM(M21:R21)&gt;0, 2, IF(SUM(M21:R21)&lt;0, 3, 1))))</f>
        <v>0</v>
      </c>
      <c r="AX21" s="43" t="str">
        <f>IFERROR(__xludf.DUMMYFUNCTION("IF(AW21=1, FILTER(TOSSUP, LEN(TOSSUP)), IF(AW21=2, FILTER(NEG, LEN(NEG)), IF(AW21, FILTER(NONEG, LEN(NONEG)), """")))"),"")</f>
        <v/>
      </c>
      <c r="AY21" s="43"/>
      <c r="AZ21" s="43"/>
      <c r="BA21" s="43">
        <f>IF(H3="", 0, IF(SUM(C21:H21)-H21&lt;&gt;0, 0, IF(SUM(M21:R21)&gt;0, 2, IF(SUM(M21:R21)&lt;0, 3, 1))))</f>
        <v>0</v>
      </c>
      <c r="BB21" s="43" t="str">
        <f>IFERROR(__xludf.DUMMYFUNCTION("IF(BA21=1, FILTER(TOSSUP, LEN(TOSSUP)), IF(BA21=2, FILTER(NEG, LEN(NEG)), IF(BA21, FILTER(NONEG, LEN(NONEG)), """")))"),"")</f>
        <v/>
      </c>
      <c r="BC21" s="43"/>
      <c r="BD21" s="43"/>
      <c r="BE21" s="43">
        <f>IF(M3="", 0, IF(SUM(M21:R21)-M21&lt;&gt;0, 0, IF(SUM(C21:H21)&gt;0, 2, IF(SUM(C21:H21)&lt;0, 3, 1))))</f>
        <v>1</v>
      </c>
      <c r="BF21" s="43">
        <f>IFERROR(__xludf.DUMMYFUNCTION("IF(BE21=1, FILTER(TOSSUP, LEN(TOSSUP)), IF(BE21=2, FILTER(NEG, LEN(NEG)), IF(BE21, FILTER(NONEG, LEN(NONEG)), """")))"),-5.0)</f>
        <v>-5</v>
      </c>
      <c r="BG21" s="43">
        <f>IFERROR(__xludf.DUMMYFUNCTION("""COMPUTED_VALUE"""),10.0)</f>
        <v>10</v>
      </c>
      <c r="BH21" s="43">
        <f>IFERROR(__xludf.DUMMYFUNCTION("""COMPUTED_VALUE"""),15.0)</f>
        <v>15</v>
      </c>
      <c r="BI21" s="43">
        <f>IF(N3="", 0, IF(SUM(M21:R21)-N21&lt;&gt;0, 0, IF(SUM(C21:H21)&gt;0, 2, IF(SUM(C21:H21)&lt;0, 3, 1))))</f>
        <v>1</v>
      </c>
      <c r="BJ21" s="43">
        <f>IFERROR(__xludf.DUMMYFUNCTION("IF(BI21=1, FILTER(TOSSUP, LEN(TOSSUP)), IF(BI21=2, FILTER(NEG, LEN(NEG)), IF(BI21, FILTER(NONEG, LEN(NONEG)), """")))"),-5.0)</f>
        <v>-5</v>
      </c>
      <c r="BK21" s="43">
        <f>IFERROR(__xludf.DUMMYFUNCTION("""COMPUTED_VALUE"""),10.0)</f>
        <v>10</v>
      </c>
      <c r="BL21" s="43">
        <f>IFERROR(__xludf.DUMMYFUNCTION("""COMPUTED_VALUE"""),15.0)</f>
        <v>15</v>
      </c>
      <c r="BM21" s="43">
        <f>IF(O3="", 0, IF(SUM(M21:R21)-O21&lt;&gt;0, 0, IF(SUM(C21:H21)&gt;0, 2, IF(SUM(C21:H21)&lt;0, 3, 1))))</f>
        <v>1</v>
      </c>
      <c r="BN21" s="43">
        <f>IFERROR(__xludf.DUMMYFUNCTION("IF(BM21=1, FILTER(TOSSUP, LEN(TOSSUP)), IF(BM21=2, FILTER(NEG, LEN(NEG)), IF(BM21, FILTER(NONEG, LEN(NONEG)), """")))"),-5.0)</f>
        <v>-5</v>
      </c>
      <c r="BO21" s="43">
        <f>IFERROR(__xludf.DUMMYFUNCTION("""COMPUTED_VALUE"""),10.0)</f>
        <v>10</v>
      </c>
      <c r="BP21" s="43">
        <f>IFERROR(__xludf.DUMMYFUNCTION("""COMPUTED_VALUE"""),15.0)</f>
        <v>15</v>
      </c>
      <c r="BQ21" s="43">
        <f>IF(P3="", 0, IF(SUM(M21:R21)-P21&lt;&gt;0, 0, IF(SUM(C21:H21)&gt;0, 2, IF(SUM(C21:H21)&lt;0, 3, 1))))</f>
        <v>0</v>
      </c>
      <c r="BR21" s="43" t="str">
        <f>IFERROR(__xludf.DUMMYFUNCTION("IF(BQ21=1, FILTER(TOSSUP, LEN(TOSSUP)), IF(BQ21=2, FILTER(NEG, LEN(NEG)), IF(BQ21, FILTER(NONEG, LEN(NONEG)), """")))"),"")</f>
        <v/>
      </c>
      <c r="BS21" s="43"/>
      <c r="BT21" s="43"/>
      <c r="BU21" s="43">
        <f>IF(Q3="", 0, IF(SUM(M21:R21)-Q21&lt;&gt;0, 0, IF(SUM(C21:H21)&gt;0, 2, IF(SUM(C21:H21)&lt;0, 3, 1))))</f>
        <v>0</v>
      </c>
      <c r="BV21" s="43" t="str">
        <f>IFERROR(__xludf.DUMMYFUNCTION("IF(BU21=1, FILTER(TOSSUP, LEN(TOSSUP)), IF(BU21=2, FILTER(NEG, LEN(NEG)), IF(BU21, FILTER(NONEG, LEN(NONEG)), """")))"),"")</f>
        <v/>
      </c>
      <c r="BW21" s="43"/>
      <c r="BX21" s="43"/>
      <c r="BY21" s="43">
        <f>IF(R3="", 0, IF(SUM(M21:R21)-R21&lt;&gt;0, 0, IF(SUM(C21:H21)&gt;0, 2, IF(SUM(C21:H21)&lt;0, 3, 1))))</f>
        <v>0</v>
      </c>
      <c r="BZ21" s="43" t="str">
        <f>IFERROR(__xludf.DUMMYFUNCTION("IF(BY21=1, FILTER(TOSSUP, LEN(TOSSUP)), IF(BY21=2, FILTER(NEG, LEN(NEG)), IF(BY21, FILTER(NONEG, LEN(NONEG)), """")))"),"")</f>
        <v/>
      </c>
      <c r="CA21" s="43"/>
      <c r="CB21" s="43"/>
    </row>
    <row r="22">
      <c r="A22" s="3"/>
      <c r="B22" s="3"/>
      <c r="C22" s="32"/>
      <c r="D22" s="33"/>
      <c r="E22" s="32"/>
      <c r="F22" s="33"/>
      <c r="G22" s="60"/>
      <c r="H22" s="61"/>
      <c r="I22" s="34"/>
      <c r="J22" s="33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2">
        <f>IFERROR(__xludf.DUMMYFUNCTION("IF(OR(RegExMatch(J22&amp;"""",""ERR""), RegExMatch(J22&amp;"""",""--""), RegExMatch(K21&amp;"""",""--""),),  ""-----------"", SUM(J22,K21))"),160.0)</f>
        <v>160</v>
      </c>
      <c r="L22" s="38">
        <v>19.0</v>
      </c>
      <c r="M22" s="39">
        <v>10.0</v>
      </c>
      <c r="N22" s="61"/>
      <c r="O22" s="39"/>
      <c r="P22" s="59"/>
      <c r="Q22" s="58"/>
      <c r="R22" s="59"/>
      <c r="S22" s="34">
        <v>20.0</v>
      </c>
      <c r="T22" s="33">
        <f>IF(AND(SUM(M22:R22)&lt;=0,S22&gt;0), "BON.ERR", IF(OR(AND(M22&lt;&gt;"", M3=""), AND(N22&lt;&gt;"", N3=""), AND(O22&lt;&gt;"", O3=""), AND(P22&lt;&gt;"", P3=""), AND(Q22&lt;&gt;"", Q3=""), AND(R22&lt;&gt;"", R3="")), "TU.ERR", SUM(M22:S22)))</f>
        <v>30</v>
      </c>
      <c r="U22" s="42">
        <f>IFERROR(__xludf.DUMMYFUNCTION("IF(OR(RegExMatch(T22&amp;"""",""ERR""), RegExMatch(T22&amp;"""",""--""), RegExMatch(U21&amp;"""",""--""),),  ""-----------"", SUM(T22,U21))"),170.0)</f>
        <v>170</v>
      </c>
      <c r="V22" s="43"/>
      <c r="W22" s="44" t="b">
        <f t="shared" si="1"/>
        <v>0</v>
      </c>
      <c r="X22" s="44" t="str">
        <f>IFERROR(__xludf.DUMMYFUNCTION("IF(W22, FILTER(BONUS, LEN(BONUS)), ""0"")"),"0")</f>
        <v>0</v>
      </c>
      <c r="Y22" s="43"/>
      <c r="Z22" s="43"/>
      <c r="AA22" s="43"/>
      <c r="AB22" s="44" t="b">
        <f t="shared" si="2"/>
        <v>1</v>
      </c>
      <c r="AC22" s="44">
        <f>IFERROR(__xludf.DUMMYFUNCTION("IF(AB22, FILTER(BONUS, LEN(BONUS)), ""0"")"),0.0)</f>
        <v>0</v>
      </c>
      <c r="AD22" s="43">
        <f>IFERROR(__xludf.DUMMYFUNCTION("""COMPUTED_VALUE"""),10.0)</f>
        <v>10</v>
      </c>
      <c r="AE22" s="43">
        <f>IFERROR(__xludf.DUMMYFUNCTION("""COMPUTED_VALUE"""),20.0)</f>
        <v>20</v>
      </c>
      <c r="AF22" s="43">
        <f>IFERROR(__xludf.DUMMYFUNCTION("""COMPUTED_VALUE"""),30.0)</f>
        <v>30</v>
      </c>
      <c r="AG22" s="43">
        <f>IF(C3="", 0, IF(SUM(C22:H22)-C22&lt;&gt;0, 0, IF(SUM(M22:R22)&gt;0, 2, IF(SUM(M22:R22)&lt;0, 3, 1))))</f>
        <v>2</v>
      </c>
      <c r="AH22" s="44">
        <f>IFERROR(__xludf.DUMMYFUNCTION("IF(AG22=1, FILTER(TOSSUP, LEN(TOSSUP)), IF(AG22=2, FILTER(NEG, LEN(NEG)), IF(AG22, FILTER(NONEG, LEN(NONEG)), """")))"),-5.0)</f>
        <v>-5</v>
      </c>
      <c r="AI22" s="43"/>
      <c r="AJ22" s="43"/>
      <c r="AK22" s="43">
        <f>IF(D3="", 0, IF(SUM(C22:H22)-D22&lt;&gt;0, 0, IF(SUM(M22:R22)&gt;0, 2, IF(SUM(M22:R22)&lt;0, 3, 1))))</f>
        <v>2</v>
      </c>
      <c r="AL22" s="43">
        <f>IFERROR(__xludf.DUMMYFUNCTION("IF(AK22=1, FILTER(TOSSUP, LEN(TOSSUP)), IF(AK22=2, FILTER(NEG, LEN(NEG)), IF(AK22, FILTER(NONEG, LEN(NONEG)), """")))"),-5.0)</f>
        <v>-5</v>
      </c>
      <c r="AM22" s="43"/>
      <c r="AN22" s="43"/>
      <c r="AO22" s="43">
        <f>IF(E3="", 0, IF(SUM(C22:H22)-E22&lt;&gt;0, 0, IF(SUM(M22:R22)&gt;0, 2, IF(SUM(M22:R22)&lt;0, 3, 1))))</f>
        <v>2</v>
      </c>
      <c r="AP22" s="43">
        <f>IFERROR(__xludf.DUMMYFUNCTION("IF(AO22=1, FILTER(TOSSUP, LEN(TOSSUP)), IF(AO22=2, FILTER(NEG, LEN(NEG)), IF(AO22, FILTER(NONEG, LEN(NONEG)), """")))"),-5.0)</f>
        <v>-5</v>
      </c>
      <c r="AQ22" s="43"/>
      <c r="AR22" s="43"/>
      <c r="AS22" s="43">
        <f>IF(F3="", 0, IF(SUM(C22:H22)-F22&lt;&gt;0, 0, IF(SUM(M22:R22)&gt;0, 2, IF(SUM(M22:R22)&lt;0, 3, 1))))</f>
        <v>2</v>
      </c>
      <c r="AT22" s="43">
        <f>IFERROR(__xludf.DUMMYFUNCTION("IF(AS22=1, FILTER(TOSSUP, LEN(TOSSUP)), IF(AS22=2, FILTER(NEG, LEN(NEG)), IF(AS22, FILTER(NONEG, LEN(NONEG)), """")))"),-5.0)</f>
        <v>-5</v>
      </c>
      <c r="AU22" s="43"/>
      <c r="AV22" s="43"/>
      <c r="AW22" s="43">
        <f>IF(G3="", 0, IF(SUM(C22:H22)-G22&lt;&gt;0, 0, IF(SUM(M22:R22)&gt;0, 2, IF(SUM(M22:R22)&lt;0, 3, 1))))</f>
        <v>0</v>
      </c>
      <c r="AX22" s="43" t="str">
        <f>IFERROR(__xludf.DUMMYFUNCTION("IF(AW22=1, FILTER(TOSSUP, LEN(TOSSUP)), IF(AW22=2, FILTER(NEG, LEN(NEG)), IF(AW22, FILTER(NONEG, LEN(NONEG)), """")))"),"")</f>
        <v/>
      </c>
      <c r="AY22" s="43"/>
      <c r="AZ22" s="43"/>
      <c r="BA22" s="43">
        <f>IF(H3="", 0, IF(SUM(C22:H22)-H22&lt;&gt;0, 0, IF(SUM(M22:R22)&gt;0, 2, IF(SUM(M22:R22)&lt;0, 3, 1))))</f>
        <v>0</v>
      </c>
      <c r="BB22" s="43" t="str">
        <f>IFERROR(__xludf.DUMMYFUNCTION("IF(BA22=1, FILTER(TOSSUP, LEN(TOSSUP)), IF(BA22=2, FILTER(NEG, LEN(NEG)), IF(BA22, FILTER(NONEG, LEN(NONEG)), """")))"),"")</f>
        <v/>
      </c>
      <c r="BC22" s="43"/>
      <c r="BD22" s="43"/>
      <c r="BE22" s="43">
        <f>IF(M3="", 0, IF(SUM(M22:R22)-M22&lt;&gt;0, 0, IF(SUM(C22:H22)&gt;0, 2, IF(SUM(C22:H22)&lt;0, 3, 1))))</f>
        <v>1</v>
      </c>
      <c r="BF22" s="43">
        <f>IFERROR(__xludf.DUMMYFUNCTION("IF(BE22=1, FILTER(TOSSUP, LEN(TOSSUP)), IF(BE22=2, FILTER(NEG, LEN(NEG)), IF(BE22, FILTER(NONEG, LEN(NONEG)), """")))"),-5.0)</f>
        <v>-5</v>
      </c>
      <c r="BG22" s="43">
        <f>IFERROR(__xludf.DUMMYFUNCTION("""COMPUTED_VALUE"""),10.0)</f>
        <v>10</v>
      </c>
      <c r="BH22" s="43">
        <f>IFERROR(__xludf.DUMMYFUNCTION("""COMPUTED_VALUE"""),15.0)</f>
        <v>15</v>
      </c>
      <c r="BI22" s="43">
        <f>IF(N3="", 0, IF(SUM(M22:R22)-N22&lt;&gt;0, 0, IF(SUM(C22:H22)&gt;0, 2, IF(SUM(C22:H22)&lt;0, 3, 1))))</f>
        <v>0</v>
      </c>
      <c r="BJ22" s="43" t="str">
        <f>IFERROR(__xludf.DUMMYFUNCTION("IF(BI22=1, FILTER(TOSSUP, LEN(TOSSUP)), IF(BI22=2, FILTER(NEG, LEN(NEG)), IF(BI22, FILTER(NONEG, LEN(NONEG)), """")))"),"")</f>
        <v/>
      </c>
      <c r="BK22" s="43"/>
      <c r="BL22" s="43"/>
      <c r="BM22" s="43">
        <f>IF(O3="", 0, IF(SUM(M22:R22)-O22&lt;&gt;0, 0, IF(SUM(C22:H22)&gt;0, 2, IF(SUM(C22:H22)&lt;0, 3, 1))))</f>
        <v>0</v>
      </c>
      <c r="BN22" s="43" t="str">
        <f>IFERROR(__xludf.DUMMYFUNCTION("IF(BM22=1, FILTER(TOSSUP, LEN(TOSSUP)), IF(BM22=2, FILTER(NEG, LEN(NEG)), IF(BM22, FILTER(NONEG, LEN(NONEG)), """")))"),"")</f>
        <v/>
      </c>
      <c r="BO22" s="43"/>
      <c r="BP22" s="43"/>
      <c r="BQ22" s="43">
        <f>IF(P3="", 0, IF(SUM(M22:R22)-P22&lt;&gt;0, 0, IF(SUM(C22:H22)&gt;0, 2, IF(SUM(C22:H22)&lt;0, 3, 1))))</f>
        <v>0</v>
      </c>
      <c r="BR22" s="43" t="str">
        <f>IFERROR(__xludf.DUMMYFUNCTION("IF(BQ22=1, FILTER(TOSSUP, LEN(TOSSUP)), IF(BQ22=2, FILTER(NEG, LEN(NEG)), IF(BQ22, FILTER(NONEG, LEN(NONEG)), """")))"),"")</f>
        <v/>
      </c>
      <c r="BS22" s="43"/>
      <c r="BT22" s="43"/>
      <c r="BU22" s="43">
        <f>IF(Q3="", 0, IF(SUM(M22:R22)-Q22&lt;&gt;0, 0, IF(SUM(C22:H22)&gt;0, 2, IF(SUM(C22:H22)&lt;0, 3, 1))))</f>
        <v>0</v>
      </c>
      <c r="BV22" s="43" t="str">
        <f>IFERROR(__xludf.DUMMYFUNCTION("IF(BU22=1, FILTER(TOSSUP, LEN(TOSSUP)), IF(BU22=2, FILTER(NEG, LEN(NEG)), IF(BU22, FILTER(NONEG, LEN(NONEG)), """")))"),"")</f>
        <v/>
      </c>
      <c r="BW22" s="43"/>
      <c r="BX22" s="43"/>
      <c r="BY22" s="43">
        <f>IF(R3="", 0, IF(SUM(M22:R22)-R22&lt;&gt;0, 0, IF(SUM(C22:H22)&gt;0, 2, IF(SUM(C22:H22)&lt;0, 3, 1))))</f>
        <v>0</v>
      </c>
      <c r="BZ22" s="43" t="str">
        <f>IFERROR(__xludf.DUMMYFUNCTION("IF(BY22=1, FILTER(TOSSUP, LEN(TOSSUP)), IF(BY22=2, FILTER(NEG, LEN(NEG)), IF(BY22, FILTER(NONEG, LEN(NONEG)), """")))"),"")</f>
        <v/>
      </c>
      <c r="CA22" s="43"/>
      <c r="CB22" s="43"/>
    </row>
    <row r="23">
      <c r="A23" s="3"/>
      <c r="B23" s="3"/>
      <c r="C23" s="32"/>
      <c r="D23" s="33"/>
      <c r="E23" s="60"/>
      <c r="F23" s="61"/>
      <c r="G23" s="60"/>
      <c r="H23" s="61"/>
      <c r="I23" s="34"/>
      <c r="J23" s="33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2">
        <f>IFERROR(__xludf.DUMMYFUNCTION("IF(OR(RegExMatch(J23&amp;"""",""ERR""), RegExMatch(J23&amp;"""",""--""), RegExMatch(K22&amp;"""",""--""),),  ""-----------"", SUM(J23,K22))"),160.0)</f>
        <v>160</v>
      </c>
      <c r="L23" s="38">
        <v>20.0</v>
      </c>
      <c r="M23" s="39"/>
      <c r="N23" s="33">
        <v>10.0</v>
      </c>
      <c r="O23" s="58"/>
      <c r="P23" s="59"/>
      <c r="Q23" s="58"/>
      <c r="R23" s="59"/>
      <c r="S23" s="34">
        <v>10.0</v>
      </c>
      <c r="T23" s="33">
        <f>IF(AND(SUM(M23:R23)&lt;=0,S23&gt;0), "BON.ERR", IF(OR(AND(M23&lt;&gt;"", M3=""), AND(N23&lt;&gt;"", N3=""), AND(O23&lt;&gt;"", O3=""), AND(P23&lt;&gt;"", P3=""), AND(Q23&lt;&gt;"", Q3=""), AND(R23&lt;&gt;"", R3="")), "TU.ERR", SUM(M23:S23)))</f>
        <v>20</v>
      </c>
      <c r="U23" s="42">
        <f>IFERROR(__xludf.DUMMYFUNCTION("IF(OR(RegExMatch(T23&amp;"""",""ERR""), RegExMatch(T23&amp;"""",""--""), RegExMatch(U22&amp;"""",""--""),),  ""-----------"", SUM(T23,U22))"),190.0)</f>
        <v>190</v>
      </c>
      <c r="V23" s="43"/>
      <c r="W23" s="44" t="b">
        <f t="shared" si="1"/>
        <v>0</v>
      </c>
      <c r="X23" s="44" t="str">
        <f>IFERROR(__xludf.DUMMYFUNCTION("IF(W23, FILTER(BONUS, LEN(BONUS)), ""0"")"),"0")</f>
        <v>0</v>
      </c>
      <c r="Y23" s="43"/>
      <c r="Z23" s="43"/>
      <c r="AA23" s="43"/>
      <c r="AB23" s="44" t="b">
        <f t="shared" si="2"/>
        <v>1</v>
      </c>
      <c r="AC23" s="44">
        <f>IFERROR(__xludf.DUMMYFUNCTION("IF(AB23, FILTER(BONUS, LEN(BONUS)), ""0"")"),0.0)</f>
        <v>0</v>
      </c>
      <c r="AD23" s="43">
        <f>IFERROR(__xludf.DUMMYFUNCTION("""COMPUTED_VALUE"""),10.0)</f>
        <v>10</v>
      </c>
      <c r="AE23" s="43">
        <f>IFERROR(__xludf.DUMMYFUNCTION("""COMPUTED_VALUE"""),20.0)</f>
        <v>20</v>
      </c>
      <c r="AF23" s="43">
        <f>IFERROR(__xludf.DUMMYFUNCTION("""COMPUTED_VALUE"""),30.0)</f>
        <v>30</v>
      </c>
      <c r="AG23" s="43">
        <f>IF(C3="", 0, IF(SUM(C23:H23)-C23&lt;&gt;0, 0, IF(SUM(M23:R23)&gt;0, 2, IF(SUM(M23:R23)&lt;0, 3, 1))))</f>
        <v>2</v>
      </c>
      <c r="AH23" s="44">
        <f>IFERROR(__xludf.DUMMYFUNCTION("IF(AG23=1, FILTER(TOSSUP, LEN(TOSSUP)), IF(AG23=2, FILTER(NEG, LEN(NEG)), IF(AG23, FILTER(NONEG, LEN(NONEG)), """")))"),-5.0)</f>
        <v>-5</v>
      </c>
      <c r="AI23" s="43"/>
      <c r="AJ23" s="43"/>
      <c r="AK23" s="43">
        <f>IF(D3="", 0, IF(SUM(C23:H23)-D23&lt;&gt;0, 0, IF(SUM(M23:R23)&gt;0, 2, IF(SUM(M23:R23)&lt;0, 3, 1))))</f>
        <v>2</v>
      </c>
      <c r="AL23" s="43">
        <f>IFERROR(__xludf.DUMMYFUNCTION("IF(AK23=1, FILTER(TOSSUP, LEN(TOSSUP)), IF(AK23=2, FILTER(NEG, LEN(NEG)), IF(AK23, FILTER(NONEG, LEN(NONEG)), """")))"),-5.0)</f>
        <v>-5</v>
      </c>
      <c r="AM23" s="43"/>
      <c r="AN23" s="43"/>
      <c r="AO23" s="43">
        <f>IF(E3="", 0, IF(SUM(C23:H23)-E23&lt;&gt;0, 0, IF(SUM(M23:R23)&gt;0, 2, IF(SUM(M23:R23)&lt;0, 3, 1))))</f>
        <v>2</v>
      </c>
      <c r="AP23" s="43">
        <f>IFERROR(__xludf.DUMMYFUNCTION("IF(AO23=1, FILTER(TOSSUP, LEN(TOSSUP)), IF(AO23=2, FILTER(NEG, LEN(NEG)), IF(AO23, FILTER(NONEG, LEN(NONEG)), """")))"),-5.0)</f>
        <v>-5</v>
      </c>
      <c r="AQ23" s="43"/>
      <c r="AR23" s="43"/>
      <c r="AS23" s="43">
        <f>IF(F3="", 0, IF(SUM(C23:H23)-F23&lt;&gt;0, 0, IF(SUM(M23:R23)&gt;0, 2, IF(SUM(M23:R23)&lt;0, 3, 1))))</f>
        <v>2</v>
      </c>
      <c r="AT23" s="43">
        <f>IFERROR(__xludf.DUMMYFUNCTION("IF(AS23=1, FILTER(TOSSUP, LEN(TOSSUP)), IF(AS23=2, FILTER(NEG, LEN(NEG)), IF(AS23, FILTER(NONEG, LEN(NONEG)), """")))"),-5.0)</f>
        <v>-5</v>
      </c>
      <c r="AU23" s="43"/>
      <c r="AV23" s="43"/>
      <c r="AW23" s="43">
        <f>IF(G3="", 0, IF(SUM(C23:H23)-G23&lt;&gt;0, 0, IF(SUM(M23:R23)&gt;0, 2, IF(SUM(M23:R23)&lt;0, 3, 1))))</f>
        <v>0</v>
      </c>
      <c r="AX23" s="43" t="str">
        <f>IFERROR(__xludf.DUMMYFUNCTION("IF(AW23=1, FILTER(TOSSUP, LEN(TOSSUP)), IF(AW23=2, FILTER(NEG, LEN(NEG)), IF(AW23, FILTER(NONEG, LEN(NONEG)), """")))"),"")</f>
        <v/>
      </c>
      <c r="AY23" s="43"/>
      <c r="AZ23" s="43"/>
      <c r="BA23" s="43">
        <f>IF(H3="", 0, IF(SUM(C23:H23)-H23&lt;&gt;0, 0, IF(SUM(M23:R23)&gt;0, 2, IF(SUM(M23:R23)&lt;0, 3, 1))))</f>
        <v>0</v>
      </c>
      <c r="BB23" s="43" t="str">
        <f>IFERROR(__xludf.DUMMYFUNCTION("IF(BA23=1, FILTER(TOSSUP, LEN(TOSSUP)), IF(BA23=2, FILTER(NEG, LEN(NEG)), IF(BA23, FILTER(NONEG, LEN(NONEG)), """")))"),"")</f>
        <v/>
      </c>
      <c r="BC23" s="43"/>
      <c r="BD23" s="43"/>
      <c r="BE23" s="43">
        <f>IF(M3="", 0, IF(SUM(M23:R23)-M23&lt;&gt;0, 0, IF(SUM(C23:H23)&gt;0, 2, IF(SUM(C23:H23)&lt;0, 3, 1))))</f>
        <v>0</v>
      </c>
      <c r="BF23" s="43" t="str">
        <f>IFERROR(__xludf.DUMMYFUNCTION("IF(BE23=1, FILTER(TOSSUP, LEN(TOSSUP)), IF(BE23=2, FILTER(NEG, LEN(NEG)), IF(BE23, FILTER(NONEG, LEN(NONEG)), """")))"),"")</f>
        <v/>
      </c>
      <c r="BG23" s="43"/>
      <c r="BH23" s="43"/>
      <c r="BI23" s="43">
        <f>IF(N3="", 0, IF(SUM(M23:R23)-N23&lt;&gt;0, 0, IF(SUM(C23:H23)&gt;0, 2, IF(SUM(C23:H23)&lt;0, 3, 1))))</f>
        <v>1</v>
      </c>
      <c r="BJ23" s="43">
        <f>IFERROR(__xludf.DUMMYFUNCTION("IF(BI23=1, FILTER(TOSSUP, LEN(TOSSUP)), IF(BI23=2, FILTER(NEG, LEN(NEG)), IF(BI23, FILTER(NONEG, LEN(NONEG)), """")))"),-5.0)</f>
        <v>-5</v>
      </c>
      <c r="BK23" s="43">
        <f>IFERROR(__xludf.DUMMYFUNCTION("""COMPUTED_VALUE"""),10.0)</f>
        <v>10</v>
      </c>
      <c r="BL23" s="43">
        <f>IFERROR(__xludf.DUMMYFUNCTION("""COMPUTED_VALUE"""),15.0)</f>
        <v>15</v>
      </c>
      <c r="BM23" s="43">
        <f>IF(O3="", 0, IF(SUM(M23:R23)-O23&lt;&gt;0, 0, IF(SUM(C23:H23)&gt;0, 2, IF(SUM(C23:H23)&lt;0, 3, 1))))</f>
        <v>0</v>
      </c>
      <c r="BN23" s="43" t="str">
        <f>IFERROR(__xludf.DUMMYFUNCTION("IF(BM23=1, FILTER(TOSSUP, LEN(TOSSUP)), IF(BM23=2, FILTER(NEG, LEN(NEG)), IF(BM23, FILTER(NONEG, LEN(NONEG)), """")))"),"")</f>
        <v/>
      </c>
      <c r="BO23" s="43"/>
      <c r="BP23" s="43"/>
      <c r="BQ23" s="43">
        <f>IF(P3="", 0, IF(SUM(M23:R23)-P23&lt;&gt;0, 0, IF(SUM(C23:H23)&gt;0, 2, IF(SUM(C23:H23)&lt;0, 3, 1))))</f>
        <v>0</v>
      </c>
      <c r="BR23" s="43" t="str">
        <f>IFERROR(__xludf.DUMMYFUNCTION("IF(BQ23=1, FILTER(TOSSUP, LEN(TOSSUP)), IF(BQ23=2, FILTER(NEG, LEN(NEG)), IF(BQ23, FILTER(NONEG, LEN(NONEG)), """")))"),"")</f>
        <v/>
      </c>
      <c r="BS23" s="43"/>
      <c r="BT23" s="43"/>
      <c r="BU23" s="43">
        <f>IF(Q3="", 0, IF(SUM(M23:R23)-Q23&lt;&gt;0, 0, IF(SUM(C23:H23)&gt;0, 2, IF(SUM(C23:H23)&lt;0, 3, 1))))</f>
        <v>0</v>
      </c>
      <c r="BV23" s="43" t="str">
        <f>IFERROR(__xludf.DUMMYFUNCTION("IF(BU23=1, FILTER(TOSSUP, LEN(TOSSUP)), IF(BU23=2, FILTER(NEG, LEN(NEG)), IF(BU23, FILTER(NONEG, LEN(NONEG)), """")))"),"")</f>
        <v/>
      </c>
      <c r="BW23" s="43"/>
      <c r="BX23" s="43"/>
      <c r="BY23" s="43">
        <f>IF(R3="", 0, IF(SUM(M23:R23)-R23&lt;&gt;0, 0, IF(SUM(C23:H23)&gt;0, 2, IF(SUM(C23:H23)&lt;0, 3, 1))))</f>
        <v>0</v>
      </c>
      <c r="BZ23" s="43" t="str">
        <f>IFERROR(__xludf.DUMMYFUNCTION("IF(BY23=1, FILTER(TOSSUP, LEN(TOSSUP)), IF(BY23=2, FILTER(NEG, LEN(NEG)), IF(BY23, FILTER(NONEG, LEN(NONEG)), """")))"),"")</f>
        <v/>
      </c>
      <c r="CA23" s="43"/>
      <c r="CB23" s="43"/>
    </row>
    <row r="24">
      <c r="A24" s="3"/>
      <c r="B24" s="3"/>
      <c r="C24" s="32"/>
      <c r="D24" s="33"/>
      <c r="E24" s="32"/>
      <c r="F24" s="33"/>
      <c r="G24" s="60"/>
      <c r="H24" s="61"/>
      <c r="I24" s="73" t="s">
        <v>41</v>
      </c>
      <c r="J24" s="33">
        <f>IF(OR(AND(C24&lt;&gt;"", C3=""), AND(D24&lt;&gt;"", D3=""), AND(E24&lt;&gt;"", E3=""), AND(F24&lt;&gt;"", F3=""), AND(G24&lt;&gt;"", G3=""), AND(H24&lt;&gt;"", H3="")), "TU.ERR", SUM(C24:I24))</f>
        <v>0</v>
      </c>
      <c r="K24" s="42">
        <f>IFERROR(__xludf.DUMMYFUNCTION("IF(OR(RegExMatch(J24&amp;"""",""ERR""), RegExMatch(J24&amp;"""",""--""), RegExMatch(K23&amp;"""",""--""),),  ""-----------"", SUM(J24,K23))"),160.0)</f>
        <v>160</v>
      </c>
      <c r="L24" s="74" t="s">
        <v>42</v>
      </c>
      <c r="M24" s="39"/>
      <c r="N24" s="33"/>
      <c r="O24" s="58"/>
      <c r="P24" s="59"/>
      <c r="Q24" s="58"/>
      <c r="R24" s="59"/>
      <c r="S24" s="34" t="s">
        <v>44</v>
      </c>
      <c r="T24" s="33">
        <f>IF(OR(AND(M24&lt;&gt;"", M3=""), AND(N24&lt;&gt;"", N3=""), AND(O24&lt;&gt;"", O3=""), AND(P24&lt;&gt;"", P3=""), AND(Q24&lt;&gt;"", Q3=""), AND(R24&lt;&gt;"", R3="")), "TU.ERR", SUM(M24:S24))</f>
        <v>0</v>
      </c>
      <c r="U24" s="42">
        <f>IFERROR(__xludf.DUMMYFUNCTION("IF(OR(RegExMatch(T24&amp;"""",""ERR""), RegExMatch(T24&amp;"""",""--""), RegExMatch(U23&amp;"""",""--""),),  ""-----------"", SUM(T24,U23))"),190.0)</f>
        <v>190</v>
      </c>
      <c r="V24" s="43"/>
      <c r="W24" s="43"/>
      <c r="X24" s="43"/>
      <c r="Y24" s="10"/>
      <c r="Z24" s="43"/>
      <c r="AA24" s="43"/>
      <c r="AB24" s="43"/>
      <c r="AC24" s="43"/>
      <c r="AD24" s="43"/>
      <c r="AE24" s="43"/>
      <c r="AF24" s="43"/>
      <c r="AG24" s="43">
        <f>IF(C3="", 0, IF(SUM(C24:H24)-C24&lt;&gt;0, 0, IF(SUM(M24:R24)&gt;0, 2, IF(SUM(M24:R24)&lt;0, 3, 1))))</f>
        <v>1</v>
      </c>
      <c r="AH24" s="43">
        <f>IFERROR(__xludf.DUMMYFUNCTION("IF(AG24=1, FILTER(TOSSUP, LEN(TOSSUP)), IF(AG24=2, FILTER(NEG, LEN(NEG)), IF(AG24, FILTER(NONEG, LEN(NONEG)), """")))"),-5.0)</f>
        <v>-5</v>
      </c>
      <c r="AI24" s="43">
        <f>IFERROR(__xludf.DUMMYFUNCTION("""COMPUTED_VALUE"""),10.0)</f>
        <v>10</v>
      </c>
      <c r="AJ24" s="43">
        <f>IFERROR(__xludf.DUMMYFUNCTION("""COMPUTED_VALUE"""),15.0)</f>
        <v>15</v>
      </c>
      <c r="AK24" s="43">
        <f>IF(D3="", 0, IF(SUM(C24:H24)-D24&lt;&gt;0, 0, IF(SUM(M24:R24)&gt;0, 2, IF(SUM(M24:R24)&lt;0, 3, 1))))</f>
        <v>1</v>
      </c>
      <c r="AL24" s="43">
        <f>IFERROR(__xludf.DUMMYFUNCTION("IF(AK24=1, FILTER(TOSSUP, LEN(TOSSUP)), IF(AK24=2, FILTER(NEG, LEN(NEG)), IF(AK24, FILTER(NONEG, LEN(NONEG)), """")))"),-5.0)</f>
        <v>-5</v>
      </c>
      <c r="AM24" s="43">
        <f>IFERROR(__xludf.DUMMYFUNCTION("""COMPUTED_VALUE"""),10.0)</f>
        <v>10</v>
      </c>
      <c r="AN24" s="43">
        <f>IFERROR(__xludf.DUMMYFUNCTION("""COMPUTED_VALUE"""),15.0)</f>
        <v>15</v>
      </c>
      <c r="AO24" s="43">
        <f>IF(E3="", 0, IF(SUM(C24:H24)-E24&lt;&gt;0, 0, IF(SUM(M24:R24)&gt;0, 2, IF(SUM(M24:R24)&lt;0, 3, 1))))</f>
        <v>1</v>
      </c>
      <c r="AP24" s="43">
        <f>IFERROR(__xludf.DUMMYFUNCTION("IF(AO24=1, FILTER(TOSSUP, LEN(TOSSUP)), IF(AO24=2, FILTER(NEG, LEN(NEG)), IF(AO24, FILTER(NONEG, LEN(NONEG)), """")))"),-5.0)</f>
        <v>-5</v>
      </c>
      <c r="AQ24" s="43">
        <f>IFERROR(__xludf.DUMMYFUNCTION("""COMPUTED_VALUE"""),10.0)</f>
        <v>10</v>
      </c>
      <c r="AR24" s="43">
        <f>IFERROR(__xludf.DUMMYFUNCTION("""COMPUTED_VALUE"""),15.0)</f>
        <v>15</v>
      </c>
      <c r="AS24" s="43">
        <f>IF(F3="", 0, IF(SUM(C24:H24)-F24&lt;&gt;0, 0, IF(SUM(M24:R24)&gt;0, 2, IF(SUM(M24:R24)&lt;0, 3, 1))))</f>
        <v>1</v>
      </c>
      <c r="AT24" s="43">
        <f>IFERROR(__xludf.DUMMYFUNCTION("IF(AS24=1, FILTER(TOSSUP, LEN(TOSSUP)), IF(AS24=2, FILTER(NEG, LEN(NEG)), IF(AS24, FILTER(NONEG, LEN(NONEG)), """")))"),-5.0)</f>
        <v>-5</v>
      </c>
      <c r="AU24" s="43">
        <f>IFERROR(__xludf.DUMMYFUNCTION("""COMPUTED_VALUE"""),10.0)</f>
        <v>10</v>
      </c>
      <c r="AV24" s="43">
        <f>IFERROR(__xludf.DUMMYFUNCTION("""COMPUTED_VALUE"""),15.0)</f>
        <v>15</v>
      </c>
      <c r="AW24" s="43">
        <f>IF(G3="", 0, IF(SUM(C24:H24)-G24&lt;&gt;0, 0, IF(SUM(M24:R24)&gt;0, 2, IF(SUM(M24:R24)&lt;0, 3, 1))))</f>
        <v>0</v>
      </c>
      <c r="AX24" s="43" t="str">
        <f>IFERROR(__xludf.DUMMYFUNCTION("IF(AW24=1, FILTER(TOSSUP, LEN(TOSSUP)), IF(AW24=2, FILTER(NEG, LEN(NEG)), IF(AW24, FILTER(NONEG, LEN(NONEG)), """")))"),"")</f>
        <v/>
      </c>
      <c r="AY24" s="43"/>
      <c r="AZ24" s="43"/>
      <c r="BA24" s="43">
        <f>IF(H3="", 0, IF(SUM(C24:H24)-H24&lt;&gt;0, 0, IF(SUM(M24:R24)&gt;0, 2, IF(SUM(M24:R24)&lt;0, 3, 1))))</f>
        <v>0</v>
      </c>
      <c r="BB24" s="43" t="str">
        <f>IFERROR(__xludf.DUMMYFUNCTION("IF(BA24=1, FILTER(TOSSUP, LEN(TOSSUP)), IF(BA24=2, FILTER(NEG, LEN(NEG)), IF(BA24, FILTER(NONEG, LEN(NONEG)), """")))"),"")</f>
        <v/>
      </c>
      <c r="BC24" s="43"/>
      <c r="BD24" s="43"/>
      <c r="BE24" s="43">
        <f>IF(M3="", 0, IF(SUM(M24:R24)-M24&lt;&gt;0, 0, IF(SUM(C24:H24)&gt;0, 2, IF(SUM(C24:H24)&lt;0, 3, 1))))</f>
        <v>1</v>
      </c>
      <c r="BF24" s="43">
        <f>IFERROR(__xludf.DUMMYFUNCTION("IF(BE24=1, FILTER(TOSSUP, LEN(TOSSUP)), IF(BE24=2, FILTER(NEG, LEN(NEG)), IF(BE24, FILTER(NONEG, LEN(NONEG)), """")))"),-5.0)</f>
        <v>-5</v>
      </c>
      <c r="BG24" s="43">
        <f>IFERROR(__xludf.DUMMYFUNCTION("""COMPUTED_VALUE"""),10.0)</f>
        <v>10</v>
      </c>
      <c r="BH24" s="43">
        <f>IFERROR(__xludf.DUMMYFUNCTION("""COMPUTED_VALUE"""),15.0)</f>
        <v>15</v>
      </c>
      <c r="BI24" s="43">
        <f>IF(N3="", 0, IF(SUM(M24:R24)-N24&lt;&gt;0, 0, IF(SUM(C24:H24)&gt;0, 2, IF(SUM(C24:H24)&lt;0, 3, 1))))</f>
        <v>1</v>
      </c>
      <c r="BJ24" s="43">
        <f>IFERROR(__xludf.DUMMYFUNCTION("IF(BI24=1, FILTER(TOSSUP, LEN(TOSSUP)), IF(BI24=2, FILTER(NEG, LEN(NEG)), IF(BI24, FILTER(NONEG, LEN(NONEG)), """")))"),-5.0)</f>
        <v>-5</v>
      </c>
      <c r="BK24" s="43">
        <f>IFERROR(__xludf.DUMMYFUNCTION("""COMPUTED_VALUE"""),10.0)</f>
        <v>10</v>
      </c>
      <c r="BL24" s="43">
        <f>IFERROR(__xludf.DUMMYFUNCTION("""COMPUTED_VALUE"""),15.0)</f>
        <v>15</v>
      </c>
      <c r="BM24" s="43">
        <f>IF(O3="", 0, IF(SUM(M24:R24)-O24&lt;&gt;0, 0, IF(SUM(C24:H24)&gt;0, 2, IF(SUM(C24:H24)&lt;0, 3, 1))))</f>
        <v>1</v>
      </c>
      <c r="BN24" s="43">
        <f>IFERROR(__xludf.DUMMYFUNCTION("IF(BM24=1, FILTER(TOSSUP, LEN(TOSSUP)), IF(BM24=2, FILTER(NEG, LEN(NEG)), IF(BM24, FILTER(NONEG, LEN(NONEG)), """")))"),-5.0)</f>
        <v>-5</v>
      </c>
      <c r="BO24" s="43">
        <f>IFERROR(__xludf.DUMMYFUNCTION("""COMPUTED_VALUE"""),10.0)</f>
        <v>10</v>
      </c>
      <c r="BP24" s="43">
        <f>IFERROR(__xludf.DUMMYFUNCTION("""COMPUTED_VALUE"""),15.0)</f>
        <v>15</v>
      </c>
      <c r="BQ24" s="43">
        <f>IF(P3="", 0, IF(SUM(M24:R24)-P24&lt;&gt;0, 0, IF(SUM(C24:H24)&gt;0, 2, IF(SUM(C24:H24)&lt;0, 3, 1))))</f>
        <v>0</v>
      </c>
      <c r="BR24" s="43" t="str">
        <f>IFERROR(__xludf.DUMMYFUNCTION("IF(BQ24=1, FILTER(TOSSUP, LEN(TOSSUP)), IF(BQ24=2, FILTER(NEG, LEN(NEG)), IF(BQ24, FILTER(NONEG, LEN(NONEG)), """")))"),"")</f>
        <v/>
      </c>
      <c r="BS24" s="43"/>
      <c r="BT24" s="43"/>
      <c r="BU24" s="43">
        <f>IF(Q3="", 0, IF(SUM(M24:R24)-Q24&lt;&gt;0, 0, IF(SUM(C24:H24)&gt;0, 2, IF(SUM(C24:H24)&lt;0, 3, 1))))</f>
        <v>0</v>
      </c>
      <c r="BV24" s="43" t="str">
        <f>IFERROR(__xludf.DUMMYFUNCTION("IF(BU24=1, FILTER(TOSSUP, LEN(TOSSUP)), IF(BU24=2, FILTER(NEG, LEN(NEG)), IF(BU24, FILTER(NONEG, LEN(NONEG)), """")))"),"")</f>
        <v/>
      </c>
      <c r="BW24" s="43"/>
      <c r="BX24" s="43"/>
      <c r="BY24" s="43">
        <f>IF(R3="", 0, IF(SUM(M24:R24)-R24&lt;&gt;0, 0, IF(SUM(C24:H24)&gt;0, 2, IF(SUM(C24:H24)&lt;0, 3, 1))))</f>
        <v>0</v>
      </c>
      <c r="BZ24" s="43" t="str">
        <f>IFERROR(__xludf.DUMMYFUNCTION("IF(BY24=1, FILTER(TOSSUP, LEN(TOSSUP)), IF(BY24=2, FILTER(NEG, LEN(NEG)), IF(BY24, FILTER(NONEG, LEN(NONEG)), """")))"),"")</f>
        <v/>
      </c>
      <c r="CA24" s="43"/>
      <c r="CB24" s="43"/>
    </row>
    <row r="25">
      <c r="A25" s="3"/>
      <c r="B25" s="3"/>
      <c r="C25" s="60"/>
      <c r="D25" s="33"/>
      <c r="E25" s="32"/>
      <c r="F25" s="33"/>
      <c r="G25" s="60"/>
      <c r="H25" s="61"/>
      <c r="I25" s="73" t="s">
        <v>41</v>
      </c>
      <c r="J25" s="33">
        <f>IF(OR(AND(C25&lt;&gt;"", C3=""), AND(D25&lt;&gt;"", D3=""), AND(E25&lt;&gt;"", E3=""), AND(F25&lt;&gt;"", F3=""), AND(G25&lt;&gt;"", G3=""), AND(H25&lt;&gt;"", H3="")), "TU.ERR", SUM(C25:I25))</f>
        <v>0</v>
      </c>
      <c r="K25" s="42">
        <f>IFERROR(__xludf.DUMMYFUNCTION("IF(OR(RegExMatch(J25&amp;"""",""ERR""), RegExMatch(J25&amp;"""",""--""), RegExMatch(K24&amp;"""",""--""),),  ""-----------"", SUM(J25,K24))"),160.0)</f>
        <v>160</v>
      </c>
      <c r="L25" s="27"/>
      <c r="M25" s="39"/>
      <c r="N25" s="61"/>
      <c r="O25" s="58"/>
      <c r="P25" s="59"/>
      <c r="Q25" s="58"/>
      <c r="R25" s="59"/>
      <c r="S25" s="34" t="s">
        <v>44</v>
      </c>
      <c r="T25" s="33">
        <f>IF(OR(AND(M25&lt;&gt;"", M3=""), AND(N25&lt;&gt;"", N3=""), AND(O25&lt;&gt;"", O3=""), AND(P25&lt;&gt;"", P3=""), AND(Q25&lt;&gt;"", Q3=""), AND(R25&lt;&gt;"", R3="")), "TU.ERR", SUM(M25:S25))</f>
        <v>0</v>
      </c>
      <c r="U25" s="42">
        <f>IFERROR(__xludf.DUMMYFUNCTION("IF(OR(RegExMatch(T25&amp;"""",""ERR""), RegExMatch(T25&amp;"""",""--""), RegExMatch(U24&amp;"""",""--""),),  ""-----------"", SUM(T25,U24))"),190.0)</f>
        <v>190</v>
      </c>
      <c r="V25" s="43"/>
      <c r="W25" s="43"/>
      <c r="X25" s="43"/>
      <c r="Y25" s="10"/>
      <c r="Z25" s="43"/>
      <c r="AA25" s="43"/>
      <c r="AB25" s="43"/>
      <c r="AC25" s="43"/>
      <c r="AD25" s="43"/>
      <c r="AE25" s="43"/>
      <c r="AF25" s="43"/>
      <c r="AG25" s="43">
        <f>IF(C3="", 0, IF(SUM(C25:H25)-C25&lt;&gt;0, 0, IF(SUM(M25:R25)&gt;0, 2, IF(SUM(M25:R25)&lt;0, 3, 1))))</f>
        <v>1</v>
      </c>
      <c r="AH25" s="43">
        <f>IFERROR(__xludf.DUMMYFUNCTION("IF(AG25=1, FILTER(TOSSUP, LEN(TOSSUP)), IF(AG25=2, FILTER(NEG, LEN(NEG)), IF(AG25, FILTER(NONEG, LEN(NONEG)), """")))"),-5.0)</f>
        <v>-5</v>
      </c>
      <c r="AI25" s="43">
        <f>IFERROR(__xludf.DUMMYFUNCTION("""COMPUTED_VALUE"""),10.0)</f>
        <v>10</v>
      </c>
      <c r="AJ25" s="43">
        <f>IFERROR(__xludf.DUMMYFUNCTION("""COMPUTED_VALUE"""),15.0)</f>
        <v>15</v>
      </c>
      <c r="AK25" s="43">
        <f>IF(D3="", 0, IF(SUM(C25:H25)-D25&lt;&gt;0, 0, IF(SUM(M25:R25)&gt;0, 2, IF(SUM(M25:R25)&lt;0, 3, 1))))</f>
        <v>1</v>
      </c>
      <c r="AL25" s="43">
        <f>IFERROR(__xludf.DUMMYFUNCTION("IF(AK25=1, FILTER(TOSSUP, LEN(TOSSUP)), IF(AK25=2, FILTER(NEG, LEN(NEG)), IF(AK25, FILTER(NONEG, LEN(NONEG)), """")))"),-5.0)</f>
        <v>-5</v>
      </c>
      <c r="AM25" s="43">
        <f>IFERROR(__xludf.DUMMYFUNCTION("""COMPUTED_VALUE"""),10.0)</f>
        <v>10</v>
      </c>
      <c r="AN25" s="43">
        <f>IFERROR(__xludf.DUMMYFUNCTION("""COMPUTED_VALUE"""),15.0)</f>
        <v>15</v>
      </c>
      <c r="AO25" s="43">
        <f>IF(E3="", 0, IF(SUM(C25:H25)-E25&lt;&gt;0, 0, IF(SUM(M25:R25)&gt;0, 2, IF(SUM(M25:R25)&lt;0, 3, 1))))</f>
        <v>1</v>
      </c>
      <c r="AP25" s="43">
        <f>IFERROR(__xludf.DUMMYFUNCTION("IF(AO25=1, FILTER(TOSSUP, LEN(TOSSUP)), IF(AO25=2, FILTER(NEG, LEN(NEG)), IF(AO25, FILTER(NONEG, LEN(NONEG)), """")))"),-5.0)</f>
        <v>-5</v>
      </c>
      <c r="AQ25" s="43">
        <f>IFERROR(__xludf.DUMMYFUNCTION("""COMPUTED_VALUE"""),10.0)</f>
        <v>10</v>
      </c>
      <c r="AR25" s="43">
        <f>IFERROR(__xludf.DUMMYFUNCTION("""COMPUTED_VALUE"""),15.0)</f>
        <v>15</v>
      </c>
      <c r="AS25" s="43">
        <f>IF(F3="", 0, IF(SUM(C25:H25)-F25&lt;&gt;0, 0, IF(SUM(M25:R25)&gt;0, 2, IF(SUM(M25:R25)&lt;0, 3, 1))))</f>
        <v>1</v>
      </c>
      <c r="AT25" s="43">
        <f>IFERROR(__xludf.DUMMYFUNCTION("IF(AS25=1, FILTER(TOSSUP, LEN(TOSSUP)), IF(AS25=2, FILTER(NEG, LEN(NEG)), IF(AS25, FILTER(NONEG, LEN(NONEG)), """")))"),-5.0)</f>
        <v>-5</v>
      </c>
      <c r="AU25" s="43">
        <f>IFERROR(__xludf.DUMMYFUNCTION("""COMPUTED_VALUE"""),10.0)</f>
        <v>10</v>
      </c>
      <c r="AV25" s="43">
        <f>IFERROR(__xludf.DUMMYFUNCTION("""COMPUTED_VALUE"""),15.0)</f>
        <v>15</v>
      </c>
      <c r="AW25" s="43">
        <f>IF(G3="", 0, IF(SUM(C25:H25)-G25&lt;&gt;0, 0, IF(SUM(M25:R25)&gt;0, 2, IF(SUM(M25:R25)&lt;0, 3, 1))))</f>
        <v>0</v>
      </c>
      <c r="AX25" s="43" t="str">
        <f>IFERROR(__xludf.DUMMYFUNCTION("IF(AW25=1, FILTER(TOSSUP, LEN(TOSSUP)), IF(AW25=2, FILTER(NEG, LEN(NEG)), IF(AW25, FILTER(NONEG, LEN(NONEG)), """")))"),"")</f>
        <v/>
      </c>
      <c r="AY25" s="43"/>
      <c r="AZ25" s="43"/>
      <c r="BA25" s="43">
        <f>IF(H3="", 0, IF(SUM(C25:H25)-H25&lt;&gt;0, 0, IF(SUM(M25:R25)&gt;0, 2, IF(SUM(M25:R25)&lt;0, 3, 1))))</f>
        <v>0</v>
      </c>
      <c r="BB25" s="43" t="str">
        <f>IFERROR(__xludf.DUMMYFUNCTION("IF(BA25=1, FILTER(TOSSUP, LEN(TOSSUP)), IF(BA25=2, FILTER(NEG, LEN(NEG)), IF(BA25, FILTER(NONEG, LEN(NONEG)), """")))"),"")</f>
        <v/>
      </c>
      <c r="BC25" s="43"/>
      <c r="BD25" s="43"/>
      <c r="BE25" s="43">
        <f>IF(M3="", 0, IF(SUM(M25:R25)-M25&lt;&gt;0, 0, IF(SUM(C25:H25)&gt;0, 2, IF(SUM(C25:H25)&lt;0, 3, 1))))</f>
        <v>1</v>
      </c>
      <c r="BF25" s="43">
        <f>IFERROR(__xludf.DUMMYFUNCTION("IF(BE25=1, FILTER(TOSSUP, LEN(TOSSUP)), IF(BE25=2, FILTER(NEG, LEN(NEG)), IF(BE25, FILTER(NONEG, LEN(NONEG)), """")))"),-5.0)</f>
        <v>-5</v>
      </c>
      <c r="BG25" s="43">
        <f>IFERROR(__xludf.DUMMYFUNCTION("""COMPUTED_VALUE"""),10.0)</f>
        <v>10</v>
      </c>
      <c r="BH25" s="43">
        <f>IFERROR(__xludf.DUMMYFUNCTION("""COMPUTED_VALUE"""),15.0)</f>
        <v>15</v>
      </c>
      <c r="BI25" s="43">
        <f>IF(N3="", 0, IF(SUM(M25:R25)-N25&lt;&gt;0, 0, IF(SUM(C25:H25)&gt;0, 2, IF(SUM(C25:H25)&lt;0, 3, 1))))</f>
        <v>1</v>
      </c>
      <c r="BJ25" s="43">
        <f>IFERROR(__xludf.DUMMYFUNCTION("IF(BI25=1, FILTER(TOSSUP, LEN(TOSSUP)), IF(BI25=2, FILTER(NEG, LEN(NEG)), IF(BI25, FILTER(NONEG, LEN(NONEG)), """")))"),-5.0)</f>
        <v>-5</v>
      </c>
      <c r="BK25" s="43">
        <f>IFERROR(__xludf.DUMMYFUNCTION("""COMPUTED_VALUE"""),10.0)</f>
        <v>10</v>
      </c>
      <c r="BL25" s="43">
        <f>IFERROR(__xludf.DUMMYFUNCTION("""COMPUTED_VALUE"""),15.0)</f>
        <v>15</v>
      </c>
      <c r="BM25" s="43">
        <f>IF(O3="", 0, IF(SUM(M25:R25)-O25&lt;&gt;0, 0, IF(SUM(C25:H25)&gt;0, 2, IF(SUM(C25:H25)&lt;0, 3, 1))))</f>
        <v>1</v>
      </c>
      <c r="BN25" s="43">
        <f>IFERROR(__xludf.DUMMYFUNCTION("IF(BM25=1, FILTER(TOSSUP, LEN(TOSSUP)), IF(BM25=2, FILTER(NEG, LEN(NEG)), IF(BM25, FILTER(NONEG, LEN(NONEG)), """")))"),-5.0)</f>
        <v>-5</v>
      </c>
      <c r="BO25" s="43">
        <f>IFERROR(__xludf.DUMMYFUNCTION("""COMPUTED_VALUE"""),10.0)</f>
        <v>10</v>
      </c>
      <c r="BP25" s="43">
        <f>IFERROR(__xludf.DUMMYFUNCTION("""COMPUTED_VALUE"""),15.0)</f>
        <v>15</v>
      </c>
      <c r="BQ25" s="43">
        <f>IF(P3="", 0, IF(SUM(M25:R25)-P25&lt;&gt;0, 0, IF(SUM(C25:H25)&gt;0, 2, IF(SUM(C25:H25)&lt;0, 3, 1))))</f>
        <v>0</v>
      </c>
      <c r="BR25" s="43" t="str">
        <f>IFERROR(__xludf.DUMMYFUNCTION("IF(BQ25=1, FILTER(TOSSUP, LEN(TOSSUP)), IF(BQ25=2, FILTER(NEG, LEN(NEG)), IF(BQ25, FILTER(NONEG, LEN(NONEG)), """")))"),"")</f>
        <v/>
      </c>
      <c r="BS25" s="43"/>
      <c r="BT25" s="43"/>
      <c r="BU25" s="43">
        <f>IF(Q3="", 0, IF(SUM(M25:R25)-Q25&lt;&gt;0, 0, IF(SUM(C25:H25)&gt;0, 2, IF(SUM(C25:H25)&lt;0, 3, 1))))</f>
        <v>0</v>
      </c>
      <c r="BV25" s="43" t="str">
        <f>IFERROR(__xludf.DUMMYFUNCTION("IF(BU25=1, FILTER(TOSSUP, LEN(TOSSUP)), IF(BU25=2, FILTER(NEG, LEN(NEG)), IF(BU25, FILTER(NONEG, LEN(NONEG)), """")))"),"")</f>
        <v/>
      </c>
      <c r="BW25" s="43"/>
      <c r="BX25" s="43"/>
      <c r="BY25" s="43">
        <f>IF(R3="", 0, IF(SUM(M25:R25)-R25&lt;&gt;0, 0, IF(SUM(C25:H25)&gt;0, 2, IF(SUM(C25:H25)&lt;0, 3, 1))))</f>
        <v>0</v>
      </c>
      <c r="BZ25" s="43" t="str">
        <f>IFERROR(__xludf.DUMMYFUNCTION("IF(BY25=1, FILTER(TOSSUP, LEN(TOSSUP)), IF(BY25=2, FILTER(NEG, LEN(NEG)), IF(BY25, FILTER(NONEG, LEN(NONEG)), """")))"),"")</f>
        <v/>
      </c>
      <c r="CA25" s="43"/>
      <c r="CB25" s="43"/>
    </row>
    <row r="26">
      <c r="A26" s="3"/>
      <c r="B26" s="3"/>
      <c r="C26" s="60"/>
      <c r="D26" s="33"/>
      <c r="E26" s="60"/>
      <c r="F26" s="61"/>
      <c r="G26" s="60"/>
      <c r="H26" s="61"/>
      <c r="I26" s="73" t="s">
        <v>41</v>
      </c>
      <c r="J26" s="33">
        <f>IF(OR(AND(C26&lt;&gt;"", C3=""), AND(D26&lt;&gt;"", D3=""), AND(E26&lt;&gt;"", E3=""), AND(F26&lt;&gt;"", F3=""), AND(G26&lt;&gt;"", G3=""), AND(H26&lt;&gt;"", H3="")), "TU.ERR", SUM(C26:I26))</f>
        <v>0</v>
      </c>
      <c r="K26" s="42">
        <f>IFERROR(__xludf.DUMMYFUNCTION("IF(OR(RegExMatch(J26&amp;"""",""ERR""), RegExMatch(J26&amp;"""",""--""), RegExMatch(K25&amp;"""",""--""),),  ""-----------"", SUM(J26,K25))"),160.0)</f>
        <v>160</v>
      </c>
      <c r="L26" s="27"/>
      <c r="M26" s="58"/>
      <c r="N26" s="33"/>
      <c r="O26" s="58"/>
      <c r="P26" s="59"/>
      <c r="Q26" s="58"/>
      <c r="R26" s="59"/>
      <c r="S26" s="34" t="s">
        <v>44</v>
      </c>
      <c r="T26" s="33">
        <f>IF(OR(AND(M26&lt;&gt;"", M3=""), AND(N26&lt;&gt;"", N3=""), AND(O26&lt;&gt;"", O3=""), AND(P26&lt;&gt;"", P3=""), AND(Q26&lt;&gt;"", Q3=""), AND(R26&lt;&gt;"", R3="")), "TU.ERR", SUM(M26:S26))</f>
        <v>0</v>
      </c>
      <c r="U26" s="42">
        <f>IFERROR(__xludf.DUMMYFUNCTION("IF(OR(RegExMatch(T26&amp;"""",""ERR""), RegExMatch(T26&amp;"""",""--""), RegExMatch(U25&amp;"""",""--""),),  ""-----------"", SUM(T26,U25))"),190.0)</f>
        <v>190</v>
      </c>
      <c r="V26" s="43"/>
      <c r="W26" s="43"/>
      <c r="X26" s="43"/>
      <c r="Y26" s="43" t="str">
        <f>IFERROR(__xludf.DUMMYFUNCTION("FILTER(INSTRUCTIONS!A34:CC44, INSTRUCTIONS!A34:CC34=C2)"),"CENTENNIAL C")</f>
        <v>CENTENNIAL C</v>
      </c>
      <c r="Z26" s="43"/>
      <c r="AA26" s="43"/>
      <c r="AB26" s="43"/>
      <c r="AC26" s="43"/>
      <c r="AD26" s="43"/>
      <c r="AE26" s="43"/>
      <c r="AF26" s="43"/>
      <c r="AG26" s="43">
        <f>IF(C3="", 0, IF(SUM(C26:H26)-C26&lt;&gt;0, 0, IF(SUM(M26:R26)&gt;0, 2, IF(SUM(M26:R26)&lt;0, 3, 1))))</f>
        <v>1</v>
      </c>
      <c r="AH26" s="43">
        <f>IFERROR(__xludf.DUMMYFUNCTION("IF(AG26=1, FILTER(TOSSUP, LEN(TOSSUP)), IF(AG26=2, FILTER(NEG, LEN(NEG)), IF(AG26, FILTER(NONEG, LEN(NONEG)), """")))"),-5.0)</f>
        <v>-5</v>
      </c>
      <c r="AI26" s="43">
        <f>IFERROR(__xludf.DUMMYFUNCTION("""COMPUTED_VALUE"""),10.0)</f>
        <v>10</v>
      </c>
      <c r="AJ26" s="43">
        <f>IFERROR(__xludf.DUMMYFUNCTION("""COMPUTED_VALUE"""),15.0)</f>
        <v>15</v>
      </c>
      <c r="AK26" s="43">
        <f>IF(D3="", 0, IF(SUM(C26:H26)-D26&lt;&gt;0, 0, IF(SUM(M26:R26)&gt;0, 2, IF(SUM(M26:R26)&lt;0, 3, 1))))</f>
        <v>1</v>
      </c>
      <c r="AL26" s="43">
        <f>IFERROR(__xludf.DUMMYFUNCTION("IF(AK26=1, FILTER(TOSSUP, LEN(TOSSUP)), IF(AK26=2, FILTER(NEG, LEN(NEG)), IF(AK26, FILTER(NONEG, LEN(NONEG)), """")))"),-5.0)</f>
        <v>-5</v>
      </c>
      <c r="AM26" s="43">
        <f>IFERROR(__xludf.DUMMYFUNCTION("""COMPUTED_VALUE"""),10.0)</f>
        <v>10</v>
      </c>
      <c r="AN26" s="43">
        <f>IFERROR(__xludf.DUMMYFUNCTION("""COMPUTED_VALUE"""),15.0)</f>
        <v>15</v>
      </c>
      <c r="AO26" s="43">
        <f>IF(E3="", 0, IF(SUM(C26:H26)-E26&lt;&gt;0, 0, IF(SUM(M26:R26)&gt;0, 2, IF(SUM(M26:R26)&lt;0, 3, 1))))</f>
        <v>1</v>
      </c>
      <c r="AP26" s="43">
        <f>IFERROR(__xludf.DUMMYFUNCTION("IF(AO26=1, FILTER(TOSSUP, LEN(TOSSUP)), IF(AO26=2, FILTER(NEG, LEN(NEG)), IF(AO26, FILTER(NONEG, LEN(NONEG)), """")))"),-5.0)</f>
        <v>-5</v>
      </c>
      <c r="AQ26" s="43">
        <f>IFERROR(__xludf.DUMMYFUNCTION("""COMPUTED_VALUE"""),10.0)</f>
        <v>10</v>
      </c>
      <c r="AR26" s="43">
        <f>IFERROR(__xludf.DUMMYFUNCTION("""COMPUTED_VALUE"""),15.0)</f>
        <v>15</v>
      </c>
      <c r="AS26" s="43">
        <f>IF(F3="", 0, IF(SUM(C26:H26)-F26&lt;&gt;0, 0, IF(SUM(M26:R26)&gt;0, 2, IF(SUM(M26:R26)&lt;0, 3, 1))))</f>
        <v>1</v>
      </c>
      <c r="AT26" s="43">
        <f>IFERROR(__xludf.DUMMYFUNCTION("IF(AS26=1, FILTER(TOSSUP, LEN(TOSSUP)), IF(AS26=2, FILTER(NEG, LEN(NEG)), IF(AS26, FILTER(NONEG, LEN(NONEG)), """")))"),-5.0)</f>
        <v>-5</v>
      </c>
      <c r="AU26" s="43">
        <f>IFERROR(__xludf.DUMMYFUNCTION("""COMPUTED_VALUE"""),10.0)</f>
        <v>10</v>
      </c>
      <c r="AV26" s="43">
        <f>IFERROR(__xludf.DUMMYFUNCTION("""COMPUTED_VALUE"""),15.0)</f>
        <v>15</v>
      </c>
      <c r="AW26" s="43">
        <f>IF(G3="", 0, IF(SUM(C26:H26)-G26&lt;&gt;0, 0, IF(SUM(M26:R26)&gt;0, 2, IF(SUM(M26:R26)&lt;0, 3, 1))))</f>
        <v>0</v>
      </c>
      <c r="AX26" s="43" t="str">
        <f>IFERROR(__xludf.DUMMYFUNCTION("IF(AW26=1, FILTER(TOSSUP, LEN(TOSSUP)), IF(AW26=2, FILTER(NEG, LEN(NEG)), IF(AW26, FILTER(NONEG, LEN(NONEG)), """")))"),"")</f>
        <v/>
      </c>
      <c r="AY26" s="43"/>
      <c r="AZ26" s="43"/>
      <c r="BA26" s="43">
        <f>IF(H3="", 0, IF(SUM(C26:H26)-H26&lt;&gt;0, 0, IF(SUM(M26:R26)&gt;0, 2, IF(SUM(M26:R26)&lt;0, 3, 1))))</f>
        <v>0</v>
      </c>
      <c r="BB26" s="43" t="str">
        <f>IFERROR(__xludf.DUMMYFUNCTION("IF(BA26=1, FILTER(TOSSUP, LEN(TOSSUP)), IF(BA26=2, FILTER(NEG, LEN(NEG)), IF(BA26, FILTER(NONEG, LEN(NONEG)), """")))"),"")</f>
        <v/>
      </c>
      <c r="BC26" s="43"/>
      <c r="BD26" s="43"/>
      <c r="BE26" s="43">
        <f>IF(M3="", 0, IF(SUM(M26:R26)-M26&lt;&gt;0, 0, IF(SUM(C26:H26)&gt;0, 2, IF(SUM(C26:H26)&lt;0, 3, 1))))</f>
        <v>1</v>
      </c>
      <c r="BF26" s="43">
        <f>IFERROR(__xludf.DUMMYFUNCTION("IF(BE26=1, FILTER(TOSSUP, LEN(TOSSUP)), IF(BE26=2, FILTER(NEG, LEN(NEG)), IF(BE26, FILTER(NONEG, LEN(NONEG)), """")))"),-5.0)</f>
        <v>-5</v>
      </c>
      <c r="BG26" s="43">
        <f>IFERROR(__xludf.DUMMYFUNCTION("""COMPUTED_VALUE"""),10.0)</f>
        <v>10</v>
      </c>
      <c r="BH26" s="43">
        <f>IFERROR(__xludf.DUMMYFUNCTION("""COMPUTED_VALUE"""),15.0)</f>
        <v>15</v>
      </c>
      <c r="BI26" s="43">
        <f>IF(N3="", 0, IF(SUM(M26:R26)-N26&lt;&gt;0, 0, IF(SUM(C26:H26)&gt;0, 2, IF(SUM(C26:H26)&lt;0, 3, 1))))</f>
        <v>1</v>
      </c>
      <c r="BJ26" s="43">
        <f>IFERROR(__xludf.DUMMYFUNCTION("IF(BI26=1, FILTER(TOSSUP, LEN(TOSSUP)), IF(BI26=2, FILTER(NEG, LEN(NEG)), IF(BI26, FILTER(NONEG, LEN(NONEG)), """")))"),-5.0)</f>
        <v>-5</v>
      </c>
      <c r="BK26" s="43">
        <f>IFERROR(__xludf.DUMMYFUNCTION("""COMPUTED_VALUE"""),10.0)</f>
        <v>10</v>
      </c>
      <c r="BL26" s="43">
        <f>IFERROR(__xludf.DUMMYFUNCTION("""COMPUTED_VALUE"""),15.0)</f>
        <v>15</v>
      </c>
      <c r="BM26" s="43">
        <f>IF(O3="", 0, IF(SUM(M26:R26)-O26&lt;&gt;0, 0, IF(SUM(C26:H26)&gt;0, 2, IF(SUM(C26:H26)&lt;0, 3, 1))))</f>
        <v>1</v>
      </c>
      <c r="BN26" s="43">
        <f>IFERROR(__xludf.DUMMYFUNCTION("IF(BM26=1, FILTER(TOSSUP, LEN(TOSSUP)), IF(BM26=2, FILTER(NEG, LEN(NEG)), IF(BM26, FILTER(NONEG, LEN(NONEG)), """")))"),-5.0)</f>
        <v>-5</v>
      </c>
      <c r="BO26" s="43">
        <f>IFERROR(__xludf.DUMMYFUNCTION("""COMPUTED_VALUE"""),10.0)</f>
        <v>10</v>
      </c>
      <c r="BP26" s="43">
        <f>IFERROR(__xludf.DUMMYFUNCTION("""COMPUTED_VALUE"""),15.0)</f>
        <v>15</v>
      </c>
      <c r="BQ26" s="43">
        <f>IF(P3="", 0, IF(SUM(M26:R26)-P26&lt;&gt;0, 0, IF(SUM(C26:H26)&gt;0, 2, IF(SUM(C26:H26)&lt;0, 3, 1))))</f>
        <v>0</v>
      </c>
      <c r="BR26" s="43" t="str">
        <f>IFERROR(__xludf.DUMMYFUNCTION("IF(BQ26=1, FILTER(TOSSUP, LEN(TOSSUP)), IF(BQ26=2, FILTER(NEG, LEN(NEG)), IF(BQ26, FILTER(NONEG, LEN(NONEG)), """")))"),"")</f>
        <v/>
      </c>
      <c r="BS26" s="43"/>
      <c r="BT26" s="43"/>
      <c r="BU26" s="43">
        <f>IF(Q3="", 0, IF(SUM(M26:R26)-Q26&lt;&gt;0, 0, IF(SUM(C26:H26)&gt;0, 2, IF(SUM(C26:H26)&lt;0, 3, 1))))</f>
        <v>0</v>
      </c>
      <c r="BV26" s="43" t="str">
        <f>IFERROR(__xludf.DUMMYFUNCTION("IF(BU26=1, FILTER(TOSSUP, LEN(TOSSUP)), IF(BU26=2, FILTER(NEG, LEN(NEG)), IF(BU26, FILTER(NONEG, LEN(NONEG)), """")))"),"")</f>
        <v/>
      </c>
      <c r="BW26" s="43"/>
      <c r="BX26" s="43"/>
      <c r="BY26" s="43">
        <f>IF(R3="", 0, IF(SUM(M26:R26)-R26&lt;&gt;0, 0, IF(SUM(C26:H26)&gt;0, 2, IF(SUM(C26:H26)&lt;0, 3, 1))))</f>
        <v>0</v>
      </c>
      <c r="BZ26" s="43" t="str">
        <f>IFERROR(__xludf.DUMMYFUNCTION("IF(BY26=1, FILTER(TOSSUP, LEN(TOSSUP)), IF(BY26=2, FILTER(NEG, LEN(NEG)), IF(BY26, FILTER(NONEG, LEN(NONEG)), """")))"),"")</f>
        <v/>
      </c>
      <c r="CA26" s="43"/>
      <c r="CB26" s="43"/>
    </row>
    <row r="27">
      <c r="A27" s="3"/>
      <c r="B27" s="3"/>
      <c r="C27" s="60"/>
      <c r="D27" s="61"/>
      <c r="E27" s="60"/>
      <c r="F27" s="61"/>
      <c r="G27" s="60"/>
      <c r="H27" s="61"/>
      <c r="I27" s="73" t="s">
        <v>41</v>
      </c>
      <c r="J27" s="33">
        <f>IF(OR(AND(C27&lt;&gt;"", C3=""), AND(D27&lt;&gt;"", D3=""), AND(E27&lt;&gt;"", E3=""), AND(F27&lt;&gt;"", F3=""), AND(G27&lt;&gt;"", G3=""), AND(H27&lt;&gt;"", H3="")), "TU.ERR", SUM(C27:I27))</f>
        <v>0</v>
      </c>
      <c r="K27" s="42">
        <f>IFERROR(__xludf.DUMMYFUNCTION("IF(OR(RegExMatch(J27&amp;"""",""ERR""), RegExMatch(J27&amp;"""",""--""), RegExMatch(K26&amp;"""",""--""),),  ""-----------"", SUM(J27,K26))"),160.0)</f>
        <v>160</v>
      </c>
      <c r="L27" s="75"/>
      <c r="M27" s="58"/>
      <c r="N27" s="33"/>
      <c r="O27" s="58"/>
      <c r="P27" s="59"/>
      <c r="Q27" s="58"/>
      <c r="R27" s="59"/>
      <c r="S27" s="34" t="s">
        <v>44</v>
      </c>
      <c r="T27" s="33">
        <f>IF(OR(AND(M27&lt;&gt;"", M3=""), AND(N27&lt;&gt;"", N3=""), AND(O27&lt;&gt;"", O3=""), AND(P27&lt;&gt;"", P3=""), AND(Q27&lt;&gt;"", Q3=""), AND(R27&lt;&gt;"", R3="")), "TU.ERR", SUM(M27:S27))</f>
        <v>0</v>
      </c>
      <c r="U27" s="42">
        <f>IFERROR(__xludf.DUMMYFUNCTION("IF(OR(RegExMatch(T27&amp;"""",""ERR""), RegExMatch(T27&amp;"""",""--""), RegExMatch(U26&amp;"""",""--""),),  ""-----------"", SUM(T27,U26))"),190.0)</f>
        <v>190</v>
      </c>
      <c r="V27" s="43"/>
      <c r="W27" s="43"/>
      <c r="X27" s="43"/>
      <c r="Y27" s="10" t="str">
        <f>IFERROR(__xludf.DUMMYFUNCTION("""COMPUTED_VALUE"""),"Aadarsh Govada")</f>
        <v>Aadarsh Govada</v>
      </c>
      <c r="Z27" s="43"/>
      <c r="AA27" s="76"/>
      <c r="AB27" s="43"/>
      <c r="AC27" s="43"/>
      <c r="AD27" s="43"/>
      <c r="AE27" s="43"/>
      <c r="AF27" s="43"/>
      <c r="AG27" s="43">
        <f>IF(C3="", 0, IF(SUM(C27:H27)-C27&lt;&gt;0, 0, IF(SUM(M27:R27)&gt;0, 2, IF(SUM(M27:R27)&lt;0, 3, 1))))</f>
        <v>1</v>
      </c>
      <c r="AH27" s="43">
        <f>IFERROR(__xludf.DUMMYFUNCTION("IF(AG27=1, FILTER(TOSSUP, LEN(TOSSUP)), IF(AG27=2, FILTER(NEG, LEN(NEG)), IF(AG27, FILTER(NONEG, LEN(NONEG)), """")))"),-5.0)</f>
        <v>-5</v>
      </c>
      <c r="AI27" s="43">
        <f>IFERROR(__xludf.DUMMYFUNCTION("""COMPUTED_VALUE"""),10.0)</f>
        <v>10</v>
      </c>
      <c r="AJ27" s="43">
        <f>IFERROR(__xludf.DUMMYFUNCTION("""COMPUTED_VALUE"""),15.0)</f>
        <v>15</v>
      </c>
      <c r="AK27" s="43">
        <f>IF(D3="", 0, IF(SUM(C27:H27)-D27&lt;&gt;0, 0, IF(SUM(M27:R27)&gt;0, 2, IF(SUM(M27:R27)&lt;0, 3, 1))))</f>
        <v>1</v>
      </c>
      <c r="AL27" s="43">
        <f>IFERROR(__xludf.DUMMYFUNCTION("IF(AK27=1, FILTER(TOSSUP, LEN(TOSSUP)), IF(AK27=2, FILTER(NEG, LEN(NEG)), IF(AK27, FILTER(NONEG, LEN(NONEG)), """")))"),-5.0)</f>
        <v>-5</v>
      </c>
      <c r="AM27" s="43">
        <f>IFERROR(__xludf.DUMMYFUNCTION("""COMPUTED_VALUE"""),10.0)</f>
        <v>10</v>
      </c>
      <c r="AN27" s="43">
        <f>IFERROR(__xludf.DUMMYFUNCTION("""COMPUTED_VALUE"""),15.0)</f>
        <v>15</v>
      </c>
      <c r="AO27" s="43">
        <f>IF(E3="", 0, IF(SUM(C27:H27)-E27&lt;&gt;0, 0, IF(SUM(M27:R27)&gt;0, 2, IF(SUM(M27:R27)&lt;0, 3, 1))))</f>
        <v>1</v>
      </c>
      <c r="AP27" s="43">
        <f>IFERROR(__xludf.DUMMYFUNCTION("IF(AO27=1, FILTER(TOSSUP, LEN(TOSSUP)), IF(AO27=2, FILTER(NEG, LEN(NEG)), IF(AO27, FILTER(NONEG, LEN(NONEG)), """")))"),-5.0)</f>
        <v>-5</v>
      </c>
      <c r="AQ27" s="43">
        <f>IFERROR(__xludf.DUMMYFUNCTION("""COMPUTED_VALUE"""),10.0)</f>
        <v>10</v>
      </c>
      <c r="AR27" s="43">
        <f>IFERROR(__xludf.DUMMYFUNCTION("""COMPUTED_VALUE"""),15.0)</f>
        <v>15</v>
      </c>
      <c r="AS27" s="43">
        <f>IF(F3="", 0, IF(SUM(C27:H27)-F27&lt;&gt;0, 0, IF(SUM(M27:R27)&gt;0, 2, IF(SUM(M27:R27)&lt;0, 3, 1))))</f>
        <v>1</v>
      </c>
      <c r="AT27" s="43">
        <f>IFERROR(__xludf.DUMMYFUNCTION("IF(AS27=1, FILTER(TOSSUP, LEN(TOSSUP)), IF(AS27=2, FILTER(NEG, LEN(NEG)), IF(AS27, FILTER(NONEG, LEN(NONEG)), """")))"),-5.0)</f>
        <v>-5</v>
      </c>
      <c r="AU27" s="43">
        <f>IFERROR(__xludf.DUMMYFUNCTION("""COMPUTED_VALUE"""),10.0)</f>
        <v>10</v>
      </c>
      <c r="AV27" s="43">
        <f>IFERROR(__xludf.DUMMYFUNCTION("""COMPUTED_VALUE"""),15.0)</f>
        <v>15</v>
      </c>
      <c r="AW27" s="43">
        <f>IF(G3="", 0, IF(SUM(C27:H27)-G27&lt;&gt;0, 0, IF(SUM(M27:R27)&gt;0, 2, IF(SUM(M27:R27)&lt;0, 3, 1))))</f>
        <v>0</v>
      </c>
      <c r="AX27" s="43" t="str">
        <f>IFERROR(__xludf.DUMMYFUNCTION("IF(AW27=1, FILTER(TOSSUP, LEN(TOSSUP)), IF(AW27=2, FILTER(NEG, LEN(NEG)), IF(AW27, FILTER(NONEG, LEN(NONEG)), """")))"),"")</f>
        <v/>
      </c>
      <c r="AY27" s="43"/>
      <c r="AZ27" s="43"/>
      <c r="BA27" s="43">
        <f>IF(H3="", 0, IF(SUM(C27:H27)-H27&lt;&gt;0, 0, IF(SUM(M27:R27)&gt;0, 2, IF(SUM(M27:R27)&lt;0, 3, 1))))</f>
        <v>0</v>
      </c>
      <c r="BB27" s="43" t="str">
        <f>IFERROR(__xludf.DUMMYFUNCTION("IF(BA27=1, FILTER(TOSSUP, LEN(TOSSUP)), IF(BA27=2, FILTER(NEG, LEN(NEG)), IF(BA27, FILTER(NONEG, LEN(NONEG)), """")))"),"")</f>
        <v/>
      </c>
      <c r="BC27" s="43"/>
      <c r="BD27" s="43"/>
      <c r="BE27" s="43">
        <f>IF(M3="", 0, IF(SUM(M27:R27)-M27&lt;&gt;0, 0, IF(SUM(C27:H27)&gt;0, 2, IF(SUM(C27:H27)&lt;0, 3, 1))))</f>
        <v>1</v>
      </c>
      <c r="BF27" s="43">
        <f>IFERROR(__xludf.DUMMYFUNCTION("IF(BE27=1, FILTER(TOSSUP, LEN(TOSSUP)), IF(BE27=2, FILTER(NEG, LEN(NEG)), IF(BE27, FILTER(NONEG, LEN(NONEG)), """")))"),-5.0)</f>
        <v>-5</v>
      </c>
      <c r="BG27" s="43">
        <f>IFERROR(__xludf.DUMMYFUNCTION("""COMPUTED_VALUE"""),10.0)</f>
        <v>10</v>
      </c>
      <c r="BH27" s="43">
        <f>IFERROR(__xludf.DUMMYFUNCTION("""COMPUTED_VALUE"""),15.0)</f>
        <v>15</v>
      </c>
      <c r="BI27" s="43">
        <f>IF(N3="", 0, IF(SUM(M27:R27)-N27&lt;&gt;0, 0, IF(SUM(C27:H27)&gt;0, 2, IF(SUM(C27:H27)&lt;0, 3, 1))))</f>
        <v>1</v>
      </c>
      <c r="BJ27" s="43">
        <f>IFERROR(__xludf.DUMMYFUNCTION("IF(BI27=1, FILTER(TOSSUP, LEN(TOSSUP)), IF(BI27=2, FILTER(NEG, LEN(NEG)), IF(BI27, FILTER(NONEG, LEN(NONEG)), """")))"),-5.0)</f>
        <v>-5</v>
      </c>
      <c r="BK27" s="43">
        <f>IFERROR(__xludf.DUMMYFUNCTION("""COMPUTED_VALUE"""),10.0)</f>
        <v>10</v>
      </c>
      <c r="BL27" s="43">
        <f>IFERROR(__xludf.DUMMYFUNCTION("""COMPUTED_VALUE"""),15.0)</f>
        <v>15</v>
      </c>
      <c r="BM27" s="43">
        <f>IF(O3="", 0, IF(SUM(M27:R27)-O27&lt;&gt;0, 0, IF(SUM(C27:H27)&gt;0, 2, IF(SUM(C27:H27)&lt;0, 3, 1))))</f>
        <v>1</v>
      </c>
      <c r="BN27" s="43">
        <f>IFERROR(__xludf.DUMMYFUNCTION("IF(BM27=1, FILTER(TOSSUP, LEN(TOSSUP)), IF(BM27=2, FILTER(NEG, LEN(NEG)), IF(BM27, FILTER(NONEG, LEN(NONEG)), """")))"),-5.0)</f>
        <v>-5</v>
      </c>
      <c r="BO27" s="43">
        <f>IFERROR(__xludf.DUMMYFUNCTION("""COMPUTED_VALUE"""),10.0)</f>
        <v>10</v>
      </c>
      <c r="BP27" s="43">
        <f>IFERROR(__xludf.DUMMYFUNCTION("""COMPUTED_VALUE"""),15.0)</f>
        <v>15</v>
      </c>
      <c r="BQ27" s="43">
        <f>IF(P3="", 0, IF(SUM(M27:R27)-P27&lt;&gt;0, 0, IF(SUM(C27:H27)&gt;0, 2, IF(SUM(C27:H27)&lt;0, 3, 1))))</f>
        <v>0</v>
      </c>
      <c r="BR27" s="43" t="str">
        <f>IFERROR(__xludf.DUMMYFUNCTION("IF(BQ27=1, FILTER(TOSSUP, LEN(TOSSUP)), IF(BQ27=2, FILTER(NEG, LEN(NEG)), IF(BQ27, FILTER(NONEG, LEN(NONEG)), """")))"),"")</f>
        <v/>
      </c>
      <c r="BS27" s="43"/>
      <c r="BT27" s="43"/>
      <c r="BU27" s="43">
        <f>IF(Q3="", 0, IF(SUM(M27:R27)-Q27&lt;&gt;0, 0, IF(SUM(C27:H27)&gt;0, 2, IF(SUM(C27:H27)&lt;0, 3, 1))))</f>
        <v>0</v>
      </c>
      <c r="BV27" s="43" t="str">
        <f>IFERROR(__xludf.DUMMYFUNCTION("IF(BU27=1, FILTER(TOSSUP, LEN(TOSSUP)), IF(BU27=2, FILTER(NEG, LEN(NEG)), IF(BU27, FILTER(NONEG, LEN(NONEG)), """")))"),"")</f>
        <v/>
      </c>
      <c r="BW27" s="43"/>
      <c r="BX27" s="43"/>
      <c r="BY27" s="43">
        <f>IF(R3="", 0, IF(SUM(M27:R27)-R27&lt;&gt;0, 0, IF(SUM(C27:H27)&gt;0, 2, IF(SUM(C27:H27)&lt;0, 3, 1))))</f>
        <v>0</v>
      </c>
      <c r="BZ27" s="43" t="str">
        <f>IFERROR(__xludf.DUMMYFUNCTION("IF(BY27=1, FILTER(TOSSUP, LEN(TOSSUP)), IF(BY27=2, FILTER(NEG, LEN(NEG)), IF(BY27, FILTER(NONEG, LEN(NONEG)), """")))"),"")</f>
        <v/>
      </c>
      <c r="CA27" s="43"/>
      <c r="CB27" s="43"/>
    </row>
    <row r="28">
      <c r="A28" s="3"/>
      <c r="B28" s="77">
        <v>15.0</v>
      </c>
      <c r="C28" s="78">
        <f t="shared" ref="C28:H28" si="3">COUNTIF(C4:C27, "=15")</f>
        <v>1</v>
      </c>
      <c r="D28" s="79">
        <f t="shared" si="3"/>
        <v>1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49</v>
      </c>
      <c r="J28" s="81"/>
      <c r="K28" s="82" t="s">
        <v>50</v>
      </c>
      <c r="L28" s="83">
        <v>15.0</v>
      </c>
      <c r="M28" s="84">
        <f t="shared" ref="M28:R28" si="4">COUNTIF(M4:M27, "=15")</f>
        <v>0</v>
      </c>
      <c r="N28" s="85">
        <f t="shared" si="4"/>
        <v>1</v>
      </c>
      <c r="O28" s="84">
        <f t="shared" si="4"/>
        <v>1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49</v>
      </c>
      <c r="T28" s="81"/>
      <c r="U28" s="87" t="s">
        <v>50</v>
      </c>
      <c r="V28" s="43"/>
      <c r="W28" s="43"/>
      <c r="X28" s="43"/>
      <c r="Y28" s="10" t="str">
        <f>IFERROR(__xludf.DUMMYFUNCTION("""COMPUTED_VALUE"""),"Adhithyaa Nair")</f>
        <v>Adhithyaa Nair</v>
      </c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</row>
    <row r="29">
      <c r="A29" s="3"/>
      <c r="B29" s="88">
        <v>10.0</v>
      </c>
      <c r="C29" s="89">
        <f t="shared" ref="C29:H29" si="5">COUNTIF(C4:C27, "=10")</f>
        <v>1</v>
      </c>
      <c r="D29" s="90">
        <f t="shared" si="5"/>
        <v>2</v>
      </c>
      <c r="E29" s="89">
        <f t="shared" si="5"/>
        <v>2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7"/>
      <c r="L29" s="93">
        <v>10.0</v>
      </c>
      <c r="M29" s="94">
        <f t="shared" ref="M29:R29" si="6">COUNTIF(M4:M27, "=10")</f>
        <v>2</v>
      </c>
      <c r="N29" s="95">
        <f t="shared" si="6"/>
        <v>2</v>
      </c>
      <c r="O29" s="94">
        <f t="shared" si="6"/>
        <v>2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7"/>
      <c r="V29" s="43"/>
      <c r="W29" s="43"/>
      <c r="X29" s="43"/>
      <c r="Y29" s="43" t="str">
        <f>IFERROR(__xludf.DUMMYFUNCTION("""COMPUTED_VALUE"""),"Alex Yang")</f>
        <v>Alex Yang</v>
      </c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</row>
    <row r="30">
      <c r="A30" s="3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80</v>
      </c>
      <c r="J30" s="92"/>
      <c r="K30" s="99">
        <f>IF(ROUND(IFERROR(I30/SUM(C28:H29), 0), 0)=IFERROR(I30/SUM(C28:H29), 0), ROUND(IFERROR(I30/SUM(C28:H29), 0), 0), ROUND(IFERROR(I30/SUM(C28:H29), 0), 1))</f>
        <v>11.4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100</v>
      </c>
      <c r="T30" s="92"/>
      <c r="U30" s="103">
        <f>IF(ROUND(IFERROR(S30/SUM(M28:R29), 0), 0)=IFERROR(S30/SUM(M28:R29), 0), ROUND(IFERROR(S30/SUM(M28:R29), 0), 0), ROUND(IFERROR(S30/SUM(M28:R29), 0), 1))</f>
        <v>12.5</v>
      </c>
      <c r="V30" s="43"/>
      <c r="W30" s="43"/>
      <c r="X30" s="43"/>
      <c r="Y30" s="43" t="str">
        <f>IFERROR(__xludf.DUMMYFUNCTION("""COMPUTED_VALUE"""),"Ryan Yu")</f>
        <v>Ryan Yu</v>
      </c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</row>
    <row r="31">
      <c r="A31" s="3"/>
      <c r="B31" s="104" t="s">
        <v>51</v>
      </c>
      <c r="C31" s="105">
        <f t="shared" ref="C31:H31" si="9">(C28*15)+(C29*10)+(C30*-5)</f>
        <v>25</v>
      </c>
      <c r="D31" s="106">
        <f t="shared" si="9"/>
        <v>35</v>
      </c>
      <c r="E31" s="105">
        <f t="shared" si="9"/>
        <v>20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51</v>
      </c>
      <c r="M31" s="110">
        <f t="shared" ref="M31:R31" si="10">(M28*15)+(M29*10)+(M30*-5)</f>
        <v>20</v>
      </c>
      <c r="N31" s="106">
        <f t="shared" si="10"/>
        <v>35</v>
      </c>
      <c r="O31" s="110">
        <f t="shared" si="10"/>
        <v>35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3"/>
      <c r="W31" s="43"/>
      <c r="X31" s="43"/>
      <c r="Y31" s="43" t="str">
        <f>IFERROR(__xludf.DUMMYFUNCTION("""COMPUTED_VALUE"""),"")</f>
        <v/>
      </c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</row>
    <row r="32">
      <c r="A32" s="3"/>
      <c r="B32" s="111">
        <f>IFERROR(__xludf.DUMMYFUNCTION("IF(RegExMatch(K27&amp;"""",""--""), ""ERROR"", K27)"),160.0)</f>
        <v>160</v>
      </c>
      <c r="I32" s="92"/>
      <c r="J32" s="112" t="s">
        <v>52</v>
      </c>
      <c r="K32" s="113"/>
      <c r="L32" s="113"/>
      <c r="M32" s="81"/>
      <c r="N32" s="114">
        <f>IFERROR(__xludf.DUMMYFUNCTION("IF(RegExMatch(U27&amp;"""",""--""), ""ERROR"", U27)"),190.0)</f>
        <v>190</v>
      </c>
      <c r="O32" s="113"/>
      <c r="P32" s="113"/>
      <c r="Q32" s="113"/>
      <c r="R32" s="113"/>
      <c r="S32" s="113"/>
      <c r="T32" s="113"/>
      <c r="U32" s="81"/>
      <c r="V32" s="43"/>
      <c r="W32" s="43"/>
      <c r="X32" s="43"/>
      <c r="Y32" s="43" t="str">
        <f>IFERROR(__xludf.DUMMYFUNCTION("""COMPUTED_VALUE"""),"")</f>
        <v/>
      </c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</row>
    <row r="33">
      <c r="A33" s="3"/>
      <c r="B33" s="91"/>
      <c r="I33" s="92"/>
      <c r="J33" s="91"/>
      <c r="M33" s="92"/>
      <c r="N33" s="91"/>
      <c r="U33" s="92"/>
      <c r="V33" s="43"/>
      <c r="W33" s="43"/>
      <c r="X33" s="43"/>
      <c r="Y33" s="43" t="str">
        <f>IFERROR(__xludf.DUMMYFUNCTION("""COMPUTED_VALUE"""),"")</f>
        <v/>
      </c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</row>
    <row r="34">
      <c r="A34" s="3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3"/>
      <c r="W34" s="43"/>
      <c r="X34" s="43"/>
      <c r="Y34" s="43" t="str">
        <f>IFERROR(__xludf.DUMMYFUNCTION("""COMPUTED_VALUE"""),"")</f>
        <v/>
      </c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</row>
    <row r="35">
      <c r="A35" s="3"/>
      <c r="B35" s="3"/>
      <c r="C35" s="3"/>
      <c r="D35" s="3"/>
      <c r="E35" s="3"/>
      <c r="F35" s="30"/>
      <c r="G35" s="30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43"/>
      <c r="W35" s="43"/>
      <c r="X35" s="43"/>
      <c r="Y35" s="43" t="str">
        <f>IFERROR(__xludf.DUMMYFUNCTION("""COMPUTED_VALUE"""),"")</f>
        <v/>
      </c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</row>
    <row r="36">
      <c r="A36" s="3"/>
      <c r="B36" s="3"/>
      <c r="C36" s="116"/>
      <c r="E36" s="117"/>
      <c r="F36" s="30"/>
      <c r="G36" s="3"/>
      <c r="H36" s="3"/>
      <c r="I36" s="3"/>
      <c r="J36" s="117"/>
      <c r="K36" s="117"/>
      <c r="L36" s="3"/>
      <c r="M36" s="3"/>
      <c r="O36" s="3"/>
      <c r="P36" s="3"/>
      <c r="Q36" s="3"/>
      <c r="R36" s="3"/>
      <c r="S36" s="3"/>
      <c r="T36" s="3"/>
      <c r="U36" s="117"/>
      <c r="V36" s="43"/>
      <c r="W36" s="43"/>
      <c r="X36" s="43"/>
      <c r="Y36" s="43" t="str">
        <f>IFERROR(__xludf.DUMMYFUNCTION("""COMPUTED_VALUE"""),"")</f>
        <v/>
      </c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</row>
    <row r="37">
      <c r="A37" s="3"/>
      <c r="B37" s="3"/>
      <c r="C37" s="30" t="str">
        <f>W37</f>
        <v/>
      </c>
      <c r="L37" s="30"/>
      <c r="M37" s="30" t="str">
        <f>X37</f>
        <v/>
      </c>
      <c r="V37" s="43"/>
      <c r="W37" s="76"/>
      <c r="X37" s="76"/>
      <c r="Y37" s="43" t="str">
        <f>IFERROR(__xludf.DUMMYFUNCTION("FILTER(INSTRUCTIONS!A34:CC44, INSTRUCTIONS!A34:CC34=M2)"),"GEORGETOWN DAY B")</f>
        <v>GEORGETOWN DAY B</v>
      </c>
      <c r="Z37" s="10"/>
      <c r="AA37" s="10"/>
      <c r="AB37" s="43"/>
      <c r="AC37" s="43"/>
      <c r="AD37" s="43"/>
      <c r="AE37" s="10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</row>
    <row r="38">
      <c r="A38" s="3"/>
      <c r="B38" s="3"/>
      <c r="L38" s="30"/>
      <c r="V38" s="43"/>
      <c r="Y38" s="43" t="str">
        <f>IFERROR(__xludf.DUMMYFUNCTION("""COMPUTED_VALUE"""),"Ben Meyer")</f>
        <v>Ben Meyer</v>
      </c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</row>
    <row r="39">
      <c r="A39" s="3"/>
      <c r="B39" s="3"/>
      <c r="L39" s="30"/>
      <c r="V39" s="43"/>
      <c r="Y39" s="43" t="str">
        <f>IFERROR(__xludf.DUMMYFUNCTION("""COMPUTED_VALUE"""),"Ashok Tate")</f>
        <v>Ashok Tate</v>
      </c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</row>
    <row r="40">
      <c r="A40" s="3"/>
      <c r="B40" s="3"/>
      <c r="L40" s="30"/>
      <c r="V40" s="43"/>
      <c r="Y40" s="43" t="str">
        <f>IFERROR(__xludf.DUMMYFUNCTION("""COMPUTED_VALUE"""),"Ethan Wolin")</f>
        <v>Ethan Wolin</v>
      </c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</row>
    <row r="41">
      <c r="A41" s="3"/>
      <c r="B41" s="3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43"/>
      <c r="W41" s="43"/>
      <c r="X41" s="43"/>
      <c r="Y41" s="43" t="str">
        <f>IFERROR(__xludf.DUMMYFUNCTION("""COMPUTED_VALUE"""),"")</f>
        <v/>
      </c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</row>
    <row r="42">
      <c r="A42" s="3"/>
      <c r="B42" s="3"/>
      <c r="C42" s="119" t="s">
        <v>53</v>
      </c>
      <c r="H42" s="3"/>
      <c r="I42" s="3"/>
      <c r="J42" s="30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43"/>
      <c r="W42" s="43"/>
      <c r="X42" s="43"/>
      <c r="Y42" s="43" t="str">
        <f>IFERROR(__xludf.DUMMYFUNCTION("""COMPUTED_VALUE"""),"")</f>
        <v/>
      </c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</row>
    <row r="43">
      <c r="A43" s="3"/>
      <c r="B43" s="3"/>
      <c r="C43" s="120"/>
      <c r="V43" s="76"/>
      <c r="W43" s="43"/>
      <c r="X43" s="43"/>
      <c r="Y43" s="43" t="str">
        <f>IFERROR(__xludf.DUMMYFUNCTION("""COMPUTED_VALUE"""),"")</f>
        <v/>
      </c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</row>
    <row r="44">
      <c r="A44" s="3"/>
      <c r="B44" s="3"/>
      <c r="V44" s="43"/>
      <c r="W44" s="43"/>
      <c r="X44" s="43"/>
      <c r="Y44" s="43" t="str">
        <f>IFERROR(__xludf.DUMMYFUNCTION("""COMPUTED_VALUE"""),"")</f>
        <v/>
      </c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</row>
    <row r="45">
      <c r="A45" s="3"/>
      <c r="B45" s="3"/>
      <c r="V45" s="43"/>
      <c r="W45" s="43"/>
      <c r="X45" s="43"/>
      <c r="Y45" s="43" t="str">
        <f>IFERROR(__xludf.DUMMYFUNCTION("""COMPUTED_VALUE"""),"")</f>
        <v/>
      </c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</row>
    <row r="46">
      <c r="A46" s="3"/>
      <c r="B46" s="3"/>
      <c r="V46" s="43"/>
      <c r="W46" s="43"/>
      <c r="X46" s="43"/>
      <c r="Y46" s="43" t="str">
        <f>IFERROR(__xludf.DUMMYFUNCTION("""COMPUTED_VALUE"""),"")</f>
        <v/>
      </c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43"/>
      <c r="W47" s="43"/>
      <c r="X47" s="43"/>
      <c r="Y47" s="43" t="str">
        <f>IFERROR(__xludf.DUMMYFUNCTION("""COMPUTED_VALUE"""),"")</f>
        <v/>
      </c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</row>
  </sheetData>
  <mergeCells count="24">
    <mergeCell ref="L2:L3"/>
    <mergeCell ref="L24:L27"/>
    <mergeCell ref="M2:U2"/>
    <mergeCell ref="G1:Q1"/>
    <mergeCell ref="C2:K2"/>
    <mergeCell ref="U28:U29"/>
    <mergeCell ref="S28:T29"/>
    <mergeCell ref="I28:J29"/>
    <mergeCell ref="C42:G42"/>
    <mergeCell ref="C43:U46"/>
    <mergeCell ref="N32:U34"/>
    <mergeCell ref="U30:U31"/>
    <mergeCell ref="S30:T31"/>
    <mergeCell ref="K30:K31"/>
    <mergeCell ref="I30:J31"/>
    <mergeCell ref="X37:X40"/>
    <mergeCell ref="W37:W40"/>
    <mergeCell ref="K28:K29"/>
    <mergeCell ref="J32:M34"/>
    <mergeCell ref="B32:I34"/>
    <mergeCell ref="M37:U40"/>
    <mergeCell ref="C36:D36"/>
    <mergeCell ref="C37:K40"/>
    <mergeCell ref="M36:N36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C15">
      <formula1>'ROUND 8'!$AH$15:$AJ$15</formula1>
    </dataValidation>
    <dataValidation type="list" allowBlank="1" showErrorMessage="1" sqref="F8">
      <formula1>'ROUND 8'!$AT$8:$AV$8</formula1>
    </dataValidation>
    <dataValidation type="list" allowBlank="1" showErrorMessage="1" sqref="P22">
      <formula1>'ROUND 8'!$BR$22:$BT$22</formula1>
    </dataValidation>
    <dataValidation type="list" allowBlank="1" showErrorMessage="1" sqref="D5">
      <formula1>'ROUND 8'!$AL$5:$AN$5</formula1>
    </dataValidation>
    <dataValidation type="list" allowBlank="1" showErrorMessage="1" sqref="G13">
      <formula1>'ROUND 8'!$AX$13:$AZ$13</formula1>
    </dataValidation>
    <dataValidation type="list" allowBlank="1" showErrorMessage="1" sqref="S23">
      <formula1>'ROUND 8'!$AC$23:$AF$23</formula1>
    </dataValidation>
    <dataValidation type="list" allowBlank="1" showErrorMessage="1" sqref="O13">
      <formula1>'ROUND 8'!$BN$13:$BP$13</formula1>
    </dataValidation>
    <dataValidation type="list" allowBlank="1" showErrorMessage="1" sqref="I23">
      <formula1>'ROUND 8'!$X$23:$AA$23</formula1>
    </dataValidation>
    <dataValidation type="list" allowBlank="1" showErrorMessage="1" sqref="M9">
      <formula1>'ROUND 8'!$BF$9:$BH$9</formula1>
    </dataValidation>
    <dataValidation type="list" allowBlank="1" showErrorMessage="1" sqref="C4">
      <formula1>'ROUND 8'!$AH$4:$AJ$4</formula1>
    </dataValidation>
    <dataValidation type="list" allowBlank="1" showErrorMessage="1" sqref="H24">
      <formula1>'ROUND 8'!$BB$24:$BD$24</formula1>
    </dataValidation>
    <dataValidation type="list" allowBlank="1" showErrorMessage="1" sqref="D16">
      <formula1>'ROUND 8'!$AL$16:$AN$16</formula1>
    </dataValidation>
    <dataValidation type="list" allowBlank="1" showErrorMessage="1" sqref="M25">
      <formula1>'ROUND 8'!$BF$25:$BH$25</formula1>
    </dataValidation>
    <dataValidation type="list" allowBlank="1" showErrorMessage="1" sqref="E4">
      <formula1>'ROUND 8'!$AP$4:$AR$4</formula1>
    </dataValidation>
    <dataValidation type="list" allowBlank="1" showErrorMessage="1" sqref="G26">
      <formula1>'ROUND 8'!$AX$26:$AZ$26</formula1>
    </dataValidation>
    <dataValidation type="list" allowBlank="1" showErrorMessage="1" sqref="S10">
      <formula1>'ROUND 8'!$AC$10:$AF$10</formula1>
    </dataValidation>
    <dataValidation type="list" allowBlank="1" showErrorMessage="1" sqref="O26">
      <formula1>'ROUND 8'!$BN$26:$BP$26</formula1>
    </dataValidation>
    <dataValidation type="list" allowBlank="1" showErrorMessage="1" sqref="F17">
      <formula1>'ROUND 8'!$AT$17:$AV$17</formula1>
    </dataValidation>
    <dataValidation type="list" allowBlank="1" showErrorMessage="1" sqref="N15">
      <formula1>'ROUND 8'!$BJ$15:$BL$15</formula1>
    </dataValidation>
    <dataValidation type="list" allowBlank="1" showErrorMessage="1" sqref="D15">
      <formula1>'ROUND 8'!$AL$15:$AN$15</formula1>
    </dataValidation>
    <dataValidation type="list" allowBlank="1" showErrorMessage="1" sqref="P6">
      <formula1>'ROUND 8'!$BR$6:$BT$6</formula1>
    </dataValidation>
    <dataValidation type="list" allowBlank="1" showErrorMessage="1" sqref="R6">
      <formula1>'ROUND 8'!$BZ$6:$CB$6</formula1>
    </dataValidation>
    <dataValidation type="list" allowBlank="1" showErrorMessage="1" sqref="O12">
      <formula1>'ROUND 8'!$BN$12:$BP$12</formula1>
    </dataValidation>
    <dataValidation type="list" allowBlank="1" showErrorMessage="1" sqref="M12">
      <formula1>'ROUND 8'!$BF$12:$BH$12</formula1>
    </dataValidation>
    <dataValidation type="list" allowBlank="1" showErrorMessage="1" sqref="R21">
      <formula1>'ROUND 8'!$BZ$21:$CB$21</formula1>
    </dataValidation>
    <dataValidation type="list" allowBlank="1" showErrorMessage="1" sqref="M24">
      <formula1>'ROUND 8'!$BF$24:$BH$24</formula1>
    </dataValidation>
    <dataValidation type="list" allowBlank="1" showErrorMessage="1" sqref="G27">
      <formula1>'ROUND 8'!$AX$27:$AZ$27</formula1>
    </dataValidation>
    <dataValidation type="list" allowBlank="1" showErrorMessage="1" sqref="I6">
      <formula1>'ROUND 8'!$X$6:$AA$6</formula1>
    </dataValidation>
    <dataValidation type="list" allowBlank="1" showErrorMessage="1" sqref="Q17">
      <formula1>'ROUND 8'!$BV$17:$BX$17</formula1>
    </dataValidation>
    <dataValidation type="list" allowBlank="1" showErrorMessage="1" sqref="F20">
      <formula1>'ROUND 8'!$AT$20:$AV$20</formula1>
    </dataValidation>
    <dataValidation type="list" allowBlank="1" showErrorMessage="1" sqref="E21">
      <formula1>'ROUND 8'!$AP$21:$AR$21</formula1>
    </dataValidation>
    <dataValidation type="list" allowBlank="1" showErrorMessage="1" sqref="P19">
      <formula1>'ROUND 8'!$BR$19:$BT$19</formula1>
    </dataValidation>
    <dataValidation type="list" allowBlank="1" showErrorMessage="1" sqref="E22">
      <formula1>'ROUND 8'!$AP$22:$AR$22</formula1>
    </dataValidation>
    <dataValidation type="list" allowBlank="1" showErrorMessage="1" sqref="O25">
      <formula1>'ROUND 8'!$BN$25:$BP$25</formula1>
    </dataValidation>
    <dataValidation type="list" allowBlank="1" showErrorMessage="1" sqref="G9">
      <formula1>'ROUND 8'!$AX$9:$AZ$9</formula1>
    </dataValidation>
    <dataValidation type="list" allowBlank="1" showErrorMessage="1" sqref="M11">
      <formula1>'ROUND 8'!$BF$11:$BH$11</formula1>
    </dataValidation>
    <dataValidation type="list" allowBlank="1" showErrorMessage="1" sqref="R20">
      <formula1>'ROUND 8'!$BZ$20:$CB$20</formula1>
    </dataValidation>
    <dataValidation type="list" allowBlank="1" showErrorMessage="1" sqref="Q18">
      <formula1>'ROUND 8'!$BV$18:$BX$18</formula1>
    </dataValidation>
    <dataValidation type="list" allowBlank="1" showErrorMessage="1" sqref="N6">
      <formula1>'ROUND 8'!$BJ$6:$BL$6</formula1>
    </dataValidation>
    <dataValidation type="list" allowBlank="1" showErrorMessage="1" sqref="Q19">
      <formula1>'ROUND 8'!$BV$19:$BX$19</formula1>
    </dataValidation>
    <dataValidation type="list" allowBlank="1" showErrorMessage="1" sqref="M26">
      <formula1>'ROUND 8'!$BF$26:$BH$26</formula1>
    </dataValidation>
    <dataValidation type="list" allowBlank="1" showErrorMessage="1" sqref="M7">
      <formula1>'ROUND 8'!$BF$7:$BH$7</formula1>
    </dataValidation>
    <dataValidation type="list" allowBlank="1" showErrorMessage="1" sqref="E23">
      <formula1>'ROUND 8'!$AP$23:$AR$23</formula1>
    </dataValidation>
    <dataValidation type="list" allowBlank="1" showErrorMessage="1" sqref="M10">
      <formula1>'ROUND 8'!$BF$10:$BH$10</formula1>
    </dataValidation>
    <dataValidation type="list" allowBlank="1" showErrorMessage="1" sqref="I11">
      <formula1>'ROUND 8'!$X$11:$AA$11</formula1>
    </dataValidation>
    <dataValidation type="list" allowBlank="1" showErrorMessage="1" sqref="H25">
      <formula1>'ROUND 8'!$BB$25:$BD$25</formula1>
    </dataValidation>
    <dataValidation type="list" allowBlank="1" showErrorMessage="1" sqref="E18">
      <formula1>'ROUND 8'!$AP$18:$AR$18</formula1>
    </dataValidation>
    <dataValidation type="list" allowBlank="1" showErrorMessage="1" sqref="P23">
      <formula1>'ROUND 8'!$BR$23:$BT$23</formula1>
    </dataValidation>
    <dataValidation type="list" allowBlank="1" showErrorMessage="1" sqref="C16">
      <formula1>'ROUND 8'!$AH$16:$AJ$16</formula1>
    </dataValidation>
    <dataValidation type="list" allowBlank="1" showErrorMessage="1" sqref="G14">
      <formula1>'ROUND 8'!$AX$14:$AZ$14</formula1>
    </dataValidation>
    <dataValidation type="list" allowBlank="1" showErrorMessage="1" sqref="H22">
      <formula1>'ROUND 8'!$BB$22:$BD$22</formula1>
    </dataValidation>
    <dataValidation type="list" allowBlank="1" showErrorMessage="1" sqref="P8">
      <formula1>'ROUND 8'!$BR$8:$BT$8</formula1>
    </dataValidation>
    <dataValidation type="list" allowBlank="1" showErrorMessage="1" sqref="S22">
      <formula1>'ROUND 8'!$AC$22:$AF$22</formula1>
    </dataValidation>
    <dataValidation type="list" allowBlank="1" showErrorMessage="1" sqref="O14">
      <formula1>'ROUND 8'!$BN$14:$BP$14</formula1>
    </dataValidation>
    <dataValidation type="list" allowBlank="1" showErrorMessage="1" sqref="N27">
      <formula1>'ROUND 8'!$BJ$27:$BL$27</formula1>
    </dataValidation>
    <dataValidation type="list" allowBlank="1" showErrorMessage="1" sqref="C6">
      <formula1>'ROUND 8'!$AH$6:$AJ$6</formula1>
    </dataValidation>
    <dataValidation type="list" allowBlank="1" showErrorMessage="1" sqref="G4">
      <formula1>'ROUND 8'!$AX$4:$AZ$4</formula1>
    </dataValidation>
    <dataValidation type="list" allowBlank="1" showErrorMessage="1" sqref="E19">
      <formula1>'ROUND 8'!$AP$19:$AR$19</formula1>
    </dataValidation>
    <dataValidation type="list" allowBlank="1" showErrorMessage="1" sqref="Q5">
      <formula1>'ROUND 8'!$BV$5:$BX$5</formula1>
    </dataValidation>
    <dataValidation type="list" allowBlank="1" showErrorMessage="1" sqref="I4">
      <formula1>'ROUND 8'!$X$4:$AA$4</formula1>
    </dataValidation>
    <dataValidation type="list" allowBlank="1" showErrorMessage="1" sqref="D18">
      <formula1>'ROUND 8'!$AL$18:$AN$18</formula1>
    </dataValidation>
    <dataValidation type="list" allowBlank="1" showErrorMessage="1" sqref="S19">
      <formula1>'ROUND 8'!$AC$19:$AF$19</formula1>
    </dataValidation>
    <dataValidation type="list" allowBlank="1" showErrorMessage="1" sqref="P20">
      <formula1>'ROUND 8'!$BR$20:$BT$20</formula1>
    </dataValidation>
    <dataValidation type="list" allowBlank="1" showErrorMessage="1" sqref="E24">
      <formula1>'ROUND 8'!$AP$24:$AR$24</formula1>
    </dataValidation>
    <dataValidation type="list" allowBlank="1" showErrorMessage="1" sqref="O5">
      <formula1>'ROUND 8'!$BN$5:$BP$5</formula1>
    </dataValidation>
    <dataValidation type="list" allowBlank="1" showErrorMessage="1" sqref="C13">
      <formula1>'ROUND 8'!$AH$13:$AJ$13</formula1>
    </dataValidation>
    <dataValidation type="list" allowBlank="1" showErrorMessage="1" sqref="N8">
      <formula1>'ROUND 8'!$BJ$8:$BL$8</formula1>
    </dataValidation>
    <dataValidation type="list" allowBlank="1" showErrorMessage="1" sqref="G11">
      <formula1>'ROUND 8'!$AX$11:$AZ$11</formula1>
    </dataValidation>
    <dataValidation type="list" allowBlank="1" showErrorMessage="1" sqref="M27">
      <formula1>'ROUND 8'!$BF$27:$BH$27</formula1>
    </dataValidation>
    <dataValidation type="list" allowBlank="1" showErrorMessage="1" sqref="O15">
      <formula1>'ROUND 8'!$BN$15:$BP$15</formula1>
    </dataValidation>
    <dataValidation type="list" allowBlank="1" showErrorMessage="1" sqref="G12">
      <formula1>'ROUND 8'!$AX$12:$AZ$12</formula1>
    </dataValidation>
    <dataValidation type="list" allowBlank="1" showErrorMessage="1" sqref="H8">
      <formula1>'ROUND 8'!$BB$8:$BD$8</formula1>
    </dataValidation>
    <dataValidation type="list" allowBlank="1" showErrorMessage="1" sqref="C2 M2">
      <formula1>INSTRUCTIONS!$A$34:$CC$34</formula1>
    </dataValidation>
    <dataValidation type="list" allowBlank="1" showErrorMessage="1" sqref="I10">
      <formula1>'ROUND 8'!$X$10:$AA$10</formula1>
    </dataValidation>
    <dataValidation type="list" allowBlank="1" showErrorMessage="1" sqref="R4">
      <formula1>'ROUND 8'!$BZ$4:$CB$4</formula1>
    </dataValidation>
    <dataValidation type="list" allowBlank="1" showErrorMessage="1" sqref="H23">
      <formula1>'ROUND 8'!$BB$23:$BD$23</formula1>
    </dataValidation>
    <dataValidation type="list" allowBlank="1" showErrorMessage="1" sqref="P21">
      <formula1>'ROUND 8'!$BR$21:$BT$21</formula1>
    </dataValidation>
    <dataValidation type="list" allowBlank="1" showErrorMessage="1" sqref="D17">
      <formula1>'ROUND 8'!$AL$17:$AN$17</formula1>
    </dataValidation>
    <dataValidation type="list" allowBlank="1" showErrorMessage="1" sqref="S5">
      <formula1>'ROUND 8'!$AC$5:$AF$5</formula1>
    </dataValidation>
    <dataValidation type="list" allowBlank="1" showErrorMessage="1" sqref="C14">
      <formula1>'ROUND 8'!$AH$14:$AJ$14</formula1>
    </dataValidation>
    <dataValidation type="list" allowBlank="1" showErrorMessage="1" sqref="F22">
      <formula1>'ROUND 8'!$AT$22:$AV$22</formula1>
    </dataValidation>
    <dataValidation type="list" allowBlank="1" showErrorMessage="1" sqref="R9">
      <formula1>'ROUND 8'!$BZ$9:$CB$9</formula1>
    </dataValidation>
    <dataValidation type="list" allowBlank="1" showErrorMessage="1" sqref="M5">
      <formula1>'ROUND 8'!$BF$5:$BH$5</formula1>
    </dataValidation>
    <dataValidation type="list" allowBlank="1" showErrorMessage="1" sqref="S9">
      <formula1>'ROUND 8'!$AC$9:$AF$9</formula1>
    </dataValidation>
    <dataValidation type="list" allowBlank="1" showErrorMessage="1" sqref="C18">
      <formula1>'ROUND 8'!$AH$18:$AJ$18</formula1>
    </dataValidation>
    <dataValidation type="list" allowBlank="1" showErrorMessage="1" sqref="C8">
      <formula1>'ROUND 8'!$AH$8:$AJ$8</formula1>
    </dataValidation>
    <dataValidation type="list" allowBlank="1" showErrorMessage="1" sqref="R10">
      <formula1>'ROUND 8'!$BZ$10:$CB$10</formula1>
    </dataValidation>
    <dataValidation type="list" allowBlank="1" showErrorMessage="1" sqref="F14">
      <formula1>'ROUND 8'!$AT$14:$AV$14</formula1>
    </dataValidation>
    <dataValidation type="list" allowBlank="1" showErrorMessage="1" sqref="P11">
      <formula1>'ROUND 8'!$BR$11:$BT$11</formula1>
    </dataValidation>
    <dataValidation type="list" allowBlank="1" showErrorMessage="1" sqref="D19">
      <formula1>'ROUND 8'!$AL$19:$AN$19</formula1>
    </dataValidation>
    <dataValidation type="list" allowBlank="1" showErrorMessage="1" sqref="F5">
      <formula1>'ROUND 8'!$AT$5:$AV$5</formula1>
    </dataValidation>
    <dataValidation type="list" allowBlank="1" showErrorMessage="1" sqref="H19">
      <formula1>'ROUND 8'!$BB$19:$BD$19</formula1>
    </dataValidation>
    <dataValidation type="list" allowBlank="1" showErrorMessage="1" sqref="G10">
      <formula1>'ROUND 8'!$AX$10:$AZ$10</formula1>
    </dataValidation>
    <dataValidation type="list" allowBlank="1" showErrorMessage="1" sqref="S13">
      <formula1>'ROUND 8'!$AC$13:$AF$13</formula1>
    </dataValidation>
    <dataValidation type="list" allowBlank="1" showErrorMessage="1" sqref="O23">
      <formula1>'ROUND 8'!$BN$23:$BP$23</formula1>
    </dataValidation>
    <dataValidation type="list" allowBlank="1" showErrorMessage="1" sqref="F27">
      <formula1>'ROUND 8'!$AT$27:$AV$27</formula1>
    </dataValidation>
    <dataValidation type="list" allowBlank="1" showErrorMessage="1" sqref="O24">
      <formula1>'ROUND 8'!$BN$24:$BP$24</formula1>
    </dataValidation>
    <dataValidation type="list" allowBlank="1" showErrorMessage="1" sqref="O7">
      <formula1>'ROUND 8'!$BN$7:$BP$7</formula1>
    </dataValidation>
    <dataValidation type="list" allowBlank="1" showErrorMessage="1" sqref="H26">
      <formula1>'ROUND 8'!$BB$26:$BD$26</formula1>
    </dataValidation>
    <dataValidation type="list" allowBlank="1" showErrorMessage="1" sqref="F15">
      <formula1>'ROUND 8'!$AT$15:$AV$15</formula1>
    </dataValidation>
    <dataValidation type="list" allowBlank="1" showErrorMessage="1" sqref="D27">
      <formula1>'ROUND 8'!$AL$27:$AN$27</formula1>
    </dataValidation>
    <dataValidation type="list" allowBlank="1" showErrorMessage="1" sqref="G6">
      <formula1>'ROUND 8'!$AX$6:$AZ$6</formula1>
    </dataValidation>
    <dataValidation type="list" allowBlank="1" showErrorMessage="1" sqref="Q7">
      <formula1>'ROUND 8'!$BV$7:$BX$7</formula1>
    </dataValidation>
    <dataValidation type="list" allowBlank="1" showErrorMessage="1" sqref="S21">
      <formula1>'ROUND 8'!$AC$21:$AF$21</formula1>
    </dataValidation>
    <dataValidation type="list" allowBlank="1" showErrorMessage="1" sqref="H27">
      <formula1>'ROUND 8'!$BB$27:$BD$27</formula1>
    </dataValidation>
    <dataValidation type="list" allowBlank="1" showErrorMessage="1" sqref="E6">
      <formula1>'ROUND 8'!$AP$6:$AR$6</formula1>
    </dataValidation>
    <dataValidation type="list" allowBlank="1" showErrorMessage="1" sqref="P12">
      <formula1>'ROUND 8'!$BR$12:$BT$12</formula1>
    </dataValidation>
    <dataValidation type="list" allowBlank="1" showErrorMessage="1" sqref="D26">
      <formula1>'ROUND 8'!$AL$26:$AN$26</formula1>
    </dataValidation>
    <dataValidation type="list" allowBlank="1" showErrorMessage="1" sqref="C17">
      <formula1>'ROUND 8'!$AH$17:$AJ$17</formula1>
    </dataValidation>
    <dataValidation type="list" allowBlank="1" showErrorMessage="1" sqref="F21">
      <formula1>'ROUND 8'!$AT$21:$AV$21</formula1>
    </dataValidation>
    <dataValidation type="list" allowBlank="1" showErrorMessage="1" sqref="S20">
      <formula1>'ROUND 8'!$AC$20:$AF$20</formula1>
    </dataValidation>
    <dataValidation type="list" allowBlank="1" showErrorMessage="1" sqref="P5">
      <formula1>'ROUND 8'!$BR$5:$BT$5</formula1>
    </dataValidation>
    <dataValidation type="list" allowBlank="1" showErrorMessage="1" sqref="R7">
      <formula1>'ROUND 8'!$BZ$7:$CB$7</formula1>
    </dataValidation>
    <dataValidation type="list" allowBlank="1" showErrorMessage="1" sqref="P10">
      <formula1>'ROUND 8'!$BR$10:$BT$10</formula1>
    </dataValidation>
    <dataValidation type="list" allowBlank="1" showErrorMessage="1" sqref="S11">
      <formula1>'ROUND 8'!$AC$11:$AF$11</formula1>
    </dataValidation>
    <dataValidation type="list" allowBlank="1" showErrorMessage="1" sqref="C24">
      <formula1>'ROUND 8'!$AH$24:$AJ$24</formula1>
    </dataValidation>
    <dataValidation type="list" allowBlank="1" showErrorMessage="1" sqref="F16">
      <formula1>'ROUND 8'!$AT$16:$AV$16</formula1>
    </dataValidation>
    <dataValidation type="list" allowBlank="1" showErrorMessage="1" sqref="S14">
      <formula1>'ROUND 8'!$AC$14:$AF$14</formula1>
    </dataValidation>
    <dataValidation type="list" allowBlank="1" showErrorMessage="1" sqref="S7">
      <formula1>'ROUND 8'!$AC$7:$AF$7</formula1>
    </dataValidation>
    <dataValidation type="list" allowBlank="1" showErrorMessage="1" sqref="C27">
      <formula1>'ROUND 8'!$AH$27:$AJ$27</formula1>
    </dataValidation>
    <dataValidation type="list" allowBlank="1" showErrorMessage="1" sqref="F26">
      <formula1>'ROUND 8'!$AT$26:$AV$26</formula1>
    </dataValidation>
    <dataValidation type="list" allowBlank="1" showErrorMessage="1" sqref="N5">
      <formula1>'ROUND 8'!$BJ$5:$BL$5</formula1>
    </dataValidation>
    <dataValidation type="list" allowBlank="1" showErrorMessage="1" sqref="F23">
      <formula1>'ROUND 8'!$AT$23:$AV$23</formula1>
    </dataValidation>
    <dataValidation type="list" allowBlank="1" showErrorMessage="1" sqref="G8">
      <formula1>'ROUND 8'!$AX$8:$AZ$8</formula1>
    </dataValidation>
    <dataValidation type="list" allowBlank="1" showErrorMessage="1" sqref="Q9">
      <formula1>'ROUND 8'!$BV$9:$BX$9</formula1>
    </dataValidation>
    <dataValidation type="list" allowBlank="1" showErrorMessage="1" sqref="C19">
      <formula1>'ROUND 8'!$AH$19:$AJ$19</formula1>
    </dataValidation>
    <dataValidation type="list" allowBlank="1" showErrorMessage="1" sqref="F18">
      <formula1>'ROUND 8'!$AT$18:$AV$18</formula1>
    </dataValidation>
    <dataValidation type="list" allowBlank="1" showErrorMessage="1" sqref="E8">
      <formula1>'ROUND 8'!$AP$8:$AR$8</formula1>
    </dataValidation>
    <dataValidation type="list" allowBlank="1" showErrorMessage="1" sqref="O9">
      <formula1>'ROUND 8'!$BN$9:$BP$9</formula1>
    </dataValidation>
    <dataValidation type="list" allowBlank="1" showErrorMessage="1" sqref="D8">
      <formula1>'ROUND 8'!$AL$8:$AN$8</formula1>
    </dataValidation>
    <dataValidation type="list" allowBlank="1" showErrorMessage="1" sqref="C25">
      <formula1>'ROUND 8'!$AH$25:$AJ$25</formula1>
    </dataValidation>
    <dataValidation type="list" allowBlank="1" showErrorMessage="1" sqref="O27">
      <formula1>'ROUND 8'!$BN$27:$BP$27</formula1>
    </dataValidation>
    <dataValidation type="list" allowBlank="1" showErrorMessage="1" sqref="S12">
      <formula1>'ROUND 8'!$AC$12:$AF$12</formula1>
    </dataValidation>
    <dataValidation type="list" allowBlank="1" showErrorMessage="1" sqref="F19">
      <formula1>'ROUND 8'!$AT$19:$AV$19</formula1>
    </dataValidation>
    <dataValidation type="list" allowBlank="1" showErrorMessage="1" sqref="F24">
      <formula1>'ROUND 8'!$AT$24:$AV$24</formula1>
    </dataValidation>
    <dataValidation type="list" allowBlank="1" showErrorMessage="1" sqref="C26">
      <formula1>'ROUND 8'!$AH$26:$AJ$26</formula1>
    </dataValidation>
    <dataValidation type="list" allowBlank="1" showErrorMessage="1" sqref="I8">
      <formula1>'ROUND 8'!$X$8:$AA$8</formula1>
    </dataValidation>
    <dataValidation type="list" allowBlank="1" showErrorMessage="1" sqref="H5">
      <formula1>'ROUND 8'!$BB$5:$BD$5</formula1>
    </dataValidation>
    <dataValidation type="list" allowBlank="1" showErrorMessage="1" sqref="M17">
      <formula1>'ROUND 8'!$BF$17:$BH$17</formula1>
    </dataValidation>
    <dataValidation type="list" allowBlank="1" showErrorMessage="1" sqref="E14">
      <formula1>'ROUND 8'!$AP$14:$AR$14</formula1>
    </dataValidation>
    <dataValidation type="list" allowBlank="1" showErrorMessage="1" sqref="D10">
      <formula1>'ROUND 8'!$AL$10:$AN$10</formula1>
    </dataValidation>
    <dataValidation type="list" allowBlank="1" showErrorMessage="1" sqref="R26">
      <formula1>'ROUND 8'!$BZ$26:$CB$26</formula1>
    </dataValidation>
    <dataValidation type="list" allowBlank="1" showErrorMessage="1" sqref="Q12">
      <formula1>'ROUND 8'!$BV$12:$BX$12</formula1>
    </dataValidation>
    <dataValidation type="list" allowBlank="1" showErrorMessage="1" sqref="F25">
      <formula1>'ROUND 8'!$AT$25:$AV$25</formula1>
    </dataValidation>
    <dataValidation type="list" allowBlank="1" showErrorMessage="1" sqref="N23">
      <formula1>'ROUND 8'!$BJ$23:$BL$23</formula1>
    </dataValidation>
    <dataValidation type="list" allowBlank="1" showErrorMessage="1" sqref="P14">
      <formula1>'ROUND 8'!$BR$14:$BT$14</formula1>
    </dataValidation>
    <dataValidation type="list" allowBlank="1" showErrorMessage="1" sqref="E27">
      <formula1>'ROUND 8'!$AP$27:$AR$27</formula1>
    </dataValidation>
    <dataValidation type="list" allowBlank="1" showErrorMessage="1" sqref="S6">
      <formula1>'ROUND 8'!$AC$6:$AF$6</formula1>
    </dataValidation>
    <dataValidation type="list" allowBlank="1" showErrorMessage="1" sqref="O20">
      <formula1>'ROUND 8'!$BN$20:$BP$20</formula1>
    </dataValidation>
    <dataValidation type="list" allowBlank="1" showErrorMessage="1" sqref="R13">
      <formula1>'ROUND 8'!$BZ$13:$CB$13</formula1>
    </dataValidation>
    <dataValidation type="list" allowBlank="1" showErrorMessage="1" sqref="N7">
      <formula1>'ROUND 8'!$BJ$7:$BL$7</formula1>
    </dataValidation>
    <dataValidation type="list" allowBlank="1" showErrorMessage="1" sqref="I15">
      <formula1>'ROUND 8'!$X$15:$AA$15</formula1>
    </dataValidation>
    <dataValidation type="list" allowBlank="1" showErrorMessage="1" sqref="I7">
      <formula1>'ROUND 8'!$X$7:$AA$7</formula1>
    </dataValidation>
    <dataValidation type="list" allowBlank="1" showErrorMessage="1" sqref="Q25">
      <formula1>'ROUND 8'!$BV$25:$BX$25</formula1>
    </dataValidation>
    <dataValidation type="list" allowBlank="1" showErrorMessage="1" sqref="Q4">
      <formula1>'ROUND 8'!$BV$4:$BX$4</formula1>
    </dataValidation>
    <dataValidation type="list" allowBlank="1" showErrorMessage="1" sqref="R5">
      <formula1>'ROUND 8'!$BZ$5:$CB$5</formula1>
    </dataValidation>
    <dataValidation type="list" allowBlank="1" showErrorMessage="1" sqref="H16">
      <formula1>'ROUND 8'!$BB$16:$BD$16</formula1>
    </dataValidation>
    <dataValidation type="list" allowBlank="1" showErrorMessage="1" sqref="D6">
      <formula1>'ROUND 8'!$AL$6:$AN$6</formula1>
    </dataValidation>
    <dataValidation type="list" allowBlank="1" showErrorMessage="1" sqref="C10">
      <formula1>'ROUND 8'!$AH$10:$AJ$10</formula1>
    </dataValidation>
    <dataValidation type="list" allowBlank="1" showErrorMessage="1" sqref="G20">
      <formula1>'ROUND 8'!$AX$20:$AZ$20</formula1>
    </dataValidation>
    <dataValidation type="list" allowBlank="1" showErrorMessage="1" sqref="F7">
      <formula1>'ROUND 8'!$AT$7:$AV$7</formula1>
    </dataValidation>
    <dataValidation type="list" allowBlank="1" showErrorMessage="1" sqref="S16">
      <formula1>'ROUND 8'!$AC$16:$AF$16</formula1>
    </dataValidation>
    <dataValidation type="list" allowBlank="1" showErrorMessage="1" sqref="Q11">
      <formula1>'ROUND 8'!$BV$11:$BX$11</formula1>
    </dataValidation>
    <dataValidation type="list" allowBlank="1" showErrorMessage="1" sqref="O18">
      <formula1>'ROUND 8'!$BN$18:$BP$18</formula1>
    </dataValidation>
    <dataValidation type="list" allowBlank="1" showErrorMessage="1" sqref="H7">
      <formula1>'ROUND 8'!$BB$7:$BD$7</formula1>
    </dataValidation>
    <dataValidation type="list" allowBlank="1" showErrorMessage="1" sqref="C22">
      <formula1>'ROUND 8'!$AH$22:$AJ$22</formula1>
    </dataValidation>
    <dataValidation type="list" allowBlank="1" showErrorMessage="1" sqref="C23">
      <formula1>'ROUND 8'!$AH$23:$AJ$23</formula1>
    </dataValidation>
    <dataValidation type="list" allowBlank="1" showErrorMessage="1" sqref="M18">
      <formula1>'ROUND 8'!$BF$18:$BH$18</formula1>
    </dataValidation>
    <dataValidation type="list" allowBlank="1" showErrorMessage="1" sqref="R27">
      <formula1>'ROUND 8'!$BZ$27:$CB$27</formula1>
    </dataValidation>
    <dataValidation type="list" allowBlank="1" showErrorMessage="1" sqref="C3:H3">
      <formula1>'ROUND 8'!$Y$27:$Y$36</formula1>
    </dataValidation>
    <dataValidation type="list" allowBlank="1" showErrorMessage="1" sqref="O4">
      <formula1>'ROUND 8'!$BN$4:$BP$4</formula1>
    </dataValidation>
    <dataValidation type="list" allowBlank="1" showErrorMessage="1" sqref="I14">
      <formula1>'ROUND 8'!$X$14:$AA$14</formula1>
    </dataValidation>
    <dataValidation type="list" allowBlank="1" showErrorMessage="1" sqref="S15">
      <formula1>'ROUND 8'!$AC$15:$AF$15</formula1>
    </dataValidation>
    <dataValidation type="list" allowBlank="1" showErrorMessage="1" sqref="G21">
      <formula1>'ROUND 8'!$AX$21:$AZ$21</formula1>
    </dataValidation>
    <dataValidation type="list" allowBlank="1" showErrorMessage="1" sqref="Q24">
      <formula1>'ROUND 8'!$BV$24:$BX$24</formula1>
    </dataValidation>
    <dataValidation type="list" allowBlank="1" showErrorMessage="1" sqref="O19">
      <formula1>'ROUND 8'!$BN$19:$BP$19</formula1>
    </dataValidation>
    <dataValidation type="list" allowBlank="1" showErrorMessage="1" sqref="E26">
      <formula1>'ROUND 8'!$AP$26:$AR$26</formula1>
    </dataValidation>
    <dataValidation type="list" allowBlank="1" showErrorMessage="1" sqref="G5">
      <formula1>'ROUND 8'!$AX$5:$AZ$5</formula1>
    </dataValidation>
    <dataValidation type="list" allowBlank="1" showErrorMessage="1" sqref="N9">
      <formula1>'ROUND 8'!$BJ$9:$BL$9</formula1>
    </dataValidation>
    <dataValidation type="list" allowBlank="1" showErrorMessage="1" sqref="N11">
      <formula1>'ROUND 8'!$BJ$11:$BL$11</formula1>
    </dataValidation>
    <dataValidation type="list" allowBlank="1" showErrorMessage="1" sqref="F10">
      <formula1>'ROUND 8'!$AT$10:$AV$10</formula1>
    </dataValidation>
    <dataValidation type="list" allowBlank="1" showErrorMessage="1" sqref="R14">
      <formula1>'ROUND 8'!$BZ$14:$CB$14</formula1>
    </dataValidation>
    <dataValidation type="list" allowBlank="1" showErrorMessage="1" sqref="O17">
      <formula1>'ROUND 8'!$BN$17:$BP$17</formula1>
    </dataValidation>
    <dataValidation type="list" allowBlank="1" showErrorMessage="1" sqref="D22">
      <formula1>'ROUND 8'!$AL$22:$AN$22</formula1>
    </dataValidation>
    <dataValidation type="list" allowBlank="1" showErrorMessage="1" sqref="O6">
      <formula1>'ROUND 8'!$BN$6:$BP$6</formula1>
    </dataValidation>
    <dataValidation type="list" allowBlank="1" showErrorMessage="1" sqref="E5">
      <formula1>'ROUND 8'!$AP$5:$AR$5</formula1>
    </dataValidation>
    <dataValidation type="list" allowBlank="1" showErrorMessage="1" sqref="Q6">
      <formula1>'ROUND 8'!$BV$6:$BX$6</formula1>
    </dataValidation>
    <dataValidation type="list" allowBlank="1" showErrorMessage="1" sqref="H15">
      <formula1>'ROUND 8'!$BB$15:$BD$15</formula1>
    </dataValidation>
    <dataValidation type="list" allowBlank="1" showErrorMessage="1" sqref="I5">
      <formula1>'ROUND 8'!$X$5:$AA$5</formula1>
    </dataValidation>
    <dataValidation type="list" allowBlank="1" showErrorMessage="1" sqref="P13">
      <formula1>'ROUND 8'!$BR$13:$BT$13</formula1>
    </dataValidation>
    <dataValidation type="list" allowBlank="1" showErrorMessage="1" sqref="O22">
      <formula1>'ROUND 8'!$BN$22:$BP$22</formula1>
    </dataValidation>
    <dataValidation type="list" allowBlank="1" showErrorMessage="1" sqref="D25">
      <formula1>'ROUND 8'!$AL$25:$AN$25</formula1>
    </dataValidation>
    <dataValidation type="list" allowBlank="1" showErrorMessage="1" sqref="F13">
      <formula1>'ROUND 8'!$AT$13:$AV$13</formula1>
    </dataValidation>
    <dataValidation type="list" allowBlank="1" showErrorMessage="1" sqref="S17">
      <formula1>'ROUND 8'!$AC$17:$AF$17</formula1>
    </dataValidation>
    <dataValidation type="list" allowBlank="1" showErrorMessage="1" sqref="H9">
      <formula1>'ROUND 8'!$BB$9:$BD$9</formula1>
    </dataValidation>
    <dataValidation type="list" allowBlank="1" showErrorMessage="1" sqref="Q10">
      <formula1>'ROUND 8'!$BV$10:$BX$10</formula1>
    </dataValidation>
    <dataValidation type="list" allowBlank="1" showErrorMessage="1" sqref="S4">
      <formula1>'ROUND 8'!$AC$4:$AF$4</formula1>
    </dataValidation>
    <dataValidation type="list" allowBlank="1" showErrorMessage="1" sqref="C21">
      <formula1>'ROUND 8'!$AH$21:$AJ$21</formula1>
    </dataValidation>
    <dataValidation type="list" allowBlank="1" showErrorMessage="1" sqref="M19">
      <formula1>'ROUND 8'!$BF$19:$BH$19</formula1>
    </dataValidation>
    <dataValidation type="list" allowBlank="1" showErrorMessage="1" sqref="H17">
      <formula1>'ROUND 8'!$BB$17:$BD$17</formula1>
    </dataValidation>
    <dataValidation type="list" allowBlank="1" showErrorMessage="1" sqref="D24">
      <formula1>'ROUND 8'!$AL$24:$AN$24</formula1>
    </dataValidation>
    <dataValidation type="list" allowBlank="1" showErrorMessage="1" sqref="P15">
      <formula1>'ROUND 8'!$BR$15:$BT$15</formula1>
    </dataValidation>
    <dataValidation type="list" allowBlank="1" showErrorMessage="1" sqref="F11">
      <formula1>'ROUND 8'!$AT$11:$AV$11</formula1>
    </dataValidation>
    <dataValidation type="list" allowBlank="1" showErrorMessage="1" sqref="R12">
      <formula1>'ROUND 8'!$BZ$12:$CB$12</formula1>
    </dataValidation>
    <dataValidation type="list" allowBlank="1" showErrorMessage="1" sqref="Q26">
      <formula1>'ROUND 8'!$BV$26:$BX$26</formula1>
    </dataValidation>
    <dataValidation type="list" allowBlank="1" showErrorMessage="1" sqref="D4">
      <formula1>'ROUND 8'!$AL$4:$AN$4</formula1>
    </dataValidation>
    <dataValidation type="list" allowBlank="1" showErrorMessage="1" sqref="M8">
      <formula1>'ROUND 8'!$BF$8:$BH$8</formula1>
    </dataValidation>
    <dataValidation type="list" allowBlank="1" showErrorMessage="1" sqref="Q27">
      <formula1>'ROUND 8'!$BV$27:$BX$27</formula1>
    </dataValidation>
    <dataValidation type="list" allowBlank="1" showErrorMessage="1" sqref="D23">
      <formula1>'ROUND 8'!$AL$23:$AN$23</formula1>
    </dataValidation>
    <dataValidation type="list" allowBlank="1" showErrorMessage="1" sqref="O16">
      <formula1>'ROUND 8'!$BN$16:$BP$16</formula1>
    </dataValidation>
    <dataValidation type="list" allowBlank="1" showErrorMessage="1" sqref="H18">
      <formula1>'ROUND 8'!$BB$18:$BD$18</formula1>
    </dataValidation>
    <dataValidation type="list" allowBlank="1" showErrorMessage="1" sqref="P16">
      <formula1>'ROUND 8'!$BR$16:$BT$16</formula1>
    </dataValidation>
    <dataValidation type="list" allowBlank="1" showErrorMessage="1" sqref="C20">
      <formula1>'ROUND 8'!$AH$20:$AJ$20</formula1>
    </dataValidation>
    <dataValidation type="list" allowBlank="1" showErrorMessage="1" sqref="C5">
      <formula1>'ROUND 8'!$AH$5:$AJ$5</formula1>
    </dataValidation>
    <dataValidation type="list" allowBlank="1" showErrorMessage="1" sqref="O21">
      <formula1>'ROUND 8'!$BN$21:$BP$21</formula1>
    </dataValidation>
    <dataValidation type="list" allowBlank="1" showErrorMessage="1" sqref="S18">
      <formula1>'ROUND 8'!$AC$18:$AF$18</formula1>
    </dataValidation>
    <dataValidation type="list" allowBlank="1" showErrorMessage="1" sqref="F12">
      <formula1>'ROUND 8'!$AT$12:$AV$12</formula1>
    </dataValidation>
    <dataValidation type="list" allowBlank="1" showErrorMessage="1" sqref="E25">
      <formula1>'ROUND 8'!$AP$25:$AR$25</formula1>
    </dataValidation>
    <dataValidation type="list" allowBlank="1" showErrorMessage="1" sqref="P7">
      <formula1>'ROUND 8'!$BR$7:$BT$7</formula1>
    </dataValidation>
    <dataValidation type="list" allowBlank="1" showErrorMessage="1" sqref="F9">
      <formula1>'ROUND 8'!$AT$9:$AV$9</formula1>
    </dataValidation>
    <dataValidation type="list" allowBlank="1" showErrorMessage="1" sqref="N10">
      <formula1>'ROUND 8'!$BJ$10:$BL$10</formula1>
    </dataValidation>
    <dataValidation type="list" allowBlank="1" showErrorMessage="1" sqref="R11">
      <formula1>'ROUND 8'!$BZ$11:$CB$11</formula1>
    </dataValidation>
    <dataValidation type="list" allowBlank="1" showErrorMessage="1" sqref="R23">
      <formula1>'ROUND 8'!$BZ$23:$CB$23</formula1>
    </dataValidation>
    <dataValidation type="list" allowBlank="1" showErrorMessage="1" sqref="I20">
      <formula1>'ROUND 8'!$X$20:$AA$20</formula1>
    </dataValidation>
    <dataValidation type="list" allowBlank="1" showErrorMessage="1" sqref="H4">
      <formula1>'ROUND 8'!$BB$4:$BD$4</formula1>
    </dataValidation>
    <dataValidation type="list" allowBlank="1" showErrorMessage="1" sqref="N20">
      <formula1>'ROUND 8'!$BJ$20:$BL$20</formula1>
    </dataValidation>
    <dataValidation type="list" allowBlank="1" showErrorMessage="1" sqref="H21">
      <formula1>'ROUND 8'!$BB$21:$BD$21</formula1>
    </dataValidation>
    <dataValidation type="list" allowBlank="1" showErrorMessage="1" sqref="C12">
      <formula1>'ROUND 8'!$AH$12:$AJ$12</formula1>
    </dataValidation>
    <dataValidation type="list" allowBlank="1" showErrorMessage="1" sqref="I18">
      <formula1>'ROUND 8'!$X$18:$AA$18</formula1>
    </dataValidation>
    <dataValidation type="list" allowBlank="1" showErrorMessage="1" sqref="D9">
      <formula1>'ROUND 8'!$AL$9:$AN$9</formula1>
    </dataValidation>
    <dataValidation type="list" allowBlank="1" showErrorMessage="1" sqref="N26">
      <formula1>'ROUND 8'!$BJ$26:$BL$26</formula1>
    </dataValidation>
    <dataValidation type="list" allowBlank="1" showErrorMessage="1" sqref="D13">
      <formula1>'ROUND 8'!$AL$13:$AN$13</formula1>
    </dataValidation>
    <dataValidation type="list" allowBlank="1" showErrorMessage="1" sqref="P25">
      <formula1>'ROUND 8'!$BR$25:$BT$25</formula1>
    </dataValidation>
    <dataValidation type="list" allowBlank="1" showErrorMessage="1" sqref="M22">
      <formula1>'ROUND 8'!$BF$22:$BH$22</formula1>
    </dataValidation>
    <dataValidation type="list" allowBlank="1" showErrorMessage="1" sqref="E17">
      <formula1>'ROUND 8'!$AP$17:$AR$17</formula1>
    </dataValidation>
    <dataValidation type="list" allowBlank="1" showErrorMessage="1" sqref="O10">
      <formula1>'ROUND 8'!$BN$10:$BP$10</formula1>
    </dataValidation>
    <dataValidation type="list" allowBlank="1" showErrorMessage="1" sqref="G16">
      <formula1>'ROUND 8'!$AX$16:$AZ$16</formula1>
    </dataValidation>
    <dataValidation type="list" allowBlank="1" showErrorMessage="1" sqref="Q22">
      <formula1>'ROUND 8'!$BV$22:$BX$22</formula1>
    </dataValidation>
    <dataValidation type="list" allowBlank="1" showErrorMessage="1" sqref="I12">
      <formula1>'ROUND 8'!$X$12:$AA$12</formula1>
    </dataValidation>
    <dataValidation type="list" allowBlank="1" showErrorMessage="1" sqref="N12">
      <formula1>'ROUND 8'!$BJ$12:$BL$12</formula1>
    </dataValidation>
    <dataValidation type="list" allowBlank="1" showErrorMessage="1" sqref="H13">
      <formula1>'ROUND 8'!$BB$13:$BD$13</formula1>
    </dataValidation>
    <dataValidation type="list" allowBlank="1" showErrorMessage="1" sqref="N18">
      <formula1>'ROUND 8'!$BJ$18:$BL$18</formula1>
    </dataValidation>
    <dataValidation type="list" allowBlank="1" showErrorMessage="1" sqref="E11">
      <formula1>'ROUND 8'!$AP$11:$AR$11</formula1>
    </dataValidation>
    <dataValidation type="list" allowBlank="1" showErrorMessage="1" sqref="P17">
      <formula1>'ROUND 8'!$BR$17:$BT$17</formula1>
    </dataValidation>
    <dataValidation type="list" allowBlank="1" showErrorMessage="1" sqref="D21">
      <formula1>'ROUND 8'!$AL$21:$AN$21</formula1>
    </dataValidation>
    <dataValidation type="list" allowBlank="1" showErrorMessage="1" sqref="R16">
      <formula1>'ROUND 8'!$BZ$16:$CB$16</formula1>
    </dataValidation>
    <dataValidation type="list" allowBlank="1" showErrorMessage="1" sqref="E7">
      <formula1>'ROUND 8'!$AP$7:$AR$7</formula1>
    </dataValidation>
    <dataValidation type="list" allowBlank="1" showErrorMessage="1" sqref="O8">
      <formula1>'ROUND 8'!$BN$8:$BP$8</formula1>
    </dataValidation>
    <dataValidation type="list" allowBlank="1" showErrorMessage="1" sqref="Q23">
      <formula1>'ROUND 8'!$BV$23:$BX$23</formula1>
    </dataValidation>
    <dataValidation type="list" allowBlank="1" showErrorMessage="1" sqref="N25">
      <formula1>'ROUND 8'!$BJ$25:$BL$25</formula1>
    </dataValidation>
    <dataValidation type="list" allowBlank="1" showErrorMessage="1" sqref="I13">
      <formula1>'ROUND 8'!$X$13:$AA$13</formula1>
    </dataValidation>
    <dataValidation type="list" allowBlank="1" showErrorMessage="1" sqref="H14">
      <formula1>'ROUND 8'!$BB$14:$BD$14</formula1>
    </dataValidation>
    <dataValidation type="list" allowBlank="1" showErrorMessage="1" sqref="P24">
      <formula1>'ROUND 8'!$BR$24:$BT$24</formula1>
    </dataValidation>
    <dataValidation type="list" allowBlank="1" showErrorMessage="1" sqref="I19">
      <formula1>'ROUND 8'!$X$19:$AA$19</formula1>
    </dataValidation>
    <dataValidation type="list" allowBlank="1" showErrorMessage="1" sqref="P18">
      <formula1>'ROUND 8'!$BR$18:$BT$18</formula1>
    </dataValidation>
    <dataValidation type="list" allowBlank="1" showErrorMessage="1" sqref="D20">
      <formula1>'ROUND 8'!$AL$20:$AN$20</formula1>
    </dataValidation>
    <dataValidation type="list" allowBlank="1" showErrorMessage="1" sqref="N19">
      <formula1>'ROUND 8'!$BJ$19:$BL$19</formula1>
    </dataValidation>
    <dataValidation type="list" allowBlank="1" showErrorMessage="1" sqref="M3:R3">
      <formula1>'ROUND 8'!$Y$38:$Y$47</formula1>
    </dataValidation>
    <dataValidation type="list" allowBlank="1" showErrorMessage="1" sqref="R15">
      <formula1>'ROUND 8'!$BZ$15:$CB$15</formula1>
    </dataValidation>
    <dataValidation type="list" allowBlank="1" showErrorMessage="1" sqref="H20">
      <formula1>'ROUND 8'!$BB$20:$BD$20</formula1>
    </dataValidation>
    <dataValidation type="list" allowBlank="1" showErrorMessage="1" sqref="E10">
      <formula1>'ROUND 8'!$AP$10:$AR$10</formula1>
    </dataValidation>
    <dataValidation type="list" allowBlank="1" showErrorMessage="1" sqref="C11">
      <formula1>'ROUND 8'!$AH$11:$AJ$11</formula1>
    </dataValidation>
    <dataValidation type="list" allowBlank="1" showErrorMessage="1" sqref="C7">
      <formula1>'ROUND 8'!$AH$7:$AJ$7</formula1>
    </dataValidation>
    <dataValidation type="list" allowBlank="1" showErrorMessage="1" sqref="D14">
      <formula1>'ROUND 8'!$AL$14:$AN$14</formula1>
    </dataValidation>
    <dataValidation type="list" allowBlank="1" showErrorMessage="1" sqref="E16">
      <formula1>'ROUND 8'!$AP$16:$AR$16</formula1>
    </dataValidation>
    <dataValidation type="list" allowBlank="1" showErrorMessage="1" sqref="N13">
      <formula1>'ROUND 8'!$BJ$13:$BL$13</formula1>
    </dataValidation>
    <dataValidation type="list" allowBlank="1" showErrorMessage="1" sqref="G15">
      <formula1>'ROUND 8'!$AX$15:$AZ$15</formula1>
    </dataValidation>
    <dataValidation type="list" allowBlank="1" showErrorMessage="1" sqref="M23">
      <formula1>'ROUND 8'!$BF$23:$BH$23</formula1>
    </dataValidation>
    <dataValidation type="list" allowBlank="1" showErrorMessage="1" sqref="F4">
      <formula1>'ROUND 8'!$AT$4:$AV$4</formula1>
    </dataValidation>
    <dataValidation type="list" allowBlank="1" showErrorMessage="1" sqref="M6">
      <formula1>'ROUND 8'!$BF$6:$BH$6</formula1>
    </dataValidation>
    <dataValidation type="list" allowBlank="1" showErrorMessage="1" sqref="E9">
      <formula1>'ROUND 8'!$AP$9:$AR$9</formula1>
    </dataValidation>
    <dataValidation type="list" allowBlank="1" showErrorMessage="1" sqref="G25">
      <formula1>'ROUND 8'!$AX$25:$AZ$25</formula1>
    </dataValidation>
    <dataValidation type="list" allowBlank="1" showErrorMessage="1" sqref="H12">
      <formula1>'ROUND 8'!$BB$12:$BD$12</formula1>
    </dataValidation>
    <dataValidation type="list" allowBlank="1" showErrorMessage="1" sqref="Q16">
      <formula1>'ROUND 8'!$BV$16:$BX$16</formula1>
    </dataValidation>
    <dataValidation type="list" allowBlank="1" showErrorMessage="1" sqref="G22">
      <formula1>'ROUND 8'!$AX$22:$AZ$22</formula1>
    </dataValidation>
    <dataValidation type="list" allowBlank="1" showErrorMessage="1" sqref="F6">
      <formula1>'ROUND 8'!$AT$6:$AV$6</formula1>
    </dataValidation>
    <dataValidation type="list" allowBlank="1" showErrorMessage="1" sqref="R17">
      <formula1>'ROUND 8'!$BZ$17:$CB$17</formula1>
    </dataValidation>
    <dataValidation type="list" allowBlank="1" showErrorMessage="1" sqref="P9">
      <formula1>'ROUND 8'!$BR$9:$BT$9</formula1>
    </dataValidation>
    <dataValidation type="list" allowBlank="1" showErrorMessage="1" sqref="Q21">
      <formula1>'ROUND 8'!$BV$21:$BX$21</formula1>
    </dataValidation>
    <dataValidation type="list" allowBlank="1" showErrorMessage="1" sqref="N14">
      <formula1>'ROUND 8'!$BJ$14:$BL$14</formula1>
    </dataValidation>
    <dataValidation type="list" allowBlank="1" showErrorMessage="1" sqref="G17">
      <formula1>'ROUND 8'!$AX$17:$AZ$17</formula1>
    </dataValidation>
    <dataValidation type="list" allowBlank="1" showErrorMessage="1" sqref="I9">
      <formula1>'ROUND 8'!$X$9:$AA$9</formula1>
    </dataValidation>
    <dataValidation type="list" allowBlank="1" showErrorMessage="1" sqref="M13">
      <formula1>'ROUND 8'!$BF$13:$BH$13</formula1>
    </dataValidation>
    <dataValidation type="list" allowBlank="1" showErrorMessage="1" sqref="C9">
      <formula1>'ROUND 8'!$AH$9:$AJ$9</formula1>
    </dataValidation>
    <dataValidation type="list" allowBlank="1" showErrorMessage="1" sqref="O11">
      <formula1>'ROUND 8'!$BN$11:$BP$11</formula1>
    </dataValidation>
    <dataValidation type="list" allowBlank="1" showErrorMessage="1" sqref="N24">
      <formula1>'ROUND 8'!$BJ$24:$BL$24</formula1>
    </dataValidation>
    <dataValidation type="list" allowBlank="1" showErrorMessage="1" sqref="R22">
      <formula1>'ROUND 8'!$BZ$22:$CB$22</formula1>
    </dataValidation>
    <dataValidation type="list" allowBlank="1" showErrorMessage="1" sqref="I21">
      <formula1>'ROUND 8'!$X$21:$AA$21</formula1>
    </dataValidation>
    <dataValidation type="list" allowBlank="1" showErrorMessage="1" sqref="E15">
      <formula1>'ROUND 8'!$AP$15:$AR$15</formula1>
    </dataValidation>
    <dataValidation type="list" allowBlank="1" showErrorMessage="1" sqref="M16">
      <formula1>'ROUND 8'!$BF$16:$BH$16</formula1>
    </dataValidation>
    <dataValidation type="list" allowBlank="1" showErrorMessage="1" sqref="H6">
      <formula1>'ROUND 8'!$BB$6:$BD$6</formula1>
    </dataValidation>
    <dataValidation type="list" allowBlank="1" showErrorMessage="1" sqref="R25">
      <formula1>'ROUND 8'!$BZ$25:$CB$25</formula1>
    </dataValidation>
    <dataValidation type="list" allowBlank="1" showErrorMessage="1" sqref="D12">
      <formula1>'ROUND 8'!$AL$12:$AN$12</formula1>
    </dataValidation>
    <dataValidation type="list" allowBlank="1" showErrorMessage="1" sqref="Q13">
      <formula1>'ROUND 8'!$BV$13:$BX$13</formula1>
    </dataValidation>
    <dataValidation type="list" allowBlank="1" showErrorMessage="1" sqref="P26">
      <formula1>'ROUND 8'!$BR$26:$BT$26</formula1>
    </dataValidation>
    <dataValidation type="list" allowBlank="1" showErrorMessage="1" sqref="D7">
      <formula1>'ROUND 8'!$AL$7:$AN$7</formula1>
    </dataValidation>
    <dataValidation type="list" allowBlank="1" showErrorMessage="1" sqref="E20">
      <formula1>'ROUND 8'!$AP$20:$AR$20</formula1>
    </dataValidation>
    <dataValidation type="list" allowBlank="1" showErrorMessage="1" sqref="P27">
      <formula1>'ROUND 8'!$BR$27:$BT$27</formula1>
    </dataValidation>
    <dataValidation type="list" allowBlank="1" showErrorMessage="1" sqref="Q14">
      <formula1>'ROUND 8'!$BV$14:$BX$14</formula1>
    </dataValidation>
    <dataValidation type="list" allowBlank="1" showErrorMessage="1" sqref="M21">
      <formula1>'ROUND 8'!$BF$21:$BH$21</formula1>
    </dataValidation>
    <dataValidation type="list" allowBlank="1" showErrorMessage="1" sqref="R19">
      <formula1>'ROUND 8'!$BZ$19:$CB$19</formula1>
    </dataValidation>
    <dataValidation type="list" allowBlank="1" showErrorMessage="1" sqref="P4">
      <formula1>'ROUND 8'!$BR$4:$BT$4</formula1>
    </dataValidation>
    <dataValidation type="list" allowBlank="1" showErrorMessage="1" sqref="R8">
      <formula1>'ROUND 8'!$BZ$8:$CB$8</formula1>
    </dataValidation>
    <dataValidation type="list" allowBlank="1" showErrorMessage="1" sqref="N16">
      <formula1>'ROUND 8'!$BJ$16:$BL$16</formula1>
    </dataValidation>
    <dataValidation type="list" allowBlank="1" showErrorMessage="1" sqref="G18">
      <formula1>'ROUND 8'!$AX$18:$AZ$18</formula1>
    </dataValidation>
    <dataValidation type="list" allowBlank="1" showErrorMessage="1" sqref="I22">
      <formula1>'ROUND 8'!$X$22:$AA$22</formula1>
    </dataValidation>
    <dataValidation type="list" allowBlank="1" showErrorMessage="1" sqref="N21">
      <formula1>'ROUND 8'!$BJ$21:$BL$21</formula1>
    </dataValidation>
    <dataValidation type="list" allowBlank="1" showErrorMessage="1" sqref="S8">
      <formula1>'ROUND 8'!$AC$8:$AF$8</formula1>
    </dataValidation>
    <dataValidation type="list" allowBlank="1" showErrorMessage="1" sqref="M4">
      <formula1>'ROUND 8'!$BF$4:$BH$4</formula1>
    </dataValidation>
    <dataValidation type="list" allowBlank="1" showErrorMessage="1" sqref="H10">
      <formula1>'ROUND 8'!$BB$10:$BD$10</formula1>
    </dataValidation>
    <dataValidation type="list" allowBlank="1" showErrorMessage="1" sqref="M15">
      <formula1>'ROUND 8'!$BF$15:$BH$15</formula1>
    </dataValidation>
    <dataValidation type="list" allowBlank="1" showErrorMessage="1" sqref="G23">
      <formula1>'ROUND 8'!$AX$23:$AZ$23</formula1>
    </dataValidation>
    <dataValidation type="list" allowBlank="1" showErrorMessage="1" sqref="I16">
      <formula1>'ROUND 8'!$X$16:$AA$16</formula1>
    </dataValidation>
    <dataValidation type="list" allowBlank="1" showErrorMessage="1" sqref="R24">
      <formula1>'ROUND 8'!$BZ$24:$CB$24</formula1>
    </dataValidation>
    <dataValidation type="list" allowBlank="1" showErrorMessage="1" sqref="E12">
      <formula1>'ROUND 8'!$AP$12:$AR$12</formula1>
    </dataValidation>
    <dataValidation type="list" allowBlank="1" showErrorMessage="1" sqref="N4">
      <formula1>'ROUND 8'!$BJ$4:$BL$4</formula1>
    </dataValidation>
    <dataValidation type="list" allowBlank="1" showErrorMessage="1" sqref="D11">
      <formula1>'ROUND 8'!$AL$11:$AN$11</formula1>
    </dataValidation>
    <dataValidation type="list" allowBlank="1" showErrorMessage="1" sqref="Q15">
      <formula1>'ROUND 8'!$BV$15:$BX$15</formula1>
    </dataValidation>
    <dataValidation type="list" allowBlank="1" showErrorMessage="1" sqref="I17">
      <formula1>'ROUND 8'!$X$17:$AA$17</formula1>
    </dataValidation>
    <dataValidation type="list" allowBlank="1" showErrorMessage="1" sqref="Q8">
      <formula1>'ROUND 8'!$BV$8:$BX$8</formula1>
    </dataValidation>
    <dataValidation type="list" allowBlank="1" showErrorMessage="1" sqref="N17">
      <formula1>'ROUND 8'!$BJ$17:$BL$17</formula1>
    </dataValidation>
    <dataValidation type="list" allowBlank="1" showErrorMessage="1" sqref="M20">
      <formula1>'ROUND 8'!$BF$20:$BH$20</formula1>
    </dataValidation>
    <dataValidation type="list" allowBlank="1" showErrorMessage="1" sqref="R18">
      <formula1>'ROUND 8'!$BZ$18:$CB$18</formula1>
    </dataValidation>
    <dataValidation type="list" allowBlank="1" showErrorMessage="1" sqref="G19">
      <formula1>'ROUND 8'!$AX$19:$AZ$19</formula1>
    </dataValidation>
    <dataValidation type="list" allowBlank="1" showErrorMessage="1" sqref="Q20">
      <formula1>'ROUND 8'!$BV$20:$BX$20</formula1>
    </dataValidation>
    <dataValidation type="list" allowBlank="1" showErrorMessage="1" sqref="G7">
      <formula1>'ROUND 8'!$AX$7:$AZ$7</formula1>
    </dataValidation>
    <dataValidation type="list" allowBlank="1" showErrorMessage="1" sqref="N22">
      <formula1>'ROUND 8'!$BJ$22:$BL$22</formula1>
    </dataValidation>
    <dataValidation type="list" allowBlank="1" showErrorMessage="1" sqref="H11">
      <formula1>'ROUND 8'!$BB$11:$BD$11</formula1>
    </dataValidation>
    <dataValidation type="list" allowBlank="1" showErrorMessage="1" sqref="M14">
      <formula1>'ROUND 8'!$BF$14:$BH$14</formula1>
    </dataValidation>
    <dataValidation type="list" allowBlank="1" showErrorMessage="1" sqref="G24">
      <formula1>'ROUND 8'!$AX$24:$AZ$24</formula1>
    </dataValidation>
    <dataValidation type="list" allowBlank="1" showErrorMessage="1" sqref="E13">
      <formula1>'ROUND 8'!$AP$13:$AR$13</formula1>
    </dataValidation>
  </dataValidations>
  <drawing r:id="rId1"/>
</worksheet>
</file>