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5" yWindow="90" windowWidth="11715" windowHeight="6450" tabRatio="832" firstSheet="1" activeTab="2"/>
  </bookViews>
  <sheets>
    <sheet name="รายการปรับปรุง" sheetId="32" state="hidden" r:id="rId1"/>
    <sheet name="งบปี59" sheetId="13" r:id="rId2"/>
    <sheet name="งบแสดงส่วนผู้ถือ" sheetId="17" r:id="rId3"/>
    <sheet name="ภาษี" sheetId="42" state="hidden" r:id="rId4"/>
    <sheet name="wps&amp;wpl" sheetId="7" state="hidden" r:id="rId5"/>
    <sheet name="C1.1" sheetId="1" state="hidden" r:id="rId6"/>
    <sheet name="C1.3" sheetId="44" state="hidden" r:id="rId7"/>
    <sheet name="C1.4" sheetId="50" state="hidden" r:id="rId8"/>
    <sheet name="C1.5" sheetId="51" state="hidden" r:id="rId9"/>
    <sheet name="C1.6" sheetId="43" state="hidden" r:id="rId10"/>
    <sheet name="C2.6" sheetId="34" state="hidden" r:id="rId11"/>
    <sheet name="C2.9" sheetId="41" state="hidden" r:id="rId12"/>
    <sheet name="C2.12" sheetId="45" state="hidden" r:id="rId13"/>
    <sheet name="C3.1" sheetId="52" state="hidden" r:id="rId14"/>
    <sheet name="C3.2" sheetId="46" state="hidden" r:id="rId15"/>
    <sheet name="C3.3" sheetId="53" state="hidden" r:id="rId16"/>
    <sheet name="C3.4" sheetId="54" state="hidden" r:id="rId17"/>
    <sheet name="C3.5" sheetId="55" state="hidden" r:id="rId18"/>
    <sheet name="C3.7" sheetId="35" state="hidden" r:id="rId19"/>
    <sheet name="C4" sheetId="47" state="hidden" r:id="rId20"/>
    <sheet name="C4.1" sheetId="48" state="hidden" r:id="rId21"/>
    <sheet name="C4.5" sheetId="49" state="hidden" r:id="rId22"/>
    <sheet name="C5" sheetId="15" state="hidden" r:id="rId23"/>
    <sheet name="C6.1" sheetId="31" state="hidden" r:id="rId24"/>
    <sheet name="C6.2" sheetId="9" state="hidden" r:id="rId25"/>
    <sheet name="C10" sheetId="23" state="hidden" r:id="rId26"/>
    <sheet name="C11" sheetId="8" state="hidden" r:id="rId27"/>
    <sheet name="Sheet1" sheetId="57" state="hidden" r:id="rId28"/>
  </sheets>
  <definedNames>
    <definedName name="_xlnm.Print_Area" localSheetId="26">'C11'!$A$1:$H$46</definedName>
    <definedName name="_xlnm.Print_Area" localSheetId="1">งบปี59!$A$1:$M$93</definedName>
  </definedNames>
  <calcPr calcId="125725"/>
</workbook>
</file>

<file path=xl/calcChain.xml><?xml version="1.0" encoding="utf-8"?>
<calcChain xmlns="http://schemas.openxmlformats.org/spreadsheetml/2006/main">
  <c r="M39" i="13"/>
  <c r="A3" i="1"/>
  <c r="A3" i="42"/>
  <c r="H5" i="44" l="1"/>
  <c r="D5"/>
  <c r="G5" s="1"/>
  <c r="G5" i="1"/>
  <c r="K39" i="13"/>
  <c r="B26"/>
  <c r="G16" i="46" l="1"/>
  <c r="H9" i="31"/>
  <c r="H15" i="44" l="1"/>
  <c r="D15"/>
  <c r="G10"/>
  <c r="G9"/>
  <c r="G8" i="43"/>
  <c r="H23" i="42"/>
  <c r="D12"/>
  <c r="D11"/>
  <c r="D10"/>
  <c r="G9" i="23"/>
  <c r="H10" i="45"/>
  <c r="H15" i="41"/>
  <c r="H10"/>
  <c r="H12" i="43"/>
  <c r="G36" i="8"/>
  <c r="H21" i="46"/>
  <c r="G8" i="44"/>
  <c r="F25" i="7"/>
  <c r="M28" i="13"/>
  <c r="M27"/>
  <c r="M25"/>
  <c r="K28"/>
  <c r="K25"/>
  <c r="G15" i="46"/>
  <c r="G14"/>
  <c r="G13"/>
  <c r="G12"/>
  <c r="G11"/>
  <c r="G10"/>
  <c r="G9"/>
  <c r="G8"/>
  <c r="G7" i="55"/>
  <c r="H11"/>
  <c r="G26" i="7" s="1"/>
  <c r="M29" i="13" s="1"/>
  <c r="F11" i="55"/>
  <c r="E11"/>
  <c r="D11"/>
  <c r="C26" i="7" s="1"/>
  <c r="F26" s="1"/>
  <c r="K29" i="13" s="1"/>
  <c r="G10" i="55"/>
  <c r="G9"/>
  <c r="G8"/>
  <c r="G11" s="1"/>
  <c r="H5"/>
  <c r="G5"/>
  <c r="F5"/>
  <c r="E5"/>
  <c r="D5"/>
  <c r="A3"/>
  <c r="A1"/>
  <c r="H11" i="54"/>
  <c r="F11"/>
  <c r="E11"/>
  <c r="D11"/>
  <c r="G10"/>
  <c r="G9"/>
  <c r="G8"/>
  <c r="G7"/>
  <c r="G11" s="1"/>
  <c r="H5"/>
  <c r="G5"/>
  <c r="F5"/>
  <c r="E5"/>
  <c r="D5"/>
  <c r="A3"/>
  <c r="A1"/>
  <c r="H11" i="53"/>
  <c r="F11"/>
  <c r="E11"/>
  <c r="D11"/>
  <c r="G10"/>
  <c r="G9"/>
  <c r="G8"/>
  <c r="G7"/>
  <c r="H5"/>
  <c r="G5"/>
  <c r="F5"/>
  <c r="E5"/>
  <c r="D5"/>
  <c r="A3"/>
  <c r="A1"/>
  <c r="H11" i="52"/>
  <c r="F11"/>
  <c r="E11"/>
  <c r="D11"/>
  <c r="G10"/>
  <c r="G9"/>
  <c r="G8"/>
  <c r="G7"/>
  <c r="G11" s="1"/>
  <c r="H5"/>
  <c r="G5"/>
  <c r="F5"/>
  <c r="E5"/>
  <c r="D5"/>
  <c r="A3"/>
  <c r="A1"/>
  <c r="H9" i="51"/>
  <c r="G11" i="7" s="1"/>
  <c r="M13" i="13" s="1"/>
  <c r="D9" i="51"/>
  <c r="C11" i="7" s="1"/>
  <c r="F11" s="1"/>
  <c r="K13" i="13" s="1"/>
  <c r="G7" i="51"/>
  <c r="G9" s="1"/>
  <c r="H5"/>
  <c r="G5"/>
  <c r="F5"/>
  <c r="E5"/>
  <c r="D5"/>
  <c r="A3"/>
  <c r="A1"/>
  <c r="H10" i="50"/>
  <c r="G10" i="7" s="1"/>
  <c r="M12" i="13" s="1"/>
  <c r="D10" i="50"/>
  <c r="C10" i="7" s="1"/>
  <c r="F10" s="1"/>
  <c r="K12" i="13" s="1"/>
  <c r="G7" i="50"/>
  <c r="G10" s="1"/>
  <c r="H5"/>
  <c r="G5"/>
  <c r="F5"/>
  <c r="E5"/>
  <c r="D5"/>
  <c r="A3"/>
  <c r="A1"/>
  <c r="H10" i="9"/>
  <c r="H13" i="23"/>
  <c r="H17" i="35"/>
  <c r="G27" i="7" s="1"/>
  <c r="M30" i="13" s="1"/>
  <c r="G12" i="7"/>
  <c r="M14" i="13" s="1"/>
  <c r="G38" i="7"/>
  <c r="G15"/>
  <c r="M17" i="13" s="1"/>
  <c r="D39" i="8"/>
  <c r="C52" i="7" s="1"/>
  <c r="F52" s="1"/>
  <c r="K68" i="13" s="1"/>
  <c r="G34" i="8"/>
  <c r="G33"/>
  <c r="G18"/>
  <c r="G9" i="43"/>
  <c r="G8" i="9"/>
  <c r="C63" i="7"/>
  <c r="C62"/>
  <c r="C61"/>
  <c r="D9" i="42"/>
  <c r="I9"/>
  <c r="I10"/>
  <c r="I11"/>
  <c r="D17" i="35"/>
  <c r="B11" i="13"/>
  <c r="D10" i="41"/>
  <c r="G10" i="23"/>
  <c r="G13" i="8"/>
  <c r="D13" i="23"/>
  <c r="G20" i="8"/>
  <c r="G21"/>
  <c r="F10" i="9"/>
  <c r="E10"/>
  <c r="D10"/>
  <c r="D48" i="7"/>
  <c r="E47"/>
  <c r="E48" s="1"/>
  <c r="E13"/>
  <c r="G7" i="43"/>
  <c r="F12"/>
  <c r="E12"/>
  <c r="D12" i="7" s="1"/>
  <c r="D12" i="43"/>
  <c r="C12" i="7" s="1"/>
  <c r="A1" i="44"/>
  <c r="B19" i="13"/>
  <c r="B33"/>
  <c r="B17"/>
  <c r="G8" i="15"/>
  <c r="C38" i="7" s="1"/>
  <c r="F38" s="1"/>
  <c r="H8" i="49"/>
  <c r="G32" i="7" s="1"/>
  <c r="M33" i="13" s="1"/>
  <c r="F8" i="49"/>
  <c r="E8"/>
  <c r="D8"/>
  <c r="C32" i="7" s="1"/>
  <c r="F32" s="1"/>
  <c r="G7" i="49"/>
  <c r="G8" s="1"/>
  <c r="H5"/>
  <c r="G5"/>
  <c r="F5"/>
  <c r="E5"/>
  <c r="D5"/>
  <c r="A3"/>
  <c r="A1"/>
  <c r="G19" i="8"/>
  <c r="G17"/>
  <c r="E10"/>
  <c r="F10"/>
  <c r="H10"/>
  <c r="G51" i="7" s="1"/>
  <c r="M67" i="13" s="1"/>
  <c r="D10" i="8"/>
  <c r="G9"/>
  <c r="G8"/>
  <c r="D9" i="31"/>
  <c r="E10" i="41"/>
  <c r="F10"/>
  <c r="E15"/>
  <c r="F15"/>
  <c r="D15"/>
  <c r="G13"/>
  <c r="G14"/>
  <c r="G8"/>
  <c r="G9"/>
  <c r="E11" i="1"/>
  <c r="F11"/>
  <c r="H11"/>
  <c r="D11"/>
  <c r="G9"/>
  <c r="G12" i="41"/>
  <c r="G15" s="1"/>
  <c r="I15" s="1"/>
  <c r="E17" i="35"/>
  <c r="F17"/>
  <c r="D10" i="45"/>
  <c r="E39" i="8"/>
  <c r="F39"/>
  <c r="H39"/>
  <c r="H46" s="1"/>
  <c r="H48" s="1"/>
  <c r="E13" i="23"/>
  <c r="F13"/>
  <c r="G17" i="35"/>
  <c r="E10" i="45"/>
  <c r="F10"/>
  <c r="G17" i="7"/>
  <c r="M19" i="13" s="1"/>
  <c r="G8" i="45"/>
  <c r="G11" i="43"/>
  <c r="G12" s="1"/>
  <c r="I11" i="41"/>
  <c r="E15" i="44"/>
  <c r="F15"/>
  <c r="G9" i="7"/>
  <c r="M11" i="13" s="1"/>
  <c r="C9" i="7"/>
  <c r="F9" s="1"/>
  <c r="K11" i="13" s="1"/>
  <c r="G8" i="31"/>
  <c r="A29" i="17"/>
  <c r="A28"/>
  <c r="A88" i="13"/>
  <c r="B14"/>
  <c r="D18" i="7"/>
  <c r="E18"/>
  <c r="H8" i="48"/>
  <c r="F8"/>
  <c r="E8"/>
  <c r="D8"/>
  <c r="C31" i="7" s="1"/>
  <c r="F31" s="1"/>
  <c r="G7" i="48"/>
  <c r="G8" s="1"/>
  <c r="H5"/>
  <c r="G5"/>
  <c r="F5"/>
  <c r="E5"/>
  <c r="D5"/>
  <c r="A3"/>
  <c r="A1"/>
  <c r="G9" i="47"/>
  <c r="G8"/>
  <c r="F10"/>
  <c r="E30" i="7"/>
  <c r="E33" s="1"/>
  <c r="E10" i="47"/>
  <c r="D30" i="7"/>
  <c r="D33" s="1"/>
  <c r="F16" i="47"/>
  <c r="E24" i="7"/>
  <c r="E28" s="1"/>
  <c r="E16" i="47"/>
  <c r="D24" i="7"/>
  <c r="D16" i="47"/>
  <c r="C24" i="7" s="1"/>
  <c r="G14" i="47"/>
  <c r="H10"/>
  <c r="F21"/>
  <c r="F20"/>
  <c r="F19"/>
  <c r="F22" s="1"/>
  <c r="F25"/>
  <c r="D10"/>
  <c r="D17" s="1"/>
  <c r="H5"/>
  <c r="D5"/>
  <c r="G5" s="1"/>
  <c r="A3"/>
  <c r="A1"/>
  <c r="F26"/>
  <c r="F24"/>
  <c r="H16"/>
  <c r="H17" s="1"/>
  <c r="L8"/>
  <c r="L7"/>
  <c r="C53" i="7"/>
  <c r="F53" s="1"/>
  <c r="G41" i="8"/>
  <c r="G16"/>
  <c r="G22"/>
  <c r="G23"/>
  <c r="G24"/>
  <c r="G25"/>
  <c r="G26"/>
  <c r="G27"/>
  <c r="G28"/>
  <c r="G29"/>
  <c r="G30"/>
  <c r="G38"/>
  <c r="G15"/>
  <c r="G14"/>
  <c r="G12"/>
  <c r="G37"/>
  <c r="G35"/>
  <c r="G32"/>
  <c r="G31"/>
  <c r="G8" i="23"/>
  <c r="G23" i="7"/>
  <c r="M26" i="13" s="1"/>
  <c r="F21" i="46"/>
  <c r="E21"/>
  <c r="D21"/>
  <c r="C23" i="7" s="1"/>
  <c r="G20" i="46"/>
  <c r="G19"/>
  <c r="G18"/>
  <c r="G7"/>
  <c r="G21" s="1"/>
  <c r="H5"/>
  <c r="G5"/>
  <c r="F5"/>
  <c r="E5"/>
  <c r="D5"/>
  <c r="A3"/>
  <c r="A1"/>
  <c r="C17" i="7"/>
  <c r="F17" s="1"/>
  <c r="K19" i="13" s="1"/>
  <c r="G9" i="45"/>
  <c r="G7"/>
  <c r="G10"/>
  <c r="H5"/>
  <c r="G5"/>
  <c r="F5"/>
  <c r="E5"/>
  <c r="D5"/>
  <c r="A3"/>
  <c r="A1"/>
  <c r="C27" i="7"/>
  <c r="F27" s="1"/>
  <c r="K30" i="13" s="1"/>
  <c r="G8" i="1"/>
  <c r="C54" i="7"/>
  <c r="F54" s="1"/>
  <c r="G7" i="44"/>
  <c r="E46" i="8"/>
  <c r="F46"/>
  <c r="G7"/>
  <c r="G10"/>
  <c r="H5" i="43"/>
  <c r="G5"/>
  <c r="F5"/>
  <c r="E5"/>
  <c r="D5"/>
  <c r="A3"/>
  <c r="A1"/>
  <c r="K6" i="8"/>
  <c r="G54" i="7"/>
  <c r="M73" i="13" s="1"/>
  <c r="G7" i="23"/>
  <c r="I8" s="1"/>
  <c r="G43" i="8"/>
  <c r="K73" i="13"/>
  <c r="G50" i="7"/>
  <c r="M66" i="13" s="1"/>
  <c r="C50" i="7"/>
  <c r="F50" s="1"/>
  <c r="K66" i="13" s="1"/>
  <c r="G47" i="7"/>
  <c r="M63" i="13" s="1"/>
  <c r="C47" i="7"/>
  <c r="F47" s="1"/>
  <c r="K63" i="13" s="1"/>
  <c r="G5" i="7"/>
  <c r="D5"/>
  <c r="E5"/>
  <c r="F5"/>
  <c r="C5"/>
  <c r="H5" i="8"/>
  <c r="G5"/>
  <c r="F5"/>
  <c r="E5"/>
  <c r="D5"/>
  <c r="H5" i="23"/>
  <c r="G5"/>
  <c r="F5"/>
  <c r="E5"/>
  <c r="D5"/>
  <c r="H5" i="9"/>
  <c r="G5"/>
  <c r="F5"/>
  <c r="E5"/>
  <c r="D5"/>
  <c r="H5" i="31"/>
  <c r="G5"/>
  <c r="F5"/>
  <c r="E5"/>
  <c r="D5"/>
  <c r="H5" i="15"/>
  <c r="G5"/>
  <c r="F5"/>
  <c r="E5"/>
  <c r="D5"/>
  <c r="H5" i="35"/>
  <c r="G5"/>
  <c r="F5"/>
  <c r="E5"/>
  <c r="D5"/>
  <c r="H5" i="41"/>
  <c r="G5"/>
  <c r="F5"/>
  <c r="E5"/>
  <c r="D5"/>
  <c r="E5" i="34"/>
  <c r="F5"/>
  <c r="G5"/>
  <c r="H5"/>
  <c r="D5"/>
  <c r="G7" i="1"/>
  <c r="A1" i="23"/>
  <c r="A3"/>
  <c r="A1" i="8"/>
  <c r="A3"/>
  <c r="A1" i="34"/>
  <c r="A3"/>
  <c r="G7"/>
  <c r="G9" s="1"/>
  <c r="K17" i="13" s="1"/>
  <c r="D9" i="34"/>
  <c r="C15" i="7" s="1"/>
  <c r="H9" i="34"/>
  <c r="A3" i="41"/>
  <c r="G7"/>
  <c r="G10" s="1"/>
  <c r="I12"/>
  <c r="E16"/>
  <c r="F16"/>
  <c r="A1" i="35"/>
  <c r="A3"/>
  <c r="A1" i="15"/>
  <c r="A3"/>
  <c r="G7"/>
  <c r="C37" i="7" s="1"/>
  <c r="F37" s="1"/>
  <c r="G9" i="15"/>
  <c r="G10"/>
  <c r="D12"/>
  <c r="H12"/>
  <c r="A1" i="31"/>
  <c r="A3"/>
  <c r="G7"/>
  <c r="G9" s="1"/>
  <c r="C46" i="7"/>
  <c r="F46" s="1"/>
  <c r="G46"/>
  <c r="M62" i="13" s="1"/>
  <c r="A1" i="9"/>
  <c r="A3"/>
  <c r="G7"/>
  <c r="G10" s="1"/>
  <c r="A1" i="7"/>
  <c r="A3"/>
  <c r="C8"/>
  <c r="F8" s="1"/>
  <c r="K10" i="13" s="1"/>
  <c r="G8" i="7"/>
  <c r="M10" i="13" s="1"/>
  <c r="E19" i="7"/>
  <c r="G37"/>
  <c r="C39"/>
  <c r="G39"/>
  <c r="M41" i="13" s="1"/>
  <c r="E11" i="17" s="1"/>
  <c r="C40" i="7"/>
  <c r="F40" s="1"/>
  <c r="G40"/>
  <c r="G11" i="17" s="1"/>
  <c r="D71" i="7"/>
  <c r="A53" i="13"/>
  <c r="A89"/>
  <c r="A1" i="17"/>
  <c r="E12"/>
  <c r="A1" i="42"/>
  <c r="D14"/>
  <c r="I24"/>
  <c r="A32"/>
  <c r="A1" i="32"/>
  <c r="A3"/>
  <c r="F15"/>
  <c r="G15"/>
  <c r="C66" i="7"/>
  <c r="I14" i="42" s="1"/>
  <c r="H16" i="41"/>
  <c r="G16" i="7" s="1"/>
  <c r="M18" i="13" s="1"/>
  <c r="D16" i="41"/>
  <c r="C16" i="7" s="1"/>
  <c r="F16" s="1"/>
  <c r="K18" i="13" s="1"/>
  <c r="L10" i="47"/>
  <c r="E17"/>
  <c r="G7"/>
  <c r="G15"/>
  <c r="J9" s="1"/>
  <c r="G52" i="7"/>
  <c r="M68" i="13" s="1"/>
  <c r="C51" i="7"/>
  <c r="F51" s="1"/>
  <c r="F17" i="47"/>
  <c r="G13"/>
  <c r="D28" i="7"/>
  <c r="J7" i="47"/>
  <c r="J8"/>
  <c r="G10"/>
  <c r="C30" i="7"/>
  <c r="F30" s="1"/>
  <c r="I7" i="41"/>
  <c r="J23" i="8"/>
  <c r="G11" i="1" l="1"/>
  <c r="G16" i="47"/>
  <c r="E13" i="17"/>
  <c r="E15" s="1"/>
  <c r="G11" i="53"/>
  <c r="J22" i="8"/>
  <c r="C48" i="7"/>
  <c r="G39" i="8"/>
  <c r="D46"/>
  <c r="F39" i="7"/>
  <c r="K41" i="13" s="1"/>
  <c r="G17" i="47"/>
  <c r="J10"/>
  <c r="F27"/>
  <c r="F24" i="7"/>
  <c r="K27" i="13" s="1"/>
  <c r="J6" i="8"/>
  <c r="F48" i="7"/>
  <c r="G12" i="15"/>
  <c r="G15" i="44"/>
  <c r="C64" i="7"/>
  <c r="I12" i="42" s="1"/>
  <c r="E65" i="7"/>
  <c r="C65" s="1"/>
  <c r="G18"/>
  <c r="C18"/>
  <c r="M31" i="13"/>
  <c r="J13" i="8"/>
  <c r="F23" i="7"/>
  <c r="C28"/>
  <c r="K62" i="13"/>
  <c r="K64" s="1"/>
  <c r="K71"/>
  <c r="M71"/>
  <c r="G28" i="7"/>
  <c r="I11" i="17"/>
  <c r="K67" i="13"/>
  <c r="K69" s="1"/>
  <c r="F55" i="7"/>
  <c r="F56" s="1"/>
  <c r="C55"/>
  <c r="C56" s="1"/>
  <c r="C41" s="1"/>
  <c r="C42" s="1"/>
  <c r="G55"/>
  <c r="G48"/>
  <c r="M64" i="13"/>
  <c r="M34"/>
  <c r="G33" i="7"/>
  <c r="K33" i="13"/>
  <c r="K34" s="1"/>
  <c r="K20"/>
  <c r="G13" i="7"/>
  <c r="G13" i="23"/>
  <c r="G46" i="8"/>
  <c r="C33" i="7"/>
  <c r="C13"/>
  <c r="D13"/>
  <c r="D19" s="1"/>
  <c r="F12"/>
  <c r="F15"/>
  <c r="F18" s="1"/>
  <c r="M69" i="13"/>
  <c r="F33" i="7"/>
  <c r="I10" i="41"/>
  <c r="G16"/>
  <c r="I13" i="42" l="1"/>
  <c r="J14" s="1"/>
  <c r="D66" i="7"/>
  <c r="C34"/>
  <c r="K70" i="13"/>
  <c r="K72" s="1"/>
  <c r="K74" s="1"/>
  <c r="G14" i="17" s="1"/>
  <c r="G19" i="7"/>
  <c r="J39" i="8"/>
  <c r="M35" i="13"/>
  <c r="G34" i="7"/>
  <c r="C43"/>
  <c r="K14" i="13"/>
  <c r="K15" s="1"/>
  <c r="K21" s="1"/>
  <c r="F28" i="7"/>
  <c r="K26" i="13"/>
  <c r="K31" s="1"/>
  <c r="K35" s="1"/>
  <c r="F34" i="7"/>
  <c r="G56"/>
  <c r="G41" s="1"/>
  <c r="C19"/>
  <c r="F41"/>
  <c r="K42" i="13" s="1"/>
  <c r="K43" s="1"/>
  <c r="D60" i="7"/>
  <c r="M70" i="13"/>
  <c r="M72" s="1"/>
  <c r="M74" s="1"/>
  <c r="G12" i="17" s="1"/>
  <c r="M15" i="13"/>
  <c r="F13" i="7"/>
  <c r="F19" s="1"/>
  <c r="M20" i="13"/>
  <c r="I14" i="17" l="1"/>
  <c r="L14"/>
  <c r="G42" i="7"/>
  <c r="G43" s="1"/>
  <c r="G44" s="1"/>
  <c r="M42" i="13"/>
  <c r="I12" i="17"/>
  <c r="I13" s="1"/>
  <c r="I15" s="1"/>
  <c r="L15" s="1"/>
  <c r="G13"/>
  <c r="G15" s="1"/>
  <c r="C44" i="7"/>
  <c r="H42"/>
  <c r="M21" i="13"/>
  <c r="K44"/>
  <c r="N44" s="1"/>
  <c r="F42" i="7"/>
  <c r="F43" s="1"/>
  <c r="F44" s="1"/>
  <c r="D67"/>
  <c r="D69" s="1"/>
  <c r="D72" s="1"/>
  <c r="J7" i="42"/>
  <c r="J15" s="1"/>
  <c r="M43" i="13" l="1"/>
  <c r="M44" s="1"/>
  <c r="O44" s="1"/>
  <c r="I21" i="42"/>
  <c r="I25" s="1"/>
  <c r="H21"/>
  <c r="K15" i="17" l="1"/>
</calcChain>
</file>

<file path=xl/sharedStrings.xml><?xml version="1.0" encoding="utf-8"?>
<sst xmlns="http://schemas.openxmlformats.org/spreadsheetml/2006/main" count="614" uniqueCount="261">
  <si>
    <t>Discription</t>
  </si>
  <si>
    <t>Ref</t>
  </si>
  <si>
    <t>Per Book</t>
  </si>
  <si>
    <t>Adjust &amp; Reclassify</t>
  </si>
  <si>
    <t>Per Audit</t>
  </si>
  <si>
    <t>Dr</t>
  </si>
  <si>
    <t>Cr</t>
  </si>
  <si>
    <t xml:space="preserve">เอกสารลำดับที่ </t>
  </si>
  <si>
    <t xml:space="preserve">จัดทำโดย </t>
  </si>
  <si>
    <t>วันที่</t>
  </si>
  <si>
    <t>สอบทานโดย</t>
  </si>
  <si>
    <t>C1</t>
  </si>
  <si>
    <t>C2</t>
  </si>
  <si>
    <t>C3</t>
  </si>
  <si>
    <t>C4</t>
  </si>
  <si>
    <t>รายได้</t>
  </si>
  <si>
    <t>ภาษีเงินได้</t>
  </si>
  <si>
    <t>เรื่อง WPS&amp;WPL</t>
  </si>
  <si>
    <t>code</t>
  </si>
  <si>
    <t>รวมสินทรัพย์หมุนเวียน</t>
  </si>
  <si>
    <t>สินทรัพย์หมุนเวียน</t>
  </si>
  <si>
    <t>สินทรัพย์</t>
  </si>
  <si>
    <t>หนี้สินหมุนเวียน</t>
  </si>
  <si>
    <t>หนี้สินและส่วนของผู้เป็นหุ้นส่วน</t>
  </si>
  <si>
    <t>รวมสินทรัพย์</t>
  </si>
  <si>
    <t>รวมหนี้สิน</t>
  </si>
  <si>
    <t>รวมรายได้</t>
  </si>
  <si>
    <t>ค่าใช้จ่าย</t>
  </si>
  <si>
    <t>รวมค่าใช้จ่าย</t>
  </si>
  <si>
    <t>wps $ wpl</t>
  </si>
  <si>
    <t>C7</t>
  </si>
  <si>
    <t>หน่วย : บาท</t>
  </si>
  <si>
    <t>หมายเหตุ</t>
  </si>
  <si>
    <t>งบกำไรขาดทุน</t>
  </si>
  <si>
    <t>ส่วนของผู้ถือหุ้น</t>
  </si>
  <si>
    <t>ทุนที่ออกและเรียกชำระแล้ว</t>
  </si>
  <si>
    <t>กำไรขาดทุนสะสมยังไม่ได้จัดสรร</t>
  </si>
  <si>
    <t>รวมส่วนของผู้ถือหุ้น</t>
  </si>
  <si>
    <t>รวมหนี้สินและส่วนของผู้ถือหุ้น</t>
  </si>
  <si>
    <t>รวมหนี้สินหมุนเวียน</t>
  </si>
  <si>
    <t>งบแสดงการเปลี่ยนแปลงส่วนของผู้ถือหุ้น</t>
  </si>
  <si>
    <t>ยังไม่ได้จัดสรร</t>
  </si>
  <si>
    <t>รวม</t>
  </si>
  <si>
    <t>ทุนเรือนหุ้นที่ออก</t>
  </si>
  <si>
    <t>และชำระแล้ว</t>
  </si>
  <si>
    <t>หนี้สินหมุนเวียนอื่น</t>
  </si>
  <si>
    <t>รายได้อื่น</t>
  </si>
  <si>
    <t>กำไร(ขาดทุน)สะสม</t>
  </si>
  <si>
    <t>year</t>
  </si>
  <si>
    <t>เรื่อง ส่วนของผู้ถือหุ้น</t>
  </si>
  <si>
    <t>.</t>
  </si>
  <si>
    <t>กำไร(ขาดทุน)ระหว่างงวด</t>
  </si>
  <si>
    <t>ขอรับรองว่าถูกต้อง</t>
  </si>
  <si>
    <t>C9</t>
  </si>
  <si>
    <t>C10</t>
  </si>
  <si>
    <t>เรื่อง หนี้สินหมุนเวียนอื่น</t>
  </si>
  <si>
    <t>C11</t>
  </si>
  <si>
    <t>เรื่อง รายได้อื่น</t>
  </si>
  <si>
    <t>เงินสดและเงินฝากสถาบันการเงิน</t>
  </si>
  <si>
    <t>เรื่อง เงินสดและเงินฝากสถาบันการเงิน</t>
  </si>
  <si>
    <t>ทุนที่ออกและเรียกชำระ</t>
  </si>
  <si>
    <t>เรื่อง รายการปรับปรุง</t>
  </si>
  <si>
    <t>ลำดับที่</t>
  </si>
  <si>
    <t>รายการ</t>
  </si>
  <si>
    <t>อ้างอิง</t>
  </si>
  <si>
    <t>เดบิท</t>
  </si>
  <si>
    <t>เครดิท</t>
  </si>
  <si>
    <t>ภาษีเงินได้นิติบุคคล</t>
  </si>
  <si>
    <t>กำไรสุทธิสำหรับปี</t>
  </si>
  <si>
    <t>กำไรสุทธิ</t>
  </si>
  <si>
    <t>รายได้จากการขายและบริการ</t>
  </si>
  <si>
    <t>ตุ้นทุนขายและบริการ</t>
  </si>
  <si>
    <t>กำไรสุทธิทางบัญชี</t>
  </si>
  <si>
    <t>อัตราภาษี 15%</t>
  </si>
  <si>
    <t>หัก  ภ.ง.ด. 51</t>
  </si>
  <si>
    <t xml:space="preserve">       ภาษีเงินได้ถูกหัก ณ ที่จ่าย</t>
  </si>
  <si>
    <t>ภาษีที่ต้องชำระ</t>
  </si>
  <si>
    <t xml:space="preserve">รายละเอียดประกอบงบการเงิน </t>
  </si>
  <si>
    <t>เรื่อง ต้นทุนขาย</t>
  </si>
  <si>
    <t>เรื่อง ค่าใช้จ่ายในการขายและบริหาร</t>
  </si>
  <si>
    <t>ราคาทุน</t>
  </si>
  <si>
    <t>ค่าเสื่อมราคาสะสม</t>
  </si>
  <si>
    <t>C8</t>
  </si>
  <si>
    <t>บวก</t>
  </si>
  <si>
    <t>ค่าใช้จ่ายไม่ถือเป็นรายจ่าย :-</t>
  </si>
  <si>
    <t>กำไร (ขาดทุน) สุทธิทางภาษี</t>
  </si>
  <si>
    <t>อัตราภาษี</t>
  </si>
  <si>
    <t>อัตราภาษีร้อยละ</t>
  </si>
  <si>
    <t>ฐานคำนวณภาษี</t>
  </si>
  <si>
    <t>ภาษี</t>
  </si>
  <si>
    <t>หัก</t>
  </si>
  <si>
    <t>ภาษีเงินได้นิติบุคคลจ่ายล่วงหน้า</t>
  </si>
  <si>
    <t xml:space="preserve">  ลงชื่อ........................................................…กรรมการ  </t>
  </si>
  <si>
    <t>สินทรัพย์ไม่หมุนเวียน</t>
  </si>
  <si>
    <t>รวมสินทรัพย์ไม่หมุนเวียน</t>
  </si>
  <si>
    <t>เรื่อง  อุปกรณ์  - สุทธิ</t>
  </si>
  <si>
    <t>อุปกรณ์  - สุทธิ</t>
  </si>
  <si>
    <t>เรื่อง รายได้จากการบริการ</t>
  </si>
  <si>
    <t>รายได้จากการบริการ</t>
  </si>
  <si>
    <t>ภาษีซื้อไม่ขอคืน</t>
  </si>
  <si>
    <t>ค่าใช้จ่ายในการบริการ</t>
  </si>
  <si>
    <t>ค่าใช้จ่ายในการบริหาร</t>
  </si>
  <si>
    <t>ต้นทุนทางการเงิน</t>
  </si>
  <si>
    <t>สินทรัพย์หมุนเวียนอื่น</t>
  </si>
  <si>
    <t>เรื่อง สินทรัพย์หมุนเวียนอื่น</t>
  </si>
  <si>
    <t>เงินฝากออมทรัพย์</t>
  </si>
  <si>
    <t>C3.1</t>
  </si>
  <si>
    <t>เรื่อง สินทรัพย์ไม่หมุนเวียนอื่น</t>
  </si>
  <si>
    <t>C4.0</t>
  </si>
  <si>
    <t>C5</t>
  </si>
  <si>
    <t>เรื่อง เจ้าหนี้ตามสัญญาเช่าซื้อ</t>
  </si>
  <si>
    <t>เจ้าหนี้ตามสัญญาเช่าซื้อ</t>
  </si>
  <si>
    <t>ดอกเบี้ยเช่าซื้อรอตัดบัญชี</t>
  </si>
  <si>
    <t>เจ้าหนี้ตามสัญญาเช่าซื้อ-สุทธิ</t>
  </si>
  <si>
    <t>เจ้าหนี้ตามสัญญาเช่าซื้อส่วนที่ครบกำหนดชำระภายใน 1 ปี</t>
  </si>
  <si>
    <t>ภาษีซื้อรอตัดบัญชี</t>
  </si>
  <si>
    <t>หนี้สินไม่หมุนเวียน</t>
  </si>
  <si>
    <t>ส่วนของเจ้าหนี้เช่าซื้อที่ครบกำหนดชำระภายในหนึ่งปี</t>
  </si>
  <si>
    <t>รวมหนี้สินไม่หมุนเวียน</t>
  </si>
  <si>
    <t>เงินกู้ยืมระยะยาวจากบุคคลที่เกี่ยวข้องกัน</t>
  </si>
  <si>
    <t>เรื่อง เงินกู้ยืมระยะยาวจากบุคคลที่เกี่ยวข้องกัน</t>
  </si>
  <si>
    <t>สินทรัพย์ไม่หมุนเวียนอื่น</t>
  </si>
  <si>
    <t>ขาดทุนสะสม</t>
  </si>
  <si>
    <t>ลูกหนี้การค้า</t>
  </si>
  <si>
    <t>อุปกรณ์สำนักงาน</t>
  </si>
  <si>
    <t>รายจ่ายต้องห้าม</t>
  </si>
  <si>
    <t>ดอกเบี้ยรับ</t>
  </si>
  <si>
    <t>ค่าใช้จ่ายเดินทางและยานพาหนะ</t>
  </si>
  <si>
    <t>ภาษีซื้อขอคืนไม่ได้</t>
  </si>
  <si>
    <t>รายได้ค้างรับ</t>
  </si>
  <si>
    <t>เครื่องมือเครื่องใช้</t>
  </si>
  <si>
    <t>ซื้อสินค้า</t>
  </si>
  <si>
    <t>ค่าจ้างและบริการ</t>
  </si>
  <si>
    <t>รายได้จากการขาย</t>
  </si>
  <si>
    <t>ค่ารับรอง</t>
  </si>
  <si>
    <t>ค่าเสื่อมราคา-เครื่องมือเครื่องใช้</t>
  </si>
  <si>
    <t>เงินสด</t>
  </si>
  <si>
    <t>ดอกเบี้ยค้างรับ</t>
  </si>
  <si>
    <t>เรื่อง หนี้สินไม่หมุนเวียนอื่น</t>
  </si>
  <si>
    <t>ภาษีธุรกิจเฉพาะค้างจ่าย</t>
  </si>
  <si>
    <t>หนี้สินไม่หมุนเวียนอื่น</t>
  </si>
  <si>
    <t xml:space="preserve">        </t>
  </si>
  <si>
    <t>กำไรก่อนภาษีเงินได้</t>
  </si>
  <si>
    <t>ลูกค้า ห้างหุ้นส่วนจำกัด ดีดี พลัส ซัพพลาย</t>
  </si>
  <si>
    <t>ค่าธรรมเนียมอื่น</t>
  </si>
  <si>
    <t>เงินประกัน-ค่าไฟฟ้า</t>
  </si>
  <si>
    <t>ภาษีเงินได้ค้างจ่าย</t>
  </si>
  <si>
    <t>1111-00</t>
  </si>
  <si>
    <t>1113-01</t>
  </si>
  <si>
    <t>1410-03</t>
  </si>
  <si>
    <t>1410-06</t>
  </si>
  <si>
    <t>เรื่อง เจ้าหนี้การค้าและเจ้าหนี้อื่น</t>
  </si>
  <si>
    <t>ค่านายหน้า</t>
  </si>
  <si>
    <t>เบี้ยปรับเงินเพิ่ม</t>
  </si>
  <si>
    <t>ทุน - นายอดุลย์  พุ่มรส</t>
  </si>
  <si>
    <t>ทุน - นางกฤตยา  พุ่มรส</t>
  </si>
  <si>
    <t>งบแสดงฐานะการเงิน</t>
  </si>
  <si>
    <t>เรื่อง เงินให้กู้ยืมระยะสั้น</t>
  </si>
  <si>
    <t>เรื่อง สินค้าคงเหลือ</t>
  </si>
  <si>
    <t>เรื่อง เงินให้กู้ยืมระยะยาว</t>
  </si>
  <si>
    <t>เรื่อง เงินเบิกเกินบัญชีและเงินกู้ยืมระยะสั้นจากสถาบันการเงิน</t>
  </si>
  <si>
    <t>เรื่อง ส่วนของหนี้สินระยะยาวที่ถึงกำหนดชำระภายในหนึ่งปี</t>
  </si>
  <si>
    <t>เรื่อง เงินกู้ยืมระยะสั้น</t>
  </si>
  <si>
    <t>เรื่อง ภาษีเงินได้ค้างจ่าย</t>
  </si>
  <si>
    <t>เงินให้กู้ยืมระยะสั้น</t>
  </si>
  <si>
    <t>สินค้าคงเหลือ</t>
  </si>
  <si>
    <t>เงินให้กู้ยืมระยะยาว</t>
  </si>
  <si>
    <t>C1.1</t>
  </si>
  <si>
    <t>C1.3</t>
  </si>
  <si>
    <t>C1.4</t>
  </si>
  <si>
    <t>C1.5</t>
  </si>
  <si>
    <t>C1.6</t>
  </si>
  <si>
    <t>C2.6</t>
  </si>
  <si>
    <t>C2.9</t>
  </si>
  <si>
    <t>C2.12</t>
  </si>
  <si>
    <t>เงินเบิกเกินบัญชีและเงินกู้ยืมระยะสั้นจากสถาบันการเงิน</t>
  </si>
  <si>
    <t>C3.2</t>
  </si>
  <si>
    <t>C3.3</t>
  </si>
  <si>
    <t>เงินกู้ยืมระยะสั้น</t>
  </si>
  <si>
    <t>C3.4</t>
  </si>
  <si>
    <t>C3.5</t>
  </si>
  <si>
    <t>C3.7</t>
  </si>
  <si>
    <t>เงินกู้ยืมระยะยาว</t>
  </si>
  <si>
    <t>C4.1</t>
  </si>
  <si>
    <t>ส่วนของเจ้าหนี้เช่าซื้อที่ครบกำหนดชำระเกินหนึ่งปี</t>
  </si>
  <si>
    <t>C4.5</t>
  </si>
  <si>
    <t>เรื่อง ลูกหนี้การค้าและลูกหนี้อื่น</t>
  </si>
  <si>
    <t>เงินเบิกเกินบัญชี</t>
  </si>
  <si>
    <t>ส่วนของหนี้สินระยะยาวที่ถึงกำหนดชำระภายในหนึ่งปี</t>
  </si>
  <si>
    <t>1153-01</t>
  </si>
  <si>
    <t>1151-02</t>
  </si>
  <si>
    <t>ภาษีเงินได้นิติบุคคลถูกหัก ณ ที่จ่าย</t>
  </si>
  <si>
    <t>1156-00</t>
  </si>
  <si>
    <t>1210-00</t>
  </si>
  <si>
    <t>1410-05</t>
  </si>
  <si>
    <t>ยานพาหนะ</t>
  </si>
  <si>
    <t>1420-03</t>
  </si>
  <si>
    <t>1420-05</t>
  </si>
  <si>
    <t>1420-06</t>
  </si>
  <si>
    <t>1157-00</t>
  </si>
  <si>
    <t>ภาษีซื้อ-ยังไม่ถึงกำหนด</t>
  </si>
  <si>
    <t>5130-01</t>
  </si>
  <si>
    <t>5130-04</t>
  </si>
  <si>
    <t>5130-05</t>
  </si>
  <si>
    <t>5200-06</t>
  </si>
  <si>
    <t>5200-09</t>
  </si>
  <si>
    <t>5340-06</t>
  </si>
  <si>
    <t>5360-05</t>
  </si>
  <si>
    <t>5390-01</t>
  </si>
  <si>
    <t>5390-03</t>
  </si>
  <si>
    <t>5390-04</t>
  </si>
  <si>
    <t>6000-00</t>
  </si>
  <si>
    <t>ค่าใช้จ่ายยานพาหนะ</t>
  </si>
  <si>
    <t xml:space="preserve">       ภาษีเงินได้นิติบุคคลที่ต้องชำระ (ชำระเกิน)</t>
  </si>
  <si>
    <t>1153-02</t>
  </si>
  <si>
    <t>1151-01</t>
  </si>
  <si>
    <t>ลูกหนี้กรมสรรพากร</t>
  </si>
  <si>
    <t>ทุน-นายสุวรรณ พุทธรักษา</t>
  </si>
  <si>
    <t>ทุน-นางสาวเกษร  นันทบุตร</t>
  </si>
  <si>
    <t>ซื้อวัสดุสิ้นเปลือง</t>
  </si>
  <si>
    <t>ค่าเช่ายานพาหนะ</t>
  </si>
  <si>
    <t>(หน่วย : บาท)</t>
  </si>
  <si>
    <t>ลูกหนี้อื่น</t>
  </si>
  <si>
    <t>เจ้าหนี้อื่น</t>
  </si>
  <si>
    <t>สำหรับรอบระยะเวลาตั้งแต่วันที่ 23 มิถุนายน 2554 (วันจัดตั้ง) สิ้นสุดวันที่ 31 ธันวาคม 2554</t>
  </si>
  <si>
    <t>หนี้สินและส่วนของผู้ถือหุ้น</t>
  </si>
  <si>
    <t>ทุนเรือนหุ้น</t>
  </si>
  <si>
    <t>ทุนจดทะเบียน</t>
  </si>
  <si>
    <t>หุ้นสามัญจำนวน</t>
  </si>
  <si>
    <t>มูลค่าหุ้นละ</t>
  </si>
  <si>
    <t>บาท</t>
  </si>
  <si>
    <t>ทุนที่ออกและชำระแล้ว</t>
  </si>
  <si>
    <t>กำไร (ขาดทุน) สะสมยังไม่ได้จัดสรร</t>
  </si>
  <si>
    <t>ลงชื่อ………………………….กรรมการ</t>
  </si>
  <si>
    <t>กำไร (ขาดทุน) สุทธิ</t>
  </si>
  <si>
    <t>ค่าใช้จ่ายภาษีเงินได้</t>
  </si>
  <si>
    <t>กำไร(ขาดทุน)ก่อนต้นทุนทางการเงินและค่าใช้จ่ายภาษีเงินได้</t>
  </si>
  <si>
    <t>2131-09</t>
  </si>
  <si>
    <t>อุปกรณ์</t>
  </si>
  <si>
    <t>3.3 และ 6</t>
  </si>
  <si>
    <t>บริษัท อาร์ แอนด์ อาร์ เฟรช เอ็กซ์เพรส จำกัด</t>
  </si>
  <si>
    <t>ลูกค้า บริษัท อาร์ แอนด์ อาร์ เฟรช เอ็กซ์เพรส  จำกัด</t>
  </si>
  <si>
    <t>ค่าใช้จ่ายค้างจ่ายอื่น</t>
  </si>
  <si>
    <t>ค่าตรวจสอบและทำบัญชี</t>
  </si>
  <si>
    <t>5360-07</t>
  </si>
  <si>
    <t>ต้นทุนขาย</t>
  </si>
  <si>
    <t>ค่าจ้าง</t>
  </si>
  <si>
    <t>เงินสดและรายการเทียบเท่าเงินสด</t>
  </si>
  <si>
    <t>ณ 31 ธันวาคม 2558</t>
  </si>
  <si>
    <t>ค่าบริการอื่น</t>
  </si>
  <si>
    <t>5370-09</t>
  </si>
  <si>
    <t xml:space="preserve"> ( นายราฟาเอล วอคมาร์ เกอร์ฮาร์ด ไนซ์ )</t>
  </si>
  <si>
    <t xml:space="preserve">                   0  -  300,000 บาท</t>
  </si>
  <si>
    <t>300,001 บาทขึ้นไป</t>
  </si>
  <si>
    <t>ภาษีธุรกิจเฉพาะ</t>
  </si>
  <si>
    <t>ณ วันที่ 31 ธันวาคม 2560</t>
  </si>
  <si>
    <t>สำหรับปีสิ้นสุดวันที่ 31 ธันวาคม 2560</t>
  </si>
  <si>
    <t>งบการเงินนี้ได้รับอนุมัติจากที่ประชุมใหญ่ผู้ถือหุ้นสามัญ  ครั้งที่  1/2561     เมื่อวันที่ 30 เมษายน  2561</t>
  </si>
  <si>
    <t>ยอดคงเหลือ ณ วันที่ 1  มกราคม  2559</t>
  </si>
  <si>
    <t>ยอดคงเหลือ ณ วันที่ 31 ธันวาคม 2559</t>
  </si>
  <si>
    <t>ยอดคงเหลือปลายงวด ณ วันที่ 31 ธันวาคม 2560</t>
  </si>
</sst>
</file>

<file path=xl/styles.xml><?xml version="1.0" encoding="utf-8"?>
<styleSheet xmlns="http://schemas.openxmlformats.org/spreadsheetml/2006/main">
  <numFmts count="10">
    <numFmt numFmtId="43" formatCode="_-* #,##0.00_-;\-* #,##0.00_-;_-* &quot;-&quot;??_-;_-@_-"/>
    <numFmt numFmtId="187" formatCode="_(* #,##0.00_);_(* \(#,##0.00\);_(* &quot;-&quot;??_);_(@_)"/>
    <numFmt numFmtId="188" formatCode="#,##0.00;[Red]\(#,##0.00\)"/>
    <numFmt numFmtId="189" formatCode="#,##0;\(#,##0\)"/>
    <numFmt numFmtId="190" formatCode="#"/>
    <numFmt numFmtId="191" formatCode="#,##0.00;\-\(#,##0.00\)"/>
    <numFmt numFmtId="192" formatCode="#,##0.00;\(#,##0.00\)"/>
    <numFmt numFmtId="193" formatCode="#,##0.0000000000"/>
    <numFmt numFmtId="194" formatCode="#,##0.00_ ;[Red]\-#,##0.00\ "/>
    <numFmt numFmtId="195" formatCode="_-* #,##0_-;\-* #,##0_-;_-* &quot;-&quot;??_-;_-@_-"/>
  </numFmts>
  <fonts count="25">
    <font>
      <sz val="14"/>
      <name val="Cordia New"/>
      <charset val="222"/>
    </font>
    <font>
      <sz val="14"/>
      <name val="Cordia New"/>
      <family val="2"/>
    </font>
    <font>
      <sz val="14"/>
      <name val="Cordia New"/>
      <family val="2"/>
    </font>
    <font>
      <sz val="14"/>
      <name val="Angsana New"/>
      <family val="1"/>
    </font>
    <font>
      <u/>
      <sz val="14"/>
      <name val="Angsana New"/>
      <family val="1"/>
    </font>
    <font>
      <sz val="14"/>
      <color indexed="10"/>
      <name val="Angsana New"/>
      <family val="1"/>
    </font>
    <font>
      <sz val="14"/>
      <color indexed="12"/>
      <name val="Angsana New"/>
      <family val="1"/>
    </font>
    <font>
      <sz val="15"/>
      <name val="Angsana New"/>
      <family val="1"/>
    </font>
    <font>
      <b/>
      <sz val="15"/>
      <name val="Angsana New"/>
      <family val="1"/>
    </font>
    <font>
      <sz val="15"/>
      <color indexed="9"/>
      <name val="Angsana New"/>
      <family val="1"/>
    </font>
    <font>
      <sz val="14"/>
      <color indexed="61"/>
      <name val="Angsana New"/>
      <family val="1"/>
    </font>
    <font>
      <b/>
      <sz val="14"/>
      <name val="Angsana New"/>
      <family val="1"/>
    </font>
    <font>
      <sz val="12"/>
      <name val="Angsana New"/>
      <family val="1"/>
    </font>
    <font>
      <sz val="14"/>
      <color indexed="46"/>
      <name val="Angsana New"/>
      <family val="1"/>
    </font>
    <font>
      <b/>
      <u/>
      <sz val="14"/>
      <name val="Angsana New"/>
      <family val="1"/>
    </font>
    <font>
      <sz val="14"/>
      <color rgb="FFFF0000"/>
      <name val="Angsana New"/>
      <family val="1"/>
    </font>
    <font>
      <b/>
      <sz val="14"/>
      <color theme="1"/>
      <name val="Angsana New"/>
      <family val="1"/>
    </font>
    <font>
      <b/>
      <sz val="14"/>
      <color rgb="FFFF0000"/>
      <name val="Angsana New"/>
      <family val="1"/>
    </font>
    <font>
      <sz val="15"/>
      <color theme="1"/>
      <name val="Angsana New"/>
      <family val="1"/>
    </font>
    <font>
      <sz val="15"/>
      <name val="AngsanaUPC"/>
      <family val="1"/>
      <charset val="222"/>
    </font>
    <font>
      <sz val="14"/>
      <name val="AngsanaUPC"/>
      <family val="1"/>
      <charset val="222"/>
    </font>
    <font>
      <b/>
      <u/>
      <sz val="15"/>
      <name val="Angsana New"/>
      <family val="1"/>
    </font>
    <font>
      <sz val="13"/>
      <name val="Angsana New"/>
      <family val="1"/>
    </font>
    <font>
      <sz val="15"/>
      <name val="AngsanaUPC"/>
      <family val="1"/>
    </font>
    <font>
      <u/>
      <sz val="15"/>
      <name val="Angsana New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</cellStyleXfs>
  <cellXfs count="425">
    <xf numFmtId="0" fontId="0" fillId="0" borderId="0" xfId="0"/>
    <xf numFmtId="0" fontId="3" fillId="0" borderId="0" xfId="0" applyFont="1"/>
    <xf numFmtId="0" fontId="3" fillId="0" borderId="0" xfId="7" applyFont="1"/>
    <xf numFmtId="0" fontId="3" fillId="0" borderId="0" xfId="7" applyFont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1" xfId="0" applyFont="1" applyBorder="1" applyAlignment="1">
      <alignment horizontal="left"/>
    </xf>
    <xf numFmtId="0" fontId="3" fillId="0" borderId="1" xfId="7" applyFont="1" applyBorder="1"/>
    <xf numFmtId="0" fontId="3" fillId="0" borderId="1" xfId="7" applyFont="1" applyBorder="1" applyAlignment="1">
      <alignment horizontal="center"/>
    </xf>
    <xf numFmtId="0" fontId="3" fillId="0" borderId="1" xfId="7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7" applyFont="1" applyBorder="1" applyAlignment="1">
      <alignment horizontal="left"/>
    </xf>
    <xf numFmtId="0" fontId="3" fillId="0" borderId="8" xfId="7" applyFont="1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3" fillId="0" borderId="8" xfId="7" applyFont="1" applyBorder="1"/>
    <xf numFmtId="0" fontId="3" fillId="0" borderId="9" xfId="7" applyFont="1" applyBorder="1"/>
    <xf numFmtId="0" fontId="4" fillId="0" borderId="10" xfId="0" applyFont="1" applyBorder="1" applyAlignment="1">
      <alignment horizontal="center"/>
    </xf>
    <xf numFmtId="0" fontId="4" fillId="0" borderId="1" xfId="7" applyFont="1" applyBorder="1" applyAlignment="1">
      <alignment horizontal="center"/>
    </xf>
    <xf numFmtId="40" fontId="3" fillId="0" borderId="10" xfId="0" applyNumberFormat="1" applyFont="1" applyBorder="1" applyAlignment="1">
      <alignment horizontal="right"/>
    </xf>
    <xf numFmtId="40" fontId="3" fillId="0" borderId="1" xfId="0" applyNumberFormat="1" applyFont="1" applyBorder="1" applyAlignment="1">
      <alignment horizontal="right"/>
    </xf>
    <xf numFmtId="40" fontId="3" fillId="0" borderId="1" xfId="7" applyNumberFormat="1" applyFont="1" applyBorder="1" applyAlignment="1">
      <alignment horizontal="right"/>
    </xf>
    <xf numFmtId="40" fontId="3" fillId="0" borderId="8" xfId="7" applyNumberFormat="1" applyFont="1" applyBorder="1" applyAlignment="1">
      <alignment horizontal="right"/>
    </xf>
    <xf numFmtId="40" fontId="3" fillId="0" borderId="9" xfId="7" applyNumberFormat="1" applyFont="1" applyBorder="1" applyAlignment="1">
      <alignment horizontal="right"/>
    </xf>
    <xf numFmtId="0" fontId="3" fillId="0" borderId="0" xfId="7" applyFont="1" applyAlignment="1">
      <alignment horizontal="right"/>
    </xf>
    <xf numFmtId="40" fontId="3" fillId="0" borderId="11" xfId="7" applyNumberFormat="1" applyFont="1" applyBorder="1" applyAlignment="1">
      <alignment horizontal="right"/>
    </xf>
    <xf numFmtId="40" fontId="3" fillId="0" borderId="10" xfId="7" applyNumberFormat="1" applyFont="1" applyBorder="1" applyAlignment="1">
      <alignment horizontal="right"/>
    </xf>
    <xf numFmtId="40" fontId="3" fillId="0" borderId="12" xfId="7" applyNumberFormat="1" applyFont="1" applyBorder="1" applyAlignment="1">
      <alignment horizontal="right"/>
    </xf>
    <xf numFmtId="40" fontId="3" fillId="0" borderId="13" xfId="7" applyNumberFormat="1" applyFont="1" applyBorder="1" applyAlignment="1">
      <alignment horizontal="right"/>
    </xf>
    <xf numFmtId="40" fontId="3" fillId="0" borderId="14" xfId="7" applyNumberFormat="1" applyFont="1" applyBorder="1" applyAlignment="1">
      <alignment horizontal="right"/>
    </xf>
    <xf numFmtId="40" fontId="3" fillId="0" borderId="15" xfId="7" applyNumberFormat="1" applyFont="1" applyBorder="1" applyAlignment="1">
      <alignment horizontal="right"/>
    </xf>
    <xf numFmtId="40" fontId="3" fillId="0" borderId="16" xfId="7" applyNumberFormat="1" applyFont="1" applyBorder="1" applyAlignment="1">
      <alignment horizontal="right"/>
    </xf>
    <xf numFmtId="40" fontId="3" fillId="0" borderId="4" xfId="0" applyNumberFormat="1" applyFont="1" applyBorder="1" applyAlignment="1">
      <alignment horizontal="right"/>
    </xf>
    <xf numFmtId="40" fontId="5" fillId="0" borderId="1" xfId="7" applyNumberFormat="1" applyFont="1" applyBorder="1" applyAlignment="1">
      <alignment horizontal="right"/>
    </xf>
    <xf numFmtId="40" fontId="3" fillId="0" borderId="19" xfId="7" applyNumberFormat="1" applyFont="1" applyBorder="1" applyAlignment="1">
      <alignment horizontal="right"/>
    </xf>
    <xf numFmtId="40" fontId="3" fillId="0" borderId="13" xfId="7" applyNumberFormat="1" applyFont="1" applyFill="1" applyBorder="1" applyAlignment="1">
      <alignment horizontal="right"/>
    </xf>
    <xf numFmtId="40" fontId="3" fillId="0" borderId="1" xfId="7" applyNumberFormat="1" applyFont="1" applyFill="1" applyBorder="1" applyAlignment="1">
      <alignment horizontal="right"/>
    </xf>
    <xf numFmtId="40" fontId="3" fillId="0" borderId="10" xfId="7" applyNumberFormat="1" applyFont="1" applyFill="1" applyBorder="1" applyAlignment="1">
      <alignment horizontal="right"/>
    </xf>
    <xf numFmtId="0" fontId="3" fillId="0" borderId="0" xfId="0" applyFont="1" applyBorder="1"/>
    <xf numFmtId="0" fontId="3" fillId="0" borderId="19" xfId="0" applyFont="1" applyBorder="1"/>
    <xf numFmtId="0" fontId="3" fillId="0" borderId="16" xfId="7" applyFont="1" applyBorder="1"/>
    <xf numFmtId="0" fontId="3" fillId="0" borderId="15" xfId="7" applyFont="1" applyBorder="1"/>
    <xf numFmtId="0" fontId="3" fillId="0" borderId="19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43" fontId="3" fillId="0" borderId="16" xfId="1" applyFont="1" applyBorder="1"/>
    <xf numFmtId="43" fontId="3" fillId="0" borderId="12" xfId="1" applyFont="1" applyBorder="1"/>
    <xf numFmtId="43" fontId="3" fillId="0" borderId="13" xfId="1" applyFont="1" applyBorder="1"/>
    <xf numFmtId="40" fontId="7" fillId="0" borderId="0" xfId="0" applyNumberFormat="1" applyFont="1"/>
    <xf numFmtId="192" fontId="7" fillId="0" borderId="0" xfId="0" applyNumberFormat="1" applyFont="1"/>
    <xf numFmtId="0" fontId="7" fillId="0" borderId="0" xfId="0" applyFont="1"/>
    <xf numFmtId="0" fontId="8" fillId="0" borderId="0" xfId="0" applyFont="1"/>
    <xf numFmtId="189" fontId="7" fillId="0" borderId="0" xfId="0" applyNumberFormat="1" applyFont="1"/>
    <xf numFmtId="0" fontId="7" fillId="0" borderId="0" xfId="0" applyFont="1" applyAlignment="1">
      <alignment horizontal="center"/>
    </xf>
    <xf numFmtId="192" fontId="7" fillId="0" borderId="17" xfId="0" applyNumberFormat="1" applyFont="1" applyBorder="1"/>
    <xf numFmtId="0" fontId="7" fillId="0" borderId="0" xfId="0" applyFont="1" applyBorder="1" applyAlignment="1">
      <alignment horizontal="center"/>
    </xf>
    <xf numFmtId="192" fontId="7" fillId="0" borderId="21" xfId="0" applyNumberFormat="1" applyFont="1" applyBorder="1"/>
    <xf numFmtId="192" fontId="7" fillId="0" borderId="0" xfId="0" applyNumberFormat="1" applyFont="1" applyAlignment="1">
      <alignment horizontal="center"/>
    </xf>
    <xf numFmtId="0" fontId="7" fillId="0" borderId="0" xfId="6" applyFont="1" applyFill="1"/>
    <xf numFmtId="0" fontId="7" fillId="0" borderId="0" xfId="6" applyFont="1" applyFill="1" applyAlignment="1">
      <alignment horizontal="center"/>
    </xf>
    <xf numFmtId="0" fontId="7" fillId="0" borderId="0" xfId="6" applyFont="1" applyFill="1" applyBorder="1" applyAlignment="1">
      <alignment horizontal="right"/>
    </xf>
    <xf numFmtId="0" fontId="7" fillId="0" borderId="0" xfId="6" applyFont="1" applyFill="1" applyBorder="1" applyAlignment="1">
      <alignment horizontal="center"/>
    </xf>
    <xf numFmtId="3" fontId="7" fillId="0" borderId="0" xfId="6" applyNumberFormat="1" applyFont="1" applyFill="1"/>
    <xf numFmtId="0" fontId="7" fillId="0" borderId="0" xfId="6" applyFont="1" applyFill="1" applyAlignment="1">
      <alignment horizontal="left"/>
    </xf>
    <xf numFmtId="187" fontId="7" fillId="0" borderId="0" xfId="1" applyNumberFormat="1" applyFont="1" applyFill="1" applyBorder="1" applyAlignment="1">
      <alignment horizontal="right"/>
    </xf>
    <xf numFmtId="40" fontId="10" fillId="2" borderId="10" xfId="7" applyNumberFormat="1" applyFont="1" applyFill="1" applyBorder="1" applyAlignment="1">
      <alignment horizontal="right"/>
    </xf>
    <xf numFmtId="40" fontId="10" fillId="2" borderId="1" xfId="7" applyNumberFormat="1" applyFont="1" applyFill="1" applyBorder="1" applyAlignment="1">
      <alignment horizontal="right"/>
    </xf>
    <xf numFmtId="188" fontId="3" fillId="0" borderId="13" xfId="7" applyNumberFormat="1" applyFont="1" applyBorder="1" applyAlignment="1">
      <alignment horizontal="right"/>
    </xf>
    <xf numFmtId="192" fontId="7" fillId="0" borderId="0" xfId="0" applyNumberFormat="1" applyFont="1" applyBorder="1"/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horizontal="right"/>
    </xf>
    <xf numFmtId="0" fontId="3" fillId="0" borderId="21" xfId="0" applyFont="1" applyBorder="1" applyAlignment="1">
      <alignment horizontal="center"/>
    </xf>
    <xf numFmtId="0" fontId="3" fillId="0" borderId="15" xfId="0" applyFont="1" applyBorder="1"/>
    <xf numFmtId="0" fontId="3" fillId="0" borderId="22" xfId="0" applyFont="1" applyBorder="1"/>
    <xf numFmtId="0" fontId="3" fillId="0" borderId="22" xfId="0" applyFont="1" applyBorder="1" applyAlignment="1">
      <alignment horizontal="center"/>
    </xf>
    <xf numFmtId="0" fontId="3" fillId="0" borderId="23" xfId="0" applyFont="1" applyBorder="1"/>
    <xf numFmtId="0" fontId="3" fillId="0" borderId="24" xfId="0" applyFont="1" applyBorder="1"/>
    <xf numFmtId="0" fontId="3" fillId="0" borderId="16" xfId="0" applyFont="1" applyBorder="1"/>
    <xf numFmtId="0" fontId="3" fillId="0" borderId="25" xfId="0" applyFont="1" applyBorder="1"/>
    <xf numFmtId="1" fontId="3" fillId="0" borderId="25" xfId="7" applyNumberFormat="1" applyFont="1" applyBorder="1" applyAlignment="1">
      <alignment horizontal="center"/>
    </xf>
    <xf numFmtId="0" fontId="3" fillId="0" borderId="26" xfId="7" applyFont="1" applyBorder="1" applyAlignment="1">
      <alignment horizontal="center"/>
    </xf>
    <xf numFmtId="187" fontId="3" fillId="0" borderId="26" xfId="4" applyFont="1" applyBorder="1"/>
    <xf numFmtId="4" fontId="3" fillId="0" borderId="27" xfId="0" applyNumberFormat="1" applyFont="1" applyBorder="1"/>
    <xf numFmtId="4" fontId="3" fillId="0" borderId="25" xfId="0" applyNumberFormat="1" applyFont="1" applyBorder="1"/>
    <xf numFmtId="0" fontId="3" fillId="0" borderId="28" xfId="0" applyFont="1" applyBorder="1"/>
    <xf numFmtId="0" fontId="3" fillId="0" borderId="29" xfId="0" applyFont="1" applyBorder="1"/>
    <xf numFmtId="4" fontId="3" fillId="0" borderId="28" xfId="0" applyNumberFormat="1" applyFont="1" applyBorder="1"/>
    <xf numFmtId="4" fontId="3" fillId="0" borderId="29" xfId="0" applyNumberFormat="1" applyFont="1" applyBorder="1"/>
    <xf numFmtId="4" fontId="3" fillId="0" borderId="12" xfId="0" applyNumberFormat="1" applyFont="1" applyBorder="1"/>
    <xf numFmtId="4" fontId="3" fillId="0" borderId="17" xfId="0" applyNumberFormat="1" applyFont="1" applyBorder="1"/>
    <xf numFmtId="40" fontId="3" fillId="0" borderId="26" xfId="0" applyNumberFormat="1" applyFont="1" applyBorder="1"/>
    <xf numFmtId="0" fontId="3" fillId="0" borderId="25" xfId="0" applyFont="1" applyBorder="1" applyAlignment="1">
      <alignment horizontal="center"/>
    </xf>
    <xf numFmtId="0" fontId="3" fillId="0" borderId="27" xfId="0" applyFont="1" applyBorder="1"/>
    <xf numFmtId="0" fontId="3" fillId="0" borderId="25" xfId="7" applyFont="1" applyBorder="1" applyAlignment="1">
      <alignment horizontal="center"/>
    </xf>
    <xf numFmtId="4" fontId="3" fillId="0" borderId="0" xfId="0" applyNumberFormat="1" applyFont="1" applyBorder="1"/>
    <xf numFmtId="0" fontId="3" fillId="0" borderId="26" xfId="0" applyFont="1" applyBorder="1"/>
    <xf numFmtId="43" fontId="3" fillId="0" borderId="26" xfId="1" applyFont="1" applyBorder="1"/>
    <xf numFmtId="187" fontId="3" fillId="0" borderId="25" xfId="4" applyFont="1" applyBorder="1"/>
    <xf numFmtId="39" fontId="3" fillId="0" borderId="27" xfId="0" applyNumberFormat="1" applyFont="1" applyBorder="1"/>
    <xf numFmtId="1" fontId="3" fillId="0" borderId="28" xfId="7" applyNumberFormat="1" applyFont="1" applyBorder="1" applyAlignment="1">
      <alignment horizontal="center"/>
    </xf>
    <xf numFmtId="4" fontId="3" fillId="0" borderId="26" xfId="0" applyNumberFormat="1" applyFont="1" applyBorder="1"/>
    <xf numFmtId="0" fontId="11" fillId="0" borderId="25" xfId="0" applyFont="1" applyBorder="1" applyAlignment="1">
      <alignment horizontal="center"/>
    </xf>
    <xf numFmtId="188" fontId="3" fillId="0" borderId="15" xfId="7" applyNumberFormat="1" applyFont="1" applyBorder="1" applyAlignment="1">
      <alignment horizontal="right"/>
    </xf>
    <xf numFmtId="40" fontId="6" fillId="0" borderId="10" xfId="7" applyNumberFormat="1" applyFont="1" applyBorder="1" applyAlignment="1">
      <alignment horizontal="right"/>
    </xf>
    <xf numFmtId="40" fontId="6" fillId="0" borderId="31" xfId="7" applyNumberFormat="1" applyFont="1" applyBorder="1" applyAlignment="1">
      <alignment horizontal="right"/>
    </xf>
    <xf numFmtId="188" fontId="3" fillId="0" borderId="1" xfId="7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43" fontId="3" fillId="0" borderId="21" xfId="1" applyFont="1" applyBorder="1"/>
    <xf numFmtId="0" fontId="3" fillId="0" borderId="11" xfId="7" applyFont="1" applyBorder="1" applyAlignment="1">
      <alignment horizontal="center"/>
    </xf>
    <xf numFmtId="187" fontId="3" fillId="0" borderId="12" xfId="4" applyFont="1" applyBorder="1"/>
    <xf numFmtId="0" fontId="3" fillId="0" borderId="21" xfId="7" applyFont="1" applyBorder="1" applyAlignment="1">
      <alignment horizontal="center"/>
    </xf>
    <xf numFmtId="40" fontId="3" fillId="0" borderId="21" xfId="7" applyNumberFormat="1" applyFont="1" applyBorder="1" applyAlignment="1">
      <alignment horizontal="right"/>
    </xf>
    <xf numFmtId="0" fontId="3" fillId="0" borderId="32" xfId="7" applyFont="1" applyBorder="1" applyAlignment="1">
      <alignment horizontal="center"/>
    </xf>
    <xf numFmtId="188" fontId="3" fillId="0" borderId="11" xfId="7" applyNumberFormat="1" applyFont="1" applyBorder="1" applyAlignment="1">
      <alignment horizontal="right"/>
    </xf>
    <xf numFmtId="188" fontId="3" fillId="0" borderId="12" xfId="7" applyNumberFormat="1" applyFont="1" applyBorder="1" applyAlignment="1">
      <alignment horizontal="right"/>
    </xf>
    <xf numFmtId="188" fontId="13" fillId="0" borderId="0" xfId="7" applyNumberFormat="1" applyFont="1"/>
    <xf numFmtId="188" fontId="3" fillId="0" borderId="0" xfId="7" applyNumberFormat="1" applyFont="1" applyAlignment="1">
      <alignment horizontal="center"/>
    </xf>
    <xf numFmtId="4" fontId="3" fillId="0" borderId="0" xfId="7" applyNumberFormat="1" applyFont="1" applyAlignment="1">
      <alignment horizontal="center"/>
    </xf>
    <xf numFmtId="4" fontId="3" fillId="0" borderId="22" xfId="7" applyNumberFormat="1" applyFont="1" applyBorder="1" applyAlignment="1">
      <alignment horizontal="center"/>
    </xf>
    <xf numFmtId="188" fontId="3" fillId="0" borderId="20" xfId="7" applyNumberFormat="1" applyFont="1" applyBorder="1" applyAlignment="1">
      <alignment horizontal="center"/>
    </xf>
    <xf numFmtId="43" fontId="3" fillId="0" borderId="0" xfId="1" applyFont="1" applyAlignment="1">
      <alignment horizontal="center"/>
    </xf>
    <xf numFmtId="43" fontId="3" fillId="0" borderId="22" xfId="1" applyFont="1" applyBorder="1" applyAlignment="1">
      <alignment horizontal="center"/>
    </xf>
    <xf numFmtId="43" fontId="3" fillId="0" borderId="0" xfId="7" applyNumberFormat="1" applyFont="1" applyAlignment="1">
      <alignment horizontal="center"/>
    </xf>
    <xf numFmtId="43" fontId="3" fillId="0" borderId="20" xfId="7" applyNumberFormat="1" applyFont="1" applyBorder="1" applyAlignment="1">
      <alignment horizontal="center"/>
    </xf>
    <xf numFmtId="0" fontId="14" fillId="0" borderId="23" xfId="0" applyFont="1" applyBorder="1"/>
    <xf numFmtId="0" fontId="3" fillId="0" borderId="30" xfId="7" applyFont="1" applyBorder="1" applyAlignment="1">
      <alignment horizontal="center"/>
    </xf>
    <xf numFmtId="40" fontId="3" fillId="0" borderId="12" xfId="0" applyNumberFormat="1" applyFont="1" applyBorder="1"/>
    <xf numFmtId="0" fontId="14" fillId="0" borderId="25" xfId="0" applyFont="1" applyBorder="1"/>
    <xf numFmtId="43" fontId="3" fillId="0" borderId="19" xfId="1" applyFont="1" applyBorder="1"/>
    <xf numFmtId="187" fontId="7" fillId="0" borderId="0" xfId="0" applyNumberFormat="1" applyFont="1"/>
    <xf numFmtId="187" fontId="8" fillId="0" borderId="20" xfId="0" applyNumberFormat="1" applyFont="1" applyBorder="1"/>
    <xf numFmtId="4" fontId="3" fillId="0" borderId="0" xfId="0" applyNumberFormat="1" applyFont="1"/>
    <xf numFmtId="43" fontId="3" fillId="0" borderId="33" xfId="1" applyFont="1" applyBorder="1"/>
    <xf numFmtId="0" fontId="7" fillId="0" borderId="0" xfId="0" applyFont="1" applyBorder="1"/>
    <xf numFmtId="187" fontId="7" fillId="0" borderId="0" xfId="1" quotePrefix="1" applyNumberFormat="1" applyFont="1" applyFill="1" applyBorder="1" applyAlignment="1">
      <alignment horizontal="right"/>
    </xf>
    <xf numFmtId="187" fontId="7" fillId="0" borderId="0" xfId="6" applyNumberFormat="1" applyFont="1" applyFill="1"/>
    <xf numFmtId="187" fontId="7" fillId="0" borderId="20" xfId="1" quotePrefix="1" applyNumberFormat="1" applyFont="1" applyFill="1" applyBorder="1" applyAlignment="1">
      <alignment horizontal="right"/>
    </xf>
    <xf numFmtId="187" fontId="7" fillId="0" borderId="20" xfId="1" applyNumberFormat="1" applyFont="1" applyFill="1" applyBorder="1" applyAlignment="1">
      <alignment horizontal="right"/>
    </xf>
    <xf numFmtId="0" fontId="8" fillId="0" borderId="0" xfId="6" applyFont="1" applyFill="1" applyAlignment="1">
      <alignment horizontal="center"/>
    </xf>
    <xf numFmtId="187" fontId="7" fillId="0" borderId="22" xfId="0" applyNumberFormat="1" applyFont="1" applyBorder="1"/>
    <xf numFmtId="0" fontId="9" fillId="0" borderId="0" xfId="0" applyFont="1"/>
    <xf numFmtId="1" fontId="15" fillId="0" borderId="28" xfId="7" applyNumberFormat="1" applyFont="1" applyBorder="1" applyAlignment="1">
      <alignment horizontal="center"/>
    </xf>
    <xf numFmtId="0" fontId="15" fillId="0" borderId="32" xfId="7" applyFont="1" applyBorder="1" applyAlignment="1">
      <alignment horizontal="center"/>
    </xf>
    <xf numFmtId="187" fontId="15" fillId="0" borderId="26" xfId="4" applyFont="1" applyBorder="1"/>
    <xf numFmtId="0" fontId="15" fillId="0" borderId="0" xfId="0" applyFont="1"/>
    <xf numFmtId="190" fontId="8" fillId="0" borderId="0" xfId="0" applyNumberFormat="1" applyFont="1" applyBorder="1" applyAlignment="1">
      <alignment horizontal="center"/>
    </xf>
    <xf numFmtId="187" fontId="7" fillId="0" borderId="0" xfId="0" applyNumberFormat="1" applyFont="1" applyBorder="1"/>
    <xf numFmtId="187" fontId="8" fillId="0" borderId="21" xfId="0" applyNumberFormat="1" applyFont="1" applyBorder="1"/>
    <xf numFmtId="187" fontId="8" fillId="0" borderId="0" xfId="0" applyNumberFormat="1" applyFont="1"/>
    <xf numFmtId="0" fontId="8" fillId="0" borderId="0" xfId="0" applyFont="1" applyBorder="1"/>
    <xf numFmtId="187" fontId="8" fillId="0" borderId="0" xfId="0" applyNumberFormat="1" applyFont="1" applyBorder="1"/>
    <xf numFmtId="40" fontId="3" fillId="0" borderId="33" xfId="7" applyNumberFormat="1" applyFont="1" applyBorder="1" applyAlignment="1">
      <alignment horizontal="right"/>
    </xf>
    <xf numFmtId="0" fontId="15" fillId="0" borderId="16" xfId="0" applyFont="1" applyBorder="1"/>
    <xf numFmtId="4" fontId="15" fillId="0" borderId="30" xfId="0" applyNumberFormat="1" applyFont="1" applyBorder="1"/>
    <xf numFmtId="4" fontId="15" fillId="0" borderId="26" xfId="0" applyNumberFormat="1" applyFont="1" applyBorder="1"/>
    <xf numFmtId="187" fontId="16" fillId="0" borderId="12" xfId="4" applyFont="1" applyBorder="1"/>
    <xf numFmtId="0" fontId="17" fillId="0" borderId="28" xfId="0" applyFont="1" applyBorder="1"/>
    <xf numFmtId="1" fontId="17" fillId="0" borderId="28" xfId="7" applyNumberFormat="1" applyFont="1" applyBorder="1" applyAlignment="1">
      <alignment horizontal="center"/>
    </xf>
    <xf numFmtId="0" fontId="17" fillId="0" borderId="32" xfId="7" applyFont="1" applyBorder="1" applyAlignment="1">
      <alignment horizontal="center"/>
    </xf>
    <xf numFmtId="187" fontId="17" fillId="0" borderId="26" xfId="4" applyFont="1" applyBorder="1"/>
    <xf numFmtId="4" fontId="17" fillId="0" borderId="27" xfId="0" applyNumberFormat="1" applyFont="1" applyBorder="1"/>
    <xf numFmtId="4" fontId="17" fillId="0" borderId="25" xfId="0" applyNumberFormat="1" applyFont="1" applyBorder="1"/>
    <xf numFmtId="0" fontId="17" fillId="0" borderId="0" xfId="0" applyFont="1"/>
    <xf numFmtId="4" fontId="11" fillId="0" borderId="12" xfId="0" applyNumberFormat="1" applyFont="1" applyBorder="1"/>
    <xf numFmtId="187" fontId="8" fillId="0" borderId="20" xfId="7" applyNumberFormat="1" applyFont="1" applyFill="1" applyBorder="1" applyAlignment="1">
      <alignment horizontal="right"/>
    </xf>
    <xf numFmtId="0" fontId="8" fillId="0" borderId="0" xfId="6" applyFont="1" applyFill="1" applyBorder="1" applyAlignment="1">
      <alignment horizontal="right"/>
    </xf>
    <xf numFmtId="192" fontId="8" fillId="0" borderId="0" xfId="0" applyNumberFormat="1" applyFont="1" applyAlignment="1">
      <alignment horizontal="center"/>
    </xf>
    <xf numFmtId="0" fontId="8" fillId="0" borderId="0" xfId="6" applyFont="1" applyFill="1" applyBorder="1" applyAlignment="1">
      <alignment horizontal="center"/>
    </xf>
    <xf numFmtId="0" fontId="8" fillId="0" borderId="22" xfId="6" applyFont="1" applyFill="1" applyBorder="1" applyAlignment="1">
      <alignment horizontal="center"/>
    </xf>
    <xf numFmtId="43" fontId="18" fillId="0" borderId="0" xfId="1" applyFont="1" applyFill="1" applyAlignment="1">
      <alignment horizontal="right"/>
    </xf>
    <xf numFmtId="4" fontId="18" fillId="0" borderId="0" xfId="6" applyNumberFormat="1" applyFont="1" applyFill="1" applyAlignment="1">
      <alignment horizontal="center"/>
    </xf>
    <xf numFmtId="3" fontId="18" fillId="0" borderId="0" xfId="6" applyNumberFormat="1" applyFont="1" applyFill="1"/>
    <xf numFmtId="0" fontId="18" fillId="0" borderId="0" xfId="6" applyFont="1" applyFill="1"/>
    <xf numFmtId="187" fontId="18" fillId="0" borderId="0" xfId="6" applyNumberFormat="1" applyFont="1" applyFill="1"/>
    <xf numFmtId="0" fontId="18" fillId="0" borderId="0" xfId="0" applyFont="1"/>
    <xf numFmtId="187" fontId="3" fillId="0" borderId="16" xfId="4" applyFont="1" applyBorder="1"/>
    <xf numFmtId="4" fontId="3" fillId="0" borderId="30" xfId="0" applyNumberFormat="1" applyFont="1" applyBorder="1"/>
    <xf numFmtId="187" fontId="11" fillId="0" borderId="12" xfId="4" applyFont="1" applyBorder="1"/>
    <xf numFmtId="39" fontId="3" fillId="0" borderId="0" xfId="0" applyNumberFormat="1" applyFont="1"/>
    <xf numFmtId="1" fontId="3" fillId="0" borderId="16" xfId="7" applyNumberFormat="1" applyFont="1" applyBorder="1" applyAlignment="1">
      <alignment horizontal="center"/>
    </xf>
    <xf numFmtId="0" fontId="3" fillId="0" borderId="0" xfId="7" applyFont="1" applyBorder="1" applyAlignment="1">
      <alignment horizontal="center"/>
    </xf>
    <xf numFmtId="4" fontId="3" fillId="0" borderId="16" xfId="0" applyNumberFormat="1" applyFont="1" applyBorder="1"/>
    <xf numFmtId="0" fontId="16" fillId="0" borderId="16" xfId="0" applyFont="1" applyBorder="1"/>
    <xf numFmtId="1" fontId="16" fillId="0" borderId="28" xfId="7" applyNumberFormat="1" applyFont="1" applyBorder="1" applyAlignment="1">
      <alignment horizontal="center"/>
    </xf>
    <xf numFmtId="0" fontId="16" fillId="0" borderId="32" xfId="7" applyFont="1" applyBorder="1" applyAlignment="1">
      <alignment horizontal="center"/>
    </xf>
    <xf numFmtId="187" fontId="16" fillId="0" borderId="26" xfId="4" applyFont="1" applyBorder="1"/>
    <xf numFmtId="4" fontId="16" fillId="0" borderId="30" xfId="0" applyNumberFormat="1" applyFont="1" applyBorder="1"/>
    <xf numFmtId="4" fontId="16" fillId="0" borderId="26" xfId="0" applyNumberFormat="1" applyFont="1" applyBorder="1"/>
    <xf numFmtId="0" fontId="16" fillId="0" borderId="0" xfId="0" applyFont="1"/>
    <xf numFmtId="4" fontId="16" fillId="0" borderId="25" xfId="0" applyNumberFormat="1" applyFont="1" applyBorder="1"/>
    <xf numFmtId="0" fontId="3" fillId="0" borderId="0" xfId="5" applyFont="1" applyBorder="1"/>
    <xf numFmtId="0" fontId="3" fillId="0" borderId="0" xfId="5" applyFont="1"/>
    <xf numFmtId="0" fontId="11" fillId="0" borderId="0" xfId="5" applyFont="1"/>
    <xf numFmtId="43" fontId="3" fillId="0" borderId="0" xfId="3" applyFont="1"/>
    <xf numFmtId="0" fontId="12" fillId="0" borderId="0" xfId="5" applyFont="1"/>
    <xf numFmtId="0" fontId="3" fillId="0" borderId="0" xfId="5" applyFont="1" applyAlignment="1">
      <alignment horizontal="right"/>
    </xf>
    <xf numFmtId="0" fontId="3" fillId="0" borderId="19" xfId="5" applyFont="1" applyBorder="1" applyAlignment="1">
      <alignment horizontal="center"/>
    </xf>
    <xf numFmtId="0" fontId="3" fillId="0" borderId="21" xfId="5" applyFont="1" applyBorder="1" applyAlignment="1">
      <alignment horizontal="center"/>
    </xf>
    <xf numFmtId="0" fontId="3" fillId="0" borderId="15" xfId="5" applyFont="1" applyBorder="1"/>
    <xf numFmtId="0" fontId="3" fillId="0" borderId="22" xfId="5" applyFont="1" applyBorder="1"/>
    <xf numFmtId="0" fontId="3" fillId="0" borderId="15" xfId="5" applyFont="1" applyBorder="1" applyAlignment="1">
      <alignment horizontal="center"/>
    </xf>
    <xf numFmtId="0" fontId="3" fillId="0" borderId="22" xfId="5" applyFont="1" applyBorder="1" applyAlignment="1">
      <alignment horizontal="center"/>
    </xf>
    <xf numFmtId="0" fontId="3" fillId="0" borderId="23" xfId="5" applyFont="1" applyBorder="1"/>
    <xf numFmtId="0" fontId="3" fillId="0" borderId="24" xfId="5" applyFont="1" applyBorder="1"/>
    <xf numFmtId="43" fontId="3" fillId="0" borderId="25" xfId="3" applyFont="1" applyBorder="1"/>
    <xf numFmtId="4" fontId="3" fillId="0" borderId="27" xfId="5" applyNumberFormat="1" applyFont="1" applyBorder="1"/>
    <xf numFmtId="0" fontId="3" fillId="0" borderId="26" xfId="5" applyFont="1" applyBorder="1"/>
    <xf numFmtId="0" fontId="3" fillId="0" borderId="30" xfId="5" applyFont="1" applyBorder="1"/>
    <xf numFmtId="43" fontId="3" fillId="0" borderId="26" xfId="3" applyFont="1" applyBorder="1"/>
    <xf numFmtId="43" fontId="3" fillId="0" borderId="30" xfId="5" applyNumberFormat="1" applyFont="1" applyBorder="1"/>
    <xf numFmtId="43" fontId="3" fillId="0" borderId="37" xfId="3" applyFont="1" applyBorder="1"/>
    <xf numFmtId="4" fontId="11" fillId="0" borderId="27" xfId="5" applyNumberFormat="1" applyFont="1" applyBorder="1"/>
    <xf numFmtId="0" fontId="11" fillId="0" borderId="26" xfId="5" applyFont="1" applyBorder="1"/>
    <xf numFmtId="0" fontId="11" fillId="0" borderId="30" xfId="5" applyFont="1" applyBorder="1"/>
    <xf numFmtId="43" fontId="11" fillId="0" borderId="12" xfId="3" applyFont="1" applyBorder="1"/>
    <xf numFmtId="187" fontId="3" fillId="0" borderId="0" xfId="5" applyNumberFormat="1" applyFont="1"/>
    <xf numFmtId="43" fontId="11" fillId="0" borderId="16" xfId="3" applyFont="1" applyBorder="1"/>
    <xf numFmtId="43" fontId="11" fillId="0" borderId="0" xfId="3" applyFont="1" applyBorder="1"/>
    <xf numFmtId="43" fontId="3" fillId="0" borderId="30" xfId="3" applyFont="1" applyBorder="1"/>
    <xf numFmtId="0" fontId="3" fillId="0" borderId="25" xfId="5" applyFont="1" applyBorder="1"/>
    <xf numFmtId="0" fontId="3" fillId="0" borderId="27" xfId="5" applyFont="1" applyBorder="1"/>
    <xf numFmtId="43" fontId="3" fillId="0" borderId="27" xfId="3" applyFont="1" applyBorder="1"/>
    <xf numFmtId="0" fontId="3" fillId="0" borderId="28" xfId="5" applyFont="1" applyBorder="1"/>
    <xf numFmtId="0" fontId="3" fillId="0" borderId="29" xfId="5" applyFont="1" applyBorder="1"/>
    <xf numFmtId="43" fontId="3" fillId="0" borderId="28" xfId="3" applyFont="1" applyBorder="1"/>
    <xf numFmtId="43" fontId="3" fillId="0" borderId="29" xfId="3" applyFont="1" applyBorder="1"/>
    <xf numFmtId="4" fontId="3" fillId="0" borderId="29" xfId="5" applyNumberFormat="1" applyFont="1" applyBorder="1"/>
    <xf numFmtId="4" fontId="3" fillId="0" borderId="39" xfId="5" applyNumberFormat="1" applyFont="1" applyBorder="1"/>
    <xf numFmtId="0" fontId="3" fillId="0" borderId="37" xfId="5" applyFont="1" applyBorder="1"/>
    <xf numFmtId="0" fontId="3" fillId="0" borderId="40" xfId="5" applyFont="1" applyBorder="1"/>
    <xf numFmtId="43" fontId="3" fillId="0" borderId="15" xfId="3" applyFont="1" applyBorder="1"/>
    <xf numFmtId="43" fontId="3" fillId="0" borderId="0" xfId="5" applyNumberFormat="1" applyFont="1" applyFill="1"/>
    <xf numFmtId="43" fontId="3" fillId="0" borderId="0" xfId="3" applyFont="1" applyFill="1"/>
    <xf numFmtId="43" fontId="3" fillId="0" borderId="0" xfId="5" applyNumberFormat="1" applyFont="1"/>
    <xf numFmtId="0" fontId="3" fillId="0" borderId="0" xfId="5" applyFont="1" applyFill="1"/>
    <xf numFmtId="43" fontId="3" fillId="0" borderId="20" xfId="5" applyNumberFormat="1" applyFont="1" applyFill="1" applyBorder="1"/>
    <xf numFmtId="187" fontId="3" fillId="0" borderId="20" xfId="5" applyNumberFormat="1" applyFont="1" applyBorder="1"/>
    <xf numFmtId="43" fontId="3" fillId="0" borderId="22" xfId="5" applyNumberFormat="1" applyFont="1" applyBorder="1"/>
    <xf numFmtId="43" fontId="3" fillId="0" borderId="15" xfId="5" applyNumberFormat="1" applyFont="1" applyBorder="1"/>
    <xf numFmtId="43" fontId="3" fillId="0" borderId="0" xfId="3" applyFont="1" applyBorder="1"/>
    <xf numFmtId="43" fontId="3" fillId="0" borderId="26" xfId="5" applyNumberFormat="1" applyFont="1" applyBorder="1"/>
    <xf numFmtId="40" fontId="3" fillId="0" borderId="4" xfId="7" applyNumberFormat="1" applyFont="1" applyBorder="1" applyAlignment="1">
      <alignment horizontal="right"/>
    </xf>
    <xf numFmtId="0" fontId="3" fillId="0" borderId="11" xfId="7" applyFont="1" applyBorder="1" applyAlignment="1">
      <alignment horizontal="left"/>
    </xf>
    <xf numFmtId="40" fontId="3" fillId="0" borderId="16" xfId="0" applyNumberFormat="1" applyFont="1" applyBorder="1"/>
    <xf numFmtId="39" fontId="3" fillId="0" borderId="28" xfId="0" applyNumberFormat="1" applyFont="1" applyBorder="1"/>
    <xf numFmtId="39" fontId="3" fillId="0" borderId="29" xfId="0" applyNumberFormat="1" applyFont="1" applyBorder="1"/>
    <xf numFmtId="39" fontId="3" fillId="0" borderId="25" xfId="0" applyNumberFormat="1" applyFont="1" applyBorder="1"/>
    <xf numFmtId="9" fontId="3" fillId="0" borderId="0" xfId="2" applyFont="1"/>
    <xf numFmtId="43" fontId="3" fillId="0" borderId="0" xfId="1" applyFont="1"/>
    <xf numFmtId="0" fontId="15" fillId="0" borderId="26" xfId="0" applyFont="1" applyBorder="1"/>
    <xf numFmtId="4" fontId="15" fillId="0" borderId="27" xfId="0" applyNumberFormat="1" applyFont="1" applyBorder="1"/>
    <xf numFmtId="4" fontId="15" fillId="0" borderId="25" xfId="0" applyNumberFormat="1" applyFont="1" applyBorder="1"/>
    <xf numFmtId="40" fontId="3" fillId="0" borderId="26" xfId="4" applyNumberFormat="1" applyFont="1" applyBorder="1"/>
    <xf numFmtId="40" fontId="3" fillId="0" borderId="26" xfId="1" applyNumberFormat="1" applyFont="1" applyBorder="1"/>
    <xf numFmtId="0" fontId="19" fillId="0" borderId="0" xfId="0" applyFont="1"/>
    <xf numFmtId="0" fontId="20" fillId="0" borderId="0" xfId="0" applyFont="1"/>
    <xf numFmtId="0" fontId="3" fillId="0" borderId="10" xfId="7" applyFont="1" applyBorder="1" applyAlignment="1">
      <alignment horizontal="center"/>
    </xf>
    <xf numFmtId="0" fontId="20" fillId="0" borderId="42" xfId="0" applyFont="1" applyBorder="1"/>
    <xf numFmtId="0" fontId="3" fillId="0" borderId="31" xfId="7" applyFont="1" applyBorder="1"/>
    <xf numFmtId="0" fontId="3" fillId="0" borderId="16" xfId="7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3" fillId="0" borderId="21" xfId="0" applyFont="1" applyBorder="1"/>
    <xf numFmtId="191" fontId="3" fillId="0" borderId="19" xfId="0" applyNumberFormat="1" applyFont="1" applyBorder="1"/>
    <xf numFmtId="191" fontId="3" fillId="0" borderId="21" xfId="0" applyNumberFormat="1" applyFont="1" applyBorder="1"/>
    <xf numFmtId="191" fontId="3" fillId="0" borderId="16" xfId="1" applyNumberFormat="1" applyFont="1" applyBorder="1"/>
    <xf numFmtId="191" fontId="3" fillId="0" borderId="0" xfId="0" applyNumberFormat="1" applyFont="1" applyBorder="1"/>
    <xf numFmtId="191" fontId="3" fillId="0" borderId="16" xfId="0" applyNumberFormat="1" applyFont="1" applyBorder="1"/>
    <xf numFmtId="191" fontId="3" fillId="0" borderId="26" xfId="0" applyNumberFormat="1" applyFont="1" applyBorder="1"/>
    <xf numFmtId="191" fontId="3" fillId="0" borderId="12" xfId="0" applyNumberFormat="1" applyFont="1" applyBorder="1"/>
    <xf numFmtId="191" fontId="3" fillId="0" borderId="25" xfId="0" applyNumberFormat="1" applyFont="1" applyBorder="1"/>
    <xf numFmtId="43" fontId="19" fillId="0" borderId="0" xfId="1" applyFont="1" applyBorder="1" applyAlignment="1">
      <alignment horizontal="center"/>
    </xf>
    <xf numFmtId="37" fontId="7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7" fontId="3" fillId="0" borderId="0" xfId="0" applyNumberFormat="1" applyFont="1"/>
    <xf numFmtId="43" fontId="3" fillId="0" borderId="0" xfId="0" applyNumberFormat="1" applyFont="1"/>
    <xf numFmtId="187" fontId="8" fillId="0" borderId="17" xfId="0" applyNumberFormat="1" applyFont="1" applyBorder="1"/>
    <xf numFmtId="192" fontId="8" fillId="0" borderId="20" xfId="0" applyNumberFormat="1" applyFont="1" applyBorder="1"/>
    <xf numFmtId="192" fontId="8" fillId="0" borderId="0" xfId="0" applyNumberFormat="1" applyFont="1"/>
    <xf numFmtId="0" fontId="7" fillId="0" borderId="0" xfId="0" applyFont="1" applyAlignment="1">
      <alignment horizontal="center"/>
    </xf>
    <xf numFmtId="192" fontId="3" fillId="0" borderId="16" xfId="4" applyNumberFormat="1" applyFont="1" applyBorder="1"/>
    <xf numFmtId="192" fontId="3" fillId="0" borderId="12" xfId="0" applyNumberFormat="1" applyFont="1" applyBorder="1"/>
    <xf numFmtId="188" fontId="3" fillId="0" borderId="16" xfId="0" applyNumberFormat="1" applyFont="1" applyBorder="1"/>
    <xf numFmtId="43" fontId="3" fillId="0" borderId="25" xfId="1" applyFont="1" applyBorder="1"/>
    <xf numFmtId="188" fontId="3" fillId="0" borderId="25" xfId="0" applyNumberFormat="1" applyFont="1" applyBorder="1"/>
    <xf numFmtId="0" fontId="3" fillId="0" borderId="27" xfId="7" applyFont="1" applyBorder="1" applyAlignment="1">
      <alignment horizontal="center"/>
    </xf>
    <xf numFmtId="192" fontId="3" fillId="0" borderId="16" xfId="0" applyNumberFormat="1" applyFont="1" applyBorder="1"/>
    <xf numFmtId="4" fontId="3" fillId="0" borderId="15" xfId="0" applyNumberFormat="1" applyFont="1" applyBorder="1"/>
    <xf numFmtId="0" fontId="3" fillId="0" borderId="39" xfId="0" applyFont="1" applyBorder="1"/>
    <xf numFmtId="1" fontId="3" fillId="0" borderId="37" xfId="7" applyNumberFormat="1" applyFont="1" applyBorder="1" applyAlignment="1">
      <alignment horizontal="center"/>
    </xf>
    <xf numFmtId="0" fontId="3" fillId="0" borderId="39" xfId="7" applyFont="1" applyBorder="1" applyAlignment="1">
      <alignment horizontal="center"/>
    </xf>
    <xf numFmtId="187" fontId="3" fillId="0" borderId="37" xfId="4" applyFont="1" applyBorder="1"/>
    <xf numFmtId="0" fontId="15" fillId="0" borderId="0" xfId="7" applyFont="1"/>
    <xf numFmtId="0" fontId="15" fillId="0" borderId="0" xfId="0" applyFont="1" applyBorder="1"/>
    <xf numFmtId="4" fontId="15" fillId="0" borderId="0" xfId="0" applyNumberFormat="1" applyFont="1"/>
    <xf numFmtId="4" fontId="16" fillId="0" borderId="0" xfId="0" applyNumberFormat="1" applyFont="1"/>
    <xf numFmtId="43" fontId="15" fillId="0" borderId="0" xfId="0" applyNumberFormat="1" applyFont="1"/>
    <xf numFmtId="193" fontId="17" fillId="0" borderId="0" xfId="0" applyNumberFormat="1" applyFont="1"/>
    <xf numFmtId="0" fontId="7" fillId="0" borderId="0" xfId="0" applyFont="1" applyAlignment="1">
      <alignment horizontal="right" wrapText="1"/>
    </xf>
    <xf numFmtId="2" fontId="7" fillId="0" borderId="0" xfId="0" applyNumberFormat="1" applyFont="1"/>
    <xf numFmtId="0" fontId="2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15" xfId="0" applyFont="1" applyBorder="1" applyAlignment="1">
      <alignment horizontal="left"/>
    </xf>
    <xf numFmtId="0" fontId="3" fillId="0" borderId="43" xfId="0" applyFont="1" applyBorder="1"/>
    <xf numFmtId="0" fontId="3" fillId="0" borderId="25" xfId="0" applyFont="1" applyBorder="1" applyAlignment="1">
      <alignment horizontal="left"/>
    </xf>
    <xf numFmtId="191" fontId="3" fillId="0" borderId="27" xfId="0" applyNumberFormat="1" applyFont="1" applyBorder="1"/>
    <xf numFmtId="0" fontId="3" fillId="0" borderId="35" xfId="7" applyFont="1" applyBorder="1" applyAlignment="1">
      <alignment horizontal="center"/>
    </xf>
    <xf numFmtId="191" fontId="3" fillId="0" borderId="0" xfId="0" applyNumberFormat="1" applyFont="1"/>
    <xf numFmtId="194" fontId="3" fillId="0" borderId="0" xfId="0" applyNumberFormat="1" applyFont="1"/>
    <xf numFmtId="43" fontId="3" fillId="0" borderId="1" xfId="1" applyFont="1" applyBorder="1"/>
    <xf numFmtId="40" fontId="6" fillId="0" borderId="1" xfId="7" applyNumberFormat="1" applyFont="1" applyBorder="1" applyAlignment="1">
      <alignment horizontal="right"/>
    </xf>
    <xf numFmtId="40" fontId="6" fillId="0" borderId="8" xfId="7" applyNumberFormat="1" applyFont="1" applyBorder="1" applyAlignment="1">
      <alignment horizontal="right"/>
    </xf>
    <xf numFmtId="0" fontId="3" fillId="0" borderId="31" xfId="7" applyFont="1" applyBorder="1" applyAlignment="1">
      <alignment horizontal="left"/>
    </xf>
    <xf numFmtId="0" fontId="3" fillId="0" borderId="31" xfId="7" applyFont="1" applyBorder="1" applyAlignment="1">
      <alignment horizontal="center"/>
    </xf>
    <xf numFmtId="40" fontId="5" fillId="0" borderId="8" xfId="7" applyNumberFormat="1" applyFont="1" applyBorder="1" applyAlignment="1">
      <alignment horizontal="right"/>
    </xf>
    <xf numFmtId="40" fontId="3" fillId="0" borderId="0" xfId="0" applyNumberFormat="1" applyFont="1"/>
    <xf numFmtId="1" fontId="3" fillId="0" borderId="26" xfId="7" applyNumberFormat="1" applyFont="1" applyBorder="1" applyAlignment="1">
      <alignment horizontal="center"/>
    </xf>
    <xf numFmtId="40" fontId="3" fillId="0" borderId="25" xfId="0" applyNumberFormat="1" applyFont="1" applyBorder="1"/>
    <xf numFmtId="0" fontId="3" fillId="0" borderId="10" xfId="7" applyFont="1" applyBorder="1"/>
    <xf numFmtId="0" fontId="3" fillId="4" borderId="1" xfId="7" applyFont="1" applyFill="1" applyBorder="1" applyAlignment="1">
      <alignment horizontal="center"/>
    </xf>
    <xf numFmtId="0" fontId="3" fillId="4" borderId="10" xfId="7" applyFont="1" applyFill="1" applyBorder="1" applyAlignment="1">
      <alignment horizontal="center"/>
    </xf>
    <xf numFmtId="0" fontId="3" fillId="5" borderId="1" xfId="7" applyFont="1" applyFill="1" applyBorder="1" applyAlignment="1">
      <alignment horizontal="center"/>
    </xf>
    <xf numFmtId="0" fontId="22" fillId="0" borderId="1" xfId="7" applyFont="1" applyBorder="1" applyAlignment="1">
      <alignment horizontal="left"/>
    </xf>
    <xf numFmtId="192" fontId="3" fillId="0" borderId="19" xfId="0" applyNumberFormat="1" applyFont="1" applyBorder="1"/>
    <xf numFmtId="0" fontId="3" fillId="0" borderId="44" xfId="0" applyFont="1" applyBorder="1"/>
    <xf numFmtId="1" fontId="3" fillId="0" borderId="44" xfId="7" applyNumberFormat="1" applyFont="1" applyBorder="1" applyAlignment="1">
      <alignment horizontal="center"/>
    </xf>
    <xf numFmtId="0" fontId="3" fillId="0" borderId="44" xfId="7" applyFont="1" applyBorder="1" applyAlignment="1">
      <alignment horizontal="center"/>
    </xf>
    <xf numFmtId="192" fontId="3" fillId="0" borderId="44" xfId="4" applyNumberFormat="1" applyFont="1" applyBorder="1"/>
    <xf numFmtId="4" fontId="3" fillId="0" borderId="45" xfId="0" applyNumberFormat="1" applyFont="1" applyBorder="1"/>
    <xf numFmtId="4" fontId="3" fillId="0" borderId="44" xfId="0" applyNumberFormat="1" applyFont="1" applyBorder="1"/>
    <xf numFmtId="192" fontId="3" fillId="0" borderId="44" xfId="0" applyNumberFormat="1" applyFont="1" applyBorder="1"/>
    <xf numFmtId="0" fontId="3" fillId="0" borderId="45" xfId="7" applyFont="1" applyBorder="1" applyAlignment="1">
      <alignment horizontal="center"/>
    </xf>
    <xf numFmtId="0" fontId="3" fillId="0" borderId="10" xfId="7" applyFont="1" applyBorder="1" applyAlignment="1">
      <alignment horizontal="left"/>
    </xf>
    <xf numFmtId="0" fontId="3" fillId="5" borderId="10" xfId="7" applyFont="1" applyFill="1" applyBorder="1" applyAlignment="1">
      <alignment horizontal="center"/>
    </xf>
    <xf numFmtId="0" fontId="3" fillId="0" borderId="46" xfId="0" applyFont="1" applyBorder="1"/>
    <xf numFmtId="1" fontId="3" fillId="0" borderId="46" xfId="7" applyNumberFormat="1" applyFont="1" applyBorder="1" applyAlignment="1">
      <alignment horizontal="center"/>
    </xf>
    <xf numFmtId="0" fontId="3" fillId="0" borderId="46" xfId="7" applyFont="1" applyBorder="1" applyAlignment="1">
      <alignment horizontal="center"/>
    </xf>
    <xf numFmtId="40" fontId="3" fillId="0" borderId="46" xfId="0" applyNumberFormat="1" applyFont="1" applyBorder="1"/>
    <xf numFmtId="4" fontId="3" fillId="0" borderId="47" xfId="0" applyNumberFormat="1" applyFont="1" applyBorder="1"/>
    <xf numFmtId="4" fontId="3" fillId="0" borderId="46" xfId="0" applyNumberFormat="1" applyFont="1" applyBorder="1"/>
    <xf numFmtId="0" fontId="3" fillId="6" borderId="1" xfId="7" applyFont="1" applyFill="1" applyBorder="1" applyAlignment="1">
      <alignment horizontal="center"/>
    </xf>
    <xf numFmtId="0" fontId="3" fillId="7" borderId="1" xfId="7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194" fontId="7" fillId="0" borderId="0" xfId="0" applyNumberFormat="1" applyFont="1"/>
    <xf numFmtId="194" fontId="7" fillId="0" borderId="17" xfId="1" applyNumberFormat="1" applyFont="1" applyBorder="1"/>
    <xf numFmtId="194" fontId="7" fillId="0" borderId="21" xfId="1" applyNumberFormat="1" applyFont="1" applyBorder="1"/>
    <xf numFmtId="194" fontId="7" fillId="0" borderId="22" xfId="1" applyNumberFormat="1" applyFont="1" applyBorder="1"/>
    <xf numFmtId="194" fontId="7" fillId="0" borderId="17" xfId="0" applyNumberFormat="1" applyFont="1" applyBorder="1"/>
    <xf numFmtId="194" fontId="7" fillId="0" borderId="22" xfId="0" applyNumberFormat="1" applyFont="1" applyBorder="1"/>
    <xf numFmtId="0" fontId="3" fillId="0" borderId="15" xfId="0" applyFont="1" applyBorder="1" applyAlignment="1"/>
    <xf numFmtId="43" fontId="0" fillId="0" borderId="0" xfId="1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195" fontId="19" fillId="0" borderId="0" xfId="1" applyNumberFormat="1" applyFont="1"/>
    <xf numFmtId="43" fontId="7" fillId="0" borderId="0" xfId="1" applyFont="1"/>
    <xf numFmtId="192" fontId="7" fillId="0" borderId="22" xfId="0" applyNumberFormat="1" applyFont="1" applyBorder="1"/>
    <xf numFmtId="187" fontId="7" fillId="0" borderId="22" xfId="1" applyNumberFormat="1" applyFont="1" applyFill="1" applyBorder="1" applyAlignment="1">
      <alignment horizontal="right"/>
    </xf>
    <xf numFmtId="189" fontId="8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189" fontId="8" fillId="0" borderId="0" xfId="0" applyNumberFormat="1" applyFont="1" applyAlignment="1">
      <alignment horizontal="center"/>
    </xf>
    <xf numFmtId="0" fontId="7" fillId="0" borderId="0" xfId="0" applyFont="1" applyAlignment="1"/>
    <xf numFmtId="189" fontId="8" fillId="0" borderId="0" xfId="0" applyNumberFormat="1" applyFont="1" applyBorder="1" applyAlignment="1">
      <alignment vertical="center"/>
    </xf>
    <xf numFmtId="189" fontId="8" fillId="0" borderId="0" xfId="0" applyNumberFormat="1" applyFont="1" applyBorder="1" applyAlignment="1"/>
    <xf numFmtId="189" fontId="8" fillId="0" borderId="22" xfId="0" applyNumberFormat="1" applyFont="1" applyBorder="1" applyAlignment="1"/>
    <xf numFmtId="4" fontId="8" fillId="0" borderId="0" xfId="6" applyNumberFormat="1" applyFont="1" applyFill="1" applyBorder="1" applyAlignment="1"/>
    <xf numFmtId="0" fontId="8" fillId="0" borderId="0" xfId="6" applyFont="1" applyFill="1" applyBorder="1" applyAlignment="1"/>
    <xf numFmtId="0" fontId="8" fillId="0" borderId="0" xfId="0" applyFont="1" applyAlignment="1"/>
    <xf numFmtId="0" fontId="8" fillId="0" borderId="0" xfId="0" quotePrefix="1" applyFont="1" applyAlignment="1">
      <alignment horizontal="center"/>
    </xf>
    <xf numFmtId="0" fontId="21" fillId="0" borderId="0" xfId="0" applyFont="1"/>
    <xf numFmtId="0" fontId="24" fillId="0" borderId="0" xfId="0" applyFont="1"/>
    <xf numFmtId="4" fontId="7" fillId="0" borderId="0" xfId="0" applyNumberFormat="1" applyFont="1" applyBorder="1"/>
    <xf numFmtId="4" fontId="7" fillId="0" borderId="22" xfId="0" applyNumberFormat="1" applyFont="1" applyBorder="1"/>
    <xf numFmtId="43" fontId="7" fillId="0" borderId="22" xfId="0" applyNumberFormat="1" applyFont="1" applyBorder="1"/>
    <xf numFmtId="187" fontId="7" fillId="0" borderId="20" xfId="0" applyNumberFormat="1" applyFont="1" applyBorder="1"/>
    <xf numFmtId="43" fontId="7" fillId="0" borderId="0" xfId="1" applyFont="1" applyAlignment="1">
      <alignment horizontal="center"/>
    </xf>
    <xf numFmtId="3" fontId="7" fillId="0" borderId="0" xfId="0" applyNumberFormat="1" applyFont="1"/>
    <xf numFmtId="43" fontId="7" fillId="0" borderId="22" xfId="1" applyFont="1" applyBorder="1"/>
    <xf numFmtId="43" fontId="7" fillId="0" borderId="20" xfId="0" applyNumberFormat="1" applyFont="1" applyBorder="1"/>
    <xf numFmtId="43" fontId="8" fillId="0" borderId="0" xfId="0" applyNumberFormat="1" applyFont="1" applyBorder="1"/>
    <xf numFmtId="0" fontId="24" fillId="0" borderId="0" xfId="0" applyFont="1" applyAlignment="1">
      <alignment horizontal="center"/>
    </xf>
    <xf numFmtId="43" fontId="7" fillId="0" borderId="0" xfId="1" applyFont="1" applyBorder="1" applyAlignment="1">
      <alignment horizontal="right"/>
    </xf>
    <xf numFmtId="43" fontId="7" fillId="0" borderId="22" xfId="1" applyFont="1" applyBorder="1" applyAlignment="1">
      <alignment horizontal="right"/>
    </xf>
    <xf numFmtId="43" fontId="8" fillId="0" borderId="0" xfId="1" applyFont="1" applyBorder="1"/>
    <xf numFmtId="0" fontId="8" fillId="0" borderId="22" xfId="0" applyFont="1" applyBorder="1" applyAlignment="1"/>
    <xf numFmtId="0" fontId="3" fillId="0" borderId="1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43" fontId="3" fillId="0" borderId="0" xfId="1" applyFont="1" applyBorder="1" applyAlignment="1">
      <alignment horizontal="right"/>
    </xf>
    <xf numFmtId="43" fontId="3" fillId="0" borderId="16" xfId="1" applyFont="1" applyBorder="1" applyAlignment="1">
      <alignment horizontal="right"/>
    </xf>
    <xf numFmtId="0" fontId="3" fillId="0" borderId="35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3" fillId="0" borderId="36" xfId="0" applyFont="1" applyBorder="1" applyAlignment="1">
      <alignment horizontal="left"/>
    </xf>
    <xf numFmtId="43" fontId="3" fillId="0" borderId="27" xfId="1" applyFont="1" applyBorder="1" applyAlignment="1">
      <alignment horizontal="right"/>
    </xf>
    <xf numFmtId="43" fontId="3" fillId="0" borderId="25" xfId="1" applyFont="1" applyBorder="1" applyAlignment="1">
      <alignment horizontal="right"/>
    </xf>
    <xf numFmtId="0" fontId="3" fillId="0" borderId="30" xfId="0" applyFont="1" applyBorder="1" applyAlignment="1">
      <alignment horizontal="left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left"/>
    </xf>
    <xf numFmtId="0" fontId="3" fillId="0" borderId="39" xfId="0" applyFont="1" applyBorder="1" applyAlignment="1">
      <alignment horizontal="left"/>
    </xf>
    <xf numFmtId="0" fontId="3" fillId="0" borderId="40" xfId="0" applyFont="1" applyBorder="1" applyAlignment="1">
      <alignment horizontal="left"/>
    </xf>
    <xf numFmtId="43" fontId="3" fillId="0" borderId="39" xfId="1" applyFont="1" applyBorder="1" applyAlignment="1">
      <alignment horizontal="right"/>
    </xf>
    <xf numFmtId="43" fontId="3" fillId="0" borderId="37" xfId="1" applyFont="1" applyBorder="1" applyAlignment="1">
      <alignment horizontal="right"/>
    </xf>
    <xf numFmtId="43" fontId="3" fillId="3" borderId="0" xfId="0" applyNumberFormat="1" applyFont="1" applyFill="1"/>
    <xf numFmtId="189" fontId="8" fillId="0" borderId="0" xfId="0" applyNumberFormat="1" applyFont="1" applyAlignment="1">
      <alignment horizontal="center"/>
    </xf>
    <xf numFmtId="0" fontId="7" fillId="0" borderId="22" xfId="6" applyFont="1" applyFill="1" applyBorder="1" applyAlignment="1">
      <alignment horizontal="center"/>
    </xf>
    <xf numFmtId="192" fontId="8" fillId="0" borderId="0" xfId="0" applyNumberFormat="1" applyFont="1" applyBorder="1"/>
    <xf numFmtId="0" fontId="21" fillId="0" borderId="0" xfId="0" applyFont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21" fillId="0" borderId="0" xfId="0" applyFont="1" applyAlignment="1">
      <alignment horizontal="center"/>
    </xf>
    <xf numFmtId="189" fontId="8" fillId="0" borderId="0" xfId="0" applyNumberFormat="1" applyFont="1" applyAlignment="1">
      <alignment horizontal="center"/>
    </xf>
    <xf numFmtId="0" fontId="3" fillId="0" borderId="41" xfId="5" applyFont="1" applyBorder="1" applyAlignment="1">
      <alignment horizontal="center"/>
    </xf>
    <xf numFmtId="0" fontId="3" fillId="0" borderId="18" xfId="5" applyFont="1" applyBorder="1" applyAlignment="1">
      <alignment horizontal="center"/>
    </xf>
    <xf numFmtId="0" fontId="21" fillId="0" borderId="0" xfId="0" applyFont="1" applyAlignment="1"/>
    <xf numFmtId="190" fontId="7" fillId="0" borderId="0" xfId="0" applyNumberFormat="1" applyFont="1" applyBorder="1" applyAlignment="1">
      <alignment horizontal="center"/>
    </xf>
    <xf numFmtId="189" fontId="8" fillId="0" borderId="48" xfId="0" applyNumberFormat="1" applyFont="1" applyBorder="1" applyAlignment="1"/>
    <xf numFmtId="43" fontId="23" fillId="0" borderId="0" xfId="1" applyFont="1" applyBorder="1" applyAlignment="1">
      <alignment horizontal="center"/>
    </xf>
  </cellXfs>
  <cellStyles count="8">
    <cellStyle name="Comma" xfId="1" builtinId="3"/>
    <cellStyle name="Normal" xfId="0" builtinId="0"/>
    <cellStyle name="Percent" xfId="2" builtinId="5"/>
    <cellStyle name="เครื่องหมายจุลภาค 2" xfId="3"/>
    <cellStyle name="เครื่องหมายจุลภาค_TB2003" xfId="4"/>
    <cellStyle name="ปกติ 2" xfId="5"/>
    <cellStyle name="ปกติ_Lead SheetKCH 2003.NOUNG" xfId="6"/>
    <cellStyle name="ปกติ_TB200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zoomScale="120" workbookViewId="0">
      <selection activeCell="D10" sqref="D10"/>
    </sheetView>
  </sheetViews>
  <sheetFormatPr defaultRowHeight="21"/>
  <cols>
    <col min="1" max="1" width="9.140625" style="1"/>
    <col min="2" max="2" width="10.5703125" style="1" customWidth="1"/>
    <col min="3" max="3" width="10.42578125" style="1" customWidth="1"/>
    <col min="4" max="4" width="21.5703125" style="1" customWidth="1"/>
    <col min="5" max="5" width="8" style="1" customWidth="1"/>
    <col min="6" max="6" width="16" style="1" customWidth="1"/>
    <col min="7" max="7" width="16.7109375" style="1" customWidth="1"/>
    <col min="8" max="16384" width="9.140625" style="1"/>
  </cols>
  <sheetData>
    <row r="1" spans="1:7">
      <c r="A1" s="41" t="str">
        <f>+C1.1!A1</f>
        <v>ลูกค้า บริษัท อาร์ แอนด์ อาร์ เฟรช เอ็กซ์เพรส  จำกัด</v>
      </c>
    </row>
    <row r="2" spans="1:7">
      <c r="A2" s="41" t="s">
        <v>61</v>
      </c>
    </row>
    <row r="3" spans="1:7">
      <c r="A3" s="41">
        <f>+C1.1!A3</f>
        <v>0</v>
      </c>
    </row>
    <row r="4" spans="1:7">
      <c r="A4" s="388" t="s">
        <v>62</v>
      </c>
      <c r="B4" s="412" t="s">
        <v>63</v>
      </c>
      <c r="C4" s="413"/>
      <c r="D4" s="414"/>
      <c r="E4" s="388" t="s">
        <v>64</v>
      </c>
      <c r="F4" s="389" t="s">
        <v>65</v>
      </c>
      <c r="G4" s="388" t="s">
        <v>66</v>
      </c>
    </row>
    <row r="5" spans="1:7">
      <c r="A5" s="344"/>
      <c r="B5" s="390"/>
      <c r="C5" s="391"/>
      <c r="D5" s="392"/>
      <c r="E5" s="344"/>
      <c r="F5" s="393"/>
      <c r="G5" s="394"/>
    </row>
    <row r="6" spans="1:7">
      <c r="A6" s="94"/>
      <c r="B6" s="395"/>
      <c r="C6" s="396"/>
      <c r="D6" s="397"/>
      <c r="E6" s="94"/>
      <c r="F6" s="398"/>
      <c r="G6" s="399"/>
    </row>
    <row r="7" spans="1:7">
      <c r="A7" s="94"/>
      <c r="B7" s="395"/>
      <c r="C7" s="396"/>
      <c r="D7" s="397"/>
      <c r="E7" s="94"/>
      <c r="F7" s="398"/>
      <c r="G7" s="399"/>
    </row>
    <row r="8" spans="1:7">
      <c r="A8" s="94"/>
      <c r="B8" s="395"/>
      <c r="C8" s="396"/>
      <c r="D8" s="397"/>
      <c r="E8" s="94"/>
      <c r="F8" s="398"/>
      <c r="G8" s="399"/>
    </row>
    <row r="9" spans="1:7">
      <c r="A9" s="94"/>
      <c r="B9" s="395"/>
      <c r="C9" s="396"/>
      <c r="D9" s="397"/>
      <c r="E9" s="94"/>
      <c r="F9" s="398"/>
      <c r="G9" s="399"/>
    </row>
    <row r="10" spans="1:7">
      <c r="A10" s="94"/>
      <c r="B10" s="395"/>
      <c r="C10" s="396"/>
      <c r="D10" s="397"/>
      <c r="E10" s="94"/>
      <c r="F10" s="398"/>
      <c r="G10" s="399"/>
    </row>
    <row r="11" spans="1:7">
      <c r="A11" s="94"/>
      <c r="B11" s="395"/>
      <c r="C11" s="396"/>
      <c r="D11" s="397"/>
      <c r="E11" s="94"/>
      <c r="F11" s="398"/>
      <c r="G11" s="399"/>
    </row>
    <row r="12" spans="1:7">
      <c r="A12" s="344"/>
      <c r="B12" s="390"/>
      <c r="C12" s="400"/>
      <c r="D12" s="392"/>
      <c r="E12" s="344"/>
      <c r="F12" s="393"/>
      <c r="G12" s="394"/>
    </row>
    <row r="13" spans="1:7">
      <c r="A13" s="401"/>
      <c r="B13" s="402"/>
      <c r="C13" s="403"/>
      <c r="D13" s="404"/>
      <c r="E13" s="401"/>
      <c r="F13" s="405"/>
      <c r="G13" s="406"/>
    </row>
    <row r="14" spans="1:7">
      <c r="E14" s="353"/>
    </row>
    <row r="15" spans="1:7">
      <c r="F15" s="407">
        <f>SUM(F5:F14)</f>
        <v>0</v>
      </c>
      <c r="G15" s="407">
        <f>SUM(G5:G14)</f>
        <v>0</v>
      </c>
    </row>
  </sheetData>
  <mergeCells count="1">
    <mergeCell ref="B4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O89"/>
  <sheetViews>
    <sheetView topLeftCell="A56" workbookViewId="0">
      <selection activeCell="A74" sqref="A74"/>
    </sheetView>
  </sheetViews>
  <sheetFormatPr defaultRowHeight="21.75"/>
  <cols>
    <col min="1" max="1" width="4.7109375" style="52" customWidth="1"/>
    <col min="2" max="3" width="4.140625" style="52" customWidth="1"/>
    <col min="4" max="4" width="14.42578125" style="52" customWidth="1"/>
    <col min="5" max="5" width="7.5703125" style="52" customWidth="1"/>
    <col min="6" max="6" width="10.28515625" style="52" customWidth="1"/>
    <col min="7" max="7" width="7.42578125" style="52" customWidth="1"/>
    <col min="8" max="8" width="5.42578125" style="52" customWidth="1"/>
    <col min="9" max="9" width="10.28515625" style="52" customWidth="1"/>
    <col min="10" max="10" width="1" style="52" customWidth="1"/>
    <col min="11" max="11" width="13" style="54" customWidth="1"/>
    <col min="12" max="12" width="1.28515625" style="54" customWidth="1"/>
    <col min="13" max="13" width="14.140625" style="52" customWidth="1"/>
    <col min="14" max="14" width="12.42578125" style="52" customWidth="1"/>
    <col min="15" max="15" width="11.28515625" style="52" bestFit="1" customWidth="1"/>
    <col min="16" max="16384" width="9.140625" style="52"/>
  </cols>
  <sheetData>
    <row r="1" spans="1:14" ht="21.75" customHeight="1">
      <c r="A1" s="365" t="s">
        <v>240</v>
      </c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</row>
    <row r="2" spans="1:14" ht="21.75" customHeight="1">
      <c r="A2" s="366" t="s">
        <v>156</v>
      </c>
      <c r="B2" s="366"/>
      <c r="C2" s="366"/>
      <c r="D2" s="366"/>
      <c r="E2" s="366"/>
      <c r="F2" s="366"/>
      <c r="G2" s="366"/>
      <c r="H2" s="366"/>
      <c r="I2" s="366"/>
      <c r="J2" s="366"/>
      <c r="K2" s="366"/>
      <c r="L2" s="366"/>
      <c r="M2" s="366"/>
    </row>
    <row r="3" spans="1:14" ht="21.75" customHeight="1">
      <c r="A3" s="366" t="s">
        <v>255</v>
      </c>
      <c r="B3" s="366"/>
      <c r="C3" s="366"/>
      <c r="D3" s="366"/>
      <c r="E3" s="366"/>
      <c r="F3" s="366"/>
      <c r="G3" s="366"/>
      <c r="H3" s="366"/>
      <c r="I3" s="366"/>
      <c r="J3" s="366"/>
      <c r="K3" s="366"/>
      <c r="L3" s="366"/>
      <c r="M3" s="366"/>
    </row>
    <row r="4" spans="1:14" ht="21.75" customHeight="1" thickBot="1">
      <c r="A4" s="423"/>
      <c r="B4" s="423"/>
      <c r="C4" s="423"/>
      <c r="D4" s="423"/>
      <c r="E4" s="423"/>
      <c r="F4" s="423"/>
      <c r="G4" s="423"/>
      <c r="H4" s="423"/>
      <c r="I4" s="423"/>
      <c r="J4" s="423"/>
      <c r="K4" s="423"/>
      <c r="L4" s="423"/>
      <c r="M4" s="423"/>
    </row>
    <row r="5" spans="1:14" ht="21.75" customHeight="1">
      <c r="A5" s="366"/>
      <c r="B5" s="366"/>
      <c r="C5" s="366"/>
      <c r="D5" s="366"/>
      <c r="E5" s="366"/>
      <c r="F5" s="366"/>
      <c r="G5" s="366"/>
      <c r="H5" s="366"/>
      <c r="I5" s="366"/>
      <c r="J5" s="366"/>
      <c r="K5" s="366"/>
      <c r="L5" s="366"/>
      <c r="M5" s="366"/>
    </row>
    <row r="6" spans="1:14" ht="21.75" customHeight="1">
      <c r="A6" s="417" t="s">
        <v>21</v>
      </c>
      <c r="B6" s="417"/>
      <c r="C6" s="417"/>
      <c r="D6" s="417"/>
      <c r="E6" s="417"/>
      <c r="F6" s="417"/>
      <c r="G6" s="417"/>
      <c r="H6" s="417"/>
      <c r="I6" s="57" t="s">
        <v>32</v>
      </c>
      <c r="J6" s="421"/>
      <c r="K6" s="422">
        <v>2560</v>
      </c>
      <c r="L6" s="422"/>
      <c r="M6" s="422">
        <v>2559</v>
      </c>
    </row>
    <row r="7" spans="1:14" ht="21.75" customHeight="1">
      <c r="A7" s="302"/>
      <c r="B7" s="302"/>
      <c r="C7" s="355"/>
      <c r="D7" s="302"/>
      <c r="E7" s="355"/>
      <c r="F7" s="302"/>
      <c r="G7" s="355"/>
      <c r="H7" s="355"/>
      <c r="I7" s="302"/>
      <c r="J7" s="302"/>
      <c r="K7" s="424" t="s">
        <v>221</v>
      </c>
      <c r="L7" s="424"/>
      <c r="M7" s="424"/>
    </row>
    <row r="8" spans="1:14" ht="21.75" customHeight="1">
      <c r="J8" s="53"/>
      <c r="K8" s="52"/>
      <c r="L8" s="52"/>
    </row>
    <row r="9" spans="1:14" ht="21.75" customHeight="1">
      <c r="A9" s="53" t="s">
        <v>20</v>
      </c>
      <c r="B9" s="53"/>
      <c r="C9" s="53"/>
    </row>
    <row r="10" spans="1:14" ht="21.75" customHeight="1">
      <c r="B10" s="52" t="s">
        <v>247</v>
      </c>
      <c r="I10" s="353">
        <v>5</v>
      </c>
      <c r="K10" s="51">
        <f>'wps&amp;wpl'!F8</f>
        <v>957494.09000000008</v>
      </c>
      <c r="L10" s="52"/>
      <c r="M10" s="51">
        <f>+'wps&amp;wpl'!G8</f>
        <v>970594.09000000008</v>
      </c>
      <c r="N10" s="51"/>
    </row>
    <row r="11" spans="1:14" ht="21.75" hidden="1" customHeight="1">
      <c r="B11" s="52" t="str">
        <f>'wps&amp;wpl'!A9</f>
        <v>ลูกหนี้อื่น</v>
      </c>
      <c r="I11" s="353">
        <v>5</v>
      </c>
      <c r="K11" s="51">
        <f>+'wps&amp;wpl'!F9</f>
        <v>0</v>
      </c>
      <c r="L11" s="52"/>
      <c r="M11" s="51">
        <f>'wps&amp;wpl'!G9</f>
        <v>0</v>
      </c>
      <c r="N11" s="51"/>
    </row>
    <row r="12" spans="1:14" ht="21.75" hidden="1" customHeight="1">
      <c r="B12" s="52" t="s">
        <v>164</v>
      </c>
      <c r="I12" s="353">
        <v>5</v>
      </c>
      <c r="K12" s="51">
        <f>+'wps&amp;wpl'!F10</f>
        <v>0</v>
      </c>
      <c r="L12" s="52"/>
      <c r="M12" s="51">
        <f>'wps&amp;wpl'!G10</f>
        <v>0</v>
      </c>
      <c r="N12" s="51"/>
    </row>
    <row r="13" spans="1:14" ht="21.75" hidden="1" customHeight="1">
      <c r="B13" s="52" t="s">
        <v>165</v>
      </c>
      <c r="I13" s="353"/>
      <c r="K13" s="51">
        <f>+'wps&amp;wpl'!F11</f>
        <v>0</v>
      </c>
      <c r="L13" s="52"/>
      <c r="M13" s="51">
        <f>'wps&amp;wpl'!G11</f>
        <v>0</v>
      </c>
      <c r="N13" s="51"/>
    </row>
    <row r="14" spans="1:14" ht="21.75" hidden="1" customHeight="1">
      <c r="B14" s="52" t="str">
        <f>+'wps&amp;wpl'!A12</f>
        <v>สินทรัพย์หมุนเวียนอื่น</v>
      </c>
      <c r="I14" s="353">
        <v>6</v>
      </c>
      <c r="K14" s="51">
        <f>+'wps&amp;wpl'!F12</f>
        <v>0</v>
      </c>
      <c r="L14" s="52"/>
      <c r="M14" s="51">
        <f>+'wps&amp;wpl'!G12</f>
        <v>0</v>
      </c>
      <c r="N14" s="51"/>
    </row>
    <row r="15" spans="1:14" ht="21.75" customHeight="1">
      <c r="B15" s="52" t="s">
        <v>19</v>
      </c>
      <c r="I15" s="1"/>
      <c r="K15" s="56">
        <f>SUM(K10:K14)</f>
        <v>957494.09000000008</v>
      </c>
      <c r="L15" s="52"/>
      <c r="M15" s="56">
        <f>SUM(M10:M14)</f>
        <v>970594.09000000008</v>
      </c>
    </row>
    <row r="16" spans="1:14" ht="21.75" hidden="1" customHeight="1">
      <c r="A16" s="53" t="s">
        <v>93</v>
      </c>
      <c r="I16" s="1"/>
      <c r="K16" s="58"/>
      <c r="M16" s="70"/>
    </row>
    <row r="17" spans="1:13" ht="21.75" hidden="1" customHeight="1">
      <c r="A17" s="53"/>
      <c r="B17" s="52" t="str">
        <f>'wps&amp;wpl'!A15</f>
        <v>เงินให้กู้ยืมระยะยาว</v>
      </c>
      <c r="I17" s="353">
        <v>6</v>
      </c>
      <c r="K17" s="70">
        <f>C2.6!G9</f>
        <v>0</v>
      </c>
      <c r="M17" s="70">
        <f>'wps&amp;wpl'!G15</f>
        <v>0</v>
      </c>
    </row>
    <row r="18" spans="1:13" ht="21.75" hidden="1" customHeight="1">
      <c r="B18" s="52" t="s">
        <v>238</v>
      </c>
      <c r="I18" s="303" t="s">
        <v>239</v>
      </c>
      <c r="K18" s="70">
        <f>+'wps&amp;wpl'!F16</f>
        <v>0</v>
      </c>
      <c r="L18" s="52"/>
      <c r="M18" s="70">
        <f>+'wps&amp;wpl'!G16</f>
        <v>0</v>
      </c>
    </row>
    <row r="19" spans="1:13" ht="21.75" hidden="1" customHeight="1">
      <c r="B19" s="52" t="str">
        <f>'wps&amp;wpl'!A17</f>
        <v>สินทรัพย์ไม่หมุนเวียนอื่น</v>
      </c>
      <c r="I19" s="303">
        <v>8</v>
      </c>
      <c r="K19" s="70">
        <f>'wps&amp;wpl'!F17</f>
        <v>0</v>
      </c>
      <c r="L19" s="52"/>
      <c r="M19" s="70">
        <f>'wps&amp;wpl'!G17</f>
        <v>0</v>
      </c>
    </row>
    <row r="20" spans="1:13" ht="21.75" hidden="1" customHeight="1">
      <c r="D20" s="52" t="s">
        <v>94</v>
      </c>
      <c r="I20" s="55"/>
      <c r="K20" s="56">
        <f>SUM(K17:K19)</f>
        <v>0</v>
      </c>
      <c r="L20" s="52"/>
      <c r="M20" s="56">
        <f>SUM(M17:M19)</f>
        <v>0</v>
      </c>
    </row>
    <row r="21" spans="1:13" s="53" customFormat="1" ht="21.75" customHeight="1" thickBot="1">
      <c r="A21" s="53" t="s">
        <v>24</v>
      </c>
      <c r="I21" s="109"/>
      <c r="K21" s="279">
        <f>SUM(K15+K20)</f>
        <v>957494.09000000008</v>
      </c>
      <c r="M21" s="279">
        <f>SUM(M15+M20)</f>
        <v>970594.09000000008</v>
      </c>
    </row>
    <row r="22" spans="1:13" ht="8.25" customHeight="1" thickTop="1">
      <c r="I22" s="55"/>
      <c r="K22" s="70"/>
      <c r="L22" s="52"/>
      <c r="M22" s="70"/>
    </row>
    <row r="23" spans="1:13" ht="21.75" customHeight="1">
      <c r="A23" s="417" t="s">
        <v>225</v>
      </c>
      <c r="B23" s="417"/>
      <c r="C23" s="417"/>
      <c r="D23" s="417"/>
      <c r="E23" s="417"/>
      <c r="F23" s="417"/>
      <c r="G23" s="417"/>
      <c r="H23" s="417"/>
      <c r="I23" s="421"/>
      <c r="J23" s="421"/>
      <c r="K23" s="421"/>
      <c r="L23" s="421"/>
      <c r="M23" s="421"/>
    </row>
    <row r="24" spans="1:13" ht="21.75" customHeight="1">
      <c r="A24" s="53" t="s">
        <v>22</v>
      </c>
      <c r="B24" s="53"/>
      <c r="C24" s="53"/>
      <c r="K24" s="52"/>
      <c r="L24" s="52"/>
    </row>
    <row r="25" spans="1:13" ht="21.75" hidden="1" customHeight="1">
      <c r="A25" s="53"/>
      <c r="B25" s="52" t="s">
        <v>175</v>
      </c>
      <c r="K25" s="50">
        <f>'wps&amp;wpl'!F22</f>
        <v>0</v>
      </c>
      <c r="L25" s="52"/>
      <c r="M25" s="50">
        <f>'wps&amp;wpl'!G22</f>
        <v>0</v>
      </c>
    </row>
    <row r="26" spans="1:13" ht="21.75" customHeight="1">
      <c r="A26" s="53"/>
      <c r="B26" s="52" t="str">
        <f>'wps&amp;wpl'!A23</f>
        <v>เจ้าหนี้อื่น</v>
      </c>
      <c r="I26" s="353">
        <v>6</v>
      </c>
      <c r="K26" s="345">
        <f>'wps&amp;wpl'!F23</f>
        <v>18000</v>
      </c>
      <c r="L26" s="52"/>
      <c r="M26" s="350">
        <f>'wps&amp;wpl'!G23</f>
        <v>18000</v>
      </c>
    </row>
    <row r="27" spans="1:13" ht="21.75" hidden="1" customHeight="1">
      <c r="A27" s="53"/>
      <c r="B27" s="52" t="s">
        <v>188</v>
      </c>
      <c r="K27" s="345">
        <f>'wps&amp;wpl'!F24</f>
        <v>0</v>
      </c>
      <c r="L27" s="52"/>
      <c r="M27" s="345">
        <f>'wps&amp;wpl'!G24</f>
        <v>0</v>
      </c>
    </row>
    <row r="28" spans="1:13" ht="21.75" hidden="1" customHeight="1">
      <c r="A28" s="53"/>
      <c r="B28" s="52" t="s">
        <v>178</v>
      </c>
      <c r="K28" s="345">
        <f>'wps&amp;wpl'!F25</f>
        <v>0</v>
      </c>
      <c r="L28" s="52"/>
      <c r="M28" s="345">
        <f>'wps&amp;wpl'!G25</f>
        <v>0</v>
      </c>
    </row>
    <row r="29" spans="1:13" ht="21.75" hidden="1" customHeight="1">
      <c r="A29" s="53"/>
      <c r="B29" s="52" t="s">
        <v>146</v>
      </c>
      <c r="K29" s="345">
        <f>'wps&amp;wpl'!F26</f>
        <v>0</v>
      </c>
      <c r="L29" s="52"/>
      <c r="M29" s="350">
        <f>'wps&amp;wpl'!G26</f>
        <v>0</v>
      </c>
    </row>
    <row r="30" spans="1:13" ht="21.75" hidden="1" customHeight="1">
      <c r="A30" s="53"/>
      <c r="B30" s="52" t="s">
        <v>45</v>
      </c>
      <c r="I30" s="281"/>
      <c r="J30" s="300"/>
      <c r="K30" s="345">
        <f>'wps&amp;wpl'!F27</f>
        <v>0</v>
      </c>
      <c r="L30" s="52"/>
      <c r="M30" s="350">
        <f>+'wps&amp;wpl'!G27</f>
        <v>0</v>
      </c>
    </row>
    <row r="31" spans="1:13" ht="21.75" customHeight="1">
      <c r="A31" s="53"/>
      <c r="B31" s="52" t="s">
        <v>39</v>
      </c>
      <c r="I31" s="57"/>
      <c r="K31" s="346">
        <f>SUM(K25:K30)</f>
        <v>18000</v>
      </c>
      <c r="L31" s="52"/>
      <c r="M31" s="345">
        <f>SUM(M25:M30)</f>
        <v>18000</v>
      </c>
    </row>
    <row r="32" spans="1:13" ht="21.75" hidden="1" customHeight="1">
      <c r="A32" s="53" t="s">
        <v>116</v>
      </c>
      <c r="I32" s="57"/>
      <c r="K32" s="347"/>
      <c r="L32" s="52"/>
      <c r="M32" s="347"/>
    </row>
    <row r="33" spans="1:15" ht="21.75" hidden="1" customHeight="1">
      <c r="A33" s="53"/>
      <c r="B33" s="52" t="str">
        <f>'wps&amp;wpl'!A32</f>
        <v>หนี้สินไม่หมุนเวียนอื่น</v>
      </c>
      <c r="I33" s="57"/>
      <c r="J33" s="136"/>
      <c r="K33" s="348">
        <f>'wps&amp;wpl'!F32</f>
        <v>0</v>
      </c>
      <c r="L33" s="136"/>
      <c r="M33" s="348">
        <f>+'wps&amp;wpl'!G32</f>
        <v>0</v>
      </c>
    </row>
    <row r="34" spans="1:15" ht="21.75" hidden="1" customHeight="1">
      <c r="A34" s="53"/>
      <c r="D34" s="52" t="s">
        <v>118</v>
      </c>
      <c r="I34" s="57"/>
      <c r="K34" s="348">
        <f>SUM(K33)</f>
        <v>0</v>
      </c>
      <c r="L34" s="52"/>
      <c r="M34" s="348">
        <f>SUM(M33:M33)</f>
        <v>0</v>
      </c>
    </row>
    <row r="35" spans="1:15" ht="21.75" customHeight="1">
      <c r="A35" s="52" t="s">
        <v>25</v>
      </c>
      <c r="I35" s="55"/>
      <c r="K35" s="349">
        <f>SUM(K31+K34)</f>
        <v>18000</v>
      </c>
      <c r="L35" s="52"/>
      <c r="M35" s="349">
        <f>SUM(M31+M34)</f>
        <v>18000</v>
      </c>
    </row>
    <row r="36" spans="1:15" ht="21.75" customHeight="1">
      <c r="A36" s="53" t="s">
        <v>34</v>
      </c>
      <c r="B36" s="53"/>
      <c r="C36" s="53"/>
      <c r="K36" s="51"/>
    </row>
    <row r="37" spans="1:15" ht="21.75" customHeight="1">
      <c r="A37" s="53"/>
      <c r="B37" s="52" t="s">
        <v>226</v>
      </c>
      <c r="K37" s="51"/>
    </row>
    <row r="38" spans="1:15" ht="21.75" customHeight="1">
      <c r="B38" s="257"/>
      <c r="C38" s="257" t="s">
        <v>227</v>
      </c>
      <c r="I38" s="55"/>
      <c r="K38" s="70"/>
      <c r="L38" s="52"/>
    </row>
    <row r="39" spans="1:15" ht="21.75" customHeight="1">
      <c r="B39" s="257" t="s">
        <v>141</v>
      </c>
      <c r="C39" s="257"/>
      <c r="D39" s="257" t="s">
        <v>228</v>
      </c>
      <c r="E39" s="356">
        <v>5000</v>
      </c>
      <c r="F39" s="354" t="s">
        <v>229</v>
      </c>
      <c r="G39" s="357">
        <v>100</v>
      </c>
      <c r="H39" s="52" t="s">
        <v>230</v>
      </c>
      <c r="I39" s="55"/>
      <c r="J39" s="51"/>
      <c r="K39" s="358">
        <f>+E39*G39</f>
        <v>500000</v>
      </c>
      <c r="L39" s="51"/>
      <c r="M39" s="358">
        <f>+E39*G39</f>
        <v>500000</v>
      </c>
    </row>
    <row r="40" spans="1:15" ht="21.75" customHeight="1">
      <c r="B40" s="257" t="s">
        <v>141</v>
      </c>
      <c r="C40" s="257" t="s">
        <v>231</v>
      </c>
      <c r="D40" s="257"/>
      <c r="E40" s="257"/>
      <c r="I40" s="55"/>
      <c r="J40" s="51"/>
      <c r="K40" s="70"/>
      <c r="L40" s="51"/>
      <c r="M40" s="51"/>
    </row>
    <row r="41" spans="1:15" ht="21.75" customHeight="1">
      <c r="B41" s="257"/>
      <c r="C41" s="257"/>
      <c r="D41" s="257" t="s">
        <v>228</v>
      </c>
      <c r="E41" s="356">
        <v>5000</v>
      </c>
      <c r="F41" s="354" t="s">
        <v>229</v>
      </c>
      <c r="G41" s="357">
        <v>25</v>
      </c>
      <c r="H41" s="52" t="s">
        <v>230</v>
      </c>
      <c r="I41" s="354"/>
      <c r="J41" s="51"/>
      <c r="K41" s="70">
        <f>'wps&amp;wpl'!F39</f>
        <v>125000</v>
      </c>
      <c r="L41" s="51"/>
      <c r="M41" s="51">
        <f>'wps&amp;wpl'!G39</f>
        <v>125000</v>
      </c>
    </row>
    <row r="42" spans="1:15" ht="21.75" customHeight="1">
      <c r="B42" s="257" t="s">
        <v>232</v>
      </c>
      <c r="C42" s="257"/>
      <c r="D42" s="257"/>
      <c r="E42" s="257"/>
      <c r="I42" s="354"/>
      <c r="J42" s="51"/>
      <c r="K42" s="51">
        <f>+'wps&amp;wpl'!F40+'wps&amp;wpl'!F41</f>
        <v>814494.09</v>
      </c>
      <c r="L42" s="51"/>
      <c r="M42" s="51">
        <f>+'wps&amp;wpl'!G40+'wps&amp;wpl'!G41</f>
        <v>827594.09</v>
      </c>
    </row>
    <row r="43" spans="1:15" ht="21.75" customHeight="1">
      <c r="B43" s="53" t="s">
        <v>37</v>
      </c>
      <c r="C43" s="257"/>
      <c r="D43" s="257"/>
      <c r="E43" s="257"/>
      <c r="J43" s="51"/>
      <c r="K43" s="56">
        <f>SUM(K41:K42)</f>
        <v>939494.09</v>
      </c>
      <c r="L43" s="51"/>
      <c r="M43" s="56">
        <f>SUM(M41:M42)</f>
        <v>952594.09</v>
      </c>
    </row>
    <row r="44" spans="1:15" s="53" customFormat="1" ht="21.75" customHeight="1" thickBot="1">
      <c r="A44" s="53" t="s">
        <v>38</v>
      </c>
      <c r="J44" s="280"/>
      <c r="K44" s="279">
        <f>SUM(K35+K43)</f>
        <v>957494.09</v>
      </c>
      <c r="L44" s="280"/>
      <c r="M44" s="279">
        <f>SUM(M35+M43)</f>
        <v>970594.09</v>
      </c>
      <c r="N44" s="280">
        <f>+K21-K44</f>
        <v>0</v>
      </c>
      <c r="O44" s="280">
        <f>+M44-M21</f>
        <v>0</v>
      </c>
    </row>
    <row r="45" spans="1:15" s="53" customFormat="1" ht="15.75" customHeight="1" thickTop="1">
      <c r="J45" s="280"/>
      <c r="K45" s="410"/>
      <c r="L45" s="280"/>
      <c r="M45" s="410"/>
      <c r="N45" s="280"/>
      <c r="O45" s="280"/>
    </row>
    <row r="46" spans="1:15" ht="21.75" customHeight="1">
      <c r="A46" s="52" t="s">
        <v>257</v>
      </c>
      <c r="J46" s="51"/>
      <c r="K46" s="70"/>
      <c r="L46" s="51"/>
      <c r="M46" s="70"/>
      <c r="N46" s="51"/>
      <c r="O46" s="51"/>
    </row>
    <row r="47" spans="1:15" ht="15.75" customHeight="1">
      <c r="J47" s="51"/>
      <c r="K47" s="70"/>
      <c r="L47" s="51"/>
      <c r="M47" s="70"/>
      <c r="N47" s="51"/>
      <c r="O47" s="51"/>
    </row>
    <row r="48" spans="1:15" ht="21.75" customHeight="1">
      <c r="A48" s="415" t="s">
        <v>52</v>
      </c>
      <c r="B48" s="415"/>
      <c r="C48" s="415"/>
      <c r="D48" s="415"/>
      <c r="E48" s="415"/>
      <c r="F48" s="415"/>
      <c r="G48" s="415"/>
      <c r="H48" s="415"/>
      <c r="I48" s="415"/>
      <c r="J48" s="415"/>
      <c r="K48" s="415"/>
      <c r="L48" s="415"/>
      <c r="M48" s="415"/>
      <c r="N48" s="51"/>
      <c r="O48" s="51"/>
    </row>
    <row r="49" spans="1:15" ht="21.75" customHeight="1">
      <c r="A49" s="275"/>
      <c r="B49" s="275"/>
      <c r="C49" s="354"/>
      <c r="D49" s="275"/>
      <c r="E49" s="354"/>
      <c r="F49" s="275"/>
      <c r="G49" s="354"/>
      <c r="H49" s="354"/>
      <c r="I49" s="275"/>
      <c r="J49" s="275"/>
      <c r="K49" s="275"/>
      <c r="L49" s="275"/>
      <c r="M49" s="275"/>
      <c r="N49" s="51"/>
      <c r="O49" s="51"/>
    </row>
    <row r="50" spans="1:15" s="143" customFormat="1" ht="21.75" customHeight="1">
      <c r="A50" s="416"/>
      <c r="B50" s="416"/>
      <c r="C50" s="416"/>
      <c r="D50" s="416"/>
      <c r="E50" s="416"/>
      <c r="F50" s="416"/>
      <c r="G50" s="416"/>
      <c r="H50" s="416"/>
      <c r="I50" s="416"/>
      <c r="J50" s="416"/>
      <c r="K50" s="416"/>
      <c r="L50" s="416"/>
      <c r="M50" s="416"/>
    </row>
    <row r="51" spans="1:15" ht="21.75" customHeight="1">
      <c r="A51" s="415" t="s">
        <v>233</v>
      </c>
      <c r="B51" s="415"/>
      <c r="C51" s="415"/>
      <c r="D51" s="415"/>
      <c r="E51" s="415"/>
      <c r="F51" s="415"/>
      <c r="G51" s="415"/>
      <c r="H51" s="415"/>
      <c r="I51" s="415"/>
      <c r="J51" s="415"/>
      <c r="K51" s="415"/>
      <c r="L51" s="415"/>
      <c r="M51" s="415"/>
    </row>
    <row r="52" spans="1:15" ht="21.75" customHeight="1">
      <c r="A52" s="415" t="s">
        <v>251</v>
      </c>
      <c r="B52" s="415"/>
      <c r="C52" s="415"/>
      <c r="D52" s="415"/>
      <c r="E52" s="415"/>
      <c r="F52" s="415"/>
      <c r="G52" s="415"/>
      <c r="H52" s="415"/>
      <c r="I52" s="415"/>
      <c r="J52" s="415"/>
      <c r="K52" s="415"/>
      <c r="L52" s="415"/>
      <c r="M52" s="415"/>
    </row>
    <row r="53" spans="1:15">
      <c r="A53" s="365" t="str">
        <f>+A1</f>
        <v>บริษัท อาร์ แอนด์ อาร์ เฟรช เอ็กซ์เพรส จำกัด</v>
      </c>
      <c r="B53" s="365"/>
      <c r="C53" s="365"/>
      <c r="D53" s="365"/>
      <c r="E53" s="365"/>
      <c r="F53" s="365"/>
      <c r="G53" s="365"/>
      <c r="H53" s="365"/>
      <c r="I53" s="365"/>
      <c r="J53" s="365"/>
      <c r="K53" s="365"/>
      <c r="L53" s="365"/>
      <c r="M53" s="365"/>
    </row>
    <row r="54" spans="1:15">
      <c r="A54" s="366" t="s">
        <v>33</v>
      </c>
      <c r="B54" s="366"/>
      <c r="C54" s="366"/>
      <c r="D54" s="366"/>
      <c r="E54" s="366"/>
      <c r="F54" s="366"/>
      <c r="G54" s="366"/>
      <c r="H54" s="366"/>
      <c r="I54" s="366"/>
      <c r="J54" s="366"/>
      <c r="K54" s="366"/>
      <c r="L54" s="366"/>
      <c r="M54" s="366"/>
    </row>
    <row r="55" spans="1:15">
      <c r="A55" s="366" t="s">
        <v>256</v>
      </c>
      <c r="B55" s="366"/>
      <c r="C55" s="366"/>
      <c r="D55" s="366"/>
      <c r="E55" s="366"/>
      <c r="F55" s="366"/>
      <c r="G55" s="366"/>
      <c r="H55" s="366"/>
      <c r="I55" s="366"/>
      <c r="J55" s="366"/>
      <c r="K55" s="366"/>
      <c r="L55" s="366"/>
      <c r="M55" s="366"/>
    </row>
    <row r="56" spans="1:15" ht="22.5" thickBot="1">
      <c r="A56" s="423"/>
      <c r="B56" s="423"/>
      <c r="C56" s="423"/>
      <c r="D56" s="423"/>
      <c r="E56" s="423"/>
      <c r="F56" s="423"/>
      <c r="G56" s="423"/>
      <c r="H56" s="423"/>
      <c r="I56" s="423"/>
      <c r="J56" s="423"/>
      <c r="K56" s="423"/>
      <c r="L56" s="423"/>
      <c r="M56" s="423"/>
    </row>
    <row r="57" spans="1:15" hidden="1">
      <c r="A57" s="418" t="s">
        <v>224</v>
      </c>
      <c r="B57" s="418"/>
      <c r="C57" s="418"/>
      <c r="D57" s="418"/>
      <c r="E57" s="418"/>
      <c r="F57" s="418"/>
      <c r="G57" s="418"/>
      <c r="H57" s="418"/>
      <c r="I57" s="418"/>
      <c r="J57" s="418"/>
      <c r="K57" s="418"/>
      <c r="L57" s="418"/>
      <c r="M57" s="418"/>
    </row>
    <row r="58" spans="1:15" ht="21.75" customHeight="1">
      <c r="A58" s="360"/>
      <c r="B58" s="360"/>
      <c r="C58" s="360"/>
      <c r="D58" s="360"/>
      <c r="E58" s="360"/>
      <c r="F58" s="360"/>
      <c r="G58" s="360"/>
      <c r="H58" s="360"/>
      <c r="I58" s="360"/>
      <c r="J58" s="360"/>
      <c r="K58" s="360"/>
      <c r="L58" s="360"/>
      <c r="M58" s="360"/>
    </row>
    <row r="59" spans="1:15">
      <c r="I59" s="57" t="s">
        <v>32</v>
      </c>
      <c r="J59" s="421"/>
      <c r="K59" s="422">
        <v>2560</v>
      </c>
      <c r="L59" s="422"/>
      <c r="M59" s="422">
        <v>2559</v>
      </c>
    </row>
    <row r="60" spans="1:15">
      <c r="I60" s="411"/>
      <c r="J60" s="411"/>
      <c r="K60" s="424" t="s">
        <v>221</v>
      </c>
      <c r="L60" s="424"/>
      <c r="M60" s="424"/>
    </row>
    <row r="61" spans="1:15" ht="23.85" customHeight="1">
      <c r="A61" s="53" t="s">
        <v>15</v>
      </c>
      <c r="I61" s="353">
        <v>3.1</v>
      </c>
      <c r="J61" s="53"/>
      <c r="K61" s="148"/>
      <c r="L61" s="148"/>
      <c r="M61" s="273"/>
    </row>
    <row r="62" spans="1:15" ht="23.85" hidden="1" customHeight="1">
      <c r="B62" s="52" t="s">
        <v>133</v>
      </c>
      <c r="I62" s="353"/>
      <c r="K62" s="132">
        <f>+'wps&amp;wpl'!F46</f>
        <v>0</v>
      </c>
      <c r="L62" s="132"/>
      <c r="M62" s="132">
        <f>+'wps&amp;wpl'!G46</f>
        <v>0</v>
      </c>
    </row>
    <row r="63" spans="1:15" s="136" customFormat="1" ht="23.85" customHeight="1">
      <c r="B63" s="136" t="s">
        <v>46</v>
      </c>
      <c r="I63" s="353"/>
      <c r="K63" s="142">
        <f>+'wps&amp;wpl'!F47</f>
        <v>0</v>
      </c>
      <c r="L63" s="149"/>
      <c r="M63" s="142">
        <f>+'wps&amp;wpl'!G47</f>
        <v>0</v>
      </c>
    </row>
    <row r="64" spans="1:15" ht="23.85" customHeight="1">
      <c r="D64" s="53" t="s">
        <v>26</v>
      </c>
      <c r="E64" s="53"/>
      <c r="I64" s="353"/>
      <c r="K64" s="278">
        <f>SUM(K62:K63)</f>
        <v>0</v>
      </c>
      <c r="L64" s="132"/>
      <c r="M64" s="278">
        <f>SUM(M62:M63)</f>
        <v>0</v>
      </c>
      <c r="N64" s="301"/>
    </row>
    <row r="65" spans="1:14" ht="23.85" customHeight="1">
      <c r="A65" s="53" t="s">
        <v>27</v>
      </c>
      <c r="I65" s="353">
        <v>3.1</v>
      </c>
      <c r="K65" s="132"/>
      <c r="L65" s="132"/>
      <c r="M65" s="132"/>
    </row>
    <row r="66" spans="1:14" ht="23.85" hidden="1" customHeight="1">
      <c r="B66" s="52" t="s">
        <v>245</v>
      </c>
      <c r="I66" s="353"/>
      <c r="K66" s="132">
        <f>+'wps&amp;wpl'!F50</f>
        <v>0</v>
      </c>
      <c r="L66" s="132"/>
      <c r="M66" s="132">
        <f>+'wps&amp;wpl'!G50</f>
        <v>0</v>
      </c>
    </row>
    <row r="67" spans="1:14" s="152" customFormat="1" hidden="1">
      <c r="B67" s="52" t="s">
        <v>100</v>
      </c>
      <c r="C67" s="52"/>
      <c r="I67" s="361"/>
      <c r="K67" s="149">
        <f>+'wps&amp;wpl'!F51</f>
        <v>0</v>
      </c>
      <c r="L67" s="149"/>
      <c r="M67" s="149">
        <f>+'wps&amp;wpl'!G51</f>
        <v>0</v>
      </c>
    </row>
    <row r="68" spans="1:14" ht="23.85" customHeight="1">
      <c r="B68" s="52" t="s">
        <v>101</v>
      </c>
      <c r="I68" s="353">
        <v>7</v>
      </c>
      <c r="K68" s="132">
        <f>+'wps&amp;wpl'!F52</f>
        <v>13100</v>
      </c>
      <c r="L68" s="132"/>
      <c r="M68" s="132">
        <f>+'wps&amp;wpl'!G52</f>
        <v>15918.43</v>
      </c>
      <c r="N68" s="132"/>
    </row>
    <row r="69" spans="1:14" s="53" customFormat="1" ht="23.85" customHeight="1">
      <c r="D69" s="53" t="s">
        <v>28</v>
      </c>
      <c r="I69" s="109"/>
      <c r="K69" s="150">
        <f>SUM(K66:K68)</f>
        <v>13100</v>
      </c>
      <c r="L69" s="151"/>
      <c r="M69" s="278">
        <f>SUM(M66:M68)</f>
        <v>15918.43</v>
      </c>
    </row>
    <row r="70" spans="1:14" s="53" customFormat="1" hidden="1">
      <c r="A70" s="53" t="s">
        <v>236</v>
      </c>
      <c r="K70" s="150">
        <f>+K64-K69</f>
        <v>-13100</v>
      </c>
      <c r="L70" s="151"/>
      <c r="M70" s="150">
        <f>+M64-M69</f>
        <v>-15918.43</v>
      </c>
      <c r="N70" s="151"/>
    </row>
    <row r="71" spans="1:14" hidden="1">
      <c r="A71" s="52" t="s">
        <v>102</v>
      </c>
      <c r="K71" s="142">
        <f>+'wps&amp;wpl'!F53</f>
        <v>0</v>
      </c>
      <c r="L71" s="149"/>
      <c r="M71" s="142">
        <f>+'wps&amp;wpl'!F53</f>
        <v>0</v>
      </c>
    </row>
    <row r="72" spans="1:14" s="53" customFormat="1" hidden="1">
      <c r="A72" s="53" t="s">
        <v>142</v>
      </c>
      <c r="K72" s="153">
        <f>+K70-K71</f>
        <v>-13100</v>
      </c>
      <c r="L72" s="151"/>
      <c r="M72" s="153">
        <f>+M70-M71</f>
        <v>-15918.43</v>
      </c>
    </row>
    <row r="73" spans="1:14" hidden="1">
      <c r="A73" s="52" t="s">
        <v>235</v>
      </c>
      <c r="I73" s="281"/>
      <c r="K73" s="142">
        <f>'C11'!G43</f>
        <v>0</v>
      </c>
      <c r="L73" s="132"/>
      <c r="M73" s="142">
        <f>+'wps&amp;wpl'!G54</f>
        <v>0</v>
      </c>
    </row>
    <row r="74" spans="1:14" ht="23.85" customHeight="1" thickBot="1">
      <c r="A74" s="53" t="s">
        <v>234</v>
      </c>
      <c r="K74" s="133">
        <f>+K72-K73</f>
        <v>-13100</v>
      </c>
      <c r="L74" s="151"/>
      <c r="M74" s="167">
        <f>+M72-M73</f>
        <v>-15918.43</v>
      </c>
    </row>
    <row r="75" spans="1:14" ht="22.5" thickTop="1">
      <c r="K75" s="51"/>
    </row>
    <row r="76" spans="1:14">
      <c r="I76" s="55"/>
      <c r="K76" s="59"/>
      <c r="L76" s="51"/>
      <c r="M76" s="59"/>
    </row>
    <row r="77" spans="1:14">
      <c r="K77" s="51"/>
      <c r="L77" s="51"/>
    </row>
    <row r="78" spans="1:14" hidden="1">
      <c r="K78" s="274"/>
      <c r="L78" s="51"/>
      <c r="M78" s="274"/>
    </row>
    <row r="79" spans="1:14" hidden="1">
      <c r="K79" s="70"/>
      <c r="L79" s="51"/>
    </row>
    <row r="80" spans="1:14" hidden="1">
      <c r="K80" s="51"/>
      <c r="L80" s="51"/>
    </row>
    <row r="81" spans="1:13" hidden="1"/>
    <row r="85" spans="1:13" ht="22.5" customHeight="1">
      <c r="A85" s="415" t="s">
        <v>52</v>
      </c>
      <c r="B85" s="415"/>
      <c r="C85" s="415"/>
      <c r="D85" s="415"/>
      <c r="E85" s="415"/>
      <c r="F85" s="415"/>
      <c r="G85" s="415"/>
      <c r="H85" s="415"/>
      <c r="I85" s="415"/>
      <c r="J85" s="415"/>
      <c r="K85" s="415"/>
      <c r="L85" s="415"/>
      <c r="M85" s="415"/>
    </row>
    <row r="86" spans="1:13" ht="22.5" customHeight="1">
      <c r="A86" s="55"/>
      <c r="B86" s="55"/>
      <c r="C86" s="354"/>
      <c r="D86" s="55"/>
      <c r="E86" s="354"/>
      <c r="F86" s="55"/>
      <c r="G86" s="354"/>
      <c r="H86" s="354"/>
      <c r="I86" s="55"/>
      <c r="J86" s="55"/>
      <c r="K86" s="55"/>
      <c r="L86" s="55"/>
      <c r="M86" s="55"/>
    </row>
    <row r="88" spans="1:13">
      <c r="A88" s="415" t="str">
        <f>+A51</f>
        <v>ลงชื่อ………………………….กรรมการ</v>
      </c>
      <c r="B88" s="415"/>
      <c r="C88" s="415"/>
      <c r="D88" s="415"/>
      <c r="E88" s="415"/>
      <c r="F88" s="415"/>
      <c r="G88" s="415"/>
      <c r="H88" s="415"/>
      <c r="I88" s="415"/>
      <c r="J88" s="415"/>
      <c r="K88" s="415"/>
      <c r="L88" s="415"/>
      <c r="M88" s="415"/>
    </row>
    <row r="89" spans="1:13">
      <c r="A89" s="415" t="str">
        <f>+A52</f>
        <v xml:space="preserve"> ( นายราฟาเอล วอคมาร์ เกอร์ฮาร์ด ไนซ์ )</v>
      </c>
      <c r="B89" s="415"/>
      <c r="C89" s="415"/>
      <c r="D89" s="415"/>
      <c r="E89" s="415"/>
      <c r="F89" s="415"/>
      <c r="G89" s="415"/>
      <c r="H89" s="415"/>
      <c r="I89" s="415"/>
      <c r="J89" s="415"/>
      <c r="K89" s="415"/>
      <c r="L89" s="415"/>
      <c r="M89" s="415"/>
    </row>
  </sheetData>
  <mergeCells count="12">
    <mergeCell ref="A6:H6"/>
    <mergeCell ref="A23:H23"/>
    <mergeCell ref="K60:M60"/>
    <mergeCell ref="A89:M89"/>
    <mergeCell ref="A85:M85"/>
    <mergeCell ref="A51:M51"/>
    <mergeCell ref="A88:M88"/>
    <mergeCell ref="A57:M57"/>
    <mergeCell ref="A48:M48"/>
    <mergeCell ref="K7:M7"/>
    <mergeCell ref="A50:M50"/>
    <mergeCell ref="A52:M52"/>
  </mergeCells>
  <phoneticPr fontId="0" type="noConversion"/>
  <pageMargins left="0.78740157480314965" right="0.27559055118110237" top="0.39370078740157483" bottom="0.39370078740157483" header="0.27559055118110237" footer="0.31496062992125984"/>
  <pageSetup paperSize="9" orientation="portrait" horizontalDpi="180" verticalDpi="180" r:id="rId1"/>
  <headerFooter scaleWithDoc="0" alignWithMargins="0"/>
  <rowBreaks count="1" manualBreakCount="1">
    <brk id="5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L29"/>
  <sheetViews>
    <sheetView tabSelected="1" workbookViewId="0">
      <selection activeCell="I56" sqref="I56"/>
    </sheetView>
  </sheetViews>
  <sheetFormatPr defaultRowHeight="21" customHeight="1"/>
  <cols>
    <col min="1" max="1" width="9.140625" style="60"/>
    <col min="2" max="2" width="29.42578125" style="60" customWidth="1"/>
    <col min="3" max="3" width="11.140625" style="60" customWidth="1"/>
    <col min="4" max="4" width="1.7109375" style="60" customWidth="1"/>
    <col min="5" max="5" width="16" style="60" customWidth="1"/>
    <col min="6" max="6" width="1.7109375" style="60" customWidth="1"/>
    <col min="7" max="7" width="15" style="60" customWidth="1"/>
    <col min="8" max="8" width="1.7109375" style="60" customWidth="1"/>
    <col min="9" max="9" width="14.28515625" style="60" customWidth="1"/>
    <col min="10" max="10" width="3.7109375" style="60" hidden="1" customWidth="1"/>
    <col min="11" max="11" width="11.5703125" style="175" hidden="1" customWidth="1"/>
    <col min="12" max="12" width="10.5703125" style="60" bestFit="1" customWidth="1"/>
    <col min="13" max="16384" width="9.140625" style="60"/>
  </cols>
  <sheetData>
    <row r="1" spans="1:12" ht="21" customHeight="1">
      <c r="A1" s="368" t="str">
        <f>+งบปี59!A1</f>
        <v>บริษัท อาร์ แอนด์ อาร์ เฟรช เอ็กซ์เพรส จำกัด</v>
      </c>
      <c r="B1" s="368"/>
      <c r="C1" s="368"/>
      <c r="D1" s="368"/>
      <c r="E1" s="368"/>
      <c r="F1" s="368"/>
      <c r="G1" s="368"/>
      <c r="H1" s="368"/>
      <c r="I1" s="368"/>
      <c r="J1" s="368"/>
      <c r="K1" s="172"/>
    </row>
    <row r="2" spans="1:12" ht="21" customHeight="1">
      <c r="A2" s="369" t="s">
        <v>40</v>
      </c>
      <c r="B2" s="369"/>
      <c r="C2" s="369"/>
      <c r="D2" s="369"/>
      <c r="E2" s="369"/>
      <c r="F2" s="369"/>
      <c r="G2" s="369"/>
      <c r="H2" s="369"/>
      <c r="I2" s="369"/>
      <c r="J2" s="369"/>
      <c r="K2" s="172"/>
    </row>
    <row r="3" spans="1:12" ht="21" customHeight="1">
      <c r="A3" s="369" t="s">
        <v>256</v>
      </c>
      <c r="B3" s="369"/>
      <c r="C3" s="369"/>
      <c r="D3" s="369"/>
      <c r="E3" s="369"/>
      <c r="F3" s="369"/>
      <c r="G3" s="369"/>
      <c r="H3" s="369"/>
      <c r="I3" s="369"/>
      <c r="J3" s="369"/>
      <c r="K3" s="172"/>
    </row>
    <row r="4" spans="1:12" ht="21" customHeight="1" thickBot="1">
      <c r="A4" s="423"/>
      <c r="B4" s="423"/>
      <c r="C4" s="423"/>
      <c r="D4" s="423"/>
      <c r="E4" s="423"/>
      <c r="F4" s="423"/>
      <c r="G4" s="423"/>
      <c r="H4" s="423"/>
      <c r="I4" s="423"/>
      <c r="J4" s="367"/>
      <c r="K4" s="173"/>
    </row>
    <row r="5" spans="1:12" ht="21" customHeight="1">
      <c r="A5" s="418"/>
      <c r="B5" s="418"/>
      <c r="C5" s="418"/>
      <c r="D5" s="418"/>
      <c r="E5" s="418"/>
      <c r="F5" s="418"/>
      <c r="G5" s="418"/>
      <c r="H5" s="418"/>
      <c r="I5" s="418"/>
      <c r="J5" s="418"/>
      <c r="K5" s="173"/>
    </row>
    <row r="6" spans="1:12" ht="21" customHeight="1">
      <c r="A6" s="363"/>
      <c r="B6" s="363"/>
      <c r="C6" s="408"/>
      <c r="D6" s="363"/>
      <c r="E6" s="363"/>
      <c r="F6" s="363"/>
      <c r="G6" s="363"/>
      <c r="H6" s="363"/>
      <c r="I6" s="363"/>
      <c r="J6" s="363"/>
      <c r="K6" s="173"/>
    </row>
    <row r="7" spans="1:12" ht="21" customHeight="1">
      <c r="A7" s="61"/>
      <c r="B7" s="61"/>
      <c r="C7" s="61"/>
      <c r="D7" s="61"/>
      <c r="E7" s="141"/>
      <c r="F7" s="141"/>
      <c r="G7" s="168"/>
      <c r="H7" s="168"/>
      <c r="I7" s="169" t="s">
        <v>31</v>
      </c>
      <c r="J7" s="63"/>
      <c r="K7" s="174"/>
    </row>
    <row r="8" spans="1:12" ht="21" customHeight="1">
      <c r="A8" s="61"/>
      <c r="B8" s="61"/>
      <c r="C8" s="61"/>
      <c r="D8" s="61"/>
      <c r="E8" s="141" t="s">
        <v>43</v>
      </c>
      <c r="F8" s="141"/>
      <c r="G8" s="170" t="s">
        <v>122</v>
      </c>
      <c r="H8" s="168"/>
      <c r="I8" s="168"/>
      <c r="J8" s="63"/>
      <c r="K8" s="174"/>
    </row>
    <row r="9" spans="1:12" ht="21" customHeight="1">
      <c r="A9" s="61"/>
      <c r="B9" s="61"/>
      <c r="C9" s="409" t="s">
        <v>32</v>
      </c>
      <c r="D9" s="61"/>
      <c r="E9" s="171" t="s">
        <v>44</v>
      </c>
      <c r="F9" s="141"/>
      <c r="G9" s="171" t="s">
        <v>41</v>
      </c>
      <c r="H9" s="168"/>
      <c r="I9" s="171" t="s">
        <v>42</v>
      </c>
      <c r="J9" s="63"/>
      <c r="K9" s="174"/>
    </row>
    <row r="10" spans="1:12" ht="21" customHeight="1">
      <c r="A10" s="61"/>
      <c r="B10" s="61"/>
      <c r="C10" s="61"/>
      <c r="D10" s="61"/>
      <c r="E10" s="61"/>
      <c r="F10" s="61"/>
      <c r="G10" s="62"/>
      <c r="H10" s="62"/>
      <c r="I10" s="62"/>
      <c r="J10" s="63"/>
      <c r="K10" s="174"/>
    </row>
    <row r="11" spans="1:12" ht="21.75" customHeight="1">
      <c r="A11" s="60" t="s">
        <v>258</v>
      </c>
      <c r="E11" s="137">
        <f>งบปี59!M41</f>
        <v>125000</v>
      </c>
      <c r="F11" s="138"/>
      <c r="G11" s="66">
        <f>+'wps&amp;wpl'!G40</f>
        <v>843512.52</v>
      </c>
      <c r="H11" s="138"/>
      <c r="I11" s="137">
        <f>SUM(E11:G11)</f>
        <v>968512.52</v>
      </c>
      <c r="J11" s="64"/>
    </row>
    <row r="12" spans="1:12" ht="21" customHeight="1">
      <c r="A12" s="65" t="s">
        <v>234</v>
      </c>
      <c r="E12" s="142">
        <f>+'wps&amp;wpl'!B34</f>
        <v>0</v>
      </c>
      <c r="F12" s="138"/>
      <c r="G12" s="359">
        <f>+งบปี59!M74</f>
        <v>-15918.43</v>
      </c>
      <c r="H12" s="66"/>
      <c r="I12" s="359">
        <f>SUM(E12:G12)</f>
        <v>-15918.43</v>
      </c>
      <c r="J12" s="64"/>
    </row>
    <row r="13" spans="1:12" ht="21" customHeight="1">
      <c r="A13" s="65" t="s">
        <v>259</v>
      </c>
      <c r="E13" s="132">
        <f>SUM(E11:E12)</f>
        <v>125000</v>
      </c>
      <c r="F13" s="138"/>
      <c r="G13" s="132">
        <f>SUM(G11:G12)</f>
        <v>827594.09</v>
      </c>
      <c r="H13" s="66"/>
      <c r="I13" s="132">
        <f>SUM(I11:I12)</f>
        <v>952594.09</v>
      </c>
      <c r="J13" s="64"/>
    </row>
    <row r="14" spans="1:12" ht="21" customHeight="1">
      <c r="A14" s="65" t="s">
        <v>234</v>
      </c>
      <c r="E14" s="132"/>
      <c r="F14" s="138"/>
      <c r="G14" s="66">
        <f>งบปี59!K74</f>
        <v>-13100</v>
      </c>
      <c r="H14" s="66"/>
      <c r="I14" s="66">
        <f>G14</f>
        <v>-13100</v>
      </c>
      <c r="J14" s="64"/>
      <c r="L14" s="138">
        <f>+G14-งบปี59!K74</f>
        <v>0</v>
      </c>
    </row>
    <row r="15" spans="1:12" ht="21" customHeight="1" thickBot="1">
      <c r="A15" s="60" t="s">
        <v>260</v>
      </c>
      <c r="E15" s="139">
        <f>SUM(E13:E14)</f>
        <v>125000</v>
      </c>
      <c r="F15" s="138"/>
      <c r="G15" s="140">
        <f>SUM(G13:G14)</f>
        <v>814494.09</v>
      </c>
      <c r="H15" s="137"/>
      <c r="I15" s="140">
        <f>SUM(I13:I14)</f>
        <v>939494.09</v>
      </c>
      <c r="J15" s="66"/>
      <c r="K15" s="176">
        <f>+I15-งบปี59!M43</f>
        <v>-13100</v>
      </c>
      <c r="L15" s="138">
        <f>+I15-งบปี59!K43</f>
        <v>0</v>
      </c>
    </row>
    <row r="16" spans="1:12" ht="21" customHeight="1" thickTop="1">
      <c r="E16" s="138"/>
      <c r="F16" s="138"/>
      <c r="G16" s="138"/>
      <c r="H16" s="138"/>
      <c r="I16" s="138"/>
    </row>
    <row r="17" spans="1:11" ht="21" customHeight="1">
      <c r="A17" s="65"/>
    </row>
    <row r="25" spans="1:11" s="52" customFormat="1" ht="22.5" customHeight="1">
      <c r="A25" s="415" t="s">
        <v>52</v>
      </c>
      <c r="B25" s="415"/>
      <c r="C25" s="415"/>
      <c r="D25" s="415"/>
      <c r="E25" s="415"/>
      <c r="F25" s="415"/>
      <c r="G25" s="415"/>
      <c r="H25" s="415"/>
      <c r="I25" s="415"/>
      <c r="J25" s="364"/>
      <c r="K25" s="177"/>
    </row>
    <row r="28" spans="1:11" s="52" customFormat="1" ht="22.5" customHeight="1">
      <c r="A28" s="415" t="str">
        <f>+งบปี59!A51</f>
        <v>ลงชื่อ………………………….กรรมการ</v>
      </c>
      <c r="B28" s="415"/>
      <c r="C28" s="415"/>
      <c r="D28" s="415"/>
      <c r="E28" s="415"/>
      <c r="F28" s="415"/>
      <c r="G28" s="415"/>
      <c r="H28" s="415"/>
      <c r="I28" s="415"/>
      <c r="J28" s="364"/>
      <c r="K28" s="177"/>
    </row>
    <row r="29" spans="1:11" s="52" customFormat="1" ht="21" customHeight="1">
      <c r="A29" s="415" t="str">
        <f>+งบปี59!A52</f>
        <v xml:space="preserve"> ( นายราฟาเอล วอคมาร์ เกอร์ฮาร์ด ไนซ์ )</v>
      </c>
      <c r="B29" s="415"/>
      <c r="C29" s="415"/>
      <c r="D29" s="415"/>
      <c r="E29" s="415"/>
      <c r="F29" s="415"/>
      <c r="G29" s="415"/>
      <c r="H29" s="415"/>
      <c r="I29" s="415"/>
      <c r="J29" s="364"/>
      <c r="K29" s="177"/>
    </row>
  </sheetData>
  <mergeCells count="4">
    <mergeCell ref="A5:J5"/>
    <mergeCell ref="A25:I25"/>
    <mergeCell ref="A28:I28"/>
    <mergeCell ref="A29:I29"/>
  </mergeCells>
  <phoneticPr fontId="0" type="noConversion"/>
  <pageMargins left="0.78740157480314965" right="7.874015748031496E-2" top="0.39370078740157483" bottom="0.98425196850393704" header="0.51181102362204722" footer="0.51181102362204722"/>
  <pageSetup paperSize="9" orientation="portrait" horizontalDpi="180" verticalDpi="18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topLeftCell="A2" zoomScale="120" workbookViewId="0">
      <selection activeCell="G26" sqref="G26"/>
    </sheetView>
  </sheetViews>
  <sheetFormatPr defaultRowHeight="21.75"/>
  <cols>
    <col min="1" max="1" width="5" style="52" customWidth="1"/>
    <col min="2" max="2" width="5.42578125" style="52" customWidth="1"/>
    <col min="3" max="3" width="3.5703125" style="52" customWidth="1"/>
    <col min="4" max="4" width="8" style="52" customWidth="1"/>
    <col min="5" max="5" width="7.5703125" style="52" customWidth="1"/>
    <col min="6" max="6" width="4.28515625" style="52" customWidth="1"/>
    <col min="7" max="7" width="15" style="52" customWidth="1"/>
    <col min="8" max="8" width="14.28515625" style="52" customWidth="1"/>
    <col min="9" max="9" width="14.140625" style="52" customWidth="1"/>
    <col min="10" max="10" width="14.28515625" style="52" customWidth="1"/>
    <col min="11" max="11" width="2.42578125" style="52" customWidth="1"/>
    <col min="12" max="16384" width="9.140625" style="52"/>
  </cols>
  <sheetData>
    <row r="1" spans="1:11">
      <c r="A1" s="370" t="str">
        <f>+งบปี59!A1</f>
        <v>บริษัท อาร์ แอนด์ อาร์ เฟรช เอ็กซ์เพรส จำกัด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</row>
    <row r="2" spans="1:11">
      <c r="A2" s="370" t="s">
        <v>77</v>
      </c>
      <c r="B2" s="370"/>
      <c r="C2" s="370"/>
      <c r="D2" s="370"/>
      <c r="E2" s="370"/>
      <c r="F2" s="370"/>
      <c r="G2" s="370"/>
      <c r="H2" s="370"/>
      <c r="I2" s="370"/>
      <c r="J2" s="370"/>
      <c r="K2" s="370"/>
    </row>
    <row r="3" spans="1:11">
      <c r="A3" s="387">
        <f>งบปี59!A56</f>
        <v>0</v>
      </c>
      <c r="B3" s="387"/>
      <c r="C3" s="387"/>
      <c r="D3" s="387"/>
      <c r="E3" s="387"/>
      <c r="F3" s="387"/>
      <c r="G3" s="387"/>
      <c r="H3" s="387"/>
      <c r="I3" s="387"/>
      <c r="J3" s="387"/>
      <c r="K3" s="370"/>
    </row>
    <row r="4" spans="1:11">
      <c r="B4" s="371"/>
    </row>
    <row r="5" spans="1:11">
      <c r="A5" s="372" t="s">
        <v>67</v>
      </c>
      <c r="C5" s="53"/>
    </row>
    <row r="6" spans="1:11">
      <c r="C6" s="53"/>
    </row>
    <row r="7" spans="1:11">
      <c r="B7" s="52" t="s">
        <v>72</v>
      </c>
      <c r="J7" s="132">
        <f>+'wps&amp;wpl'!D60</f>
        <v>-13100</v>
      </c>
    </row>
    <row r="8" spans="1:11">
      <c r="B8" s="373" t="s">
        <v>83</v>
      </c>
      <c r="C8" s="52" t="s">
        <v>84</v>
      </c>
    </row>
    <row r="9" spans="1:11">
      <c r="B9" s="373"/>
      <c r="D9" s="52" t="str">
        <f>'wps&amp;wpl'!A61</f>
        <v>ภาษีซื้อไม่ขอคืน</v>
      </c>
      <c r="I9" s="374">
        <f>+'wps&amp;wpl'!C61</f>
        <v>0</v>
      </c>
      <c r="J9" s="132"/>
    </row>
    <row r="10" spans="1:11">
      <c r="B10" s="373"/>
      <c r="D10" s="52" t="str">
        <f>'wps&amp;wpl'!A62</f>
        <v>ภาษีซื้อขอคืนไม่ได้</v>
      </c>
      <c r="I10" s="374">
        <f>+'wps&amp;wpl'!C62</f>
        <v>0</v>
      </c>
    </row>
    <row r="11" spans="1:11">
      <c r="B11" s="373"/>
      <c r="D11" s="52" t="str">
        <f>'wps&amp;wpl'!A63</f>
        <v>รายจ่ายต้องห้าม</v>
      </c>
      <c r="I11" s="374">
        <f>+'wps&amp;wpl'!C63</f>
        <v>0</v>
      </c>
    </row>
    <row r="12" spans="1:11" hidden="1">
      <c r="B12" s="373"/>
      <c r="D12" s="52" t="str">
        <f>'wps&amp;wpl'!A64</f>
        <v>ค่าใช้จ่ายยานพาหนะ</v>
      </c>
      <c r="I12" s="374">
        <f>+'wps&amp;wpl'!C64</f>
        <v>0</v>
      </c>
    </row>
    <row r="13" spans="1:11" hidden="1">
      <c r="B13" s="373"/>
      <c r="D13" s="52" t="s">
        <v>134</v>
      </c>
      <c r="I13" s="374">
        <f>+'wps&amp;wpl'!C65</f>
        <v>0</v>
      </c>
    </row>
    <row r="14" spans="1:11">
      <c r="D14" s="52" t="str">
        <f>+'wps&amp;wpl'!A66</f>
        <v>ภาษีเงินได้</v>
      </c>
      <c r="I14" s="375">
        <f>+'wps&amp;wpl'!C66</f>
        <v>0</v>
      </c>
      <c r="J14" s="376">
        <f>SUM(I9:I14)</f>
        <v>0</v>
      </c>
    </row>
    <row r="15" spans="1:11" ht="22.5" thickBot="1">
      <c r="C15" s="52" t="s">
        <v>85</v>
      </c>
      <c r="J15" s="377">
        <f>ROUND(+J7+J14,2)</f>
        <v>-13100</v>
      </c>
    </row>
    <row r="16" spans="1:11" ht="22.5" thickTop="1"/>
    <row r="17" spans="1:11">
      <c r="C17" s="372" t="s">
        <v>86</v>
      </c>
    </row>
    <row r="18" spans="1:11">
      <c r="C18" s="109" t="s">
        <v>69</v>
      </c>
      <c r="G18" s="109" t="s">
        <v>87</v>
      </c>
      <c r="H18" s="109" t="s">
        <v>88</v>
      </c>
      <c r="I18" s="109" t="s">
        <v>89</v>
      </c>
    </row>
    <row r="19" spans="1:11">
      <c r="C19" s="52" t="s">
        <v>252</v>
      </c>
      <c r="G19" s="362">
        <v>0</v>
      </c>
      <c r="H19" s="378">
        <v>300000</v>
      </c>
      <c r="I19" s="378">
        <v>0</v>
      </c>
    </row>
    <row r="20" spans="1:11">
      <c r="C20" s="379" t="s">
        <v>253</v>
      </c>
      <c r="G20" s="362">
        <v>10</v>
      </c>
      <c r="H20" s="357">
        <v>0</v>
      </c>
      <c r="I20" s="380">
        <v>0</v>
      </c>
    </row>
    <row r="21" spans="1:11" ht="22.5" thickBot="1">
      <c r="D21" s="362" t="s">
        <v>42</v>
      </c>
      <c r="H21" s="381">
        <f>SUM(H19:H20)</f>
        <v>300000</v>
      </c>
      <c r="I21" s="382">
        <f>SUM(I20:I20)</f>
        <v>0</v>
      </c>
    </row>
    <row r="22" spans="1:11" ht="22.5" thickTop="1">
      <c r="B22" s="383"/>
      <c r="H22" s="357"/>
    </row>
    <row r="23" spans="1:11">
      <c r="B23" s="383" t="s">
        <v>90</v>
      </c>
      <c r="C23" s="52" t="s">
        <v>91</v>
      </c>
      <c r="H23" s="384">
        <f>'wps&amp;wpl'!C70</f>
        <v>0</v>
      </c>
    </row>
    <row r="24" spans="1:11">
      <c r="B24" s="383"/>
      <c r="C24" s="52" t="s">
        <v>191</v>
      </c>
      <c r="H24" s="385">
        <v>0</v>
      </c>
      <c r="I24" s="386">
        <f>SUM(H23:H24)</f>
        <v>0</v>
      </c>
    </row>
    <row r="25" spans="1:11" ht="22.5" thickBot="1">
      <c r="C25" s="52" t="s">
        <v>213</v>
      </c>
      <c r="I25" s="133">
        <f>ROUND(+I21-I24,2)</f>
        <v>0</v>
      </c>
    </row>
    <row r="26" spans="1:11" ht="22.5" thickTop="1"/>
    <row r="29" spans="1:11">
      <c r="A29" s="415" t="s">
        <v>52</v>
      </c>
      <c r="B29" s="415"/>
      <c r="C29" s="415"/>
      <c r="D29" s="415"/>
      <c r="E29" s="415"/>
      <c r="F29" s="415"/>
      <c r="G29" s="415"/>
      <c r="H29" s="415"/>
      <c r="I29" s="415"/>
      <c r="J29" s="415"/>
    </row>
    <row r="30" spans="1:11" ht="22.5" customHeight="1"/>
    <row r="31" spans="1:11" ht="22.5" customHeight="1">
      <c r="A31" s="415" t="s">
        <v>92</v>
      </c>
      <c r="B31" s="415"/>
      <c r="C31" s="415"/>
      <c r="D31" s="415"/>
      <c r="E31" s="415"/>
      <c r="F31" s="415"/>
      <c r="G31" s="415"/>
      <c r="H31" s="415"/>
      <c r="I31" s="415"/>
      <c r="J31" s="415"/>
      <c r="K31" s="415"/>
    </row>
    <row r="32" spans="1:11" ht="22.5" customHeight="1">
      <c r="A32" s="415" t="str">
        <f>+งบปี59!A52</f>
        <v xml:space="preserve"> ( นายราฟาเอล วอคมาร์ เกอร์ฮาร์ด ไนซ์ )</v>
      </c>
      <c r="B32" s="415"/>
      <c r="C32" s="415"/>
      <c r="D32" s="415"/>
      <c r="E32" s="415"/>
      <c r="F32" s="415"/>
      <c r="G32" s="415"/>
      <c r="H32" s="415"/>
      <c r="I32" s="415"/>
      <c r="J32" s="415"/>
      <c r="K32" s="415"/>
    </row>
  </sheetData>
  <mergeCells count="3">
    <mergeCell ref="A31:K31"/>
    <mergeCell ref="A32:K32"/>
    <mergeCell ref="A29:J29"/>
  </mergeCells>
  <phoneticPr fontId="0" type="noConversion"/>
  <pageMargins left="0.87" right="0.62" top="0.65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topLeftCell="A22" zoomScale="120" zoomScaleNormal="85" workbookViewId="0">
      <selection activeCell="A46" sqref="A46"/>
    </sheetView>
  </sheetViews>
  <sheetFormatPr defaultRowHeight="21"/>
  <cols>
    <col min="1" max="1" width="37.42578125" style="2" bestFit="1" customWidth="1"/>
    <col min="2" max="2" width="8" style="3" customWidth="1"/>
    <col min="3" max="3" width="16.28515625" style="3" customWidth="1"/>
    <col min="4" max="4" width="16.140625" style="3" customWidth="1"/>
    <col min="5" max="5" width="15.140625" style="3" customWidth="1"/>
    <col min="6" max="6" width="16.5703125" style="3" customWidth="1"/>
    <col min="7" max="7" width="16.5703125" style="2" customWidth="1"/>
    <col min="8" max="8" width="10" style="2" bestFit="1" customWidth="1"/>
    <col min="9" max="16384" width="9.140625" style="2"/>
  </cols>
  <sheetData>
    <row r="1" spans="1:12" s="1" customFormat="1" ht="17.25" customHeight="1">
      <c r="A1" s="41" t="str">
        <f>+C1.1!A1</f>
        <v>ลูกค้า บริษัท อาร์ แอนด์ อาร์ เฟรช เอ็กซ์เพรส  จำกัด</v>
      </c>
      <c r="B1" s="41"/>
      <c r="C1" s="41"/>
      <c r="D1" s="41"/>
      <c r="E1" s="41" t="s">
        <v>7</v>
      </c>
      <c r="F1" s="41" t="s">
        <v>29</v>
      </c>
      <c r="G1" s="41"/>
      <c r="H1" s="41"/>
      <c r="I1" s="41"/>
      <c r="J1" s="41"/>
      <c r="K1" s="41"/>
      <c r="L1" s="41"/>
    </row>
    <row r="2" spans="1:12" s="1" customFormat="1" ht="17.25" customHeight="1">
      <c r="A2" s="41" t="s">
        <v>17</v>
      </c>
      <c r="B2" s="41"/>
      <c r="C2" s="41"/>
      <c r="D2" s="41"/>
      <c r="E2" s="41" t="s">
        <v>8</v>
      </c>
      <c r="F2" s="41" t="s">
        <v>9</v>
      </c>
      <c r="G2" s="41"/>
      <c r="H2" s="41"/>
      <c r="I2" s="41"/>
      <c r="J2" s="41"/>
    </row>
    <row r="3" spans="1:12" s="1" customFormat="1" ht="17.25" customHeight="1">
      <c r="A3" s="41">
        <f>+C1.1!A3</f>
        <v>0</v>
      </c>
      <c r="B3" s="41"/>
      <c r="C3" s="41"/>
      <c r="D3" s="41"/>
      <c r="E3" s="41" t="s">
        <v>10</v>
      </c>
      <c r="F3" s="41" t="s">
        <v>9</v>
      </c>
    </row>
    <row r="4" spans="1:12" s="1" customFormat="1" ht="17.25" customHeight="1">
      <c r="A4" s="11" t="s">
        <v>0</v>
      </c>
      <c r="B4" s="12" t="s">
        <v>1</v>
      </c>
      <c r="C4" s="11" t="s">
        <v>2</v>
      </c>
      <c r="D4" s="412" t="s">
        <v>3</v>
      </c>
      <c r="E4" s="414"/>
      <c r="F4" s="11" t="s">
        <v>4</v>
      </c>
      <c r="G4" s="45" t="s">
        <v>48</v>
      </c>
    </row>
    <row r="5" spans="1:12" s="1" customFormat="1" ht="17.25" customHeight="1">
      <c r="A5" s="13"/>
      <c r="B5" s="14"/>
      <c r="C5" s="46">
        <f>+C1.1!D5</f>
        <v>2560</v>
      </c>
      <c r="D5" s="46" t="str">
        <f>+C1.1!E5</f>
        <v>Dr</v>
      </c>
      <c r="E5" s="46" t="str">
        <f>+C1.1!F5</f>
        <v>Cr</v>
      </c>
      <c r="F5" s="46">
        <f>+C1.1!G5</f>
        <v>2560</v>
      </c>
      <c r="G5" s="46">
        <f>+C1.1!H5</f>
        <v>2559</v>
      </c>
    </row>
    <row r="6" spans="1:12" s="1" customFormat="1" ht="17.25" customHeight="1">
      <c r="A6" s="20" t="s">
        <v>21</v>
      </c>
      <c r="B6" s="10"/>
      <c r="C6" s="22"/>
      <c r="D6" s="35"/>
      <c r="E6" s="22"/>
      <c r="F6" s="22"/>
      <c r="G6" s="42"/>
    </row>
    <row r="7" spans="1:12" s="1" customFormat="1">
      <c r="A7" s="6" t="s">
        <v>20</v>
      </c>
      <c r="B7" s="5"/>
      <c r="C7" s="4"/>
      <c r="D7" s="23"/>
      <c r="E7" s="23"/>
      <c r="F7" s="23"/>
      <c r="G7" s="36"/>
    </row>
    <row r="8" spans="1:12">
      <c r="A8" s="7" t="s">
        <v>58</v>
      </c>
      <c r="B8" s="321" t="s">
        <v>167</v>
      </c>
      <c r="C8" s="23">
        <f>+C1.1!D11</f>
        <v>957494.09000000008</v>
      </c>
      <c r="D8" s="24"/>
      <c r="E8" s="36"/>
      <c r="F8" s="24">
        <f>SUM(C8+D8-E8)</f>
        <v>957494.09000000008</v>
      </c>
      <c r="G8" s="24">
        <f>+C1.1!H11</f>
        <v>970594.09000000008</v>
      </c>
    </row>
    <row r="9" spans="1:12">
      <c r="A9" s="7" t="s">
        <v>222</v>
      </c>
      <c r="B9" s="321" t="s">
        <v>168</v>
      </c>
      <c r="C9" s="24">
        <f>+C1.3!D15</f>
        <v>0</v>
      </c>
      <c r="D9" s="24"/>
      <c r="E9" s="24"/>
      <c r="F9" s="24">
        <f>SUM(C9+D9-E9)</f>
        <v>0</v>
      </c>
      <c r="G9" s="24">
        <f>C1.3!H15</f>
        <v>0</v>
      </c>
    </row>
    <row r="10" spans="1:12">
      <c r="A10" s="7" t="s">
        <v>164</v>
      </c>
      <c r="B10" s="321" t="s">
        <v>169</v>
      </c>
      <c r="C10" s="24">
        <f>C1.4!D10</f>
        <v>0</v>
      </c>
      <c r="D10" s="24"/>
      <c r="E10" s="24"/>
      <c r="F10" s="24">
        <f>SUM(C10+D10-E10)</f>
        <v>0</v>
      </c>
      <c r="G10" s="24">
        <f>C1.4!H10</f>
        <v>0</v>
      </c>
    </row>
    <row r="11" spans="1:12">
      <c r="A11" s="7" t="s">
        <v>165</v>
      </c>
      <c r="B11" s="321" t="s">
        <v>170</v>
      </c>
      <c r="C11" s="24">
        <f>C1.5!D9</f>
        <v>0</v>
      </c>
      <c r="D11" s="24"/>
      <c r="E11" s="24"/>
      <c r="F11" s="24">
        <f>SUM(C11+D11-E11)</f>
        <v>0</v>
      </c>
      <c r="G11" s="24">
        <f>C1.5!H9</f>
        <v>0</v>
      </c>
    </row>
    <row r="12" spans="1:12">
      <c r="A12" s="320" t="s">
        <v>103</v>
      </c>
      <c r="B12" s="322" t="s">
        <v>171</v>
      </c>
      <c r="C12" s="34">
        <f>+C1.6!D12</f>
        <v>0</v>
      </c>
      <c r="D12" s="34">
        <f>C1.6!E12</f>
        <v>0</v>
      </c>
      <c r="E12" s="34"/>
      <c r="F12" s="29">
        <f>SUM(C12+D12-E12)</f>
        <v>0</v>
      </c>
      <c r="G12" s="29">
        <f>C1.6!H12</f>
        <v>0</v>
      </c>
    </row>
    <row r="13" spans="1:12">
      <c r="A13" s="8" t="s">
        <v>19</v>
      </c>
      <c r="B13" s="8"/>
      <c r="C13" s="30">
        <f>SUM(C8:C12)</f>
        <v>957494.09000000008</v>
      </c>
      <c r="D13" s="30">
        <f>SUM(D8:D12)</f>
        <v>0</v>
      </c>
      <c r="E13" s="30">
        <f>SUM(E8:E12)</f>
        <v>0</v>
      </c>
      <c r="F13" s="30">
        <f>SUM(F8:F12)</f>
        <v>957494.09000000008</v>
      </c>
      <c r="G13" s="48">
        <f>SUM(G8:G12)</f>
        <v>970594.09000000008</v>
      </c>
    </row>
    <row r="14" spans="1:12">
      <c r="A14" s="6" t="s">
        <v>20</v>
      </c>
      <c r="B14" s="8"/>
      <c r="C14" s="34"/>
      <c r="D14" s="34"/>
      <c r="E14" s="34"/>
      <c r="F14" s="37"/>
      <c r="G14" s="131"/>
    </row>
    <row r="15" spans="1:12">
      <c r="A15" s="7" t="s">
        <v>166</v>
      </c>
      <c r="B15" s="323" t="s">
        <v>172</v>
      </c>
      <c r="C15" s="24">
        <f>C2.6!D9</f>
        <v>0</v>
      </c>
      <c r="D15" s="24"/>
      <c r="E15" s="24"/>
      <c r="F15" s="24">
        <f>SUM(C15+D15-E15)</f>
        <v>0</v>
      </c>
      <c r="G15" s="311">
        <f>C2.6!H7</f>
        <v>0</v>
      </c>
    </row>
    <row r="16" spans="1:12">
      <c r="A16" s="9" t="s">
        <v>96</v>
      </c>
      <c r="B16" s="323" t="s">
        <v>173</v>
      </c>
      <c r="C16" s="24">
        <f>+C2.9!D16</f>
        <v>0</v>
      </c>
      <c r="D16" s="24"/>
      <c r="E16" s="24"/>
      <c r="F16" s="24">
        <f>SUM(C16+D16-E16)</f>
        <v>0</v>
      </c>
      <c r="G16" s="311">
        <f>+C2.9!H16</f>
        <v>0</v>
      </c>
    </row>
    <row r="17" spans="1:7">
      <c r="A17" s="334" t="s">
        <v>121</v>
      </c>
      <c r="B17" s="335" t="s">
        <v>174</v>
      </c>
      <c r="C17" s="34">
        <f>+C2.12!D10</f>
        <v>0</v>
      </c>
      <c r="D17" s="34"/>
      <c r="E17" s="34"/>
      <c r="F17" s="29">
        <f>SUM(C17+D17-E17)</f>
        <v>0</v>
      </c>
      <c r="G17" s="47">
        <f>C2.12!H10</f>
        <v>0</v>
      </c>
    </row>
    <row r="18" spans="1:7">
      <c r="A18" s="8" t="s">
        <v>19</v>
      </c>
      <c r="B18" s="8"/>
      <c r="C18" s="30">
        <f>SUM(C15:C17)</f>
        <v>0</v>
      </c>
      <c r="D18" s="30">
        <f>SUM(D16:D17)</f>
        <v>0</v>
      </c>
      <c r="E18" s="30">
        <f>SUM(E16:E17)</f>
        <v>0</v>
      </c>
      <c r="F18" s="30">
        <f>SUM(F15:F17)</f>
        <v>0</v>
      </c>
      <c r="G18" s="30">
        <f>SUM(G15:G17)</f>
        <v>0</v>
      </c>
    </row>
    <row r="19" spans="1:7" ht="17.25" customHeight="1" thickBot="1">
      <c r="A19" s="8" t="s">
        <v>24</v>
      </c>
      <c r="B19" s="8"/>
      <c r="C19" s="38">
        <f>SUM(C13+C18)</f>
        <v>957494.09000000008</v>
      </c>
      <c r="D19" s="38">
        <f>SUM(D13+D18)</f>
        <v>0</v>
      </c>
      <c r="E19" s="38">
        <f>SUM(E13+E18)</f>
        <v>0</v>
      </c>
      <c r="F19" s="38">
        <f>SUM(F13+F18)</f>
        <v>957494.09000000008</v>
      </c>
      <c r="G19" s="38">
        <f>SUM(G13+G18)</f>
        <v>970594.09000000008</v>
      </c>
    </row>
    <row r="20" spans="1:7" ht="17.25" customHeight="1" thickTop="1">
      <c r="A20" s="21" t="s">
        <v>23</v>
      </c>
      <c r="B20" s="8"/>
      <c r="C20" s="40"/>
      <c r="D20" s="39"/>
      <c r="E20" s="39"/>
      <c r="F20" s="40"/>
      <c r="G20" s="43"/>
    </row>
    <row r="21" spans="1:7">
      <c r="A21" s="9" t="s">
        <v>22</v>
      </c>
      <c r="B21" s="8"/>
      <c r="C21" s="29"/>
      <c r="D21" s="24"/>
      <c r="E21" s="24"/>
      <c r="F21" s="29"/>
      <c r="G21" s="24"/>
    </row>
    <row r="22" spans="1:7">
      <c r="A22" s="324" t="s">
        <v>175</v>
      </c>
      <c r="B22" s="342" t="s">
        <v>106</v>
      </c>
      <c r="C22" s="24"/>
      <c r="D22" s="24"/>
      <c r="E22" s="24"/>
      <c r="F22" s="24"/>
      <c r="G22" s="24"/>
    </row>
    <row r="23" spans="1:7">
      <c r="A23" s="9" t="s">
        <v>223</v>
      </c>
      <c r="B23" s="342" t="s">
        <v>176</v>
      </c>
      <c r="C23" s="24">
        <f>+C3.2!D21</f>
        <v>18000</v>
      </c>
      <c r="D23" s="24"/>
      <c r="E23" s="24"/>
      <c r="F23" s="24">
        <f>SUM(C23-D23+E23)</f>
        <v>18000</v>
      </c>
      <c r="G23" s="24">
        <f>C3.2!H21</f>
        <v>18000</v>
      </c>
    </row>
    <row r="24" spans="1:7">
      <c r="A24" s="9" t="s">
        <v>117</v>
      </c>
      <c r="B24" s="342" t="s">
        <v>177</v>
      </c>
      <c r="C24" s="24">
        <f>+'C4'!D16</f>
        <v>0</v>
      </c>
      <c r="D24" s="24">
        <f>+'C4'!E16</f>
        <v>0</v>
      </c>
      <c r="E24" s="24">
        <f>+'C4'!F16</f>
        <v>0</v>
      </c>
      <c r="F24" s="24">
        <f>SUM(C24-D24+E24)</f>
        <v>0</v>
      </c>
      <c r="G24" s="24"/>
    </row>
    <row r="25" spans="1:7">
      <c r="A25" s="9" t="s">
        <v>178</v>
      </c>
      <c r="B25" s="342" t="s">
        <v>179</v>
      </c>
      <c r="C25" s="24"/>
      <c r="D25" s="24"/>
      <c r="E25" s="24"/>
      <c r="F25" s="24">
        <f t="shared" ref="F25:F26" si="0">SUM(C25-D25+E25)</f>
        <v>0</v>
      </c>
      <c r="G25" s="24"/>
    </row>
    <row r="26" spans="1:7">
      <c r="A26" s="9" t="s">
        <v>146</v>
      </c>
      <c r="B26" s="342" t="s">
        <v>180</v>
      </c>
      <c r="C26" s="24">
        <f>C3.5!D11</f>
        <v>0</v>
      </c>
      <c r="D26" s="24"/>
      <c r="E26" s="24"/>
      <c r="F26" s="24">
        <f t="shared" si="0"/>
        <v>0</v>
      </c>
      <c r="G26" s="24">
        <f>C3.5!H11</f>
        <v>0</v>
      </c>
    </row>
    <row r="27" spans="1:7">
      <c r="A27" s="9" t="s">
        <v>45</v>
      </c>
      <c r="B27" s="342" t="s">
        <v>181</v>
      </c>
      <c r="C27" s="28">
        <f>+C3.7!D17</f>
        <v>0</v>
      </c>
      <c r="D27" s="28"/>
      <c r="E27" s="28"/>
      <c r="F27" s="24">
        <f>SUM(C27-D27+E27)</f>
        <v>0</v>
      </c>
      <c r="G27" s="28">
        <f>C3.7!H17</f>
        <v>0</v>
      </c>
    </row>
    <row r="28" spans="1:7">
      <c r="A28" s="8" t="s">
        <v>39</v>
      </c>
      <c r="B28" s="8"/>
      <c r="C28" s="30">
        <f>SUM(C23:C27)</f>
        <v>18000</v>
      </c>
      <c r="D28" s="30">
        <f>SUM(D23:D27)</f>
        <v>0</v>
      </c>
      <c r="E28" s="30">
        <f>SUM(E23:E27)</f>
        <v>0</v>
      </c>
      <c r="F28" s="30">
        <f>SUM(F23:F27)</f>
        <v>18000</v>
      </c>
      <c r="G28" s="30">
        <f>SUM(G23:G27)</f>
        <v>18000</v>
      </c>
    </row>
    <row r="29" spans="1:7">
      <c r="A29" s="245" t="s">
        <v>116</v>
      </c>
      <c r="B29" s="8"/>
      <c r="C29" s="244"/>
      <c r="D29" s="244"/>
      <c r="E29" s="244"/>
      <c r="F29" s="244"/>
      <c r="G29" s="244"/>
    </row>
    <row r="30" spans="1:7">
      <c r="A30" s="9" t="s">
        <v>184</v>
      </c>
      <c r="B30" s="343" t="s">
        <v>14</v>
      </c>
      <c r="C30" s="24">
        <f>+'C4'!D10</f>
        <v>0</v>
      </c>
      <c r="D30" s="24">
        <f>+'C4'!E10</f>
        <v>0</v>
      </c>
      <c r="E30" s="24">
        <f>+'C4'!F10</f>
        <v>0</v>
      </c>
      <c r="F30" s="24">
        <f>SUM(C30-D30+E30)</f>
        <v>0</v>
      </c>
      <c r="G30" s="24"/>
    </row>
    <row r="31" spans="1:7">
      <c r="A31" s="9" t="s">
        <v>182</v>
      </c>
      <c r="B31" s="343" t="s">
        <v>183</v>
      </c>
      <c r="C31" s="24">
        <f>+C4.1!D8</f>
        <v>0</v>
      </c>
      <c r="D31" s="24"/>
      <c r="E31" s="24"/>
      <c r="F31" s="24">
        <f>SUM(C31-D31+E31)</f>
        <v>0</v>
      </c>
      <c r="G31" s="34"/>
    </row>
    <row r="32" spans="1:7">
      <c r="A32" s="9" t="s">
        <v>140</v>
      </c>
      <c r="B32" s="343" t="s">
        <v>185</v>
      </c>
      <c r="C32" s="34">
        <f>+C4.5!D8</f>
        <v>0</v>
      </c>
      <c r="D32" s="34"/>
      <c r="E32" s="34"/>
      <c r="F32" s="24">
        <f>SUM(C32-D32+E32)</f>
        <v>0</v>
      </c>
      <c r="G32" s="34">
        <f>C4.5!H8</f>
        <v>0</v>
      </c>
    </row>
    <row r="33" spans="1:8">
      <c r="A33" s="8" t="s">
        <v>118</v>
      </c>
      <c r="B33" s="111"/>
      <c r="C33" s="30">
        <f>SUM(C30:C32)</f>
        <v>0</v>
      </c>
      <c r="D33" s="30">
        <f t="shared" ref="D33:E33" si="1">SUM(D30:D32)</f>
        <v>0</v>
      </c>
      <c r="E33" s="30">
        <f t="shared" si="1"/>
        <v>0</v>
      </c>
      <c r="F33" s="30">
        <f>SUM(F30:F32)</f>
        <v>0</v>
      </c>
      <c r="G33" s="30">
        <f>SUM(G30:G32)</f>
        <v>0</v>
      </c>
    </row>
    <row r="34" spans="1:8">
      <c r="A34" s="111" t="s">
        <v>25</v>
      </c>
      <c r="B34" s="111"/>
      <c r="C34" s="37">
        <f>+C33+C28</f>
        <v>18000</v>
      </c>
      <c r="D34" s="37"/>
      <c r="E34" s="37"/>
      <c r="F34" s="37">
        <f>+F33+F28</f>
        <v>18000</v>
      </c>
      <c r="G34" s="37">
        <f>SUM(G28+G33)</f>
        <v>18000</v>
      </c>
    </row>
    <row r="35" spans="1:8">
      <c r="A35" s="113"/>
      <c r="B35" s="113"/>
      <c r="C35" s="114"/>
      <c r="D35" s="114"/>
      <c r="E35" s="114"/>
      <c r="F35" s="114"/>
      <c r="G35" s="110"/>
    </row>
    <row r="36" spans="1:8">
      <c r="A36" s="18" t="s">
        <v>34</v>
      </c>
      <c r="B36" s="8"/>
      <c r="C36" s="37"/>
      <c r="D36" s="24"/>
      <c r="E36" s="25"/>
      <c r="F36" s="25"/>
      <c r="G36" s="7"/>
    </row>
    <row r="37" spans="1:8">
      <c r="A37" s="258" t="s">
        <v>154</v>
      </c>
      <c r="B37" s="262"/>
      <c r="C37" s="24">
        <f>'C5'!G7</f>
        <v>0</v>
      </c>
      <c r="D37" s="24"/>
      <c r="E37" s="25"/>
      <c r="F37" s="24">
        <f>SUM(C37-D37+E37)</f>
        <v>0</v>
      </c>
      <c r="G37" s="311">
        <f>+'C5'!H7</f>
        <v>0</v>
      </c>
    </row>
    <row r="38" spans="1:8">
      <c r="A38" s="260" t="s">
        <v>155</v>
      </c>
      <c r="B38" s="8"/>
      <c r="C38" s="24">
        <f>'C5'!G8</f>
        <v>0</v>
      </c>
      <c r="D38" s="24"/>
      <c r="E38" s="25"/>
      <c r="F38" s="24">
        <f>SUM(C38-D38+E38)</f>
        <v>0</v>
      </c>
      <c r="G38" s="311">
        <f>'C5'!H8</f>
        <v>0</v>
      </c>
    </row>
    <row r="39" spans="1:8">
      <c r="A39" s="261" t="s">
        <v>35</v>
      </c>
      <c r="B39" s="259" t="s">
        <v>30</v>
      </c>
      <c r="C39" s="24">
        <f>+'C5'!D9</f>
        <v>125000</v>
      </c>
      <c r="D39" s="312"/>
      <c r="E39" s="313"/>
      <c r="F39" s="24">
        <f>SUM(C39-D39+E39)</f>
        <v>125000</v>
      </c>
      <c r="G39" s="24">
        <f>+'C5'!H9</f>
        <v>125000</v>
      </c>
    </row>
    <row r="40" spans="1:8">
      <c r="A40" s="7" t="s">
        <v>36</v>
      </c>
      <c r="B40" s="16"/>
      <c r="C40" s="108">
        <f>+'C5'!D10</f>
        <v>827594.09</v>
      </c>
      <c r="D40" s="108"/>
      <c r="E40" s="108"/>
      <c r="F40" s="108">
        <f>SUM(C40-D40+E40)</f>
        <v>827594.09</v>
      </c>
      <c r="G40" s="108">
        <f>+'C5'!H10</f>
        <v>843512.52</v>
      </c>
    </row>
    <row r="41" spans="1:8">
      <c r="A41" s="7" t="s">
        <v>51</v>
      </c>
      <c r="B41" s="16"/>
      <c r="C41" s="105">
        <f>+C56</f>
        <v>-13100</v>
      </c>
      <c r="D41" s="106"/>
      <c r="E41" s="107"/>
      <c r="F41" s="105">
        <f>+F56</f>
        <v>-13100</v>
      </c>
      <c r="G41" s="116">
        <f>+G56</f>
        <v>-15918.43</v>
      </c>
    </row>
    <row r="42" spans="1:8">
      <c r="A42" s="8" t="s">
        <v>37</v>
      </c>
      <c r="B42" s="16"/>
      <c r="C42" s="105">
        <f>SUM(C39:C41)</f>
        <v>939494.09</v>
      </c>
      <c r="D42" s="24"/>
      <c r="E42" s="25"/>
      <c r="F42" s="105">
        <f>SUM(F39:F41)</f>
        <v>939494.09</v>
      </c>
      <c r="G42" s="117">
        <f>SUM(G39:G41)</f>
        <v>952594.09</v>
      </c>
      <c r="H42" s="118">
        <f>SUM(G40:G41)</f>
        <v>827594.09</v>
      </c>
    </row>
    <row r="43" spans="1:8" ht="21.75" thickBot="1">
      <c r="A43" s="8" t="s">
        <v>38</v>
      </c>
      <c r="B43" s="8"/>
      <c r="C43" s="38">
        <f>SUM(C34+C42)</f>
        <v>957494.09</v>
      </c>
      <c r="D43" s="39"/>
      <c r="E43" s="39"/>
      <c r="F43" s="38">
        <f>SUM(F34+F42)</f>
        <v>957494.09</v>
      </c>
      <c r="G43" s="38">
        <f>SUM(G34+G42)</f>
        <v>970594.09</v>
      </c>
    </row>
    <row r="44" spans="1:8" ht="21.75" thickTop="1">
      <c r="A44" s="7"/>
      <c r="B44" s="8"/>
      <c r="C44" s="67">
        <f>SUM(-C43+C19)</f>
        <v>1.1641532182693481E-10</v>
      </c>
      <c r="D44" s="68"/>
      <c r="E44" s="68"/>
      <c r="F44" s="67">
        <f>SUM(-F43+F19)</f>
        <v>1.1641532182693481E-10</v>
      </c>
      <c r="G44" s="67">
        <f>SUM(G19-G43)</f>
        <v>1.1641532182693481E-10</v>
      </c>
    </row>
    <row r="45" spans="1:8">
      <c r="A45" s="21" t="s">
        <v>15</v>
      </c>
      <c r="B45" s="8"/>
      <c r="C45" s="24"/>
      <c r="D45" s="24"/>
      <c r="E45" s="24"/>
      <c r="F45" s="24"/>
      <c r="G45" s="24"/>
    </row>
    <row r="46" spans="1:8">
      <c r="A46" s="7" t="s">
        <v>70</v>
      </c>
      <c r="B46" s="16" t="s">
        <v>82</v>
      </c>
      <c r="C46" s="24">
        <f>+C6.1!D9</f>
        <v>0</v>
      </c>
      <c r="D46" s="24"/>
      <c r="E46" s="36"/>
      <c r="F46" s="28">
        <f>SUM(C46-D46+E46)</f>
        <v>0</v>
      </c>
      <c r="G46" s="24">
        <f>+C6.1!H9</f>
        <v>0</v>
      </c>
    </row>
    <row r="47" spans="1:8">
      <c r="A47" s="7" t="s">
        <v>46</v>
      </c>
      <c r="B47" s="16" t="s">
        <v>53</v>
      </c>
      <c r="C47" s="34">
        <f>+C6.2!D10</f>
        <v>0</v>
      </c>
      <c r="D47" s="24"/>
      <c r="E47" s="36">
        <f>C6.2!F10</f>
        <v>0</v>
      </c>
      <c r="F47" s="28">
        <f>SUM(C47-D47+E47)</f>
        <v>0</v>
      </c>
      <c r="G47" s="24">
        <f>+C6.2!H10</f>
        <v>0</v>
      </c>
    </row>
    <row r="48" spans="1:8" ht="21.75" thickBot="1">
      <c r="A48" s="8" t="s">
        <v>26</v>
      </c>
      <c r="B48" s="16"/>
      <c r="C48" s="31">
        <f>SUM(C46:C47)</f>
        <v>0</v>
      </c>
      <c r="D48" s="31">
        <f>SUM(D46:D47)</f>
        <v>0</v>
      </c>
      <c r="E48" s="31">
        <f>SUM(E46:E47)</f>
        <v>0</v>
      </c>
      <c r="F48" s="31">
        <f>SUM(F46:F47)</f>
        <v>0</v>
      </c>
      <c r="G48" s="49">
        <f>SUM(G46:G47)</f>
        <v>0</v>
      </c>
    </row>
    <row r="49" spans="1:7" ht="21.75" thickTop="1">
      <c r="A49" s="21" t="s">
        <v>27</v>
      </c>
      <c r="B49" s="8"/>
      <c r="C49" s="29"/>
      <c r="D49" s="24"/>
      <c r="E49" s="24"/>
      <c r="F49" s="29"/>
      <c r="G49" s="43"/>
    </row>
    <row r="50" spans="1:7">
      <c r="A50" s="9" t="s">
        <v>71</v>
      </c>
      <c r="B50" s="16" t="s">
        <v>54</v>
      </c>
      <c r="C50" s="24">
        <f>+'C10'!D13</f>
        <v>0</v>
      </c>
      <c r="D50" s="24"/>
      <c r="E50" s="36"/>
      <c r="F50" s="24">
        <f>SUM(C50+D50-E50)</f>
        <v>0</v>
      </c>
      <c r="G50" s="24">
        <f>+'C10'!H13</f>
        <v>0</v>
      </c>
    </row>
    <row r="51" spans="1:7">
      <c r="A51" s="15" t="s">
        <v>100</v>
      </c>
      <c r="B51" s="16"/>
      <c r="C51" s="25">
        <f>+'C11'!D10</f>
        <v>0</v>
      </c>
      <c r="D51" s="25"/>
      <c r="E51" s="316"/>
      <c r="F51" s="24">
        <f>SUM(C51+D51-E51)</f>
        <v>0</v>
      </c>
      <c r="G51" s="24">
        <f>'C11'!H10</f>
        <v>0</v>
      </c>
    </row>
    <row r="52" spans="1:7">
      <c r="A52" s="15" t="s">
        <v>101</v>
      </c>
      <c r="B52" s="16" t="s">
        <v>56</v>
      </c>
      <c r="C52" s="25">
        <f>+'C11'!D39</f>
        <v>13100</v>
      </c>
      <c r="D52" s="25"/>
      <c r="E52" s="25"/>
      <c r="F52" s="24">
        <f>SUM(C52+D52-E52)</f>
        <v>13100</v>
      </c>
      <c r="G52" s="24">
        <f>+'C11'!H39</f>
        <v>15918.43</v>
      </c>
    </row>
    <row r="53" spans="1:7">
      <c r="A53" s="15" t="s">
        <v>102</v>
      </c>
      <c r="B53" s="16"/>
      <c r="C53" s="24">
        <f>+'C11'!D41</f>
        <v>0</v>
      </c>
      <c r="D53" s="25"/>
      <c r="E53" s="25"/>
      <c r="F53" s="24">
        <f>SUM(C53+D53-E53)</f>
        <v>0</v>
      </c>
      <c r="G53" s="24"/>
    </row>
    <row r="54" spans="1:7">
      <c r="A54" s="314" t="s">
        <v>16</v>
      </c>
      <c r="B54" s="315"/>
      <c r="C54" s="154">
        <f>+'C11'!D43</f>
        <v>0</v>
      </c>
      <c r="D54" s="154"/>
      <c r="E54" s="154"/>
      <c r="F54" s="29">
        <f>SUM(C54+D54-E54)</f>
        <v>0</v>
      </c>
      <c r="G54" s="34">
        <f>+'C11'!H43</f>
        <v>0</v>
      </c>
    </row>
    <row r="55" spans="1:7">
      <c r="A55" s="16" t="s">
        <v>28</v>
      </c>
      <c r="B55" s="16"/>
      <c r="C55" s="30">
        <f>SUM(C50:C54)</f>
        <v>13100</v>
      </c>
      <c r="D55" s="25"/>
      <c r="E55" s="25"/>
      <c r="F55" s="30">
        <f>SUM(F50:F54)</f>
        <v>13100</v>
      </c>
      <c r="G55" s="30">
        <f>SUM(G50:G54)</f>
        <v>15918.43</v>
      </c>
    </row>
    <row r="56" spans="1:7" ht="21.75" thickBot="1">
      <c r="A56" s="18" t="s">
        <v>68</v>
      </c>
      <c r="B56" s="16"/>
      <c r="C56" s="69">
        <f>SUM(C48-C55)</f>
        <v>-13100</v>
      </c>
      <c r="D56" s="25"/>
      <c r="E56" s="25"/>
      <c r="F56" s="69">
        <f>SUM(F48-F55)</f>
        <v>-13100</v>
      </c>
      <c r="G56" s="69">
        <f>SUM(G48-G55)</f>
        <v>-15918.43</v>
      </c>
    </row>
    <row r="57" spans="1:7" ht="21.75" thickTop="1">
      <c r="A57" s="19"/>
      <c r="B57" s="17"/>
      <c r="C57" s="32"/>
      <c r="D57" s="26"/>
      <c r="E57" s="26"/>
      <c r="F57" s="33"/>
      <c r="G57" s="44"/>
    </row>
    <row r="58" spans="1:7">
      <c r="C58" s="27"/>
      <c r="D58" s="27"/>
      <c r="E58" s="27"/>
      <c r="F58" s="27"/>
    </row>
    <row r="59" spans="1:7">
      <c r="C59" s="119"/>
    </row>
    <row r="60" spans="1:7">
      <c r="A60" s="2" t="s">
        <v>72</v>
      </c>
      <c r="D60" s="119">
        <f>+F56</f>
        <v>-13100</v>
      </c>
    </row>
    <row r="61" spans="1:7">
      <c r="A61" s="295" t="s">
        <v>99</v>
      </c>
      <c r="C61" s="120">
        <f>'C11'!D35</f>
        <v>0</v>
      </c>
      <c r="D61" s="119"/>
    </row>
    <row r="62" spans="1:7">
      <c r="A62" s="295" t="s">
        <v>128</v>
      </c>
      <c r="C62" s="120">
        <f>'C11'!D37</f>
        <v>0</v>
      </c>
      <c r="D62" s="119"/>
    </row>
    <row r="63" spans="1:7">
      <c r="A63" s="295" t="s">
        <v>125</v>
      </c>
      <c r="C63" s="120">
        <f>'C11'!D38</f>
        <v>0</v>
      </c>
      <c r="D63" s="119"/>
    </row>
    <row r="64" spans="1:7">
      <c r="A64" s="295" t="s">
        <v>212</v>
      </c>
      <c r="C64" s="120">
        <f>'C11'!G9</f>
        <v>0</v>
      </c>
      <c r="D64" s="119"/>
    </row>
    <row r="65" spans="1:5">
      <c r="A65" s="295" t="s">
        <v>134</v>
      </c>
      <c r="C65" s="120">
        <f>+'C11'!G8-'wps&amp;wpl'!E65</f>
        <v>0</v>
      </c>
      <c r="D65" s="119"/>
      <c r="E65" s="3">
        <f>+C6.1!G7*0.3%</f>
        <v>0</v>
      </c>
    </row>
    <row r="66" spans="1:5">
      <c r="A66" s="294" t="s">
        <v>16</v>
      </c>
      <c r="C66" s="121">
        <f>'C11'!G43</f>
        <v>0</v>
      </c>
      <c r="D66" s="120">
        <f>SUM(C61:C66)</f>
        <v>0</v>
      </c>
    </row>
    <row r="67" spans="1:5" ht="21.75" thickBot="1">
      <c r="A67" s="2" t="s">
        <v>72</v>
      </c>
      <c r="D67" s="122">
        <f>SUM(D60+D66)</f>
        <v>-13100</v>
      </c>
    </row>
    <row r="68" spans="1:5" ht="21.75" thickTop="1"/>
    <row r="69" spans="1:5">
      <c r="A69" s="2" t="s">
        <v>73</v>
      </c>
      <c r="D69" s="123">
        <f>SUM(D67-150000)*15/100</f>
        <v>-24465</v>
      </c>
    </row>
    <row r="70" spans="1:5">
      <c r="A70" s="2" t="s">
        <v>74</v>
      </c>
      <c r="C70" s="123">
        <v>0</v>
      </c>
    </row>
    <row r="71" spans="1:5">
      <c r="A71" s="2" t="s">
        <v>75</v>
      </c>
      <c r="C71" s="124">
        <v>29777.439999999999</v>
      </c>
      <c r="D71" s="125">
        <f>SUM(C70:C71)</f>
        <v>29777.439999999999</v>
      </c>
    </row>
    <row r="72" spans="1:5" ht="21.75" thickBot="1">
      <c r="A72" s="2" t="s">
        <v>76</v>
      </c>
      <c r="D72" s="126">
        <f>SUM(D69-D71)</f>
        <v>-54242.44</v>
      </c>
    </row>
    <row r="73" spans="1:5" ht="21.75" thickTop="1"/>
  </sheetData>
  <mergeCells count="1">
    <mergeCell ref="D4:E4"/>
  </mergeCells>
  <phoneticPr fontId="0" type="noConversion"/>
  <pageMargins left="0.75" right="0.75" top="0.25" bottom="0.13" header="0.25" footer="0.18"/>
  <pageSetup orientation="landscape" horizontalDpi="180" verticalDpi="180" r:id="rId1"/>
  <headerFooter alignWithMargins="0"/>
  <rowBreaks count="1" manualBreakCount="1"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H16"/>
  <sheetViews>
    <sheetView workbookViewId="0">
      <selection activeCell="D8" sqref="D8"/>
    </sheetView>
  </sheetViews>
  <sheetFormatPr defaultRowHeight="21"/>
  <cols>
    <col min="1" max="1" width="28.140625" style="1" customWidth="1"/>
    <col min="2" max="2" width="11" style="1" bestFit="1" customWidth="1"/>
    <col min="3" max="3" width="6.28515625" style="1" customWidth="1"/>
    <col min="4" max="4" width="12.7109375" style="1" customWidth="1"/>
    <col min="5" max="5" width="11.5703125" style="1" customWidth="1"/>
    <col min="6" max="6" width="11.42578125" style="1" customWidth="1"/>
    <col min="7" max="7" width="14" style="1" customWidth="1"/>
    <col min="8" max="8" width="11.5703125" style="1" customWidth="1"/>
    <col min="9" max="16384" width="9.140625" style="1"/>
  </cols>
  <sheetData>
    <row r="1" spans="1:8">
      <c r="A1" s="41" t="s">
        <v>241</v>
      </c>
      <c r="F1" s="1" t="s">
        <v>7</v>
      </c>
      <c r="H1" s="71" t="s">
        <v>167</v>
      </c>
    </row>
    <row r="2" spans="1:8">
      <c r="A2" s="1" t="s">
        <v>59</v>
      </c>
      <c r="F2" s="72" t="s">
        <v>8</v>
      </c>
      <c r="G2" s="73" t="s">
        <v>9</v>
      </c>
    </row>
    <row r="3" spans="1:8">
      <c r="A3" s="1">
        <f>งบปี59!A4</f>
        <v>0</v>
      </c>
      <c r="F3" s="72" t="s">
        <v>10</v>
      </c>
      <c r="G3" s="73" t="s">
        <v>9</v>
      </c>
    </row>
    <row r="4" spans="1:8">
      <c r="A4" s="45" t="s">
        <v>0</v>
      </c>
      <c r="B4" s="45" t="s">
        <v>18</v>
      </c>
      <c r="C4" s="74" t="s">
        <v>1</v>
      </c>
      <c r="D4" s="45" t="s">
        <v>2</v>
      </c>
      <c r="E4" s="412" t="s">
        <v>3</v>
      </c>
      <c r="F4" s="414"/>
      <c r="G4" s="45" t="s">
        <v>4</v>
      </c>
      <c r="H4" s="45" t="s">
        <v>48</v>
      </c>
    </row>
    <row r="5" spans="1:8">
      <c r="A5" s="75"/>
      <c r="B5" s="75"/>
      <c r="C5" s="76"/>
      <c r="D5" s="46">
        <v>2560</v>
      </c>
      <c r="E5" s="77" t="s">
        <v>5</v>
      </c>
      <c r="F5" s="46" t="s">
        <v>6</v>
      </c>
      <c r="G5" s="46">
        <f>D5</f>
        <v>2560</v>
      </c>
      <c r="H5" s="46">
        <v>2559</v>
      </c>
    </row>
    <row r="6" spans="1:8">
      <c r="A6" s="42"/>
      <c r="B6" s="42"/>
      <c r="C6" s="264"/>
      <c r="D6" s="42"/>
      <c r="E6" s="264"/>
      <c r="F6" s="42"/>
      <c r="G6" s="42"/>
      <c r="H6" s="80"/>
    </row>
    <row r="7" spans="1:8">
      <c r="A7" s="81" t="s">
        <v>136</v>
      </c>
      <c r="B7" s="82" t="s">
        <v>147</v>
      </c>
      <c r="C7" s="96"/>
      <c r="D7" s="100">
        <v>339395.83</v>
      </c>
      <c r="E7" s="85"/>
      <c r="F7" s="86"/>
      <c r="G7" s="86">
        <f>SUM(D7+E7-F7)</f>
        <v>339395.83</v>
      </c>
      <c r="H7" s="100">
        <v>352495.83</v>
      </c>
    </row>
    <row r="8" spans="1:8">
      <c r="A8" s="81" t="s">
        <v>105</v>
      </c>
      <c r="B8" s="82" t="s">
        <v>148</v>
      </c>
      <c r="C8" s="287"/>
      <c r="D8" s="100">
        <v>473785</v>
      </c>
      <c r="E8" s="85"/>
      <c r="F8" s="86"/>
      <c r="G8" s="86">
        <f>SUM(D8+E8-F8)</f>
        <v>473785</v>
      </c>
      <c r="H8" s="100">
        <v>473785</v>
      </c>
    </row>
    <row r="9" spans="1:8">
      <c r="A9" s="81"/>
      <c r="B9" s="82"/>
      <c r="C9" s="287"/>
      <c r="D9" s="100">
        <v>144313.26</v>
      </c>
      <c r="E9" s="85"/>
      <c r="F9" s="86"/>
      <c r="G9" s="86">
        <f>SUM(D9+E9-F9)</f>
        <v>144313.26</v>
      </c>
      <c r="H9" s="100">
        <v>144313.26</v>
      </c>
    </row>
    <row r="10" spans="1:8">
      <c r="A10" s="80"/>
      <c r="B10" s="182"/>
      <c r="C10" s="183"/>
      <c r="D10" s="178"/>
      <c r="E10" s="97"/>
      <c r="F10" s="184"/>
      <c r="G10" s="184"/>
      <c r="H10" s="178"/>
    </row>
    <row r="11" spans="1:8">
      <c r="A11" s="75"/>
      <c r="B11" s="75"/>
      <c r="C11" s="76"/>
      <c r="D11" s="91">
        <f>SUM(D7:D9)</f>
        <v>957494.09000000008</v>
      </c>
      <c r="E11" s="91">
        <f>SUM(E7:E9)</f>
        <v>0</v>
      </c>
      <c r="F11" s="91">
        <f>SUM(F7:F9)</f>
        <v>0</v>
      </c>
      <c r="G11" s="91">
        <f>SUM(G7:G9)</f>
        <v>957494.09000000008</v>
      </c>
      <c r="H11" s="91">
        <f>SUM(H7:H9)</f>
        <v>970594.09000000008</v>
      </c>
    </row>
    <row r="12" spans="1:8">
      <c r="H12" s="134"/>
    </row>
    <row r="13" spans="1:8">
      <c r="G13" s="134"/>
    </row>
    <row r="14" spans="1:8">
      <c r="G14" s="134"/>
    </row>
    <row r="15" spans="1:8">
      <c r="G15" s="134"/>
    </row>
    <row r="16" spans="1:8">
      <c r="G16" s="134"/>
    </row>
  </sheetData>
  <mergeCells count="1">
    <mergeCell ref="E4:F4"/>
  </mergeCells>
  <phoneticPr fontId="0" type="noConversion"/>
  <pageMargins left="0.75" right="0.38" top="0.66" bottom="1.17" header="0.5" footer="0.5"/>
  <pageSetup orientation="portrait" horizontalDpi="180" verticalDpi="18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H15"/>
  <sheetViews>
    <sheetView zoomScale="120" workbookViewId="0">
      <selection activeCell="H10" sqref="H10"/>
    </sheetView>
  </sheetViews>
  <sheetFormatPr defaultRowHeight="21"/>
  <cols>
    <col min="1" max="1" width="28.140625" style="1" customWidth="1"/>
    <col min="2" max="2" width="11" style="1" bestFit="1" customWidth="1"/>
    <col min="3" max="3" width="6.28515625" style="1" customWidth="1"/>
    <col min="4" max="4" width="12.7109375" style="1" customWidth="1"/>
    <col min="5" max="5" width="11.5703125" style="1" customWidth="1"/>
    <col min="6" max="6" width="11.42578125" style="1" customWidth="1"/>
    <col min="7" max="7" width="14" style="1" customWidth="1"/>
    <col min="8" max="8" width="11.5703125" style="1" customWidth="1"/>
    <col min="9" max="16384" width="9.140625" style="1"/>
  </cols>
  <sheetData>
    <row r="1" spans="1:8">
      <c r="A1" s="41" t="str">
        <f>C1.1!A1</f>
        <v>ลูกค้า บริษัท อาร์ แอนด์ อาร์ เฟรช เอ็กซ์เพรส  จำกัด</v>
      </c>
      <c r="F1" s="1" t="s">
        <v>7</v>
      </c>
      <c r="H1" s="71" t="s">
        <v>11</v>
      </c>
    </row>
    <row r="2" spans="1:8">
      <c r="A2" s="1" t="s">
        <v>186</v>
      </c>
      <c r="F2" s="72" t="s">
        <v>8</v>
      </c>
      <c r="G2" s="73" t="s">
        <v>9</v>
      </c>
    </row>
    <row r="3" spans="1:8">
      <c r="A3" s="1" t="s">
        <v>248</v>
      </c>
      <c r="F3" s="72" t="s">
        <v>10</v>
      </c>
      <c r="G3" s="73" t="s">
        <v>9</v>
      </c>
    </row>
    <row r="4" spans="1:8">
      <c r="A4" s="45" t="s">
        <v>0</v>
      </c>
      <c r="B4" s="45" t="s">
        <v>18</v>
      </c>
      <c r="C4" s="74" t="s">
        <v>1</v>
      </c>
      <c r="D4" s="45" t="s">
        <v>2</v>
      </c>
      <c r="E4" s="412" t="s">
        <v>3</v>
      </c>
      <c r="F4" s="414"/>
      <c r="G4" s="45" t="s">
        <v>4</v>
      </c>
      <c r="H4" s="45" t="s">
        <v>48</v>
      </c>
    </row>
    <row r="5" spans="1:8">
      <c r="A5" s="75"/>
      <c r="B5" s="75"/>
      <c r="C5" s="76"/>
      <c r="D5" s="46">
        <f>C1.1!D5</f>
        <v>2560</v>
      </c>
      <c r="E5" s="77" t="s">
        <v>5</v>
      </c>
      <c r="F5" s="46" t="s">
        <v>6</v>
      </c>
      <c r="G5" s="46">
        <f>D5</f>
        <v>2560</v>
      </c>
      <c r="H5" s="46">
        <f>C1.1!H5</f>
        <v>2559</v>
      </c>
    </row>
    <row r="6" spans="1:8">
      <c r="A6" s="42"/>
      <c r="B6" s="42"/>
      <c r="C6" s="264"/>
      <c r="D6" s="325"/>
      <c r="E6" s="264"/>
      <c r="F6" s="42"/>
      <c r="G6" s="325"/>
      <c r="H6" s="80"/>
    </row>
    <row r="7" spans="1:8">
      <c r="A7" s="326" t="s">
        <v>129</v>
      </c>
      <c r="B7" s="327" t="s">
        <v>214</v>
      </c>
      <c r="C7" s="328"/>
      <c r="D7" s="329"/>
      <c r="E7" s="330">
        <v>0</v>
      </c>
      <c r="F7" s="331"/>
      <c r="G7" s="332">
        <f>SUM(D7+E7-F7)</f>
        <v>0</v>
      </c>
      <c r="H7" s="329"/>
    </row>
    <row r="8" spans="1:8">
      <c r="A8" s="326" t="s">
        <v>123</v>
      </c>
      <c r="B8" s="327"/>
      <c r="C8" s="333"/>
      <c r="D8" s="329"/>
      <c r="E8" s="330"/>
      <c r="F8" s="331"/>
      <c r="G8" s="332">
        <f>SUM(D8+E8-F8)</f>
        <v>0</v>
      </c>
      <c r="H8" s="329"/>
    </row>
    <row r="9" spans="1:8">
      <c r="A9" s="306" t="s">
        <v>200</v>
      </c>
      <c r="B9" s="94" t="s">
        <v>199</v>
      </c>
      <c r="C9" s="95"/>
      <c r="D9" s="272"/>
      <c r="E9" s="307"/>
      <c r="F9" s="272"/>
      <c r="G9" s="272">
        <f t="shared" ref="G9" si="0">SUM(D9+E9-F9)</f>
        <v>0</v>
      </c>
      <c r="H9" s="272"/>
    </row>
    <row r="10" spans="1:8">
      <c r="A10" s="306" t="s">
        <v>137</v>
      </c>
      <c r="B10" s="94" t="s">
        <v>189</v>
      </c>
      <c r="C10" s="95"/>
      <c r="D10" s="272">
        <v>0</v>
      </c>
      <c r="E10" s="307"/>
      <c r="F10" s="272"/>
      <c r="G10" s="272">
        <f t="shared" ref="G10" si="1">SUM(D10+E10-F10)</f>
        <v>0</v>
      </c>
      <c r="H10" s="272"/>
    </row>
    <row r="11" spans="1:8">
      <c r="A11" s="326"/>
      <c r="B11" s="327"/>
      <c r="C11" s="333"/>
      <c r="D11" s="329"/>
      <c r="E11" s="330"/>
      <c r="F11" s="331"/>
      <c r="G11" s="332"/>
      <c r="H11" s="329"/>
    </row>
    <row r="12" spans="1:8">
      <c r="A12" s="326"/>
      <c r="B12" s="327"/>
      <c r="C12" s="333"/>
      <c r="D12" s="329"/>
      <c r="E12" s="330"/>
      <c r="F12" s="331"/>
      <c r="G12" s="332"/>
      <c r="H12" s="329"/>
    </row>
    <row r="13" spans="1:8">
      <c r="A13" s="326"/>
      <c r="B13" s="327"/>
      <c r="C13" s="333"/>
      <c r="D13" s="329"/>
      <c r="E13" s="330"/>
      <c r="F13" s="331"/>
      <c r="G13" s="332"/>
      <c r="H13" s="329"/>
    </row>
    <row r="14" spans="1:8">
      <c r="A14" s="80"/>
      <c r="B14" s="182"/>
      <c r="C14" s="183"/>
      <c r="D14" s="282"/>
      <c r="E14" s="97"/>
      <c r="F14" s="184"/>
      <c r="G14" s="288"/>
      <c r="H14" s="178"/>
    </row>
    <row r="15" spans="1:8">
      <c r="A15" s="75"/>
      <c r="B15" s="75"/>
      <c r="C15" s="76"/>
      <c r="D15" s="283">
        <f>SUM(D7:D14)</f>
        <v>0</v>
      </c>
      <c r="E15" s="91">
        <f>SUM(E7:E8)</f>
        <v>0</v>
      </c>
      <c r="F15" s="91">
        <f>SUM(F7:F8)</f>
        <v>0</v>
      </c>
      <c r="G15" s="283">
        <f>SUM(G7:G14)</f>
        <v>0</v>
      </c>
      <c r="H15" s="91">
        <f>SUM(H7:H14)</f>
        <v>0</v>
      </c>
    </row>
  </sheetData>
  <mergeCells count="1">
    <mergeCell ref="E4:F4"/>
  </mergeCells>
  <pageMargins left="0.75" right="0.38" top="0.66" bottom="1.17" header="0.5" footer="0.5"/>
  <pageSetup orientation="portrait" horizontalDpi="180" verticalDpi="18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H10"/>
  <sheetViews>
    <sheetView topLeftCell="A4" zoomScale="120" workbookViewId="0">
      <selection activeCell="G26" sqref="G26"/>
    </sheetView>
  </sheetViews>
  <sheetFormatPr defaultRowHeight="21"/>
  <cols>
    <col min="1" max="1" width="25.5703125" style="1" customWidth="1"/>
    <col min="2" max="2" width="9.28515625" style="1" customWidth="1"/>
    <col min="3" max="3" width="6.28515625" style="1" customWidth="1"/>
    <col min="4" max="4" width="10.7109375" style="1" customWidth="1"/>
    <col min="5" max="5" width="10" style="1" customWidth="1"/>
    <col min="6" max="6" width="11.42578125" style="1" customWidth="1"/>
    <col min="7" max="7" width="12.7109375" style="1" customWidth="1"/>
    <col min="8" max="8" width="11" style="1" customWidth="1"/>
    <col min="9" max="16384" width="9.140625" style="1"/>
  </cols>
  <sheetData>
    <row r="1" spans="1:8">
      <c r="A1" s="41" t="str">
        <f>+C1.1!A1</f>
        <v>ลูกค้า บริษัท อาร์ แอนด์ อาร์ เฟรช เอ็กซ์เพรส  จำกัด</v>
      </c>
      <c r="F1" s="1" t="s">
        <v>7</v>
      </c>
      <c r="H1" s="71" t="s">
        <v>12</v>
      </c>
    </row>
    <row r="2" spans="1:8">
      <c r="A2" s="1" t="s">
        <v>157</v>
      </c>
      <c r="F2" s="72" t="s">
        <v>8</v>
      </c>
      <c r="G2" s="73" t="s">
        <v>9</v>
      </c>
    </row>
    <row r="3" spans="1:8">
      <c r="A3" s="1">
        <f>+C1.1!A3</f>
        <v>0</v>
      </c>
      <c r="F3" s="72" t="s">
        <v>10</v>
      </c>
      <c r="G3" s="73" t="s">
        <v>9</v>
      </c>
    </row>
    <row r="4" spans="1:8">
      <c r="A4" s="45" t="s">
        <v>0</v>
      </c>
      <c r="B4" s="45" t="s">
        <v>18</v>
      </c>
      <c r="C4" s="74" t="s">
        <v>1</v>
      </c>
      <c r="D4" s="45" t="s">
        <v>2</v>
      </c>
      <c r="E4" s="412" t="s">
        <v>3</v>
      </c>
      <c r="F4" s="414"/>
      <c r="G4" s="45" t="s">
        <v>4</v>
      </c>
      <c r="H4" s="45" t="s">
        <v>48</v>
      </c>
    </row>
    <row r="5" spans="1:8">
      <c r="A5" s="75"/>
      <c r="B5" s="75"/>
      <c r="C5" s="76"/>
      <c r="D5" s="46">
        <f>+C1.1!D5</f>
        <v>2560</v>
      </c>
      <c r="E5" s="46" t="str">
        <f>+C1.1!E5</f>
        <v>Dr</v>
      </c>
      <c r="F5" s="46" t="str">
        <f>+C1.1!F5</f>
        <v>Cr</v>
      </c>
      <c r="G5" s="46">
        <f>+C1.1!G5</f>
        <v>2560</v>
      </c>
      <c r="H5" s="46">
        <f>+C1.1!H5</f>
        <v>2559</v>
      </c>
    </row>
    <row r="6" spans="1:8">
      <c r="A6" s="263"/>
      <c r="B6" s="42"/>
      <c r="C6" s="264"/>
      <c r="D6" s="42"/>
      <c r="E6" s="264"/>
      <c r="F6" s="42"/>
      <c r="G6" s="42"/>
      <c r="H6" s="80"/>
    </row>
    <row r="7" spans="1:8">
      <c r="A7" s="81" t="s">
        <v>164</v>
      </c>
      <c r="B7" s="82" t="s">
        <v>193</v>
      </c>
      <c r="C7" s="96"/>
      <c r="D7" s="319"/>
      <c r="E7" s="85"/>
      <c r="F7" s="86"/>
      <c r="G7" s="86">
        <f>SUM(D7+E7-F7)</f>
        <v>0</v>
      </c>
      <c r="H7" s="319"/>
    </row>
    <row r="8" spans="1:8">
      <c r="A8" s="306"/>
      <c r="B8" s="94"/>
      <c r="C8" s="95"/>
      <c r="D8" s="272"/>
      <c r="E8" s="307"/>
      <c r="F8" s="272"/>
      <c r="G8" s="272"/>
      <c r="H8" s="272"/>
    </row>
    <row r="9" spans="1:8">
      <c r="A9" s="80"/>
      <c r="B9" s="80"/>
      <c r="C9" s="41"/>
      <c r="D9" s="184"/>
      <c r="E9" s="97"/>
      <c r="F9" s="184"/>
      <c r="G9" s="184"/>
      <c r="H9" s="80"/>
    </row>
    <row r="10" spans="1:8">
      <c r="A10" s="75"/>
      <c r="B10" s="75"/>
      <c r="C10" s="76"/>
      <c r="D10" s="91">
        <f>SUM(D7:D9)</f>
        <v>0</v>
      </c>
      <c r="E10" s="92"/>
      <c r="F10" s="91"/>
      <c r="G10" s="91">
        <f>SUM(G7:G9)</f>
        <v>0</v>
      </c>
      <c r="H10" s="48">
        <f>SUM(H7:H9)</f>
        <v>0</v>
      </c>
    </row>
  </sheetData>
  <mergeCells count="1">
    <mergeCell ref="E4:F4"/>
  </mergeCells>
  <pageMargins left="0.75" right="0.75" top="1" bottom="1" header="0.5" footer="0.5"/>
  <pageSetup paperSize="9" orientation="portrait" verticalDpi="12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zoomScale="120" workbookViewId="0">
      <selection activeCell="G26" sqref="G26"/>
    </sheetView>
  </sheetViews>
  <sheetFormatPr defaultRowHeight="21"/>
  <cols>
    <col min="1" max="1" width="25.5703125" style="1" customWidth="1"/>
    <col min="2" max="2" width="9.28515625" style="1" customWidth="1"/>
    <col min="3" max="3" width="6.28515625" style="1" customWidth="1"/>
    <col min="4" max="4" width="10.7109375" style="1" customWidth="1"/>
    <col min="5" max="5" width="10" style="1" customWidth="1"/>
    <col min="6" max="6" width="11.42578125" style="1" customWidth="1"/>
    <col min="7" max="7" width="12.7109375" style="1" customWidth="1"/>
    <col min="8" max="8" width="11" style="1" customWidth="1"/>
    <col min="9" max="16384" width="9.140625" style="1"/>
  </cols>
  <sheetData>
    <row r="1" spans="1:8">
      <c r="A1" s="41" t="str">
        <f>+C1.1!A1</f>
        <v>ลูกค้า บริษัท อาร์ แอนด์ อาร์ เฟรช เอ็กซ์เพรส  จำกัด</v>
      </c>
      <c r="F1" s="1" t="s">
        <v>7</v>
      </c>
      <c r="H1" s="71" t="s">
        <v>12</v>
      </c>
    </row>
    <row r="2" spans="1:8">
      <c r="A2" s="1" t="s">
        <v>158</v>
      </c>
      <c r="F2" s="72" t="s">
        <v>8</v>
      </c>
      <c r="G2" s="73" t="s">
        <v>9</v>
      </c>
    </row>
    <row r="3" spans="1:8">
      <c r="A3" s="1">
        <f>+C1.1!A3</f>
        <v>0</v>
      </c>
      <c r="F3" s="72" t="s">
        <v>10</v>
      </c>
      <c r="G3" s="73" t="s">
        <v>9</v>
      </c>
    </row>
    <row r="4" spans="1:8">
      <c r="A4" s="45" t="s">
        <v>0</v>
      </c>
      <c r="B4" s="45" t="s">
        <v>18</v>
      </c>
      <c r="C4" s="74" t="s">
        <v>1</v>
      </c>
      <c r="D4" s="45" t="s">
        <v>2</v>
      </c>
      <c r="E4" s="412" t="s">
        <v>3</v>
      </c>
      <c r="F4" s="414"/>
      <c r="G4" s="45" t="s">
        <v>4</v>
      </c>
      <c r="H4" s="45" t="s">
        <v>48</v>
      </c>
    </row>
    <row r="5" spans="1:8">
      <c r="A5" s="75"/>
      <c r="B5" s="75"/>
      <c r="C5" s="76"/>
      <c r="D5" s="46">
        <f>+C1.1!D5</f>
        <v>2560</v>
      </c>
      <c r="E5" s="46" t="str">
        <f>+C1.1!E5</f>
        <v>Dr</v>
      </c>
      <c r="F5" s="46" t="str">
        <f>+C1.1!F5</f>
        <v>Cr</v>
      </c>
      <c r="G5" s="46">
        <f>+C1.1!G5</f>
        <v>2560</v>
      </c>
      <c r="H5" s="46">
        <f>+C1.1!H5</f>
        <v>2559</v>
      </c>
    </row>
    <row r="6" spans="1:8">
      <c r="A6" s="104"/>
      <c r="B6" s="78"/>
      <c r="C6" s="79"/>
      <c r="D6" s="78"/>
      <c r="E6" s="79"/>
      <c r="F6" s="78"/>
      <c r="G6" s="78"/>
      <c r="H6" s="80"/>
    </row>
    <row r="7" spans="1:8">
      <c r="A7" s="81" t="s">
        <v>165</v>
      </c>
      <c r="B7" s="82"/>
      <c r="C7" s="83"/>
      <c r="D7" s="93">
        <v>0</v>
      </c>
      <c r="E7" s="85"/>
      <c r="F7" s="86"/>
      <c r="G7" s="86">
        <f>SUM(D7+E7-F7)</f>
        <v>0</v>
      </c>
      <c r="H7" s="93">
        <v>0</v>
      </c>
    </row>
    <row r="8" spans="1:8">
      <c r="A8" s="87"/>
      <c r="B8" s="87"/>
      <c r="C8" s="88"/>
      <c r="D8" s="89"/>
      <c r="E8" s="90"/>
      <c r="F8" s="89"/>
      <c r="G8" s="89"/>
      <c r="H8" s="80"/>
    </row>
    <row r="9" spans="1:8">
      <c r="A9" s="75"/>
      <c r="B9" s="75"/>
      <c r="C9" s="76"/>
      <c r="D9" s="91">
        <f>SUM(D7:D8)</f>
        <v>0</v>
      </c>
      <c r="E9" s="92"/>
      <c r="F9" s="91"/>
      <c r="G9" s="91">
        <f>SUM(G7:G8)</f>
        <v>0</v>
      </c>
      <c r="H9" s="48">
        <f>SUM(H7:H8)</f>
        <v>0</v>
      </c>
    </row>
  </sheetData>
  <mergeCells count="1">
    <mergeCell ref="E4:F4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topLeftCell="A2" zoomScale="120" workbookViewId="0">
      <selection activeCell="G26" sqref="G26"/>
    </sheetView>
  </sheetViews>
  <sheetFormatPr defaultRowHeight="21"/>
  <cols>
    <col min="1" max="1" width="25.5703125" style="1" customWidth="1"/>
    <col min="2" max="2" width="9.28515625" style="1" customWidth="1"/>
    <col min="3" max="3" width="6.28515625" style="1" customWidth="1"/>
    <col min="4" max="4" width="10.7109375" style="1" customWidth="1"/>
    <col min="5" max="5" width="10" style="1" customWidth="1"/>
    <col min="6" max="6" width="11.42578125" style="1" customWidth="1"/>
    <col min="7" max="7" width="12.7109375" style="1" customWidth="1"/>
    <col min="8" max="8" width="11" style="1" customWidth="1"/>
    <col min="9" max="16384" width="9.140625" style="1"/>
  </cols>
  <sheetData>
    <row r="1" spans="1:8">
      <c r="A1" s="41" t="str">
        <f>+C1.1!A1</f>
        <v>ลูกค้า บริษัท อาร์ แอนด์ อาร์ เฟรช เอ็กซ์เพรส  จำกัด</v>
      </c>
      <c r="F1" s="1" t="s">
        <v>7</v>
      </c>
      <c r="H1" s="71" t="s">
        <v>12</v>
      </c>
    </row>
    <row r="2" spans="1:8">
      <c r="A2" s="1" t="s">
        <v>104</v>
      </c>
      <c r="F2" s="72" t="s">
        <v>8</v>
      </c>
      <c r="G2" s="73" t="s">
        <v>9</v>
      </c>
    </row>
    <row r="3" spans="1:8">
      <c r="A3" s="1">
        <f>+C1.1!A3</f>
        <v>0</v>
      </c>
      <c r="F3" s="72" t="s">
        <v>10</v>
      </c>
      <c r="G3" s="73" t="s">
        <v>9</v>
      </c>
    </row>
    <row r="4" spans="1:8">
      <c r="A4" s="45" t="s">
        <v>0</v>
      </c>
      <c r="B4" s="45" t="s">
        <v>18</v>
      </c>
      <c r="C4" s="74" t="s">
        <v>1</v>
      </c>
      <c r="D4" s="45" t="s">
        <v>2</v>
      </c>
      <c r="E4" s="412" t="s">
        <v>3</v>
      </c>
      <c r="F4" s="414"/>
      <c r="G4" s="45" t="s">
        <v>4</v>
      </c>
      <c r="H4" s="45" t="s">
        <v>48</v>
      </c>
    </row>
    <row r="5" spans="1:8">
      <c r="A5" s="75"/>
      <c r="B5" s="75"/>
      <c r="C5" s="76"/>
      <c r="D5" s="46">
        <f>+C1.1!D5</f>
        <v>2560</v>
      </c>
      <c r="E5" s="46" t="str">
        <f>+C1.1!E5</f>
        <v>Dr</v>
      </c>
      <c r="F5" s="46" t="str">
        <f>+C1.1!F5</f>
        <v>Cr</v>
      </c>
      <c r="G5" s="46">
        <f>+C1.1!G5</f>
        <v>2560</v>
      </c>
      <c r="H5" s="46">
        <f>+C1.1!H5</f>
        <v>2559</v>
      </c>
    </row>
    <row r="6" spans="1:8">
      <c r="A6" s="263"/>
      <c r="B6" s="42"/>
      <c r="C6" s="264"/>
      <c r="D6" s="265"/>
      <c r="E6" s="266"/>
      <c r="F6" s="265"/>
      <c r="G6" s="265"/>
      <c r="H6" s="80"/>
    </row>
    <row r="7" spans="1:8">
      <c r="A7" s="306" t="s">
        <v>91</v>
      </c>
      <c r="B7" s="94" t="s">
        <v>215</v>
      </c>
      <c r="C7" s="95"/>
      <c r="D7" s="272"/>
      <c r="E7" s="307"/>
      <c r="F7" s="272"/>
      <c r="G7" s="272">
        <f>SUM(D7+E7-F7)</f>
        <v>0</v>
      </c>
      <c r="H7" s="272"/>
    </row>
    <row r="8" spans="1:8">
      <c r="A8" s="306" t="s">
        <v>191</v>
      </c>
      <c r="B8" s="94" t="s">
        <v>190</v>
      </c>
      <c r="C8" s="95"/>
      <c r="D8" s="272"/>
      <c r="E8" s="307"/>
      <c r="F8" s="272"/>
      <c r="G8" s="272">
        <f>SUM(D8+E8-F8)</f>
        <v>0</v>
      </c>
      <c r="H8" s="272"/>
    </row>
    <row r="9" spans="1:8">
      <c r="A9" s="306" t="s">
        <v>216</v>
      </c>
      <c r="B9" s="94" t="s">
        <v>192</v>
      </c>
      <c r="C9" s="95"/>
      <c r="D9" s="272"/>
      <c r="E9" s="307"/>
      <c r="F9" s="272"/>
      <c r="G9" s="272">
        <f t="shared" ref="G9" si="0">SUM(D9+E9-F9)</f>
        <v>0</v>
      </c>
      <c r="H9" s="272"/>
    </row>
    <row r="10" spans="1:8">
      <c r="A10" s="306"/>
      <c r="B10" s="94"/>
      <c r="C10" s="95"/>
      <c r="D10" s="272"/>
      <c r="E10" s="307"/>
      <c r="F10" s="272"/>
      <c r="G10" s="272"/>
      <c r="H10" s="272"/>
    </row>
    <row r="11" spans="1:8">
      <c r="A11" s="304"/>
      <c r="B11" s="351"/>
      <c r="C11" s="305"/>
      <c r="D11" s="267"/>
      <c r="E11" s="268"/>
      <c r="F11" s="269"/>
      <c r="G11" s="270">
        <f>SUM(D11+E11-F11)</f>
        <v>0</v>
      </c>
      <c r="H11" s="267"/>
    </row>
    <row r="12" spans="1:8">
      <c r="A12" s="75"/>
      <c r="B12" s="75"/>
      <c r="C12" s="76"/>
      <c r="D12" s="271">
        <f>SUM(D7:D11)</f>
        <v>0</v>
      </c>
      <c r="E12" s="271">
        <f>SUM(E7:E11)</f>
        <v>0</v>
      </c>
      <c r="F12" s="271">
        <f>SUM(F7:F11)</f>
        <v>0</v>
      </c>
      <c r="G12" s="271">
        <f>SUM(G7:G11)</f>
        <v>0</v>
      </c>
      <c r="H12" s="91">
        <f>SUM(H7:H11)</f>
        <v>0</v>
      </c>
    </row>
    <row r="14" spans="1:8">
      <c r="D14" s="310"/>
      <c r="H14" s="310"/>
    </row>
    <row r="15" spans="1:8">
      <c r="D15" s="309"/>
    </row>
  </sheetData>
  <mergeCells count="1">
    <mergeCell ref="E4:F4"/>
  </mergeCell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"/>
  <sheetViews>
    <sheetView topLeftCell="A4" zoomScale="120" workbookViewId="0">
      <selection activeCell="H7" sqref="H7"/>
    </sheetView>
  </sheetViews>
  <sheetFormatPr defaultRowHeight="21"/>
  <cols>
    <col min="1" max="1" width="25.5703125" style="1" customWidth="1"/>
    <col min="2" max="2" width="9.28515625" style="1" customWidth="1"/>
    <col min="3" max="3" width="6.28515625" style="1" customWidth="1"/>
    <col min="4" max="4" width="10.7109375" style="1" customWidth="1"/>
    <col min="5" max="5" width="10" style="1" customWidth="1"/>
    <col min="6" max="6" width="11.42578125" style="1" customWidth="1"/>
    <col min="7" max="7" width="12.7109375" style="1" customWidth="1"/>
    <col min="8" max="8" width="11" style="1" customWidth="1"/>
    <col min="9" max="16384" width="9.140625" style="1"/>
  </cols>
  <sheetData>
    <row r="1" spans="1:8">
      <c r="A1" s="41" t="str">
        <f>+C1.1!A1</f>
        <v>ลูกค้า บริษัท อาร์ แอนด์ อาร์ เฟรช เอ็กซ์เพรส  จำกัด</v>
      </c>
      <c r="F1" s="1" t="s">
        <v>7</v>
      </c>
      <c r="H1" s="71" t="s">
        <v>12</v>
      </c>
    </row>
    <row r="2" spans="1:8">
      <c r="A2" s="1" t="s">
        <v>159</v>
      </c>
      <c r="F2" s="72" t="s">
        <v>8</v>
      </c>
      <c r="G2" s="73" t="s">
        <v>9</v>
      </c>
    </row>
    <row r="3" spans="1:8">
      <c r="A3" s="1">
        <f>+C1.1!A3</f>
        <v>0</v>
      </c>
      <c r="F3" s="72" t="s">
        <v>10</v>
      </c>
      <c r="G3" s="73" t="s">
        <v>9</v>
      </c>
    </row>
    <row r="4" spans="1:8">
      <c r="A4" s="45" t="s">
        <v>0</v>
      </c>
      <c r="B4" s="45" t="s">
        <v>18</v>
      </c>
      <c r="C4" s="74" t="s">
        <v>1</v>
      </c>
      <c r="D4" s="45" t="s">
        <v>2</v>
      </c>
      <c r="E4" s="412" t="s">
        <v>3</v>
      </c>
      <c r="F4" s="414"/>
      <c r="G4" s="45" t="s">
        <v>4</v>
      </c>
      <c r="H4" s="45" t="s">
        <v>48</v>
      </c>
    </row>
    <row r="5" spans="1:8">
      <c r="A5" s="75"/>
      <c r="B5" s="75"/>
      <c r="C5" s="76"/>
      <c r="D5" s="46">
        <f>+C1.1!D5</f>
        <v>2560</v>
      </c>
      <c r="E5" s="46" t="str">
        <f>+C1.1!E5</f>
        <v>Dr</v>
      </c>
      <c r="F5" s="46" t="str">
        <f>+C1.1!F5</f>
        <v>Cr</v>
      </c>
      <c r="G5" s="46">
        <f>+C1.1!G5</f>
        <v>2560</v>
      </c>
      <c r="H5" s="46">
        <f>+C1.1!H5</f>
        <v>2559</v>
      </c>
    </row>
    <row r="6" spans="1:8">
      <c r="A6" s="263"/>
      <c r="B6" s="42"/>
      <c r="C6" s="264"/>
      <c r="D6" s="42"/>
      <c r="E6" s="264"/>
      <c r="F6" s="42"/>
      <c r="G6" s="42"/>
      <c r="H6" s="80"/>
    </row>
    <row r="7" spans="1:8">
      <c r="A7" s="336" t="s">
        <v>166</v>
      </c>
      <c r="B7" s="337"/>
      <c r="C7" s="338"/>
      <c r="D7" s="339">
        <v>0</v>
      </c>
      <c r="E7" s="340"/>
      <c r="F7" s="341"/>
      <c r="G7" s="341">
        <f>SUM(D7+E7-F7)</f>
        <v>0</v>
      </c>
      <c r="H7" s="339"/>
    </row>
    <row r="8" spans="1:8">
      <c r="A8" s="87"/>
      <c r="B8" s="87"/>
      <c r="C8" s="88"/>
      <c r="D8" s="89"/>
      <c r="E8" s="90"/>
      <c r="F8" s="89"/>
      <c r="G8" s="89"/>
      <c r="H8" s="80"/>
    </row>
    <row r="9" spans="1:8">
      <c r="A9" s="75"/>
      <c r="B9" s="75"/>
      <c r="C9" s="76"/>
      <c r="D9" s="91">
        <f>SUM(D7:D8)</f>
        <v>0</v>
      </c>
      <c r="E9" s="92"/>
      <c r="F9" s="91"/>
      <c r="G9" s="91">
        <f>SUM(G7:G8)</f>
        <v>0</v>
      </c>
      <c r="H9" s="48">
        <f>SUM(H7:H8)</f>
        <v>0</v>
      </c>
    </row>
  </sheetData>
  <mergeCells count="1">
    <mergeCell ref="E4:F4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topLeftCell="A4" zoomScale="120" workbookViewId="0">
      <selection activeCell="G26" sqref="G26"/>
    </sheetView>
  </sheetViews>
  <sheetFormatPr defaultRowHeight="21"/>
  <cols>
    <col min="1" max="1" width="25.5703125" style="1" customWidth="1"/>
    <col min="2" max="2" width="9.28515625" style="1" customWidth="1"/>
    <col min="3" max="3" width="6.28515625" style="1" customWidth="1"/>
    <col min="4" max="4" width="11.28515625" style="1" bestFit="1" customWidth="1"/>
    <col min="5" max="5" width="10" style="1" customWidth="1"/>
    <col min="6" max="6" width="11.42578125" style="1" customWidth="1"/>
    <col min="7" max="7" width="12.7109375" style="1" customWidth="1"/>
    <col min="8" max="8" width="11" style="1" customWidth="1"/>
    <col min="9" max="9" width="13.28515625" style="1" customWidth="1"/>
    <col min="10" max="16384" width="9.140625" style="1"/>
  </cols>
  <sheetData>
    <row r="1" spans="1:9">
      <c r="A1" s="41" t="s">
        <v>143</v>
      </c>
      <c r="F1" s="1" t="s">
        <v>7</v>
      </c>
      <c r="H1" s="71" t="s">
        <v>13</v>
      </c>
    </row>
    <row r="2" spans="1:9">
      <c r="A2" s="1" t="s">
        <v>95</v>
      </c>
      <c r="F2" s="72" t="s">
        <v>8</v>
      </c>
      <c r="G2" s="73" t="s">
        <v>9</v>
      </c>
    </row>
    <row r="3" spans="1:9">
      <c r="A3" s="1">
        <f>+C1.1!A3</f>
        <v>0</v>
      </c>
      <c r="F3" s="72" t="s">
        <v>10</v>
      </c>
      <c r="G3" s="73" t="s">
        <v>9</v>
      </c>
    </row>
    <row r="4" spans="1:9">
      <c r="A4" s="45" t="s">
        <v>0</v>
      </c>
      <c r="B4" s="45" t="s">
        <v>18</v>
      </c>
      <c r="C4" s="74" t="s">
        <v>1</v>
      </c>
      <c r="D4" s="45" t="s">
        <v>2</v>
      </c>
      <c r="E4" s="412" t="s">
        <v>3</v>
      </c>
      <c r="F4" s="414"/>
      <c r="G4" s="45" t="s">
        <v>4</v>
      </c>
      <c r="H4" s="45" t="s">
        <v>48</v>
      </c>
    </row>
    <row r="5" spans="1:9">
      <c r="A5" s="75"/>
      <c r="B5" s="75"/>
      <c r="C5" s="76"/>
      <c r="D5" s="46">
        <f>+C1.1!D5</f>
        <v>2560</v>
      </c>
      <c r="E5" s="46" t="str">
        <f>+C1.1!E5</f>
        <v>Dr</v>
      </c>
      <c r="F5" s="46" t="str">
        <f>+C1.1!F5</f>
        <v>Cr</v>
      </c>
      <c r="G5" s="46">
        <f>+C1.1!G5</f>
        <v>2560</v>
      </c>
      <c r="H5" s="46">
        <f>+C1.1!H5</f>
        <v>2559</v>
      </c>
    </row>
    <row r="6" spans="1:9">
      <c r="A6" s="127" t="s">
        <v>80</v>
      </c>
      <c r="B6" s="78"/>
      <c r="C6" s="79"/>
      <c r="D6" s="78"/>
      <c r="E6" s="79"/>
      <c r="F6" s="78"/>
      <c r="G6" s="78"/>
      <c r="H6" s="93"/>
    </row>
    <row r="7" spans="1:9">
      <c r="A7" s="81" t="s">
        <v>124</v>
      </c>
      <c r="B7" s="82" t="s">
        <v>149</v>
      </c>
      <c r="C7" s="96"/>
      <c r="D7" s="319">
        <v>0</v>
      </c>
      <c r="E7" s="85"/>
      <c r="F7" s="86"/>
      <c r="G7" s="86">
        <f>SUM(D7+E7-F7)</f>
        <v>0</v>
      </c>
      <c r="H7" s="319"/>
      <c r="I7" s="134">
        <f>SUM(G7-H7)</f>
        <v>0</v>
      </c>
    </row>
    <row r="8" spans="1:9">
      <c r="A8" s="81" t="s">
        <v>195</v>
      </c>
      <c r="B8" s="82" t="s">
        <v>194</v>
      </c>
      <c r="C8" s="287"/>
      <c r="D8" s="319">
        <v>0</v>
      </c>
      <c r="E8" s="85"/>
      <c r="F8" s="86"/>
      <c r="G8" s="86">
        <f>SUM(D8+E8-F8)</f>
        <v>0</v>
      </c>
      <c r="H8" s="319"/>
      <c r="I8" s="134"/>
    </row>
    <row r="9" spans="1:9">
      <c r="A9" s="98" t="s">
        <v>130</v>
      </c>
      <c r="B9" s="318" t="s">
        <v>150</v>
      </c>
      <c r="C9" s="128"/>
      <c r="D9" s="246"/>
      <c r="E9" s="97"/>
      <c r="F9" s="184"/>
      <c r="G9" s="103">
        <f>SUM(D9+E9-F9)</f>
        <v>0</v>
      </c>
      <c r="H9" s="246"/>
      <c r="I9" s="134"/>
    </row>
    <row r="10" spans="1:9">
      <c r="A10" s="81"/>
      <c r="B10" s="82"/>
      <c r="C10" s="128"/>
      <c r="D10" s="129">
        <f>SUM(D7:D9)</f>
        <v>0</v>
      </c>
      <c r="E10" s="129">
        <f>SUM(E7:E9)</f>
        <v>0</v>
      </c>
      <c r="F10" s="129">
        <f>SUM(F7:F9)</f>
        <v>0</v>
      </c>
      <c r="G10" s="129">
        <f>SUM(G7:G9)</f>
        <v>0</v>
      </c>
      <c r="H10" s="129">
        <f>SUM(H7:H9)</f>
        <v>0</v>
      </c>
      <c r="I10" s="134">
        <f>SUM(G10-H10)</f>
        <v>0</v>
      </c>
    </row>
    <row r="11" spans="1:9">
      <c r="A11" s="130" t="s">
        <v>81</v>
      </c>
      <c r="B11" s="82"/>
      <c r="C11" s="128"/>
      <c r="D11" s="93"/>
      <c r="E11" s="85"/>
      <c r="F11" s="86"/>
      <c r="G11" s="103"/>
      <c r="H11" s="99"/>
      <c r="I11" s="134">
        <f>SUM(G11-H11)</f>
        <v>0</v>
      </c>
    </row>
    <row r="12" spans="1:9">
      <c r="A12" s="81" t="s">
        <v>124</v>
      </c>
      <c r="B12" s="82" t="s">
        <v>196</v>
      </c>
      <c r="C12" s="287"/>
      <c r="D12" s="319">
        <v>0</v>
      </c>
      <c r="E12" s="85"/>
      <c r="F12" s="86"/>
      <c r="G12" s="86">
        <f>SUM(D12+E12-F12)</f>
        <v>0</v>
      </c>
      <c r="H12" s="319"/>
      <c r="I12" s="134">
        <f>SUM(G12-H12)</f>
        <v>0</v>
      </c>
    </row>
    <row r="13" spans="1:9">
      <c r="A13" s="81" t="s">
        <v>195</v>
      </c>
      <c r="B13" s="82" t="s">
        <v>197</v>
      </c>
      <c r="C13" s="287"/>
      <c r="D13" s="319">
        <v>0</v>
      </c>
      <c r="E13" s="85"/>
      <c r="F13" s="86"/>
      <c r="G13" s="86">
        <f>SUM(D13+E13-F13)</f>
        <v>0</v>
      </c>
      <c r="H13" s="319"/>
      <c r="I13" s="134"/>
    </row>
    <row r="14" spans="1:9">
      <c r="A14" s="98" t="s">
        <v>130</v>
      </c>
      <c r="B14" s="318" t="s">
        <v>198</v>
      </c>
      <c r="C14" s="128"/>
      <c r="D14" s="246"/>
      <c r="E14" s="97"/>
      <c r="F14" s="184"/>
      <c r="G14" s="103">
        <f>SUM(D14+E14-F14)</f>
        <v>0</v>
      </c>
      <c r="H14" s="246"/>
      <c r="I14" s="134"/>
    </row>
    <row r="15" spans="1:9">
      <c r="A15" s="81"/>
      <c r="B15" s="94"/>
      <c r="C15" s="95"/>
      <c r="D15" s="91">
        <f>SUM(D12:D14)</f>
        <v>0</v>
      </c>
      <c r="E15" s="91">
        <f>SUM(E12:E14)</f>
        <v>0</v>
      </c>
      <c r="F15" s="91">
        <f>SUM(F12:F14)</f>
        <v>0</v>
      </c>
      <c r="G15" s="91">
        <f>SUM(G12:G14)</f>
        <v>0</v>
      </c>
      <c r="H15" s="91">
        <f>SUM(H12:H14)</f>
        <v>0</v>
      </c>
      <c r="I15" s="134">
        <f>SUM(G15-H15)</f>
        <v>0</v>
      </c>
    </row>
    <row r="16" spans="1:9">
      <c r="A16" s="75"/>
      <c r="B16" s="75"/>
      <c r="C16" s="76"/>
      <c r="D16" s="91">
        <f>SUM(D10-D15)</f>
        <v>0</v>
      </c>
      <c r="E16" s="91">
        <f>SUM(E10-E15)</f>
        <v>0</v>
      </c>
      <c r="F16" s="91">
        <f>SUM(F10-F15)</f>
        <v>0</v>
      </c>
      <c r="G16" s="91">
        <f>SUM(G10-G15)</f>
        <v>0</v>
      </c>
      <c r="H16" s="91">
        <f>SUM(H10-H15)</f>
        <v>0</v>
      </c>
      <c r="I16" s="134"/>
    </row>
    <row r="19" spans="8:8">
      <c r="H19" s="251"/>
    </row>
    <row r="20" spans="8:8">
      <c r="H20" s="251"/>
    </row>
    <row r="21" spans="8:8">
      <c r="H21" s="250"/>
    </row>
  </sheetData>
  <mergeCells count="1">
    <mergeCell ref="E4:F4"/>
  </mergeCells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"/>
  <sheetViews>
    <sheetView zoomScale="120" workbookViewId="0">
      <selection activeCell="G26" sqref="G26"/>
    </sheetView>
  </sheetViews>
  <sheetFormatPr defaultRowHeight="21"/>
  <cols>
    <col min="1" max="1" width="25.5703125" style="1" customWidth="1"/>
    <col min="2" max="2" width="9.28515625" style="1" customWidth="1"/>
    <col min="3" max="3" width="6.28515625" style="1" customWidth="1"/>
    <col min="4" max="4" width="10.7109375" style="1" customWidth="1"/>
    <col min="5" max="5" width="10" style="1" customWidth="1"/>
    <col min="6" max="6" width="11.42578125" style="1" customWidth="1"/>
    <col min="7" max="7" width="12.7109375" style="1" customWidth="1"/>
    <col min="8" max="8" width="11" style="1" customWidth="1"/>
    <col min="9" max="16384" width="9.140625" style="1"/>
  </cols>
  <sheetData>
    <row r="1" spans="1:8">
      <c r="A1" s="41" t="str">
        <f>+C1.1!A1</f>
        <v>ลูกค้า บริษัท อาร์ แอนด์ อาร์ เฟรช เอ็กซ์เพรส  จำกัด</v>
      </c>
      <c r="F1" s="1" t="s">
        <v>7</v>
      </c>
      <c r="H1" s="71" t="s">
        <v>106</v>
      </c>
    </row>
    <row r="2" spans="1:8">
      <c r="A2" s="1" t="s">
        <v>107</v>
      </c>
      <c r="F2" s="72" t="s">
        <v>8</v>
      </c>
      <c r="G2" s="73" t="s">
        <v>9</v>
      </c>
    </row>
    <row r="3" spans="1:8">
      <c r="A3" s="1">
        <f>+C1.1!A3</f>
        <v>0</v>
      </c>
      <c r="F3" s="72" t="s">
        <v>10</v>
      </c>
      <c r="G3" s="73" t="s">
        <v>9</v>
      </c>
    </row>
    <row r="4" spans="1:8">
      <c r="A4" s="45" t="s">
        <v>0</v>
      </c>
      <c r="B4" s="45" t="s">
        <v>18</v>
      </c>
      <c r="C4" s="74" t="s">
        <v>1</v>
      </c>
      <c r="D4" s="45" t="s">
        <v>2</v>
      </c>
      <c r="E4" s="412" t="s">
        <v>3</v>
      </c>
      <c r="F4" s="414"/>
      <c r="G4" s="45" t="s">
        <v>4</v>
      </c>
      <c r="H4" s="45" t="s">
        <v>48</v>
      </c>
    </row>
    <row r="5" spans="1:8">
      <c r="A5" s="75"/>
      <c r="B5" s="75"/>
      <c r="C5" s="76"/>
      <c r="D5" s="46">
        <f>+C1.1!D5</f>
        <v>2560</v>
      </c>
      <c r="E5" s="46" t="str">
        <f>+C1.1!E5</f>
        <v>Dr</v>
      </c>
      <c r="F5" s="46" t="str">
        <f>+C1.1!F5</f>
        <v>Cr</v>
      </c>
      <c r="G5" s="46">
        <f>+C1.1!G5</f>
        <v>2560</v>
      </c>
      <c r="H5" s="46">
        <f>+C1.1!H5</f>
        <v>2559</v>
      </c>
    </row>
    <row r="6" spans="1:8">
      <c r="A6" s="263"/>
      <c r="B6" s="42"/>
      <c r="C6" s="264"/>
      <c r="D6" s="42"/>
      <c r="E6" s="264"/>
      <c r="F6" s="42"/>
      <c r="G6" s="42"/>
      <c r="H6" s="80"/>
    </row>
    <row r="7" spans="1:8">
      <c r="A7" s="81" t="s">
        <v>137</v>
      </c>
      <c r="B7" s="82"/>
      <c r="C7" s="96"/>
      <c r="D7" s="319"/>
      <c r="E7" s="85"/>
      <c r="F7" s="86"/>
      <c r="G7" s="86">
        <f>SUM(D7+E7-F7)</f>
        <v>0</v>
      </c>
      <c r="H7" s="319"/>
    </row>
    <row r="8" spans="1:8">
      <c r="A8" s="81" t="s">
        <v>145</v>
      </c>
      <c r="B8" s="82"/>
      <c r="C8" s="287"/>
      <c r="D8" s="319"/>
      <c r="E8" s="85"/>
      <c r="F8" s="86"/>
      <c r="G8" s="86">
        <f>SUM(D8+E8-F8)</f>
        <v>0</v>
      </c>
      <c r="H8" s="319"/>
    </row>
    <row r="9" spans="1:8">
      <c r="A9" s="80"/>
      <c r="B9" s="80"/>
      <c r="C9" s="41"/>
      <c r="D9" s="184"/>
      <c r="E9" s="97"/>
      <c r="F9" s="184"/>
      <c r="G9" s="103">
        <f>SUM(D9+E9-F9)</f>
        <v>0</v>
      </c>
      <c r="H9" s="80"/>
    </row>
    <row r="10" spans="1:8">
      <c r="A10" s="75"/>
      <c r="B10" s="75"/>
      <c r="C10" s="76"/>
      <c r="D10" s="91">
        <f>SUM(D7:D9)</f>
        <v>0</v>
      </c>
      <c r="E10" s="91">
        <f>SUM(E7:E9)</f>
        <v>0</v>
      </c>
      <c r="F10" s="91">
        <f>SUM(F7:F9)</f>
        <v>0</v>
      </c>
      <c r="G10" s="91">
        <f>SUM(G7:G9)</f>
        <v>0</v>
      </c>
      <c r="H10" s="91">
        <f>SUM(H7:H9)</f>
        <v>0</v>
      </c>
    </row>
    <row r="12" spans="1:8">
      <c r="H12" s="317"/>
    </row>
  </sheetData>
  <mergeCells count="1">
    <mergeCell ref="E4:F4"/>
  </mergeCell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zoomScale="120" workbookViewId="0">
      <selection activeCell="G26" sqref="G26"/>
    </sheetView>
  </sheetViews>
  <sheetFormatPr defaultRowHeight="21"/>
  <cols>
    <col min="1" max="1" width="24.42578125" style="1" customWidth="1"/>
    <col min="2" max="2" width="8.85546875" style="1" customWidth="1"/>
    <col min="3" max="3" width="6.28515625" style="1" customWidth="1"/>
    <col min="4" max="4" width="11.85546875" style="1" customWidth="1"/>
    <col min="5" max="5" width="11.5703125" style="1" customWidth="1"/>
    <col min="6" max="6" width="11.42578125" style="1" customWidth="1"/>
    <col min="7" max="7" width="14" style="1" customWidth="1"/>
    <col min="8" max="8" width="11.5703125" style="1" customWidth="1"/>
    <col min="9" max="16384" width="9.140625" style="1"/>
  </cols>
  <sheetData>
    <row r="1" spans="1:10">
      <c r="A1" s="41" t="str">
        <f>+C1.1!A1</f>
        <v>ลูกค้า บริษัท อาร์ แอนด์ อาร์ เฟรช เอ็กซ์เพรส  จำกัด</v>
      </c>
      <c r="F1" s="1" t="s">
        <v>7</v>
      </c>
      <c r="H1" s="71" t="s">
        <v>106</v>
      </c>
    </row>
    <row r="2" spans="1:10">
      <c r="A2" s="1" t="s">
        <v>160</v>
      </c>
      <c r="F2" s="72" t="s">
        <v>8</v>
      </c>
      <c r="G2" s="73" t="s">
        <v>9</v>
      </c>
    </row>
    <row r="3" spans="1:10">
      <c r="A3" s="1">
        <f>+C1.1!A3</f>
        <v>0</v>
      </c>
      <c r="F3" s="72" t="s">
        <v>10</v>
      </c>
      <c r="G3" s="73" t="s">
        <v>9</v>
      </c>
    </row>
    <row r="4" spans="1:10">
      <c r="A4" s="45" t="s">
        <v>0</v>
      </c>
      <c r="B4" s="45" t="s">
        <v>18</v>
      </c>
      <c r="C4" s="74" t="s">
        <v>1</v>
      </c>
      <c r="D4" s="45" t="s">
        <v>2</v>
      </c>
      <c r="E4" s="412" t="s">
        <v>3</v>
      </c>
      <c r="F4" s="414"/>
      <c r="G4" s="45" t="s">
        <v>4</v>
      </c>
      <c r="H4" s="45" t="s">
        <v>48</v>
      </c>
    </row>
    <row r="5" spans="1:10">
      <c r="A5" s="75"/>
      <c r="B5" s="75"/>
      <c r="C5" s="76"/>
      <c r="D5" s="46">
        <f>+C1.1!D5</f>
        <v>2560</v>
      </c>
      <c r="E5" s="46" t="str">
        <f>+C1.1!E5</f>
        <v>Dr</v>
      </c>
      <c r="F5" s="46" t="str">
        <f>+C1.1!F5</f>
        <v>Cr</v>
      </c>
      <c r="G5" s="46">
        <f>+C1.1!G5</f>
        <v>2560</v>
      </c>
      <c r="H5" s="46">
        <f>+C1.1!H5</f>
        <v>2559</v>
      </c>
    </row>
    <row r="6" spans="1:10">
      <c r="A6" s="42"/>
      <c r="B6" s="42"/>
      <c r="C6" s="264"/>
      <c r="D6" s="42"/>
      <c r="E6" s="264"/>
      <c r="F6" s="42"/>
      <c r="G6" s="42"/>
      <c r="H6" s="80"/>
    </row>
    <row r="7" spans="1:10">
      <c r="A7" s="95" t="s">
        <v>187</v>
      </c>
      <c r="B7" s="81"/>
      <c r="C7" s="95"/>
      <c r="D7" s="285">
        <v>0</v>
      </c>
      <c r="E7" s="95"/>
      <c r="F7" s="81"/>
      <c r="G7" s="285">
        <f>SUM(D7-E7+F7)</f>
        <v>0</v>
      </c>
      <c r="H7" s="81"/>
    </row>
    <row r="8" spans="1:10">
      <c r="A8" s="95"/>
      <c r="B8" s="82"/>
      <c r="C8" s="96"/>
      <c r="D8" s="100"/>
      <c r="E8" s="85"/>
      <c r="F8" s="86"/>
      <c r="G8" s="285">
        <f>SUM(D8-E8+F8)</f>
        <v>0</v>
      </c>
      <c r="H8" s="100"/>
    </row>
    <row r="9" spans="1:10">
      <c r="A9" s="95"/>
      <c r="B9" s="82"/>
      <c r="C9" s="83"/>
      <c r="D9" s="84"/>
      <c r="E9" s="85"/>
      <c r="F9" s="86"/>
      <c r="G9" s="99">
        <f>SUM(D9-E9+F9)</f>
        <v>0</v>
      </c>
      <c r="H9" s="84"/>
    </row>
    <row r="10" spans="1:10" ht="18.75" customHeight="1">
      <c r="A10" s="85"/>
      <c r="B10" s="82"/>
      <c r="C10" s="83"/>
      <c r="D10" s="84"/>
      <c r="E10" s="85"/>
      <c r="F10" s="86"/>
      <c r="G10" s="99">
        <f>SUM(D10-E10+F10)</f>
        <v>0</v>
      </c>
      <c r="H10" s="84"/>
      <c r="I10" s="135"/>
      <c r="J10" s="41"/>
    </row>
    <row r="11" spans="1:10">
      <c r="A11" s="75"/>
      <c r="B11" s="75"/>
      <c r="C11" s="76"/>
      <c r="D11" s="91">
        <f>SUM(D7:D10)</f>
        <v>0</v>
      </c>
      <c r="E11" s="91">
        <f>SUM(E7:E10)</f>
        <v>0</v>
      </c>
      <c r="F11" s="91">
        <f>SUM(F7:F10)</f>
        <v>0</v>
      </c>
      <c r="G11" s="91">
        <f>SUM(G7:G10)</f>
        <v>0</v>
      </c>
      <c r="H11" s="91">
        <f>SUM(H7:H10)</f>
        <v>0</v>
      </c>
    </row>
  </sheetData>
  <mergeCells count="1">
    <mergeCell ref="E4:F4"/>
  </mergeCell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7030A0"/>
  </sheetPr>
  <dimension ref="A1:J21"/>
  <sheetViews>
    <sheetView zoomScale="120" workbookViewId="0">
      <selection activeCell="E15" sqref="E15"/>
    </sheetView>
  </sheetViews>
  <sheetFormatPr defaultRowHeight="21"/>
  <cols>
    <col min="1" max="1" width="24.42578125" style="1" customWidth="1"/>
    <col min="2" max="2" width="8.85546875" style="1" customWidth="1"/>
    <col min="3" max="3" width="6.28515625" style="1" customWidth="1"/>
    <col min="4" max="4" width="11.85546875" style="1" customWidth="1"/>
    <col min="5" max="5" width="11.5703125" style="1" customWidth="1"/>
    <col min="6" max="6" width="11.42578125" style="1" customWidth="1"/>
    <col min="7" max="7" width="14" style="1" customWidth="1"/>
    <col min="8" max="8" width="11.5703125" style="1" customWidth="1"/>
    <col min="9" max="16384" width="9.140625" style="1"/>
  </cols>
  <sheetData>
    <row r="1" spans="1:8">
      <c r="A1" s="41" t="str">
        <f>+C1.1!A1</f>
        <v>ลูกค้า บริษัท อาร์ แอนด์ อาร์ เฟรช เอ็กซ์เพรส  จำกัด</v>
      </c>
      <c r="F1" s="1" t="s">
        <v>7</v>
      </c>
      <c r="H1" s="71" t="s">
        <v>108</v>
      </c>
    </row>
    <row r="2" spans="1:8">
      <c r="A2" s="1" t="s">
        <v>151</v>
      </c>
      <c r="F2" s="72" t="s">
        <v>8</v>
      </c>
      <c r="G2" s="73" t="s">
        <v>9</v>
      </c>
    </row>
    <row r="3" spans="1:8">
      <c r="A3" s="1">
        <f>+C1.1!A3</f>
        <v>0</v>
      </c>
      <c r="F3" s="72" t="s">
        <v>10</v>
      </c>
      <c r="G3" s="73" t="s">
        <v>9</v>
      </c>
    </row>
    <row r="4" spans="1:8">
      <c r="A4" s="45" t="s">
        <v>0</v>
      </c>
      <c r="B4" s="45" t="s">
        <v>18</v>
      </c>
      <c r="C4" s="74" t="s">
        <v>1</v>
      </c>
      <c r="D4" s="45" t="s">
        <v>2</v>
      </c>
      <c r="E4" s="412" t="s">
        <v>3</v>
      </c>
      <c r="F4" s="414"/>
      <c r="G4" s="45" t="s">
        <v>4</v>
      </c>
      <c r="H4" s="45" t="s">
        <v>48</v>
      </c>
    </row>
    <row r="5" spans="1:8">
      <c r="A5" s="75"/>
      <c r="B5" s="75"/>
      <c r="C5" s="76"/>
      <c r="D5" s="46">
        <f>+C1.1!D5</f>
        <v>2560</v>
      </c>
      <c r="E5" s="46" t="str">
        <f>+C1.1!E5</f>
        <v>Dr</v>
      </c>
      <c r="F5" s="46" t="str">
        <f>+C1.1!F5</f>
        <v>Cr</v>
      </c>
      <c r="G5" s="46">
        <f>+C1.1!G5</f>
        <v>2560</v>
      </c>
      <c r="H5" s="46">
        <f>+C1.1!H5</f>
        <v>2559</v>
      </c>
    </row>
    <row r="6" spans="1:8">
      <c r="A6" s="42"/>
      <c r="B6" s="42"/>
      <c r="C6" s="264"/>
      <c r="D6" s="42"/>
      <c r="E6" s="264"/>
      <c r="F6" s="42"/>
      <c r="G6" s="42"/>
      <c r="H6" s="80"/>
    </row>
    <row r="7" spans="1:8">
      <c r="A7" s="95" t="s">
        <v>242</v>
      </c>
      <c r="B7" s="81" t="s">
        <v>237</v>
      </c>
      <c r="C7" s="95"/>
      <c r="D7" s="285">
        <v>18000</v>
      </c>
      <c r="E7" s="95"/>
      <c r="F7" s="81"/>
      <c r="G7" s="285">
        <f>SUM(D7-E7+F7)</f>
        <v>18000</v>
      </c>
      <c r="H7" s="100">
        <v>18000</v>
      </c>
    </row>
    <row r="8" spans="1:8">
      <c r="A8" s="95"/>
      <c r="B8" s="82"/>
      <c r="C8" s="96"/>
      <c r="D8" s="100"/>
      <c r="E8" s="85"/>
      <c r="F8" s="86"/>
      <c r="G8" s="285">
        <f>SUM(D8-E8+F8)</f>
        <v>0</v>
      </c>
      <c r="H8" s="84">
        <v>0</v>
      </c>
    </row>
    <row r="9" spans="1:8">
      <c r="A9" s="95"/>
      <c r="B9" s="82"/>
      <c r="C9" s="96"/>
      <c r="D9" s="100"/>
      <c r="E9" s="85"/>
      <c r="F9" s="86"/>
      <c r="G9" s="285">
        <f t="shared" ref="G9:G16" si="0">SUM(D9-E9+F9)</f>
        <v>0</v>
      </c>
      <c r="H9" s="84"/>
    </row>
    <row r="10" spans="1:8">
      <c r="A10" s="95"/>
      <c r="B10" s="82"/>
      <c r="C10" s="96"/>
      <c r="D10" s="100">
        <v>0</v>
      </c>
      <c r="E10" s="85"/>
      <c r="F10" s="86"/>
      <c r="G10" s="285">
        <f t="shared" si="0"/>
        <v>0</v>
      </c>
      <c r="H10" s="100"/>
    </row>
    <row r="11" spans="1:8">
      <c r="A11" s="95"/>
      <c r="B11" s="82"/>
      <c r="C11" s="287"/>
      <c r="D11" s="100">
        <v>0</v>
      </c>
      <c r="E11" s="85"/>
      <c r="F11" s="86"/>
      <c r="G11" s="285">
        <f t="shared" si="0"/>
        <v>0</v>
      </c>
      <c r="H11" s="100"/>
    </row>
    <row r="12" spans="1:8">
      <c r="A12" s="95"/>
      <c r="B12" s="82"/>
      <c r="C12" s="287"/>
      <c r="D12" s="100">
        <v>0</v>
      </c>
      <c r="E12" s="85"/>
      <c r="F12" s="86"/>
      <c r="G12" s="285">
        <f t="shared" si="0"/>
        <v>0</v>
      </c>
      <c r="H12" s="100"/>
    </row>
    <row r="13" spans="1:8">
      <c r="A13" s="95"/>
      <c r="B13" s="82"/>
      <c r="C13" s="287"/>
      <c r="D13" s="100">
        <v>0</v>
      </c>
      <c r="E13" s="85"/>
      <c r="F13" s="86"/>
      <c r="G13" s="285">
        <f t="shared" si="0"/>
        <v>0</v>
      </c>
      <c r="H13" s="84"/>
    </row>
    <row r="14" spans="1:8">
      <c r="A14" s="95"/>
      <c r="B14" s="82"/>
      <c r="C14" s="287"/>
      <c r="D14" s="100"/>
      <c r="E14" s="85"/>
      <c r="F14" s="86"/>
      <c r="G14" s="285">
        <f t="shared" si="0"/>
        <v>0</v>
      </c>
      <c r="H14" s="84"/>
    </row>
    <row r="15" spans="1:8">
      <c r="A15" s="95"/>
      <c r="B15" s="82"/>
      <c r="C15" s="287"/>
      <c r="D15" s="100"/>
      <c r="E15" s="85"/>
      <c r="F15" s="86"/>
      <c r="G15" s="285">
        <f t="shared" si="0"/>
        <v>0</v>
      </c>
      <c r="H15" s="84"/>
    </row>
    <row r="16" spans="1:8">
      <c r="A16" s="95"/>
      <c r="B16" s="82"/>
      <c r="C16" s="83"/>
      <c r="D16" s="84">
        <v>0</v>
      </c>
      <c r="E16" s="95"/>
      <c r="F16" s="81"/>
      <c r="G16" s="285">
        <f t="shared" si="0"/>
        <v>0</v>
      </c>
      <c r="H16" s="84"/>
    </row>
    <row r="17" spans="1:10">
      <c r="A17" s="95"/>
      <c r="B17" s="81"/>
      <c r="C17" s="95"/>
      <c r="D17" s="285"/>
      <c r="E17" s="95"/>
      <c r="F17" s="81"/>
      <c r="G17" s="285"/>
      <c r="H17" s="81"/>
    </row>
    <row r="18" spans="1:10">
      <c r="A18" s="95"/>
      <c r="B18" s="82"/>
      <c r="C18" s="96"/>
      <c r="D18" s="100"/>
      <c r="E18" s="85"/>
      <c r="F18" s="86"/>
      <c r="G18" s="285">
        <f>SUM(D18-E18+F18)</f>
        <v>0</v>
      </c>
      <c r="H18" s="100"/>
    </row>
    <row r="19" spans="1:10">
      <c r="A19" s="95"/>
      <c r="B19" s="82"/>
      <c r="C19" s="96"/>
      <c r="D19" s="100"/>
      <c r="E19" s="85"/>
      <c r="F19" s="86"/>
      <c r="G19" s="285">
        <f>SUM(D19-E19+F19)</f>
        <v>0</v>
      </c>
      <c r="H19" s="100"/>
    </row>
    <row r="20" spans="1:10" ht="18.75" customHeight="1">
      <c r="A20" s="85"/>
      <c r="B20" s="82"/>
      <c r="C20" s="83"/>
      <c r="D20" s="84"/>
      <c r="E20" s="85"/>
      <c r="F20" s="86"/>
      <c r="G20" s="99">
        <f>SUM(D20-E20+F20)</f>
        <v>0</v>
      </c>
      <c r="H20" s="84"/>
      <c r="I20" s="135"/>
      <c r="J20" s="41"/>
    </row>
    <row r="21" spans="1:10">
      <c r="A21" s="75"/>
      <c r="B21" s="75"/>
      <c r="C21" s="76"/>
      <c r="D21" s="91">
        <f>SUM(D7:D20)</f>
        <v>18000</v>
      </c>
      <c r="E21" s="91">
        <f>SUM(E7:E20)</f>
        <v>0</v>
      </c>
      <c r="F21" s="91">
        <f>SUM(F7:F20)</f>
        <v>0</v>
      </c>
      <c r="G21" s="91">
        <f>SUM(G7:G20)</f>
        <v>18000</v>
      </c>
      <c r="H21" s="91">
        <f>SUM(H7:H20)</f>
        <v>18000</v>
      </c>
    </row>
  </sheetData>
  <mergeCells count="1">
    <mergeCell ref="E4:F4"/>
  </mergeCell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zoomScale="120" workbookViewId="0">
      <selection activeCell="G26" sqref="G26"/>
    </sheetView>
  </sheetViews>
  <sheetFormatPr defaultRowHeight="21"/>
  <cols>
    <col min="1" max="1" width="24.42578125" style="1" customWidth="1"/>
    <col min="2" max="2" width="8.85546875" style="1" customWidth="1"/>
    <col min="3" max="3" width="6.28515625" style="1" customWidth="1"/>
    <col min="4" max="4" width="11.85546875" style="1" customWidth="1"/>
    <col min="5" max="5" width="11.5703125" style="1" customWidth="1"/>
    <col min="6" max="6" width="11.42578125" style="1" customWidth="1"/>
    <col min="7" max="7" width="14" style="1" customWidth="1"/>
    <col min="8" max="8" width="11.5703125" style="1" customWidth="1"/>
    <col min="9" max="16384" width="9.140625" style="1"/>
  </cols>
  <sheetData>
    <row r="1" spans="1:10">
      <c r="A1" s="41" t="str">
        <f>+C1.1!A1</f>
        <v>ลูกค้า บริษัท อาร์ แอนด์ อาร์ เฟรช เอ็กซ์เพรส  จำกัด</v>
      </c>
      <c r="F1" s="1" t="s">
        <v>7</v>
      </c>
      <c r="H1" s="71" t="s">
        <v>108</v>
      </c>
    </row>
    <row r="2" spans="1:10">
      <c r="A2" s="1" t="s">
        <v>161</v>
      </c>
      <c r="F2" s="72" t="s">
        <v>8</v>
      </c>
      <c r="G2" s="73" t="s">
        <v>9</v>
      </c>
    </row>
    <row r="3" spans="1:10">
      <c r="A3" s="1">
        <f>+C1.1!A3</f>
        <v>0</v>
      </c>
      <c r="F3" s="72" t="s">
        <v>10</v>
      </c>
      <c r="G3" s="73" t="s">
        <v>9</v>
      </c>
    </row>
    <row r="4" spans="1:10">
      <c r="A4" s="45" t="s">
        <v>0</v>
      </c>
      <c r="B4" s="45" t="s">
        <v>18</v>
      </c>
      <c r="C4" s="74" t="s">
        <v>1</v>
      </c>
      <c r="D4" s="45" t="s">
        <v>2</v>
      </c>
      <c r="E4" s="412" t="s">
        <v>3</v>
      </c>
      <c r="F4" s="414"/>
      <c r="G4" s="45" t="s">
        <v>4</v>
      </c>
      <c r="H4" s="45" t="s">
        <v>48</v>
      </c>
    </row>
    <row r="5" spans="1:10">
      <c r="A5" s="75"/>
      <c r="B5" s="75"/>
      <c r="C5" s="76"/>
      <c r="D5" s="46">
        <f>+C1.1!D5</f>
        <v>2560</v>
      </c>
      <c r="E5" s="46" t="str">
        <f>+C1.1!E5</f>
        <v>Dr</v>
      </c>
      <c r="F5" s="46" t="str">
        <f>+C1.1!F5</f>
        <v>Cr</v>
      </c>
      <c r="G5" s="46">
        <f>+C1.1!G5</f>
        <v>2560</v>
      </c>
      <c r="H5" s="46">
        <f>+C1.1!H5</f>
        <v>2559</v>
      </c>
    </row>
    <row r="6" spans="1:10">
      <c r="A6" s="42"/>
      <c r="B6" s="42"/>
      <c r="C6" s="264"/>
      <c r="D6" s="42"/>
      <c r="E6" s="264"/>
      <c r="F6" s="42"/>
      <c r="G6" s="42"/>
      <c r="H6" s="80"/>
    </row>
    <row r="7" spans="1:10">
      <c r="A7" s="95"/>
      <c r="B7" s="81"/>
      <c r="C7" s="95"/>
      <c r="D7" s="285">
        <v>0</v>
      </c>
      <c r="E7" s="95"/>
      <c r="F7" s="81"/>
      <c r="G7" s="285">
        <f>SUM(D7-E7+F7)</f>
        <v>0</v>
      </c>
      <c r="H7" s="81"/>
    </row>
    <row r="8" spans="1:10">
      <c r="A8" s="95"/>
      <c r="B8" s="82"/>
      <c r="C8" s="96"/>
      <c r="D8" s="100"/>
      <c r="E8" s="85"/>
      <c r="F8" s="86"/>
      <c r="G8" s="285">
        <f>SUM(D8-E8+F8)</f>
        <v>0</v>
      </c>
      <c r="H8" s="100"/>
    </row>
    <row r="9" spans="1:10">
      <c r="A9" s="95"/>
      <c r="B9" s="82"/>
      <c r="C9" s="83"/>
      <c r="D9" s="84"/>
      <c r="E9" s="85"/>
      <c r="F9" s="86"/>
      <c r="G9" s="99">
        <f>SUM(D9-E9+F9)</f>
        <v>0</v>
      </c>
      <c r="H9" s="84"/>
    </row>
    <row r="10" spans="1:10" ht="18.75" customHeight="1">
      <c r="A10" s="85"/>
      <c r="B10" s="82"/>
      <c r="C10" s="83"/>
      <c r="D10" s="84"/>
      <c r="E10" s="85"/>
      <c r="F10" s="86"/>
      <c r="G10" s="99">
        <f>SUM(D10-E10+F10)</f>
        <v>0</v>
      </c>
      <c r="H10" s="84"/>
      <c r="I10" s="135"/>
      <c r="J10" s="41"/>
    </row>
    <row r="11" spans="1:10">
      <c r="A11" s="75"/>
      <c r="B11" s="75"/>
      <c r="C11" s="76"/>
      <c r="D11" s="91">
        <f>SUM(D7:D10)</f>
        <v>0</v>
      </c>
      <c r="E11" s="91">
        <f>SUM(E7:E10)</f>
        <v>0</v>
      </c>
      <c r="F11" s="91">
        <f>SUM(F7:F10)</f>
        <v>0</v>
      </c>
      <c r="G11" s="91">
        <f>SUM(G7:G10)</f>
        <v>0</v>
      </c>
      <c r="H11" s="91">
        <f>SUM(H7:H10)</f>
        <v>0</v>
      </c>
    </row>
  </sheetData>
  <mergeCells count="1">
    <mergeCell ref="E4:F4"/>
  </mergeCell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zoomScale="120" workbookViewId="0">
      <selection activeCell="G26" sqref="G26"/>
    </sheetView>
  </sheetViews>
  <sheetFormatPr defaultRowHeight="21"/>
  <cols>
    <col min="1" max="1" width="24.42578125" style="1" customWidth="1"/>
    <col min="2" max="2" width="8.85546875" style="1" customWidth="1"/>
    <col min="3" max="3" width="6.28515625" style="1" customWidth="1"/>
    <col min="4" max="4" width="11.85546875" style="1" customWidth="1"/>
    <col min="5" max="5" width="11.5703125" style="1" customWidth="1"/>
    <col min="6" max="6" width="11.42578125" style="1" customWidth="1"/>
    <col min="7" max="7" width="14" style="1" customWidth="1"/>
    <col min="8" max="8" width="11.5703125" style="1" customWidth="1"/>
    <col min="9" max="16384" width="9.140625" style="1"/>
  </cols>
  <sheetData>
    <row r="1" spans="1:10">
      <c r="A1" s="41" t="str">
        <f>+C1.1!A1</f>
        <v>ลูกค้า บริษัท อาร์ แอนด์ อาร์ เฟรช เอ็กซ์เพรส  จำกัด</v>
      </c>
      <c r="F1" s="1" t="s">
        <v>7</v>
      </c>
      <c r="H1" s="71" t="s">
        <v>108</v>
      </c>
    </row>
    <row r="2" spans="1:10">
      <c r="A2" s="1" t="s">
        <v>162</v>
      </c>
      <c r="F2" s="72" t="s">
        <v>8</v>
      </c>
      <c r="G2" s="73" t="s">
        <v>9</v>
      </c>
    </row>
    <row r="3" spans="1:10">
      <c r="A3" s="1">
        <f>+C1.1!A3</f>
        <v>0</v>
      </c>
      <c r="F3" s="72" t="s">
        <v>10</v>
      </c>
      <c r="G3" s="73" t="s">
        <v>9</v>
      </c>
    </row>
    <row r="4" spans="1:10">
      <c r="A4" s="45" t="s">
        <v>0</v>
      </c>
      <c r="B4" s="45" t="s">
        <v>18</v>
      </c>
      <c r="C4" s="74" t="s">
        <v>1</v>
      </c>
      <c r="D4" s="45" t="s">
        <v>2</v>
      </c>
      <c r="E4" s="412" t="s">
        <v>3</v>
      </c>
      <c r="F4" s="414"/>
      <c r="G4" s="45" t="s">
        <v>4</v>
      </c>
      <c r="H4" s="45" t="s">
        <v>48</v>
      </c>
    </row>
    <row r="5" spans="1:10">
      <c r="A5" s="75"/>
      <c r="B5" s="75"/>
      <c r="C5" s="76"/>
      <c r="D5" s="46">
        <f>+C1.1!D5</f>
        <v>2560</v>
      </c>
      <c r="E5" s="46" t="str">
        <f>+C1.1!E5</f>
        <v>Dr</v>
      </c>
      <c r="F5" s="46" t="str">
        <f>+C1.1!F5</f>
        <v>Cr</v>
      </c>
      <c r="G5" s="46">
        <f>+C1.1!G5</f>
        <v>2560</v>
      </c>
      <c r="H5" s="46">
        <f>+C1.1!H5</f>
        <v>2559</v>
      </c>
    </row>
    <row r="6" spans="1:10">
      <c r="A6" s="42"/>
      <c r="B6" s="42"/>
      <c r="C6" s="264"/>
      <c r="D6" s="42"/>
      <c r="E6" s="264"/>
      <c r="F6" s="42"/>
      <c r="G6" s="42"/>
      <c r="H6" s="80"/>
    </row>
    <row r="7" spans="1:10">
      <c r="A7" s="95"/>
      <c r="B7" s="81"/>
      <c r="C7" s="95"/>
      <c r="D7" s="285">
        <v>0</v>
      </c>
      <c r="E7" s="95"/>
      <c r="F7" s="81"/>
      <c r="G7" s="285">
        <f>SUM(D7-E7+F7)</f>
        <v>0</v>
      </c>
      <c r="H7" s="81"/>
    </row>
    <row r="8" spans="1:10">
      <c r="A8" s="95"/>
      <c r="B8" s="82"/>
      <c r="C8" s="96"/>
      <c r="D8" s="100"/>
      <c r="E8" s="85"/>
      <c r="F8" s="86"/>
      <c r="G8" s="285">
        <f>SUM(D8-E8+F8)</f>
        <v>0</v>
      </c>
      <c r="H8" s="100"/>
    </row>
    <row r="9" spans="1:10">
      <c r="A9" s="95"/>
      <c r="B9" s="82"/>
      <c r="C9" s="83"/>
      <c r="D9" s="84"/>
      <c r="E9" s="85"/>
      <c r="F9" s="86"/>
      <c r="G9" s="99">
        <f>SUM(D9-E9+F9)</f>
        <v>0</v>
      </c>
      <c r="H9" s="84"/>
    </row>
    <row r="10" spans="1:10" ht="18.75" customHeight="1">
      <c r="A10" s="85"/>
      <c r="B10" s="82"/>
      <c r="C10" s="83"/>
      <c r="D10" s="84"/>
      <c r="E10" s="85"/>
      <c r="F10" s="86"/>
      <c r="G10" s="99">
        <f>SUM(D10-E10+F10)</f>
        <v>0</v>
      </c>
      <c r="H10" s="84"/>
      <c r="I10" s="135"/>
      <c r="J10" s="41"/>
    </row>
    <row r="11" spans="1:10">
      <c r="A11" s="75"/>
      <c r="B11" s="75"/>
      <c r="C11" s="76"/>
      <c r="D11" s="91">
        <f>SUM(D7:D10)</f>
        <v>0</v>
      </c>
      <c r="E11" s="91">
        <f>SUM(E7:E10)</f>
        <v>0</v>
      </c>
      <c r="F11" s="91">
        <f>SUM(F7:F10)</f>
        <v>0</v>
      </c>
      <c r="G11" s="91">
        <f>SUM(G7:G10)</f>
        <v>0</v>
      </c>
      <c r="H11" s="91">
        <f>SUM(H7:H10)</f>
        <v>0</v>
      </c>
    </row>
  </sheetData>
  <mergeCells count="1">
    <mergeCell ref="E4:F4"/>
  </mergeCell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zoomScale="120" workbookViewId="0">
      <selection activeCell="G26" sqref="G26"/>
    </sheetView>
  </sheetViews>
  <sheetFormatPr defaultRowHeight="21"/>
  <cols>
    <col min="1" max="1" width="24.42578125" style="1" customWidth="1"/>
    <col min="2" max="2" width="8.85546875" style="1" customWidth="1"/>
    <col min="3" max="3" width="6.28515625" style="1" customWidth="1"/>
    <col min="4" max="4" width="11.85546875" style="1" customWidth="1"/>
    <col min="5" max="5" width="11.5703125" style="1" customWidth="1"/>
    <col min="6" max="6" width="11.42578125" style="1" customWidth="1"/>
    <col min="7" max="7" width="14" style="1" customWidth="1"/>
    <col min="8" max="8" width="11.5703125" style="1" customWidth="1"/>
    <col min="9" max="16384" width="9.140625" style="1"/>
  </cols>
  <sheetData>
    <row r="1" spans="1:10">
      <c r="A1" s="41" t="str">
        <f>+C1.1!A1</f>
        <v>ลูกค้า บริษัท อาร์ แอนด์ อาร์ เฟรช เอ็กซ์เพรส  จำกัด</v>
      </c>
      <c r="F1" s="1" t="s">
        <v>7</v>
      </c>
      <c r="H1" s="71" t="s">
        <v>108</v>
      </c>
    </row>
    <row r="2" spans="1:10">
      <c r="A2" s="1" t="s">
        <v>163</v>
      </c>
      <c r="F2" s="72" t="s">
        <v>8</v>
      </c>
      <c r="G2" s="73" t="s">
        <v>9</v>
      </c>
    </row>
    <row r="3" spans="1:10">
      <c r="A3" s="1">
        <f>+C1.1!A3</f>
        <v>0</v>
      </c>
      <c r="F3" s="72" t="s">
        <v>10</v>
      </c>
      <c r="G3" s="73" t="s">
        <v>9</v>
      </c>
    </row>
    <row r="4" spans="1:10">
      <c r="A4" s="45" t="s">
        <v>0</v>
      </c>
      <c r="B4" s="45" t="s">
        <v>18</v>
      </c>
      <c r="C4" s="74" t="s">
        <v>1</v>
      </c>
      <c r="D4" s="45" t="s">
        <v>2</v>
      </c>
      <c r="E4" s="412" t="s">
        <v>3</v>
      </c>
      <c r="F4" s="414"/>
      <c r="G4" s="45" t="s">
        <v>4</v>
      </c>
      <c r="H4" s="45" t="s">
        <v>48</v>
      </c>
    </row>
    <row r="5" spans="1:10">
      <c r="A5" s="75"/>
      <c r="B5" s="75"/>
      <c r="C5" s="76"/>
      <c r="D5" s="46">
        <f>+C1.1!D5</f>
        <v>2560</v>
      </c>
      <c r="E5" s="46" t="str">
        <f>+C1.1!E5</f>
        <v>Dr</v>
      </c>
      <c r="F5" s="46" t="str">
        <f>+C1.1!F5</f>
        <v>Cr</v>
      </c>
      <c r="G5" s="46">
        <f>+C1.1!G5</f>
        <v>2560</v>
      </c>
      <c r="H5" s="46">
        <f>+C1.1!H5</f>
        <v>2559</v>
      </c>
    </row>
    <row r="6" spans="1:10">
      <c r="A6" s="42"/>
      <c r="B6" s="42"/>
      <c r="C6" s="264"/>
      <c r="D6" s="42"/>
      <c r="E6" s="264"/>
      <c r="F6" s="42"/>
      <c r="G6" s="42"/>
      <c r="H6" s="80"/>
    </row>
    <row r="7" spans="1:10">
      <c r="A7" s="95" t="s">
        <v>146</v>
      </c>
      <c r="B7" s="82"/>
      <c r="C7" s="287"/>
      <c r="D7" s="100">
        <v>0</v>
      </c>
      <c r="E7" s="85"/>
      <c r="F7" s="86"/>
      <c r="G7" s="285">
        <f t="shared" ref="G7" si="0">SUM(D7-E7+F7)</f>
        <v>0</v>
      </c>
      <c r="H7" s="84"/>
    </row>
    <row r="8" spans="1:10">
      <c r="A8" s="95"/>
      <c r="B8" s="82"/>
      <c r="C8" s="96"/>
      <c r="D8" s="100"/>
      <c r="E8" s="85"/>
      <c r="F8" s="86"/>
      <c r="G8" s="285">
        <f>SUM(D8-E8+F8)</f>
        <v>0</v>
      </c>
      <c r="H8" s="100"/>
    </row>
    <row r="9" spans="1:10">
      <c r="A9" s="95"/>
      <c r="B9" s="82"/>
      <c r="C9" s="96"/>
      <c r="D9" s="100"/>
      <c r="E9" s="85"/>
      <c r="F9" s="86"/>
      <c r="G9" s="285">
        <f>SUM(D9-E9+F9)</f>
        <v>0</v>
      </c>
      <c r="H9" s="100"/>
    </row>
    <row r="10" spans="1:10" ht="18.75" customHeight="1">
      <c r="A10" s="85"/>
      <c r="B10" s="82"/>
      <c r="C10" s="83"/>
      <c r="D10" s="84"/>
      <c r="E10" s="85"/>
      <c r="F10" s="86"/>
      <c r="G10" s="99">
        <f>SUM(D10-E10+F10)</f>
        <v>0</v>
      </c>
      <c r="H10" s="84"/>
      <c r="I10" s="135"/>
      <c r="J10" s="41"/>
    </row>
    <row r="11" spans="1:10">
      <c r="A11" s="75"/>
      <c r="B11" s="75"/>
      <c r="C11" s="76"/>
      <c r="D11" s="91">
        <f>SUM(D7:D10)</f>
        <v>0</v>
      </c>
      <c r="E11" s="91">
        <f>SUM(E7:E10)</f>
        <v>0</v>
      </c>
      <c r="F11" s="91">
        <f>SUM(F7:F10)</f>
        <v>0</v>
      </c>
      <c r="G11" s="91">
        <f>SUM(G7:G10)</f>
        <v>0</v>
      </c>
      <c r="H11" s="91">
        <f>SUM(H7:H10)</f>
        <v>0</v>
      </c>
    </row>
  </sheetData>
  <mergeCells count="1">
    <mergeCell ref="E4:F4"/>
  </mergeCell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0"/>
  <sheetViews>
    <sheetView zoomScale="120" workbookViewId="0">
      <selection activeCell="G26" sqref="G26"/>
    </sheetView>
  </sheetViews>
  <sheetFormatPr defaultRowHeight="21"/>
  <cols>
    <col min="1" max="1" width="24.42578125" style="1" customWidth="1"/>
    <col min="2" max="2" width="8.85546875" style="1" customWidth="1"/>
    <col min="3" max="3" width="6.28515625" style="1" customWidth="1"/>
    <col min="4" max="4" width="11.85546875" style="1" customWidth="1"/>
    <col min="5" max="5" width="11.5703125" style="1" customWidth="1"/>
    <col min="6" max="6" width="11.42578125" style="1" customWidth="1"/>
    <col min="7" max="7" width="14" style="1" customWidth="1"/>
    <col min="8" max="8" width="11.5703125" style="1" customWidth="1"/>
    <col min="9" max="16384" width="9.140625" style="1"/>
  </cols>
  <sheetData>
    <row r="1" spans="1:8">
      <c r="A1" s="41" t="str">
        <f>+C1.1!A1</f>
        <v>ลูกค้า บริษัท อาร์ แอนด์ อาร์ เฟรช เอ็กซ์เพรส  จำกัด</v>
      </c>
      <c r="F1" s="1" t="s">
        <v>7</v>
      </c>
      <c r="H1" s="71" t="s">
        <v>14</v>
      </c>
    </row>
    <row r="2" spans="1:8">
      <c r="A2" s="1" t="s">
        <v>55</v>
      </c>
      <c r="F2" s="72" t="s">
        <v>8</v>
      </c>
      <c r="G2" s="73" t="s">
        <v>9</v>
      </c>
    </row>
    <row r="3" spans="1:8">
      <c r="A3" s="1">
        <f>+C1.1!A3</f>
        <v>0</v>
      </c>
      <c r="F3" s="72" t="s">
        <v>10</v>
      </c>
      <c r="G3" s="73" t="s">
        <v>9</v>
      </c>
    </row>
    <row r="4" spans="1:8">
      <c r="A4" s="45" t="s">
        <v>0</v>
      </c>
      <c r="B4" s="45" t="s">
        <v>18</v>
      </c>
      <c r="C4" s="74" t="s">
        <v>1</v>
      </c>
      <c r="D4" s="45" t="s">
        <v>2</v>
      </c>
      <c r="E4" s="412" t="s">
        <v>3</v>
      </c>
      <c r="F4" s="414"/>
      <c r="G4" s="45" t="s">
        <v>4</v>
      </c>
      <c r="H4" s="45" t="s">
        <v>48</v>
      </c>
    </row>
    <row r="5" spans="1:8">
      <c r="A5" s="75"/>
      <c r="B5" s="75"/>
      <c r="C5" s="76"/>
      <c r="D5" s="46">
        <f>+C1.1!D5</f>
        <v>2560</v>
      </c>
      <c r="E5" s="46" t="str">
        <f>+C1.1!E5</f>
        <v>Dr</v>
      </c>
      <c r="F5" s="46" t="str">
        <f>+C1.1!F5</f>
        <v>Cr</v>
      </c>
      <c r="G5" s="46">
        <f>+C1.1!G5</f>
        <v>2560</v>
      </c>
      <c r="H5" s="46">
        <f>+C1.1!H5</f>
        <v>2559</v>
      </c>
    </row>
    <row r="6" spans="1:8">
      <c r="A6" s="78"/>
      <c r="B6" s="78"/>
      <c r="C6" s="79"/>
      <c r="D6" s="78"/>
      <c r="E6" s="79"/>
      <c r="F6" s="78"/>
      <c r="G6" s="78"/>
      <c r="H6" s="80"/>
    </row>
    <row r="7" spans="1:8">
      <c r="A7" s="95"/>
      <c r="B7" s="82"/>
      <c r="C7" s="83"/>
      <c r="D7" s="84"/>
      <c r="E7" s="85"/>
      <c r="F7" s="86"/>
      <c r="G7" s="99"/>
      <c r="H7" s="84"/>
    </row>
    <row r="8" spans="1:8">
      <c r="A8" s="95"/>
      <c r="B8" s="82"/>
      <c r="C8" s="83"/>
      <c r="D8" s="84"/>
      <c r="E8" s="85"/>
      <c r="F8" s="86"/>
      <c r="G8" s="99"/>
      <c r="H8" s="84"/>
    </row>
    <row r="9" spans="1:8">
      <c r="A9" s="95"/>
      <c r="B9" s="82"/>
      <c r="C9" s="83"/>
      <c r="D9" s="84"/>
      <c r="E9" s="85"/>
      <c r="F9" s="86"/>
      <c r="G9" s="99"/>
      <c r="H9" s="84"/>
    </row>
    <row r="10" spans="1:8">
      <c r="A10" s="41"/>
      <c r="B10" s="182"/>
      <c r="C10" s="183"/>
      <c r="D10" s="178"/>
      <c r="E10" s="97"/>
      <c r="F10" s="184"/>
      <c r="G10" s="99"/>
      <c r="H10" s="178"/>
    </row>
    <row r="11" spans="1:8">
      <c r="A11" s="95"/>
      <c r="B11" s="82"/>
      <c r="C11" s="287"/>
      <c r="D11" s="100"/>
      <c r="E11" s="85"/>
      <c r="F11" s="86"/>
      <c r="G11" s="99"/>
      <c r="H11" s="100"/>
    </row>
    <row r="12" spans="1:8">
      <c r="A12" s="95"/>
      <c r="B12" s="82"/>
      <c r="C12" s="287"/>
      <c r="D12" s="100"/>
      <c r="E12" s="85"/>
      <c r="F12" s="86"/>
      <c r="G12" s="99"/>
      <c r="H12" s="100"/>
    </row>
    <row r="13" spans="1:8">
      <c r="A13" s="95"/>
      <c r="B13" s="82"/>
      <c r="C13" s="287"/>
      <c r="D13" s="100"/>
      <c r="E13" s="85"/>
      <c r="F13" s="86"/>
      <c r="G13" s="99"/>
      <c r="H13" s="100"/>
    </row>
    <row r="14" spans="1:8">
      <c r="A14" s="95"/>
      <c r="B14" s="82"/>
      <c r="C14" s="287"/>
      <c r="D14" s="100"/>
      <c r="E14" s="85"/>
      <c r="F14" s="86"/>
      <c r="G14" s="99"/>
      <c r="H14" s="100"/>
    </row>
    <row r="15" spans="1:8">
      <c r="A15" s="95"/>
      <c r="B15" s="82"/>
      <c r="C15" s="287"/>
      <c r="D15" s="100"/>
      <c r="E15" s="85"/>
      <c r="F15" s="86"/>
      <c r="G15" s="99"/>
      <c r="H15" s="100"/>
    </row>
    <row r="16" spans="1:8">
      <c r="A16" s="290"/>
      <c r="B16" s="291"/>
      <c r="C16" s="292"/>
      <c r="D16" s="293"/>
      <c r="E16" s="97"/>
      <c r="F16" s="184"/>
      <c r="G16" s="47"/>
      <c r="H16" s="178"/>
    </row>
    <row r="17" spans="1:8">
      <c r="A17" s="75"/>
      <c r="B17" s="75"/>
      <c r="C17" s="76"/>
      <c r="D17" s="289">
        <f>SUM(D7:D15)</f>
        <v>0</v>
      </c>
      <c r="E17" s="91">
        <f>SUM(E7:E9)</f>
        <v>0</v>
      </c>
      <c r="F17" s="91">
        <f>SUM(F7:F9)</f>
        <v>0</v>
      </c>
      <c r="G17" s="91">
        <f>SUM(G7:G15)</f>
        <v>0</v>
      </c>
      <c r="H17" s="91">
        <f>SUM(H7:H16)</f>
        <v>0</v>
      </c>
    </row>
    <row r="19" spans="1:8">
      <c r="D19" s="277"/>
      <c r="H19" s="134"/>
    </row>
    <row r="20" spans="1:8">
      <c r="D20" s="277"/>
      <c r="H20" s="134"/>
    </row>
  </sheetData>
  <mergeCells count="1">
    <mergeCell ref="E4:F4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G26" sqref="G26"/>
    </sheetView>
  </sheetViews>
  <sheetFormatPr defaultRowHeight="21"/>
  <cols>
    <col min="1" max="1" width="33.42578125" style="194" customWidth="1"/>
    <col min="2" max="2" width="8.85546875" style="194" customWidth="1"/>
    <col min="3" max="3" width="6.28515625" style="194" customWidth="1"/>
    <col min="4" max="4" width="11.85546875" style="194" customWidth="1"/>
    <col min="5" max="5" width="11.5703125" style="194" customWidth="1"/>
    <col min="6" max="6" width="12" style="194" bestFit="1" customWidth="1"/>
    <col min="7" max="7" width="14" style="194" customWidth="1"/>
    <col min="8" max="8" width="12" style="194" bestFit="1" customWidth="1"/>
    <col min="9" max="9" width="3.7109375" style="194" customWidth="1"/>
    <col min="10" max="10" width="12" style="196" bestFit="1" customWidth="1"/>
    <col min="11" max="11" width="1.28515625" style="194" customWidth="1"/>
    <col min="12" max="12" width="12" style="194" bestFit="1" customWidth="1"/>
    <col min="13" max="16384" width="9.140625" style="194"/>
  </cols>
  <sheetData>
    <row r="1" spans="1:12">
      <c r="A1" s="193" t="str">
        <f>+C1.1!A1</f>
        <v>ลูกค้า บริษัท อาร์ แอนด์ อาร์ เฟรช เอ็กซ์เพรส  จำกัด</v>
      </c>
      <c r="F1" s="194" t="s">
        <v>7</v>
      </c>
      <c r="H1" s="195" t="s">
        <v>109</v>
      </c>
    </row>
    <row r="2" spans="1:12">
      <c r="A2" s="194" t="s">
        <v>110</v>
      </c>
      <c r="F2" s="197" t="s">
        <v>8</v>
      </c>
      <c r="G2" s="198" t="s">
        <v>9</v>
      </c>
    </row>
    <row r="3" spans="1:12">
      <c r="A3" s="194">
        <f>+C1.1!A3</f>
        <v>0</v>
      </c>
      <c r="F3" s="197" t="s">
        <v>10</v>
      </c>
      <c r="G3" s="198" t="s">
        <v>9</v>
      </c>
    </row>
    <row r="4" spans="1:12">
      <c r="A4" s="199" t="s">
        <v>0</v>
      </c>
      <c r="B4" s="199" t="s">
        <v>18</v>
      </c>
      <c r="C4" s="200" t="s">
        <v>1</v>
      </c>
      <c r="D4" s="199" t="s">
        <v>2</v>
      </c>
      <c r="E4" s="419" t="s">
        <v>3</v>
      </c>
      <c r="F4" s="420"/>
      <c r="G4" s="199" t="s">
        <v>4</v>
      </c>
      <c r="H4" s="199" t="s">
        <v>48</v>
      </c>
    </row>
    <row r="5" spans="1:12">
      <c r="A5" s="201"/>
      <c r="B5" s="201"/>
      <c r="C5" s="202"/>
      <c r="D5" s="203">
        <f>+C1.1!D5</f>
        <v>2560</v>
      </c>
      <c r="E5" s="204" t="s">
        <v>5</v>
      </c>
      <c r="F5" s="203" t="s">
        <v>6</v>
      </c>
      <c r="G5" s="203">
        <f>D5</f>
        <v>2560</v>
      </c>
      <c r="H5" s="203">
        <f>+C1.1!H5</f>
        <v>2559</v>
      </c>
    </row>
    <row r="6" spans="1:12">
      <c r="A6" s="205"/>
      <c r="B6" s="205"/>
      <c r="C6" s="206"/>
      <c r="D6" s="205"/>
      <c r="E6" s="206"/>
      <c r="F6" s="205"/>
      <c r="G6" s="205"/>
      <c r="H6" s="207"/>
    </row>
    <row r="7" spans="1:12">
      <c r="A7" s="208" t="s">
        <v>111</v>
      </c>
      <c r="B7" s="209"/>
      <c r="C7" s="210"/>
      <c r="D7" s="211"/>
      <c r="E7" s="212"/>
      <c r="F7" s="209"/>
      <c r="G7" s="211">
        <f>+D7-E7+F7</f>
        <v>0</v>
      </c>
      <c r="H7" s="207"/>
      <c r="J7" s="196">
        <f>+G7+G13</f>
        <v>0</v>
      </c>
      <c r="L7" s="196">
        <f>+H7+H13</f>
        <v>0</v>
      </c>
    </row>
    <row r="8" spans="1:12">
      <c r="A8" s="208" t="s">
        <v>112</v>
      </c>
      <c r="B8" s="209"/>
      <c r="C8" s="210"/>
      <c r="D8" s="99"/>
      <c r="E8" s="209"/>
      <c r="F8" s="243"/>
      <c r="G8" s="211">
        <f>+D8+E8-F8</f>
        <v>0</v>
      </c>
      <c r="H8" s="209"/>
      <c r="J8" s="196">
        <f>+G8+G14</f>
        <v>0</v>
      </c>
      <c r="L8" s="196">
        <f>+H8+H15</f>
        <v>0</v>
      </c>
    </row>
    <row r="9" spans="1:12">
      <c r="A9" s="208" t="s">
        <v>115</v>
      </c>
      <c r="B9" s="209"/>
      <c r="C9" s="210"/>
      <c r="D9" s="233"/>
      <c r="E9" s="240"/>
      <c r="F9" s="241"/>
      <c r="G9" s="211">
        <f>+D9+E9-F9</f>
        <v>0</v>
      </c>
      <c r="H9" s="233"/>
      <c r="J9" s="196">
        <f>+G9+G15</f>
        <v>0</v>
      </c>
      <c r="L9" s="196"/>
    </row>
    <row r="10" spans="1:12">
      <c r="A10" s="214" t="s">
        <v>113</v>
      </c>
      <c r="B10" s="215"/>
      <c r="C10" s="216"/>
      <c r="D10" s="217">
        <f>+D7-D8-D9</f>
        <v>0</v>
      </c>
      <c r="E10" s="217">
        <f>SUM(E7:E9)</f>
        <v>0</v>
      </c>
      <c r="F10" s="217">
        <f>SUM(F7:F9)</f>
        <v>0</v>
      </c>
      <c r="G10" s="217">
        <f>+G7-G8-G9</f>
        <v>0</v>
      </c>
      <c r="H10" s="217">
        <f>+H7-H8-H9</f>
        <v>0</v>
      </c>
      <c r="J10" s="196">
        <f>+J7-J8-J9</f>
        <v>0</v>
      </c>
      <c r="L10" s="218">
        <f>+L7-L8</f>
        <v>0</v>
      </c>
    </row>
    <row r="11" spans="1:12">
      <c r="A11" s="214"/>
      <c r="B11" s="215"/>
      <c r="C11" s="216"/>
      <c r="D11" s="219"/>
      <c r="E11" s="220"/>
      <c r="F11" s="219"/>
      <c r="G11" s="219"/>
      <c r="H11" s="219"/>
    </row>
    <row r="12" spans="1:12" s="210" customFormat="1">
      <c r="A12" s="214" t="s">
        <v>114</v>
      </c>
      <c r="B12" s="209"/>
      <c r="D12" s="211"/>
      <c r="E12" s="221"/>
      <c r="F12" s="211"/>
      <c r="G12" s="211"/>
      <c r="H12" s="211"/>
      <c r="J12" s="221"/>
    </row>
    <row r="13" spans="1:12" s="223" customFormat="1">
      <c r="A13" s="208" t="s">
        <v>111</v>
      </c>
      <c r="B13" s="222"/>
      <c r="D13" s="207"/>
      <c r="E13" s="224"/>
      <c r="F13" s="207"/>
      <c r="G13" s="211">
        <f>+D13-E13+F13</f>
        <v>0</v>
      </c>
      <c r="H13" s="207"/>
      <c r="J13" s="224"/>
    </row>
    <row r="14" spans="1:12" s="226" customFormat="1">
      <c r="A14" s="208" t="s">
        <v>112</v>
      </c>
      <c r="B14" s="225"/>
      <c r="D14" s="227"/>
      <c r="E14" s="228"/>
      <c r="F14" s="227"/>
      <c r="G14" s="211">
        <f>+D14+E14-F14</f>
        <v>0</v>
      </c>
      <c r="H14" s="227"/>
      <c r="J14" s="228"/>
    </row>
    <row r="15" spans="1:12" s="226" customFormat="1">
      <c r="A15" s="208" t="s">
        <v>115</v>
      </c>
      <c r="B15" s="225"/>
      <c r="D15" s="227"/>
      <c r="E15" s="228"/>
      <c r="F15" s="227"/>
      <c r="G15" s="213">
        <f>+D15+E15-F15</f>
        <v>0</v>
      </c>
      <c r="H15" s="227"/>
      <c r="J15" s="228"/>
    </row>
    <row r="16" spans="1:12" s="226" customFormat="1">
      <c r="A16" s="229"/>
      <c r="B16" s="225"/>
      <c r="D16" s="217">
        <f>+D13-D14-D15</f>
        <v>0</v>
      </c>
      <c r="E16" s="217">
        <f>SUM(E13:E15)</f>
        <v>0</v>
      </c>
      <c r="F16" s="217">
        <f>SUM(F13:F15)</f>
        <v>0</v>
      </c>
      <c r="G16" s="217">
        <f>+G13-G14-G15</f>
        <v>0</v>
      </c>
      <c r="H16" s="217">
        <f>+H13-H15</f>
        <v>0</v>
      </c>
      <c r="J16" s="228"/>
    </row>
    <row r="17" spans="1:12" s="226" customFormat="1">
      <c r="A17" s="230" t="s">
        <v>42</v>
      </c>
      <c r="B17" s="231"/>
      <c r="C17" s="232"/>
      <c r="D17" s="233">
        <f>+D10+D16</f>
        <v>0</v>
      </c>
      <c r="E17" s="233">
        <f>+E10+E16</f>
        <v>0</v>
      </c>
      <c r="F17" s="233">
        <f>+F10+F16</f>
        <v>0</v>
      </c>
      <c r="G17" s="233">
        <f>+G10+G16</f>
        <v>0</v>
      </c>
      <c r="H17" s="233">
        <f>+H10+H16</f>
        <v>0</v>
      </c>
      <c r="J17" s="228"/>
    </row>
    <row r="18" spans="1:12">
      <c r="C18" s="194">
        <v>52</v>
      </c>
    </row>
    <row r="19" spans="1:12">
      <c r="C19" s="194">
        <v>1</v>
      </c>
      <c r="D19" s="196">
        <v>16773</v>
      </c>
      <c r="E19" s="194">
        <v>14</v>
      </c>
      <c r="F19" s="234">
        <f>D19*E19</f>
        <v>234822</v>
      </c>
      <c r="G19" s="235"/>
      <c r="H19" s="196"/>
      <c r="L19" s="236"/>
    </row>
    <row r="20" spans="1:12">
      <c r="D20" s="196">
        <v>1925.7</v>
      </c>
      <c r="E20" s="194">
        <v>14</v>
      </c>
      <c r="F20" s="234">
        <f>D20*E20</f>
        <v>26959.8</v>
      </c>
      <c r="G20" s="235"/>
      <c r="H20" s="196"/>
      <c r="L20" s="236"/>
    </row>
    <row r="21" spans="1:12">
      <c r="D21" s="196">
        <v>1097.3</v>
      </c>
      <c r="E21" s="194">
        <v>14</v>
      </c>
      <c r="F21" s="234">
        <f>D21*E21</f>
        <v>15362.199999999999</v>
      </c>
      <c r="G21" s="237"/>
      <c r="H21" s="196"/>
      <c r="L21" s="236"/>
    </row>
    <row r="22" spans="1:12" ht="21.75" thickBot="1">
      <c r="D22" s="196"/>
      <c r="F22" s="238">
        <f>+F19-F20-F21</f>
        <v>192500</v>
      </c>
      <c r="G22" s="237"/>
      <c r="J22" s="242"/>
    </row>
    <row r="23" spans="1:12" ht="21.75" thickTop="1">
      <c r="F23" s="237"/>
      <c r="G23" s="237"/>
    </row>
    <row r="24" spans="1:12">
      <c r="D24" s="196">
        <v>16773</v>
      </c>
      <c r="E24" s="194">
        <v>12</v>
      </c>
      <c r="F24" s="196">
        <f>+D24*E24</f>
        <v>201276</v>
      </c>
    </row>
    <row r="25" spans="1:12">
      <c r="D25" s="196">
        <v>1925.7</v>
      </c>
      <c r="E25" s="194">
        <v>12</v>
      </c>
      <c r="F25" s="196">
        <f>+D25*E25</f>
        <v>23108.400000000001</v>
      </c>
    </row>
    <row r="26" spans="1:12">
      <c r="D26" s="196">
        <v>1097.3</v>
      </c>
      <c r="E26" s="194">
        <v>12</v>
      </c>
      <c r="F26" s="196">
        <f>+D26*E26</f>
        <v>13167.599999999999</v>
      </c>
    </row>
    <row r="27" spans="1:12" ht="21.75" thickBot="1">
      <c r="F27" s="239">
        <f>+F24-F25-F26</f>
        <v>165000</v>
      </c>
    </row>
    <row r="28" spans="1:12" ht="21.75" thickTop="1"/>
  </sheetData>
  <mergeCells count="1">
    <mergeCell ref="E4:F4"/>
  </mergeCells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zoomScale="120" workbookViewId="0">
      <selection activeCell="G26" sqref="G26"/>
    </sheetView>
  </sheetViews>
  <sheetFormatPr defaultRowHeight="21"/>
  <cols>
    <col min="1" max="1" width="24.42578125" style="1" customWidth="1"/>
    <col min="2" max="2" width="8.85546875" style="1" customWidth="1"/>
    <col min="3" max="3" width="6.28515625" style="1" customWidth="1"/>
    <col min="4" max="4" width="11.85546875" style="1" customWidth="1"/>
    <col min="5" max="5" width="11.5703125" style="1" customWidth="1"/>
    <col min="6" max="6" width="11.42578125" style="1" customWidth="1"/>
    <col min="7" max="7" width="14" style="1" customWidth="1"/>
    <col min="8" max="8" width="11.5703125" style="1" customWidth="1"/>
    <col min="9" max="16384" width="9.140625" style="1"/>
  </cols>
  <sheetData>
    <row r="1" spans="1:10">
      <c r="A1" s="41" t="str">
        <f>+C1.1!A1</f>
        <v>ลูกค้า บริษัท อาร์ แอนด์ อาร์ เฟรช เอ็กซ์เพรส  จำกัด</v>
      </c>
      <c r="F1" s="1" t="s">
        <v>7</v>
      </c>
      <c r="H1" s="71" t="s">
        <v>14</v>
      </c>
    </row>
    <row r="2" spans="1:10">
      <c r="A2" s="1" t="s">
        <v>120</v>
      </c>
      <c r="F2" s="72" t="s">
        <v>8</v>
      </c>
      <c r="G2" s="73" t="s">
        <v>9</v>
      </c>
    </row>
    <row r="3" spans="1:10">
      <c r="A3" s="1">
        <f>+C1.1!A3</f>
        <v>0</v>
      </c>
      <c r="F3" s="72" t="s">
        <v>10</v>
      </c>
      <c r="G3" s="73" t="s">
        <v>9</v>
      </c>
    </row>
    <row r="4" spans="1:10">
      <c r="A4" s="45" t="s">
        <v>0</v>
      </c>
      <c r="B4" s="45" t="s">
        <v>18</v>
      </c>
      <c r="C4" s="74" t="s">
        <v>1</v>
      </c>
      <c r="D4" s="45" t="s">
        <v>2</v>
      </c>
      <c r="E4" s="412" t="s">
        <v>3</v>
      </c>
      <c r="F4" s="414"/>
      <c r="G4" s="45" t="s">
        <v>4</v>
      </c>
      <c r="H4" s="45" t="s">
        <v>48</v>
      </c>
    </row>
    <row r="5" spans="1:10">
      <c r="A5" s="75"/>
      <c r="B5" s="75"/>
      <c r="C5" s="76"/>
      <c r="D5" s="46">
        <f>+C1.1!D5</f>
        <v>2560</v>
      </c>
      <c r="E5" s="46" t="str">
        <f>+C1.1!E5</f>
        <v>Dr</v>
      </c>
      <c r="F5" s="46" t="str">
        <f>+C1.1!F5</f>
        <v>Cr</v>
      </c>
      <c r="G5" s="46">
        <f>+C1.1!G5</f>
        <v>2560</v>
      </c>
      <c r="H5" s="46">
        <f>+C1.1!H5</f>
        <v>2559</v>
      </c>
    </row>
    <row r="6" spans="1:10">
      <c r="A6" s="78"/>
      <c r="B6" s="78"/>
      <c r="C6" s="79"/>
      <c r="D6" s="78"/>
      <c r="E6" s="79"/>
      <c r="F6" s="78"/>
      <c r="G6" s="78"/>
      <c r="H6" s="80"/>
    </row>
    <row r="7" spans="1:10" ht="18.75" customHeight="1">
      <c r="A7" s="85" t="s">
        <v>119</v>
      </c>
      <c r="B7" s="82"/>
      <c r="C7" s="83"/>
      <c r="D7" s="84">
        <v>0</v>
      </c>
      <c r="E7" s="85"/>
      <c r="F7" s="86"/>
      <c r="G7" s="99">
        <f>SUM(D7-E7+F7)</f>
        <v>0</v>
      </c>
      <c r="H7" s="84">
        <v>0</v>
      </c>
      <c r="I7" s="135"/>
      <c r="J7" s="41"/>
    </row>
    <row r="8" spans="1:10">
      <c r="A8" s="75"/>
      <c r="B8" s="75"/>
      <c r="C8" s="76"/>
      <c r="D8" s="91">
        <f>SUM(D7:D7)</f>
        <v>0</v>
      </c>
      <c r="E8" s="91">
        <f>SUM(E7:E7)</f>
        <v>0</v>
      </c>
      <c r="F8" s="91">
        <f>SUM(F7:F7)</f>
        <v>0</v>
      </c>
      <c r="G8" s="91">
        <f>SUM(G7:G7)</f>
        <v>0</v>
      </c>
      <c r="H8" s="91">
        <f>SUM(H7:H7)</f>
        <v>0</v>
      </c>
    </row>
  </sheetData>
  <mergeCells count="1">
    <mergeCell ref="E4:F4"/>
  </mergeCells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zoomScale="120" workbookViewId="0">
      <selection activeCell="G26" sqref="G26"/>
    </sheetView>
  </sheetViews>
  <sheetFormatPr defaultRowHeight="21"/>
  <cols>
    <col min="1" max="1" width="24.42578125" style="1" customWidth="1"/>
    <col min="2" max="2" width="8.85546875" style="1" customWidth="1"/>
    <col min="3" max="3" width="6.28515625" style="1" customWidth="1"/>
    <col min="4" max="4" width="11.85546875" style="1" customWidth="1"/>
    <col min="5" max="5" width="11.5703125" style="1" customWidth="1"/>
    <col min="6" max="6" width="11.42578125" style="1" customWidth="1"/>
    <col min="7" max="7" width="14" style="1" customWidth="1"/>
    <col min="8" max="8" width="11.5703125" style="1" customWidth="1"/>
    <col min="9" max="16384" width="9.140625" style="1"/>
  </cols>
  <sheetData>
    <row r="1" spans="1:10">
      <c r="A1" s="41" t="str">
        <f>+C1.1!A1</f>
        <v>ลูกค้า บริษัท อาร์ แอนด์ อาร์ เฟรช เอ็กซ์เพรส  จำกัด</v>
      </c>
      <c r="F1" s="1" t="s">
        <v>7</v>
      </c>
      <c r="H1" s="71" t="s">
        <v>14</v>
      </c>
    </row>
    <row r="2" spans="1:10">
      <c r="A2" s="1" t="s">
        <v>138</v>
      </c>
      <c r="F2" s="72" t="s">
        <v>8</v>
      </c>
      <c r="G2" s="73" t="s">
        <v>9</v>
      </c>
    </row>
    <row r="3" spans="1:10">
      <c r="A3" s="1">
        <f>+C1.1!A3</f>
        <v>0</v>
      </c>
      <c r="F3" s="72" t="s">
        <v>10</v>
      </c>
      <c r="G3" s="73" t="s">
        <v>9</v>
      </c>
    </row>
    <row r="4" spans="1:10">
      <c r="A4" s="45" t="s">
        <v>0</v>
      </c>
      <c r="B4" s="45" t="s">
        <v>18</v>
      </c>
      <c r="C4" s="74" t="s">
        <v>1</v>
      </c>
      <c r="D4" s="45" t="s">
        <v>2</v>
      </c>
      <c r="E4" s="412" t="s">
        <v>3</v>
      </c>
      <c r="F4" s="414"/>
      <c r="G4" s="45" t="s">
        <v>4</v>
      </c>
      <c r="H4" s="45" t="s">
        <v>48</v>
      </c>
    </row>
    <row r="5" spans="1:10">
      <c r="A5" s="80"/>
      <c r="B5" s="80"/>
      <c r="C5" s="41"/>
      <c r="D5" s="344">
        <f>+C1.1!D5</f>
        <v>2560</v>
      </c>
      <c r="E5" s="344" t="str">
        <f>+C1.1!E5</f>
        <v>Dr</v>
      </c>
      <c r="F5" s="344" t="str">
        <f>+C1.1!F5</f>
        <v>Cr</v>
      </c>
      <c r="G5" s="344">
        <f>+C1.1!G5</f>
        <v>2560</v>
      </c>
      <c r="H5" s="344">
        <f>+C1.1!H5</f>
        <v>2559</v>
      </c>
    </row>
    <row r="6" spans="1:10">
      <c r="A6" s="78"/>
      <c r="B6" s="78"/>
      <c r="C6" s="79"/>
      <c r="D6" s="78"/>
      <c r="E6" s="79"/>
      <c r="F6" s="78"/>
      <c r="G6" s="78"/>
      <c r="H6" s="78"/>
    </row>
    <row r="7" spans="1:10" ht="18.75" customHeight="1">
      <c r="A7" s="179" t="s">
        <v>139</v>
      </c>
      <c r="B7" s="318"/>
      <c r="C7" s="83"/>
      <c r="D7" s="255">
        <v>0</v>
      </c>
      <c r="E7" s="179"/>
      <c r="F7" s="103"/>
      <c r="G7" s="256">
        <f>SUM(D7-E7+F7)</f>
        <v>0</v>
      </c>
      <c r="H7" s="255">
        <v>0</v>
      </c>
      <c r="I7" s="135"/>
      <c r="J7" s="41"/>
    </row>
    <row r="8" spans="1:10">
      <c r="A8" s="75"/>
      <c r="B8" s="75"/>
      <c r="C8" s="76"/>
      <c r="D8" s="129">
        <f>SUM(D7:D7)</f>
        <v>0</v>
      </c>
      <c r="E8" s="91">
        <f>SUM(E7:E7)</f>
        <v>0</v>
      </c>
      <c r="F8" s="91">
        <f>SUM(F7:F7)</f>
        <v>0</v>
      </c>
      <c r="G8" s="129">
        <f>SUM(G7:G7)</f>
        <v>0</v>
      </c>
      <c r="H8" s="91">
        <f>SUM(H7:H7)</f>
        <v>0</v>
      </c>
    </row>
  </sheetData>
  <mergeCells count="1">
    <mergeCell ref="E4:F4"/>
  </mergeCells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"/>
  <sheetViews>
    <sheetView topLeftCell="A4" zoomScale="120" workbookViewId="0">
      <selection activeCell="D15" sqref="D15"/>
    </sheetView>
  </sheetViews>
  <sheetFormatPr defaultRowHeight="21"/>
  <cols>
    <col min="1" max="1" width="22" style="1" customWidth="1"/>
    <col min="2" max="2" width="11" style="1" bestFit="1" customWidth="1"/>
    <col min="3" max="3" width="6.28515625" style="1" customWidth="1"/>
    <col min="4" max="4" width="12.7109375" style="1" customWidth="1"/>
    <col min="5" max="5" width="11.5703125" style="1" customWidth="1"/>
    <col min="6" max="6" width="11.42578125" style="1" customWidth="1"/>
    <col min="7" max="7" width="14" style="1" customWidth="1"/>
    <col min="8" max="8" width="12.85546875" style="1" customWidth="1"/>
    <col min="9" max="16384" width="9.140625" style="1"/>
  </cols>
  <sheetData>
    <row r="1" spans="1:8">
      <c r="A1" s="41" t="str">
        <f>+C1.1!A1</f>
        <v>ลูกค้า บริษัท อาร์ แอนด์ อาร์ เฟรช เอ็กซ์เพรส  จำกัด</v>
      </c>
      <c r="F1" s="1" t="s">
        <v>7</v>
      </c>
      <c r="H1" s="71" t="s">
        <v>30</v>
      </c>
    </row>
    <row r="2" spans="1:8">
      <c r="A2" s="1" t="s">
        <v>49</v>
      </c>
      <c r="F2" s="72" t="s">
        <v>8</v>
      </c>
      <c r="G2" s="73" t="s">
        <v>9</v>
      </c>
    </row>
    <row r="3" spans="1:8">
      <c r="A3" s="1">
        <f>+C1.1!A3</f>
        <v>0</v>
      </c>
      <c r="F3" s="72" t="s">
        <v>10</v>
      </c>
      <c r="G3" s="73" t="s">
        <v>9</v>
      </c>
    </row>
    <row r="4" spans="1:8">
      <c r="A4" s="45" t="s">
        <v>0</v>
      </c>
      <c r="B4" s="45" t="s">
        <v>18</v>
      </c>
      <c r="C4" s="74" t="s">
        <v>1</v>
      </c>
      <c r="D4" s="45" t="s">
        <v>2</v>
      </c>
      <c r="E4" s="412" t="s">
        <v>3</v>
      </c>
      <c r="F4" s="414"/>
      <c r="G4" s="45" t="s">
        <v>4</v>
      </c>
      <c r="H4" s="45" t="s">
        <v>48</v>
      </c>
    </row>
    <row r="5" spans="1:8">
      <c r="A5" s="75"/>
      <c r="B5" s="75"/>
      <c r="C5" s="76"/>
      <c r="D5" s="46">
        <f>+C1.1!D5</f>
        <v>2560</v>
      </c>
      <c r="E5" s="46" t="str">
        <f>+C1.1!E5</f>
        <v>Dr</v>
      </c>
      <c r="F5" s="46" t="str">
        <f>+C1.1!F5</f>
        <v>Cr</v>
      </c>
      <c r="G5" s="46">
        <f>+C1.1!G5</f>
        <v>2560</v>
      </c>
      <c r="H5" s="46">
        <f>+C1.1!H5</f>
        <v>2559</v>
      </c>
    </row>
    <row r="6" spans="1:8">
      <c r="A6" s="78"/>
      <c r="B6" s="78"/>
      <c r="C6" s="79"/>
      <c r="D6" s="78"/>
      <c r="E6" s="79"/>
      <c r="F6" s="78"/>
      <c r="G6" s="78"/>
      <c r="H6" s="80"/>
    </row>
    <row r="7" spans="1:8">
      <c r="A7" s="81" t="s">
        <v>217</v>
      </c>
      <c r="B7" s="81"/>
      <c r="C7" s="95"/>
      <c r="D7" s="100"/>
      <c r="E7" s="95"/>
      <c r="F7" s="81"/>
      <c r="G7" s="86">
        <f>SUM(D7-E7+F7)</f>
        <v>0</v>
      </c>
      <c r="H7" s="100"/>
    </row>
    <row r="8" spans="1:8">
      <c r="A8" s="81" t="s">
        <v>218</v>
      </c>
      <c r="B8" s="81"/>
      <c r="C8" s="95"/>
      <c r="D8" s="100"/>
      <c r="E8" s="95"/>
      <c r="F8" s="81"/>
      <c r="G8" s="86">
        <f>SUM(D8-E8+F8)</f>
        <v>0</v>
      </c>
      <c r="H8" s="100"/>
    </row>
    <row r="9" spans="1:8">
      <c r="A9" s="81" t="s">
        <v>60</v>
      </c>
      <c r="B9" s="82"/>
      <c r="C9" s="96"/>
      <c r="D9" s="100">
        <v>125000</v>
      </c>
      <c r="E9" s="85"/>
      <c r="F9" s="86"/>
      <c r="G9" s="86">
        <f>SUM(D9-E9+F9)</f>
        <v>125000</v>
      </c>
      <c r="H9" s="100">
        <v>125000</v>
      </c>
    </row>
    <row r="10" spans="1:8">
      <c r="A10" s="81" t="s">
        <v>47</v>
      </c>
      <c r="B10" s="94"/>
      <c r="C10" s="96"/>
      <c r="D10" s="100">
        <v>827594.09</v>
      </c>
      <c r="E10" s="101"/>
      <c r="F10" s="86"/>
      <c r="G10" s="100">
        <f>SUM(D10+F10-E10)</f>
        <v>827594.09</v>
      </c>
      <c r="H10" s="100">
        <v>843512.52</v>
      </c>
    </row>
    <row r="11" spans="1:8">
      <c r="A11" s="87"/>
      <c r="B11" s="87"/>
      <c r="C11" s="88"/>
      <c r="D11" s="89"/>
      <c r="E11" s="90"/>
      <c r="F11" s="89"/>
      <c r="G11" s="89"/>
      <c r="H11" s="47"/>
    </row>
    <row r="12" spans="1:8">
      <c r="A12" s="75"/>
      <c r="B12" s="75"/>
      <c r="C12" s="76"/>
      <c r="D12" s="112">
        <f>SUM(D9:D11)</f>
        <v>952594.09</v>
      </c>
      <c r="E12" s="92"/>
      <c r="F12" s="91"/>
      <c r="G12" s="112">
        <f>SUM(G9:G10)</f>
        <v>952594.09</v>
      </c>
      <c r="H12" s="48">
        <f>SUM(H9:H10)</f>
        <v>968512.52</v>
      </c>
    </row>
    <row r="14" spans="1:8">
      <c r="G14" s="276"/>
    </row>
  </sheetData>
  <mergeCells count="1">
    <mergeCell ref="E4:F4"/>
  </mergeCells>
  <phoneticPr fontId="0" type="noConversion"/>
  <pageMargins left="0.75" right="0.75" top="1" bottom="1" header="0.5" footer="0.5"/>
  <pageSetup orientation="portrait" horizontalDpi="180" verticalDpi="18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zoomScale="120" workbookViewId="0">
      <selection activeCell="H8" sqref="H8"/>
    </sheetView>
  </sheetViews>
  <sheetFormatPr defaultRowHeight="21"/>
  <cols>
    <col min="1" max="1" width="22" style="1" customWidth="1"/>
    <col min="2" max="2" width="11" style="1" bestFit="1" customWidth="1"/>
    <col min="3" max="3" width="6.28515625" style="1" customWidth="1"/>
    <col min="4" max="4" width="12.7109375" style="1" customWidth="1"/>
    <col min="5" max="5" width="11.5703125" style="1" customWidth="1"/>
    <col min="6" max="6" width="11.42578125" style="1" customWidth="1"/>
    <col min="7" max="7" width="14" style="1" customWidth="1"/>
    <col min="8" max="8" width="11.5703125" style="1" customWidth="1"/>
    <col min="9" max="16384" width="9.140625" style="1"/>
  </cols>
  <sheetData>
    <row r="1" spans="1:8">
      <c r="A1" s="41" t="str">
        <f>+C1.1!A1</f>
        <v>ลูกค้า บริษัท อาร์ แอนด์ อาร์ เฟรช เอ็กซ์เพรส  จำกัด</v>
      </c>
      <c r="F1" s="1" t="s">
        <v>7</v>
      </c>
      <c r="H1" s="71" t="s">
        <v>82</v>
      </c>
    </row>
    <row r="2" spans="1:8">
      <c r="A2" s="1" t="s">
        <v>97</v>
      </c>
      <c r="F2" s="72" t="s">
        <v>8</v>
      </c>
      <c r="G2" s="73" t="s">
        <v>9</v>
      </c>
    </row>
    <row r="3" spans="1:8">
      <c r="A3" s="1">
        <f>+C1.1!A3</f>
        <v>0</v>
      </c>
      <c r="F3" s="72" t="s">
        <v>10</v>
      </c>
      <c r="G3" s="73" t="s">
        <v>9</v>
      </c>
    </row>
    <row r="4" spans="1:8">
      <c r="A4" s="45" t="s">
        <v>0</v>
      </c>
      <c r="B4" s="45" t="s">
        <v>18</v>
      </c>
      <c r="C4" s="74" t="s">
        <v>1</v>
      </c>
      <c r="D4" s="45" t="s">
        <v>2</v>
      </c>
      <c r="E4" s="412" t="s">
        <v>3</v>
      </c>
      <c r="F4" s="414"/>
      <c r="G4" s="45" t="s">
        <v>4</v>
      </c>
      <c r="H4" s="45" t="s">
        <v>48</v>
      </c>
    </row>
    <row r="5" spans="1:8">
      <c r="A5" s="75"/>
      <c r="B5" s="75"/>
      <c r="C5" s="76"/>
      <c r="D5" s="46">
        <f>+C1.1!D5</f>
        <v>2560</v>
      </c>
      <c r="E5" s="46" t="str">
        <f>+C1.1!E5</f>
        <v>Dr</v>
      </c>
      <c r="F5" s="46" t="str">
        <f>+C1.1!F5</f>
        <v>Cr</v>
      </c>
      <c r="G5" s="46">
        <f>+C1.1!G5</f>
        <v>2560</v>
      </c>
      <c r="H5" s="46">
        <f>+C1.1!H5</f>
        <v>2559</v>
      </c>
    </row>
    <row r="6" spans="1:8">
      <c r="A6" s="42"/>
      <c r="B6" s="42"/>
      <c r="C6" s="264"/>
      <c r="D6" s="42"/>
      <c r="E6" s="264"/>
      <c r="F6" s="42"/>
      <c r="G6" s="42"/>
      <c r="H6" s="80"/>
    </row>
    <row r="7" spans="1:8">
      <c r="A7" s="81" t="s">
        <v>98</v>
      </c>
      <c r="B7" s="81"/>
      <c r="C7" s="95"/>
      <c r="D7" s="285">
        <v>0</v>
      </c>
      <c r="E7" s="95"/>
      <c r="F7" s="81"/>
      <c r="G7" s="86">
        <f>SUM(D7-E7+F7)</f>
        <v>0</v>
      </c>
      <c r="H7" s="285">
        <v>0</v>
      </c>
    </row>
    <row r="8" spans="1:8">
      <c r="A8" s="98" t="s">
        <v>133</v>
      </c>
      <c r="B8" s="87" t="s">
        <v>50</v>
      </c>
      <c r="C8" s="88"/>
      <c r="D8" s="247">
        <v>0</v>
      </c>
      <c r="E8" s="248"/>
      <c r="F8" s="247"/>
      <c r="G8" s="249">
        <f>SUM(D8-E8+F8)</f>
        <v>0</v>
      </c>
      <c r="H8" s="247"/>
    </row>
    <row r="9" spans="1:8">
      <c r="A9" s="75"/>
      <c r="B9" s="75"/>
      <c r="C9" s="76"/>
      <c r="D9" s="91">
        <f>SUM(D7:D8)</f>
        <v>0</v>
      </c>
      <c r="E9" s="92"/>
      <c r="F9" s="91"/>
      <c r="G9" s="91">
        <f>SUM(G7:G8)</f>
        <v>0</v>
      </c>
      <c r="H9" s="48">
        <f>SUM(H7:H8)</f>
        <v>0</v>
      </c>
    </row>
  </sheetData>
  <mergeCells count="1">
    <mergeCell ref="E4:F4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0B050"/>
  </sheetPr>
  <dimension ref="A1:H10"/>
  <sheetViews>
    <sheetView zoomScale="120" workbookViewId="0">
      <selection activeCell="H7" sqref="H7"/>
    </sheetView>
  </sheetViews>
  <sheetFormatPr defaultRowHeight="21"/>
  <cols>
    <col min="1" max="1" width="26.28515625" style="1" customWidth="1"/>
    <col min="2" max="2" width="11" style="1" bestFit="1" customWidth="1"/>
    <col min="3" max="3" width="6.28515625" style="1" customWidth="1"/>
    <col min="4" max="4" width="12.7109375" style="1" customWidth="1"/>
    <col min="5" max="5" width="11.5703125" style="1" customWidth="1"/>
    <col min="6" max="6" width="11.42578125" style="1" customWidth="1"/>
    <col min="7" max="7" width="14" style="1" customWidth="1"/>
    <col min="8" max="8" width="11.5703125" style="1" customWidth="1"/>
    <col min="9" max="16384" width="9.140625" style="1"/>
  </cols>
  <sheetData>
    <row r="1" spans="1:8">
      <c r="A1" s="41" t="str">
        <f>+C1.1!A1</f>
        <v>ลูกค้า บริษัท อาร์ แอนด์ อาร์ เฟรช เอ็กซ์เพรส  จำกัด</v>
      </c>
      <c r="F1" s="1" t="s">
        <v>7</v>
      </c>
      <c r="H1" s="71" t="s">
        <v>53</v>
      </c>
    </row>
    <row r="2" spans="1:8">
      <c r="A2" s="1" t="s">
        <v>57</v>
      </c>
      <c r="F2" s="72" t="s">
        <v>8</v>
      </c>
      <c r="G2" s="73" t="s">
        <v>9</v>
      </c>
    </row>
    <row r="3" spans="1:8">
      <c r="A3" s="1">
        <f>+C1.1!A3</f>
        <v>0</v>
      </c>
      <c r="F3" s="72" t="s">
        <v>10</v>
      </c>
      <c r="G3" s="73" t="s">
        <v>9</v>
      </c>
    </row>
    <row r="4" spans="1:8">
      <c r="A4" s="45" t="s">
        <v>0</v>
      </c>
      <c r="B4" s="45" t="s">
        <v>18</v>
      </c>
      <c r="C4" s="74" t="s">
        <v>1</v>
      </c>
      <c r="D4" s="45" t="s">
        <v>2</v>
      </c>
      <c r="E4" s="412" t="s">
        <v>3</v>
      </c>
      <c r="F4" s="414"/>
      <c r="G4" s="45" t="s">
        <v>4</v>
      </c>
      <c r="H4" s="45" t="s">
        <v>48</v>
      </c>
    </row>
    <row r="5" spans="1:8">
      <c r="A5" s="75"/>
      <c r="B5" s="75"/>
      <c r="C5" s="76"/>
      <c r="D5" s="46">
        <f>+C1.1!D5</f>
        <v>2560</v>
      </c>
      <c r="E5" s="46" t="str">
        <f>+C1.1!E5</f>
        <v>Dr</v>
      </c>
      <c r="F5" s="46" t="str">
        <f>+C1.1!F5</f>
        <v>Cr</v>
      </c>
      <c r="G5" s="46">
        <f>+C1.1!G5</f>
        <v>2560</v>
      </c>
      <c r="H5" s="46">
        <f>+C1.1!H5</f>
        <v>2559</v>
      </c>
    </row>
    <row r="6" spans="1:8">
      <c r="A6" s="42"/>
      <c r="B6" s="42"/>
      <c r="C6" s="264"/>
      <c r="D6" s="42"/>
      <c r="E6" s="264"/>
      <c r="F6" s="42"/>
      <c r="G6" s="42"/>
      <c r="H6" s="80"/>
    </row>
    <row r="7" spans="1:8">
      <c r="A7" s="81" t="s">
        <v>126</v>
      </c>
      <c r="B7" s="81"/>
      <c r="C7" s="95"/>
      <c r="D7" s="285">
        <v>0</v>
      </c>
      <c r="E7" s="95"/>
      <c r="F7" s="286"/>
      <c r="G7" s="86">
        <f>SUM(D7-E7+F7)</f>
        <v>0</v>
      </c>
      <c r="H7" s="285"/>
    </row>
    <row r="8" spans="1:8">
      <c r="A8" s="81" t="s">
        <v>46</v>
      </c>
      <c r="B8" s="81"/>
      <c r="C8" s="95"/>
      <c r="D8" s="285"/>
      <c r="E8" s="95"/>
      <c r="F8" s="286"/>
      <c r="G8" s="86">
        <f>SUM(D8-E8+F8)</f>
        <v>0</v>
      </c>
      <c r="H8" s="285">
        <v>0</v>
      </c>
    </row>
    <row r="9" spans="1:8">
      <c r="A9" s="80"/>
      <c r="B9" s="80"/>
      <c r="C9" s="41"/>
      <c r="D9" s="47"/>
      <c r="E9" s="41"/>
      <c r="F9" s="284"/>
      <c r="G9" s="184"/>
      <c r="H9" s="47"/>
    </row>
    <row r="10" spans="1:8">
      <c r="A10" s="75"/>
      <c r="B10" s="75"/>
      <c r="C10" s="76"/>
      <c r="D10" s="91">
        <f>SUM(D7:D9)</f>
        <v>0</v>
      </c>
      <c r="E10" s="91">
        <f>SUM(E7:E9)</f>
        <v>0</v>
      </c>
      <c r="F10" s="91">
        <f>SUM(F7:F9)</f>
        <v>0</v>
      </c>
      <c r="G10" s="91">
        <f>SUM(G7:G9)</f>
        <v>0</v>
      </c>
      <c r="H10" s="91">
        <f>SUM(H7:H9)</f>
        <v>0</v>
      </c>
    </row>
  </sheetData>
  <mergeCells count="1">
    <mergeCell ref="E4:F4"/>
  </mergeCells>
  <phoneticPr fontId="0" type="noConversion"/>
  <pageMargins left="0.75" right="0.75" top="1" bottom="1" header="0.5" footer="0.5"/>
  <pageSetup orientation="portrait" horizontalDpi="180" verticalDpi="18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5"/>
  <sheetViews>
    <sheetView zoomScale="120" workbookViewId="0">
      <selection activeCell="H7" sqref="H7"/>
    </sheetView>
  </sheetViews>
  <sheetFormatPr defaultRowHeight="21"/>
  <cols>
    <col min="1" max="1" width="31.42578125" style="1" customWidth="1"/>
    <col min="2" max="2" width="11" style="1" bestFit="1" customWidth="1"/>
    <col min="3" max="3" width="6.28515625" style="1" customWidth="1"/>
    <col min="4" max="4" width="12.7109375" style="1" customWidth="1"/>
    <col min="5" max="5" width="11.5703125" style="1" customWidth="1"/>
    <col min="6" max="6" width="11.42578125" style="1" customWidth="1"/>
    <col min="7" max="7" width="14" style="1" customWidth="1"/>
    <col min="8" max="8" width="11.5703125" style="1" customWidth="1"/>
    <col min="9" max="9" width="9.140625" style="1"/>
    <col min="10" max="10" width="11.140625" style="1" bestFit="1" customWidth="1"/>
    <col min="11" max="16384" width="9.140625" style="1"/>
  </cols>
  <sheetData>
    <row r="1" spans="1:9">
      <c r="A1" s="41" t="str">
        <f>+C1.1!A1</f>
        <v>ลูกค้า บริษัท อาร์ แอนด์ อาร์ เฟรช เอ็กซ์เพรส  จำกัด</v>
      </c>
      <c r="F1" s="1" t="s">
        <v>7</v>
      </c>
      <c r="H1" s="71" t="s">
        <v>54</v>
      </c>
    </row>
    <row r="2" spans="1:9">
      <c r="A2" s="1" t="s">
        <v>78</v>
      </c>
      <c r="F2" s="72" t="s">
        <v>8</v>
      </c>
      <c r="G2" s="73" t="s">
        <v>9</v>
      </c>
    </row>
    <row r="3" spans="1:9">
      <c r="A3" s="1">
        <f>+C1.1!A3</f>
        <v>0</v>
      </c>
      <c r="F3" s="72" t="s">
        <v>10</v>
      </c>
      <c r="G3" s="73" t="s">
        <v>9</v>
      </c>
    </row>
    <row r="4" spans="1:9">
      <c r="A4" s="45" t="s">
        <v>0</v>
      </c>
      <c r="B4" s="45" t="s">
        <v>18</v>
      </c>
      <c r="C4" s="74" t="s">
        <v>1</v>
      </c>
      <c r="D4" s="45" t="s">
        <v>2</v>
      </c>
      <c r="E4" s="412" t="s">
        <v>3</v>
      </c>
      <c r="F4" s="414"/>
      <c r="G4" s="45" t="s">
        <v>4</v>
      </c>
      <c r="H4" s="45" t="s">
        <v>48</v>
      </c>
    </row>
    <row r="5" spans="1:9">
      <c r="A5" s="75"/>
      <c r="B5" s="75"/>
      <c r="C5" s="76"/>
      <c r="D5" s="46">
        <f>+C1.1!D5</f>
        <v>2560</v>
      </c>
      <c r="E5" s="46" t="str">
        <f>+C1.1!E5</f>
        <v>Dr</v>
      </c>
      <c r="F5" s="46" t="str">
        <f>+C1.1!F5</f>
        <v>Cr</v>
      </c>
      <c r="G5" s="46">
        <f>+C1.1!G5</f>
        <v>2560</v>
      </c>
      <c r="H5" s="46">
        <f>+C1.1!H5</f>
        <v>2559</v>
      </c>
    </row>
    <row r="6" spans="1:9">
      <c r="A6" s="42"/>
      <c r="B6" s="42"/>
      <c r="C6" s="264"/>
      <c r="D6" s="42"/>
      <c r="E6" s="264"/>
      <c r="F6" s="42"/>
      <c r="G6" s="42"/>
      <c r="H6" s="80"/>
    </row>
    <row r="7" spans="1:9">
      <c r="A7" s="81" t="s">
        <v>131</v>
      </c>
      <c r="B7" s="82" t="s">
        <v>201</v>
      </c>
      <c r="C7" s="308"/>
      <c r="D7" s="100">
        <v>0</v>
      </c>
      <c r="E7" s="85"/>
      <c r="F7" s="86"/>
      <c r="G7" s="86">
        <f>SUM(D7+E7-F7)</f>
        <v>0</v>
      </c>
      <c r="H7" s="100"/>
    </row>
    <row r="8" spans="1:9">
      <c r="A8" s="81" t="s">
        <v>132</v>
      </c>
      <c r="B8" s="82" t="s">
        <v>202</v>
      </c>
      <c r="C8" s="287"/>
      <c r="D8" s="100">
        <v>0</v>
      </c>
      <c r="E8" s="85"/>
      <c r="F8" s="86"/>
      <c r="G8" s="86">
        <f>SUM(D8+E8-F8)</f>
        <v>0</v>
      </c>
      <c r="H8" s="100"/>
      <c r="I8" s="134">
        <f>SUM(G7:G8)</f>
        <v>0</v>
      </c>
    </row>
    <row r="9" spans="1:9">
      <c r="A9" s="81" t="s">
        <v>219</v>
      </c>
      <c r="B9" s="82" t="s">
        <v>203</v>
      </c>
      <c r="C9" s="287"/>
      <c r="D9" s="100">
        <v>0</v>
      </c>
      <c r="E9" s="85"/>
      <c r="F9" s="86"/>
      <c r="G9" s="86">
        <f>SUM(D9+E9-F9)</f>
        <v>0</v>
      </c>
      <c r="H9" s="100"/>
      <c r="I9" s="134"/>
    </row>
    <row r="10" spans="1:9">
      <c r="A10" s="81" t="s">
        <v>135</v>
      </c>
      <c r="B10" s="82" t="s">
        <v>206</v>
      </c>
      <c r="C10" s="287"/>
      <c r="D10" s="100"/>
      <c r="E10" s="85"/>
      <c r="F10" s="86"/>
      <c r="G10" s="86">
        <f>SUM(D10+E10-F10)</f>
        <v>0</v>
      </c>
      <c r="H10" s="100">
        <v>0</v>
      </c>
    </row>
    <row r="11" spans="1:9">
      <c r="A11" s="81"/>
      <c r="B11" s="82"/>
      <c r="C11" s="287"/>
      <c r="D11" s="100"/>
      <c r="E11" s="85"/>
      <c r="F11" s="86"/>
      <c r="G11" s="86"/>
      <c r="H11" s="100"/>
    </row>
    <row r="12" spans="1:9">
      <c r="A12" s="80"/>
      <c r="B12" s="182"/>
      <c r="C12" s="183"/>
      <c r="D12" s="178"/>
      <c r="E12" s="97"/>
      <c r="F12" s="184"/>
      <c r="G12" s="184"/>
      <c r="H12" s="178"/>
    </row>
    <row r="13" spans="1:9">
      <c r="A13" s="75"/>
      <c r="B13" s="75"/>
      <c r="C13" s="76"/>
      <c r="D13" s="91">
        <f>SUM(D7:D12)</f>
        <v>0</v>
      </c>
      <c r="E13" s="91">
        <f>SUM(E7:E8)</f>
        <v>0</v>
      </c>
      <c r="F13" s="91">
        <f>SUM(F7:F8)</f>
        <v>0</v>
      </c>
      <c r="G13" s="91">
        <f>SUM(G7:G12)</f>
        <v>0</v>
      </c>
      <c r="H13" s="91">
        <f>SUM(H7:H12)</f>
        <v>0</v>
      </c>
    </row>
    <row r="15" spans="1:9">
      <c r="G15" s="181"/>
    </row>
  </sheetData>
  <mergeCells count="1">
    <mergeCell ref="E4:F4"/>
  </mergeCells>
  <phoneticPr fontId="0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FF0000"/>
  </sheetPr>
  <dimension ref="A1:K51"/>
  <sheetViews>
    <sheetView topLeftCell="A31" zoomScale="120" zoomScaleNormal="120" workbookViewId="0">
      <selection activeCell="D15" sqref="D15"/>
    </sheetView>
  </sheetViews>
  <sheetFormatPr defaultRowHeight="21"/>
  <cols>
    <col min="1" max="1" width="26.7109375" style="1" customWidth="1"/>
    <col min="2" max="2" width="11" style="1" bestFit="1" customWidth="1"/>
    <col min="3" max="3" width="6.5703125" style="1" customWidth="1"/>
    <col min="4" max="4" width="12.7109375" style="1" customWidth="1"/>
    <col min="5" max="5" width="11.5703125" style="1" customWidth="1"/>
    <col min="6" max="6" width="11.42578125" style="1" customWidth="1"/>
    <col min="7" max="7" width="14" style="1" customWidth="1"/>
    <col min="8" max="8" width="11.5703125" style="1" customWidth="1"/>
    <col min="9" max="9" width="1.85546875" style="1" customWidth="1"/>
    <col min="10" max="10" width="14.85546875" style="1" bestFit="1" customWidth="1"/>
    <col min="11" max="16384" width="9.140625" style="1"/>
  </cols>
  <sheetData>
    <row r="1" spans="1:11">
      <c r="A1" s="41" t="str">
        <f>+C1.1!A1</f>
        <v>ลูกค้า บริษัท อาร์ แอนด์ อาร์ เฟรช เอ็กซ์เพรส  จำกัด</v>
      </c>
      <c r="F1" s="1" t="s">
        <v>7</v>
      </c>
      <c r="H1" s="71" t="s">
        <v>56</v>
      </c>
    </row>
    <row r="2" spans="1:11">
      <c r="A2" s="1" t="s">
        <v>79</v>
      </c>
      <c r="F2" s="72" t="s">
        <v>8</v>
      </c>
      <c r="G2" s="73" t="s">
        <v>9</v>
      </c>
    </row>
    <row r="3" spans="1:11">
      <c r="A3" s="1">
        <f>+C1.1!A3</f>
        <v>0</v>
      </c>
      <c r="F3" s="72" t="s">
        <v>10</v>
      </c>
      <c r="G3" s="73" t="s">
        <v>9</v>
      </c>
    </row>
    <row r="4" spans="1:11">
      <c r="A4" s="45" t="s">
        <v>0</v>
      </c>
      <c r="B4" s="45" t="s">
        <v>18</v>
      </c>
      <c r="C4" s="74" t="s">
        <v>1</v>
      </c>
      <c r="D4" s="45" t="s">
        <v>2</v>
      </c>
      <c r="E4" s="412" t="s">
        <v>3</v>
      </c>
      <c r="F4" s="414"/>
      <c r="G4" s="45" t="s">
        <v>4</v>
      </c>
      <c r="H4" s="45" t="s">
        <v>48</v>
      </c>
    </row>
    <row r="5" spans="1:11">
      <c r="A5" s="75"/>
      <c r="B5" s="75"/>
      <c r="C5" s="76"/>
      <c r="D5" s="46">
        <f>+C1.1!D5</f>
        <v>2560</v>
      </c>
      <c r="E5" s="46" t="str">
        <f>+C1.1!E5</f>
        <v>Dr</v>
      </c>
      <c r="F5" s="46" t="str">
        <f>+C1.1!F5</f>
        <v>Cr</v>
      </c>
      <c r="G5" s="46">
        <f>+C1.1!G5</f>
        <v>2560</v>
      </c>
      <c r="H5" s="46">
        <f>+C1.1!H5</f>
        <v>2559</v>
      </c>
    </row>
    <row r="6" spans="1:11">
      <c r="A6" s="81"/>
      <c r="B6" s="82"/>
      <c r="C6" s="83"/>
      <c r="D6" s="84"/>
      <c r="E6" s="85"/>
      <c r="F6" s="86"/>
      <c r="G6" s="86"/>
      <c r="H6" s="84"/>
      <c r="J6" s="134">
        <f>SUM(G26:G28)</f>
        <v>0</v>
      </c>
      <c r="K6" s="134">
        <f>SUM(H26:H28)</f>
        <v>0</v>
      </c>
    </row>
    <row r="7" spans="1:11">
      <c r="A7" s="98" t="s">
        <v>152</v>
      </c>
      <c r="B7" s="102"/>
      <c r="C7" s="115"/>
      <c r="D7" s="178"/>
      <c r="E7" s="90"/>
      <c r="F7" s="89"/>
      <c r="G7" s="89">
        <f>SUM(D7+E7-F7)</f>
        <v>0</v>
      </c>
      <c r="H7" s="178"/>
      <c r="J7" s="134"/>
      <c r="K7" s="134"/>
    </row>
    <row r="8" spans="1:11">
      <c r="A8" s="98" t="s">
        <v>220</v>
      </c>
      <c r="B8" s="102" t="s">
        <v>204</v>
      </c>
      <c r="C8" s="115"/>
      <c r="D8" s="100">
        <v>0</v>
      </c>
      <c r="E8" s="85"/>
      <c r="F8" s="86"/>
      <c r="G8" s="86">
        <f>SUM(D8+E8-F8)</f>
        <v>0</v>
      </c>
      <c r="H8" s="100"/>
      <c r="J8" s="134"/>
      <c r="K8" s="134"/>
    </row>
    <row r="9" spans="1:11">
      <c r="A9" s="98" t="s">
        <v>127</v>
      </c>
      <c r="B9" s="102" t="s">
        <v>205</v>
      </c>
      <c r="C9" s="115"/>
      <c r="D9" s="178">
        <v>0</v>
      </c>
      <c r="E9" s="97"/>
      <c r="F9" s="184"/>
      <c r="G9" s="184">
        <f>SUM(D9+E9-F9)</f>
        <v>0</v>
      </c>
      <c r="H9" s="178"/>
      <c r="J9" s="134"/>
      <c r="K9" s="134"/>
    </row>
    <row r="10" spans="1:11">
      <c r="A10" s="98"/>
      <c r="B10" s="102"/>
      <c r="C10" s="115"/>
      <c r="D10" s="180">
        <f>SUM(D7:D9)</f>
        <v>0</v>
      </c>
      <c r="E10" s="180">
        <f>SUM(E7:E9)</f>
        <v>0</v>
      </c>
      <c r="F10" s="180">
        <f>SUM(F7:F9)</f>
        <v>0</v>
      </c>
      <c r="G10" s="180">
        <f>SUM(G7:G9)</f>
        <v>0</v>
      </c>
      <c r="H10" s="180">
        <f>SUM(H7:H9)</f>
        <v>0</v>
      </c>
      <c r="J10" s="134"/>
      <c r="K10" s="134"/>
    </row>
    <row r="11" spans="1:11">
      <c r="A11" s="98"/>
      <c r="B11" s="102"/>
      <c r="C11" s="115"/>
      <c r="D11" s="84"/>
      <c r="E11" s="179"/>
      <c r="F11" s="103"/>
      <c r="G11" s="103"/>
      <c r="H11" s="84"/>
      <c r="J11" s="134"/>
      <c r="K11" s="134"/>
    </row>
    <row r="12" spans="1:11">
      <c r="A12" s="98" t="s">
        <v>246</v>
      </c>
      <c r="B12" s="102" t="s">
        <v>207</v>
      </c>
      <c r="C12" s="115"/>
      <c r="D12" s="84">
        <v>0</v>
      </c>
      <c r="E12" s="85"/>
      <c r="F12" s="86"/>
      <c r="G12" s="86">
        <f t="shared" ref="G12:G38" si="0">SUM(D12+E12-F12)</f>
        <v>0</v>
      </c>
      <c r="H12" s="84">
        <v>0</v>
      </c>
      <c r="J12" s="134"/>
    </row>
    <row r="13" spans="1:11">
      <c r="A13" s="98" t="s">
        <v>243</v>
      </c>
      <c r="B13" s="102" t="s">
        <v>244</v>
      </c>
      <c r="C13" s="115"/>
      <c r="D13" s="84">
        <v>13000</v>
      </c>
      <c r="E13" s="85"/>
      <c r="F13" s="86"/>
      <c r="G13" s="86">
        <f t="shared" si="0"/>
        <v>13000</v>
      </c>
      <c r="H13" s="84">
        <v>13000</v>
      </c>
      <c r="J13" s="134">
        <f>SUM(G13:G15)</f>
        <v>13100</v>
      </c>
    </row>
    <row r="14" spans="1:11">
      <c r="A14" s="98" t="s">
        <v>144</v>
      </c>
      <c r="B14" s="102" t="s">
        <v>244</v>
      </c>
      <c r="C14" s="115"/>
      <c r="D14" s="84">
        <v>100</v>
      </c>
      <c r="E14" s="85"/>
      <c r="F14" s="86"/>
      <c r="G14" s="86">
        <f t="shared" si="0"/>
        <v>100</v>
      </c>
      <c r="H14" s="84">
        <v>200</v>
      </c>
    </row>
    <row r="15" spans="1:11">
      <c r="A15" s="98" t="s">
        <v>249</v>
      </c>
      <c r="B15" s="102" t="s">
        <v>250</v>
      </c>
      <c r="C15" s="115"/>
      <c r="D15" s="84">
        <v>0</v>
      </c>
      <c r="E15" s="85"/>
      <c r="F15" s="86"/>
      <c r="G15" s="86">
        <f t="shared" si="0"/>
        <v>0</v>
      </c>
      <c r="H15" s="84">
        <v>0</v>
      </c>
    </row>
    <row r="16" spans="1:11">
      <c r="A16" s="98" t="s">
        <v>254</v>
      </c>
      <c r="B16" s="102"/>
      <c r="C16" s="115"/>
      <c r="D16" s="84"/>
      <c r="E16" s="179"/>
      <c r="F16" s="103"/>
      <c r="G16" s="86">
        <f t="shared" si="0"/>
        <v>0</v>
      </c>
      <c r="H16" s="84">
        <v>2718.43</v>
      </c>
      <c r="J16" s="134"/>
      <c r="K16" s="134"/>
    </row>
    <row r="17" spans="1:11">
      <c r="A17" s="98"/>
      <c r="B17" s="102"/>
      <c r="C17" s="115"/>
      <c r="D17" s="84"/>
      <c r="E17" s="179"/>
      <c r="F17" s="103"/>
      <c r="G17" s="86">
        <f t="shared" si="0"/>
        <v>0</v>
      </c>
      <c r="H17" s="84"/>
      <c r="J17" s="134"/>
      <c r="K17" s="134"/>
    </row>
    <row r="18" spans="1:11">
      <c r="A18" s="98"/>
      <c r="B18" s="102"/>
      <c r="C18" s="115"/>
      <c r="D18" s="84"/>
      <c r="E18" s="179"/>
      <c r="F18" s="103"/>
      <c r="G18" s="86">
        <f t="shared" si="0"/>
        <v>0</v>
      </c>
      <c r="H18" s="100"/>
      <c r="J18" s="134"/>
      <c r="K18" s="134"/>
    </row>
    <row r="19" spans="1:11">
      <c r="A19" s="98"/>
      <c r="B19" s="102"/>
      <c r="C19" s="115"/>
      <c r="D19" s="84"/>
      <c r="E19" s="179"/>
      <c r="F19" s="103"/>
      <c r="G19" s="86">
        <f t="shared" si="0"/>
        <v>0</v>
      </c>
      <c r="H19" s="100"/>
      <c r="J19" s="134"/>
      <c r="K19" s="134"/>
    </row>
    <row r="20" spans="1:11">
      <c r="A20" s="98"/>
      <c r="B20" s="102"/>
      <c r="C20" s="115"/>
      <c r="D20" s="84"/>
      <c r="E20" s="179"/>
      <c r="F20" s="103"/>
      <c r="G20" s="86">
        <f t="shared" si="0"/>
        <v>0</v>
      </c>
      <c r="H20" s="100"/>
      <c r="J20" s="134"/>
      <c r="K20" s="134"/>
    </row>
    <row r="21" spans="1:11">
      <c r="A21" s="98"/>
      <c r="B21" s="102"/>
      <c r="C21" s="115"/>
      <c r="D21" s="84"/>
      <c r="E21" s="179"/>
      <c r="F21" s="103"/>
      <c r="G21" s="86">
        <f t="shared" si="0"/>
        <v>0</v>
      </c>
      <c r="H21" s="100"/>
      <c r="J21" s="134"/>
      <c r="K21" s="134"/>
    </row>
    <row r="22" spans="1:11">
      <c r="A22" s="98"/>
      <c r="B22" s="102"/>
      <c r="C22" s="115"/>
      <c r="D22" s="84"/>
      <c r="E22" s="179"/>
      <c r="F22" s="103"/>
      <c r="G22" s="86">
        <f t="shared" si="0"/>
        <v>0</v>
      </c>
      <c r="H22" s="84"/>
      <c r="J22" s="134">
        <f>+G22+'C10'!G10</f>
        <v>0</v>
      </c>
      <c r="K22" s="134"/>
    </row>
    <row r="23" spans="1:11">
      <c r="A23" s="98"/>
      <c r="B23" s="102"/>
      <c r="C23" s="115"/>
      <c r="D23" s="84"/>
      <c r="E23" s="179"/>
      <c r="F23" s="103"/>
      <c r="G23" s="86">
        <f t="shared" si="0"/>
        <v>0</v>
      </c>
      <c r="H23" s="84"/>
      <c r="J23" s="134">
        <f>SUM(G23:G24)</f>
        <v>0</v>
      </c>
      <c r="K23" s="134"/>
    </row>
    <row r="24" spans="1:11">
      <c r="A24" s="98"/>
      <c r="B24" s="102"/>
      <c r="C24" s="115"/>
      <c r="D24" s="84"/>
      <c r="E24" s="179"/>
      <c r="F24" s="103"/>
      <c r="G24" s="86">
        <f t="shared" si="0"/>
        <v>0</v>
      </c>
      <c r="H24" s="100"/>
      <c r="J24" s="134"/>
      <c r="K24" s="134"/>
    </row>
    <row r="25" spans="1:11">
      <c r="A25" s="98"/>
      <c r="B25" s="102"/>
      <c r="C25" s="115"/>
      <c r="D25" s="84"/>
      <c r="E25" s="179"/>
      <c r="F25" s="103"/>
      <c r="G25" s="86">
        <f t="shared" si="0"/>
        <v>0</v>
      </c>
      <c r="H25" s="84"/>
      <c r="J25" s="134"/>
      <c r="K25" s="134"/>
    </row>
    <row r="26" spans="1:11">
      <c r="A26" s="98"/>
      <c r="B26" s="102"/>
      <c r="C26" s="115"/>
      <c r="D26" s="84"/>
      <c r="E26" s="85"/>
      <c r="F26" s="86"/>
      <c r="G26" s="86">
        <f t="shared" si="0"/>
        <v>0</v>
      </c>
      <c r="H26" s="84">
        <v>0</v>
      </c>
      <c r="J26" s="134"/>
    </row>
    <row r="27" spans="1:11" ht="22.5" customHeight="1">
      <c r="A27" s="98"/>
      <c r="B27" s="102"/>
      <c r="C27" s="115"/>
      <c r="D27" s="84"/>
      <c r="E27" s="85"/>
      <c r="F27" s="86"/>
      <c r="G27" s="86">
        <f t="shared" si="0"/>
        <v>0</v>
      </c>
      <c r="H27" s="84"/>
    </row>
    <row r="28" spans="1:11">
      <c r="A28" s="98"/>
      <c r="B28" s="102"/>
      <c r="C28" s="115"/>
      <c r="D28" s="84"/>
      <c r="E28" s="85"/>
      <c r="F28" s="86"/>
      <c r="G28" s="86">
        <f t="shared" si="0"/>
        <v>0</v>
      </c>
      <c r="H28" s="84"/>
    </row>
    <row r="29" spans="1:11">
      <c r="A29" s="98"/>
      <c r="B29" s="102"/>
      <c r="C29" s="115"/>
      <c r="D29" s="84"/>
      <c r="E29" s="85"/>
      <c r="F29" s="86"/>
      <c r="G29" s="86">
        <f t="shared" si="0"/>
        <v>0</v>
      </c>
      <c r="H29" s="84"/>
    </row>
    <row r="30" spans="1:11">
      <c r="A30" s="98"/>
      <c r="B30" s="102"/>
      <c r="C30" s="115"/>
      <c r="D30" s="84"/>
      <c r="E30" s="85"/>
      <c r="F30" s="86"/>
      <c r="G30" s="86">
        <f t="shared" si="0"/>
        <v>0</v>
      </c>
      <c r="H30" s="84"/>
    </row>
    <row r="31" spans="1:11">
      <c r="A31" s="98"/>
      <c r="B31" s="102"/>
      <c r="C31" s="115"/>
      <c r="D31" s="84"/>
      <c r="E31" s="85"/>
      <c r="F31" s="86"/>
      <c r="G31" s="86">
        <f t="shared" si="0"/>
        <v>0</v>
      </c>
      <c r="H31" s="84"/>
    </row>
    <row r="32" spans="1:11">
      <c r="A32" s="98"/>
      <c r="B32" s="102"/>
      <c r="C32" s="115"/>
      <c r="D32" s="84"/>
      <c r="E32" s="85"/>
      <c r="F32" s="86"/>
      <c r="G32" s="86">
        <f t="shared" si="0"/>
        <v>0</v>
      </c>
      <c r="H32" s="84"/>
    </row>
    <row r="33" spans="1:10">
      <c r="A33" s="98"/>
      <c r="B33" s="102"/>
      <c r="C33" s="115"/>
      <c r="D33" s="84"/>
      <c r="E33" s="85"/>
      <c r="F33" s="86"/>
      <c r="G33" s="86">
        <f t="shared" ref="G33:G34" si="1">SUM(D33+E33-F33)</f>
        <v>0</v>
      </c>
      <c r="H33" s="84"/>
    </row>
    <row r="34" spans="1:10">
      <c r="A34" s="98"/>
      <c r="B34" s="102"/>
      <c r="C34" s="115"/>
      <c r="D34" s="84"/>
      <c r="E34" s="85"/>
      <c r="F34" s="86"/>
      <c r="G34" s="86">
        <f t="shared" si="1"/>
        <v>0</v>
      </c>
      <c r="H34" s="84"/>
    </row>
    <row r="35" spans="1:10" s="147" customFormat="1">
      <c r="A35" s="252" t="s">
        <v>99</v>
      </c>
      <c r="B35" s="144" t="s">
        <v>208</v>
      </c>
      <c r="C35" s="145"/>
      <c r="D35" s="146"/>
      <c r="E35" s="253"/>
      <c r="F35" s="254"/>
      <c r="G35" s="254">
        <f t="shared" si="0"/>
        <v>0</v>
      </c>
      <c r="H35" s="146"/>
    </row>
    <row r="36" spans="1:10" s="147" customFormat="1">
      <c r="A36" s="252" t="s">
        <v>128</v>
      </c>
      <c r="B36" s="144"/>
      <c r="C36" s="145"/>
      <c r="D36" s="146"/>
      <c r="E36" s="253"/>
      <c r="F36" s="254"/>
      <c r="G36" s="254">
        <f t="shared" si="0"/>
        <v>0</v>
      </c>
      <c r="H36" s="146"/>
    </row>
    <row r="37" spans="1:10" s="147" customFormat="1">
      <c r="A37" s="252" t="s">
        <v>153</v>
      </c>
      <c r="B37" s="144" t="s">
        <v>209</v>
      </c>
      <c r="C37" s="145"/>
      <c r="D37" s="146"/>
      <c r="E37" s="253"/>
      <c r="F37" s="254"/>
      <c r="G37" s="254">
        <f t="shared" si="0"/>
        <v>0</v>
      </c>
      <c r="H37" s="146"/>
    </row>
    <row r="38" spans="1:10" s="147" customFormat="1">
      <c r="A38" s="252" t="s">
        <v>125</v>
      </c>
      <c r="B38" s="144" t="s">
        <v>210</v>
      </c>
      <c r="C38" s="145"/>
      <c r="D38" s="146"/>
      <c r="E38" s="253"/>
      <c r="F38" s="254"/>
      <c r="G38" s="254">
        <f t="shared" si="0"/>
        <v>0</v>
      </c>
      <c r="H38" s="146"/>
      <c r="J38" s="296"/>
    </row>
    <row r="39" spans="1:10" s="147" customFormat="1">
      <c r="A39" s="155"/>
      <c r="B39" s="144"/>
      <c r="C39" s="145"/>
      <c r="D39" s="158">
        <f>SUM(D12:D38)</f>
        <v>13100</v>
      </c>
      <c r="E39" s="158">
        <f>SUM(E12:E38)</f>
        <v>0</v>
      </c>
      <c r="F39" s="158">
        <f>SUM(F12:F38)</f>
        <v>0</v>
      </c>
      <c r="G39" s="158">
        <f>SUM(G12:G38)</f>
        <v>13100</v>
      </c>
      <c r="H39" s="158">
        <f>SUM(H12:H38)</f>
        <v>15918.43</v>
      </c>
      <c r="J39" s="296">
        <f>+G39+G10-J13-G22</f>
        <v>0</v>
      </c>
    </row>
    <row r="40" spans="1:10" s="147" customFormat="1">
      <c r="A40" s="155"/>
      <c r="B40" s="144"/>
      <c r="C40" s="145"/>
      <c r="D40" s="146"/>
      <c r="E40" s="156"/>
      <c r="F40" s="157"/>
      <c r="G40" s="157"/>
      <c r="H40" s="146"/>
    </row>
    <row r="41" spans="1:10" s="191" customFormat="1">
      <c r="A41" s="185" t="s">
        <v>102</v>
      </c>
      <c r="B41" s="186"/>
      <c r="C41" s="187"/>
      <c r="D41" s="188"/>
      <c r="E41" s="189"/>
      <c r="F41" s="190"/>
      <c r="G41" s="192">
        <f>SUM(D41+E41-F41)</f>
        <v>0</v>
      </c>
      <c r="H41" s="188">
        <v>0</v>
      </c>
      <c r="J41" s="297"/>
    </row>
    <row r="42" spans="1:10" s="147" customFormat="1">
      <c r="A42" s="155"/>
      <c r="B42" s="144"/>
      <c r="C42" s="145"/>
      <c r="D42" s="146"/>
      <c r="E42" s="156"/>
      <c r="F42" s="157"/>
      <c r="G42" s="164"/>
      <c r="H42" s="146"/>
      <c r="J42" s="298"/>
    </row>
    <row r="43" spans="1:10" s="165" customFormat="1">
      <c r="A43" s="159" t="s">
        <v>67</v>
      </c>
      <c r="B43" s="160" t="s">
        <v>211</v>
      </c>
      <c r="C43" s="161"/>
      <c r="D43" s="162">
        <v>0</v>
      </c>
      <c r="E43" s="163"/>
      <c r="F43" s="164"/>
      <c r="G43" s="164">
        <f>SUM(D43+E43-F43)</f>
        <v>0</v>
      </c>
      <c r="H43" s="162"/>
      <c r="J43" s="299"/>
    </row>
    <row r="44" spans="1:10">
      <c r="A44" s="87"/>
      <c r="B44" s="102"/>
      <c r="C44" s="115"/>
      <c r="D44" s="84"/>
      <c r="E44" s="85"/>
      <c r="F44" s="86"/>
      <c r="G44" s="86"/>
      <c r="H44" s="84"/>
    </row>
    <row r="45" spans="1:10">
      <c r="A45" s="87"/>
      <c r="B45" s="102"/>
      <c r="C45" s="115"/>
      <c r="D45" s="84"/>
      <c r="E45" s="85"/>
      <c r="F45" s="86"/>
      <c r="G45" s="86"/>
      <c r="H45" s="84"/>
    </row>
    <row r="46" spans="1:10">
      <c r="A46" s="75"/>
      <c r="B46" s="75"/>
      <c r="C46" s="76"/>
      <c r="D46" s="166">
        <f>+D10+D39+D41+D43</f>
        <v>13100</v>
      </c>
      <c r="E46" s="166">
        <f>+E10+E39+E41+E43</f>
        <v>0</v>
      </c>
      <c r="F46" s="166">
        <f>+F10+F39+F41+F43</f>
        <v>0</v>
      </c>
      <c r="G46" s="166">
        <f>+G10+G39+G41+G43</f>
        <v>13100</v>
      </c>
      <c r="H46" s="166">
        <f>+H10+H39+H41+H43</f>
        <v>15918.43</v>
      </c>
    </row>
    <row r="47" spans="1:10">
      <c r="D47" s="134"/>
    </row>
    <row r="48" spans="1:10">
      <c r="D48" s="276"/>
      <c r="G48" s="97"/>
      <c r="H48" s="134">
        <f>+H46-H43-H10</f>
        <v>15918.43</v>
      </c>
    </row>
    <row r="49" spans="4:4">
      <c r="D49" s="276"/>
    </row>
    <row r="50" spans="4:4">
      <c r="D50" s="277"/>
    </row>
    <row r="51" spans="4:4">
      <c r="D51" s="277"/>
    </row>
  </sheetData>
  <mergeCells count="1">
    <mergeCell ref="E4:F4"/>
  </mergeCells>
  <phoneticPr fontId="0" type="noConversion"/>
  <pageMargins left="0.56999999999999995" right="0.3" top="0.49" bottom="0.51" header="0.31" footer="0.47244094488188981"/>
  <pageSetup scale="95" orientation="portrait" horizontalDpi="180" verticalDpi="18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I1"/>
  <sheetViews>
    <sheetView workbookViewId="0">
      <selection activeCell="G14" sqref="G14"/>
    </sheetView>
  </sheetViews>
  <sheetFormatPr defaultRowHeight="21.75"/>
  <cols>
    <col min="9" max="9" width="13.5703125" style="352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2</vt:i4>
      </vt:variant>
    </vt:vector>
  </HeadingPairs>
  <TitlesOfParts>
    <vt:vector size="30" baseType="lpstr">
      <vt:lpstr>รายการปรับปรุง</vt:lpstr>
      <vt:lpstr>งบปี59</vt:lpstr>
      <vt:lpstr>งบแสดงส่วนผู้ถือ</vt:lpstr>
      <vt:lpstr>ภาษี</vt:lpstr>
      <vt:lpstr>wps&amp;wpl</vt:lpstr>
      <vt:lpstr>C1.1</vt:lpstr>
      <vt:lpstr>C1.3</vt:lpstr>
      <vt:lpstr>C1.4</vt:lpstr>
      <vt:lpstr>C1.5</vt:lpstr>
      <vt:lpstr>C1.6</vt:lpstr>
      <vt:lpstr>C2.6</vt:lpstr>
      <vt:lpstr>C2.9</vt:lpstr>
      <vt:lpstr>C2.12</vt:lpstr>
      <vt:lpstr>C3.1</vt:lpstr>
      <vt:lpstr>C3.2</vt:lpstr>
      <vt:lpstr>C3.3</vt:lpstr>
      <vt:lpstr>C3.4</vt:lpstr>
      <vt:lpstr>C3.5</vt:lpstr>
      <vt:lpstr>C3.7</vt:lpstr>
      <vt:lpstr>C4</vt:lpstr>
      <vt:lpstr>C4.1</vt:lpstr>
      <vt:lpstr>C4.5</vt:lpstr>
      <vt:lpstr>C5</vt:lpstr>
      <vt:lpstr>C6.1</vt:lpstr>
      <vt:lpstr>C6.2</vt:lpstr>
      <vt:lpstr>C10</vt:lpstr>
      <vt:lpstr>C11</vt:lpstr>
      <vt:lpstr>Sheet1</vt:lpstr>
      <vt:lpstr>'C11'!Print_Area</vt:lpstr>
      <vt:lpstr>งบปี59!Print_Area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</dc:creator>
  <cp:lastModifiedBy>User</cp:lastModifiedBy>
  <cp:lastPrinted>2018-05-29T17:32:37Z</cp:lastPrinted>
  <dcterms:created xsi:type="dcterms:W3CDTF">2004-03-28T06:28:03Z</dcterms:created>
  <dcterms:modified xsi:type="dcterms:W3CDTF">2018-05-29T17:35:28Z</dcterms:modified>
</cp:coreProperties>
</file>