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TP-Share\sda2\Data_Analytics\Module 1_Kickstarting with Excel\Kickstarter challenge\"/>
    </mc:Choice>
  </mc:AlternateContent>
  <xr:revisionPtr revIDLastSave="0" documentId="13_ncr:1_{8CEC659C-E82F-4CC7-8FDB-BD4A0F1A789E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.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C2" i="12"/>
  <c r="B2" i="12"/>
  <c r="B12" i="9"/>
  <c r="B5" i="9"/>
  <c r="C13" i="9"/>
  <c r="C12" i="9"/>
  <c r="B13" i="9"/>
  <c r="C11" i="9"/>
  <c r="B11" i="9"/>
  <c r="C6" i="9"/>
  <c r="C5" i="9"/>
  <c r="B6" i="9"/>
  <c r="C4" i="9"/>
  <c r="C3" i="9"/>
  <c r="B4" i="9"/>
  <c r="C10" i="9"/>
  <c r="B10" i="9"/>
  <c r="C9" i="9"/>
  <c r="B9" i="9"/>
  <c r="B3" i="9"/>
  <c r="C2" i="9"/>
  <c r="B2" i="9"/>
  <c r="E2" i="12" l="1"/>
  <c r="F2" i="12" s="1" a="1"/>
  <c r="F2" i="12" s="1"/>
  <c r="E10" i="12"/>
  <c r="F10" i="12" s="1" a="1"/>
  <c r="F10" i="12" s="1"/>
  <c r="E6" i="12"/>
  <c r="F6" i="12" s="1" a="1"/>
  <c r="F6" i="12" s="1"/>
  <c r="E13" i="12"/>
  <c r="F13" i="12" s="1" a="1"/>
  <c r="F13" i="12" s="1"/>
  <c r="E9" i="12"/>
  <c r="F9" i="12" s="1" a="1"/>
  <c r="F9" i="12" s="1"/>
  <c r="E5" i="12"/>
  <c r="F5" i="12" s="1" a="1"/>
  <c r="F5" i="12" s="1"/>
  <c r="E12" i="12"/>
  <c r="F12" i="12" s="1" a="1"/>
  <c r="F12" i="12" s="1"/>
  <c r="E8" i="12"/>
  <c r="F8" i="12" s="1" a="1"/>
  <c r="F8" i="12" s="1"/>
  <c r="E4" i="12"/>
  <c r="F4" i="12" s="1" a="1"/>
  <c r="F4" i="12" s="1"/>
  <c r="E11" i="12"/>
  <c r="F11" i="12" s="1" a="1"/>
  <c r="F11" i="12" s="1"/>
  <c r="E7" i="12"/>
  <c r="F7" i="12" s="1" a="1"/>
  <c r="F7" i="12" s="1"/>
  <c r="E3" i="12"/>
  <c r="F3" i="12" s="1" a="1"/>
  <c r="F3" i="12" s="1"/>
  <c r="B7" i="9"/>
  <c r="B14" i="9"/>
  <c r="C14" i="9"/>
  <c r="C7" i="9"/>
  <c r="B2" i="6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U17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<sst xmlns="http://schemas.openxmlformats.org/spreadsheetml/2006/main" count="33100" uniqueCount="8419">
  <si>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</si>
  <si>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</si>
  <si>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</si>
  <si>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</si>
  <si>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</si>
  <si>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</si>
  <si>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</si>
  <si>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</si>
  <si>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</si>
  <si>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</si>
  <si>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</si>
  <si>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</si>
  <si>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</si>
  <si>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</si>
  <si>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</si>
  <si>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</si>
  <si>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</si>
  <si>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</si>
  <si>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</si>
  <si>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</si>
  <si>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</si>
  <si>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</si>
  <si>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</si>
  <si>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</si>
  <si>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</si>
  <si>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</si>
  <si>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</si>
  <si>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</si>
  <si>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</si>
  <si>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</si>
  <si>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</si>
  <si>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</si>
  <si>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</si>
  <si>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</si>
  <si>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</si>
  <si>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</si>
  <si>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</si>
  <si>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</si>
  <si>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</si>
  <si>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</si>
  <si>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</si>
  <si>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</si>
  <si>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</si>
  <si>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</si>
  <si>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</si>
  <si>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</si>
  <si>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</si>
  <si>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</si>
  <si>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</si>
  <si>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</si>
  <si>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</si>
  <si>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</si>
  <si>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</si>
  <si>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</si>
  <si>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</si>
  <si>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</si>
  <si>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</si>
  <si>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</si>
  <si>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</si>
  <si>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</si>
  <si>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</si>
  <si>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</si>
  <si>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</si>
  <si>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</si>
  <si>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</si>
  <si>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</si>
  <si>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</si>
  <si>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</si>
  <si>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</si>
  <si>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</si>
  <si>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</si>
  <si>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</si>
  <si>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</si>
  <si>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</si>
  <si>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</si>
  <si>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</si>
  <si>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</si>
  <si>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</si>
  <si>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</si>
  <si>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</si>
  <si>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</si>
  <si>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</si>
  <si>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</si>
  <si>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</si>
  <si>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</si>
  <si>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</si>
  <si>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</si>
  <si>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</si>
  <si>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</si>
  <si>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</si>
  <si>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</si>
  <si>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</si>
  <si>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</si>
  <si>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</si>
  <si>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</si>
  <si>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</si>
  <si>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</si>
  <si>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</si>
  <si>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</si>
  <si>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</si>
  <si>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</si>
  <si>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</si>
  <si>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</si>
  <si>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</si>
  <si>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</si>
  <si>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</si>
  <si>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</si>
  <si>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</si>
  <si>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</si>
  <si>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</si>
  <si>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</si>
  <si>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</si>
  <si>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</si>
  <si>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</si>
  <si>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</si>
  <si>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</si>
  <si>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</si>
  <si>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</si>
  <si>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</si>
  <si>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</si>
  <si>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</si>
  <si>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</si>
  <si>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</si>
  <si>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</si>
  <si>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</si>
  <si>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</si>
  <si>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</si>
  <si>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</si>
  <si>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</si>
  <si>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</si>
  <si>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</si>
  <si>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</si>
  <si>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</si>
  <si>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</si>
  <si>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</si>
  <si>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</si>
  <si>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</si>
  <si>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</si>
  <si>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</si>
  <si>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</si>
  <si>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</si>
  <si>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</si>
  <si>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</si>
  <si>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</si>
  <si>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</si>
  <si>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</si>
  <si>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</si>
  <si>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</si>
  <si>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</si>
  <si>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</si>
  <si>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</si>
  <si>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</si>
  <si>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</si>
  <si>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</si>
  <si>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</si>
  <si>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</si>
  <si>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</si>
  <si>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</si>
  <si>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</si>
  <si>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</si>
  <si>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</si>
  <si>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</si>
  <si>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</si>
  <si>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</si>
  <si>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</si>
  <si>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</si>
  <si>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</si>
  <si>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</si>
  <si>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</si>
  <si>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</si>
  <si>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</si>
  <si>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</si>
  <si>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</si>
  <si>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</si>
  <si>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</si>
  <si>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</si>
  <si>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</si>
  <si>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</si>
  <si>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</si>
  <si>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</si>
  <si>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</si>
  <si>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</si>
  <si>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</si>
  <si>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</si>
  <si>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</si>
  <si>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</si>
  <si>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</si>
  <si>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</si>
  <si>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</si>
  <si>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</si>
  <si>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</si>
  <si>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</si>
  <si>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</si>
  <si>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</si>
  <si>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</si>
  <si>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</si>
  <si>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</si>
  <si>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</si>
  <si>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</si>
  <si>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</si>
  <si>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</si>
  <si>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</si>
  <si>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</si>
  <si>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</si>
  <si>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</si>
  <si>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</si>
  <si>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</si>
  <si>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</si>
  <si>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</si>
  <si>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</si>
  <si>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</si>
  <si>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</si>
  <si>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</si>
  <si>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</si>
  <si>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</si>
  <si>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</si>
  <si>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</si>
  <si>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</si>
  <si>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</si>
  <si>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</si>
  <si>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</si>
  <si>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</si>
  <si>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</si>
  <si>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</si>
  <si>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</si>
  <si>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</si>
  <si>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</si>
  <si>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</si>
  <si>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</si>
  <si>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</si>
  <si>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</si>
  <si>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</si>
  <si>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</si>
  <si>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</si>
  <si>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</si>
  <si>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</si>
  <si>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</si>
  <si>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</si>
  <si>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</si>
  <si>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</si>
  <si>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</si>
  <si>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</si>
  <si>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</si>
  <si>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</si>
  <si>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</si>
  <si>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</si>
  <si>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</si>
  <si>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</si>
  <si>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</si>
  <si>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</si>
  <si>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</si>
  <si>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</si>
  <si>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</si>
  <si>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</si>
  <si>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</si>
  <si>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</si>
  <si>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</si>
  <si>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</si>
  <si>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</si>
  <si>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</si>
  <si>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</si>
  <si>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</si>
  <si>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</si>
  <si>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</si>
  <si>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</si>
  <si>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</si>
  <si>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</si>
  <si>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</si>
  <si>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</si>
  <si>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</si>
  <si>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</si>
  <si>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</si>
  <si>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</si>
  <si>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</si>
  <si>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</si>
  <si>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</si>
  <si>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</si>
  <si>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</si>
  <si>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</si>
  <si>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</si>
  <si>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</si>
  <si>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</si>
  <si>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</si>
  <si>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</si>
  <si>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</si>
  <si>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</si>
  <si>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</si>
  <si>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</si>
  <si>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</si>
  <si>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</si>
  <si>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</si>
  <si>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</si>
  <si>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</si>
  <si>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</si>
  <si>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</si>
  <si>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</si>
  <si>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</si>
  <si>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</si>
  <si>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</si>
  <si>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</si>
  <si>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</si>
  <si>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</si>
  <si>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</si>
  <si>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</si>
  <si>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</si>
  <si>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</si>
  <si>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</si>
  <si>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</si>
  <si>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</si>
  <si>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</si>
  <si>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</si>
  <si>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</si>
  <si>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</si>
  <si>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</si>
  <si>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</si>
  <si>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</si>
  <si>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</si>
  <si>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</si>
  <si>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</si>
  <si>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</si>
  <si>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</si>
  <si>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</si>
  <si>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</si>
  <si>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</si>
  <si>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</si>
  <si>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</si>
  <si>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</si>
  <si>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</si>
  <si>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</si>
  <si>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</si>
  <si>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</si>
  <si>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</si>
  <si>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</si>
  <si>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</si>
  <si>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</si>
  <si>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</si>
  <si>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</si>
  <si>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</si>
  <si>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</si>
  <si>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</si>
  <si>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</si>
  <si>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</si>
  <si>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</si>
  <si>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</si>
  <si>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</si>
  <si>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</si>
  <si>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</si>
  <si>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</si>
  <si>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</si>
  <si>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</si>
  <si>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</si>
  <si>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</si>
  <si>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</si>
  <si>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</si>
  <si>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</si>
  <si>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</si>
  <si>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</si>
  <si>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</si>
  <si>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</si>
  <si>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</si>
  <si>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</si>
  <si>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</si>
  <si>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</si>
  <si>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</si>
  <si>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</si>
  <si>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</si>
  <si>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</si>
  <si>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</si>
  <si>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</si>
  <si>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</si>
  <si>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</si>
  <si>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</si>
  <si>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</si>
  <si>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</si>
  <si>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</si>
  <si>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</si>
  <si>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</si>
  <si>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</si>
  <si>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</si>
  <si>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</si>
  <si>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</si>
  <si>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</si>
  <si>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</si>
  <si>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</si>
  <si>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</si>
  <si>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</si>
  <si>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</si>
  <si>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</si>
  <si>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</si>
  <si>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</si>
  <si>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</si>
  <si>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</si>
  <si>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</si>
  <si>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</si>
  <si>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</si>
  <si>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</si>
  <si>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</si>
  <si>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</si>
  <si>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</si>
  <si>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</si>
  <si>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</si>
  <si>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</si>
  <si>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</si>
  <si>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</si>
  <si>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</si>
  <si>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</si>
  <si>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</si>
  <si>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</si>
  <si>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</si>
  <si>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</si>
  <si>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</si>
  <si>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</si>
  <si>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</si>
  <si>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</si>
  <si>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</si>
  <si>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</si>
  <si>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</si>
  <si>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</si>
  <si>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</si>
  <si>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</si>
  <si>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</si>
  <si>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</si>
  <si>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</si>
  <si>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</si>
  <si>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</si>
  <si>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</si>
  <si>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</si>
  <si>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</si>
  <si>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</si>
  <si>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</si>
  <si>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</si>
  <si>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</si>
  <si>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</si>
  <si>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</si>
  <si>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</si>
  <si>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</si>
  <si>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</si>
  <si>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</si>
  <si>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</si>
  <si>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</si>
  <si>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</si>
  <si>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</si>
  <si>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</si>
  <si>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</si>
  <si>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</si>
  <si>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</si>
  <si>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</si>
  <si>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</si>
  <si>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</si>
  <si>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</si>
  <si>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</si>
  <si>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</si>
  <si>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</si>
  <si>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</si>
  <si>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</si>
  <si>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</si>
  <si>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</si>
  <si>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</si>
  <si>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</si>
  <si>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</si>
  <si>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</si>
  <si>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</si>
  <si>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</si>
  <si>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</si>
  <si>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</si>
  <si>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</si>
  <si>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</si>
  <si>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</si>
  <si>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</si>
  <si>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</si>
  <si>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</si>
  <si>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</si>
  <si>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</si>
  <si>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</si>
  <si>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</si>
  <si>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</si>
  <si>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</si>
  <si>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</si>
  <si>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</si>
  <si>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</si>
  <si>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</si>
  <si>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</si>
  <si>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</si>
  <si>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</si>
  <si>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</si>
  <si>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</si>
  <si>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</si>
  <si>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</si>
  <si>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</si>
  <si>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</si>
  <si>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</si>
  <si>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</si>
  <si>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</si>
  <si>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</si>
  <si>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</si>
  <si>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</si>
  <si>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</si>
  <si>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</si>
  <si>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</si>
  <si>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</si>
  <si>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</si>
  <si>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</si>
  <si>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</si>
  <si>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</si>
  <si>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</si>
  <si>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</si>
  <si>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</si>
  <si>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</si>
  <si>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</si>
  <si>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</si>
  <si>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</si>
  <si>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</si>
  <si>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</si>
  <si>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</si>
  <si>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</si>
  <si>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</si>
  <si>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</si>
  <si>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</si>
  <si>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</si>
  <si>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</si>
  <si>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</si>
  <si>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</si>
  <si>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</si>
  <si>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</si>
  <si>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</si>
  <si>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</si>
  <si>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</si>
  <si>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</si>
  <si>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</si>
  <si>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</si>
  <si>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</si>
  <si>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</si>
  <si>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</si>
  <si>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</si>
  <si>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</si>
  <si>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</si>
  <si>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</si>
  <si>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</si>
  <si>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</si>
  <si>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</si>
  <si>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</si>
  <si>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</si>
  <si>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</si>
  <si>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</si>
  <si>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</si>
  <si>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</si>
  <si>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</si>
  <si>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</si>
  <si>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</si>
  <si>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</si>
  <si>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</si>
  <si>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</si>
  <si>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</si>
  <si>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</si>
  <si>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</si>
  <si>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</si>
  <si>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</si>
  <si>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</si>
  <si>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</si>
  <si>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</si>
  <si>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</si>
  <si>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</si>
  <si>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</si>
  <si>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</si>
  <si>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</si>
  <si>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</si>
  <si>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</si>
  <si>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</si>
  <si>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</si>
  <si>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</si>
  <si>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</si>
  <si>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</si>
  <si>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</si>
  <si>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</si>
  <si>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</si>
  <si>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</si>
  <si>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</si>
  <si>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</si>
  <si>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</si>
  <si>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</si>
  <si>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</si>
  <si>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</si>
  <si>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</si>
  <si>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</si>
  <si>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</si>
  <si>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</si>
  <si>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</si>
  <si>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</si>
  <si>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</si>
  <si>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</si>
  <si>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</si>
  <si>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</si>
  <si>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</si>
  <si>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</si>
  <si>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</si>
  <si>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</si>
  <si>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</si>
  <si>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</si>
  <si>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</si>
  <si>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</si>
  <si>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</si>
  <si>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</si>
  <si>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</si>
  <si>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</si>
  <si>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</si>
  <si>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</si>
  <si>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</si>
  <si>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</si>
  <si>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</si>
  <si>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</si>
  <si>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</si>
  <si>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</si>
  <si>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</si>
  <si>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</si>
  <si>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</si>
  <si>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</si>
  <si>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</si>
  <si>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</si>
  <si>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</si>
  <si>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</si>
  <si>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</si>
  <si>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</si>
  <si>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</si>
  <si>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</si>
  <si>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</si>
  <si>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</si>
  <si>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</si>
  <si>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</si>
  <si>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</si>
  <si>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</si>
  <si>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</si>
  <si>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</si>
  <si>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</si>
  <si>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</si>
  <si>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</si>
  <si>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</si>
  <si>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</si>
  <si>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</si>
  <si>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</si>
  <si>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</si>
  <si>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</si>
  <si>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</si>
  <si>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</si>
  <si>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</si>
  <si>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</si>
  <si>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</si>
  <si>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</si>
  <si>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</si>
  <si>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</si>
  <si>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</si>
  <si>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</si>
  <si>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</si>
  <si>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</si>
  <si>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</si>
  <si>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</si>
  <si>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</si>
  <si>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</si>
  <si>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</si>
  <si>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</si>
  <si>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</si>
  <si>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</si>
  <si>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</si>
  <si>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</si>
  <si>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</si>
  <si>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</si>
  <si>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</si>
  <si>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</si>
  <si>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</si>
  <si>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</si>
  <si>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</si>
  <si>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</si>
  <si>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</si>
  <si>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</si>
  <si>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</si>
  <si>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</si>
  <si>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</si>
  <si>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</si>
  <si>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</si>
  <si>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</si>
  <si>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</si>
  <si>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</si>
  <si>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</si>
  <si>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</si>
  <si>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</si>
  <si>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</si>
  <si>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</si>
  <si>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</si>
  <si>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</si>
  <si>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</si>
  <si>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</si>
  <si>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</si>
  <si>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</si>
  <si>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</si>
  <si>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</si>
  <si>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</si>
  <si>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</si>
  <si>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</si>
  <si>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</si>
  <si>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</si>
  <si>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</si>
  <si>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</si>
  <si>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</si>
  <si>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</si>
  <si>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</si>
  <si>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</si>
  <si>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</si>
  <si>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</si>
  <si>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</si>
  <si>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</si>
  <si>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</si>
  <si>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</si>
  <si>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</si>
  <si>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</si>
  <si>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</si>
  <si>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</si>
  <si>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</si>
  <si>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</si>
  <si>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</si>
  <si>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</si>
  <si>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</si>
  <si>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</si>
  <si>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</si>
  <si>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</si>
  <si>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</si>
  <si>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</si>
  <si>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</si>
  <si>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</si>
  <si>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</si>
  <si>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</si>
  <si>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</si>
  <si>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</si>
  <si>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</si>
  <si>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</si>
  <si>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</si>
  <si>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</si>
  <si>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</si>
  <si>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</si>
  <si>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</si>
  <si>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</si>
  <si>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</si>
  <si>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</si>
  <si>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</si>
  <si>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</si>
  <si>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</si>
  <si>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</si>
  <si>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</si>
  <si>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</si>
  <si>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</si>
  <si>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</si>
  <si>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</si>
  <si>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</si>
  <si>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</si>
  <si>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</si>
  <si>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</si>
  <si>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</si>
  <si>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</si>
  <si>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</si>
  <si>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</si>
  <si>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</si>
  <si>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</si>
  <si>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</si>
  <si>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</si>
  <si>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</si>
  <si>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</si>
  <si>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</si>
  <si>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</si>
  <si>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</si>
  <si>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</si>
  <si>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</si>
  <si>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</si>
  <si>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</si>
  <si>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</si>
  <si>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</si>
  <si>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</si>
  <si>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</si>
  <si>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</si>
  <si>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</si>
  <si>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</si>
  <si>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</si>
  <si>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</si>
  <si>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</si>
  <si>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</si>
  <si>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</si>
  <si>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</si>
  <si>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</si>
  <si>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</si>
  <si>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</si>
  <si>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</si>
  <si>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</si>
  <si>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</si>
  <si>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</si>
  <si>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</si>
  <si>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</si>
  <si>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</si>
  <si>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</si>
  <si>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</si>
  <si>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</si>
  <si>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</si>
  <si>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</si>
  <si>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</si>
  <si>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</si>
  <si>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</si>
  <si>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</si>
  <si>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</si>
  <si>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</si>
  <si>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</si>
  <si>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</si>
  <si>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</si>
  <si>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</si>
  <si>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</si>
  <si>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</si>
  <si>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</si>
  <si>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</si>
  <si>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</si>
  <si>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</si>
  <si>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</si>
  <si>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</si>
  <si>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</si>
  <si>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</si>
  <si>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</si>
  <si>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</si>
  <si>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</si>
  <si>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</si>
  <si>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</si>
  <si>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</si>
  <si>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</si>
  <si>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</si>
  <si>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</si>
  <si>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</si>
  <si>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</si>
  <si>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</si>
  <si>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</si>
  <si>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</si>
  <si>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</si>
  <si>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</si>
  <si>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</si>
  <si>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</si>
  <si>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</si>
  <si>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</si>
  <si>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</si>
  <si>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</si>
  <si>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</si>
  <si>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</si>
  <si>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</si>
  <si>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</si>
  <si>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</si>
  <si>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</si>
  <si>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</si>
  <si>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</si>
  <si>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</si>
  <si>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</si>
  <si>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</si>
  <si>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</si>
  <si>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</si>
  <si>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</si>
  <si>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</si>
  <si>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</si>
  <si>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</si>
  <si>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</si>
  <si>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</si>
  <si>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</si>
  <si>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</si>
  <si>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</si>
  <si>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</si>
  <si>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</si>
  <si>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</si>
  <si>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</si>
  <si>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</si>
  <si>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</si>
  <si>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</si>
  <si>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</si>
  <si>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</si>
  <si>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</si>
  <si>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</si>
  <si>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</si>
  <si>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</si>
  <si>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</si>
  <si>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</si>
  <si>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</si>
  <si>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</si>
  <si>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</si>
  <si>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</si>
  <si>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</si>
  <si>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</si>
  <si>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</si>
  <si>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</si>
  <si>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</si>
  <si>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</si>
  <si>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</si>
  <si>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</si>
  <si>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</si>
  <si>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</si>
  <si>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</si>
  <si>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</si>
  <si>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</si>
  <si>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</si>
  <si>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</si>
  <si>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</si>
  <si>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</si>
  <si>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</si>
  <si>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</si>
  <si>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</si>
  <si>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</si>
  <si>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</si>
  <si>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</si>
  <si>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</si>
  <si>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</si>
  <si>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</si>
  <si>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</si>
  <si>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</si>
  <si>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</si>
  <si>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</si>
  <si>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</si>
  <si>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</si>
  <si>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</si>
  <si>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</si>
  <si>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</si>
  <si>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</si>
  <si>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</si>
  <si>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</si>
  <si>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</si>
  <si>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</si>
  <si>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</si>
  <si>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</si>
  <si>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</si>
  <si>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</si>
  <si>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</si>
  <si>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</si>
  <si>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</si>
  <si>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</si>
  <si>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</si>
  <si>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</si>
  <si>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</si>
  <si>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</si>
  <si>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</si>
  <si>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</si>
  <si>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</si>
  <si>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</si>
  <si>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</si>
  <si>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</si>
  <si>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</si>
  <si>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</si>
  <si>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</si>
  <si>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</si>
  <si>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</si>
  <si>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</si>
  <si>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</si>
  <si>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</si>
  <si>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</si>
  <si>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</si>
  <si>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</si>
  <si>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</si>
  <si>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</si>
  <si>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</si>
  <si>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</si>
  <si>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</si>
  <si>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</si>
  <si>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</si>
  <si>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</si>
  <si>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</si>
  <si>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</si>
  <si>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</si>
  <si>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</si>
  <si>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</si>
  <si>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</si>
  <si>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</si>
  <si>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</si>
  <si>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</si>
  <si>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</si>
  <si>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</si>
  <si>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</si>
  <si>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</si>
  <si>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</si>
  <si>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</si>
  <si>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</si>
  <si>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</si>
  <si>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</si>
  <si>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</si>
  <si>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</si>
  <si>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</si>
  <si>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</si>
  <si>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</si>
  <si>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</si>
  <si>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</si>
  <si>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</si>
  <si>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</si>
  <si>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</si>
  <si>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</si>
  <si>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</si>
  <si>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</si>
  <si>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</si>
  <si>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</si>
  <si>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</si>
  <si>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</si>
  <si>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</si>
  <si>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</si>
  <si>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</si>
  <si>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</si>
  <si>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</si>
  <si>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</si>
  <si>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</si>
  <si>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</si>
  <si>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</si>
  <si>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</si>
  <si>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</si>
  <si>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</si>
  <si>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</si>
  <si>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</si>
  <si>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</si>
  <si>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</si>
  <si>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</si>
  <si>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</si>
  <si>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</si>
  <si>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</si>
  <si>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</si>
  <si>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</si>
  <si>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</si>
  <si>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</si>
  <si>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</si>
  <si>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</si>
  <si>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</si>
  <si>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</si>
  <si>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</si>
  <si>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</si>
  <si>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</si>
  <si>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</si>
  <si>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</si>
  <si>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</si>
  <si>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</si>
  <si>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</si>
  <si>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</si>
  <si>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</si>
  <si>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</si>
  <si>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</si>
  <si>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</si>
  <si>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</si>
  <si>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</si>
  <si>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</si>
  <si>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</si>
  <si>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</si>
  <si>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</si>
  <si>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</si>
  <si>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</si>
  <si>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</si>
  <si>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</si>
  <si>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</si>
  <si>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</si>
  <si>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</si>
  <si>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</si>
  <si>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</si>
  <si>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</si>
  <si>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</si>
  <si>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</si>
  <si>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</si>
  <si>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</si>
  <si>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</si>
  <si>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</si>
  <si>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</si>
  <si>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</si>
  <si>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</si>
  <si>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</si>
  <si>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</si>
  <si>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</si>
  <si>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</si>
  <si>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</si>
  <si>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</si>
  <si>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</si>
  <si>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</si>
  <si>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</si>
  <si>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</si>
  <si>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</si>
  <si>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</si>
  <si>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</si>
  <si>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</si>
  <si>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</si>
  <si>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</si>
  <si>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</si>
  <si>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</si>
  <si>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</si>
  <si>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</si>
  <si>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</si>
  <si>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</si>
  <si>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</si>
  <si>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</si>
  <si>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</si>
  <si>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</si>
  <si>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</si>
  <si>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</si>
  <si>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</si>
  <si>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</si>
  <si>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</si>
  <si>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</si>
  <si>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</si>
  <si>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</si>
  <si>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</si>
  <si>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</si>
  <si>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</si>
  <si>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</si>
  <si>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</si>
  <si>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</si>
  <si>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</si>
  <si>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</si>
  <si>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</si>
  <si>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</si>
  <si>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</si>
  <si>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</si>
  <si>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</si>
  <si>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</si>
  <si>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</si>
  <si>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</si>
  <si>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</si>
  <si>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</si>
  <si>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</si>
  <si>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</si>
  <si>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</si>
  <si>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</si>
  <si>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</si>
  <si>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</si>
  <si>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</si>
  <si>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</si>
  <si>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</si>
  <si>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</si>
  <si>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</si>
  <si>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</si>
  <si>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</si>
  <si>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</si>
  <si>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</si>
  <si>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</si>
  <si>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</si>
  <si>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</si>
  <si>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</si>
  <si>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</si>
  <si>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</si>
  <si>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</si>
  <si>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</si>
  <si>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</si>
  <si>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</si>
  <si>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</si>
  <si>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</si>
  <si>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</si>
  <si>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</si>
  <si>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</si>
  <si>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</si>
  <si>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</si>
  <si>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</si>
  <si>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</si>
  <si>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</si>
  <si>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</si>
  <si>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</si>
  <si>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</si>
  <si>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</si>
  <si>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</si>
  <si>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</si>
  <si>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</si>
  <si>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</si>
  <si>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</si>
  <si>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</si>
  <si>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</si>
  <si>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</si>
  <si>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</si>
  <si>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</si>
  <si>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</si>
  <si>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</si>
  <si>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</si>
  <si>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</si>
  <si>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</si>
  <si>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</si>
  <si>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</si>
  <si>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</si>
  <si>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</si>
  <si>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</si>
  <si>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</si>
  <si>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</si>
  <si>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</si>
  <si>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</si>
  <si>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</si>
  <si>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</si>
  <si>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</si>
  <si>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</si>
  <si>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</si>
  <si>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</si>
  <si>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</si>
  <si>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</si>
  <si>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</si>
  <si>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</si>
  <si>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</si>
  <si>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</si>
  <si>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</si>
  <si>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</si>
  <si>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</si>
  <si>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</si>
  <si>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</si>
  <si>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</si>
  <si>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</si>
  <si>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</si>
  <si>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</si>
  <si>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</si>
  <si>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</si>
  <si>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</si>
  <si>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</si>
  <si>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</si>
  <si>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</si>
  <si>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</si>
  <si>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</si>
  <si>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</si>
  <si>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</si>
  <si>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</si>
  <si>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</si>
  <si>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</si>
  <si>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</si>
  <si>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</si>
  <si>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</si>
  <si>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</si>
  <si>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</si>
  <si>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</si>
  <si>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</si>
  <si>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</si>
  <si>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</si>
  <si>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</si>
  <si>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</si>
  <si>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</si>
  <si>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</si>
  <si>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</si>
  <si>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</si>
  <si>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</si>
  <si>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</si>
  <si>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</si>
  <si>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</si>
  <si>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</si>
  <si>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</si>
  <si>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</si>
  <si>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</si>
  <si>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</si>
  <si>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</si>
  <si>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</si>
  <si>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</si>
  <si>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</si>
  <si>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</si>
  <si>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</si>
  <si>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</si>
  <si>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</si>
  <si>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</si>
  <si>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</si>
  <si>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</si>
  <si>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</si>
  <si>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</si>
  <si>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</si>
  <si>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</si>
  <si>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</si>
  <si>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</si>
  <si>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</si>
  <si>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</si>
  <si>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</si>
  <si>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</si>
  <si>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</si>
  <si>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</si>
  <si>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</si>
  <si>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</si>
  <si>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</si>
  <si>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</si>
  <si>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</si>
  <si>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</si>
  <si>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</si>
  <si>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</si>
  <si>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</si>
  <si>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</si>
  <si>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</si>
  <si>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</si>
  <si>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</si>
  <si>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</si>
  <si>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</si>
  <si>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</si>
  <si>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</si>
  <si>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</si>
  <si>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</si>
  <si>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</si>
  <si>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</si>
  <si>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</si>
  <si>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</si>
  <si>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</si>
  <si>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</si>
  <si>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</si>
  <si>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</si>
  <si>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</si>
  <si>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</si>
  <si>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</si>
  <si>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</si>
  <si>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</si>
  <si>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</si>
  <si>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</si>
  <si>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</si>
  <si>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</si>
  <si>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</si>
  <si>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</si>
  <si>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</si>
  <si>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</si>
  <si>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</si>
  <si>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</si>
  <si>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</si>
  <si>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</si>
  <si>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</si>
  <si>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</si>
  <si>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</si>
  <si>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</si>
  <si>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</si>
  <si>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</si>
  <si>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</si>
  <si>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</si>
  <si>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</si>
  <si>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</si>
  <si>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</si>
  <si>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</si>
  <si>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</si>
  <si>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</si>
  <si>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</si>
  <si>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</si>
  <si>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</si>
  <si>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</si>
  <si>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</si>
  <si>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</si>
  <si>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</si>
  <si>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</si>
  <si>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</si>
  <si>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</si>
  <si>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</si>
  <si>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</si>
  <si>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</si>
  <si>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</si>
  <si>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</si>
  <si>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</si>
  <si>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</si>
  <si>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</si>
  <si>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</si>
  <si>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</si>
  <si>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</si>
  <si>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</si>
  <si>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</si>
  <si>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</si>
  <si>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</si>
  <si>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</si>
  <si>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</si>
  <si>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</si>
  <si>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</si>
  <si>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</si>
  <si>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</si>
  <si>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</si>
  <si>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</si>
  <si>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</si>
  <si>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</si>
  <si>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</si>
  <si>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</si>
  <si>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</si>
  <si>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</si>
  <si>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</si>
  <si>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</si>
  <si>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</si>
  <si>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</si>
  <si>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</si>
  <si>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</si>
  <si>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</si>
  <si>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</si>
  <si>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</si>
  <si>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</si>
  <si>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</si>
  <si>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</si>
  <si>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</si>
  <si>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</si>
  <si>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</si>
  <si>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</si>
  <si>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</si>
  <si>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</si>
  <si>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</si>
  <si>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</si>
  <si>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</si>
  <si>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</si>
  <si>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</si>
  <si>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</si>
  <si>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</si>
  <si>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</si>
  <si>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</si>
  <si>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</si>
  <si>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</si>
  <si>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</si>
  <si>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</si>
  <si>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</si>
  <si>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</si>
  <si>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</si>
  <si>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</si>
  <si>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</si>
  <si>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</si>
  <si>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</si>
  <si>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</si>
  <si>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</si>
  <si>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</si>
  <si>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</si>
  <si>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</si>
  <si>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</si>
  <si>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</si>
  <si>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</si>
  <si>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</si>
  <si>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</si>
  <si>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</si>
  <si>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</si>
  <si>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</si>
  <si>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</si>
  <si>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</si>
  <si>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</si>
  <si>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</si>
  <si>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</si>
  <si>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</si>
  <si>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</si>
  <si>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</si>
  <si>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</si>
  <si>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</si>
  <si>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</si>
  <si>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</si>
  <si>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</si>
  <si>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</si>
  <si>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</si>
  <si>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</si>
  <si>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</si>
  <si>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</si>
  <si>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</si>
  <si>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</si>
  <si>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</si>
  <si>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</si>
  <si>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</si>
  <si>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</si>
  <si>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</si>
  <si>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</si>
  <si>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</si>
  <si>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</si>
  <si>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</si>
  <si>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</si>
  <si>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</si>
  <si>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</si>
  <si>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</si>
  <si>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</si>
  <si>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</si>
  <si>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</si>
  <si>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</si>
  <si>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</si>
  <si>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</si>
  <si>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</si>
  <si>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</si>
  <si>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</si>
  <si>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</si>
  <si>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</si>
  <si>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</si>
  <si>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</si>
  <si>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</si>
  <si>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</si>
  <si>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</si>
  <si>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</si>
  <si>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</si>
  <si>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</si>
  <si>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</si>
  <si>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</si>
  <si>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</si>
  <si>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</si>
  <si>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</si>
  <si>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</si>
  <si>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</si>
  <si>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</si>
  <si>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</si>
  <si>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</si>
  <si>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</si>
  <si>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</si>
  <si>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</si>
  <si>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</si>
  <si>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</si>
  <si>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</si>
  <si>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</si>
  <si>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</si>
  <si>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</si>
  <si>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</si>
  <si>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</si>
  <si>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</si>
  <si>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</si>
  <si>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</si>
  <si>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</si>
  <si>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</si>
  <si>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</si>
  <si>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</si>
  <si>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</si>
  <si>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</si>
  <si>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</si>
  <si>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</si>
  <si>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</si>
  <si>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</si>
  <si>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</si>
  <si>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</si>
  <si>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</si>
  <si>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</si>
  <si>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</si>
  <si>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</si>
  <si>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</si>
  <si>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</si>
  <si>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</si>
  <si>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</si>
  <si>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</si>
  <si>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</si>
  <si>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</si>
  <si>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</si>
  <si>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</si>
  <si>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</si>
  <si>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</si>
  <si>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</si>
  <si>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</si>
  <si>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</si>
  <si>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</si>
  <si>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</si>
  <si>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</si>
  <si>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</si>
  <si>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</si>
  <si>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</si>
  <si>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</si>
  <si>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</si>
  <si>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</si>
  <si>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</si>
  <si>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</si>
  <si>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</si>
  <si>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</si>
  <si>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</si>
  <si>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</si>
  <si>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</si>
  <si>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</si>
  <si>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</si>
  <si>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</si>
  <si>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</si>
  <si>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</si>
  <si>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</si>
  <si>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</si>
  <si>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</si>
  <si>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</si>
  <si>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</si>
  <si>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</si>
  <si>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</si>
  <si>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</si>
  <si>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</si>
  <si>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</si>
  <si>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</si>
  <si>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</si>
  <si>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</si>
  <si>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</si>
  <si>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</si>
  <si>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</si>
  <si>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</si>
  <si>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</si>
  <si>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</si>
  <si>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</si>
  <si>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</si>
  <si>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</si>
  <si>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</si>
  <si>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</si>
  <si>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</si>
  <si>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</si>
  <si>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</si>
  <si>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</si>
  <si>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</si>
  <si>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</si>
  <si>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</si>
  <si>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</si>
  <si>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</si>
  <si>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</si>
  <si>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</si>
  <si>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</si>
  <si>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</si>
  <si>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</si>
  <si>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</si>
  <si>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</si>
  <si>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</si>
  <si>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</si>
  <si>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</si>
  <si>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</si>
  <si>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</si>
  <si>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</si>
  <si>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</si>
  <si>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</si>
  <si>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</si>
  <si>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</si>
  <si>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</si>
  <si>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</si>
  <si>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</si>
  <si>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</si>
  <si>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</si>
  <si>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</si>
  <si>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</si>
  <si>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</si>
  <si>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</si>
  <si>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</si>
  <si>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</si>
  <si>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</si>
  <si>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</si>
  <si>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</si>
  <si>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</si>
  <si>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</si>
  <si>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</si>
  <si>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</si>
  <si>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</si>
  <si>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</si>
  <si>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</si>
  <si>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</si>
  <si>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</si>
  <si>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</si>
  <si>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</si>
  <si>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</si>
  <si>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</si>
  <si>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</si>
  <si>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</si>
  <si>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</si>
  <si>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</si>
  <si>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</si>
  <si>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</si>
  <si>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</si>
  <si>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</si>
  <si>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</si>
  <si>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</si>
  <si>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</si>
  <si>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</si>
  <si>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</si>
  <si>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</si>
  <si>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</si>
  <si>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</si>
  <si>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</si>
  <si>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</si>
  <si>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</si>
  <si>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</si>
  <si>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</si>
  <si>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</si>
  <si>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</si>
  <si>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</si>
  <si>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</si>
  <si>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</si>
  <si>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</si>
  <si>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</si>
  <si>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</si>
  <si>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</si>
  <si>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</si>
  <si>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</si>
  <si>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</si>
  <si>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</si>
  <si>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</si>
  <si>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</si>
  <si>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</si>
  <si>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</si>
  <si>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</si>
  <si>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</si>
  <si>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</si>
  <si>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</si>
  <si>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</si>
  <si>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</si>
  <si>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</si>
  <si>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</si>
  <si>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</si>
  <si>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</si>
  <si>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</si>
  <si>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</si>
  <si>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</si>
  <si>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</si>
  <si>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</si>
  <si>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</si>
  <si>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</si>
  <si>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</si>
  <si>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</si>
  <si>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</si>
  <si>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</si>
  <si>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</si>
  <si>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</si>
  <si>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</si>
  <si>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</si>
  <si>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</si>
  <si>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</si>
  <si>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</si>
  <si>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</si>
  <si>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</si>
  <si>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</si>
  <si>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</si>
  <si>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</si>
  <si>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</si>
  <si>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</si>
  <si>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</si>
  <si>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</si>
  <si>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</si>
  <si>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</si>
  <si>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</si>
  <si>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</si>
  <si>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</si>
  <si>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</si>
  <si>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</si>
  <si>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</si>
  <si>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</si>
  <si>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</si>
  <si>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</si>
  <si>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</si>
  <si>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</si>
  <si>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</si>
  <si>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</si>
  <si>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</si>
  <si>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</si>
  <si>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</si>
  <si>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</si>
  <si>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</si>
  <si>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</si>
  <si>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</si>
  <si>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</si>
  <si>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</si>
  <si>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</si>
  <si>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</si>
  <si>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</si>
  <si>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</si>
  <si>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</si>
  <si>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</si>
  <si>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</si>
  <si>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</si>
  <si>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</si>
  <si>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</si>
  <si>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</si>
  <si>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</si>
  <si>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</si>
  <si>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</si>
  <si>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</si>
  <si>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</si>
  <si>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</si>
  <si>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</si>
  <si>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</si>
  <si>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</si>
  <si>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</si>
  <si>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</si>
  <si>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</si>
  <si>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</si>
  <si>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</si>
  <si>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</si>
  <si>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</si>
  <si>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</si>
  <si>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</si>
  <si>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</si>
  <si>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</si>
  <si>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</si>
  <si>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</si>
  <si>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</si>
  <si>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</si>
  <si>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</si>
  <si>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</si>
  <si>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</si>
  <si>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</si>
  <si>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</si>
  <si>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</si>
  <si>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</si>
  <si>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</si>
  <si>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</si>
  <si>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</si>
  <si>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</si>
  <si>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</si>
  <si>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</si>
  <si>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</si>
  <si>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</si>
  <si>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</si>
  <si>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</si>
  <si>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</si>
  <si>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</si>
  <si>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</si>
  <si>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</si>
  <si>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</si>
  <si>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</si>
  <si>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</si>
  <si>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</si>
  <si>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</si>
  <si>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</si>
  <si>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</si>
  <si>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</si>
  <si>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</si>
  <si>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</si>
  <si>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</si>
  <si>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</si>
  <si>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</si>
  <si>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</si>
  <si>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</si>
  <si>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</si>
  <si>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</si>
  <si>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</si>
  <si>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</si>
  <si>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</si>
  <si>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</si>
  <si>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</si>
  <si>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</si>
  <si>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</si>
  <si>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</si>
  <si>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</si>
  <si>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</si>
  <si>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</si>
  <si>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</si>
  <si>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</si>
  <si>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</si>
  <si>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</si>
  <si>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</si>
  <si>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</si>
  <si>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</si>
  <si>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</si>
  <si>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</si>
  <si>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</si>
  <si>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</si>
  <si>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</si>
  <si>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</si>
  <si>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</si>
  <si>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</si>
  <si>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</si>
  <si>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</si>
  <si>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</si>
  <si>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</si>
  <si>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</si>
  <si>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</si>
  <si>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</si>
  <si>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</si>
  <si>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</si>
  <si>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</si>
  <si>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</si>
  <si>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</si>
  <si>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</si>
  <si>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</si>
  <si>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</si>
  <si>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</si>
  <si>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</si>
  <si>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</si>
  <si>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</si>
  <si>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</si>
  <si>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</si>
  <si>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</si>
  <si>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</si>
  <si>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</si>
  <si>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</si>
  <si>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</si>
  <si>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</si>
  <si>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</si>
  <si>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</si>
  <si>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</si>
  <si>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</si>
  <si>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</si>
  <si>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</si>
  <si>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</si>
  <si>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</si>
  <si>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</si>
  <si>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</si>
  <si>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</si>
  <si>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</si>
  <si>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</si>
  <si>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</si>
  <si>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</si>
  <si>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</si>
  <si>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</si>
  <si>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</si>
  <si>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</si>
  <si>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</si>
  <si>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</si>
  <si>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</si>
  <si>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</si>
  <si>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</si>
  <si>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</si>
  <si>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</si>
  <si>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</si>
  <si>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</si>
  <si>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</si>
  <si>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</si>
  <si>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</si>
  <si>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</si>
  <si>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</si>
  <si>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</si>
  <si>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</si>
  <si>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</si>
  <si>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</si>
  <si>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</si>
  <si>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</si>
  <si>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</si>
  <si>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</si>
  <si>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</si>
  <si>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</si>
  <si>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</si>
  <si>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</si>
  <si>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</si>
  <si>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</si>
  <si>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</si>
  <si>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</si>
  <si>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</si>
  <si>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</si>
  <si>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</si>
  <si>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</si>
  <si>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</si>
  <si>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</si>
  <si>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</si>
  <si>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</si>
  <si>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</si>
  <si>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</si>
  <si>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</si>
  <si>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</si>
  <si>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</si>
  <si>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</si>
  <si>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</si>
  <si>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</si>
  <si>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</si>
  <si>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</si>
  <si>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</si>
  <si>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</si>
  <si>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</si>
  <si>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</si>
  <si>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</si>
  <si>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</si>
  <si>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</si>
  <si>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</si>
  <si>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</si>
  <si>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</si>
  <si>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</si>
  <si>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</si>
  <si>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</si>
  <si>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</si>
  <si>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</si>
  <si>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</si>
  <si>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</si>
  <si>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</si>
  <si>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</si>
  <si>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</si>
  <si>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</si>
  <si>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</si>
  <si>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</si>
  <si>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</si>
  <si>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</si>
  <si>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</si>
  <si>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</si>
  <si>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</si>
  <si>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</si>
  <si>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</si>
  <si>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</si>
  <si>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</si>
  <si>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</si>
  <si>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</si>
  <si>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</si>
  <si>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</si>
  <si>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</si>
  <si>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</si>
  <si>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</si>
  <si>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</si>
  <si>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</si>
  <si>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</si>
  <si>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</si>
  <si>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</si>
  <si>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</si>
  <si>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</si>
  <si>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</si>
  <si>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</si>
  <si>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</si>
  <si>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</si>
  <si>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</si>
  <si>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</si>
  <si>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</si>
  <si>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</si>
  <si>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</si>
  <si>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</si>
  <si>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</si>
  <si>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</si>
  <si>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</si>
  <si>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</si>
  <si>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</si>
  <si>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</si>
  <si>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</si>
  <si>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</si>
  <si>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</si>
  <si>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</si>
  <si>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</si>
  <si>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</si>
  <si>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</si>
  <si>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</si>
  <si>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</si>
  <si>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</si>
  <si>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</si>
  <si>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</si>
  <si>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</si>
  <si>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</si>
  <si>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</si>
  <si>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</si>
  <si>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</si>
  <si>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</si>
  <si>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</si>
  <si>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</si>
  <si>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</si>
  <si>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</si>
  <si>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</si>
  <si>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</si>
  <si>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</si>
  <si>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</si>
  <si>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</si>
  <si>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</si>
  <si>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</si>
  <si>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</si>
  <si>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</si>
  <si>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</si>
  <si>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</si>
  <si>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</si>
  <si>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</si>
  <si>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</si>
  <si>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</si>
  <si>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</si>
  <si>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</si>
  <si>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</si>
  <si>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</si>
  <si>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</si>
  <si>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</si>
  <si>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</si>
  <si>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</si>
  <si>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</si>
  <si>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</si>
  <si>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</si>
  <si>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</si>
  <si>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</si>
  <si>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</si>
  <si>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</si>
  <si>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</si>
  <si>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</si>
  <si>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</si>
  <si>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</si>
  <si>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</si>
  <si>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</si>
  <si>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</si>
  <si>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</si>
  <si>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</si>
  <si>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</si>
  <si>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</si>
  <si>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</si>
  <si>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</si>
  <si>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</si>
  <si>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</si>
  <si>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</si>
  <si>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</si>
  <si>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</si>
  <si>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</si>
  <si>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</si>
  <si>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</si>
  <si>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</si>
  <si>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</si>
  <si>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</si>
  <si>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</si>
  <si>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</si>
  <si>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</si>
  <si>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</si>
  <si>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</si>
  <si>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</si>
  <si>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</si>
  <si>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</si>
  <si>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</si>
  <si>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</si>
  <si>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</si>
  <si>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</si>
  <si>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</si>
  <si>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</si>
  <si>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</si>
  <si>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</si>
  <si>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</si>
  <si>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</si>
  <si>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</si>
  <si>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</si>
  <si>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</si>
  <si>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</si>
  <si>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</si>
  <si>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</si>
  <si>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</si>
  <si>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</si>
  <si>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</si>
  <si>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</si>
  <si>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</si>
  <si>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</si>
  <si>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</si>
  <si>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</si>
  <si>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</si>
  <si>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</si>
  <si>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</si>
  <si>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</si>
  <si>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</si>
  <si>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</si>
  <si>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</si>
  <si>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</si>
  <si>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</si>
  <si>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</si>
  <si>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</si>
  <si>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</si>
  <si>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</si>
  <si>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</si>
  <si>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</si>
  <si>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</si>
  <si>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</si>
  <si>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</si>
  <si>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</si>
  <si>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</si>
  <si>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</si>
  <si>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</si>
  <si>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</si>
  <si>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</si>
  <si>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</si>
  <si>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</si>
  <si>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</si>
  <si>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</si>
  <si>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</si>
  <si>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</si>
  <si>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</si>
  <si>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</si>
  <si>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</si>
  <si>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</si>
  <si>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</si>
  <si>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</si>
  <si>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</si>
  <si>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</si>
  <si>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</si>
  <si>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</si>
  <si>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</si>
  <si>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</si>
  <si>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</si>
  <si>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</si>
  <si>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</si>
  <si>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</si>
  <si>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</si>
  <si>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</si>
  <si>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</si>
  <si>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</si>
  <si>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</si>
  <si>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</si>
  <si>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</si>
  <si>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</si>
  <si>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</si>
  <si>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</si>
  <si>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</si>
  <si>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</si>
  <si>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</si>
  <si>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</si>
  <si>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</si>
  <si>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</si>
  <si>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</si>
  <si>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</si>
  <si>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</si>
  <si>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</si>
  <si>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</si>
  <si>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</si>
  <si>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</si>
  <si>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</si>
  <si>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</si>
  <si>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</si>
  <si>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</si>
  <si>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</si>
  <si>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</si>
  <si>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</si>
  <si>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</si>
  <si>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</si>
  <si>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</si>
  <si>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</si>
  <si>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</si>
  <si>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</si>
  <si>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</si>
  <si>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</si>
  <si>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</si>
  <si>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</si>
  <si>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</si>
  <si>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</si>
  <si>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</si>
  <si>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</si>
  <si>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</si>
  <si>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</si>
  <si>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</si>
  <si>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</si>
  <si>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</si>
  <si>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</si>
  <si>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</si>
  <si>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</si>
  <si>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</si>
  <si>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</si>
  <si>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</si>
  <si>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</si>
  <si>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</si>
  <si>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</si>
  <si>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</si>
  <si>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</si>
  <si>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</si>
  <si>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</si>
  <si>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</si>
  <si>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</si>
  <si>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</si>
  <si>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</si>
  <si>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</si>
  <si>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</si>
  <si>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</si>
  <si>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</si>
  <si>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</si>
  <si>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</si>
  <si>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</si>
  <si>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</si>
  <si>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</si>
  <si>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</si>
  <si>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</si>
  <si>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</si>
  <si>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</si>
  <si>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</si>
  <si>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</si>
  <si>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</si>
  <si>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</si>
  <si>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</si>
  <si>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</si>
  <si>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</si>
  <si>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</si>
  <si>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</si>
  <si>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</si>
  <si>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</si>
  <si>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</si>
  <si>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</si>
  <si>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</si>
  <si>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</si>
  <si>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</si>
  <si>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</si>
  <si>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</si>
  <si>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</si>
  <si>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</si>
  <si>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</si>
  <si>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</si>
  <si>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</si>
  <si>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</si>
  <si>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</si>
  <si>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</si>
  <si>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</si>
  <si>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</si>
  <si>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</si>
  <si>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</si>
  <si>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</si>
  <si>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</si>
  <si>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</si>
  <si>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</si>
  <si>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</si>
  <si>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</si>
  <si>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</si>
  <si>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</si>
  <si>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</si>
  <si>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</si>
  <si>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</si>
  <si>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</si>
  <si>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</si>
  <si>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</si>
  <si>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</si>
  <si>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</si>
  <si>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</si>
  <si>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</si>
  <si>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</si>
  <si>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</si>
  <si>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</si>
  <si>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</si>
  <si>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</si>
  <si>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</si>
  <si>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</si>
  <si>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</si>
  <si>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</si>
  <si>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</si>
  <si>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</si>
  <si>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</si>
  <si>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</si>
  <si>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</si>
  <si>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</si>
  <si>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</si>
  <si>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</si>
  <si>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</si>
  <si>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</si>
  <si>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</si>
  <si>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</si>
  <si>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</si>
  <si>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</si>
  <si>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</si>
  <si>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</si>
  <si>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</si>
  <si>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</si>
  <si>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</si>
  <si>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</si>
  <si>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</si>
  <si>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</si>
  <si>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</si>
  <si>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</si>
  <si>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</si>
  <si>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</si>
  <si>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</si>
  <si>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</si>
  <si>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</si>
  <si>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</si>
  <si>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</si>
  <si>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</si>
  <si>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</si>
  <si>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</si>
  <si>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</si>
  <si>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</si>
  <si>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</si>
  <si>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</si>
  <si>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</si>
  <si>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</si>
  <si>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</si>
  <si>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</si>
  <si>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</si>
  <si>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</si>
  <si>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</si>
  <si>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</si>
  <si>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</si>
  <si>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</si>
  <si>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</si>
  <si>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</si>
  <si>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</si>
  <si>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</si>
  <si>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</si>
  <si>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</si>
  <si>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</si>
  <si>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</si>
  <si>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</si>
  <si>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</si>
  <si>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</si>
  <si>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</si>
  <si>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</si>
  <si>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</si>
  <si>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</si>
  <si>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</si>
  <si>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</si>
  <si>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</si>
  <si>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</si>
  <si>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</si>
  <si>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</si>
  <si>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</si>
  <si>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</si>
  <si>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</si>
  <si>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</si>
  <si>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</si>
  <si>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</si>
  <si>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</si>
  <si>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</si>
  <si>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</si>
  <si>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</si>
  <si>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</si>
  <si>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</si>
  <si>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</si>
  <si>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</si>
  <si>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</si>
  <si>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</si>
  <si>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</si>
  <si>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</si>
  <si>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</si>
  <si>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</si>
  <si>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</si>
  <si>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</si>
  <si>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</si>
  <si>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</si>
  <si>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</si>
  <si>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</si>
  <si>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</si>
  <si>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</si>
  <si>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</si>
  <si>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</si>
  <si>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</si>
  <si>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</si>
  <si>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</si>
  <si>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</si>
  <si>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</si>
  <si>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</si>
  <si>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</si>
  <si>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</si>
  <si>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</si>
  <si>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</si>
  <si>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</si>
  <si>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</si>
  <si>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</si>
  <si>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</si>
  <si>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</si>
  <si>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</si>
  <si>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</si>
  <si>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</si>
  <si>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</si>
  <si>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</si>
  <si>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</si>
  <si>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</si>
  <si>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</si>
  <si>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</si>
  <si>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</si>
  <si>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</si>
  <si>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</si>
  <si>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</si>
  <si>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</si>
  <si>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</si>
  <si>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</si>
  <si>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</si>
  <si>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</si>
  <si>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</si>
  <si>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</si>
  <si>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</si>
  <si>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</si>
  <si>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</si>
  <si>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</si>
  <si>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</si>
  <si>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</si>
  <si>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</si>
  <si>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</si>
  <si>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</si>
  <si>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</si>
  <si>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</si>
  <si>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</si>
  <si>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</si>
  <si>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</si>
  <si>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</si>
  <si>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</si>
  <si>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</si>
  <si>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</si>
  <si>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</si>
  <si>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</si>
  <si>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</si>
  <si>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</si>
  <si>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</si>
  <si>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</si>
  <si>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</si>
  <si>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</si>
  <si>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</si>
  <si>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</si>
  <si>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</si>
  <si>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</si>
  <si>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</si>
  <si>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</si>
  <si>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</si>
  <si>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</si>
  <si>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</si>
  <si>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</si>
  <si>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</si>
  <si>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</si>
  <si>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</si>
  <si>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</si>
  <si>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</si>
  <si>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</si>
  <si>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</si>
  <si>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</si>
  <si>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</si>
  <si>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</si>
  <si>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</si>
  <si>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</si>
  <si>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</si>
  <si>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</si>
  <si>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</si>
  <si>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</si>
  <si>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</si>
  <si>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</si>
  <si>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</si>
  <si>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</si>
  <si>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</si>
  <si>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</si>
  <si>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</si>
  <si>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</si>
  <si>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</si>
  <si>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</si>
  <si>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</si>
  <si>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</si>
  <si>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</si>
  <si>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</si>
  <si>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</si>
  <si>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</si>
  <si>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</si>
  <si>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</si>
  <si>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</si>
  <si>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</si>
  <si>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</si>
  <si>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</si>
  <si>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</si>
  <si>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</si>
  <si>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</si>
  <si>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</si>
  <si>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</si>
  <si>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</si>
  <si>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</si>
  <si>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</si>
  <si>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</si>
  <si>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</si>
  <si>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</si>
  <si>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</si>
  <si>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</si>
  <si>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</si>
  <si>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</si>
  <si>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</si>
  <si>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</si>
  <si>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</si>
  <si>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</si>
  <si>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</si>
  <si>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</si>
  <si>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</si>
  <si>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</si>
  <si>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</si>
  <si>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</si>
  <si>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</si>
  <si>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</si>
  <si>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</si>
  <si>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</si>
  <si>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</si>
  <si>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</si>
  <si>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</si>
  <si>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</si>
  <si>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</si>
  <si>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</si>
  <si>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</si>
  <si>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</si>
  <si>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</si>
  <si>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</si>
  <si>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</si>
  <si>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</si>
  <si>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</si>
  <si>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</si>
  <si>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</si>
  <si>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</si>
  <si>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</si>
  <si>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</si>
  <si>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</si>
  <si>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</si>
  <si>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</si>
  <si>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</si>
  <si>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</si>
  <si>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</si>
  <si>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</si>
  <si>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</si>
  <si>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</si>
  <si>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</si>
  <si>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</si>
  <si>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</si>
  <si>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</si>
  <si>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</si>
  <si>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</si>
  <si>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</si>
  <si>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</si>
  <si>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</si>
  <si>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</si>
  <si>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</si>
  <si>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</si>
  <si>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</si>
  <si>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</si>
  <si>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</si>
  <si>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</si>
  <si>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</si>
  <si>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</si>
  <si>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</si>
  <si>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</si>
  <si>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</si>
  <si>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</si>
  <si>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</si>
  <si>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</si>
  <si>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</si>
  <si>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</si>
  <si>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</si>
  <si>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</si>
  <si>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</si>
  <si>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</si>
  <si>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</si>
  <si>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</si>
  <si>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</si>
  <si>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</si>
  <si>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</si>
  <si>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</si>
  <si>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</si>
  <si>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</si>
  <si>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</si>
  <si>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</si>
  <si>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</si>
  <si>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</si>
  <si>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</si>
  <si>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</si>
  <si>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</si>
  <si>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</si>
  <si>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</si>
  <si>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</si>
  <si>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</si>
  <si>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</si>
  <si>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</si>
  <si>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</si>
  <si>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</si>
  <si>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</si>
  <si>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</si>
  <si>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</si>
  <si>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</si>
  <si>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</si>
  <si>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</si>
  <si>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</si>
  <si>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</si>
  <si>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</si>
  <si>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</si>
  <si>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</si>
  <si>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</si>
  <si>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</si>
  <si>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</si>
  <si>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</si>
  <si>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</si>
  <si>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</si>
  <si>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</si>
  <si>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</si>
  <si>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</si>
  <si>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</si>
  <si>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</si>
  <si>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</si>
  <si>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</si>
  <si>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</si>
  <si>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</si>
  <si>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</si>
  <si>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</si>
  <si>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</si>
  <si>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</si>
  <si>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</si>
  <si>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</si>
  <si>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</si>
  <si>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</si>
  <si>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</si>
  <si>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</si>
  <si>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</si>
  <si>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</si>
  <si>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</si>
  <si>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</si>
  <si>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</si>
  <si>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</si>
  <si>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</si>
  <si>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</si>
  <si>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</si>
  <si>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</si>
  <si>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</si>
  <si>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</si>
  <si>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</si>
  <si>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</si>
  <si>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</si>
  <si>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</si>
  <si>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</si>
  <si>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</si>
  <si>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</si>
  <si>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</si>
  <si>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</si>
  <si>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</si>
  <si>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</si>
  <si>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</si>
  <si>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</si>
  <si>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</si>
  <si>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</si>
  <si>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</si>
  <si>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</si>
  <si>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</si>
  <si>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</si>
  <si>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</si>
  <si>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</si>
  <si>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</si>
  <si>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</si>
  <si>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</si>
  <si>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</si>
  <si>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</si>
  <si>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</si>
  <si>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</si>
  <si>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</si>
  <si>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</si>
  <si>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</si>
  <si>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</si>
  <si>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</si>
  <si>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</si>
  <si>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</si>
  <si>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</si>
  <si>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</si>
  <si>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</si>
  <si>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</si>
  <si>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</si>
  <si>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</si>
  <si>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</si>
  <si>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</si>
  <si>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</si>
  <si>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</si>
  <si>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</si>
  <si>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</si>
  <si>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</si>
  <si>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</si>
  <si>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</si>
  <si>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</si>
  <si>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</si>
  <si>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</si>
  <si>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</si>
  <si>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</si>
  <si>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</si>
  <si>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</si>
  <si>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</si>
  <si>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</si>
  <si>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</si>
  <si>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</si>
  <si>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</si>
  <si>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</si>
  <si>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</si>
  <si>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</si>
  <si>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</si>
  <si>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</si>
  <si>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</si>
  <si>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</si>
  <si>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</si>
  <si>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</si>
  <si>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</si>
  <si>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</si>
  <si>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</si>
  <si>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</si>
  <si>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</si>
  <si>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</si>
  <si>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</si>
  <si>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</si>
  <si>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</si>
  <si>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</si>
  <si>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</si>
  <si>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</si>
  <si>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</si>
  <si>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</si>
  <si>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</si>
  <si>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</si>
  <si>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</si>
  <si>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</si>
  <si>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</si>
  <si>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</si>
  <si>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</si>
  <si>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</si>
  <si>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</si>
  <si>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</si>
  <si>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</si>
  <si>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</si>
  <si>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</si>
  <si>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</si>
  <si>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</si>
  <si>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</si>
  <si>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</si>
  <si>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</si>
  <si>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</si>
  <si>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</si>
  <si>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</si>
  <si>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</si>
  <si>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</si>
  <si>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</si>
  <si>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</si>
  <si>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</si>
  <si>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</si>
  <si>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</si>
  <si>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</si>
  <si>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</si>
  <si>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</si>
  <si>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</si>
  <si>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</si>
  <si>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</si>
  <si>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</si>
  <si>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</si>
  <si>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</si>
  <si>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</si>
  <si>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</si>
  <si>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</si>
  <si>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</si>
  <si>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</si>
  <si>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</si>
  <si>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</si>
  <si>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</si>
  <si>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</si>
  <si>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</si>
  <si>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</si>
  <si>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</si>
  <si>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</si>
  <si>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</si>
  <si>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</si>
  <si>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</si>
  <si>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</si>
  <si>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</si>
  <si>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</si>
  <si>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</si>
  <si>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</si>
  <si>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</si>
  <si>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</si>
  <si>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</si>
  <si>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</si>
  <si>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</si>
  <si>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</si>
  <si>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</si>
  <si>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</si>
  <si>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</si>
  <si>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</si>
  <si>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</si>
  <si>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</si>
  <si>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</si>
  <si>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</si>
  <si>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</si>
  <si>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</si>
  <si>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</si>
  <si>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</si>
  <si>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</si>
  <si>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</si>
  <si>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</si>
  <si>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</si>
  <si>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</si>
  <si>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</si>
  <si>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</si>
  <si>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</si>
  <si>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</si>
  <si>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</si>
  <si>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</si>
  <si>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</si>
  <si>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</si>
  <si>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</si>
  <si>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</si>
  <si>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</si>
  <si>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</si>
  <si>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</si>
  <si>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</si>
  <si>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</si>
  <si>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</si>
  <si>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</si>
  <si>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</si>
  <si>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</si>
  <si>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</si>
  <si>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</si>
  <si>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</si>
  <si>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</si>
  <si>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</si>
  <si>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</si>
  <si>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</si>
  <si>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</si>
  <si>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</si>
  <si>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</si>
  <si>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</si>
  <si>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</si>
  <si>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</si>
  <si>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</si>
  <si>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</si>
  <si>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</si>
  <si>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</si>
  <si>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</si>
  <si>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</si>
  <si>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</si>
  <si>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</si>
  <si>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</si>
  <si>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</si>
  <si>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</si>
  <si>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</si>
  <si>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</si>
  <si>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</si>
  <si>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</si>
  <si>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</si>
  <si>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</si>
  <si>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</si>
  <si>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</si>
  <si>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</si>
  <si>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</si>
  <si>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</si>
  <si>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</si>
  <si>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</si>
  <si>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</si>
  <si>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</si>
  <si>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</si>
  <si>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</si>
  <si>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</si>
  <si>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</si>
  <si>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</si>
  <si>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</si>
  <si>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</si>
  <si>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</si>
  <si>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</si>
  <si>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</si>
  <si>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</si>
  <si>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</si>
  <si>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</si>
  <si>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</si>
  <si>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</si>
  <si>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</si>
  <si>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</si>
  <si>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</si>
  <si>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</si>
  <si>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</si>
  <si>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</si>
  <si>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</si>
  <si>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</si>
  <si>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</si>
  <si>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</si>
  <si>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</si>
  <si>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</si>
  <si>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</si>
  <si>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</si>
  <si>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</si>
  <si>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</si>
  <si>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</si>
  <si>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</si>
  <si>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</si>
  <si>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</si>
  <si>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</si>
  <si>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</si>
  <si>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</si>
  <si>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</si>
  <si>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</si>
  <si>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</si>
  <si>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</si>
  <si>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</si>
  <si>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</si>
  <si>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</si>
  <si>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</si>
  <si>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</si>
  <si>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</si>
  <si>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</si>
  <si>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</si>
  <si>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</si>
  <si>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</si>
  <si>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</si>
  <si>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</si>
  <si>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</si>
  <si>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</si>
  <si>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</si>
  <si>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</si>
  <si>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</si>
  <si>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</si>
  <si>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</si>
  <si>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</si>
  <si>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</si>
  <si>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</si>
  <si>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</si>
  <si>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</si>
  <si>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</si>
  <si>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</si>
  <si>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</si>
  <si>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</si>
  <si>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</si>
  <si>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</si>
  <si>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</si>
  <si>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</si>
  <si>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</si>
  <si>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</si>
  <si>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</si>
  <si>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</si>
  <si>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</si>
  <si>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</si>
  <si>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</si>
  <si>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</si>
  <si>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</si>
  <si>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</si>
  <si>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</si>
  <si>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</si>
  <si>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</si>
  <si>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</si>
  <si>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</si>
  <si>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</si>
  <si>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</si>
  <si>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</si>
  <si>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</si>
  <si>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</si>
  <si>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</si>
  <si>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</si>
  <si>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</si>
  <si>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</si>
  <si>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</si>
  <si>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</si>
  <si>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</si>
  <si>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</si>
  <si>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</si>
  <si>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</si>
  <si>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</si>
  <si>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</si>
  <si>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</si>
  <si>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</si>
  <si>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</si>
  <si>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</si>
  <si>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</si>
  <si>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</si>
  <si>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</si>
  <si>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</si>
  <si>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</si>
  <si>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</si>
  <si>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</si>
  <si>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</si>
  <si>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</si>
  <si>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</si>
  <si>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</si>
  <si>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</si>
  <si>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</si>
  <si>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</si>
  <si>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</si>
  <si>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</si>
  <si>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</si>
  <si>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</si>
  <si>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</si>
  <si>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</si>
  <si>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</si>
  <si>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</si>
  <si>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</si>
  <si>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</si>
  <si>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</si>
  <si>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</si>
  <si>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</si>
  <si>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</si>
  <si>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</si>
  <si>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</si>
  <si>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</si>
  <si>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</si>
  <si>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</si>
  <si>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</si>
  <si>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</si>
  <si>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</si>
  <si>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</si>
  <si>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</si>
  <si>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</si>
  <si>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</si>
  <si>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</si>
  <si>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</si>
  <si>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</si>
  <si>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</si>
  <si>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</si>
  <si>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</si>
  <si>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</si>
  <si>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</si>
  <si>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</si>
  <si>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</si>
  <si>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</si>
  <si>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</si>
  <si>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</si>
  <si>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</si>
  <si>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</si>
  <si>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</si>
  <si>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</si>
  <si>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</si>
  <si>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</si>
  <si>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</si>
  <si>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</si>
  <si>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</si>
  <si>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</si>
  <si>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</si>
  <si>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</si>
  <si>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</si>
  <si>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</si>
  <si>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</si>
  <si>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</si>
  <si>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</si>
  <si>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</si>
  <si>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</si>
  <si>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</si>
  <si>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</si>
  <si>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</si>
  <si>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</si>
  <si>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</si>
  <si>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</si>
  <si>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</si>
  <si>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</si>
  <si>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</si>
  <si>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</si>
  <si>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</si>
  <si>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</si>
  <si>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</si>
  <si>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</si>
  <si>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</si>
  <si>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</si>
  <si>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</si>
  <si>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</si>
  <si>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</si>
  <si>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</si>
  <si>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</si>
  <si>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</si>
  <si>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</si>
  <si>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</si>
  <si>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</si>
  <si>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</si>
  <si>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</si>
  <si>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</si>
  <si>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</si>
  <si>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</si>
  <si>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</si>
  <si>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</si>
  <si>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</si>
  <si>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</si>
  <si>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</si>
  <si>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</si>
  <si>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</si>
  <si>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</si>
  <si>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</si>
  <si>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</si>
  <si>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</si>
  <si>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</si>
  <si>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</si>
  <si>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</si>
  <si>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</si>
  <si>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</si>
  <si>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</si>
  <si>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</si>
  <si>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</si>
  <si>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</si>
  <si>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</si>
  <si>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</si>
  <si>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</si>
  <si>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</si>
  <si>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</si>
  <si>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</si>
  <si>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</si>
  <si>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</si>
  <si>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</si>
  <si>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</si>
  <si>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</si>
  <si>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</si>
  <si>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</si>
  <si>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</si>
  <si>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</si>
  <si>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</si>
  <si>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</si>
  <si>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</si>
  <si>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</si>
  <si>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</si>
  <si>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</si>
  <si>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</si>
  <si>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</si>
  <si>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</si>
  <si>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</si>
  <si>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</si>
  <si>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</si>
  <si>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</si>
  <si>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</si>
  <si>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</si>
  <si>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</si>
  <si>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</si>
  <si>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</si>
  <si>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</si>
  <si>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</si>
  <si>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</si>
  <si>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</si>
  <si>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</si>
  <si>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</si>
  <si>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</si>
  <si>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</si>
  <si>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</si>
  <si>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</si>
  <si>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</si>
  <si>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</si>
  <si>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</si>
  <si>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</si>
  <si>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</si>
  <si>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</si>
  <si>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</si>
  <si>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</si>
  <si>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</si>
  <si>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</si>
  <si>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</si>
  <si>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</si>
  <si>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</si>
  <si>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</si>
  <si>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</si>
  <si>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</si>
  <si>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</si>
  <si>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</si>
  <si>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</si>
  <si>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</si>
  <si>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</si>
  <si>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</si>
  <si>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</si>
  <si>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</si>
  <si>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</si>
  <si>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</si>
  <si>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</si>
  <si>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</si>
  <si>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</si>
  <si>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</si>
  <si>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</si>
  <si>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</si>
  <si>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</si>
  <si>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</si>
  <si>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</si>
  <si>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</si>
  <si>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</si>
  <si>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</si>
  <si>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</si>
  <si>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</si>
  <si>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</si>
  <si>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</si>
  <si>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</si>
  <si>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</si>
  <si>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</si>
  <si>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</si>
  <si>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</si>
  <si>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</si>
  <si>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</si>
  <si>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</si>
  <si>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</si>
  <si>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</si>
  <si>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</si>
  <si>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</si>
  <si>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</si>
  <si>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</si>
  <si>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</si>
  <si>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</si>
  <si>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</si>
  <si>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</si>
  <si>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</si>
  <si>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</si>
  <si>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</si>
  <si>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</si>
  <si>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</si>
  <si>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</si>
  <si>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</si>
  <si>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</si>
  <si>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</si>
  <si>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</si>
  <si>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</si>
  <si>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</si>
  <si>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</si>
  <si>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</si>
  <si>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</si>
  <si>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</si>
  <si>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</si>
  <si>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</si>
  <si>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</si>
  <si>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</si>
  <si>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</si>
  <si>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</si>
  <si>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</si>
  <si>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</si>
  <si>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</si>
  <si>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</si>
  <si>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</si>
  <si>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</si>
  <si>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</si>
  <si>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</si>
  <si>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</si>
  <si>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</si>
  <si>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</si>
  <si>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</si>
  <si>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</si>
  <si>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</si>
  <si>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</si>
  <si>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</si>
  <si>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</si>
  <si>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</si>
  <si>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</si>
  <si>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</si>
  <si>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</si>
  <si>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</si>
  <si>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</si>
  <si>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</si>
  <si>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</si>
  <si>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</si>
  <si>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</si>
  <si>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</si>
  <si>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</si>
  <si>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</si>
  <si>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</si>
  <si>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</si>
  <si>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</si>
  <si>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</si>
  <si>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</si>
  <si>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</si>
  <si>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</si>
  <si>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</si>
  <si>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</si>
  <si>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</si>
  <si>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</si>
  <si>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</si>
  <si>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</si>
  <si>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</si>
  <si>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</si>
  <si>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</si>
  <si>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</si>
  <si>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</si>
  <si>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</si>
  <si>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</si>
  <si>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</si>
  <si>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</si>
  <si>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</si>
  <si>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</si>
  <si>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</si>
  <si>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</si>
  <si>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</si>
  <si>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</si>
  <si>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</si>
  <si>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</si>
  <si>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</si>
  <si>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</si>
  <si>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</si>
  <si>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</si>
  <si>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</si>
  <si>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</si>
  <si>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</si>
  <si>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</si>
  <si>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</si>
  <si>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</si>
  <si>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</si>
  <si>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</si>
  <si>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</si>
  <si>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</si>
  <si>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</si>
  <si>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</si>
  <si>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</si>
  <si>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</si>
  <si>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</si>
  <si>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</si>
  <si>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</si>
  <si>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</si>
  <si>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</si>
  <si>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</si>
  <si>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</si>
  <si>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</si>
  <si>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</si>
  <si>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</si>
  <si>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</si>
  <si>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</si>
  <si>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</si>
  <si>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</si>
  <si>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</si>
  <si>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</si>
  <si>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</si>
  <si>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</si>
  <si>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</si>
  <si>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</si>
  <si>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</si>
  <si>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</si>
  <si>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</si>
  <si>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</si>
  <si>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</si>
  <si>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</si>
  <si>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</si>
  <si>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</si>
  <si>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</si>
  <si>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</si>
  <si>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</si>
  <si>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</si>
  <si>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</si>
  <si>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</si>
  <si>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</si>
  <si>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</si>
  <si>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</si>
  <si>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</si>
  <si>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</si>
  <si>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</si>
  <si>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</si>
  <si>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</si>
  <si>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</si>
  <si>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</si>
  <si>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</si>
  <si>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</si>
  <si>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</si>
  <si>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</si>
  <si>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</si>
  <si>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</si>
  <si>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</si>
  <si>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</si>
  <si>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</si>
  <si>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</si>
  <si>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</si>
  <si>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</si>
  <si>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</si>
  <si>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</si>
  <si>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</si>
  <si>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</si>
  <si>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</si>
  <si>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</si>
  <si>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</si>
  <si>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</si>
  <si>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</si>
  <si>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</si>
  <si>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</si>
  <si>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</si>
  <si>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</si>
  <si>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</si>
  <si>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</si>
  <si>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</si>
  <si>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</si>
  <si>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</si>
  <si>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</si>
  <si>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</si>
  <si>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</si>
  <si>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</si>
  <si>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</si>
  <si>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</si>
  <si>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</si>
  <si>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</si>
  <si>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</si>
  <si>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</si>
  <si>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</si>
  <si>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</si>
  <si>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</si>
  <si>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</si>
  <si>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</si>
  <si>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</si>
  <si>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</si>
  <si>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</si>
  <si>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</si>
  <si>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</si>
  <si>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</si>
  <si>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</si>
  <si>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</si>
  <si>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</si>
  <si>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</si>
  <si>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</si>
  <si>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</si>
  <si>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</si>
  <si>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</si>
  <si>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</si>
  <si>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</si>
  <si>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</si>
  <si>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</si>
  <si>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</si>
  <si>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</si>
  <si>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</si>
  <si>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</si>
  <si>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</si>
  <si>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</si>
  <si>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</si>
  <si>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</si>
  <si>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</si>
  <si>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</si>
  <si>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</si>
  <si>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</si>
  <si>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</si>
  <si>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</si>
  <si>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</si>
  <si>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</si>
  <si>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</si>
  <si>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</si>
  <si>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</si>
  <si>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</si>
  <si>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</si>
  <si>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</si>
  <si>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</si>
  <si>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</si>
  <si>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</si>
  <si>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</si>
  <si>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</si>
  <si>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</si>
  <si>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</si>
  <si>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</si>
  <si>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</si>
  <si>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</si>
  <si>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</si>
  <si>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</si>
  <si>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</si>
  <si>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</si>
  <si>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</si>
  <si>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</si>
  <si>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</si>
  <si>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</si>
  <si>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</si>
  <si>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</si>
  <si>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</si>
  <si>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</si>
  <si>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</si>
  <si>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</si>
  <si>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</si>
  <si>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</si>
  <si>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</si>
  <si>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</si>
  <si>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</si>
  <si>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</si>
  <si>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</si>
  <si>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</si>
  <si>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</si>
  <si>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</si>
  <si>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</si>
  <si>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</si>
  <si>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</si>
  <si>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</si>
  <si>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</si>
  <si>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</si>
  <si>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</si>
  <si>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</si>
  <si>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</si>
  <si>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</si>
  <si>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</si>
  <si>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</si>
  <si>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</si>
  <si>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</si>
  <si>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</si>
  <si>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</si>
  <si>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</si>
  <si>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</si>
  <si>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</si>
  <si>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</si>
  <si>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</si>
  <si>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</si>
  <si>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</si>
  <si>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</si>
  <si>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</si>
  <si>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</si>
  <si>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</si>
  <si>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</si>
  <si>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</si>
  <si>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</si>
  <si>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</si>
  <si>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</si>
  <si>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</si>
  <si>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</si>
  <si>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</si>
  <si>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</si>
  <si>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</si>
  <si>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</si>
  <si>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</si>
  <si>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</si>
  <si>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</si>
  <si>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</si>
  <si>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</si>
  <si>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</si>
  <si>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</si>
  <si>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</si>
  <si>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</si>
  <si>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</si>
  <si>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</si>
  <si>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</si>
  <si>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</si>
  <si>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</si>
  <si>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</si>
  <si>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</si>
  <si>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</si>
  <si>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</si>
  <si>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</si>
  <si>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</si>
  <si>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</si>
  <si>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</si>
  <si>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</si>
  <si>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</si>
  <si>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</si>
  <si>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</si>
  <si>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</si>
  <si>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</si>
  <si>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</si>
  <si>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</si>
  <si>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</si>
  <si>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</si>
  <si>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</si>
  <si>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</si>
  <si>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</si>
  <si>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</si>
  <si>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</si>
  <si>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</si>
  <si>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</si>
  <si>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</si>
  <si>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</si>
  <si>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</si>
  <si>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</si>
  <si>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</si>
  <si>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</si>
  <si>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</si>
  <si>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</si>
  <si>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</si>
  <si>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</si>
  <si>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</si>
  <si>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</si>
  <si>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</si>
  <si>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</si>
  <si>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</si>
  <si>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</si>
  <si>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</si>
  <si>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</si>
  <si>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</si>
  <si>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</si>
  <si>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</si>
  <si>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</si>
  <si>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</si>
  <si>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</si>
  <si>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</si>
  <si>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</si>
  <si>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</si>
  <si>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</si>
  <si>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</si>
  <si>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</si>
  <si>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</si>
  <si>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</si>
  <si>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</si>
  <si>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</si>
  <si>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</si>
  <si>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</si>
  <si>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</si>
  <si>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</si>
  <si>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</si>
  <si>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</si>
  <si>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</si>
  <si>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</si>
  <si>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</si>
  <si>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</si>
  <si>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</si>
  <si>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</si>
  <si>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</si>
  <si>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</si>
  <si>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</si>
  <si>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</si>
  <si>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</si>
  <si>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</si>
  <si>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</si>
  <si>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</si>
  <si>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</si>
  <si>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</si>
  <si>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</si>
  <si>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</si>
  <si>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</si>
  <si>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</si>
  <si>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</si>
  <si>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</si>
  <si>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</si>
  <si>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</si>
  <si>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</si>
  <si>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</si>
  <si>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</si>
  <si>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</si>
  <si>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</si>
  <si>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</si>
  <si>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</si>
  <si>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</si>
  <si>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</si>
  <si>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</si>
  <si>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</si>
  <si>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</si>
  <si>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</si>
  <si>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</si>
  <si>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</si>
  <si>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</si>
  <si>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</si>
  <si>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</si>
  <si>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</si>
  <si>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</si>
  <si>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</si>
  <si>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</si>
  <si>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</si>
  <si>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</si>
  <si>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</si>
  <si>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</si>
  <si>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</si>
  <si>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</si>
  <si>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</si>
  <si>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</si>
  <si>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</si>
  <si>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</si>
  <si>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</si>
  <si>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</si>
  <si>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</si>
  <si>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</si>
  <si>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</si>
  <si>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</si>
  <si>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</si>
  <si>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</si>
  <si>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</si>
  <si>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</si>
  <si>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</si>
  <si>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</si>
  <si>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</si>
  <si>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</si>
  <si>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</si>
  <si>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</si>
  <si>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</si>
  <si>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</si>
  <si>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</si>
  <si>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</si>
  <si>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</si>
  <si>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</si>
  <si>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</si>
  <si>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</si>
  <si>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</si>
  <si>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</si>
  <si>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</si>
  <si>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</si>
  <si>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</si>
  <si>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</si>
  <si>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</si>
  <si>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</si>
  <si>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</si>
  <si>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</si>
  <si>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</si>
  <si>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</si>
  <si>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</si>
  <si>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</si>
  <si>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</si>
  <si>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</si>
  <si>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</si>
  <si>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</si>
  <si>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</si>
  <si>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</si>
  <si>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</si>
  <si>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</si>
  <si>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</si>
  <si>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</si>
  <si>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</si>
  <si>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</si>
  <si>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</si>
  <si>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</si>
  <si>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</si>
  <si>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</si>
  <si>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</si>
  <si>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</si>
  <si>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</si>
  <si>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</si>
  <si>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</si>
  <si>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</si>
  <si>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</si>
  <si>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</si>
  <si>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</si>
  <si>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</si>
  <si>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</si>
  <si>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</si>
  <si>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</si>
  <si>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</si>
  <si>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</si>
  <si>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</si>
  <si>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</si>
  <si>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</si>
  <si>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</si>
  <si>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</si>
  <si>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</si>
  <si>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</si>
  <si>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</si>
  <si>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</si>
  <si>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</si>
  <si>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</si>
  <si>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</si>
  <si>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</si>
  <si>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</si>
  <si>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</si>
  <si>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</si>
  <si>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</si>
  <si>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</si>
  <si>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</si>
  <si>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</si>
  <si>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</si>
  <si>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</si>
  <si>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</si>
  <si>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</si>
  <si>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</si>
  <si>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</si>
  <si>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</si>
  <si>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</si>
  <si>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</si>
  <si>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</si>
  <si>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</si>
  <si>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</si>
  <si>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</si>
  <si>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</si>
  <si>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</si>
  <si>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</si>
  <si>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</si>
  <si>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</si>
  <si>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</si>
  <si>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</si>
  <si>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</si>
  <si>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</si>
  <si>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</si>
  <si>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</si>
  <si>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</si>
  <si>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</si>
  <si>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</si>
  <si>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</si>
  <si>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</si>
  <si>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</si>
  <si>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</si>
  <si>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</si>
  <si>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</si>
  <si>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</si>
  <si>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</si>
  <si>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</si>
  <si>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</si>
  <si>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</si>
  <si>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</si>
  <si>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</si>
  <si>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</si>
  <si>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</si>
  <si>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</si>
  <si>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</si>
  <si>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</si>
  <si>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</si>
  <si>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</si>
  <si>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</si>
  <si>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</si>
  <si>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</si>
  <si>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</si>
  <si>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</si>
  <si>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</si>
  <si>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</si>
  <si>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</si>
  <si>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</si>
  <si>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</si>
  <si>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</si>
  <si>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</si>
  <si>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</si>
  <si>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</si>
  <si>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</si>
  <si>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</si>
  <si>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</si>
  <si>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</si>
  <si>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</si>
  <si>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</si>
  <si>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</si>
  <si>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</si>
  <si>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</si>
  <si>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</si>
  <si>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</si>
  <si>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</si>
  <si>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</si>
  <si>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</si>
  <si>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</si>
  <si>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</si>
  <si>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</si>
  <si>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</si>
  <si>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</si>
  <si>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</si>
  <si>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</si>
  <si>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</si>
  <si>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</si>
  <si>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</si>
  <si>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</si>
  <si>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</si>
  <si>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</si>
  <si>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</si>
  <si>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</si>
  <si>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</si>
  <si>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</si>
  <si>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</si>
  <si>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</si>
  <si>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</si>
  <si>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</si>
  <si>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</si>
  <si>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</si>
  <si>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</si>
  <si>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</si>
  <si>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</si>
  <si>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</si>
  <si>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</si>
  <si>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</si>
  <si>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</si>
  <si>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</si>
  <si>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</si>
  <si>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</si>
  <si>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</si>
  <si>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</si>
  <si>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</si>
  <si>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</si>
  <si>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</si>
  <si>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</si>
  <si>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</si>
  <si>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</si>
  <si>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</si>
  <si>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</si>
  <si>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</si>
  <si>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</si>
  <si>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</si>
  <si>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</si>
  <si>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</si>
  <si>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</si>
  <si>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</si>
  <si>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</si>
  <si>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</si>
  <si>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</si>
  <si>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</si>
  <si>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</si>
  <si>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</si>
  <si>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</si>
  <si>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</si>
  <si>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</si>
  <si>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</si>
  <si>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</si>
  <si>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</si>
  <si>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</si>
  <si>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</si>
  <si>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</si>
  <si>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</si>
  <si>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</si>
  <si>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</si>
  <si>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</si>
  <si>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</si>
  <si>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</si>
  <si>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</si>
  <si>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</si>
  <si>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</si>
  <si>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</si>
  <si>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</si>
  <si>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</si>
  <si>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</si>
  <si>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</si>
  <si>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</si>
  <si>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</si>
  <si>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</si>
  <si>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</si>
  <si>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</si>
  <si>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</si>
  <si>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</si>
  <si>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</si>
  <si>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</si>
  <si>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</si>
  <si>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</si>
  <si>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</si>
  <si>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</si>
  <si>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</si>
  <si>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</si>
  <si>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</si>
  <si>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</si>
  <si>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</si>
  <si>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</si>
  <si>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</si>
  <si>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</si>
  <si>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</si>
  <si>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</si>
  <si>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</si>
  <si>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</si>
  <si>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</si>
  <si>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</si>
  <si>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</si>
  <si>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</si>
  <si>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</si>
  <si>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</si>
  <si>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</si>
  <si>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</si>
  <si>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</si>
  <si>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</si>
  <si>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</si>
  <si>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</si>
  <si>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</si>
  <si>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</si>
  <si>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</si>
  <si>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</si>
  <si>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</si>
  <si>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</si>
  <si>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</si>
  <si>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</si>
  <si>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</si>
  <si>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</si>
  <si>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</si>
  <si>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</si>
  <si>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</si>
  <si>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</si>
  <si>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</si>
  <si>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</si>
  <si>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</si>
  <si>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</si>
  <si>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</si>
  <si>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</si>
  <si>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</si>
  <si>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</si>
  <si>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</si>
  <si>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</si>
  <si>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</si>
  <si>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</si>
  <si>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</si>
  <si>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</si>
  <si>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</si>
  <si>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</si>
  <si>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</si>
  <si>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</si>
  <si>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</si>
  <si>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</si>
  <si>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</si>
  <si>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</si>
  <si>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</si>
  <si>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</si>
  <si>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</si>
  <si>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</si>
  <si>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</si>
  <si>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</si>
  <si>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</si>
  <si>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</si>
  <si>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</si>
  <si>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</si>
  <si>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</si>
  <si>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</si>
  <si>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</si>
  <si>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</si>
  <si>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</si>
  <si>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</si>
  <si>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</si>
  <si>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</si>
  <si>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</si>
  <si>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</si>
  <si>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</si>
  <si>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</si>
  <si>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</si>
  <si>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</si>
  <si>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</si>
  <si>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</si>
  <si>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</si>
  <si>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</si>
  <si>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</si>
  <si>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</si>
  <si>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</si>
  <si>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</si>
  <si>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</si>
  <si>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</si>
  <si>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</si>
  <si>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</si>
  <si>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</si>
  <si>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</si>
  <si>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</si>
  <si>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</si>
  <si>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</si>
  <si>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</si>
  <si>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</si>
  <si>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</si>
  <si>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</si>
  <si>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</si>
  <si>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</si>
  <si>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</si>
  <si>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</si>
  <si>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</si>
  <si>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</si>
  <si>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</si>
  <si>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</si>
  <si>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</si>
  <si>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</si>
  <si>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</si>
  <si>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</si>
  <si>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</si>
  <si>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</si>
  <si>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</si>
  <si>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</si>
  <si>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</si>
  <si>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</si>
  <si>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</si>
  <si>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</si>
  <si>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</si>
  <si>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</si>
  <si>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</si>
  <si>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</si>
  <si>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</si>
  <si>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</si>
  <si>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</si>
  <si>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</si>
  <si>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</si>
  <si>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</si>
  <si>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</si>
  <si>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</si>
  <si>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</si>
  <si>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</si>
  <si>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</si>
  <si>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</si>
  <si>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</si>
  <si>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</si>
  <si>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</si>
  <si>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</si>
  <si>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</si>
  <si>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</si>
  <si>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</si>
  <si>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</si>
  <si>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</si>
  <si>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</si>
  <si>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</si>
  <si>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</si>
  <si>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</si>
  <si>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</si>
  <si>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</si>
  <si>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</si>
  <si>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</si>
  <si>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</si>
  <si>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</si>
  <si>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</si>
  <si>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</si>
  <si>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</si>
  <si>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</si>
  <si>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</si>
  <si>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</si>
  <si>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</si>
  <si>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</si>
  <si>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</si>
  <si>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</si>
  <si>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</si>
  <si>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</si>
  <si>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</si>
  <si>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</si>
  <si>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</si>
  <si>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</si>
  <si>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</si>
  <si>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</si>
  <si>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</si>
  <si>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</si>
  <si>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</si>
  <si>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</si>
  <si>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</si>
  <si>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</si>
  <si>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</si>
  <si>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</si>
  <si>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</si>
  <si>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</si>
  <si>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</si>
  <si>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</si>
  <si>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</si>
  <si>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</si>
  <si>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</si>
  <si>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</si>
  <si>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</si>
  <si>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</si>
  <si>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</si>
  <si>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</si>
  <si>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</si>
  <si>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</si>
  <si>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</si>
  <si>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</si>
  <si>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</si>
  <si>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</si>
  <si>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</si>
  <si>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</si>
  <si>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</si>
  <si>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</si>
  <si>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</si>
  <si>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</si>
  <si>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</si>
  <si>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</si>
  <si>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</si>
  <si>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</si>
  <si>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</si>
  <si>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</si>
  <si>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</si>
  <si>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</si>
  <si>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</si>
  <si>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</si>
  <si>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</si>
  <si>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</si>
  <si>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</si>
  <si>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</si>
  <si>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</si>
  <si>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</si>
  <si>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</si>
  <si>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</si>
  <si>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</si>
  <si>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</si>
  <si>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</si>
  <si>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</si>
  <si>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</si>
  <si>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</si>
  <si>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</si>
  <si>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</si>
  <si>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</si>
  <si>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</si>
  <si>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</si>
  <si>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</si>
  <si>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</si>
  <si>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</si>
  <si>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</si>
  <si>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</si>
  <si>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</si>
  <si>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</si>
  <si>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</si>
  <si>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</si>
  <si>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</si>
  <si>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</si>
  <si>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</si>
  <si>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</si>
  <si>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</si>
  <si>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</si>
  <si>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</si>
  <si>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</si>
  <si>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</si>
  <si>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</si>
  <si>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</si>
  <si>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</si>
  <si>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</si>
  <si>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</si>
  <si>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</si>
  <si>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</si>
  <si>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</si>
  <si>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</si>
  <si>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</si>
  <si>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</si>
  <si>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</si>
  <si>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</si>
  <si>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</si>
  <si>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</si>
  <si>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</si>
  <si>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</si>
  <si>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</si>
  <si>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</si>
  <si>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</si>
  <si>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</si>
  <si>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</si>
  <si>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</si>
  <si>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</si>
  <si>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</si>
  <si>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</si>
  <si>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</si>
  <si>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</si>
  <si>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</si>
  <si>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</si>
  <si>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</si>
  <si>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</si>
  <si>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</si>
  <si>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</si>
  <si>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</si>
  <si>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</si>
  <si>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</si>
  <si>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</si>
  <si>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</si>
  <si>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</si>
  <si>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</si>
  <si>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</si>
  <si>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</si>
  <si>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</si>
  <si>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</si>
  <si>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</si>
  <si>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</si>
  <si>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</si>
  <si>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</si>
  <si>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</si>
  <si>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</si>
  <si>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</si>
  <si>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</si>
  <si>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</si>
  <si>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</si>
  <si>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</si>
  <si>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</si>
  <si>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</si>
  <si>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</si>
  <si>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</si>
  <si>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</si>
  <si>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</si>
  <si>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</si>
  <si>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</si>
  <si>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</si>
  <si>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</si>
  <si>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</si>
  <si>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</si>
  <si>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</si>
  <si>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</si>
  <si>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</si>
  <si>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</si>
  <si>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</si>
  <si>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</si>
  <si>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</si>
  <si>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</si>
  <si>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</si>
  <si>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</si>
  <si>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</si>
  <si>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</si>
  <si>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</si>
  <si>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</si>
  <si>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</si>
  <si>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</si>
  <si>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</si>
  <si>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</si>
  <si>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</si>
  <si>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</si>
  <si>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</si>
  <si>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</si>
  <si>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</si>
  <si>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</si>
  <si>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</si>
  <si>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</si>
  <si>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</si>
  <si>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</si>
  <si>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</si>
  <si>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</si>
  <si>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</si>
  <si>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</si>
  <si>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</si>
  <si>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</si>
  <si>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</si>
  <si>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</si>
  <si>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</si>
  <si>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</si>
  <si>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</si>
  <si>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</si>
  <si>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</si>
  <si>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</si>
  <si>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</si>
  <si>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</si>
  <si>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</si>
  <si>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</si>
  <si>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</si>
  <si>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</si>
  <si>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</si>
  <si>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</si>
  <si>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</si>
  <si>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</si>
  <si>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</si>
  <si>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</si>
  <si>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</si>
  <si>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</si>
  <si>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</si>
  <si>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</si>
  <si>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</si>
  <si>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</si>
  <si>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</si>
  <si>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</si>
  <si>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</si>
  <si>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</si>
  <si>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</si>
  <si>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</si>
  <si>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</si>
  <si>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</si>
  <si>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</si>
  <si>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</si>
  <si>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</si>
  <si>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</si>
  <si>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</si>
  <si>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</si>
  <si>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</si>
  <si>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</si>
  <si>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</si>
  <si>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</si>
  <si>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</si>
  <si>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</si>
  <si>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</si>
  <si>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</si>
  <si>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</si>
  <si>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</si>
  <si>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</si>
  <si>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</si>
  <si>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</si>
  <si>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</si>
  <si>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</si>
  <si>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</si>
  <si>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</si>
  <si>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</si>
  <si>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</si>
  <si>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</si>
  <si>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</si>
  <si>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</si>
  <si>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</si>
  <si>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</si>
  <si>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</si>
  <si>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</si>
  <si>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</si>
  <si>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</si>
  <si>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</si>
  <si>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</si>
  <si>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</si>
  <si>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</si>
  <si>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</si>
  <si>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</si>
  <si>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</si>
  <si>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</si>
  <si>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</si>
  <si>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</si>
  <si>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</si>
  <si>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</si>
  <si>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</si>
  <si>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</si>
  <si>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</si>
  <si>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</si>
  <si>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</si>
  <si>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</si>
  <si>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</si>
  <si>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</si>
  <si>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</si>
  <si>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</si>
  <si>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</si>
  <si>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</si>
  <si>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</si>
  <si>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</si>
  <si>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</si>
  <si>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</si>
  <si>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</si>
  <si>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</si>
  <si>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</si>
  <si>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</si>
  <si>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</si>
  <si>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</si>
  <si>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</si>
  <si>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</si>
  <si>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</si>
  <si>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</si>
  <si>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</si>
  <si>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</si>
  <si>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</si>
  <si>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</si>
  <si>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</si>
  <si>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</si>
  <si>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</si>
  <si>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</si>
  <si>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</si>
  <si>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</si>
  <si>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</si>
  <si>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</si>
  <si>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</si>
  <si>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</si>
  <si>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</si>
  <si>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</si>
  <si>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</si>
  <si>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</si>
  <si>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</si>
  <si>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</si>
  <si>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</si>
  <si>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</si>
  <si>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</si>
  <si>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</si>
  <si>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</si>
  <si>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</si>
  <si>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</si>
  <si>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</si>
  <si>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</si>
  <si>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</si>
  <si>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</si>
  <si>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</si>
  <si>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</si>
  <si>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</si>
  <si>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</si>
  <si>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</si>
  <si>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</si>
  <si>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</si>
  <si>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</si>
  <si>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</si>
  <si>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</si>
  <si>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</si>
  <si>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</si>
  <si>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</si>
  <si>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</si>
  <si>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</si>
  <si>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</si>
  <si>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</si>
  <si>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</si>
  <si>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</si>
  <si>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</si>
  <si>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</si>
  <si>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</si>
  <si>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</si>
  <si>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</si>
  <si>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</si>
  <si>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</si>
  <si>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</si>
  <si>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</si>
  <si>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</si>
  <si>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</si>
  <si>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</si>
  <si>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</si>
  <si>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</si>
  <si>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</si>
  <si>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</si>
  <si>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</si>
  <si>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</si>
  <si>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</si>
  <si>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</si>
  <si>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</si>
  <si>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</si>
  <si>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</si>
  <si>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</si>
  <si>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</si>
  <si>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</si>
  <si>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</si>
  <si>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</si>
  <si>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</si>
  <si>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</si>
  <si>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</si>
  <si>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</si>
  <si>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</si>
  <si>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</si>
  <si>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</si>
  <si>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</si>
  <si>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</si>
  <si>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</si>
  <si>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</si>
  <si>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</si>
  <si>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</si>
  <si>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</si>
  <si>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</si>
  <si>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</si>
  <si>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</si>
  <si>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</si>
  <si>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</si>
  <si>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</si>
  <si>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</si>
  <si>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</si>
  <si>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</si>
  <si>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</si>
  <si>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</si>
  <si>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</si>
  <si>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</si>
  <si>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</si>
  <si>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</si>
  <si>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</si>
  <si>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</si>
  <si>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</si>
  <si>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</si>
  <si>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</si>
  <si>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</si>
  <si>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</si>
  <si>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</si>
  <si>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</si>
  <si>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</si>
  <si>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</si>
  <si>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</si>
  <si>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</si>
  <si>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</si>
  <si>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</si>
  <si>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</si>
  <si>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</si>
  <si>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</si>
  <si>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</si>
  <si>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</si>
  <si>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</si>
  <si>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</si>
  <si>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</si>
  <si>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</si>
  <si>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</si>
  <si>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</si>
  <si>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</si>
  <si>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</si>
  <si>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</si>
  <si>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</si>
  <si>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</si>
  <si>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</si>
  <si>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</si>
  <si>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</si>
  <si>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</si>
  <si>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</si>
  <si>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</si>
  <si>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</si>
  <si>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</si>
  <si>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</si>
  <si>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</si>
  <si>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</si>
  <si>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</si>
  <si>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</si>
  <si>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</si>
  <si>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</si>
  <si>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</si>
  <si>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</si>
  <si>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</si>
  <si>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</si>
  <si>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</si>
  <si>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</si>
  <si>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</si>
  <si>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</si>
  <si>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</si>
  <si>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</si>
  <si>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</si>
  <si>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</si>
  <si>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</si>
  <si>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</si>
  <si>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</si>
  <si>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</si>
  <si>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</si>
  <si>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</si>
  <si>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</si>
  <si>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</si>
  <si>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</si>
  <si>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</si>
  <si>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</si>
  <si>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</si>
  <si>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</si>
  <si>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</si>
  <si>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</si>
  <si>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</si>
  <si>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</si>
  <si>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</si>
  <si>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</si>
  <si>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</si>
  <si>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</si>
  <si>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</si>
  <si>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</si>
  <si>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</si>
  <si>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</si>
  <si>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</si>
  <si>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</si>
  <si>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</si>
  <si>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</si>
  <si>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</si>
  <si>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</si>
  <si>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</si>
  <si>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</si>
  <si>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</si>
  <si>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</si>
  <si>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</si>
  <si>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</si>
  <si>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</si>
  <si>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</si>
  <si>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</si>
  <si>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</si>
  <si>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</si>
  <si>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</si>
  <si>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</si>
  <si>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</si>
  <si>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</si>
  <si>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</si>
  <si>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</si>
  <si>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</si>
  <si>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</si>
  <si>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</si>
  <si>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</si>
  <si>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</si>
  <si>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</si>
  <si>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</si>
  <si>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</si>
  <si>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</si>
  <si>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</si>
  <si>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</si>
  <si>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</si>
  <si>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</si>
  <si>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</si>
  <si>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</si>
  <si>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</si>
  <si>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</si>
  <si>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</si>
  <si>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</si>
  <si>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</si>
  <si>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</si>
  <si>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</si>
  <si>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</si>
  <si>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</si>
  <si>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</si>
  <si>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</si>
  <si>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</si>
  <si>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</si>
  <si>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</si>
  <si>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</si>
  <si>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</si>
  <si>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</si>
  <si>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</si>
  <si>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</si>
  <si>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</si>
  <si>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</si>
  <si>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</si>
  <si>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</si>
  <si>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</si>
  <si>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</si>
  <si>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</si>
  <si>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</si>
  <si>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</si>
  <si>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</si>
  <si>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</si>
  <si>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</si>
  <si>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</si>
  <si>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</si>
  <si>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</si>
  <si>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</si>
  <si>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</si>
  <si>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</si>
  <si>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</si>
  <si>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</si>
  <si>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</si>
  <si>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</si>
  <si>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</si>
  <si>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</si>
  <si>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</si>
  <si>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</si>
  <si>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</si>
  <si>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</si>
  <si>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</si>
  <si>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</si>
  <si>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</si>
  <si>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</si>
  <si>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</si>
  <si>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</si>
  <si>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</si>
  <si>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</si>
  <si>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</si>
  <si>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</si>
  <si>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</si>
  <si>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</si>
  <si>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</si>
  <si>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</si>
  <si>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</si>
  <si>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</si>
  <si>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</si>
  <si>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</si>
  <si>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</si>
  <si>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</si>
  <si>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</si>
  <si>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</si>
  <si>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</si>
  <si>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</si>
  <si>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</si>
  <si>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</si>
  <si>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</si>
  <si>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</si>
  <si>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</si>
  <si>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</si>
  <si>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</si>
  <si>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</si>
  <si>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</si>
  <si>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</si>
  <si>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</si>
  <si>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</si>
  <si>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</si>
  <si>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</si>
  <si>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</si>
  <si>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</si>
  <si>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</si>
  <si>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</si>
  <si>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</si>
  <si>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</si>
  <si>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</si>
  <si>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</si>
  <si>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</si>
  <si>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</si>
  <si>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</si>
  <si>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</si>
  <si>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</si>
  <si>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</si>
  <si>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</si>
  <si>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</si>
  <si>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</si>
  <si>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</si>
  <si>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</si>
  <si>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</si>
  <si>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</si>
  <si>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</si>
  <si>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</si>
  <si>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</si>
  <si>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</si>
  <si>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</si>
  <si>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</si>
  <si>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</si>
  <si>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</si>
  <si>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</si>
  <si>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</si>
  <si>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</si>
  <si>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</si>
  <si>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</si>
  <si>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</si>
  <si>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</si>
  <si>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</si>
  <si>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</si>
  <si>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</si>
  <si>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</si>
  <si>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</si>
  <si>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</si>
  <si>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</si>
  <si>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</si>
  <si>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</si>
  <si>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</si>
  <si>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</si>
  <si>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</si>
  <si>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</si>
  <si>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</si>
  <si>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</si>
  <si>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</si>
  <si>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</si>
  <si>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</si>
  <si>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</si>
  <si>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</si>
  <si>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</si>
  <si>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</si>
  <si>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</si>
  <si>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</si>
  <si>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</si>
  <si>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</si>
  <si>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</si>
  <si>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</si>
  <si>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</si>
  <si>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</si>
  <si>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</si>
  <si>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</si>
  <si>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</si>
  <si>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</si>
  <si>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</si>
  <si>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</si>
  <si>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</si>
  <si>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</si>
  <si>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</si>
  <si>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</si>
  <si>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</si>
  <si>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</si>
  <si>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</si>
  <si>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</si>
  <si>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</si>
  <si>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</si>
  <si>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</si>
  <si>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</si>
  <si>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</si>
  <si>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</si>
  <si>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</si>
  <si>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</si>
  <si>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</si>
  <si>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</si>
  <si>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</si>
  <si>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</si>
  <si>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</si>
  <si>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</si>
  <si>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</si>
  <si>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</si>
  <si>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</si>
  <si>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</si>
  <si>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</si>
  <si>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</si>
  <si>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</si>
  <si>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</si>
  <si>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</si>
  <si>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</si>
  <si>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</si>
  <si>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</si>
  <si>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</si>
  <si>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</si>
  <si>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</si>
  <si>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</si>
  <si>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</si>
  <si>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</si>
  <si>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</si>
  <si>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</si>
  <si>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</si>
  <si>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</si>
  <si>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</si>
  <si>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</si>
  <si>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</si>
  <si>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</si>
  <si>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</si>
  <si>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</si>
  <si>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</si>
  <si>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</si>
  <si>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</si>
  <si>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</si>
  <si>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</si>
  <si>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</si>
  <si>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</si>
  <si>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</si>
  <si>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</si>
  <si>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</si>
  <si>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</si>
  <si>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</si>
  <si>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</si>
  <si>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</si>
  <si>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</si>
  <si>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</si>
  <si>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</si>
  <si>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</si>
  <si>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</si>
  <si>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</si>
  <si>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</si>
  <si>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</si>
  <si>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</si>
  <si>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</si>
  <si>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</si>
  <si>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</si>
  <si>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</si>
  <si>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</si>
  <si>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</si>
  <si>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</si>
  <si>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</si>
  <si>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</si>
  <si>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</si>
  <si>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</si>
  <si>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</si>
  <si>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</si>
  <si>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</si>
  <si>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</si>
  <si>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</si>
  <si>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</si>
  <si>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</si>
  <si>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</si>
  <si>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</si>
  <si>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</si>
  <si>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</si>
  <si>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</si>
  <si>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</si>
  <si>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</si>
  <si>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</si>
  <si>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</si>
  <si>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</si>
  <si>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</si>
  <si>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</si>
  <si>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</si>
  <si>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</si>
  <si>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</si>
  <si>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</si>
  <si>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</si>
  <si>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</si>
  <si>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</si>
  <si>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</si>
  <si>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</si>
  <si>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</si>
  <si>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</si>
  <si>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</si>
  <si>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</si>
  <si>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</si>
  <si>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</si>
  <si>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</si>
  <si>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</si>
  <si>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</si>
  <si>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</si>
  <si>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</si>
  <si>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</si>
  <si>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</si>
  <si>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</si>
  <si>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</si>
  <si>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</si>
  <si>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</si>
  <si>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</si>
  <si>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</si>
  <si>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</si>
  <si>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</si>
  <si>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</si>
  <si>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</si>
  <si>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</si>
  <si>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</si>
  <si>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</si>
  <si>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</si>
  <si>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</si>
  <si>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</si>
  <si>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</si>
  <si>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</si>
  <si>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</si>
  <si>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</si>
  <si>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</si>
  <si>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</si>
  <si>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</si>
  <si>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</si>
  <si>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</si>
  <si>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</si>
  <si>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</si>
  <si>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</si>
  <si>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</si>
  <si>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</si>
  <si>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</si>
  <si>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</si>
  <si>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</si>
  <si>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</si>
  <si>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</si>
  <si>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</si>
  <si>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</si>
  <si>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</si>
  <si>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</si>
  <si>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</si>
  <si>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</si>
  <si>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</si>
  <si>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</si>
  <si>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</si>
  <si>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</si>
  <si>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</si>
  <si>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</si>
  <si>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</si>
  <si>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</si>
  <si>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</si>
  <si>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</si>
  <si>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</si>
  <si>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</si>
  <si>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</si>
  <si>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</si>
  <si>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</si>
  <si>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</si>
  <si>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</si>
  <si>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</si>
  <si>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</si>
  <si>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</si>
  <si>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</si>
  <si>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</si>
  <si>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</si>
  <si>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</si>
  <si>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</si>
  <si>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</si>
  <si>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</si>
  <si>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</si>
  <si>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</si>
  <si>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</si>
  <si>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</si>
  <si>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</si>
  <si>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</si>
  <si>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</si>
  <si>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</si>
  <si>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</si>
  <si>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</si>
  <si>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</si>
  <si>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</si>
  <si>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</si>
  <si>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</si>
  <si>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</si>
  <si>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</si>
  <si>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</si>
  <si>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</si>
  <si>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</si>
  <si>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</si>
  <si>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</si>
  <si>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</si>
  <si>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</si>
  <si>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</si>
  <si>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</si>
  <si>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</si>
  <si>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</si>
  <si>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</si>
  <si>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</si>
  <si>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</si>
  <si>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</si>
  <si>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</si>
  <si>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</si>
  <si>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</si>
  <si>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</si>
  <si>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</si>
  <si>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</si>
  <si>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</si>
  <si>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</si>
  <si>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</si>
  <si>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</si>
  <si>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</si>
  <si>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</si>
  <si>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</si>
  <si>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</si>
  <si>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</si>
  <si>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</si>
  <si>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</si>
  <si>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</si>
  <si>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</si>
  <si>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</si>
  <si>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</si>
  <si>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</si>
  <si>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</si>
  <si>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</si>
  <si>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</si>
  <si>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</si>
  <si>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</si>
  <si>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</si>
  <si>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</si>
  <si>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</si>
  <si>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</si>
  <si>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</si>
  <si>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</si>
  <si>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</si>
  <si>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</si>
  <si>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</si>
  <si>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</si>
  <si>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</si>
  <si>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</si>
  <si>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</si>
  <si>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</si>
  <si>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</si>
  <si>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</si>
  <si>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</si>
  <si>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</si>
  <si>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</si>
  <si>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</si>
  <si>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</si>
  <si>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</si>
  <si>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</si>
  <si>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</si>
  <si>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</si>
  <si>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</si>
  <si>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</si>
  <si>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</si>
  <si>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</si>
  <si>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</si>
  <si>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</si>
  <si>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</si>
  <si>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</si>
  <si>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</si>
  <si>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</si>
  <si>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</si>
  <si>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</si>
  <si>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</si>
  <si>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</si>
  <si>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</si>
  <si>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</si>
  <si>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</si>
  <si>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</si>
  <si>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</si>
  <si>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</si>
  <si>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</si>
  <si>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</si>
  <si>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</si>
  <si>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</si>
  <si>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</si>
  <si>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</si>
  <si>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</si>
  <si>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</si>
  <si>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</si>
  <si>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</si>
  <si>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</si>
  <si>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</si>
  <si>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</si>
  <si>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</si>
  <si>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</si>
  <si>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</si>
  <si>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</si>
  <si>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</si>
  <si>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</si>
  <si>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</si>
  <si>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</si>
  <si>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</si>
  <si>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</si>
  <si>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</si>
  <si>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</si>
  <si>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</si>
  <si>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</si>
  <si>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</si>
  <si>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</si>
  <si>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</si>
  <si>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</si>
  <si>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</si>
  <si>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</si>
  <si>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</si>
  <si>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</si>
  <si>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</si>
  <si>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</si>
  <si>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</si>
  <si>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</si>
  <si>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</si>
  <si>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</si>
  <si>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</si>
  <si>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</si>
  <si>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</si>
  <si>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</si>
  <si>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</si>
  <si>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</si>
  <si>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</si>
  <si>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</si>
  <si>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</si>
  <si>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</si>
  <si>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</si>
  <si>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</si>
  <si>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</si>
  <si>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</si>
  <si>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</si>
  <si>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</si>
  <si>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</si>
  <si>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</si>
  <si>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</si>
  <si>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</si>
  <si>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</si>
  <si>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</si>
  <si>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</si>
  <si>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</si>
  <si>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</si>
  <si>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</si>
  <si>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</si>
  <si>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</si>
  <si>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</si>
  <si>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</si>
  <si>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</si>
  <si>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</si>
  <si>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</si>
  <si>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</si>
  <si>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</si>
  <si>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</si>
  <si>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</si>
  <si>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</si>
  <si>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</si>
  <si>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</si>
  <si>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</si>
  <si>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</si>
  <si>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</si>
  <si>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</si>
  <si>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</si>
  <si>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</si>
  <si>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</si>
  <si>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</si>
  <si>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</si>
  <si>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</si>
  <si>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</si>
  <si>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</si>
  <si>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</si>
  <si>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</si>
  <si>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</si>
  <si>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</si>
  <si>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</si>
  <si>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</si>
  <si>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</si>
  <si>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</si>
  <si>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</si>
  <si>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</si>
  <si>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</si>
  <si>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</si>
  <si>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</si>
  <si>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</si>
  <si>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</si>
  <si>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</si>
  <si>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</si>
  <si>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</si>
  <si>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</si>
  <si>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</si>
  <si>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</si>
  <si>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</si>
  <si>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</si>
  <si>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</si>
  <si>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</si>
  <si>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</si>
  <si>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</si>
  <si>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</si>
  <si>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</si>
  <si>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</si>
  <si>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</si>
  <si>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</si>
  <si>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</si>
  <si>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</si>
  <si>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</si>
  <si>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</si>
  <si>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</si>
  <si>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</si>
  <si>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</si>
  <si>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</si>
  <si>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</si>
  <si>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</si>
  <si>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</si>
  <si>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</si>
  <si>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</si>
  <si>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</si>
  <si>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</si>
  <si>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</si>
  <si>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</si>
  <si>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</si>
  <si>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</si>
  <si>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</si>
  <si>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</si>
  <si>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</si>
  <si>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</si>
  <si>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</si>
  <si>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</si>
  <si>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</si>
  <si>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</si>
  <si>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</si>
  <si>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</si>
  <si>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</si>
  <si>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</si>
  <si>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</si>
  <si>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</si>
  <si>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</si>
  <si>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</si>
  <si>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</si>
  <si>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</si>
  <si>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</si>
  <si>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</si>
  <si>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</si>
  <si>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</si>
  <si>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</si>
  <si>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</si>
  <si>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</si>
  <si>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</si>
  <si>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</si>
  <si>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</si>
  <si>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</si>
  <si>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</si>
  <si>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</si>
  <si>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</si>
  <si>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</si>
  <si>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</si>
  <si>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</si>
  <si>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</si>
  <si>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</si>
  <si>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</si>
  <si>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</si>
  <si>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</si>
  <si>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</si>
  <si>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</si>
  <si>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</si>
  <si>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</si>
  <si>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</si>
  <si>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</si>
  <si>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</si>
  <si>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</si>
  <si>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</si>
  <si>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</si>
  <si>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</si>
  <si>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</si>
  <si>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</si>
  <si>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</si>
  <si>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</si>
  <si>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</si>
  <si>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</si>
  <si>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</si>
  <si>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</si>
  <si>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</si>
  <si>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</si>
  <si>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</si>
  <si>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</si>
  <si>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</si>
  <si>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</si>
  <si>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</si>
  <si>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</si>
  <si>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</si>
  <si>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</si>
  <si>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</si>
  <si>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</si>
  <si>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</si>
  <si>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</si>
  <si>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</si>
  <si>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</si>
  <si>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</si>
  <si>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</si>
  <si>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</si>
  <si>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</si>
  <si>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</si>
  <si>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</si>
  <si>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</si>
  <si>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</si>
  <si>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</si>
  <si>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</si>
  <si>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</si>
  <si>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</si>
  <si>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</si>
  <si>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</si>
  <si>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</si>
  <si>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</si>
  <si>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</si>
  <si>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</si>
  <si>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</si>
  <si>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</si>
  <si>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</si>
  <si>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</si>
  <si>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</si>
  <si>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</si>
  <si>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</si>
  <si>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</si>
  <si>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</si>
  <si>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</si>
  <si>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</si>
  <si>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</si>
  <si>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</si>
  <si>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</si>
  <si>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</si>
  <si>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</si>
  <si>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</si>
  <si>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</si>
  <si>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</si>
  <si>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</si>
  <si>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</si>
  <si>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</si>
  <si>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</si>
  <si>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</si>
  <si>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</si>
  <si>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</si>
  <si>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</si>
  <si>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</si>
  <si>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</si>
  <si>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</si>
  <si>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</si>
  <si>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</si>
  <si>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</si>
  <si>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</si>
  <si>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</si>
  <si>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</si>
  <si>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</si>
  <si>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</si>
  <si>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</si>
  <si>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</si>
  <si>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</si>
  <si>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</si>
  <si>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</si>
  <si>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</si>
  <si>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</si>
  <si>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</si>
  <si>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</si>
  <si>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</si>
  <si>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</si>
  <si>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</si>
  <si>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</si>
  <si>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</si>
  <si>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</si>
  <si>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</si>
  <si>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</si>
  <si>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</si>
  <si>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</si>
  <si>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</si>
  <si>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</si>
  <si>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</si>
  <si>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</si>
  <si>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</si>
  <si>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</si>
  <si>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</si>
  <si>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</si>
  <si>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</si>
  <si>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</si>
  <si>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</si>
  <si>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</si>
  <si>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</si>
  <si>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</si>
  <si>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</si>
  <si>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</si>
  <si>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</si>
  <si>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</si>
  <si>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</si>
  <si>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</si>
  <si>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</si>
  <si>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</si>
  <si>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</si>
  <si>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</si>
  <si>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</si>
  <si>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</si>
  <si>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</si>
  <si>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</si>
  <si>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</si>
  <si>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</si>
  <si>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</si>
  <si>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</si>
  <si>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</si>
  <si>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</si>
  <si>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</si>
  <si>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</si>
  <si>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</si>
  <si>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</si>
  <si>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</si>
  <si>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</si>
  <si>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</si>
  <si>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</si>
  <si>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</si>
  <si>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</si>
  <si>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</si>
  <si>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</si>
  <si>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</si>
  <si>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</si>
  <si>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</si>
  <si>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</si>
  <si>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</si>
  <si>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</si>
  <si>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</si>
  <si>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</si>
  <si>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</si>
  <si>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</si>
  <si>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</si>
  <si>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</si>
  <si>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</si>
  <si>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</si>
  <si>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</si>
  <si>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</si>
  <si>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</si>
  <si>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</si>
  <si>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</si>
  <si>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</si>
  <si>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</si>
  <si>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</si>
  <si>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</si>
  <si>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</si>
  <si>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</si>
  <si>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</si>
  <si>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</si>
  <si>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</si>
  <si>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</si>
  <si>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</si>
  <si>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</si>
  <si>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</si>
  <si>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</si>
  <si>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</si>
  <si>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</si>
  <si>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</si>
  <si>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</si>
  <si>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</si>
  <si>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</si>
  <si>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</si>
  <si>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</si>
  <si>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</si>
  <si>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</si>
  <si>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</si>
  <si>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</si>
  <si>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</si>
  <si>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</si>
  <si>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</si>
  <si>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</si>
  <si>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</si>
  <si>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</si>
  <si>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</si>
  <si>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</si>
  <si>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</si>
  <si>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</si>
  <si>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</si>
  <si>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</si>
  <si>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</si>
  <si>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</si>
  <si>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</si>
  <si>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</si>
  <si>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</si>
  <si>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</si>
  <si>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</si>
  <si>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</si>
  <si>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</si>
  <si>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</si>
  <si>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</si>
  <si>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</si>
  <si>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</si>
  <si>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</si>
  <si>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</si>
  <si>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</si>
  <si>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</si>
  <si>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</si>
  <si>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</si>
  <si>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</si>
  <si>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</si>
  <si>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</si>
  <si>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</si>
  <si>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</si>
  <si>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</si>
  <si>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</si>
  <si>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</si>
  <si>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</si>
  <si>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</si>
  <si>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</si>
  <si>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</si>
  <si>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</si>
  <si>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</si>
  <si>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</si>
  <si>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</si>
  <si>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</si>
  <si>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</si>
  <si>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</si>
  <si>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</si>
  <si>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</si>
  <si>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</si>
  <si>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</si>
  <si>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</si>
  <si>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</si>
  <si>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</si>
  <si>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</si>
  <si>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</si>
  <si>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</si>
  <si>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</si>
  <si>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</si>
  <si>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</si>
  <si>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</si>
  <si>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</si>
  <si>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</si>
  <si>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</si>
  <si>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</si>
  <si>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</si>
  <si>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</si>
  <si>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</si>
  <si>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</si>
  <si>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</si>
  <si>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</si>
  <si>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</si>
  <si>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</si>
  <si>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</si>
  <si>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</si>
  <si>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</si>
  <si>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</si>
  <si>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</si>
  <si>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</si>
  <si>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</si>
  <si>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</si>
  <si>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</si>
  <si>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</si>
  <si>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</si>
  <si>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</si>
  <si>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</si>
  <si>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</si>
  <si>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</si>
  <si>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</si>
  <si>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</si>
  <si>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</si>
  <si>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</si>
  <si>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</si>
  <si>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</si>
  <si>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</si>
  <si>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</si>
  <si>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</si>
  <si>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</si>
  <si>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</si>
  <si>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</si>
  <si>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</si>
  <si>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</si>
  <si>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</si>
  <si>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</si>
  <si>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</si>
  <si>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</si>
  <si>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</si>
  <si>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</si>
  <si>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</si>
  <si>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</si>
  <si>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</si>
  <si>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</si>
  <si>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</si>
  <si>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</si>
  <si>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</si>
  <si>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</si>
  <si>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</si>
  <si>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</si>
  <si>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</si>
  <si>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</si>
  <si>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</si>
  <si>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</si>
  <si>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</si>
  <si>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</si>
  <si>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</si>
  <si>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</si>
  <si>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</si>
  <si>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</si>
  <si>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</si>
  <si>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</si>
  <si>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</si>
  <si>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</si>
  <si>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</si>
  <si>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</si>
  <si>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</si>
  <si>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</si>
  <si>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</si>
  <si>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</si>
  <si>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</si>
  <si>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</si>
  <si>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</si>
  <si>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</si>
  <si>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</si>
  <si>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</si>
  <si>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</si>
  <si>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</si>
  <si>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</si>
  <si>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</si>
  <si>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</si>
  <si>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</si>
  <si>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</si>
  <si>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</si>
  <si>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</si>
  <si>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</si>
  <si>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</si>
  <si>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</si>
  <si>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</si>
  <si>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</si>
  <si>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</si>
  <si>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</si>
  <si>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</si>
  <si>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</si>
  <si>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</si>
  <si>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</si>
  <si>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</si>
  <si>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</si>
  <si>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</si>
  <si>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</si>
  <si>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</si>
  <si>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</si>
  <si>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</si>
  <si>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</si>
  <si>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</si>
  <si>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</si>
  <si>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</si>
  <si>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</si>
  <si>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</si>
  <si>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</si>
  <si>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</si>
  <si>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</si>
  <si>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</si>
  <si>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</si>
  <si>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</si>
  <si>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</si>
  <si>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</si>
  <si>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</si>
  <si>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</si>
  <si>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</si>
  <si>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</si>
  <si>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</si>
  <si>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</si>
  <si>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</si>
  <si>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</si>
  <si>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</si>
  <si>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</si>
  <si>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</si>
  <si>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</si>
  <si>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</si>
  <si>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</si>
  <si>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</si>
  <si>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</si>
  <si>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</si>
  <si>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</si>
  <si>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</si>
  <si>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</si>
  <si>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</si>
  <si>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</si>
  <si>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</si>
  <si>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</si>
  <si>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</si>
  <si>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</si>
  <si>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</si>
  <si>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</si>
  <si>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</si>
  <si>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</si>
  <si>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</si>
  <si>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</si>
  <si>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</si>
  <si>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</si>
  <si>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</si>
  <si>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</si>
  <si>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</si>
  <si>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</si>
  <si>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</si>
  <si>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</si>
  <si>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</si>
  <si>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</si>
  <si>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</si>
  <si>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</si>
  <si>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</si>
  <si>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</si>
  <si>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</si>
  <si>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</si>
  <si>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</si>
  <si>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</si>
  <si>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</si>
  <si>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</si>
  <si>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</si>
  <si>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</si>
  <si>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</si>
  <si>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</si>
  <si>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</si>
  <si>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</si>
  <si>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</si>
  <si>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</si>
  <si>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</si>
  <si>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</si>
  <si>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</si>
  <si>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</si>
  <si>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</si>
  <si>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</si>
  <si>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</si>
  <si>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</si>
  <si>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</si>
  <si>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</si>
  <si>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</si>
  <si>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</si>
  <si>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</si>
  <si>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</si>
  <si>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</si>
  <si>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</si>
  <si>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</si>
  <si>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</si>
  <si>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</si>
  <si>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</si>
  <si>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</si>
  <si>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</si>
  <si>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</si>
  <si>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</si>
  <si>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</si>
  <si>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</si>
  <si>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</si>
  <si>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</si>
  <si>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</si>
  <si>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</si>
  <si>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</si>
  <si>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</si>
  <si>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</si>
  <si>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</si>
  <si>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</si>
  <si>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</si>
  <si>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</si>
  <si>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</si>
  <si>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</si>
  <si>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</si>
  <si>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</si>
  <si>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</si>
  <si>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</si>
  <si>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</si>
  <si>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</si>
  <si>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</si>
  <si>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</si>
  <si>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</si>
  <si>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</si>
  <si>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</si>
  <si>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</si>
  <si>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</si>
  <si>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</si>
  <si>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</si>
  <si>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</si>
  <si>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</si>
  <si>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</si>
  <si>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</si>
  <si>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</si>
  <si>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</si>
  <si>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</si>
  <si>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</si>
  <si>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</si>
  <si>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</si>
  <si>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</si>
  <si>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</si>
  <si>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</si>
  <si>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</si>
  <si>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</si>
  <si>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</si>
  <si>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</si>
  <si>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</si>
  <si>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</si>
  <si>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</si>
  <si>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</si>
  <si>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</si>
  <si>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</si>
  <si>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</si>
  <si>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</si>
  <si>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</si>
  <si>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</si>
  <si>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</si>
  <si>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</si>
  <si>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</si>
  <si>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</si>
  <si>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</si>
  <si>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</si>
  <si>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</si>
  <si>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</si>
  <si>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</si>
  <si>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</si>
  <si>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</si>
  <si>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</si>
  <si>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</si>
  <si>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</si>
  <si>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</si>
  <si>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</si>
  <si>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</si>
  <si>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</si>
  <si>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</si>
  <si>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</si>
  <si>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</si>
  <si>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</si>
  <si>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</si>
  <si>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</si>
  <si>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</si>
  <si>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</si>
  <si>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</si>
  <si>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</si>
  <si>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</si>
  <si>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</si>
  <si>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</si>
  <si>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</si>
  <si>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</si>
  <si>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</si>
  <si>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</si>
  <si>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</si>
  <si>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</si>
  <si>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</si>
  <si>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</si>
  <si>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</si>
  <si>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</si>
  <si>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</si>
  <si>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</si>
  <si>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</si>
  <si>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</si>
  <si>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</si>
  <si>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</si>
  <si>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</si>
  <si>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</si>
  <si>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</si>
  <si>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</si>
  <si>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</si>
  <si>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</si>
  <si>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</si>
  <si>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</si>
  <si>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</si>
  <si>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</si>
  <si>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</si>
  <si>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</si>
  <si>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</si>
  <si>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</si>
  <si>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</si>
  <si>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</si>
  <si>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</si>
  <si>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</si>
  <si>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</si>
  <si>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</si>
  <si>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</si>
  <si>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</si>
  <si>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</si>
  <si>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</si>
  <si>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</si>
  <si>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</si>
  <si>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</si>
  <si>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</si>
  <si>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</si>
  <si>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</si>
  <si>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</si>
  <si>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</si>
  <si>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</si>
  <si>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</si>
  <si>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</si>
  <si>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</si>
  <si>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</si>
  <si>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</si>
  <si>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</si>
  <si>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</si>
  <si>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</si>
  <si>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</si>
  <si>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</si>
  <si>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</si>
  <si>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</si>
  <si>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</si>
  <si>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</si>
  <si>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</si>
  <si>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</si>
  <si>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</si>
  <si>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</si>
  <si>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</si>
  <si>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</si>
  <si>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</si>
  <si>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</si>
  <si>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</si>
  <si>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</si>
  <si>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</si>
  <si>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</si>
  <si>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</si>
  <si>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</si>
  <si>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</si>
  <si>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</si>
  <si>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</si>
  <si>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</si>
  <si>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</si>
  <si>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</si>
  <si>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</si>
  <si>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</si>
  <si>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</si>
  <si>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</si>
  <si>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</si>
  <si>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</si>
  <si>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</si>
  <si>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</si>
  <si>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</si>
  <si>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</si>
  <si>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</si>
  <si>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</si>
  <si>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</si>
  <si>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</si>
  <si>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</si>
  <si>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</si>
  <si>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</si>
  <si>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</si>
  <si>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</si>
  <si>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</si>
  <si>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</si>
  <si>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</si>
  <si>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</si>
  <si>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</si>
  <si>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</si>
  <si>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</si>
  <si>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</si>
  <si>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</si>
  <si>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</si>
  <si>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</si>
  <si>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</si>
  <si>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</si>
  <si>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</si>
  <si>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</si>
  <si>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</si>
  <si>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</si>
  <si>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</si>
  <si>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</si>
  <si>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</si>
  <si>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</si>
  <si>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</si>
  <si>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</si>
  <si>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</si>
  <si>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</si>
  <si>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</si>
  <si>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</si>
  <si>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</si>
  <si>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</si>
  <si>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</si>
  <si>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</si>
  <si>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</si>
  <si>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</si>
  <si>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</si>
  <si>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</si>
  <si>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</si>
  <si>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</si>
  <si>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</si>
  <si>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</si>
  <si>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</si>
  <si>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</si>
  <si>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</si>
  <si>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</si>
  <si>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</si>
  <si>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</si>
  <si>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</si>
  <si>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</si>
  <si>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</si>
  <si>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</si>
  <si>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</si>
  <si>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</si>
  <si>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</si>
  <si>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</si>
  <si>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</si>
  <si>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</si>
  <si>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</si>
  <si>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</si>
  <si>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</si>
  <si>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</si>
  <si>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</si>
  <si>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</si>
  <si>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</si>
  <si>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</si>
  <si>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</si>
  <si>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</si>
  <si>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</si>
  <si>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</si>
  <si>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</si>
  <si>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</si>
  <si>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</si>
  <si>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</si>
  <si>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</si>
  <si>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</si>
  <si>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</si>
  <si>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</si>
  <si>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</si>
  <si>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</si>
  <si>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</si>
  <si>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</si>
  <si>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</si>
  <si>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</si>
  <si>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</si>
  <si>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</si>
  <si>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</si>
  <si>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</si>
  <si>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</si>
  <si>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</si>
  <si>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</si>
  <si>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</si>
  <si>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</si>
  <si>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</si>
  <si>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</si>
  <si>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</si>
  <si>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</si>
  <si>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</si>
  <si>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</si>
  <si>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</si>
  <si>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</si>
  <si>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</si>
  <si>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</si>
  <si>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</si>
  <si>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</si>
  <si>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</si>
  <si>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</si>
  <si>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</si>
  <si>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</si>
  <si>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</si>
  <si>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</si>
  <si>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</si>
  <si>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</si>
  <si>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</si>
  <si>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</si>
  <si>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</si>
  <si>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</si>
  <si>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</si>
  <si>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</si>
  <si>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</si>
  <si>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</si>
  <si>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</si>
  <si>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</si>
  <si>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</si>
  <si>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</si>
  <si>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</si>
  <si>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</si>
  <si>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</si>
  <si>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</si>
  <si>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</si>
  <si>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</si>
  <si>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</si>
  <si>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</si>
  <si>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</si>
  <si>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</si>
  <si>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</si>
  <si>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</si>
  <si>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</si>
  <si>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</si>
  <si>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</si>
  <si>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</si>
  <si>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</si>
  <si>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</si>
  <si>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</si>
  <si>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</si>
  <si>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</si>
  <si>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</si>
  <si>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</si>
  <si>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</si>
  <si>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</si>
  <si>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</si>
  <si>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</si>
  <si>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</si>
  <si>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</si>
  <si>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</si>
  <si>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</si>
  <si>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</si>
  <si>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</si>
  <si>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</si>
  <si>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</si>
  <si>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</si>
  <si>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</si>
  <si>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</si>
  <si>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</si>
  <si>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</si>
  <si>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</si>
  <si>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</si>
  <si>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</si>
  <si>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</si>
  <si>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</si>
  <si>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</si>
  <si>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</si>
  <si>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</si>
  <si>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</si>
  <si>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</si>
  <si>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</si>
  <si>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</si>
  <si>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</si>
  <si>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</si>
  <si>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</si>
  <si>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</si>
  <si>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</si>
  <si>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</si>
  <si>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</si>
  <si>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</si>
  <si>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</si>
  <si>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</si>
  <si>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</si>
  <si>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</si>
  <si>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</si>
  <si>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</si>
  <si>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</si>
  <si>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</si>
  <si>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</si>
  <si>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</si>
  <si>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</si>
  <si>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</si>
  <si>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</si>
  <si>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</si>
  <si>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</si>
  <si>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</si>
  <si>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</si>
  <si>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</si>
  <si>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</si>
  <si>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</si>
  <si>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</si>
  <si>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</si>
  <si>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</si>
  <si>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</si>
  <si>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</si>
  <si>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</si>
  <si>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</si>
  <si>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</si>
  <si>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</si>
  <si>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</si>
  <si>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</si>
  <si>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</si>
  <si>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</si>
  <si>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</si>
  <si>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</si>
  <si>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</si>
  <si>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</si>
  <si>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</si>
  <si>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</si>
  <si>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</si>
  <si>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</si>
  <si>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</si>
  <si>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</si>
  <si>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</si>
  <si>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</si>
  <si>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</si>
  <si>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</si>
  <si>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</si>
  <si>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</si>
  <si>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</si>
  <si>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</si>
  <si>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</si>
  <si>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</si>
  <si>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</si>
  <si>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</si>
  <si>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</si>
  <si>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</si>
  <si>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</si>
  <si>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</si>
  <si>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</si>
  <si>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</si>
  <si>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</si>
  <si>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</si>
  <si>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</si>
  <si>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</si>
  <si>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</si>
  <si>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</si>
  <si>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</si>
  <si>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</si>
  <si>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</si>
  <si>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</si>
  <si>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</si>
  <si>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</si>
  <si>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</si>
  <si>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</si>
  <si>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</si>
  <si>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</si>
  <si>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</si>
  <si>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</si>
  <si>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</si>
  <si>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</si>
  <si>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</si>
  <si>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</si>
  <si>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</si>
  <si>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</si>
  <si>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</si>
  <si>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</si>
  <si>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</si>
  <si>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</si>
  <si>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</si>
  <si>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</si>
  <si>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</si>
  <si>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</si>
  <si>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</si>
  <si>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</si>
  <si>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</si>
  <si>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</si>
  <si>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</si>
  <si>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</si>
  <si>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</si>
  <si>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</si>
  <si>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</si>
  <si>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</si>
  <si>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</si>
  <si>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</si>
  <si>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</si>
  <si>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</si>
  <si>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</si>
  <si>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</si>
  <si>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</si>
  <si>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</si>
  <si>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</si>
  <si>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</si>
  <si>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</si>
  <si>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</si>
  <si>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</si>
  <si>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</si>
  <si>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</si>
  <si>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</si>
  <si>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</si>
  <si>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</si>
  <si>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</si>
  <si>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</si>
  <si>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</si>
  <si>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</si>
  <si>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</si>
  <si>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</si>
  <si>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</si>
  <si>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</si>
  <si>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</si>
  <si>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</si>
  <si>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</si>
  <si>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</si>
  <si>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</si>
  <si>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</si>
  <si>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</si>
  <si>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</si>
  <si>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</si>
  <si>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</si>
  <si>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</si>
  <si>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</si>
  <si>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</si>
  <si>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</si>
  <si>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</si>
  <si>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</si>
  <si>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</si>
  <si>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</si>
  <si>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</si>
  <si>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</si>
  <si>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</si>
  <si>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</si>
  <si>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</si>
  <si>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</si>
  <si>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</si>
  <si>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</si>
  <si>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</si>
  <si>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</si>
  <si>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</si>
  <si>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</si>
  <si>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</si>
  <si>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</si>
  <si>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</si>
  <si>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</si>
  <si>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</si>
  <si>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</si>
  <si>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</si>
  <si>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</si>
  <si>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</si>
  <si>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</si>
  <si>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</si>
  <si>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</si>
  <si>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</si>
  <si>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</si>
  <si>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</si>
  <si>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</si>
  <si>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</si>
  <si>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</si>
  <si>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</si>
  <si>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</si>
  <si>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</si>
  <si>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</si>
  <si>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</si>
  <si>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</si>
  <si>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</si>
  <si>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</si>
  <si>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</si>
  <si>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</si>
  <si>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</si>
  <si>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</si>
  <si>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</si>
  <si>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</si>
  <si>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</si>
  <si>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</si>
  <si>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</si>
  <si>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</si>
  <si>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</si>
  <si>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</si>
  <si>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</si>
  <si>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</si>
  <si>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</si>
  <si>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</si>
  <si>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</si>
  <si>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</si>
  <si>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</si>
  <si>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</si>
  <si>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</si>
  <si>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</si>
  <si>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</si>
  <si>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</si>
  <si>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</si>
  <si>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</si>
  <si>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</si>
  <si>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</si>
  <si>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</si>
  <si>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</si>
  <si>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</si>
  <si>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</si>
  <si>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</si>
  <si>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</si>
  <si>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</si>
  <si>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</si>
  <si>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</si>
  <si>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</si>
  <si>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</si>
  <si>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</si>
  <si>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</si>
  <si>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</si>
  <si>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</si>
  <si>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</si>
  <si>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</si>
  <si>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</si>
  <si>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</si>
  <si>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</si>
  <si>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</si>
  <si>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</si>
  <si>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</si>
  <si>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</si>
  <si>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</si>
  <si>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</si>
  <si>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</si>
  <si>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</si>
  <si>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</si>
  <si>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</si>
  <si>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</si>
  <si>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</si>
  <si>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</si>
  <si>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</si>
  <si>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</si>
  <si>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</si>
  <si>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</si>
  <si>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</si>
  <si>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</si>
  <si>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</si>
  <si>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</si>
  <si>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</si>
  <si>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</si>
  <si>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</si>
  <si>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</si>
  <si>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</si>
  <si>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</si>
  <si>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</si>
  <si>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</si>
  <si>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</si>
  <si>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</si>
  <si>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</si>
  <si>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</si>
  <si>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</si>
  <si>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</si>
  <si>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</si>
  <si>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</si>
  <si>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</si>
  <si>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</si>
  <si>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</si>
  <si>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</si>
  <si>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</si>
  <si>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</si>
  <si>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</si>
  <si>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</si>
  <si>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</si>
  <si>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</si>
  <si>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</si>
  <si>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</si>
  <si>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</si>
  <si>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</si>
  <si>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</si>
  <si>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</si>
  <si>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</si>
  <si>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</si>
  <si>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</si>
  <si>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</si>
  <si>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</si>
  <si>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</si>
  <si>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</si>
  <si>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</si>
  <si>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</si>
  <si>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</si>
  <si>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</si>
  <si>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</si>
  <si>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</si>
  <si>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</si>
  <si>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</si>
  <si>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</si>
  <si>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</si>
  <si>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</si>
  <si>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</si>
  <si>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</si>
  <si>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</si>
  <si>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</si>
  <si>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</si>
  <si>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</si>
  <si>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</si>
  <si>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</si>
  <si>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</si>
  <si>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</si>
  <si>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</si>
  <si>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</si>
  <si>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</si>
  <si>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</si>
  <si>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</si>
  <si>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</si>
  <si>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</si>
  <si>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</si>
  <si>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</si>
  <si>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</si>
  <si>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</si>
  <si>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</si>
  <si>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</si>
  <si>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</si>
  <si>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</si>
  <si>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</si>
  <si>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</si>
  <si>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</si>
  <si>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</si>
  <si>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</si>
  <si>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</si>
  <si>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</si>
  <si>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</si>
  <si>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</si>
  <si>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</si>
  <si>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</si>
  <si>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</si>
  <si>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</si>
  <si>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</si>
  <si>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</si>
  <si>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</si>
  <si>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</si>
  <si>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</si>
  <si>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</si>
  <si>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</si>
  <si>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</si>
  <si>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</si>
  <si>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</si>
  <si>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</si>
  <si>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</si>
  <si>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</si>
  <si>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</si>
  <si>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</si>
  <si>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</si>
  <si>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</si>
  <si>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</si>
  <si>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</si>
  <si>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</si>
  <si>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</si>
  <si>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</si>
  <si>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</si>
  <si>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</si>
  <si>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</si>
  <si>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</si>
  <si>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</si>
  <si>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</si>
  <si>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</si>
  <si>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</si>
  <si>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</si>
  <si>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</si>
  <si>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</si>
  <si>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</si>
  <si>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</si>
  <si>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</si>
  <si>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</si>
  <si>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</si>
  <si>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</si>
  <si>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</si>
  <si>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</si>
  <si>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</si>
  <si>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</si>
  <si>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</si>
  <si>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</si>
  <si>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</si>
  <si>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</si>
  <si>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</si>
  <si>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</si>
  <si>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</si>
  <si>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</si>
  <si>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</si>
  <si>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</si>
  <si>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</si>
  <si>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</si>
  <si>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</si>
  <si>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</si>
  <si>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</si>
  <si>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</si>
  <si>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</si>
  <si>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</si>
  <si>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</si>
  <si>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</si>
  <si>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</si>
  <si>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</si>
  <si>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</si>
  <si>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</si>
  <si>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</si>
  <si>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</si>
  <si>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</si>
  <si>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</si>
  <si>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</si>
  <si>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</si>
  <si>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</si>
  <si>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</si>
  <si>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</si>
  <si>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</si>
  <si>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</si>
  <si>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</si>
  <si>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</si>
  <si>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</si>
  <si>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</si>
  <si>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</si>
  <si>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</si>
  <si>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</si>
  <si>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</si>
  <si>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</si>
  <si>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</si>
  <si>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</si>
  <si>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</si>
  <si>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</si>
  <si>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</si>
  <si>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</si>
  <si>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</si>
  <si>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</si>
  <si>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</si>
  <si>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</si>
  <si>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</si>
  <si>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</si>
  <si>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</si>
  <si>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</si>
  <si>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</si>
  <si>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</si>
  <si>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</si>
  <si>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</si>
  <si>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</si>
  <si>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</si>
  <si>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</si>
  <si>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</si>
  <si>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</si>
  <si>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</si>
  <si>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</si>
  <si>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</si>
  <si>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</si>
  <si>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</si>
  <si>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</si>
  <si>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</si>
  <si>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</si>
  <si>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</si>
  <si>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</si>
  <si>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</si>
  <si>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</si>
  <si>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</si>
  <si>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</si>
  <si>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</si>
  <si>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</si>
  <si>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</si>
  <si>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</si>
  <si>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</si>
  <si>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</si>
  <si>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</si>
  <si>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</si>
  <si>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</si>
  <si>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</si>
  <si>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</si>
  <si>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</si>
  <si>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</si>
  <si>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</si>
  <si>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</si>
  <si>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</si>
  <si>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</si>
  <si>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</si>
  <si>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</si>
  <si>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</si>
  <si>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</si>
  <si>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</si>
  <si>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</si>
  <si>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</si>
  <si>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</si>
  <si>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</si>
  <si>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</si>
  <si>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</si>
  <si>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</si>
  <si>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</si>
  <si>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</si>
  <si>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</si>
  <si>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</si>
  <si>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</si>
  <si>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</si>
  <si>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</si>
  <si>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</si>
  <si>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</si>
  <si>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</si>
  <si>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</si>
  <si>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</si>
  <si>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</si>
  <si>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</si>
  <si>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</si>
  <si>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</si>
  <si>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</si>
  <si>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</si>
  <si>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</si>
  <si>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</si>
  <si>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</si>
  <si>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</si>
  <si>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</si>
  <si>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</si>
  <si>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</si>
  <si>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</si>
  <si>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</si>
  <si>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</si>
  <si>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</si>
  <si>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</si>
  <si>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</si>
  <si>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</si>
  <si>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</si>
  <si>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</si>
  <si>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</si>
  <si>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</si>
  <si>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</si>
  <si>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</si>
  <si>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</si>
  <si>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</si>
  <si>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</si>
  <si>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</si>
  <si>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</si>
  <si>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</si>
  <si>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</si>
  <si>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</si>
  <si>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</si>
  <si>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</si>
  <si>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</si>
  <si>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</si>
  <si>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</si>
  <si>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</si>
  <si>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</si>
  <si>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</si>
  <si>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</si>
  <si>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</si>
  <si>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</si>
  <si>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</si>
  <si>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</si>
  <si>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</si>
  <si>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</si>
  <si>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</si>
  <si>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</si>
  <si>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</si>
  <si>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</si>
  <si>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</si>
  <si>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</si>
  <si>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</si>
  <si>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</si>
  <si>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</si>
  <si>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</si>
  <si>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</si>
  <si>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</si>
  <si>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</si>
  <si>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</si>
  <si>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</si>
  <si>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</si>
  <si>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</si>
  <si>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</si>
  <si>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</si>
  <si>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</si>
  <si>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</si>
  <si>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</si>
  <si>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</si>
  <si>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</si>
  <si>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</si>
  <si>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</si>
  <si>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</si>
  <si>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</si>
  <si>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</si>
  <si>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</si>
  <si>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</si>
  <si>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</si>
  <si>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</si>
  <si>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</si>
  <si>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</si>
  <si>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</si>
  <si>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</si>
  <si>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</si>
  <si>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</si>
  <si>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</si>
  <si>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</si>
  <si>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</si>
  <si>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</si>
  <si>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</si>
  <si>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</si>
  <si>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</si>
  <si>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</si>
  <si>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</si>
  <si>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</si>
  <si>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</si>
  <si>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</si>
  <si>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</si>
  <si>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</si>
  <si>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</si>
  <si>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</si>
  <si>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</si>
  <si>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</si>
  <si>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</si>
  <si>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</si>
  <si>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</si>
  <si>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</si>
  <si>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</si>
  <si>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</si>
  <si>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</si>
  <si>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</si>
  <si>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</si>
  <si>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</si>
  <si>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</si>
  <si>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</si>
  <si>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</si>
  <si>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</si>
  <si>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</si>
  <si>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</si>
  <si>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</si>
  <si>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</si>
  <si>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</si>
  <si>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</si>
  <si>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</si>
  <si>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</si>
  <si>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</si>
  <si>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</si>
  <si>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</si>
  <si>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</si>
  <si>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</si>
  <si>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</si>
  <si>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</si>
  <si>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</si>
  <si>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</si>
  <si>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</si>
  <si>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</si>
  <si>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</si>
  <si>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</si>
  <si>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</si>
  <si>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</si>
  <si>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</si>
  <si>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</si>
  <si>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</si>
  <si>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</si>
  <si>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</si>
  <si>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</si>
  <si>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</si>
  <si>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</si>
  <si>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</si>
  <si>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</si>
  <si>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</si>
  <si>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</si>
  <si>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</si>
  <si>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</si>
  <si>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</si>
  <si>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</si>
  <si>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</si>
  <si>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</si>
  <si>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</si>
  <si>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</si>
  <si>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</si>
  <si>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</si>
  <si>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</si>
  <si>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</si>
  <si>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</si>
  <si>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</si>
  <si>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</si>
  <si>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</si>
  <si>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</si>
  <si>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</si>
  <si>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</si>
  <si>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</si>
  <si>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</si>
  <si>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</si>
  <si>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</si>
  <si>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</si>
  <si>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</si>
  <si>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</si>
  <si>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</si>
  <si>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</si>
  <si>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</si>
  <si>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</si>
  <si>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</si>
  <si>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</si>
  <si>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</si>
  <si>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</si>
  <si>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</si>
  <si>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</si>
  <si>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</si>
  <si>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</si>
  <si>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</si>
  <si>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</si>
  <si>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</si>
  <si>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</si>
  <si>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</si>
  <si>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</si>
  <si>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</si>
  <si>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</si>
  <si>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</si>
  <si>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</si>
  <si>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</si>
  <si>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</si>
  <si>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</si>
  <si>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</si>
  <si>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</si>
  <si>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</si>
  <si>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</si>
  <si>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</si>
  <si>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</si>
  <si>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</si>
  <si>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</si>
  <si>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</si>
  <si>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</si>
  <si>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</si>
  <si>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</si>
  <si>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</si>
  <si>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</si>
  <si>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</si>
  <si>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</si>
  <si>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</si>
  <si>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</si>
  <si>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</si>
  <si>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</si>
  <si>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</si>
  <si>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</si>
  <si>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</si>
  <si>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</si>
  <si>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</si>
  <si>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</si>
  <si>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</si>
  <si>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</si>
  <si>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</si>
  <si>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</si>
  <si>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</si>
  <si>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</si>
  <si>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</si>
  <si>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</si>
  <si>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</si>
  <si>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</si>
  <si>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</si>
  <si>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</si>
  <si>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</si>
  <si>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</si>
  <si>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</si>
  <si>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</si>
  <si>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</si>
  <si>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</si>
  <si>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</si>
  <si>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</si>
  <si>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</si>
  <si>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</si>
  <si>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</si>
  <si>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</si>
  <si>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</si>
  <si>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</si>
  <si>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</si>
  <si>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</si>
  <si>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</si>
  <si>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</si>
  <si>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</si>
  <si>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</si>
  <si>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</si>
  <si>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</si>
  <si>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</si>
  <si>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</si>
  <si>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</si>
  <si>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</si>
  <si>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</si>
  <si>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</si>
  <si>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</si>
  <si>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</si>
  <si>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</si>
  <si>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</si>
  <si>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</si>
  <si>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</si>
  <si>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</si>
  <si>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</si>
  <si>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</si>
  <si>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</si>
  <si>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</si>
  <si>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</si>
  <si>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</si>
  <si>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</si>
  <si>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</si>
  <si>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</si>
  <si>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</si>
  <si>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</si>
  <si>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</si>
  <si>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</si>
  <si>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</si>
  <si>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</si>
  <si>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</si>
  <si>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</si>
  <si>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</si>
  <si>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</si>
  <si>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</si>
  <si>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</si>
  <si>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</si>
  <si>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</si>
  <si>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</si>
  <si>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</si>
  <si>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</si>
  <si>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</si>
  <si>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</si>
  <si>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</si>
  <si>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</si>
  <si>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</si>
  <si>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</si>
  <si>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</si>
  <si>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</si>
  <si>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</si>
  <si>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</si>
  <si>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</si>
  <si>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</si>
  <si>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</si>
  <si>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</si>
  <si>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</si>
  <si>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</si>
  <si>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</si>
  <si>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</si>
  <si>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</si>
  <si>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</si>
  <si>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</si>
  <si>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</si>
  <si>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</si>
  <si>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</si>
  <si>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</si>
  <si>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</si>
  <si>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</si>
  <si>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</si>
  <si>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</si>
  <si>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</si>
  <si>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</si>
  <si>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</si>
  <si>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</si>
  <si>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</si>
  <si>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</si>
  <si>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</si>
  <si>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</si>
  <si>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</si>
  <si>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</si>
  <si>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</si>
  <si>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</si>
  <si>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</si>
  <si>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</si>
  <si>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</si>
  <si>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</si>
  <si>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</si>
  <si>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</si>
  <si>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</si>
  <si>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</si>
  <si>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</si>
  <si>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</si>
  <si>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</si>
  <si>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</si>
  <si>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</si>
  <si>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</si>
  <si>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</si>
  <si>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</si>
  <si>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</si>
  <si>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</si>
  <si>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</si>
  <si>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</si>
  <si>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</si>
  <si>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</si>
  <si>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</si>
  <si>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</si>
  <si>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</si>
  <si>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</si>
  <si>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</si>
  <si>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</si>
  <si>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</si>
  <si>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</si>
  <si>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</si>
  <si>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</si>
  <si>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</si>
  <si>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</si>
  <si>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</si>
  <si>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</si>
  <si>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</si>
  <si>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</si>
  <si>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</si>
  <si>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</si>
  <si>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</si>
  <si>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</si>
  <si>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</si>
  <si>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</si>
  <si>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</si>
  <si>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</si>
  <si>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</si>
  <si>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</si>
  <si>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</si>
  <si>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</si>
  <si>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</si>
  <si>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</si>
  <si>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</si>
  <si>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</si>
  <si>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</si>
  <si>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</si>
  <si>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</si>
  <si>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</si>
  <si>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</si>
  <si>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</si>
  <si>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</si>
  <si>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</si>
  <si>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</si>
  <si>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</si>
  <si>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</si>
  <si>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</si>
  <si>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</si>
  <si>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</si>
  <si>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</si>
  <si>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</si>
  <si>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</si>
  <si>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</si>
  <si>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</si>
  <si>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</si>
  <si>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</si>
  <si>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</si>
  <si>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</si>
  <si>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</si>
  <si>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</si>
  <si>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</si>
  <si>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</si>
  <si>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</si>
  <si>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</si>
  <si>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</si>
  <si>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</si>
  <si>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</si>
  <si>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</si>
  <si>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</si>
  <si>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</si>
  <si>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</si>
  <si>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</si>
  <si>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</si>
  <si>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</si>
  <si>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</si>
  <si>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</si>
  <si>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</si>
  <si>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</si>
  <si>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</si>
  <si>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</si>
  <si>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</si>
  <si>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</si>
  <si>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</si>
  <si>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</si>
  <si>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</si>
  <si>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</si>
  <si>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</si>
  <si>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</si>
  <si>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</si>
  <si>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</si>
  <si>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</si>
  <si>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</si>
  <si>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</si>
  <si>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</si>
  <si>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</si>
  <si>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</si>
  <si>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</si>
  <si>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</si>
  <si>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</si>
  <si>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</si>
  <si>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</si>
  <si>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</si>
  <si>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</si>
  <si>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</si>
  <si>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</si>
  <si>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</si>
  <si>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</si>
  <si>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</si>
  <si>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</si>
  <si>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</si>
  <si>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</si>
  <si>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</si>
  <si>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</si>
  <si>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</si>
  <si>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</si>
  <si>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</si>
  <si>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</si>
  <si>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</si>
  <si>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</si>
  <si>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</si>
  <si>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</si>
  <si>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</si>
  <si>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</si>
  <si>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</si>
  <si>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</si>
  <si>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</si>
  <si>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</si>
  <si>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</si>
  <si>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</si>
  <si>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</si>
  <si>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</si>
  <si>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</si>
  <si>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</si>
  <si>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</si>
  <si>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</si>
  <si>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</si>
  <si>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</si>
  <si>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</si>
  <si>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</si>
  <si>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</si>
  <si>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</si>
  <si>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</si>
  <si>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</si>
  <si>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</si>
  <si>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</si>
  <si>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</si>
  <si>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</si>
  <si>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</si>
  <si>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</si>
  <si>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</si>
  <si>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</si>
  <si>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</si>
  <si>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</si>
  <si>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</si>
  <si>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</si>
  <si>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</si>
  <si>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</si>
  <si>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</si>
  <si>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</si>
  <si>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</si>
  <si>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</si>
  <si>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</si>
  <si>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</si>
  <si>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</si>
  <si>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</si>
  <si>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</si>
  <si>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</si>
  <si>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</si>
  <si>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</si>
  <si>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</si>
  <si>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</si>
  <si>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</si>
  <si>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</si>
  <si>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</si>
  <si>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</si>
  <si>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</si>
  <si>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</si>
  <si>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</si>
  <si>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</si>
  <si>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</si>
  <si>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</si>
  <si>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</si>
  <si>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</si>
  <si>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</si>
  <si>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</si>
  <si>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</si>
  <si>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</si>
  <si>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</si>
  <si>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</si>
  <si>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</si>
  <si>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</si>
  <si>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</si>
  <si>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</si>
  <si>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</si>
  <si>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</si>
  <si>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</si>
  <si>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</si>
  <si>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</si>
  <si>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</si>
  <si>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</si>
  <si>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</si>
  <si>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</si>
  <si>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</si>
  <si>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</si>
  <si>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</si>
  <si>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</si>
  <si>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</si>
  <si>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</si>
  <si>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</si>
  <si>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</si>
  <si>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</si>
  <si>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</si>
  <si>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</si>
  <si>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</si>
  <si>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</si>
  <si>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</si>
  <si>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</si>
  <si>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</si>
  <si>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</si>
  <si>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</si>
  <si>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</si>
  <si>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</si>
  <si>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</si>
  <si>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</si>
  <si>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</si>
  <si>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</si>
  <si>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</si>
  <si>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</si>
  <si>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</si>
  <si>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</si>
  <si>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</si>
  <si>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</si>
  <si>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</si>
  <si>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</si>
  <si>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</si>
  <si>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</si>
  <si>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</si>
  <si>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</si>
  <si>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</si>
  <si>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</si>
  <si>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</si>
  <si>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</si>
  <si>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</si>
  <si>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</si>
  <si>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</si>
  <si>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</si>
  <si>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</si>
  <si>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</si>
  <si>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</si>
  <si>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</si>
  <si>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</si>
  <si>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</si>
  <si>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</si>
  <si>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</si>
  <si>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</si>
  <si>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</si>
  <si>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</si>
  <si>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</si>
  <si>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</si>
  <si>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</si>
  <si>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</si>
  <si>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</si>
  <si>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</si>
  <si>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</si>
  <si>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</si>
  <si>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</si>
  <si>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</si>
  <si>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</si>
  <si>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</si>
  <si>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</si>
  <si>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</si>
  <si>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</si>
  <si>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</si>
  <si>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</si>
  <si>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</si>
  <si>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</si>
  <si>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</si>
  <si>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</si>
  <si>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</si>
  <si>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</si>
  <si>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</si>
  <si>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</si>
  <si>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</si>
  <si>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</si>
  <si>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</si>
  <si>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</si>
  <si>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</si>
  <si>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</si>
  <si>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</si>
  <si>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</si>
  <si>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</si>
  <si>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</si>
  <si>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</si>
  <si>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</si>
  <si>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</si>
  <si>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</si>
  <si>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</si>
  <si>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</si>
  <si>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</si>
  <si>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</si>
  <si>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</si>
  <si>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</si>
  <si>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</si>
  <si>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</si>
  <si>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</si>
  <si>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</si>
  <si>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</si>
  <si>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</si>
  <si>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</si>
  <si>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</si>
  <si>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</si>
  <si>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</si>
  <si>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</si>
  <si>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</si>
  <si>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</si>
  <si>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</si>
  <si>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</si>
  <si>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</si>
  <si>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</si>
  <si>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</si>
  <si>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</si>
  <si>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</si>
  <si>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</si>
  <si>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</si>
  <si>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</si>
  <si>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</si>
  <si>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</si>
  <si>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</si>
  <si>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</si>
  <si>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</si>
  <si>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</si>
  <si>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</si>
  <si>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</si>
  <si>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</si>
  <si>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</si>
  <si>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</si>
  <si>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</si>
  <si>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</si>
  <si>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</si>
  <si>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</si>
  <si>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</si>
  <si>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</si>
  <si>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</si>
  <si>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</si>
  <si>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</si>
  <si>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</si>
  <si>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</si>
  <si>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</si>
  <si>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</si>
  <si>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</si>
  <si>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</si>
  <si>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</si>
  <si>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</si>
  <si>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</si>
  <si>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</si>
  <si>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</si>
  <si>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</si>
  <si>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</si>
  <si>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</si>
  <si>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</si>
  <si>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</si>
  <si>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</si>
  <si>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</si>
  <si>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</si>
  <si>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</si>
  <si>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</si>
  <si>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</si>
  <si>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</si>
  <si>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</si>
  <si>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</si>
  <si>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</si>
  <si>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</si>
  <si>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</si>
  <si>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</si>
  <si>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</si>
  <si>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</si>
  <si>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</si>
  <si>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</si>
  <si>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</si>
  <si>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</si>
  <si>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</si>
  <si>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</si>
  <si>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</si>
  <si>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</si>
  <si>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</si>
  <si>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</si>
  <si>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</si>
  <si>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</si>
  <si>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</si>
  <si>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</si>
  <si>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</si>
  <si>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</si>
  <si>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</si>
  <si>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</si>
  <si>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</si>
  <si>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</si>
  <si>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</si>
  <si>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</si>
  <si>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</si>
  <si>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</si>
  <si>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</si>
  <si>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</si>
  <si>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</si>
  <si>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</si>
  <si>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</si>
  <si>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</si>
  <si>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</si>
  <si>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</si>
  <si>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</si>
  <si>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</si>
  <si>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</si>
  <si>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</si>
  <si>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</si>
  <si>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</si>
  <si>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</si>
  <si>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</si>
  <si>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</si>
  <si>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</si>
  <si>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</si>
  <si>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</si>
  <si>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</si>
  <si>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</si>
  <si>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</si>
  <si>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</si>
  <si>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</si>
  <si>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</si>
  <si>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</si>
  <si>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</si>
  <si>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</si>
  <si>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</si>
  <si>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</si>
  <si>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</si>
  <si>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</si>
  <si>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</si>
  <si>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</si>
  <si>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</si>
  <si>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</si>
  <si>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</si>
  <si>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</si>
  <si>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</si>
  <si>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</si>
  <si>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</si>
  <si>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</si>
  <si>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</si>
  <si>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</si>
  <si>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</si>
  <si>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</si>
  <si>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</si>
  <si>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</si>
  <si>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</si>
  <si>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</si>
  <si>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</si>
  <si>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</si>
  <si>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</si>
  <si>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</si>
  <si>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</si>
  <si>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</si>
  <si>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</si>
  <si>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</si>
  <si>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</si>
  <si>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</si>
  <si>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</si>
  <si>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</si>
  <si>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</si>
  <si>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</si>
  <si>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</si>
  <si>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</si>
  <si>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</si>
  <si>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</si>
  <si>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</si>
  <si>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</si>
  <si>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</si>
  <si>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</si>
  <si>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</si>
  <si>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</si>
  <si>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</si>
  <si>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</si>
  <si>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</si>
  <si>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</si>
  <si>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</si>
  <si>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</si>
  <si>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</si>
  <si>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</si>
  <si>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</si>
  <si>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</si>
  <si>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</si>
  <si>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</si>
  <si>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</si>
  <si>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</si>
  <si>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</si>
  <si>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</si>
  <si>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</si>
  <si>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</si>
  <si>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</si>
  <si>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</si>
  <si>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</si>
  <si>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</si>
  <si>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</si>
  <si>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</si>
  <si>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</si>
  <si>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</si>
  <si>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</si>
  <si>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</si>
  <si>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</si>
  <si>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</si>
  <si>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</si>
  <si>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</si>
  <si>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</si>
  <si>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</si>
  <si>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</si>
  <si>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</si>
  <si>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</si>
  <si>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</si>
  <si>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</si>
  <si>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</si>
  <si>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</si>
  <si>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</si>
  <si>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</si>
  <si>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</si>
  <si>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</si>
  <si>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</si>
  <si>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</si>
  <si>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</si>
  <si>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</si>
  <si>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</si>
  <si>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</si>
  <si>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</si>
  <si>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</si>
  <si>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</si>
  <si>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</si>
  <si>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</si>
  <si>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</si>
  <si>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</si>
  <si>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</si>
  <si>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</si>
  <si>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</si>
  <si>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</si>
  <si>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</si>
  <si>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</si>
  <si>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</si>
  <si>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</si>
  <si>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</si>
  <si>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</si>
  <si>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</si>
  <si>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</si>
  <si>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</si>
  <si>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</si>
  <si>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</si>
  <si>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</si>
  <si>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</si>
  <si>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</si>
  <si>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</si>
  <si>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</si>
  <si>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</si>
  <si>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</si>
  <si>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</si>
  <si>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</si>
  <si>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</si>
  <si>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</si>
  <si>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</si>
  <si>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</si>
  <si>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</si>
  <si>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</si>
  <si>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</si>
  <si>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</si>
  <si>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</si>
  <si>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</si>
  <si>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</si>
  <si>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</si>
  <si>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</si>
  <si>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</si>
  <si>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</si>
  <si>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</si>
  <si>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</si>
  <si>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</si>
  <si>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</si>
  <si>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</si>
  <si>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</si>
  <si>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</si>
  <si>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</si>
  <si>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</si>
  <si>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</si>
  <si>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</si>
  <si>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</si>
  <si>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</si>
  <si>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</si>
  <si>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</si>
  <si>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</si>
  <si>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</si>
  <si>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</si>
  <si>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</si>
  <si>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</si>
  <si>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</si>
  <si>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</si>
  <si>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</si>
  <si>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</si>
  <si>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</si>
  <si>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</si>
  <si>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</si>
  <si>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</si>
  <si>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</si>
  <si>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</si>
  <si>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</si>
  <si>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</si>
  <si>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</si>
  <si>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</si>
  <si>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</si>
  <si>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</si>
  <si>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</si>
  <si>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</si>
  <si>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</si>
  <si>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</si>
  <si>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</si>
  <si>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</si>
  <si>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</si>
  <si>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</si>
  <si>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</si>
  <si>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</si>
  <si>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</si>
  <si>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</si>
  <si>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</si>
  <si>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</si>
  <si>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</si>
  <si>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</si>
  <si>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</si>
  <si>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</si>
  <si>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</si>
  <si>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</si>
  <si>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</si>
  <si>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</si>
  <si>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</si>
  <si>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</si>
  <si>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</si>
  <si>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</si>
  <si>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</si>
  <si>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</si>
  <si>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</si>
  <si>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</si>
  <si>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</si>
  <si>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</si>
  <si>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</si>
  <si>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</si>
  <si>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</si>
  <si>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</si>
  <si>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</si>
  <si>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</si>
  <si>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</si>
  <si>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</si>
  <si>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</si>
  <si>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</si>
  <si>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</si>
  <si>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</si>
  <si>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</si>
  <si>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</si>
  <si>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</si>
  <si>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</si>
  <si>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</si>
  <si>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</si>
  <si>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</si>
  <si>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</si>
  <si>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</si>
  <si>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</si>
  <si>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</si>
  <si>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</si>
  <si>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</si>
  <si>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</si>
  <si>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</si>
  <si>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</si>
  <si>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</si>
  <si>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</si>
  <si>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</si>
  <si>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</si>
  <si>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</si>
  <si>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</si>
  <si>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</si>
  <si>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</si>
  <si>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</si>
  <si>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</si>
  <si>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</si>
  <si>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</si>
  <si>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</si>
  <si>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</si>
  <si>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</si>
  <si>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</si>
  <si>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</si>
  <si>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</si>
  <si>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</si>
  <si>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</si>
  <si>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</si>
  <si>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</si>
  <si>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</si>
  <si>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</si>
  <si>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</si>
  <si>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</si>
  <si>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</si>
  <si>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</si>
  <si>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</si>
  <si>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</si>
  <si>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</si>
  <si>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</si>
  <si>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</si>
  <si>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</si>
  <si>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</si>
  <si>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</si>
  <si>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</si>
  <si>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</si>
  <si>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</si>
  <si>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</si>
  <si>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</si>
  <si>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</si>
  <si>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</si>
  <si>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</si>
  <si>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</si>
  <si>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</si>
  <si>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</si>
  <si>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</si>
  <si>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</si>
  <si>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</si>
  <si>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</si>
  <si>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</si>
  <si>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</si>
  <si>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</si>
  <si>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</si>
  <si>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</si>
  <si>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</si>
  <si>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</si>
  <si>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</si>
  <si>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</si>
  <si>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</si>
  <si>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</si>
  <si>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</si>
  <si>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</si>
  <si>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</si>
  <si>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</si>
  <si>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</si>
  <si>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</si>
  <si>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</si>
  <si>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</si>
  <si>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</si>
  <si>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</si>
  <si>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</si>
  <si>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</si>
  <si>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</si>
  <si>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</si>
  <si>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</si>
  <si>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</si>
  <si>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</si>
  <si>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</si>
  <si>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</si>
  <si>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</si>
  <si>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</si>
  <si>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</si>
  <si>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</si>
  <si>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</si>
  <si>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</si>
  <si>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</si>
  <si>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</si>
  <si>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</si>
  <si>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</si>
  <si>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</si>
  <si>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</si>
  <si>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</si>
  <si>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</si>
  <si>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</si>
  <si>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</si>
  <si>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</si>
  <si>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</si>
  <si>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</si>
  <si>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</si>
  <si>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</si>
  <si>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</si>
  <si>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</si>
  <si>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</si>
  <si>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</si>
  <si>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</si>
  <si>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</si>
  <si>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</si>
  <si>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</si>
  <si>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</si>
  <si>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</si>
  <si>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</si>
  <si>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</si>
  <si>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</si>
  <si>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</si>
  <si>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</si>
  <si>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</si>
  <si>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</si>
  <si>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</si>
  <si>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</si>
  <si>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</si>
  <si>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</si>
  <si>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</si>
  <si>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</si>
  <si>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</si>
  <si>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</si>
  <si>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</si>
  <si>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</si>
  <si>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</si>
  <si>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</si>
  <si>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</si>
  <si>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</si>
  <si>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</si>
  <si>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</si>
  <si>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</si>
  <si>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</si>
  <si>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</si>
  <si>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</si>
  <si>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</si>
  <si>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</si>
  <si>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</si>
  <si>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</si>
  <si>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</si>
  <si>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</si>
  <si>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</si>
  <si>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</si>
  <si>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</si>
  <si>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</si>
  <si>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</si>
  <si>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</si>
  <si>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</si>
  <si>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</si>
  <si>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</si>
  <si>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</si>
  <si>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</si>
  <si>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</si>
  <si>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</si>
  <si>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</si>
  <si>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</si>
  <si>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</si>
  <si>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</si>
  <si>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</si>
  <si>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</si>
  <si>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</si>
  <si>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</si>
  <si>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</si>
  <si>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</si>
  <si>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</si>
  <si>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</si>
  <si>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</si>
  <si>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</si>
  <si>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</si>
  <si>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</si>
  <si>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</si>
  <si>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</si>
  <si>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</si>
  <si>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</si>
  <si>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</si>
  <si>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</si>
  <si>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</si>
  <si>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</si>
  <si>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</si>
  <si>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</si>
  <si>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</si>
  <si>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</si>
  <si>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</si>
  <si>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</si>
  <si>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</si>
  <si>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</si>
  <si>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</si>
  <si>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</si>
  <si>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</si>
  <si>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</si>
  <si>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</si>
  <si>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</si>
  <si>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</si>
  <si>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</si>
  <si>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</si>
  <si>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</si>
  <si>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</si>
  <si>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</si>
  <si>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</si>
  <si>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</si>
  <si>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</si>
  <si>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</si>
  <si>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</si>
  <si>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</si>
  <si>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</si>
  <si>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</si>
  <si>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</si>
  <si>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</si>
  <si>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</si>
  <si>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</si>
  <si>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</si>
  <si>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</si>
  <si>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</si>
  <si>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</si>
  <si>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</si>
  <si>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</si>
  <si>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</si>
  <si>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</si>
  <si>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</si>
  <si>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</si>
  <si>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</si>
  <si>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</si>
  <si>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</si>
  <si>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</si>
  <si>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</si>
  <si>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</si>
  <si>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</si>
  <si>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</si>
  <si>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</si>
  <si>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</si>
  <si>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</si>
  <si>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</si>
  <si>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</si>
  <si>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</si>
  <si>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</si>
  <si>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</si>
  <si>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</si>
  <si>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</si>
  <si>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</si>
  <si>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</si>
  <si>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</si>
  <si>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</si>
  <si>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</si>
  <si>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</si>
  <si>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</si>
  <si>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</si>
  <si>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</si>
  <si>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</si>
  <si>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</si>
  <si>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</si>
  <si>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</si>
  <si>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</si>
  <si>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</si>
  <si>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</si>
  <si>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</si>
  <si>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</si>
  <si>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</si>
  <si>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</si>
  <si>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</si>
  <si>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</si>
  <si>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</si>
  <si>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</si>
  <si>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</si>
  <si>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</si>
  <si>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</si>
  <si>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</si>
  <si>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</si>
  <si>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</si>
  <si>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</si>
  <si>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</si>
  <si>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</si>
  <si>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</si>
  <si>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</si>
  <si>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</si>
  <si>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</si>
  <si>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</si>
  <si>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</si>
  <si>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</si>
  <si>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</si>
  <si>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</si>
  <si>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</si>
  <si>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</si>
  <si>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</si>
  <si>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</si>
  <si>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</si>
  <si>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</si>
  <si>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</si>
  <si>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</si>
  <si>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</si>
  <si>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</si>
  <si>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</si>
  <si>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</si>
  <si>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</si>
  <si>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</si>
  <si>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</si>
  <si>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</si>
  <si>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</si>
  <si>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</si>
  <si>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</si>
  <si>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</si>
  <si>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</si>
  <si>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</si>
  <si>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</si>
  <si>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</si>
  <si>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</si>
  <si>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</si>
  <si>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</si>
  <si>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</si>
  <si>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</si>
  <si>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</si>
  <si>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</si>
  <si>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</si>
  <si>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</si>
  <si>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</si>
  <si>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</si>
  <si>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</si>
  <si>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</si>
  <si>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</si>
  <si>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</si>
  <si>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</si>
  <si>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</si>
  <si>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</si>
  <si>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</si>
  <si>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</si>
  <si>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</si>
  <si>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</si>
  <si>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</si>
  <si>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</si>
  <si>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</si>
  <si>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</si>
  <si>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</si>
  <si>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</si>
  <si>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</si>
  <si>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</si>
  <si>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</si>
  <si>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</si>
  <si>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</si>
  <si>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</si>
  <si>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</si>
  <si>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</si>
  <si>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</si>
  <si>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</si>
  <si>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</si>
  <si>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</si>
  <si>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</si>
  <si>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</si>
  <si>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</si>
  <si>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</si>
  <si>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</si>
  <si>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</si>
  <si>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</si>
  <si>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</si>
  <si>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</si>
  <si>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</si>
  <si>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</si>
  <si>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</si>
  <si>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</si>
  <si>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</si>
  <si>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</si>
  <si>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</si>
  <si>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</si>
  <si>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</si>
  <si>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</si>
  <si>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</si>
  <si>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</si>
  <si>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</si>
  <si>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</si>
  <si>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</si>
  <si>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</si>
  <si>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</si>
  <si>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</si>
  <si>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</si>
  <si>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</si>
  <si>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</si>
  <si>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</si>
  <si>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</si>
  <si>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</si>
  <si>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</si>
  <si>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</si>
  <si>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</si>
  <si>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</si>
  <si>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</si>
  <si>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</si>
  <si>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</si>
  <si>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</si>
  <si>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</si>
  <si>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</si>
  <si>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</si>
  <si>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</si>
  <si>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</si>
  <si>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</si>
  <si>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</si>
  <si>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</si>
  <si>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</si>
  <si>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</si>
  <si>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</si>
  <si>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</si>
  <si>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</si>
  <si>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</si>
  <si>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</si>
  <si>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</si>
  <si>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</si>
  <si>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</si>
  <si>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</si>
  <si>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</si>
  <si>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</si>
  <si>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</si>
  <si>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</si>
  <si>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</si>
  <si>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</si>
  <si>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</si>
  <si>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</si>
  <si>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</si>
  <si>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</si>
  <si>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</si>
  <si>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</si>
  <si>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</si>
  <si>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</si>
  <si>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</si>
  <si>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</si>
  <si>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</si>
  <si>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</si>
  <si>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</si>
  <si>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</si>
  <si>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</si>
  <si>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</si>
  <si>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</si>
  <si>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</si>
  <si>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</si>
  <si>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</si>
  <si>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</si>
  <si>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</si>
  <si>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</si>
  <si>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</si>
  <si>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</si>
  <si>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</si>
  <si>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</si>
  <si>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</si>
  <si>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</si>
  <si>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</si>
  <si>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</si>
  <si>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</si>
  <si>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</si>
  <si>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</si>
  <si>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</si>
  <si>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</si>
  <si>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</si>
  <si>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</si>
  <si>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</si>
  <si>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</si>
  <si>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</si>
  <si>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</si>
  <si>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</si>
  <si>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</si>
  <si>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</si>
  <si>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</si>
  <si>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</si>
  <si>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</si>
  <si>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</si>
  <si>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</si>
  <si>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</si>
  <si>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</si>
  <si>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</si>
  <si>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</si>
  <si>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</si>
  <si>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</si>
  <si>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</si>
  <si>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</si>
  <si>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</si>
  <si>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</si>
  <si>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</si>
  <si>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</si>
  <si>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</si>
  <si>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</si>
  <si>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</si>
  <si>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</si>
  <si>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</si>
  <si>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</si>
  <si>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</si>
  <si>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</si>
  <si>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</si>
  <si>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</si>
  <si>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</si>
  <si>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</si>
  <si>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</si>
  <si>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</si>
  <si>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</si>
  <si>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</si>
  <si>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</si>
  <si>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</si>
  <si>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</si>
  <si>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</si>
  <si>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</si>
  <si>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</si>
  <si>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</si>
  <si>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</si>
  <si>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</si>
  <si>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</si>
  <si>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</si>
  <si>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</si>
  <si>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</si>
  <si>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</si>
  <si>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</si>
  <si>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</si>
  <si>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</si>
  <si>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</si>
  <si>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</si>
  <si>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</si>
  <si>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</si>
  <si>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</si>
  <si>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</si>
  <si>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</si>
  <si>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</si>
  <si>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</si>
  <si>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</si>
  <si>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</si>
  <si>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</si>
  <si>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</si>
  <si>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</si>
  <si>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</si>
  <si>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</si>
  <si>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</si>
  <si>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</si>
  <si>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</si>
  <si>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</si>
  <si>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</si>
  <si>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</si>
  <si>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</si>
  <si>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</si>
  <si>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</si>
  <si>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</si>
  <si>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</si>
  <si>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</si>
  <si>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</si>
  <si>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</si>
  <si>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</si>
  <si>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</si>
  <si>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</si>
  <si>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</si>
  <si>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</si>
  <si>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</si>
  <si>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</si>
  <si>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</si>
  <si>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</si>
  <si>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</si>
  <si>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</si>
  <si>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</si>
  <si>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</si>
  <si>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</si>
  <si>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</si>
  <si>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</si>
  <si>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</si>
  <si>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</si>
  <si>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</si>
  <si>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</si>
  <si>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</si>
  <si>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</si>
  <si>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</si>
  <si>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</si>
  <si>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</si>
  <si>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</si>
  <si>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</si>
  <si>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</si>
  <si>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</si>
  <si>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</si>
  <si>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</si>
  <si>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</si>
  <si>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</si>
  <si>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</si>
  <si>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</si>
  <si>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</si>
  <si>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</si>
  <si>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</si>
  <si>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</si>
  <si>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</si>
  <si>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</si>
  <si>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</si>
  <si>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</si>
  <si>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</si>
  <si>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</si>
  <si>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</si>
  <si>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</si>
  <si>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</si>
  <si>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</si>
  <si>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</si>
  <si>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</si>
  <si>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</si>
  <si>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</si>
  <si>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</si>
  <si>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</si>
  <si>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</si>
  <si>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</si>
  <si>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</si>
  <si>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</si>
  <si>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</si>
  <si>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</si>
  <si>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</si>
  <si>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</si>
  <si>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</si>
  <si>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</si>
  <si>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</si>
  <si>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</si>
  <si>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</si>
  <si>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</si>
  <si>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</si>
  <si>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</si>
  <si>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</si>
  <si>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</si>
  <si>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</si>
  <si>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</si>
  <si>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</si>
  <si>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</si>
  <si>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</si>
  <si>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</si>
  <si>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</si>
  <si>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</si>
  <si>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</si>
  <si>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</si>
  <si>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</si>
  <si>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</si>
  <si>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</si>
  <si>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</si>
  <si>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</si>
  <si>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</si>
  <si>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</si>
  <si>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</si>
  <si>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</si>
  <si>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</si>
  <si>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</si>
  <si>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</si>
  <si>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</si>
  <si>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</si>
  <si>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</si>
  <si>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</si>
  <si>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</si>
  <si>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</si>
  <si>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</si>
  <si>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</si>
  <si>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</si>
  <si>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</si>
  <si>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</si>
  <si>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</si>
  <si>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</si>
  <si>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</si>
  <si>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</si>
  <si>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</si>
  <si>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</si>
  <si>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</si>
  <si>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</si>
  <si>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</si>
  <si>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</si>
  <si>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</si>
  <si>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</si>
  <si>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</si>
  <si>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</si>
  <si>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</si>
  <si>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</si>
  <si>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</si>
  <si>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</si>
  <si>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</si>
  <si>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</si>
  <si>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</si>
  <si>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</si>
  <si>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</si>
  <si>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</si>
  <si>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</si>
  <si>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</si>
  <si>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</si>
  <si>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</si>
  <si>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</si>
  <si>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</si>
  <si>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</si>
  <si>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</si>
  <si>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</si>
  <si>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</si>
  <si>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</si>
  <si>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</si>
  <si>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</si>
  <si>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</si>
  <si>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</si>
  <si>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</si>
  <si>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</si>
  <si>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</si>
  <si>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</si>
  <si>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</si>
  <si>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</si>
  <si>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</si>
  <si>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</si>
  <si>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</si>
  <si>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</si>
  <si>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</si>
  <si>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</si>
  <si>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</si>
  <si>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</si>
  <si>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</si>
  <si>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</si>
  <si>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</si>
  <si>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</si>
  <si>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</si>
  <si>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</si>
  <si>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</si>
  <si>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</si>
  <si>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</si>
  <si>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</si>
  <si>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</si>
  <si>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</si>
  <si>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</si>
  <si>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</si>
  <si>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</si>
  <si>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</si>
  <si>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</si>
  <si>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</si>
  <si>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</si>
  <si>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</si>
  <si>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</si>
  <si>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</si>
  <si>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</si>
  <si>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</si>
  <si>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</si>
  <si>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</si>
  <si>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</si>
  <si>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</si>
  <si>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</si>
  <si>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</si>
  <si>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</si>
  <si>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</si>
  <si>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</si>
  <si>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</si>
  <si>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</si>
  <si>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</si>
  <si>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</si>
  <si>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</si>
  <si>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</si>
  <si>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</si>
  <si>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</si>
  <si>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</si>
  <si>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</si>
  <si>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</si>
  <si>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</si>
  <si>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</si>
  <si>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</si>
  <si>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</si>
  <si>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</si>
  <si>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</si>
  <si>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</si>
  <si>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</si>
  <si>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</si>
  <si>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</si>
  <si>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</si>
  <si>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</si>
  <si>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</si>
  <si>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</si>
  <si>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</si>
  <si>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</si>
  <si>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</si>
  <si>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</si>
  <si>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</si>
  <si>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</si>
  <si>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</si>
  <si>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</si>
  <si>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</si>
  <si>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</si>
  <si>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</si>
  <si>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</si>
  <si>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</si>
  <si>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</si>
  <si>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</si>
  <si>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</si>
  <si>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</si>
  <si>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</si>
  <si>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</si>
  <si>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</si>
  <si>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</si>
  <si>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</si>
  <si>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</si>
  <si>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</si>
  <si>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</si>
  <si>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</si>
  <si>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</si>
  <si>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</si>
  <si>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</si>
  <si>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</si>
  <si>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</si>
  <si>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</si>
  <si>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</si>
  <si>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</si>
  <si>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</si>
  <si>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</si>
  <si>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</si>
  <si>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</si>
  <si>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</si>
  <si>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</si>
  <si>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</si>
  <si>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</si>
  <si>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</si>
  <si>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</si>
  <si>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</si>
  <si>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</si>
  <si>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</si>
  <si>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</si>
  <si>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</si>
  <si>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</si>
  <si>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</si>
  <si>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</si>
  <si>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</si>
  <si>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UpperQuartile of Gaol</t>
  </si>
  <si>
    <t>Lower Quartile of Goal</t>
  </si>
  <si>
    <t>Standard Deviation of Pledge</t>
  </si>
  <si>
    <t>Upper Quartile of Pledge</t>
  </si>
  <si>
    <t>Lower Quartile of Pledge</t>
  </si>
  <si>
    <t>IQR of Goal</t>
  </si>
  <si>
    <t>IQR of Pledge</t>
  </si>
  <si>
    <t>Column1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</si>
  <si>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</si>
  <si>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</si>
  <si>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</si>
  <si>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</si>
  <si>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</si>
  <si>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</si>
  <si>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</si>
  <si>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</si>
  <si>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</si>
  <si>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</si>
  <si>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</si>
  <si>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</si>
  <si>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</si>
  <si>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</si>
  <si>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</si>
  <si>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</si>
  <si>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</si>
  <si>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 to 29999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</si>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</sst>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12"/>
      <color rgb="FF464646"/>
      <name val="Roboto"/>
    </font>
    <font>
      <sz val="11"/>
      <color rgb="FF000000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166" fontId="0" fillId="0" borderId="0" xfId="0" applyNumberFormat="1"/>
    <xf numFmtId="166" fontId="5" fillId="0" borderId="0" xfId="0" applyNumberFormat="1" applyFont="1"/>
    <xf numFmtId="9" fontId="0" fillId="0" borderId="0" xfId="0" applyNumberFormat="1"/>
    <xf numFmtId="0" fontId="6" fillId="0" borderId="0" xfId="0" applyFont="1" applyAlignment="1">
      <alignment horizontal="left" vertical="center" wrapText="1" indent="1"/>
    </xf>
    <xf numFmtId="9" fontId="6" fillId="0" borderId="0" xfId="0" applyNumberFormat="1" applyFont="1" applyAlignment="1">
      <alignment horizontal="left" vertical="center" wrapText="1" indent="1"/>
    </xf>
  </cellXfs>
  <cellStyles count="2">
    <cellStyle name="Normal" xfId="0" builtinId="0"/>
    <cellStyle name="Normal 2" xfId="1" xr:uid="{4E02ABC0-F87C-624C-A606-76E8C2059B45}"/>
  </cellStyles>
  <dxfs count="6">
    <dxf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&quot;$&quot;#,##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tx1"/>
                </a:solidFill>
                <a:effectLst/>
              </a:rPr>
              <a:t>Theater Outcomes by Launch Date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0-4E0F-B843-F339908CC2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10-4E0F-B843-F339908CC2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10-4E0F-B843-F339908CC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44592"/>
        <c:axId val="581338688"/>
      </c:lineChart>
      <c:catAx>
        <c:axId val="58134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38688"/>
        <c:crosses val="autoZero"/>
        <c:auto val="1"/>
        <c:lblAlgn val="ctr"/>
        <c:lblOffset val="100"/>
        <c:noMultiLvlLbl val="0"/>
      </c:catAx>
      <c:valAx>
        <c:axId val="5813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4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tx1"/>
                </a:solidFill>
                <a:effectLst/>
              </a:rPr>
              <a:t>Outcomes Based on Goal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A-4203-BF23-8A3A2DBA953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A-4203-BF23-8A3A2DBA953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BA-4203-BF23-8A3A2DBA9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159712"/>
        <c:axId val="985164304"/>
      </c:lineChart>
      <c:catAx>
        <c:axId val="98515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64304"/>
        <c:crosses val="autoZero"/>
        <c:auto val="1"/>
        <c:lblAlgn val="ctr"/>
        <c:lblOffset val="100"/>
        <c:noMultiLvlLbl val="0"/>
      </c:catAx>
      <c:valAx>
        <c:axId val="98516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5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solidFill>
                  <a:schemeClr val="tx1"/>
                </a:solidFill>
                <a:effectLst/>
              </a:rPr>
              <a:t>Parent Category Outcomes</a:t>
            </a:r>
            <a:endParaRPr lang="en-US">
              <a:solidFill>
                <a:schemeClr val="tx1"/>
              </a:solidFill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6-4F2B-BFB6-018FC4CB0A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6-4F2B-BFB6-018FC4CB0A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6-4F2B-BFB6-018FC4CB0A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E6-4F2B-BFB6-018FC4CB0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241464"/>
        <c:axId val="583235888"/>
      </c:barChart>
      <c:catAx>
        <c:axId val="58324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35888"/>
        <c:crosses val="autoZero"/>
        <c:auto val="1"/>
        <c:lblAlgn val="ctr"/>
        <c:lblOffset val="100"/>
        <c:noMultiLvlLbl val="0"/>
      </c:catAx>
      <c:valAx>
        <c:axId val="5832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4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solidFill>
                  <a:schemeClr val="tx1"/>
                </a:solidFill>
                <a:effectLst/>
              </a:rPr>
              <a:t>Subcategory Outcomes</a:t>
            </a:r>
            <a:endParaRPr lang="en-US">
              <a:solidFill>
                <a:schemeClr val="tx1"/>
              </a:solidFill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7-464F-A988-9444BE95CFF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7-464F-A988-9444BE95CFF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7-464F-A988-9444BE95CFF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D-4331-962E-35D7FC568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240480"/>
        <c:axId val="583240152"/>
      </c:barChart>
      <c:catAx>
        <c:axId val="58324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40152"/>
        <c:crosses val="autoZero"/>
        <c:auto val="1"/>
        <c:lblAlgn val="ctr"/>
        <c:lblOffset val="100"/>
        <c:noMultiLvlLbl val="0"/>
      </c:catAx>
      <c:valAx>
        <c:axId val="5832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4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solidFill>
                  <a:schemeClr val="tx1"/>
                </a:solidFill>
                <a:effectLst/>
              </a:rPr>
              <a:t>Outcomes Based on Launch Date</a:t>
            </a:r>
            <a:endParaRPr lang="en-US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A-4B67-B802-C4402D171EB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9A-4B67-B802-C4402D171EB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9A-4B67-B802-C4402D171EB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9A-4B67-B802-C4402D171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09632"/>
        <c:axId val="694813568"/>
      </c:lineChart>
      <c:catAx>
        <c:axId val="6948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13568"/>
        <c:crosses val="autoZero"/>
        <c:auto val="1"/>
        <c:lblAlgn val="ctr"/>
        <c:lblOffset val="100"/>
        <c:noMultiLvlLbl val="0"/>
      </c:catAx>
      <c:valAx>
        <c:axId val="6948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2</xdr:row>
      <xdr:rowOff>176212</xdr:rowOff>
    </xdr:from>
    <xdr:to>
      <xdr:col>12</xdr:col>
      <xdr:colOff>285750</xdr:colOff>
      <xdr:row>17</xdr:row>
      <xdr:rowOff>61912</xdr:rowOff>
    </xdr:to>
    <xdr:graphicFrame macro="">
      <xdr:nvGraphicFramePr>
        <xdr:cNvPr id="3" name="Theater_Outcomes_vs_Launch">
          <a:extLst>
            <a:ext uri="{FF2B5EF4-FFF2-40B4-BE49-F238E27FC236}">
              <a16:creationId xmlns:a16="http://schemas.microsoft.com/office/drawing/2014/main" id="{BB82D42D-5E62-AAD9-0A0E-913F21FF4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0</xdr:row>
      <xdr:rowOff>157162</xdr:rowOff>
    </xdr:from>
    <xdr:to>
      <xdr:col>15</xdr:col>
      <xdr:colOff>409575</xdr:colOff>
      <xdr:row>13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036D0F-9E5C-A808-7FCC-CF528C0FC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171449</xdr:rowOff>
    </xdr:from>
    <xdr:to>
      <xdr:col>14</xdr:col>
      <xdr:colOff>561975</xdr:colOff>
      <xdr:row>17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1FB9E-0092-BD01-1F2A-6ABA3E3DF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19049</xdr:rowOff>
    </xdr:from>
    <xdr:to>
      <xdr:col>16</xdr:col>
      <xdr:colOff>133350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EA805-F9FE-B8A6-85AF-53126998F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14287</xdr:rowOff>
    </xdr:from>
    <xdr:to>
      <xdr:col>15</xdr:col>
      <xdr:colOff>571500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55B4A-10D3-AEC0-B84A-C35983A7D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ldarondo" refreshedDate="44725.522781828702" createdVersion="8" refreshedVersion="8" minRefreshableVersion="3" recordCount="4114" xr:uid="{5AC73672-CCB3-49BB-9D32-C1DF0DD4C9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ldarondo" refreshedDate="44725.545106944446" createdVersion="8" refreshedVersion="8" minRefreshableVersion="3" recordCount="4114" xr:uid="{1BA48444-2671-492B-AAC2-50EBFB2D4F4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ldarondo" refreshedDate="44730.609224305554" createdVersion="8" refreshedVersion="8" minRefreshableVersion="3" recordCount="4114" xr:uid="{CCE8B94C-A858-4172-9E3A-B36A4224E7D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ED009-B32A-48FC-B891-AA7E7568F39B}" name="Theater Outcomes by Launch Date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65D8E-672F-4EF8-93B3-A524CE29EA7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BB85B-F2A7-4CFB-8FF2-6F0EC09A997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0ECBF-397F-4F4D-8F0B-18DBDA21BDD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C8FBD0-CB8C-4322-AE9B-E8901AD2B5A1}" name="Table1" displayName="Table1" ref="A1:C14" totalsRowShown="0">
  <autoFilter ref="A1:C14" xr:uid="{29C8FBD0-CB8C-4322-AE9B-E8901AD2B5A1}"/>
  <tableColumns count="3">
    <tableColumn id="1" xr3:uid="{27E25D03-0DB9-4EE8-938C-27C0FB4ED0A7}" name="Column1"/>
    <tableColumn id="2" xr3:uid="{88DD6870-F423-4BF8-861F-A6AF37F3F1D2}" name="Successful" dataDxfId="1"/>
    <tableColumn id="3" xr3:uid="{59AB2C21-E622-4DA9-8C74-760F969E5F24}" name="Fail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zoomScale="90" zoomScaleNormal="9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7" bestFit="1" customWidth="1"/>
    <col min="19" max="19" width="30.42578125" bestFit="1" customWidth="1"/>
    <col min="20" max="20" width="29.140625" bestFit="1" customWidth="1"/>
    <col min="21" max="21" width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YEAR(S:S)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YEAR(S:S)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YEAR(S:S)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"successful"</formula>
    </cfRule>
    <cfRule type="cellIs" dxfId="2" priority="7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P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31A6-DFFD-4F00-A06B-CE7852A0C84D}">
  <sheetPr codeName="Sheet2"/>
  <dimension ref="A1:E18"/>
  <sheetViews>
    <sheetView workbookViewId="0">
      <selection activeCell="C19" sqref="C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7AEB4-77FB-4BC9-BAFC-468DBF18CC93}">
  <sheetPr codeName="Sheet3"/>
  <dimension ref="A1:H13"/>
  <sheetViews>
    <sheetView workbookViewId="0"/>
  </sheetViews>
  <sheetFormatPr defaultRowHeight="15" x14ac:dyDescent="0.25"/>
  <cols>
    <col min="1" max="1" width="18.7109375" customWidth="1"/>
    <col min="2" max="2" width="17.7109375" customWidth="1"/>
    <col min="3" max="3" width="16" customWidth="1"/>
    <col min="4" max="4" width="21.140625" customWidth="1"/>
    <col min="5" max="5" width="17.85546875" customWidth="1"/>
    <col min="6" max="6" width="18.42578125" style="19" customWidth="1"/>
    <col min="7" max="7" width="19.42578125" style="19" customWidth="1"/>
    <col min="8" max="8" width="21.140625" style="19" customWidth="1"/>
  </cols>
  <sheetData>
    <row r="1" spans="1:8" ht="30" x14ac:dyDescent="0.25">
      <c r="A1" s="20" t="s">
        <v>8381</v>
      </c>
      <c r="B1" s="20" t="s">
        <v>8400</v>
      </c>
      <c r="C1" s="20" t="s">
        <v>8401</v>
      </c>
      <c r="D1" s="20" t="s">
        <v>8402</v>
      </c>
      <c r="E1" s="20" t="s">
        <v>8403</v>
      </c>
      <c r="F1" s="21" t="s">
        <v>8404</v>
      </c>
      <c r="G1" s="21" t="s">
        <v>8405</v>
      </c>
      <c r="H1" s="21" t="s">
        <v>8406</v>
      </c>
    </row>
    <row r="2" spans="1:8" x14ac:dyDescent="0.25">
      <c r="A2" t="s">
        <v>8418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COUNTIFS(Kickstarter!F:F,"&lt;1000",Kickstarter!H:H,"canceled",Kickstarter!T:T,"plays")</f>
        <v>0</v>
      </c>
      <c r="E2">
        <f>SUM(B2:D2)</f>
        <v>186</v>
      </c>
      <c r="F2" s="19" cm="1">
        <f t="array" ref="F2:H2">((B2:D2)/E2)</f>
        <v>0.75806451612903225</v>
      </c>
      <c r="G2" s="19">
        <v>0.24193548387096775</v>
      </c>
      <c r="H2" s="19">
        <v>0</v>
      </c>
    </row>
    <row r="3" spans="1:8" x14ac:dyDescent="0.25">
      <c r="A3" t="s">
        <v>8407</v>
      </c>
      <c r="B3">
        <f>COUNTIFS(Kickstarter!$D:$D,"&gt;=1000", Kickstarter!$D:$D,"&lt;=4999",Kickstarter!$F:$F,"successful",Kickstarter!$R:$R,"plays")</f>
        <v>388</v>
      </c>
      <c r="C3">
        <f>COUNTIFS(Kickstarter!$D:$D,"&gt;=1000", Kickstarter!$D:$D,"&lt;=4999",Kickstarter!$F:$F,"failed",Kickstarter!$R:$R,"plays")</f>
        <v>146</v>
      </c>
      <c r="D3">
        <f>COUNTIFS(Kickstarter!$D:$D,"&gt;=1000", Kickstarter!$D:$D,"&lt;=4999",Kickstarter!$F:$F,"canceled",Kickstarter!$R:$R,"plays")</f>
        <v>0</v>
      </c>
      <c r="E3">
        <f t="shared" ref="E3:E13" si="0">SUM(B3:D3)</f>
        <v>534</v>
      </c>
      <c r="F3" s="19" cm="1">
        <f t="array" ref="F3:H3">((B3:D3)/E3)</f>
        <v>0.72659176029962547</v>
      </c>
      <c r="G3" s="19">
        <v>0.27340823970037453</v>
      </c>
      <c r="H3" s="19">
        <v>0</v>
      </c>
    </row>
    <row r="4" spans="1:8" x14ac:dyDescent="0.25">
      <c r="A4" t="s">
        <v>8408</v>
      </c>
      <c r="B4">
        <f>COUNTIFS(Kickstarter!$D:$D,"&gt;=5000", Kickstarter!$D:$D,"&lt;=9999",Kickstarter!$F:$F,"successful",Kickstarter!$R:$R,"plays")</f>
        <v>93</v>
      </c>
      <c r="C4">
        <f>COUNTIFS(Kickstarter!$D:$D,"&gt;=5000", Kickstarter!$D:$D,"&lt;=9999",Kickstarter!$F:$F,"failed",Kickstarter!$R:$R,"plays")</f>
        <v>76</v>
      </c>
      <c r="D4">
        <f>COUNTIFS(Kickstarter!$D:$D,"&gt;=5000", Kickstarter!$D:$D,"&lt;=9999",Kickstarter!$F:$F,"canceled",Kickstarter!$R:$R,"plays")</f>
        <v>0</v>
      </c>
      <c r="E4">
        <f t="shared" si="0"/>
        <v>169</v>
      </c>
      <c r="F4" s="19" cm="1">
        <f t="array" ref="F4:H4">((B4:D4)/E4)</f>
        <v>0.55029585798816572</v>
      </c>
      <c r="G4" s="19">
        <v>0.44970414201183434</v>
      </c>
      <c r="H4" s="19">
        <v>0</v>
      </c>
    </row>
    <row r="5" spans="1:8" x14ac:dyDescent="0.25">
      <c r="A5" t="s">
        <v>8409</v>
      </c>
      <c r="B5">
        <f>COUNTIFS(Kickstarter!$D:$D,"&gt;=10000", Kickstarter!$D:$D,"&lt;=14999",Kickstarter!$F:$F,"successful",Kickstarter!$R:$R,"plays")</f>
        <v>39</v>
      </c>
      <c r="C5">
        <f>COUNTIFS(Kickstarter!$D:$D,"&gt;=10000", Kickstarter!$D:$D,"&lt;=14999",Kickstarter!$F:$F,"failed",Kickstarter!$R:$R,"plays")</f>
        <v>33</v>
      </c>
      <c r="D5">
        <f>COUNTIFS(Kickstarter!$D:$D,"&gt;=10000", Kickstarter!$D:$D,"&lt;=14999",Kickstarter!$F:$F,"canceled",Kickstarter!$R:$R,"plays")</f>
        <v>0</v>
      </c>
      <c r="E5">
        <f t="shared" si="0"/>
        <v>72</v>
      </c>
      <c r="F5" s="19" cm="1">
        <f t="array" ref="F5:H5">((B5:D5)/E5)</f>
        <v>0.54166666666666663</v>
      </c>
      <c r="G5" s="19">
        <v>0.45833333333333331</v>
      </c>
      <c r="H5" s="19">
        <v>0</v>
      </c>
    </row>
    <row r="6" spans="1:8" x14ac:dyDescent="0.25">
      <c r="A6" t="s">
        <v>8410</v>
      </c>
      <c r="B6">
        <f>COUNTIFS(Kickstarter!$D:$D,"&gt;=15000", Kickstarter!$D:$D,"&lt;=19999",Kickstarter!$F:$F,"successful",Kickstarter!$R:$R,"plays")</f>
        <v>12</v>
      </c>
      <c r="C6">
        <f>COUNTIFS(Kickstarter!$D:$D,"&gt;=15000", Kickstarter!$D:$D,"&lt;=19999",Kickstarter!$F:$F,"failed",Kickstarter!$R:$R,"plays")</f>
        <v>12</v>
      </c>
      <c r="D6">
        <f>COUNTIFS(Kickstarter!$D:$D,"&gt;=15000", Kickstarter!$D:$D,"&lt;=19999",Kickstarter!$F:$F,"canceled",Kickstarter!$R:$R,"plays")</f>
        <v>0</v>
      </c>
      <c r="E6">
        <f t="shared" si="0"/>
        <v>24</v>
      </c>
      <c r="F6" s="19" cm="1">
        <f t="array" ref="F6:H6">((B6:D6)/E6)</f>
        <v>0.5</v>
      </c>
      <c r="G6" s="19">
        <v>0.5</v>
      </c>
      <c r="H6" s="19">
        <v>0</v>
      </c>
    </row>
    <row r="7" spans="1:8" x14ac:dyDescent="0.25">
      <c r="A7" t="s">
        <v>8411</v>
      </c>
      <c r="B7">
        <f>COUNTIFS(Kickstarter!$D:$D,"&gt;=20000", Kickstarter!$D:$D,"&lt;=24999",Kickstarter!$F:$F,"successful",Kickstarter!$R:$R,"plays")</f>
        <v>9</v>
      </c>
      <c r="C7">
        <f>COUNTIFS(Kickstarter!$D:$D,"&gt;=20000", Kickstarter!$D:$D,"&lt;=24999",Kickstarter!$F:$F,"failed",Kickstarter!$R:$R,"plays")</f>
        <v>11</v>
      </c>
      <c r="D7">
        <f>COUNTIFS(Kickstarter!$D:$D,"&gt;=20000", Kickstarter!$D:$D,"&lt;=24999",Kickstarter!$F:$F,"canceled",Kickstarter!$R:$R,"plays")</f>
        <v>0</v>
      </c>
      <c r="E7">
        <f t="shared" si="0"/>
        <v>20</v>
      </c>
      <c r="F7" s="19" cm="1">
        <f t="array" ref="F7:H7">((B7:D7)/E7)</f>
        <v>0.45</v>
      </c>
      <c r="G7" s="19">
        <v>0.55000000000000004</v>
      </c>
      <c r="H7" s="19">
        <v>0</v>
      </c>
    </row>
    <row r="8" spans="1:8" x14ac:dyDescent="0.25">
      <c r="A8" t="s">
        <v>8417</v>
      </c>
      <c r="B8">
        <f>COUNTIFS(Kickstarter!$D:$D,"&gt;=25000", Kickstarter!$D:$D,"&lt;=29999",Kickstarter!$F:$F,"successful",Kickstarter!$R:$R,"plays")</f>
        <v>1</v>
      </c>
      <c r="C8">
        <f>COUNTIFS(Kickstarter!$D:$D,"&gt;=25000", Kickstarter!$D:$D,"&lt;=29999",Kickstarter!$F:$F,"failed",Kickstarter!$R:$R,"plays")</f>
        <v>4</v>
      </c>
      <c r="D8">
        <f>COUNTIFS(Kickstarter!$D:$D,"&gt;=25000", Kickstarter!$D:$D,"&lt;=29999",Kickstarter!$F:$F,"canceled",Kickstarter!$R:$R,"plays")</f>
        <v>0</v>
      </c>
      <c r="E8">
        <f t="shared" si="0"/>
        <v>5</v>
      </c>
      <c r="F8" s="19" cm="1">
        <f t="array" ref="F8:H8">((B8:D8)/E8)</f>
        <v>0.2</v>
      </c>
      <c r="G8" s="19">
        <v>0.8</v>
      </c>
      <c r="H8" s="19">
        <v>0</v>
      </c>
    </row>
    <row r="9" spans="1:8" x14ac:dyDescent="0.25">
      <c r="A9" t="s">
        <v>8412</v>
      </c>
      <c r="B9">
        <f>COUNTIFS(Kickstarter!$D:$D,"&gt;=30000", Kickstarter!$D:$D,"&lt;=34999",Kickstarter!$F:$F,"successful",Kickstarter!$R:$R,"plays")</f>
        <v>3</v>
      </c>
      <c r="C9">
        <f>COUNTIFS(Kickstarter!$D:$D,"&gt;=30000", Kickstarter!$D:$D,"&lt;=34999",Kickstarter!$F:$F,"failed",Kickstarter!$R:$R,"plays")</f>
        <v>8</v>
      </c>
      <c r="D9">
        <f>COUNTIFS(Kickstarter!$D:$D,"&gt;=30000", Kickstarter!$D:$D,"&lt;=34999",Kickstarter!$F:$F,"canceled",Kickstarter!$R:$R,"plays")</f>
        <v>0</v>
      </c>
      <c r="E9">
        <f t="shared" si="0"/>
        <v>11</v>
      </c>
      <c r="F9" s="19" cm="1">
        <f t="array" ref="F9:H9">((B9:D9)/E9)</f>
        <v>0.27272727272727271</v>
      </c>
      <c r="G9" s="19">
        <v>0.72727272727272729</v>
      </c>
      <c r="H9" s="19">
        <v>0</v>
      </c>
    </row>
    <row r="10" spans="1:8" x14ac:dyDescent="0.25">
      <c r="A10" t="s">
        <v>8413</v>
      </c>
      <c r="B10">
        <f>COUNTIFS(Kickstarter!$D:$D,"&gt;=35000", Kickstarter!$D:$D,"&lt;=39999",Kickstarter!$F:$F,"successful",Kickstarter!$R:$R,"plays")</f>
        <v>4</v>
      </c>
      <c r="C10">
        <f>COUNTIFS(Kickstarter!$D:$D,"&gt;=35000", Kickstarter!$D:$D,"&lt;=39999",Kickstarter!$F:$F,"failed",Kickstarter!$R:$R,"plays")</f>
        <v>2</v>
      </c>
      <c r="D10">
        <f>COUNTIFS(Kickstarter!$D:$D,"&gt;=35000", Kickstarter!$D:$D,"&lt;=39999",Kickstarter!$F:$F,"canceled",Kickstarter!$R:$R,"plays")</f>
        <v>0</v>
      </c>
      <c r="E10">
        <f t="shared" si="0"/>
        <v>6</v>
      </c>
      <c r="F10" s="19" cm="1">
        <f t="array" ref="F10:H10">((B10:D10)/E10)</f>
        <v>0.66666666666666663</v>
      </c>
      <c r="G10" s="19">
        <v>0.33333333333333331</v>
      </c>
      <c r="H10" s="19">
        <v>0</v>
      </c>
    </row>
    <row r="11" spans="1:8" x14ac:dyDescent="0.25">
      <c r="A11" t="s">
        <v>8414</v>
      </c>
      <c r="B11">
        <f>COUNTIFS(Kickstarter!$D:$D,"&gt;=40000", Kickstarter!$D:$D,"&lt;=44999",Kickstarter!$F:$F,"successful",Kickstarter!$R:$R,"plays")</f>
        <v>2</v>
      </c>
      <c r="C11">
        <f>COUNTIFS(Kickstarter!$D:$D,"&gt;=40000", Kickstarter!$D:$D,"&lt;=44999",Kickstarter!$F:$F,"failed",Kickstarter!$R:$R,"plays")</f>
        <v>1</v>
      </c>
      <c r="D11">
        <f>COUNTIFS(Kickstarter!$D:$D,"&gt;=40000", Kickstarter!$D:$D,"&lt;=44999",Kickstarter!$F:$F,"canceled",Kickstarter!$R:$R,"plays")</f>
        <v>0</v>
      </c>
      <c r="E11">
        <f t="shared" si="0"/>
        <v>3</v>
      </c>
      <c r="F11" s="19" cm="1">
        <f t="array" ref="F11:H11">((B11:D11)/E11)</f>
        <v>0.66666666666666663</v>
      </c>
      <c r="G11" s="19">
        <v>0.33333333333333331</v>
      </c>
      <c r="H11" s="19">
        <v>0</v>
      </c>
    </row>
    <row r="12" spans="1:8" x14ac:dyDescent="0.25">
      <c r="A12" t="s">
        <v>8415</v>
      </c>
      <c r="B12">
        <f>COUNTIFS(Kickstarter!$D:$D,"&gt;=45000", Kickstarter!$D:$D,"&lt;=49999",Kickstarter!$F:$F,"successful",Kickstarter!$R:$R,"plays")</f>
        <v>0</v>
      </c>
      <c r="C12">
        <f>COUNTIFS(Kickstarter!$D:$D,"&gt;=45000", Kickstarter!$D:$D,"&lt;=49999",Kickstarter!$F:$F,"failed",Kickstarter!$R:$R,"plays")</f>
        <v>1</v>
      </c>
      <c r="D12">
        <f>COUNTIFS(Kickstarter!$D:$D,"&gt;=45000", Kickstarter!$D:$D,"&lt;=49999",Kickstarter!$F:$F,"canceled",Kickstarter!$R:$R,"plays")</f>
        <v>0</v>
      </c>
      <c r="E12">
        <f t="shared" si="0"/>
        <v>1</v>
      </c>
      <c r="F12" s="19" cm="1">
        <f t="array" ref="F12:H12">((B12:D12)/E12)</f>
        <v>0</v>
      </c>
      <c r="G12" s="19">
        <v>1</v>
      </c>
      <c r="H12" s="19">
        <v>0</v>
      </c>
    </row>
    <row r="13" spans="1:8" x14ac:dyDescent="0.25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 cm="1">
        <f t="array" ref="F13:H13">((B13:D13)/E13)</f>
        <v>0.125</v>
      </c>
      <c r="G13" s="19">
        <v>0.875</v>
      </c>
      <c r="H13" s="1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8B37-F9B1-43A2-B0E4-9C5ED2D63B55}">
  <sheetPr codeName="Sheet4"/>
  <dimension ref="A1:F14"/>
  <sheetViews>
    <sheetView topLeftCell="B1" workbookViewId="0">
      <selection activeCell="S6" sqref="S6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6ECE9-4226-4172-B4E8-29BC818ED052}">
  <sheetPr codeName="Sheet5"/>
  <dimension ref="A1:F47"/>
  <sheetViews>
    <sheetView workbookViewId="0">
      <selection activeCell="S6" sqref="S6"/>
    </sheetView>
  </sheetViews>
  <sheetFormatPr defaultColWidth="8.85546875" defaultRowHeight="15" x14ac:dyDescent="0.25"/>
  <cols>
    <col min="1" max="1" width="18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2" spans="1:6" x14ac:dyDescent="0.25">
      <c r="A2" s="10" t="s">
        <v>8306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8342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46B78-506B-4312-A1FD-DE3593971170}">
  <sheetPr codeName="Sheet6"/>
  <dimension ref="A1:F18"/>
  <sheetViews>
    <sheetView workbookViewId="0">
      <selection activeCell="S10" sqref="S10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D11D9-D345-4DD6-80A8-BD7085927E61}">
  <sheetPr codeName="Sheet7"/>
  <dimension ref="A1:F6"/>
  <sheetViews>
    <sheetView workbookViewId="0">
      <selection activeCell="B15" sqref="B15"/>
    </sheetView>
  </sheetViews>
  <sheetFormatPr defaultColWidth="8.85546875" defaultRowHeight="15" x14ac:dyDescent="0.25"/>
  <cols>
    <col min="1" max="1" width="33.42578125" customWidth="1"/>
    <col min="2" max="2" width="128.42578125" bestFit="1" customWidth="1"/>
    <col min="4" max="4" width="11.7109375" bestFit="1" customWidth="1"/>
    <col min="5" max="5" width="23.85546875" bestFit="1" customWidth="1"/>
    <col min="6" max="6" width="25.42578125" bestFit="1" customWidth="1"/>
  </cols>
  <sheetData>
    <row r="1" spans="1:6" ht="15.75" x14ac:dyDescent="0.2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8383</v>
      </c>
      <c r="F1" s="16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A1FF-096B-874C-93AF-3FAD67916095}">
  <sheetPr codeName="Sheet8"/>
  <dimension ref="A1:C14"/>
  <sheetViews>
    <sheetView zoomScale="140" zoomScaleNormal="140" workbookViewId="0">
      <selection activeCell="B2" sqref="B2"/>
    </sheetView>
  </sheetViews>
  <sheetFormatPr defaultColWidth="11.42578125" defaultRowHeight="15" x14ac:dyDescent="0.25"/>
  <cols>
    <col min="1" max="1" width="21.7109375" bestFit="1" customWidth="1"/>
    <col min="2" max="2" width="14" style="17" customWidth="1"/>
    <col min="3" max="3" width="11.7109375" style="17" customWidth="1"/>
  </cols>
  <sheetData>
    <row r="1" spans="1:3" x14ac:dyDescent="0.25">
      <c r="A1" t="s">
        <v>8399</v>
      </c>
      <c r="B1" s="17" t="s">
        <v>8389</v>
      </c>
      <c r="C1" s="17" t="s">
        <v>8390</v>
      </c>
    </row>
    <row r="2" spans="1:3" x14ac:dyDescent="0.25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8392</v>
      </c>
      <c r="B5" s="18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8393</v>
      </c>
      <c r="B6" s="18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8397</v>
      </c>
      <c r="B7" s="18" t="e">
        <f>B5-B6</f>
        <v>#REF!</v>
      </c>
      <c r="C7" s="17" t="e">
        <f>C5-C6</f>
        <v>#REF!</v>
      </c>
    </row>
    <row r="9" spans="1:3" x14ac:dyDescent="0.25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8395</v>
      </c>
      <c r="B12" s="18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8396</v>
      </c>
      <c r="B13" s="18" t="e">
        <f>_xlfn.QUARTILE.EXC(#REF!, 1)</f>
        <v>#REF!</v>
      </c>
      <c r="C13" s="17" t="e">
        <f>_xlfn.QUARTILE.EXC(#REF!, 1)</f>
        <v>#REF!</v>
      </c>
    </row>
    <row r="14" spans="1:3" x14ac:dyDescent="0.25">
      <c r="A14" t="s">
        <v>8398</v>
      </c>
      <c r="B14" s="18" t="e">
        <f>B12-B13</f>
        <v>#REF!</v>
      </c>
      <c r="C14" s="17" t="e">
        <f>C12-C13</f>
        <v>#REF!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58D649-1276-4B31-94EA-5A461FCC2E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laldarondo</cp:lastModifiedBy>
  <dcterms:created xsi:type="dcterms:W3CDTF">2017-04-20T15:17:24Z</dcterms:created>
  <dcterms:modified xsi:type="dcterms:W3CDTF">2022-06-22T15:32:40Z</dcterms:modified>
</cp:coreProperties>
</file>