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1ED88976-865B-4EFC-8DAA-7DF318595DEF}" xr6:coauthVersionLast="47" xr6:coauthVersionMax="47" xr10:uidLastSave="{00000000-0000-0000-0000-000000000000}"/>
  <bookViews>
    <workbookView xWindow="-108" yWindow="-108" windowWidth="23256" windowHeight="12576" xr2:uid="{661BF5FC-8EDB-49B8-9F5E-EFC5E7050048}"/>
  </bookViews>
  <sheets>
    <sheet name="Input" sheetId="6" r:id="rId1"/>
    <sheet name="Materials" sheetId="7" r:id="rId2"/>
    <sheet name="Heat generator system model" sheetId="8" r:id="rId3"/>
  </sheets>
  <calcPr calcId="191029" calcMode="manual" iterate="1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B38" i="6"/>
  <c r="B20" i="6"/>
  <c r="B5" i="8"/>
  <c r="B18" i="8"/>
  <c r="B17" i="8"/>
  <c r="B13" i="8"/>
  <c r="B20" i="8" s="1"/>
  <c r="B22" i="8" s="1"/>
  <c r="B24" i="8" s="1"/>
  <c r="B12" i="8"/>
  <c r="B19" i="8" s="1"/>
  <c r="B21" i="8" s="1"/>
  <c r="F26" i="8" l="1"/>
  <c r="B15" i="8"/>
  <c r="B23" i="8" s="1"/>
  <c r="G25" i="8" l="1"/>
  <c r="G26" i="8" s="1"/>
  <c r="G17" i="7"/>
  <c r="B25" i="8" l="1"/>
  <c r="G8" i="7"/>
  <c r="G4" i="7"/>
  <c r="G5" i="7"/>
  <c r="G6" i="7"/>
  <c r="G7" i="7"/>
  <c r="G9" i="7"/>
  <c r="G11" i="7"/>
  <c r="G12" i="7"/>
  <c r="G13" i="7"/>
  <c r="G14" i="7"/>
  <c r="G15" i="7"/>
  <c r="G3" i="7"/>
  <c r="F10" i="7"/>
  <c r="G10" i="7" s="1"/>
</calcChain>
</file>

<file path=xl/sharedStrings.xml><?xml version="1.0" encoding="utf-8"?>
<sst xmlns="http://schemas.openxmlformats.org/spreadsheetml/2006/main" count="255" uniqueCount="117">
  <si>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</si>
  <si>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</si>
  <si>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</si>
  <si>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</si>
  <si>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</si>
  <si>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</si>
  <si>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</si>
  <si>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</si>
  <si>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</si>
  <si>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</si>
  <si>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</si>
  <si>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</si>
  <si>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</si>
  <si>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</si>
  <si>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</si>
  <si>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</si>
  <si>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</si>
  <si>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</si>
  <si>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</si>
  <si>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</si>
  <si>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</si>
  <si>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</si>
  <si>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</si>
  <si>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</si>
  <si>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</si>
  <si>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</si>
  <si>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</si>
  <si>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</si>
  <si>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</si>
  <si>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</si>
  <si>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</si>
  <si>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</si>
  <si>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</si>
  <si>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</si>
  <si>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</si>
  <si>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</si>
  <si>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</si>
  <si>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</si>
  <si>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</si>
  <si>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</si>
  <si>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</si>
  <si>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</si>
  <si>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</si>
  <si>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</si>
  <si>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</si>
  <si>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</si>
  <si>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</si>
  <si>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</si>
  <si>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</si>
  <si>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</si>
  <si>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</si>
  <si>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</si>
  <si>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</si>
  <si>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</si>
  <si>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Target Level</t>
  </si>
  <si>
    <t>?</t>
  </si>
  <si>
    <t>Material</t>
  </si>
  <si>
    <t>DensityC</t>
  </si>
  <si>
    <t>HTCconv</t>
  </si>
  <si>
    <t>material</t>
  </si>
  <si>
    <t>type</t>
  </si>
  <si>
    <t>Exterior Temperature</t>
  </si>
  <si>
    <t>area to lower level (m^3)</t>
  </si>
  <si>
    <t xml:space="preserve"> area (m^2)</t>
  </si>
  <si>
    <t>Lower</t>
  </si>
  <si>
    <t>ROUND THICKNESSES TO NEAREST 0.5CM!!</t>
  </si>
  <si>
    <t>Radiant Heat in (W)</t>
  </si>
  <si>
    <t># not used for now</t>
  </si>
  <si>
    <t>DO NOT CHANGE LAYOUT</t>
  </si>
  <si>
    <t>https://www.greenspec.co.uk/building-design/insulation-materials-thermal-properties/</t>
  </si>
  <si>
    <t>Glass mineral wool</t>
  </si>
  <si>
    <t>thickness</t>
  </si>
  <si>
    <t>thicnkess</t>
  </si>
  <si>
    <t>Internals</t>
  </si>
  <si>
    <t>Hot Spot</t>
  </si>
  <si>
    <t>Boiler efficiency</t>
  </si>
  <si>
    <t>condensing</t>
  </si>
  <si>
    <t>non-condensing</t>
  </si>
  <si>
    <t>electric</t>
  </si>
  <si>
    <t>Specific heat capacity water</t>
  </si>
  <si>
    <t>Density water</t>
  </si>
  <si>
    <t>Specific heat capacity pipe (steel)</t>
  </si>
  <si>
    <t>Density (steel)</t>
  </si>
  <si>
    <t>kg/m3</t>
  </si>
  <si>
    <t>Length of pipework (m)</t>
  </si>
  <si>
    <t>Pipework outside diameter (mm)</t>
  </si>
  <si>
    <t>m3</t>
  </si>
  <si>
    <t>Water thermal inertia</t>
  </si>
  <si>
    <t>kJ/kgK</t>
  </si>
  <si>
    <t>kJ/K</t>
  </si>
  <si>
    <t>Steel volume</t>
  </si>
  <si>
    <t>Water volume</t>
  </si>
  <si>
    <t>Assumed thickness (mm)</t>
  </si>
  <si>
    <t>Steel thermal inertia</t>
  </si>
  <si>
    <t>Rate of temperature rise (no heat loss)</t>
  </si>
  <si>
    <t>K/s</t>
  </si>
  <si>
    <t>hours</t>
  </si>
  <si>
    <t>Design boiler output temperature (C)</t>
  </si>
  <si>
    <t xml:space="preserve">time to reach </t>
  </si>
  <si>
    <t>but heat loss as it warm up will increase this time!!!</t>
  </si>
  <si>
    <t>Energy in to boiler (kW)</t>
  </si>
  <si>
    <t>Total thermal inertia</t>
  </si>
  <si>
    <t>Radiator water volume (@0.008m3/kW)</t>
  </si>
  <si>
    <t>Radiator mass @47kg/kW</t>
  </si>
  <si>
    <t>kg</t>
  </si>
  <si>
    <t>water mass</t>
  </si>
  <si>
    <t>Steel mass</t>
  </si>
  <si>
    <t>Heat generator type</t>
  </si>
  <si>
    <t>air to water heat pump</t>
  </si>
  <si>
    <t>ground source heat pump</t>
  </si>
  <si>
    <t>AREA MUST NOT BE ZERO AS CAUSES ERROR -&gt; MAKE V SMALL</t>
  </si>
  <si>
    <t>airbythotspot</t>
  </si>
  <si>
    <t>all initial tempterature should be the same otehrwise not good ovnergence</t>
  </si>
  <si>
    <t>hotspot should be higher than room temp</t>
  </si>
  <si>
    <t>laso t exterior should be this initial temperaute</t>
  </si>
  <si>
    <t>NO BIG TEMPERATURE DIFFERNCES AT T=0!</t>
  </si>
  <si>
    <t>iloc[7-14]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</si>
</sst>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C"/>
    <numFmt numFmtId="165" formatCode="0.0"/>
  </numFmts>
  <fonts count="1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8" fillId="7" borderId="0" xfId="0" applyFont="1" applyFill="1"/>
    <xf numFmtId="0" fontId="0" fillId="7" borderId="0" xfId="0" applyFill="1"/>
    <xf numFmtId="165" fontId="8" fillId="0" borderId="0" xfId="0" applyNumberFormat="1" applyFont="1"/>
    <xf numFmtId="165" fontId="0" fillId="0" borderId="0" xfId="0" applyNumberFormat="1"/>
    <xf numFmtId="165" fontId="0" fillId="7" borderId="0" xfId="0" applyNumberFormat="1" applyFill="1"/>
    <xf numFmtId="0" fontId="6" fillId="0" borderId="3" xfId="0" applyFont="1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0" fillId="4" borderId="5" xfId="0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J53"/>
  <sheetViews>
    <sheetView tabSelected="1" workbookViewId="0">
      <selection activeCell="G14" sqref="G14"/>
    </sheetView>
  </sheetViews>
  <sheetFormatPr defaultRowHeight="14.4" x14ac:dyDescent="0.3"/>
  <cols>
    <col min="1" max="1" width="29.33203125" bestFit="1" customWidth="1"/>
    <col min="2" max="2" width="10.33203125" style="10" customWidth="1"/>
    <col min="3" max="3" width="29.33203125" bestFit="1" customWidth="1"/>
    <col min="4" max="4" width="11.5546875" style="12" customWidth="1"/>
    <col min="5" max="5" width="29.33203125" bestFit="1" customWidth="1"/>
    <col min="6" max="6" width="16.5546875" bestFit="1" customWidth="1"/>
    <col min="7" max="7" width="13.33203125" bestFit="1" customWidth="1"/>
    <col min="8" max="8" width="24.44140625" bestFit="1" customWidth="1"/>
  </cols>
  <sheetData>
    <row r="1" spans="1:10" s="6" customFormat="1" ht="18" x14ac:dyDescent="0.35">
      <c r="A1" s="7" t="s">
        <v>36</v>
      </c>
      <c r="B1" s="7"/>
      <c r="C1" s="7"/>
      <c r="D1" s="7"/>
      <c r="E1" s="7"/>
      <c r="F1" s="7"/>
      <c r="H1" s="18" t="s">
        <v>52</v>
      </c>
      <c r="I1" s="19"/>
    </row>
    <row r="2" spans="1:10" s="6" customFormat="1" ht="18" x14ac:dyDescent="0.35">
      <c r="A2" s="9" t="s">
        <v>46</v>
      </c>
      <c r="B2" s="9">
        <v>0</v>
      </c>
      <c r="C2" s="8" t="s">
        <v>73</v>
      </c>
      <c r="D2" s="11"/>
      <c r="E2" s="8" t="s">
        <v>74</v>
      </c>
      <c r="F2" s="8"/>
      <c r="H2" t="s">
        <v>61</v>
      </c>
      <c r="I2">
        <v>0</v>
      </c>
    </row>
    <row r="3" spans="1:10" x14ac:dyDescent="0.3">
      <c r="A3" s="9" t="s">
        <v>37</v>
      </c>
      <c r="B3" s="9">
        <v>64000</v>
      </c>
      <c r="C3" s="9" t="s">
        <v>63</v>
      </c>
      <c r="D3" s="11">
        <v>300</v>
      </c>
      <c r="E3" s="9" t="s">
        <v>63</v>
      </c>
      <c r="F3" s="11">
        <v>30</v>
      </c>
      <c r="H3" t="s">
        <v>53</v>
      </c>
      <c r="I3">
        <v>17</v>
      </c>
    </row>
    <row r="4" spans="1:10" x14ac:dyDescent="0.3">
      <c r="A4" s="9" t="s">
        <v>45</v>
      </c>
      <c r="B4" s="9">
        <v>1000</v>
      </c>
      <c r="C4" s="9" t="s">
        <v>41</v>
      </c>
      <c r="D4" s="9" t="s">
        <v>11</v>
      </c>
      <c r="E4" s="9" t="s">
        <v>41</v>
      </c>
      <c r="F4" s="9" t="s">
        <v>0</v>
      </c>
      <c r="H4" t="s">
        <v>54</v>
      </c>
      <c r="I4" t="s">
        <v>64</v>
      </c>
      <c r="J4" t="s">
        <v>67</v>
      </c>
    </row>
    <row r="5" spans="1:10" x14ac:dyDescent="0.3">
      <c r="A5" s="9" t="s">
        <v>38</v>
      </c>
      <c r="B5" s="9">
        <v>1206</v>
      </c>
      <c r="C5" s="9" t="s">
        <v>42</v>
      </c>
      <c r="D5" s="11">
        <v>0.5</v>
      </c>
      <c r="E5" s="9" t="s">
        <v>42</v>
      </c>
      <c r="F5" s="11">
        <v>17.5</v>
      </c>
    </row>
    <row r="6" spans="1:10" x14ac:dyDescent="0.3">
      <c r="A6" s="9" t="s">
        <v>39</v>
      </c>
      <c r="B6" s="9">
        <v>20</v>
      </c>
      <c r="C6" s="9" t="s">
        <v>66</v>
      </c>
      <c r="D6" s="9">
        <v>0</v>
      </c>
      <c r="E6" s="9" t="s">
        <v>43</v>
      </c>
      <c r="F6" s="9" t="s">
        <v>0</v>
      </c>
    </row>
    <row r="7" spans="1:10" x14ac:dyDescent="0.3">
      <c r="A7" s="9" t="s">
        <v>40</v>
      </c>
      <c r="B7" s="9">
        <v>0.5</v>
      </c>
      <c r="C7" s="9"/>
      <c r="D7" s="11"/>
      <c r="E7" s="9" t="s">
        <v>44</v>
      </c>
      <c r="F7" s="11">
        <v>0</v>
      </c>
    </row>
    <row r="8" spans="1:10" x14ac:dyDescent="0.3">
      <c r="A8" s="9" t="s">
        <v>62</v>
      </c>
      <c r="B8" s="9">
        <v>500</v>
      </c>
      <c r="C8" s="9"/>
      <c r="D8" s="11"/>
      <c r="E8" s="9" t="s">
        <v>111</v>
      </c>
      <c r="F8" s="9">
        <v>60</v>
      </c>
    </row>
    <row r="9" spans="1:10" s="6" customFormat="1" ht="18" x14ac:dyDescent="0.35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65</v>
      </c>
      <c r="I9" s="5"/>
    </row>
    <row r="10" spans="1:10" ht="18" x14ac:dyDescent="0.35">
      <c r="A10" s="9" t="s">
        <v>63</v>
      </c>
      <c r="B10" s="9">
        <v>750</v>
      </c>
      <c r="C10" s="9" t="s">
        <v>63</v>
      </c>
      <c r="D10" s="11">
        <v>150</v>
      </c>
      <c r="E10" s="9" t="s">
        <v>63</v>
      </c>
      <c r="F10" s="9">
        <v>30</v>
      </c>
      <c r="G10" s="42" t="s">
        <v>116</v>
      </c>
      <c r="H10" s="22" t="s">
        <v>68</v>
      </c>
    </row>
    <row r="11" spans="1:10" ht="18" x14ac:dyDescent="0.35">
      <c r="A11" s="9" t="s">
        <v>41</v>
      </c>
      <c r="B11" s="9" t="s">
        <v>32</v>
      </c>
      <c r="C11" s="9" t="s">
        <v>41</v>
      </c>
      <c r="D11" s="9" t="s">
        <v>0</v>
      </c>
      <c r="E11" s="21" t="s">
        <v>59</v>
      </c>
      <c r="F11" s="9" t="s">
        <v>21</v>
      </c>
      <c r="H11" s="22" t="s">
        <v>110</v>
      </c>
    </row>
    <row r="12" spans="1:10" x14ac:dyDescent="0.3">
      <c r="A12" s="9" t="s">
        <v>42</v>
      </c>
      <c r="B12" s="9">
        <v>5</v>
      </c>
      <c r="C12" s="9" t="s">
        <v>42</v>
      </c>
      <c r="D12" s="11">
        <v>17.5</v>
      </c>
      <c r="E12" s="9" t="s">
        <v>60</v>
      </c>
      <c r="F12" s="9" t="s">
        <v>47</v>
      </c>
      <c r="H12" s="41" t="s">
        <v>112</v>
      </c>
    </row>
    <row r="13" spans="1:10" x14ac:dyDescent="0.3">
      <c r="A13" s="9" t="s">
        <v>43</v>
      </c>
      <c r="B13" s="9" t="s">
        <v>10</v>
      </c>
      <c r="C13" s="9" t="s">
        <v>43</v>
      </c>
      <c r="D13" s="9" t="s">
        <v>0</v>
      </c>
      <c r="E13" s="9" t="s">
        <v>66</v>
      </c>
      <c r="F13" s="9">
        <v>0</v>
      </c>
      <c r="H13" s="41" t="s">
        <v>113</v>
      </c>
    </row>
    <row r="14" spans="1:10" x14ac:dyDescent="0.3">
      <c r="A14" s="9" t="s">
        <v>44</v>
      </c>
      <c r="B14" s="9">
        <v>0</v>
      </c>
      <c r="C14" s="9" t="s">
        <v>44</v>
      </c>
      <c r="D14" s="11">
        <v>0</v>
      </c>
      <c r="E14" s="9" t="s">
        <v>71</v>
      </c>
      <c r="F14" s="9">
        <v>10</v>
      </c>
      <c r="H14" t="s">
        <v>114</v>
      </c>
    </row>
    <row r="15" spans="1:10" x14ac:dyDescent="0.3">
      <c r="A15" s="9" t="s">
        <v>66</v>
      </c>
      <c r="B15" s="9">
        <v>0</v>
      </c>
      <c r="C15" s="9" t="s">
        <v>66</v>
      </c>
      <c r="D15" s="9">
        <v>8000</v>
      </c>
      <c r="E15" s="9"/>
      <c r="F15" s="9"/>
      <c r="H15" t="s">
        <v>115</v>
      </c>
    </row>
    <row r="16" spans="1:10" x14ac:dyDescent="0.3">
      <c r="A16" s="9"/>
      <c r="B16" s="9"/>
      <c r="C16" s="9"/>
      <c r="D16" s="11"/>
      <c r="E16" s="9"/>
      <c r="F16" s="9"/>
    </row>
    <row r="17" spans="1:6" x14ac:dyDescent="0.3">
      <c r="A17" s="1"/>
      <c r="B17" s="9"/>
      <c r="C17" s="1"/>
      <c r="D17" s="11"/>
      <c r="E17" s="1"/>
      <c r="F17" s="1"/>
    </row>
    <row r="19" spans="1:6" ht="18" x14ac:dyDescent="0.35">
      <c r="A19" s="14" t="s">
        <v>49</v>
      </c>
      <c r="B19" s="14"/>
    </row>
    <row r="20" spans="1:6" ht="18" x14ac:dyDescent="0.35">
      <c r="A20" s="9" t="s">
        <v>46</v>
      </c>
      <c r="B20" s="9">
        <f>B2</f>
        <v>0</v>
      </c>
      <c r="C20" s="8" t="s">
        <v>73</v>
      </c>
      <c r="D20" s="11"/>
      <c r="E20" s="8" t="s">
        <v>74</v>
      </c>
      <c r="F20" s="8"/>
    </row>
    <row r="21" spans="1:6" x14ac:dyDescent="0.3">
      <c r="A21" s="9" t="s">
        <v>37</v>
      </c>
      <c r="B21" s="9">
        <v>0</v>
      </c>
      <c r="C21" s="9" t="s">
        <v>63</v>
      </c>
      <c r="D21" s="11">
        <v>0.01</v>
      </c>
      <c r="E21" s="9" t="s">
        <v>63</v>
      </c>
      <c r="F21" s="11">
        <v>0.01</v>
      </c>
    </row>
    <row r="22" spans="1:6" x14ac:dyDescent="0.3">
      <c r="A22" s="9" t="s">
        <v>45</v>
      </c>
      <c r="B22" s="9">
        <v>1000</v>
      </c>
      <c r="C22" s="9" t="s">
        <v>41</v>
      </c>
      <c r="D22" s="9" t="s">
        <v>0</v>
      </c>
      <c r="E22" s="9" t="s">
        <v>41</v>
      </c>
      <c r="F22" s="9" t="s">
        <v>32</v>
      </c>
    </row>
    <row r="23" spans="1:6" x14ac:dyDescent="0.3">
      <c r="A23" s="9" t="s">
        <v>38</v>
      </c>
      <c r="B23" s="9">
        <v>1206</v>
      </c>
      <c r="C23" s="9" t="s">
        <v>42</v>
      </c>
      <c r="D23" s="11">
        <v>17.5</v>
      </c>
      <c r="E23" s="9" t="s">
        <v>42</v>
      </c>
      <c r="F23" s="11">
        <v>5</v>
      </c>
    </row>
    <row r="24" spans="1:6" x14ac:dyDescent="0.3">
      <c r="A24" s="9" t="s">
        <v>39</v>
      </c>
      <c r="B24" s="9">
        <v>20</v>
      </c>
      <c r="C24" s="9" t="s">
        <v>66</v>
      </c>
      <c r="D24" s="9">
        <v>0</v>
      </c>
      <c r="E24" s="9" t="s">
        <v>43</v>
      </c>
      <c r="F24" s="9" t="s">
        <v>0</v>
      </c>
    </row>
    <row r="25" spans="1:6" x14ac:dyDescent="0.3">
      <c r="A25" s="9" t="s">
        <v>40</v>
      </c>
      <c r="B25" s="9">
        <v>0.5</v>
      </c>
      <c r="C25" s="9"/>
      <c r="D25" s="11"/>
      <c r="E25" s="9" t="s">
        <v>44</v>
      </c>
      <c r="F25" s="11">
        <v>0</v>
      </c>
    </row>
    <row r="26" spans="1:6" x14ac:dyDescent="0.3">
      <c r="A26" s="9" t="s">
        <v>62</v>
      </c>
      <c r="B26" s="9">
        <v>500</v>
      </c>
      <c r="C26" s="9"/>
      <c r="D26" s="11"/>
      <c r="E26" s="9" t="s">
        <v>111</v>
      </c>
      <c r="F26" s="9">
        <v>60.3</v>
      </c>
    </row>
    <row r="27" spans="1:6" ht="18" x14ac:dyDescent="0.35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3">
      <c r="A28" s="9" t="s">
        <v>63</v>
      </c>
      <c r="B28" s="9">
        <v>1E-3</v>
      </c>
      <c r="C28" s="9" t="s">
        <v>63</v>
      </c>
      <c r="D28" s="11">
        <v>150</v>
      </c>
      <c r="E28" s="9" t="s">
        <v>63</v>
      </c>
      <c r="F28" s="9">
        <v>30</v>
      </c>
    </row>
    <row r="29" spans="1:6" x14ac:dyDescent="0.3">
      <c r="A29" s="9" t="s">
        <v>41</v>
      </c>
      <c r="B29" s="9" t="s">
        <v>10</v>
      </c>
      <c r="C29" s="9" t="s">
        <v>41</v>
      </c>
      <c r="D29" s="9" t="s">
        <v>0</v>
      </c>
      <c r="E29" s="21" t="s">
        <v>59</v>
      </c>
      <c r="F29" s="9" t="s">
        <v>21</v>
      </c>
    </row>
    <row r="30" spans="1:6" x14ac:dyDescent="0.3">
      <c r="A30" s="9" t="s">
        <v>42</v>
      </c>
      <c r="B30" s="9">
        <v>15</v>
      </c>
      <c r="C30" s="9" t="s">
        <v>42</v>
      </c>
      <c r="D30" s="11">
        <v>17.5</v>
      </c>
      <c r="E30" s="9" t="s">
        <v>60</v>
      </c>
      <c r="F30" s="9" t="s">
        <v>47</v>
      </c>
    </row>
    <row r="31" spans="1:6" x14ac:dyDescent="0.3">
      <c r="A31" s="9" t="s">
        <v>43</v>
      </c>
      <c r="B31" s="9" t="s">
        <v>10</v>
      </c>
      <c r="C31" s="9" t="s">
        <v>43</v>
      </c>
      <c r="D31" s="9" t="s">
        <v>0</v>
      </c>
      <c r="E31" s="9" t="s">
        <v>66</v>
      </c>
      <c r="F31" s="9">
        <v>0</v>
      </c>
    </row>
    <row r="32" spans="1:6" x14ac:dyDescent="0.3">
      <c r="A32" s="9" t="s">
        <v>44</v>
      </c>
      <c r="B32" s="9">
        <v>0</v>
      </c>
      <c r="C32" s="9" t="s">
        <v>44</v>
      </c>
      <c r="D32" s="11">
        <v>0</v>
      </c>
      <c r="E32" s="9" t="s">
        <v>71</v>
      </c>
      <c r="F32" s="9">
        <v>1</v>
      </c>
    </row>
    <row r="33" spans="1:8" x14ac:dyDescent="0.3">
      <c r="A33" s="9" t="s">
        <v>66</v>
      </c>
      <c r="B33" s="9">
        <v>0</v>
      </c>
      <c r="C33" s="9" t="s">
        <v>66</v>
      </c>
      <c r="D33" s="9">
        <v>8000</v>
      </c>
      <c r="E33" s="9"/>
      <c r="F33" s="9"/>
    </row>
    <row r="34" spans="1:8" x14ac:dyDescent="0.3">
      <c r="A34" s="9"/>
      <c r="B34" s="9"/>
      <c r="C34" s="9"/>
      <c r="D34" s="11"/>
      <c r="E34" s="9"/>
      <c r="F34" s="9"/>
    </row>
    <row r="35" spans="1:8" x14ac:dyDescent="0.3">
      <c r="A35" s="1"/>
      <c r="B35" s="9"/>
      <c r="C35" s="1"/>
      <c r="D35" s="11"/>
      <c r="E35" s="1"/>
      <c r="F35" s="1"/>
    </row>
    <row r="37" spans="1:8" ht="18" x14ac:dyDescent="0.35">
      <c r="A37" s="16" t="s">
        <v>51</v>
      </c>
      <c r="B37" s="16"/>
    </row>
    <row r="38" spans="1:8" ht="18" x14ac:dyDescent="0.35">
      <c r="A38" s="9" t="s">
        <v>46</v>
      </c>
      <c r="B38" s="9">
        <f>B2</f>
        <v>0</v>
      </c>
      <c r="C38" s="8" t="s">
        <v>73</v>
      </c>
      <c r="D38" s="11"/>
      <c r="E38" s="8" t="s">
        <v>74</v>
      </c>
      <c r="F38" s="8"/>
    </row>
    <row r="39" spans="1:8" x14ac:dyDescent="0.3">
      <c r="A39" s="9" t="s">
        <v>37</v>
      </c>
      <c r="B39" s="9">
        <v>0</v>
      </c>
      <c r="C39" s="9" t="s">
        <v>63</v>
      </c>
      <c r="D39" s="11">
        <v>0.01</v>
      </c>
      <c r="E39" s="9" t="s">
        <v>63</v>
      </c>
      <c r="F39" s="11">
        <v>0.01</v>
      </c>
    </row>
    <row r="40" spans="1:8" x14ac:dyDescent="0.3">
      <c r="A40" s="9" t="s">
        <v>45</v>
      </c>
      <c r="B40" s="9">
        <v>1000</v>
      </c>
      <c r="C40" s="9" t="s">
        <v>41</v>
      </c>
      <c r="D40" s="9" t="s">
        <v>0</v>
      </c>
      <c r="E40" s="9" t="s">
        <v>41</v>
      </c>
      <c r="F40" s="9" t="s">
        <v>0</v>
      </c>
    </row>
    <row r="41" spans="1:8" x14ac:dyDescent="0.3">
      <c r="A41" s="9" t="s">
        <v>38</v>
      </c>
      <c r="B41" s="9">
        <v>1206</v>
      </c>
      <c r="C41" s="9" t="s">
        <v>42</v>
      </c>
      <c r="D41" s="11">
        <v>17.5</v>
      </c>
      <c r="E41" s="9" t="s">
        <v>42</v>
      </c>
      <c r="F41" s="11">
        <v>17.5</v>
      </c>
    </row>
    <row r="42" spans="1:8" x14ac:dyDescent="0.3">
      <c r="A42" s="9" t="s">
        <v>39</v>
      </c>
      <c r="B42" s="9">
        <v>0</v>
      </c>
      <c r="C42" s="9" t="s">
        <v>66</v>
      </c>
      <c r="D42" s="9">
        <v>0</v>
      </c>
      <c r="E42" s="9" t="s">
        <v>43</v>
      </c>
      <c r="F42" s="9" t="s">
        <v>0</v>
      </c>
    </row>
    <row r="43" spans="1:8" x14ac:dyDescent="0.3">
      <c r="A43" s="9" t="s">
        <v>40</v>
      </c>
      <c r="B43" s="9">
        <v>0.5</v>
      </c>
      <c r="C43" s="9"/>
      <c r="D43" s="11"/>
      <c r="E43" s="9" t="s">
        <v>44</v>
      </c>
      <c r="F43" s="11">
        <v>0</v>
      </c>
    </row>
    <row r="44" spans="1:8" x14ac:dyDescent="0.3">
      <c r="A44" s="9" t="s">
        <v>62</v>
      </c>
      <c r="B44" s="9">
        <v>500</v>
      </c>
      <c r="C44" s="9"/>
      <c r="D44" s="11"/>
      <c r="E44" s="9" t="s">
        <v>111</v>
      </c>
      <c r="F44" s="9">
        <v>50</v>
      </c>
    </row>
    <row r="45" spans="1:8" ht="18" x14ac:dyDescent="0.35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3">
      <c r="A46" s="9" t="s">
        <v>63</v>
      </c>
      <c r="B46" s="9">
        <v>1E-3</v>
      </c>
      <c r="C46" s="9" t="s">
        <v>63</v>
      </c>
      <c r="D46" s="11">
        <v>150</v>
      </c>
      <c r="E46" s="9" t="s">
        <v>63</v>
      </c>
      <c r="F46" s="9">
        <v>500</v>
      </c>
      <c r="G46" s="9" t="s">
        <v>63</v>
      </c>
      <c r="H46" s="9">
        <v>30</v>
      </c>
    </row>
    <row r="47" spans="1:8" x14ac:dyDescent="0.3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23</v>
      </c>
      <c r="G47" s="21" t="s">
        <v>59</v>
      </c>
      <c r="H47" s="9" t="s">
        <v>21</v>
      </c>
    </row>
    <row r="48" spans="1:8" x14ac:dyDescent="0.3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0.5</v>
      </c>
      <c r="G48" s="9" t="s">
        <v>60</v>
      </c>
      <c r="H48" s="9" t="s">
        <v>47</v>
      </c>
    </row>
    <row r="49" spans="1:8" x14ac:dyDescent="0.3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 t="s">
        <v>66</v>
      </c>
      <c r="H49" s="9">
        <v>0</v>
      </c>
    </row>
    <row r="50" spans="1:8" x14ac:dyDescent="0.3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 t="s">
        <v>72</v>
      </c>
      <c r="H50" s="9">
        <v>1</v>
      </c>
    </row>
    <row r="51" spans="1:8" x14ac:dyDescent="0.3">
      <c r="A51" s="9" t="s">
        <v>66</v>
      </c>
      <c r="B51" s="9">
        <v>0</v>
      </c>
      <c r="C51" s="9" t="s">
        <v>66</v>
      </c>
      <c r="D51" s="9">
        <v>8000</v>
      </c>
      <c r="E51" s="9" t="s">
        <v>66</v>
      </c>
      <c r="F51" s="9">
        <v>0</v>
      </c>
      <c r="G51" s="9"/>
      <c r="H51" s="9"/>
    </row>
    <row r="52" spans="1:8" x14ac:dyDescent="0.3">
      <c r="A52" s="9"/>
      <c r="B52" s="9"/>
      <c r="C52" s="9"/>
      <c r="D52" s="11"/>
      <c r="E52" s="9"/>
      <c r="F52" s="9"/>
      <c r="G52" s="9"/>
      <c r="H52" s="9"/>
    </row>
    <row r="53" spans="1:8" x14ac:dyDescent="0.3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Materials!$A$3:$A$17</xm:f>
          </x14:formula1>
          <xm:sqref>B11 B13 D11 D13 B29 B31 D29 D31 D47 D49 B49 B47 F11 F49 F47 F29 H47 F22 F24 D22 F4 F6 D4 D40 F40 F42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G29" sqref="G29"/>
    </sheetView>
  </sheetViews>
  <sheetFormatPr defaultRowHeight="14.4" x14ac:dyDescent="0.3"/>
  <cols>
    <col min="1" max="1" width="20.5546875" bestFit="1" customWidth="1"/>
  </cols>
  <sheetData>
    <row r="1" spans="1:9" ht="43.2" x14ac:dyDescent="0.3">
      <c r="A1" t="s">
        <v>56</v>
      </c>
      <c r="D1" s="3" t="s">
        <v>12</v>
      </c>
      <c r="E1" s="3" t="s">
        <v>13</v>
      </c>
      <c r="F1" s="3" t="s">
        <v>14</v>
      </c>
      <c r="G1" s="23" t="s">
        <v>57</v>
      </c>
      <c r="H1" s="23" t="s">
        <v>58</v>
      </c>
    </row>
    <row r="2" spans="1:9" ht="28.8" x14ac:dyDescent="0.3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23"/>
      <c r="H2" s="23" t="s">
        <v>55</v>
      </c>
      <c r="I2" s="2" t="s">
        <v>19</v>
      </c>
    </row>
    <row r="3" spans="1:9" x14ac:dyDescent="0.3">
      <c r="A3" t="s">
        <v>9</v>
      </c>
      <c r="B3" s="4">
        <v>1</v>
      </c>
      <c r="D3">
        <v>1.7</v>
      </c>
      <c r="E3" s="4">
        <v>710</v>
      </c>
      <c r="F3" s="4">
        <v>2500</v>
      </c>
      <c r="G3" s="24">
        <f>E3*F3</f>
        <v>1775000</v>
      </c>
      <c r="H3" s="24">
        <v>6.4</v>
      </c>
      <c r="I3" t="s">
        <v>26</v>
      </c>
    </row>
    <row r="4" spans="1:9" x14ac:dyDescent="0.3">
      <c r="A4" t="s">
        <v>0</v>
      </c>
      <c r="B4" s="4">
        <v>2</v>
      </c>
      <c r="D4">
        <v>1</v>
      </c>
      <c r="E4" s="4">
        <v>840</v>
      </c>
      <c r="F4" s="4">
        <v>2000</v>
      </c>
      <c r="G4" s="24">
        <f t="shared" ref="G4:G17" si="0">E4*F4</f>
        <v>1680000</v>
      </c>
      <c r="H4" s="24">
        <v>6.4</v>
      </c>
      <c r="I4" t="s">
        <v>30</v>
      </c>
    </row>
    <row r="5" spans="1:9" x14ac:dyDescent="0.3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24">
        <f t="shared" si="0"/>
        <v>2507000</v>
      </c>
      <c r="H5" s="24">
        <v>6.4</v>
      </c>
    </row>
    <row r="6" spans="1:9" x14ac:dyDescent="0.3">
      <c r="A6" t="s">
        <v>2</v>
      </c>
      <c r="B6" s="4">
        <v>4</v>
      </c>
      <c r="D6">
        <v>0.8</v>
      </c>
      <c r="E6" s="4">
        <v>864</v>
      </c>
      <c r="F6" s="4">
        <v>1820</v>
      </c>
      <c r="G6" s="24">
        <f t="shared" si="0"/>
        <v>1572480</v>
      </c>
      <c r="H6" s="24">
        <v>6.4</v>
      </c>
      <c r="I6" t="s">
        <v>29</v>
      </c>
    </row>
    <row r="7" spans="1:9" x14ac:dyDescent="0.3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24">
        <f t="shared" si="0"/>
        <v>360000</v>
      </c>
      <c r="H7" s="24">
        <v>6.4</v>
      </c>
      <c r="I7" t="s">
        <v>24</v>
      </c>
    </row>
    <row r="8" spans="1:9" x14ac:dyDescent="0.3">
      <c r="A8" t="s">
        <v>3</v>
      </c>
      <c r="B8" s="4">
        <v>6</v>
      </c>
      <c r="D8">
        <v>0.15</v>
      </c>
      <c r="E8" s="4">
        <v>1500</v>
      </c>
      <c r="F8" s="4">
        <v>510</v>
      </c>
      <c r="G8" s="24">
        <f>E8*F8</f>
        <v>765000</v>
      </c>
      <c r="H8" s="24">
        <v>6.4</v>
      </c>
      <c r="I8" t="s">
        <v>25</v>
      </c>
    </row>
    <row r="9" spans="1:9" x14ac:dyDescent="0.3">
      <c r="A9" t="s">
        <v>5</v>
      </c>
      <c r="B9" s="4">
        <v>7</v>
      </c>
      <c r="D9">
        <v>0.17</v>
      </c>
      <c r="E9" s="4">
        <v>2400</v>
      </c>
      <c r="F9" s="4">
        <v>740</v>
      </c>
      <c r="G9" s="24">
        <f t="shared" si="0"/>
        <v>1776000</v>
      </c>
      <c r="H9" s="24">
        <v>6.4</v>
      </c>
      <c r="I9" t="s">
        <v>18</v>
      </c>
    </row>
    <row r="10" spans="1:9" x14ac:dyDescent="0.3">
      <c r="A10" t="s">
        <v>23</v>
      </c>
      <c r="B10" s="4">
        <v>8</v>
      </c>
      <c r="D10">
        <v>0.05</v>
      </c>
      <c r="E10" s="25">
        <v>1700</v>
      </c>
      <c r="F10" s="4">
        <f>6/0.005</f>
        <v>1200</v>
      </c>
      <c r="G10" s="24">
        <f t="shared" si="0"/>
        <v>2040000</v>
      </c>
      <c r="H10" s="24">
        <v>6.4</v>
      </c>
      <c r="I10" t="s">
        <v>22</v>
      </c>
    </row>
    <row r="11" spans="1:9" x14ac:dyDescent="0.3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24">
        <f t="shared" si="0"/>
        <v>42000</v>
      </c>
      <c r="H11" s="24">
        <v>6.4</v>
      </c>
      <c r="I11" t="s">
        <v>28</v>
      </c>
    </row>
    <row r="12" spans="1:9" x14ac:dyDescent="0.3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24">
        <f t="shared" si="0"/>
        <v>1464150</v>
      </c>
      <c r="H12" s="24">
        <v>6.4</v>
      </c>
    </row>
    <row r="13" spans="1:9" x14ac:dyDescent="0.3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24">
        <f t="shared" si="0"/>
        <v>2280000</v>
      </c>
      <c r="H13" s="24">
        <v>6.4</v>
      </c>
      <c r="I13" t="s">
        <v>20</v>
      </c>
    </row>
    <row r="14" spans="1:9" x14ac:dyDescent="0.3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24">
        <f t="shared" si="0"/>
        <v>3831800</v>
      </c>
      <c r="H14" s="24">
        <v>6.4</v>
      </c>
      <c r="I14" t="s">
        <v>31</v>
      </c>
    </row>
    <row r="15" spans="1:9" x14ac:dyDescent="0.3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24">
        <f t="shared" si="0"/>
        <v>1750000</v>
      </c>
      <c r="H15" s="24">
        <v>6.4</v>
      </c>
      <c r="I15" t="s">
        <v>27</v>
      </c>
    </row>
    <row r="16" spans="1:9" x14ac:dyDescent="0.3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24">
        <f>E16*F16</f>
        <v>494000</v>
      </c>
      <c r="H16" s="24">
        <v>6.4</v>
      </c>
    </row>
    <row r="17" spans="1:9" x14ac:dyDescent="0.3">
      <c r="A17" t="s">
        <v>70</v>
      </c>
      <c r="B17" s="4">
        <v>15</v>
      </c>
      <c r="D17">
        <v>3.5000000000000003E-2</v>
      </c>
      <c r="E17" s="4">
        <v>1030</v>
      </c>
      <c r="F17" s="4">
        <v>20</v>
      </c>
      <c r="G17" s="24">
        <f t="shared" si="0"/>
        <v>20600</v>
      </c>
      <c r="H17" s="24">
        <v>6.4</v>
      </c>
      <c r="I17" t="s">
        <v>69</v>
      </c>
    </row>
    <row r="20" spans="1:9" x14ac:dyDescent="0.3">
      <c r="A20" t="s">
        <v>47</v>
      </c>
    </row>
    <row r="21" spans="1:9" x14ac:dyDescent="0.3">
      <c r="A2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64E5-3D31-49CF-A28C-ED88775E3393}">
  <dimension ref="A3:H27"/>
  <sheetViews>
    <sheetView workbookViewId="0">
      <selection activeCell="B11" sqref="B11"/>
    </sheetView>
  </sheetViews>
  <sheetFormatPr defaultRowHeight="14.4" x14ac:dyDescent="0.3"/>
  <cols>
    <col min="1" max="1" width="39.33203125" customWidth="1"/>
    <col min="2" max="2" width="24" bestFit="1" customWidth="1"/>
    <col min="3" max="3" width="6.6640625" bestFit="1" customWidth="1"/>
    <col min="4" max="4" width="3.88671875" customWidth="1"/>
    <col min="5" max="5" width="36" bestFit="1" customWidth="1"/>
    <col min="7" max="7" width="5.6640625" customWidth="1"/>
  </cols>
  <sheetData>
    <row r="3" spans="1:6" x14ac:dyDescent="0.3">
      <c r="A3" t="s">
        <v>100</v>
      </c>
      <c r="B3">
        <v>50</v>
      </c>
    </row>
    <row r="4" spans="1:6" x14ac:dyDescent="0.3">
      <c r="A4" t="s">
        <v>107</v>
      </c>
      <c r="B4" t="s">
        <v>78</v>
      </c>
      <c r="E4" s="35" t="s">
        <v>76</v>
      </c>
      <c r="F4" s="36">
        <v>0.95</v>
      </c>
    </row>
    <row r="5" spans="1:6" x14ac:dyDescent="0.3">
      <c r="A5" t="s">
        <v>75</v>
      </c>
      <c r="B5">
        <f>VLOOKUP(B4,E4:F8,2,FALSE)</f>
        <v>1</v>
      </c>
      <c r="E5" s="37" t="s">
        <v>77</v>
      </c>
      <c r="F5" s="38">
        <v>0.6</v>
      </c>
    </row>
    <row r="6" spans="1:6" x14ac:dyDescent="0.3">
      <c r="A6" t="s">
        <v>97</v>
      </c>
      <c r="B6">
        <v>70</v>
      </c>
      <c r="E6" s="37" t="s">
        <v>78</v>
      </c>
      <c r="F6" s="38">
        <v>1</v>
      </c>
    </row>
    <row r="7" spans="1:6" x14ac:dyDescent="0.3">
      <c r="E7" s="37" t="s">
        <v>108</v>
      </c>
      <c r="F7" s="38">
        <v>3</v>
      </c>
    </row>
    <row r="8" spans="1:6" x14ac:dyDescent="0.3">
      <c r="A8" t="s">
        <v>84</v>
      </c>
      <c r="B8">
        <v>50</v>
      </c>
      <c r="E8" s="39" t="s">
        <v>109</v>
      </c>
      <c r="F8" s="40">
        <v>3.5</v>
      </c>
    </row>
    <row r="9" spans="1:6" x14ac:dyDescent="0.3">
      <c r="A9" t="s">
        <v>85</v>
      </c>
      <c r="B9">
        <v>75</v>
      </c>
    </row>
    <row r="10" spans="1:6" x14ac:dyDescent="0.3">
      <c r="A10" s="28" t="s">
        <v>92</v>
      </c>
      <c r="B10">
        <v>5</v>
      </c>
    </row>
    <row r="12" spans="1:6" x14ac:dyDescent="0.3">
      <c r="A12" t="s">
        <v>102</v>
      </c>
      <c r="B12">
        <f>0.008*B3</f>
        <v>0.4</v>
      </c>
      <c r="C12" t="s">
        <v>86</v>
      </c>
    </row>
    <row r="13" spans="1:6" x14ac:dyDescent="0.3">
      <c r="A13" t="s">
        <v>103</v>
      </c>
      <c r="B13">
        <f>47*B3</f>
        <v>2350</v>
      </c>
      <c r="C13" t="s">
        <v>104</v>
      </c>
    </row>
    <row r="15" spans="1:6" x14ac:dyDescent="0.3">
      <c r="A15" s="26" t="s">
        <v>79</v>
      </c>
      <c r="B15" s="26">
        <f>4.182</f>
        <v>4.1820000000000004</v>
      </c>
      <c r="C15" s="26" t="s">
        <v>88</v>
      </c>
    </row>
    <row r="16" spans="1:6" x14ac:dyDescent="0.3">
      <c r="A16" s="26" t="s">
        <v>80</v>
      </c>
      <c r="B16" s="26">
        <v>998</v>
      </c>
      <c r="C16" s="26" t="s">
        <v>83</v>
      </c>
    </row>
    <row r="17" spans="1:8" x14ac:dyDescent="0.3">
      <c r="A17" s="26" t="s">
        <v>81</v>
      </c>
      <c r="B17" s="26">
        <f>Materials!E14/1000</f>
        <v>0.49</v>
      </c>
      <c r="C17" s="26" t="s">
        <v>88</v>
      </c>
      <c r="E17" s="27"/>
    </row>
    <row r="18" spans="1:8" x14ac:dyDescent="0.3">
      <c r="A18" s="26" t="s">
        <v>82</v>
      </c>
      <c r="B18" s="26">
        <f>Materials!F14</f>
        <v>7820</v>
      </c>
      <c r="C18" s="26" t="s">
        <v>83</v>
      </c>
      <c r="E18" s="27"/>
    </row>
    <row r="19" spans="1:8" x14ac:dyDescent="0.3">
      <c r="A19" s="27" t="s">
        <v>91</v>
      </c>
      <c r="B19" s="32">
        <f>+B8*(PI()*((B9-2*B10)/1000)^2/4)  +  B12</f>
        <v>0.56591536201771098</v>
      </c>
      <c r="C19" s="27" t="s">
        <v>86</v>
      </c>
    </row>
    <row r="20" spans="1:8" x14ac:dyDescent="0.3">
      <c r="A20" s="27" t="s">
        <v>90</v>
      </c>
      <c r="B20" s="32">
        <f>+B8*PI()*(B9/1000)*B10/1000+B13/B18</f>
        <v>0.35941637120621528</v>
      </c>
      <c r="C20" s="27" t="s">
        <v>86</v>
      </c>
    </row>
    <row r="21" spans="1:8" x14ac:dyDescent="0.3">
      <c r="A21" s="27" t="s">
        <v>105</v>
      </c>
      <c r="B21" s="32">
        <f>+B19*B16</f>
        <v>564.78353129367554</v>
      </c>
      <c r="C21" s="27" t="s">
        <v>104</v>
      </c>
    </row>
    <row r="22" spans="1:8" x14ac:dyDescent="0.3">
      <c r="A22" s="27" t="s">
        <v>106</v>
      </c>
      <c r="B22" s="32">
        <f>+B20*B18</f>
        <v>2810.6360228326034</v>
      </c>
      <c r="C22" s="27" t="s">
        <v>104</v>
      </c>
    </row>
    <row r="23" spans="1:8" x14ac:dyDescent="0.3">
      <c r="A23" s="27" t="s">
        <v>87</v>
      </c>
      <c r="B23" s="32">
        <f>+B21*B15</f>
        <v>2361.9247278701514</v>
      </c>
      <c r="C23" s="27" t="s">
        <v>89</v>
      </c>
    </row>
    <row r="24" spans="1:8" x14ac:dyDescent="0.3">
      <c r="A24" s="27" t="s">
        <v>93</v>
      </c>
      <c r="B24" s="33">
        <f>+B22*B17</f>
        <v>1377.2116511879756</v>
      </c>
      <c r="C24" s="27" t="s">
        <v>89</v>
      </c>
    </row>
    <row r="25" spans="1:8" x14ac:dyDescent="0.3">
      <c r="A25" s="31" t="s">
        <v>101</v>
      </c>
      <c r="B25" s="34">
        <f>+B24+B23</f>
        <v>3739.1363790581272</v>
      </c>
      <c r="C25" s="30" t="s">
        <v>89</v>
      </c>
      <c r="E25" s="27" t="s">
        <v>94</v>
      </c>
      <c r="F25" s="27" t="s">
        <v>95</v>
      </c>
      <c r="G25">
        <f>B3/(B23+B24)</f>
        <v>1.3372071765030082E-2</v>
      </c>
    </row>
    <row r="26" spans="1:8" x14ac:dyDescent="0.3">
      <c r="E26" s="27" t="s">
        <v>98</v>
      </c>
      <c r="F26" s="29">
        <f>+B6</f>
        <v>70</v>
      </c>
      <c r="G26">
        <f>70/G25/3600</f>
        <v>1.4541085918559384</v>
      </c>
      <c r="H26" t="s">
        <v>96</v>
      </c>
    </row>
    <row r="27" spans="1:8" x14ac:dyDescent="0.3">
      <c r="E27" s="27" t="s">
        <v>99</v>
      </c>
    </row>
  </sheetData>
  <phoneticPr fontId="10" type="noConversion"/>
  <dataValidations count="2">
    <dataValidation type="list" allowBlank="1" showInputMessage="1" showErrorMessage="1" sqref="C4:D4" xr:uid="{8599A12F-F875-4813-B0DA-B86B0124C7AC}">
      <formula1>$E$4:$G$4</formula1>
    </dataValidation>
    <dataValidation type="list" allowBlank="1" showInputMessage="1" showErrorMessage="1" sqref="B4" xr:uid="{F64854F5-11A9-4B68-BF19-4E028DCB28D3}">
      <formula1>$E$4:$E$8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Materials</vt:lpstr>
      <vt:lpstr>Heat generator system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2023-05-18T14:08:47Z</dcterms:modified>
</cp:coreProperties>
</file>