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d29a484bc012b90/Uni/Master/Masterarbeit Python 3.12/Additional Documents/"/>
    </mc:Choice>
  </mc:AlternateContent>
  <xr:revisionPtr revIDLastSave="920" documentId="8_{E7BF66CF-7445-4AA0-B94F-D2D6351EBB81}" xr6:coauthVersionLast="47" xr6:coauthVersionMax="47" xr10:uidLastSave="{908AF6A5-C94D-47C6-917E-ADC5D745C7B8}"/>
  <bookViews>
    <workbookView xWindow="-108" yWindow="-108" windowWidth="23256" windowHeight="12456" xr2:uid="{D15D924F-E299-4E84-B02B-27098F41A4F6}"/>
  </bookViews>
  <sheets>
    <sheet name="Description of worksheets" sheetId="14" r:id="rId1"/>
    <sheet name="Model Training " sheetId="12" r:id="rId2"/>
    <sheet name="Experimental Results" sheetId="8" r:id="rId3"/>
    <sheet name="Variants" sheetId="10" r:id="rId4"/>
    <sheet name="Pivot Table" sheetId="11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2" l="1"/>
  <c r="E21" i="12"/>
  <c r="G12" i="12"/>
  <c r="G13" i="12"/>
  <c r="G14" i="12"/>
  <c r="G15" i="12"/>
  <c r="G16" i="12"/>
  <c r="G17" i="12"/>
  <c r="G18" i="12"/>
  <c r="G11" i="12"/>
  <c r="E23" i="12"/>
  <c r="E24" i="12"/>
  <c r="E25" i="12"/>
  <c r="E26" i="12"/>
  <c r="E27" i="12"/>
  <c r="E15" i="12"/>
  <c r="F15" i="12" s="1"/>
  <c r="E16" i="12"/>
  <c r="F16" i="12" s="1"/>
  <c r="E17" i="12"/>
  <c r="F17" i="12" s="1"/>
  <c r="E18" i="12"/>
  <c r="F18" i="12" s="1"/>
  <c r="E14" i="12"/>
  <c r="F14" i="12" s="1"/>
  <c r="E20" i="12"/>
  <c r="E12" i="12"/>
  <c r="F12" i="12" s="1"/>
  <c r="E13" i="12"/>
  <c r="F13" i="12" s="1"/>
  <c r="E11" i="12"/>
  <c r="F11" i="12" s="1"/>
  <c r="N21" i="8"/>
  <c r="N25" i="8"/>
  <c r="Q22" i="8"/>
  <c r="K22" i="8" s="1"/>
  <c r="Q33" i="8"/>
  <c r="K33" i="8" s="1"/>
  <c r="Q16" i="8"/>
  <c r="K16" i="8" s="1"/>
  <c r="Q3" i="8"/>
  <c r="K3" i="8" s="1"/>
  <c r="Q51" i="8"/>
  <c r="K51" i="8" s="1"/>
  <c r="Q15" i="8"/>
  <c r="K15" i="8" s="1"/>
  <c r="Q10" i="8"/>
  <c r="K10" i="8" s="1"/>
  <c r="Q48" i="8"/>
  <c r="K48" i="8" s="1"/>
  <c r="Q27" i="8"/>
  <c r="K27" i="8" s="1"/>
  <c r="Q6" i="8"/>
  <c r="K6" i="8" s="1"/>
  <c r="Q60" i="8"/>
  <c r="K60" i="8" s="1"/>
  <c r="Q42" i="8"/>
  <c r="K42" i="8" s="1"/>
  <c r="Q36" i="8"/>
  <c r="K36" i="8" s="1"/>
  <c r="Q53" i="8"/>
  <c r="K53" i="8" s="1"/>
  <c r="Q37" i="8"/>
  <c r="K37" i="8" s="1"/>
  <c r="Q26" i="8"/>
  <c r="K26" i="8" s="1"/>
  <c r="Q21" i="8"/>
  <c r="K21" i="8" s="1"/>
  <c r="Q8" i="8"/>
  <c r="K8" i="8" s="1"/>
  <c r="Q39" i="8"/>
  <c r="K39" i="8" s="1"/>
  <c r="Q12" i="8"/>
  <c r="K12" i="8" s="1"/>
  <c r="Q75" i="8"/>
  <c r="K75" i="8" s="1"/>
  <c r="Q25" i="8"/>
  <c r="K25" i="8" s="1"/>
  <c r="Q41" i="8"/>
  <c r="K41" i="8" s="1"/>
  <c r="Q13" i="8"/>
  <c r="K13" i="8" s="1"/>
  <c r="Q45" i="8"/>
  <c r="K45" i="8" s="1"/>
  <c r="Q43" i="8"/>
  <c r="K43" i="8" s="1"/>
  <c r="Q57" i="8"/>
  <c r="K57" i="8" s="1"/>
  <c r="Q54" i="8"/>
  <c r="K54" i="8" s="1"/>
  <c r="Q19" i="8"/>
  <c r="K19" i="8" s="1"/>
  <c r="Q65" i="8"/>
  <c r="K65" i="8" s="1"/>
  <c r="Q24" i="8"/>
  <c r="K24" i="8" s="1"/>
  <c r="Q111" i="8"/>
  <c r="K111" i="8" s="1"/>
  <c r="Q99" i="8"/>
  <c r="K99" i="8" s="1"/>
  <c r="Q109" i="8"/>
  <c r="K109" i="8" s="1"/>
  <c r="Q96" i="8"/>
  <c r="K96" i="8" s="1"/>
  <c r="Q2" i="8"/>
  <c r="K2" i="8" s="1"/>
  <c r="Q84" i="8"/>
  <c r="K84" i="8" s="1"/>
  <c r="Q35" i="8"/>
  <c r="K35" i="8" s="1"/>
  <c r="Q11" i="8"/>
  <c r="K11" i="8" s="1"/>
  <c r="Q52" i="8"/>
  <c r="K52" i="8" s="1"/>
  <c r="Q107" i="8"/>
  <c r="K107" i="8" s="1"/>
  <c r="Q72" i="8"/>
  <c r="K72" i="8" s="1"/>
  <c r="Q46" i="8"/>
  <c r="K46" i="8" s="1"/>
  <c r="Q17" i="8"/>
  <c r="K17" i="8" s="1"/>
  <c r="Q98" i="8"/>
  <c r="K98" i="8" s="1"/>
  <c r="Q20" i="8"/>
  <c r="K20" i="8" s="1"/>
  <c r="Q61" i="8"/>
  <c r="K61" i="8" s="1"/>
  <c r="Q70" i="8"/>
  <c r="K70" i="8" s="1"/>
  <c r="Q83" i="8"/>
  <c r="K83" i="8" s="1"/>
  <c r="Q102" i="8"/>
  <c r="K102" i="8" s="1"/>
  <c r="Q23" i="8"/>
  <c r="K23" i="8" s="1"/>
  <c r="Q40" i="8"/>
  <c r="K40" i="8" s="1"/>
  <c r="Q31" i="8"/>
  <c r="K31" i="8" s="1"/>
  <c r="Q62" i="8"/>
  <c r="K62" i="8" s="1"/>
  <c r="Q59" i="8"/>
  <c r="K59" i="8" s="1"/>
  <c r="Q47" i="8"/>
  <c r="K47" i="8" s="1"/>
  <c r="Q106" i="8"/>
  <c r="K106" i="8" s="1"/>
  <c r="Q56" i="8"/>
  <c r="K56" i="8" s="1"/>
  <c r="Q71" i="8"/>
  <c r="K71" i="8" s="1"/>
  <c r="Q18" i="8"/>
  <c r="K18" i="8" s="1"/>
  <c r="Q4" i="8"/>
  <c r="K4" i="8" s="1"/>
  <c r="Q14" i="8"/>
  <c r="K14" i="8" s="1"/>
  <c r="Q5" i="8"/>
  <c r="K5" i="8" s="1"/>
  <c r="Q101" i="8"/>
  <c r="K101" i="8" s="1"/>
  <c r="Q50" i="8"/>
  <c r="K50" i="8" s="1"/>
  <c r="Q28" i="8"/>
  <c r="K28" i="8" s="1"/>
  <c r="Q34" i="8"/>
  <c r="K34" i="8" s="1"/>
  <c r="Q38" i="8"/>
  <c r="K38" i="8" s="1"/>
  <c r="Q110" i="8"/>
  <c r="K110" i="8" s="1"/>
  <c r="Q49" i="8"/>
  <c r="K49" i="8" s="1"/>
  <c r="Q55" i="8"/>
  <c r="K55" i="8" s="1"/>
  <c r="Q64" i="8"/>
  <c r="K64" i="8" s="1"/>
  <c r="Q58" i="8"/>
  <c r="K58" i="8" s="1"/>
  <c r="Q67" i="8"/>
  <c r="K67" i="8" s="1"/>
  <c r="Q76" i="8"/>
  <c r="K76" i="8" s="1"/>
  <c r="Q95" i="8"/>
  <c r="K95" i="8" s="1"/>
  <c r="Q87" i="8"/>
  <c r="K87" i="8" s="1"/>
  <c r="Q105" i="8"/>
  <c r="K105" i="8" s="1"/>
  <c r="Q32" i="8"/>
  <c r="K32" i="8" s="1"/>
  <c r="Q77" i="8"/>
  <c r="K77" i="8" s="1"/>
  <c r="Q30" i="8"/>
  <c r="K30" i="8" s="1"/>
  <c r="Q112" i="8"/>
  <c r="K112" i="8" s="1"/>
  <c r="Q100" i="8"/>
  <c r="K100" i="8" s="1"/>
  <c r="Q93" i="8"/>
  <c r="K93" i="8" s="1"/>
  <c r="Q97" i="8"/>
  <c r="K97" i="8" s="1"/>
  <c r="Q103" i="8"/>
  <c r="K103" i="8" s="1"/>
  <c r="Q44" i="8"/>
  <c r="K44" i="8" s="1"/>
  <c r="Q29" i="8"/>
  <c r="K29" i="8" s="1"/>
  <c r="Q7" i="8"/>
  <c r="K7" i="8" s="1"/>
  <c r="Q86" i="8"/>
  <c r="K86" i="8" s="1"/>
  <c r="Q9" i="8"/>
  <c r="K9" i="8" s="1"/>
  <c r="Q89" i="8"/>
  <c r="K89" i="8" s="1"/>
  <c r="Q114" i="8"/>
  <c r="K114" i="8" s="1"/>
  <c r="Q91" i="8"/>
  <c r="K91" i="8" s="1"/>
  <c r="Q79" i="8"/>
  <c r="K79" i="8" s="1"/>
  <c r="Q81" i="8"/>
  <c r="K81" i="8" s="1"/>
  <c r="Q78" i="8"/>
  <c r="K78" i="8" s="1"/>
  <c r="Q69" i="8"/>
  <c r="K69" i="8" s="1"/>
  <c r="Q94" i="8"/>
  <c r="K94" i="8" s="1"/>
  <c r="Q66" i="8"/>
  <c r="K66" i="8" s="1"/>
  <c r="Q92" i="8"/>
  <c r="K92" i="8" s="1"/>
  <c r="Q74" i="8"/>
  <c r="K74" i="8" s="1"/>
  <c r="Q113" i="8"/>
  <c r="K113" i="8" s="1"/>
  <c r="Q88" i="8"/>
  <c r="K88" i="8" s="1"/>
  <c r="Q73" i="8"/>
  <c r="K73" i="8" s="1"/>
  <c r="Q85" i="8"/>
  <c r="K85" i="8" s="1"/>
  <c r="Q82" i="8"/>
  <c r="K82" i="8" s="1"/>
  <c r="Q68" i="8"/>
  <c r="K68" i="8" s="1"/>
  <c r="Q90" i="8"/>
  <c r="K90" i="8" s="1"/>
  <c r="Q80" i="8"/>
  <c r="K80" i="8" s="1"/>
  <c r="Q104" i="8"/>
  <c r="K104" i="8" s="1"/>
  <c r="Q63" i="8"/>
  <c r="K63" i="8" s="1"/>
  <c r="Q108" i="8"/>
  <c r="K108" i="8" s="1"/>
  <c r="H4" i="10"/>
  <c r="H5" i="10"/>
  <c r="H6" i="10"/>
  <c r="H7" i="10"/>
  <c r="H8" i="10"/>
  <c r="H9" i="10"/>
  <c r="H12" i="10"/>
  <c r="H13" i="10"/>
  <c r="H14" i="10"/>
  <c r="H15" i="10"/>
  <c r="H16" i="10"/>
  <c r="H17" i="10"/>
  <c r="H20" i="10"/>
  <c r="H21" i="10"/>
  <c r="H22" i="10"/>
  <c r="H23" i="10"/>
  <c r="H24" i="10"/>
  <c r="H25" i="10"/>
  <c r="H28" i="10"/>
  <c r="H29" i="10"/>
  <c r="H30" i="10"/>
  <c r="H31" i="10"/>
  <c r="H32" i="10"/>
  <c r="H33" i="10"/>
  <c r="H36" i="10"/>
  <c r="H37" i="10"/>
  <c r="H38" i="10"/>
  <c r="H39" i="10"/>
  <c r="H40" i="10"/>
  <c r="H41" i="10"/>
  <c r="H44" i="10"/>
  <c r="H45" i="10"/>
  <c r="H46" i="10"/>
  <c r="H47" i="10"/>
  <c r="H48" i="10"/>
  <c r="H49" i="10"/>
  <c r="H52" i="10"/>
  <c r="H53" i="10"/>
  <c r="H54" i="10"/>
  <c r="H55" i="10"/>
  <c r="H56" i="10"/>
  <c r="H57" i="10"/>
  <c r="H60" i="10"/>
  <c r="H61" i="10"/>
  <c r="H62" i="10"/>
  <c r="H63" i="10"/>
  <c r="H64" i="10"/>
  <c r="H65" i="10"/>
  <c r="P24" i="8"/>
  <c r="P65" i="8"/>
  <c r="P19" i="8"/>
  <c r="P99" i="8"/>
  <c r="P96" i="8"/>
  <c r="P2" i="8"/>
  <c r="P109" i="8"/>
  <c r="P111" i="8"/>
  <c r="P30" i="8"/>
  <c r="P77" i="8"/>
  <c r="P32" i="8"/>
  <c r="P100" i="8"/>
  <c r="P97" i="8"/>
  <c r="P93" i="8"/>
  <c r="P112" i="8"/>
  <c r="P74" i="8"/>
  <c r="P92" i="8"/>
  <c r="P66" i="8"/>
  <c r="P88" i="8"/>
  <c r="P85" i="8"/>
  <c r="P73" i="8"/>
  <c r="P113" i="8"/>
  <c r="P16" i="8"/>
  <c r="P33" i="8"/>
  <c r="P22" i="8"/>
  <c r="P15" i="8"/>
  <c r="P10" i="8"/>
  <c r="P3" i="8"/>
  <c r="P51" i="8"/>
  <c r="P20" i="8"/>
  <c r="P98" i="8"/>
  <c r="P17" i="8"/>
  <c r="P83" i="8"/>
  <c r="P102" i="8"/>
  <c r="P61" i="8"/>
  <c r="P70" i="8"/>
  <c r="P79" i="8"/>
  <c r="P91" i="8"/>
  <c r="P114" i="8"/>
  <c r="P69" i="8"/>
  <c r="P94" i="8"/>
  <c r="P81" i="8"/>
  <c r="P78" i="8"/>
  <c r="P18" i="8"/>
  <c r="P71" i="8"/>
  <c r="P56" i="8"/>
  <c r="P5" i="8"/>
  <c r="P101" i="8"/>
  <c r="P4" i="8"/>
  <c r="P14" i="8"/>
  <c r="P31" i="8"/>
  <c r="P40" i="8"/>
  <c r="P23" i="8"/>
  <c r="P47" i="8"/>
  <c r="P106" i="8"/>
  <c r="P62" i="8"/>
  <c r="P59" i="8"/>
  <c r="P6" i="8"/>
  <c r="P27" i="8"/>
  <c r="P48" i="8"/>
  <c r="P36" i="8"/>
  <c r="P53" i="8"/>
  <c r="P60" i="8"/>
  <c r="P42" i="8"/>
  <c r="P67" i="8"/>
  <c r="P58" i="8"/>
  <c r="P64" i="8"/>
  <c r="P87" i="8"/>
  <c r="P105" i="8"/>
  <c r="P76" i="8"/>
  <c r="P95" i="8"/>
  <c r="P21" i="8"/>
  <c r="P26" i="8"/>
  <c r="P37" i="8"/>
  <c r="P12" i="8"/>
  <c r="P75" i="8"/>
  <c r="P8" i="8"/>
  <c r="P39" i="8"/>
  <c r="P13" i="8"/>
  <c r="P41" i="8"/>
  <c r="P25" i="8"/>
  <c r="P57" i="8"/>
  <c r="P54" i="8"/>
  <c r="P45" i="8"/>
  <c r="P43" i="8"/>
  <c r="P34" i="8"/>
  <c r="P28" i="8"/>
  <c r="P50" i="8"/>
  <c r="P49" i="8"/>
  <c r="P55" i="8"/>
  <c r="P38" i="8"/>
  <c r="P110" i="8"/>
  <c r="P29" i="8"/>
  <c r="P44" i="8"/>
  <c r="P103" i="8"/>
  <c r="P9" i="8"/>
  <c r="P89" i="8"/>
  <c r="P7" i="8"/>
  <c r="P86" i="8"/>
  <c r="P90" i="8"/>
  <c r="P68" i="8"/>
  <c r="P82" i="8"/>
  <c r="P63" i="8"/>
  <c r="P108" i="8"/>
  <c r="P80" i="8"/>
  <c r="P104" i="8"/>
  <c r="P11" i="8"/>
  <c r="P35" i="8"/>
  <c r="P84" i="8"/>
  <c r="P72" i="8"/>
  <c r="P46" i="8"/>
  <c r="P52" i="8"/>
  <c r="P107" i="8"/>
  <c r="O24" i="8"/>
  <c r="O65" i="8"/>
  <c r="O19" i="8"/>
  <c r="O99" i="8"/>
  <c r="O96" i="8"/>
  <c r="O2" i="8"/>
  <c r="O109" i="8"/>
  <c r="O111" i="8"/>
  <c r="O30" i="8"/>
  <c r="O77" i="8"/>
  <c r="O32" i="8"/>
  <c r="O100" i="8"/>
  <c r="O97" i="8"/>
  <c r="O93" i="8"/>
  <c r="O112" i="8"/>
  <c r="O74" i="8"/>
  <c r="O92" i="8"/>
  <c r="O66" i="8"/>
  <c r="O88" i="8"/>
  <c r="O85" i="8"/>
  <c r="O73" i="8"/>
  <c r="O113" i="8"/>
  <c r="O16" i="8"/>
  <c r="O33" i="8"/>
  <c r="O22" i="8"/>
  <c r="O15" i="8"/>
  <c r="O10" i="8"/>
  <c r="O3" i="8"/>
  <c r="O51" i="8"/>
  <c r="O20" i="8"/>
  <c r="O98" i="8"/>
  <c r="O17" i="8"/>
  <c r="O83" i="8"/>
  <c r="O102" i="8"/>
  <c r="O61" i="8"/>
  <c r="O70" i="8"/>
  <c r="O79" i="8"/>
  <c r="O91" i="8"/>
  <c r="O114" i="8"/>
  <c r="O69" i="8"/>
  <c r="O94" i="8"/>
  <c r="O81" i="8"/>
  <c r="O78" i="8"/>
  <c r="O18" i="8"/>
  <c r="O71" i="8"/>
  <c r="O56" i="8"/>
  <c r="O5" i="8"/>
  <c r="O101" i="8"/>
  <c r="O4" i="8"/>
  <c r="O14" i="8"/>
  <c r="O31" i="8"/>
  <c r="O40" i="8"/>
  <c r="O23" i="8"/>
  <c r="O47" i="8"/>
  <c r="O106" i="8"/>
  <c r="O62" i="8"/>
  <c r="O59" i="8"/>
  <c r="O6" i="8"/>
  <c r="O27" i="8"/>
  <c r="O48" i="8"/>
  <c r="O36" i="8"/>
  <c r="O53" i="8"/>
  <c r="O60" i="8"/>
  <c r="O42" i="8"/>
  <c r="O67" i="8"/>
  <c r="O58" i="8"/>
  <c r="O64" i="8"/>
  <c r="O87" i="8"/>
  <c r="O105" i="8"/>
  <c r="O76" i="8"/>
  <c r="O95" i="8"/>
  <c r="O21" i="8"/>
  <c r="O26" i="8"/>
  <c r="O37" i="8"/>
  <c r="O12" i="8"/>
  <c r="O75" i="8"/>
  <c r="O8" i="8"/>
  <c r="O39" i="8"/>
  <c r="O13" i="8"/>
  <c r="O41" i="8"/>
  <c r="O25" i="8"/>
  <c r="O57" i="8"/>
  <c r="O54" i="8"/>
  <c r="O45" i="8"/>
  <c r="O43" i="8"/>
  <c r="O34" i="8"/>
  <c r="O28" i="8"/>
  <c r="O50" i="8"/>
  <c r="O49" i="8"/>
  <c r="O55" i="8"/>
  <c r="O38" i="8"/>
  <c r="O110" i="8"/>
  <c r="O29" i="8"/>
  <c r="O44" i="8"/>
  <c r="O103" i="8"/>
  <c r="O9" i="8"/>
  <c r="O89" i="8"/>
  <c r="O7" i="8"/>
  <c r="O86" i="8"/>
  <c r="O90" i="8"/>
  <c r="O68" i="8"/>
  <c r="O82" i="8"/>
  <c r="O63" i="8"/>
  <c r="O108" i="8"/>
  <c r="O80" i="8"/>
  <c r="O104" i="8"/>
  <c r="O11" i="8"/>
  <c r="O35" i="8"/>
  <c r="O84" i="8"/>
  <c r="O72" i="8"/>
  <c r="O46" i="8"/>
  <c r="O52" i="8"/>
  <c r="O107" i="8"/>
  <c r="N24" i="8"/>
  <c r="N30" i="8"/>
  <c r="N65" i="8"/>
  <c r="N19" i="8"/>
  <c r="N99" i="8"/>
  <c r="N96" i="8"/>
  <c r="N2" i="8"/>
  <c r="N109" i="8"/>
  <c r="N111" i="8"/>
  <c r="N77" i="8"/>
  <c r="N32" i="8"/>
  <c r="N100" i="8"/>
  <c r="N97" i="8"/>
  <c r="N93" i="8"/>
  <c r="N112" i="8"/>
  <c r="N74" i="8"/>
  <c r="N92" i="8"/>
  <c r="N66" i="8"/>
  <c r="N88" i="8"/>
  <c r="N85" i="8"/>
  <c r="N73" i="8"/>
  <c r="N113" i="8"/>
  <c r="N16" i="8"/>
  <c r="N33" i="8"/>
  <c r="N22" i="8"/>
  <c r="N15" i="8"/>
  <c r="N10" i="8"/>
  <c r="N3" i="8"/>
  <c r="N51" i="8"/>
  <c r="N20" i="8"/>
  <c r="N98" i="8"/>
  <c r="N17" i="8"/>
  <c r="N83" i="8"/>
  <c r="N102" i="8"/>
  <c r="N61" i="8"/>
  <c r="N70" i="8"/>
  <c r="N79" i="8"/>
  <c r="N91" i="8"/>
  <c r="N114" i="8"/>
  <c r="N69" i="8"/>
  <c r="N94" i="8"/>
  <c r="N81" i="8"/>
  <c r="N78" i="8"/>
  <c r="N18" i="8"/>
  <c r="N71" i="8"/>
  <c r="N56" i="8"/>
  <c r="N5" i="8"/>
  <c r="N101" i="8"/>
  <c r="N4" i="8"/>
  <c r="N14" i="8"/>
  <c r="N31" i="8"/>
  <c r="N40" i="8"/>
  <c r="N23" i="8"/>
  <c r="N47" i="8"/>
  <c r="N106" i="8"/>
  <c r="N62" i="8"/>
  <c r="N59" i="8"/>
  <c r="N6" i="8"/>
  <c r="N27" i="8"/>
  <c r="N48" i="8"/>
  <c r="N36" i="8"/>
  <c r="N53" i="8"/>
  <c r="N60" i="8"/>
  <c r="N42" i="8"/>
  <c r="N67" i="8"/>
  <c r="N58" i="8"/>
  <c r="N64" i="8"/>
  <c r="N87" i="8"/>
  <c r="N105" i="8"/>
  <c r="N76" i="8"/>
  <c r="N95" i="8"/>
  <c r="N26" i="8"/>
  <c r="N37" i="8"/>
  <c r="N12" i="8"/>
  <c r="N75" i="8"/>
  <c r="N8" i="8"/>
  <c r="N39" i="8"/>
  <c r="N13" i="8"/>
  <c r="N41" i="8"/>
  <c r="N57" i="8"/>
  <c r="N54" i="8"/>
  <c r="N45" i="8"/>
  <c r="N43" i="8"/>
  <c r="N34" i="8"/>
  <c r="N28" i="8"/>
  <c r="N50" i="8"/>
  <c r="N49" i="8"/>
  <c r="N55" i="8"/>
  <c r="N38" i="8"/>
  <c r="N110" i="8"/>
  <c r="N29" i="8"/>
  <c r="N44" i="8"/>
  <c r="N103" i="8"/>
  <c r="N9" i="8"/>
  <c r="N89" i="8"/>
  <c r="N7" i="8"/>
  <c r="N86" i="8"/>
  <c r="N90" i="8"/>
  <c r="N68" i="8"/>
  <c r="N82" i="8"/>
  <c r="N63" i="8"/>
  <c r="N108" i="8"/>
  <c r="N80" i="8"/>
  <c r="N104" i="8"/>
  <c r="N11" i="8"/>
  <c r="N35" i="8"/>
  <c r="N84" i="8"/>
  <c r="N72" i="8"/>
  <c r="N46" i="8"/>
  <c r="N52" i="8"/>
  <c r="N107" i="8"/>
  <c r="H27" i="10" l="1"/>
  <c r="H51" i="10"/>
  <c r="H42" i="10"/>
  <c r="H50" i="10"/>
  <c r="H26" i="10"/>
  <c r="H11" i="10"/>
  <c r="H10" i="10"/>
  <c r="H59" i="10"/>
  <c r="H43" i="10"/>
  <c r="H2" i="10"/>
  <c r="H58" i="10"/>
  <c r="H18" i="10" l="1"/>
  <c r="H34" i="10"/>
  <c r="H3" i="10"/>
  <c r="H19" i="10"/>
  <c r="H35" i="10"/>
  <c r="M23" i="8" l="1"/>
  <c r="M112" i="8"/>
  <c r="M32" i="8"/>
  <c r="M30" i="8"/>
  <c r="M97" i="8"/>
  <c r="M77" i="8"/>
  <c r="M93" i="8"/>
  <c r="M100" i="8"/>
  <c r="M7" i="8"/>
  <c r="M106" i="8"/>
  <c r="M110" i="8"/>
  <c r="M28" i="8"/>
  <c r="M34" i="8"/>
  <c r="M55" i="8"/>
  <c r="M49" i="8"/>
  <c r="M50" i="8"/>
  <c r="M38" i="8"/>
  <c r="M4" i="8"/>
  <c r="M14" i="8"/>
  <c r="M33" i="8"/>
  <c r="M89" i="8" l="1"/>
  <c r="M44" i="8"/>
  <c r="M29" i="8"/>
  <c r="M5" i="8"/>
  <c r="M31" i="8"/>
  <c r="M86" i="8"/>
  <c r="M62" i="8"/>
  <c r="M103" i="8"/>
  <c r="M47" i="8"/>
  <c r="M59" i="8"/>
  <c r="M9" i="8"/>
  <c r="M40" i="8"/>
  <c r="M82" i="8"/>
  <c r="M104" i="8"/>
  <c r="M108" i="8"/>
  <c r="M90" i="8"/>
  <c r="M63" i="8"/>
  <c r="M80" i="8"/>
  <c r="M68" i="8"/>
  <c r="M66" i="8"/>
  <c r="M74" i="8"/>
  <c r="M92" i="8"/>
  <c r="M85" i="8"/>
  <c r="M73" i="8"/>
  <c r="M88" i="8"/>
  <c r="M113" i="8"/>
  <c r="M94" i="8"/>
  <c r="M69" i="8"/>
  <c r="M78" i="8"/>
  <c r="M114" i="8"/>
  <c r="M81" i="8"/>
  <c r="M91" i="8"/>
  <c r="M79" i="8"/>
  <c r="M56" i="8"/>
  <c r="M101" i="8"/>
  <c r="M71" i="8"/>
  <c r="M18" i="8"/>
  <c r="M87" i="8"/>
  <c r="M76" i="8"/>
  <c r="M67" i="8"/>
  <c r="M105" i="8"/>
  <c r="M64" i="8"/>
  <c r="M95" i="8"/>
  <c r="M58" i="8"/>
  <c r="M51" i="8"/>
  <c r="M16" i="8"/>
  <c r="M22" i="8"/>
  <c r="M3" i="8"/>
  <c r="M10" i="8"/>
  <c r="M15" i="8"/>
  <c r="M98" i="8"/>
  <c r="M17" i="8"/>
  <c r="M20" i="8"/>
  <c r="M70" i="8"/>
  <c r="M61" i="8"/>
  <c r="M83" i="8"/>
  <c r="M102" i="8"/>
  <c r="M109" i="8"/>
  <c r="M99" i="8"/>
  <c r="M111" i="8"/>
  <c r="M2" i="8"/>
  <c r="M19" i="8"/>
  <c r="M24" i="8"/>
  <c r="M65" i="8"/>
  <c r="M96" i="8"/>
  <c r="M11" i="8"/>
  <c r="M46" i="8"/>
  <c r="M72" i="8"/>
  <c r="M52" i="8"/>
  <c r="M35" i="8"/>
  <c r="M107" i="8"/>
  <c r="M84" i="8"/>
  <c r="M41" i="8"/>
  <c r="M43" i="8"/>
  <c r="M57" i="8"/>
  <c r="M45" i="8"/>
  <c r="M54" i="8"/>
  <c r="M13" i="8"/>
  <c r="M25" i="8"/>
  <c r="M42" i="8"/>
  <c r="M48" i="8"/>
  <c r="M60" i="8"/>
  <c r="M36" i="8"/>
  <c r="M6" i="8"/>
  <c r="M27" i="8"/>
  <c r="M53" i="8"/>
  <c r="M37" i="8"/>
  <c r="M75" i="8"/>
  <c r="M26" i="8"/>
  <c r="M12" i="8"/>
  <c r="M8" i="8"/>
  <c r="M39" i="8"/>
  <c r="M21" i="8"/>
</calcChain>
</file>

<file path=xl/sharedStrings.xml><?xml version="1.0" encoding="utf-8"?>
<sst xmlns="http://schemas.openxmlformats.org/spreadsheetml/2006/main" count="961" uniqueCount="238">
  <si>
    <t>Zeilenbeschriftungen</t>
  </si>
  <si>
    <t>Max. von R^2</t>
  </si>
  <si>
    <t>Min. von MAE</t>
  </si>
  <si>
    <t>Min. von RMSE</t>
  </si>
  <si>
    <t>EBM</t>
  </si>
  <si>
    <t>Rang MAE</t>
  </si>
  <si>
    <t>Rang RMSE</t>
  </si>
  <si>
    <t>Rang R^2</t>
  </si>
  <si>
    <t>Variante 1</t>
  </si>
  <si>
    <t>Variante 18</t>
  </si>
  <si>
    <t>Variante 17</t>
  </si>
  <si>
    <t>Variante 9</t>
  </si>
  <si>
    <t>Variante 33</t>
  </si>
  <si>
    <t>Variante 2</t>
  </si>
  <si>
    <t>Variante 41</t>
  </si>
  <si>
    <t>Variante 49</t>
  </si>
  <si>
    <t>Variante 34</t>
  </si>
  <si>
    <t>Variante 26</t>
  </si>
  <si>
    <t>Variante 25</t>
  </si>
  <si>
    <t>Variante 42</t>
  </si>
  <si>
    <t>Variante 10</t>
  </si>
  <si>
    <t>Variante 50</t>
  </si>
  <si>
    <t>Variante 58</t>
  </si>
  <si>
    <t>Variante 57</t>
  </si>
  <si>
    <t>LR (long)</t>
  </si>
  <si>
    <t>LR (short)</t>
  </si>
  <si>
    <t>MLP</t>
  </si>
  <si>
    <t>Prophet (long)</t>
  </si>
  <si>
    <t>Prophet (short)</t>
  </si>
  <si>
    <t>RW</t>
  </si>
  <si>
    <t>XGBoost</t>
  </si>
  <si>
    <t>Gesamtergebnis</t>
  </si>
  <si>
    <t>Modelle</t>
  </si>
  <si>
    <t>MAE</t>
  </si>
  <si>
    <t>RMSE</t>
  </si>
  <si>
    <t>R^2</t>
  </si>
  <si>
    <t>Features</t>
  </si>
  <si>
    <t>Parameter</t>
  </si>
  <si>
    <t>Time</t>
  </si>
  <si>
    <t>Gesamtrang</t>
  </si>
  <si>
    <t>Variante</t>
  </si>
  <si>
    <t xml:space="preserve">Rang der Varianten </t>
  </si>
  <si>
    <t>Peak handling</t>
  </si>
  <si>
    <t>Data</t>
  </si>
  <si>
    <t>Month</t>
  </si>
  <si>
    <t xml:space="preserve">Gewichtung Modelle </t>
  </si>
  <si>
    <t xml:space="preserve">Top 10 Features laut CatBoost: ['S-Gas DA IT', 'S-Gas DA D', 'S-Gas DA IT_rollmean_3', 'S-Gas DA AU_lag1', 'S-Gas DA D_rollmean_3', 'S-Gas DA AU', 'S-Gas DA AU_rollmean_3', 'S-Gas DA IT_rollmax_7', 'S-Gas DA D_rollmean_7', 'S-Gas DA IT_rollmean_7'] </t>
  </si>
  <si>
    <t xml:space="preserve">Durch CatBoost ausgewählte Features: ['S-Gas DA IT', 'S-Gas DA D', 'S-Gas DA D_lag1', 'S-Gas DA IT_lag1', 'S-Gas DA AU', 'A-LNG Inventory (~GWh)_rollmean_30', 'P-European_News_Index_rollmean_3', 'S-Gas DA D_rollmean_30', 'A-Importiertes Erdgas Deutschland_rollmean_30', 'S-Gas DA D_rollmin_7', 'N&amp;P-Geschaeftserwartungen (Deutschland)_rollmean_3', 'N&amp;P-Geschaeftsklima (verarbeitendes Gewerbe)_rollstd_3', 'A-Gas Injection (GWh/d)_rollmean_7'] </t>
  </si>
  <si>
    <t xml:space="preserve">['S-Gas DA D', 'S-Power price_lag1', 'S-Power price_rollmean_3', 'S-Power price_rollmean_7', 'S-Power price_rollmin_7', 'S-Power price_rollmax_7', 'P-GPR_rollmin_7', 'P-EXY Average _lag1', 'P-EXY Average _rollmean_3', 'S-Gas DA D_rollstd_7', 'S-Gas DA D_rollmax_7', 'Season_Summer', 'Season_Winter'] </t>
  </si>
  <si>
    <t xml:space="preserve">Beste Hyperparameter: {'colsample_bytree': 0.9, 'gamma': 0, 'learning_rate': 0.05, 'max_depth': 5, 'min_child_weight': 3, 'n_estimators': 200, 'reg_alpha': 0.001, 'reg_lambda': 0.01, 'subsample': 0.9} </t>
  </si>
  <si>
    <t xml:space="preserve">Top 10 Features laut CatBoost: ['S-Gas DA D', 'S-Gas DA D_rollmean_3', 'S-Power price', 'S-Power price_rollmean_3', 'S-Gas DA D_lag1', 'S-Power price_rollmax_7', 'S-Power price_lag1', 'N&amp;P-Geschaeftsklima (verarbeitendes Gewerbe)_lag1', 'S-Gas DA D_rollmax_7', 'A-Flow Norway to UK_rollmean_3'] </t>
  </si>
  <si>
    <t xml:space="preserve">Top 10 Features laut CatBoost: ['S-Gas DA D', 'S-Gas DA D_rollmean_3', 'S-Power price_rollmean_3', 'S-Power price_lag1', 'S-Power price_rollmean_7', 'S-Gas DA D_lag1', 'S-Power price', 'S-Gas DA D_rollmax_7', 'P-EXY Average _rollmean_7', 'S-Gas DA D_lag7'] </t>
  </si>
  <si>
    <t xml:space="preserve">['S-Gas DA D', 'S-Gas DA D_lag1', 'S-Gas DA D_rollmean_3', 'S-Power price', 'A-Flow Russian Three Main Lines', 'P-Germany_News_Index_rollmax_7', 'P-EXY Average _rollmean_3', 'S-Gas DA UK', 'A-Flow Continental LNG Sendout _rollmean_3', 'S-Power price_rollmean_7', 'S-Gas DA D_rollmax_7', 'S-Power price_rollmean_3', 'P-European_News_Index_rollstd_3'] </t>
  </si>
  <si>
    <t>'S-Gas DA D', 'S-Gas DA IT', 'S-Gas DA UK', 'N-Demand LDZ', 'N-Demand non-LDZ', 'N&amp;P-Geschaeftsklima (Deutschland)', 'N&amp;P-Geschaeftserwartungen (verarbeitendes Gewerbe)', 'A-Flow UK LNG Sendout', 'N&amp;P-Geschaeftserwartungen (Deutschland)', 'S-Gas DA AU', 'A-Flow North African Piped', 'S-Gas DA FR', 'N&amp;P-Geschaeftslage (verarbeitendes Gewerbe)'</t>
  </si>
  <si>
    <t xml:space="preserve">['S-Gas DA D', 'S-Power price_rollmean_3', 'A-LNG Inventory (~GWh)_lag7', 'A-LNG Inventory (~GWh)_rollmean_30', 'A-LNG Inventory (~GWh)_rollstd_30', 'A-LNG Inventory (~GWh)_rollmax_7', 'P-EXY (BidNet)_rollmin_7', 'S-Gas DA FR_rollmean_3', 'S-Gas DA FR_rollmean_7', 'S-Gas DA FR_rollstd_7', 'S-Gas DA FR_rollmin_7', 'S-Gas DA FR_rollmax_7', 'S-Gas DA D_rollmax_7'] </t>
  </si>
  <si>
    <t xml:space="preserve">Beste Hyperparameter: {'colsample_bytree': 0.9, 'gamma': 0, 'learning_rate': 0.05, 'max_depth': 5, 'min_child_weight': 1, 'n_estimators': 400, 'reg_alpha': 0.001, 'reg_lambda': 0.01, 'subsample': 0.7} </t>
  </si>
  <si>
    <t xml:space="preserve">['S-Gas DA D', 'S-Power price', 'S-Gas DA D_lag1', 'S-Gas DA D_rollmean_3', 'S-Gas DA D_rollmax_7', 'P-EXY Average _lag7', 'S-Gas DA D_rollmin_7', 'N-Demand LDZ_rollmean_3', 'S-Power price_lag1', 'N-Demand non-LDZ_rollmean_7', 'N-Demand LDZ', 'P-EXY Average _rollmin_7', 'P-European_News_Index_rollmin_7'] </t>
  </si>
  <si>
    <t xml:space="preserve">['S-Gas DA D', 'S-Power price_lag1', 'S-Power price_rollmean_3', 'S-Gas DA D_rollstd_7', 'S-Gas DA D_rollmax_7', 'Season_Summer', 'Season_Winter', 'Month_April', 'Month_December', 'Month_June', 'Month_May', 'Month_November', 'Month_September'] </t>
  </si>
  <si>
    <t xml:space="preserve">Beste Hyperparameter: {'colsample_bytree': 0.9, 'gamma': 0, 'learning_rate': 0.05, 'max_depth': 5, 'min_child_weight': 3, 'n_estimators': 300, 'reg_alpha': 0.001, 'reg_lambda': 0.01, 'subsample': 0.9} </t>
  </si>
  <si>
    <t>'S-Gas DA D', 'S-Gas DA IT', 'S-Gas DA AU', 'S-Gas DA IT_lag1', 'S-Gas DA IT_rollmean_3', 'S-Gas DA D_rollmean_3', 'N-Demand LDZ_rollmin_7', 'N-Demand LDZ_rollmean_7', 'N&amp;P-Geschaeftserwartungen (Deutschland)_rollstd_3', 'S-Gas DA AU_rollmean_30', 'N&amp;P-Geschaeftserwartungen (Deutschland)_rollmean_30', 'S-Gas DA D_rollstd_30', 'S-Gas DA UK_rollmax_7'</t>
  </si>
  <si>
    <t>'S-Gas DA IT', 'A-LNG Inventory (~GWh)_lag7', 'A-LNG Inventory (~GWh)_rollstd_3', 'A-LNG Inventory (~GWh)_rollstd_7', 'A-LNG Inventory (~GWh)_rollmin_7', 'A-Technical Capacity / DTMI (~GWh)_rollmax_7', 'A-Send-out capacity (GWh/d)_rollstd_3', 'A-Send-out capacity (GWh/d)_rollmin_7', 'S-Gas DA FR_rollstd_3', 'S-Gas DA FR_rollmax_7', 'S-Gas DA IT_lag1', 'Month_July', 'Month_May'</t>
  </si>
  <si>
    <t>'colsample_bytree': 0.9, 'gamma': 0, 'learning_rate': 0.05, 'max_depth': 3, 'min_child_weight': 1, 'n_estimators': 400, 'reg_alpha': 0.001, 'reg_lambda': 0.1, 'subsample': 0.9</t>
  </si>
  <si>
    <t xml:space="preserve"> ['S-Gas DA D_rollmean_3', 'S-Gas DA IT', 'S-Gas DA D', 'S-Gas DA IT_rollmean_3', 'S-Power price_lag1', 'S-Gas DA IT_lag1', 'S-Gas DA D_rollmin_7', 'S-Power price_rollmean_7', 'S-Power price_rollmean_3', 'S-Power price', 'N&amp;P-Geschaeftsklima (verarbeitendes Gewerbe)_rollmean_3', 'A-Gas in storage (TWh)_lag7', 'N&amp;P-Geschaeftslage (verarbeitendes Gewerbe)_rollmean_3'] </t>
  </si>
  <si>
    <t xml:space="preserve">['S-Gas DA IT', 'A-LNG Inventory (~GWh)_lag1', 'A-LNG Inventory (~GWh)_lag7', 'A-LNG Inventory (~GWh)_rollmean_30', 'A-LNG Inventory (~GWh)_rollstd_30', 'A-LNG Inventory (~GWh)_rollmax_7', 'A-Technical Capacity / DTMI (~GWh)_rollmean_3', 'A-Technical Capacity / DTMI (~GWh)_rollstd_3', 'A-Technical Capacity / DTMI (~GWh)_rollstd_7', 'A-Technical Capacity / DTMI (~GWh)_rollmean_30', 'A-Technical Capacity / DTMI (~GWh)_rollmax_7', 'N-Demand LDZ_lag1', 'N-Demand LDZ_rollmean_30'] </t>
  </si>
  <si>
    <t xml:space="preserve">Beste Hyperparameter: {'colsample_bytree': 0.9, 'gamma': 0, 'learning_rate': 0.05, 'max_depth': 3, 'min_child_weight': 1, 'n_estimators': 400, 'reg_alpha': 0.001, 'reg_lambda': 0.01, 'subsample': 0.7} </t>
  </si>
  <si>
    <t>S-Gas DA D', 'S-Gas DA IT', 'S-Gas DA AU', 'S-Gas DA D_rollmean_3', 'S-Gas DA IT_lag1', 'S-Gas DA IT_rollmean_3', 'K-Temperatur 2m_rollmean_30', 'S-Gas DA UK_rollmax_7', 'S-Gas DA FR_rollmax_7', 'N&amp;P-Geschaeftsklima (verarbeitendes Gewerbe)_rollmin_7', 'S-Gas DA AU_rollmean_7', 'S-Gas DA UK_rollmean_3', 'N&amp;P-Geschaeftslage (verarbeitendes Gewerbe)_rollmax_7'</t>
  </si>
  <si>
    <t xml:space="preserve">Ausgewählte Features: ['S-Power price', 'N&amp;P-Geschaeftsklima (verarbeitendes Gewerbe)_rollstd_30', 'A-LNG Inventory (~GWh)_rollmin_7', 'A-Technical Capacity / DTMI (~GWh)_lag7', 'A-Technical Capacity / DTMI (~GWh)_rollmin_7', 'S-Gas DA IT_rollmean_7', 'S-Gas DA IT_rollmax_7', 'S-Coal Switching Price Average_rollstd_3', 'Month_April', 'Month_August', 'Month_February', 'Month_January', 'Month_September'] </t>
  </si>
  <si>
    <t xml:space="preserve">Beste Hyperparameter: {'colsample_bytree': 0.9, 'gamma': 0, 'learning_rate': 0.05, 'max_depth': 5, 'min_child_weight': 3, 'n_estimators': 400, 'reg_alpha': 0.01, 'reg_lambda': 0.01, 'subsample': 0.7} </t>
  </si>
  <si>
    <t xml:space="preserve">['S-Gas DA D', 'N-Demand LDZ_lag7', 'Season_Summer', 'Season_Winter', 'Month_April', 'Month_August', 'Month_December', 'Month_February', 'Month_January', 'Month_July', 'Month_May', 'Month_November', 'Month_September'] </t>
  </si>
  <si>
    <t>'S-Gas DA D', 'S-Gas DA IT', 'S-Gas DA AU', 'S-Gas DA IT_lag1', 'S-Gas DA IT_rollmean_3', 'S-Gas DA D_rollmean_3', 'N-Demand LDZ_rollmin_7', 'N-Demand LDZ_rollmean_7', 'N&amp;P-Geschaeftserwartungen (Deutschland)_rollstd_3', 'S-Gas DA AU_rollmean_30', 'N&amp;P-Geschaeftserwartungen (Deutschland)_rollmean_30', 'S-Gas DA D_rollstd_30', 'S-Gas DA UK_rollmax_7</t>
  </si>
  <si>
    <t xml:space="preserve">['S-Gas DA D_lag1', 'S-Gas DA IT', 'S-Gas DA D', 'S-Power price', 'S-Power price_rollmean_7', 'S-Power price_lag1', 'S-Gas DA AU', 'N&amp;P-Geschaeftslage (verarbeitendes Gewerbe)_rollmean_7', 'S-Gas DA IT_lag1', 'S-Power price_rollmean_3', 'S-Power price_rollmin_7', 'A-Flow Old Russian Routes to Poland (Drozdowicze, Wysokoje, Tietierowka &amp; PWP)_rollmean_30', 'N&amp;P-Geschaeftsklima (verarbeitendes Gewerbe)_rollmean_30'] </t>
  </si>
  <si>
    <t>'N&amp;P-Geschaeftslage (verarbeitendes Gewerbe)_rollstd_30', 'S-Gas DA FR_lag1', 'S-Gas DA FR_rollmean_3', 'S-Gas DA FR_rollstd_3', 'S-Gas DA FR_rollstd_7', 'S-Gas DA FR_rollmean_30', 'S-Gas DA IT_rollmax_7', 'Season_Summer', 'Season_Winter', 'Month_August', 'Month_July', 'Month_June', 'Month_September'</t>
  </si>
  <si>
    <t>'colsample_bytree': 0.9, 'gamma': 0, 'learning_rate': 0.05, 'max_depth': 5, 'min_child_weight': 3, 'n_estimators': 200, 'reg_alpha': 0.001, 'reg_lambda': 1, 'subsample': 0.7</t>
  </si>
  <si>
    <t xml:space="preserve">['S-Gas DA D', 'S-Gas DA D_lag1', 'S-Gas DA D_rollmean_3', 'S-Power price_rollmean_3', 'S-Power price', 'S-Gas DA D_rollmax_7', 'S-Power price_rollmean_7', 'S-Gas DA D_rollmean_7', 'N&amp;P-Geschaeftsklima (Deutschland)_lag1', 'S-Power price_lag1', 'P-EXY Average _lag7', 'K-Wind speed_rollstd_30', 'N-Demand LDZ'] </t>
  </si>
  <si>
    <t xml:space="preserve">['S-Coal Price (close)', 'P-GPR', 'S-Gas DA D', 'S-CO2 Price', 'S-Coal Price (close)_rollmean_7', 'S-Coal Price (close)_rollstd_30', 'S-Coal Price (close)_rollmax_7', 'S-Power price_rollmean_3', 'S-Power price_rollstd_7', 'P-GPR_rollmean_30', 'S-Gas DA D_rollmean_3', 'S-CO2 Price_rollmean_30', 'S-CO2 Price_rollmin_7'] </t>
  </si>
  <si>
    <t xml:space="preserve">Beste Hyperparameter: {'solver': 'adam', 'learning_rate_init': 0.001, 'hidden_layer_sizes': (100,), 'epsilon': 1e-07, 'batch_size': 64, 'alpha': 0.01, 'activation': 'tanh'} </t>
  </si>
  <si>
    <t xml:space="preserve">['K-Wind speed', 'S-Power price', 'A-Importiertes Erdgas Deutschland', 'N&amp;P-Geschaeftsklima (Deutschland)', 'P-European_News_Index', 'P-EXY Average ', 'S-Gas DA D', 'S-Oil Spot Price (Brent)', 'S-Power price_rollmean_7', 'S-Power price_rollstd_7', 'N&amp;P-Geschaeftsklima (Deutschland)_rollstd_7', 'N&amp;P-Geschaeftsklima (Deutschland)_rollmax_7', 'P-European_News_Index_rollmean_30'] </t>
  </si>
  <si>
    <t xml:space="preserve">Beste Hyperparameter: {'solver': 'adam', 'learning_rate_init': 0.001, 'hidden_layer_sizes': (50, 50), 'epsilon': 1e-07, 'batch_size': 64, 'alpha': 0.1, 'activation': 'tanh'} </t>
  </si>
  <si>
    <t xml:space="preserve">['A-Flow Azerbaijan via TAP to Italy', 'P-EXY Average ', 'S-Gas DA D', 'S-Oil Spot Price (Brent)', 'S-Power price_rollmean_3', 'S-Power price_rollmax_7', 'A-Flow Norway to Continent (excl UK)_rollmax_7', 'A-Flow Norway to UK_rollmax_7', 'A-LNG Inventory (~GWh)_rollmean_30', 'S-Gas DA FR_rollstd_3', 'S-Gas DA D_rollmean_3', 'S-Oil Spot Price (Brent)_lag7', 'Month_January'] </t>
  </si>
  <si>
    <t xml:space="preserve">Beste Hyperparameter: {'solver': 'adam', 'learning_rate_init': 0.0001, 'hidden_layer_sizes': (50, 50), 'epsilon': 1e-07, 'batch_size': 32, 'alpha': 0.1, 'activation': 'tanh'} </t>
  </si>
  <si>
    <t xml:space="preserve">['A- UnPlanned Unavailability Norway', 'S-Gas DA D', 'N-Demand non-LDZ_rollmax_7', 'S-Gas DA FR_lag7', 'S-Gas DA FR_rollmean_3', 'S-Gas DA FR_rollstd_3', 'S-Gas DA FR_rollmin_7', 'S-Gas DA FR_rollmax_7', 'S-CO2 Price_lag1', 'Month_February', 'Month_June', 'Month_March', 'Month_November'] </t>
  </si>
  <si>
    <t xml:space="preserve">Beste Hyperparameter: {'colsample_bytree': 0.9, 'gamma': 0, 'learning_rate': 0.05, 'max_depth': 3, 'min_child_weight': 1, 'n_estimators': 400, 'reg_alpha': 0.001, 'reg_lambda': 0.1, 'subsample': 0.9} </t>
  </si>
  <si>
    <t>'N&amp;P-Geschaeftslage (verarbeitendes Gewerbe)_rollstd_30', 'A-Send-out capacity (GWh/d)_rollstd_7', 'S-Gas DA FR_lag1', 'S-Gas DA FR_rollmean_3', 'S-Gas DA FR_rollstd_3', 'S-Gas DA FR_rollmean_7', 'S-Gas DA FR_rollstd_7', 'S-Gas DA FR_rollmean_30', 'S-Gas DA FR_rollmin_7', 'S-Gas DA FR_rollmax_7', 'S-Gas DA IT_rollmax_7', 'Season_Summer', 'Season_Winter'</t>
  </si>
  <si>
    <t xml:space="preserve">['S-Power price', 'A-Flow UK LNG Sendout', 'S-Coal Price (close)_rollstd_7', 'N&amp;P-Geschaeftsklima (verarbeitendes Gewerbe)_rollstd_30', 'A-LNG Inventory (~GWh)_lag7', 'A-LNG Inventory (~GWh)_rollmin_7', 'A-Technical Capacity / DTMI (~GWh)_lag7', 'A-Technical Capacity / DTMI (~GWh)_rollmin_7', 'S-Gas DA IT_rollmean_7', 'S-Gas DA IT_rollmax_7', 'S-Coal Switching Price Average_rollstd_3', 'Season_Summer', 'Season_Winter'] </t>
  </si>
  <si>
    <t>Beste Hyperparameter: {'colsample_bytree': 0.9, 'gamma': 0, 'learning_rate': 0.05, 'max_depth': 5, 'min_child_weight': 3, 'n_estimators': 400, 'reg_alpha': 0.001, 'reg_lambda': 1, 'subsample': 0.9}</t>
  </si>
  <si>
    <t>'S-Gas DA D', 'S-Gas DA D_lag1', 'S-Gas DA IT', 'S-Gas DA IT_rollmean_3', 'S-Gas DA IT_lag1', 'S-Gas DA AU', 'S-Gas DA UK_rollmean_3', 'N&amp;P-Geschaeftserwartungen (verarbeitendes Gewerbe)', 'S-Gas DA UK', 'A-gas storage Trend (%)_rollmean_3', 'S-Gas DA D_rollmean_3', 'N&amp;P-Geschaeftserwartungen (Deutschland)_rollmean_7', 'N&amp;P-Geschaeftslage (verarbeitendes Gewerbe)_lag1'</t>
  </si>
  <si>
    <t>'S-Gas DA D', 'S-Gas DA AU', 'S-Gas DA IT', 'S-CO2 Price', 'A-Send-out capacity (GWh/d)_rollmean_30', 'S-Gas DA UK_rollstd_30', 'S-Gas DA D_lag1', 'S-Gas DA IT_rollmean_3', 'S-CO2 Price_rollmean_7', 'S-CO2 Price_rollmax_7', 'Month_April', 'Month_January', 'Month_October'</t>
  </si>
  <si>
    <t>'solver': 'adam', 'learning_rate_init': 0.001, 'hidden_layer_sizes': (100,), 'epsilon': 1e-07, 'batch_size': 64, 'alpha': 0.01, 'activation': 'tanh'</t>
  </si>
  <si>
    <t>doller Peak in den predictions</t>
  </si>
  <si>
    <t xml:space="preserve">['A- UnPlanned Unavailability Norway', 'S-Gas DA D', 'S-Power price_rollmean_3', 'A-LNG Inventory (~GWh)_rollmean_30', 'K-Temperatur 2m_rollstd_30', 'P-EXY (BidNet)_rollmin_7', 'S-Gas DA FR_lag1', 'S-Gas DA D_rollmax_7', 'Season_Summer', 'Season_Winter', 'Month_August', 'Month_July', 'Month_September'] </t>
  </si>
  <si>
    <t xml:space="preserve">Beste Hyperparameter: {'colsample_bytree': 0.9, 'gamma': 0, 'learning_rate': 0.05, 'max_depth': 5, 'min_child_weight': 1, 'n_estimators': 400, 'reg_alpha': 0.001, 'reg_lambda': 0.01, 'subsample': 0.9} </t>
  </si>
  <si>
    <t xml:space="preserve">['A-Flow Norway to UK', 'P-EXY Average ', 'S-Gas DA D', 'S-Power price_rollmean_3', 'S-Power price_rollmax_7', 'A-Flow Norway to Continent (excl UK)_rollmean_30', 'A-Flow Norway to Continent (excl UK)_rollmax_7', 'A-Flow Norway to UK_rollmax_7', 'A-LNG Inventory (~GWh)_rollmean_30', 'S-Gas DA UK_rollmean_7', 'S-Gas DA D_rollmean_3', 'S-Oil Spot Price (Brent)_lag7', 'S-CO2 Price_rollstd_30'] </t>
  </si>
  <si>
    <t xml:space="preserve">Beste Hyperparameter: {'solver': 'adam', 'learning_rate_init': 0.0001, 'hidden_layer_sizes': (100,), 'epsilon': 1e-07, 'batch_size': 64, 'alpha': 0.1, 'activation': 'relu'} </t>
  </si>
  <si>
    <t xml:space="preserve">['S-Gas DA D', 'S-Gas DA D_rollmean_3', 'S-Power price', 'S-Gas DA D_lag1', 'S-Gas DA D_rollmean_30', 'S-Power price_rollmean_3', 'S-Power price_rollmin_7', 'S-Gas DA D_rollmean_7', 'P-GPR_rollmean_30', 'S-Power price_lag1', 'K-Wind speed_rollstd_30', 'S-Power price_rollmax_7', 'S-Power price_rollmean_7'] </t>
  </si>
  <si>
    <t xml:space="preserve">Top 10 Features laut CatBoost: ['S-Power price_rollmean_3', 'S-Power price', 'P-EXY Average _lag1', 'S-Power price_lag1', 'S-Gas DA D_rollmean_3', 'S-Gas DA D_lag1', 'S-Gas DA D', 'S-Gas DA UK_lag1', 'A-Flow Norway to Continent (excl UK)_rollmax_7', 'P-EXY Average _rollmin_7'] </t>
  </si>
  <si>
    <t xml:space="preserve">['S-Power price', 'A-Flow Russia to Bulgaria (TurkStream 2)', 'A-Flow Azerbaijan via TAP to Italy', 'N&amp;P-Geschaeftslage (verarbeitendes Gewerbe)', 'A-Technical Capacity / DTMI (~GWh)', 'S-Gas DA D', 'S-Coal Switching Price Average', 'S-Power price_rollmin_7', 'N&amp;P-Geschaeftserwartungen (Deutschland)_rollmean_3', 'N&amp;P-Geschaeftserwartungen (Deutschland)_rollstd_3', 'N&amp;P-Geschaeftsklima (verarbeitendes Gewerbe)_rollmean_30', 'A-LNG Inventory (~GWh)_rollmean_3', 'S-Gas DA D_rollmax_7'] </t>
  </si>
  <si>
    <t xml:space="preserve">Beste Hyperparameter: {'solver': 'adam', 'learning_rate_init': 0.001, 'hidden_layer_sizes': (50,), 'epsilon': 1e-07, 'batch_size': 64, 'alpha': 1.0, 'activation': 'tanh'} </t>
  </si>
  <si>
    <t xml:space="preserve">Beste Hyperparameter: {'solver': 'adam', 'learning_rate_init': 0.001, 'hidden_layer_sizes': (100,), 'epsilon': 1e-07, 'batch_size': 32, 'alpha': 0.01, 'activation': 'relu'} </t>
  </si>
  <si>
    <t xml:space="preserve">['S-Gas DA D', 'S-Coal Price (close)_rollmean_7', 'A-Flow Russia to Bulgaria (TurkStream 2)_rollmean_7', 'A-Flow Azerbaijan via TAP to Italy_rollstd_3', 'K-Temperatur 2m_lag1', 'P-EXY (BidNet)_rollstd_30', 'S-Gas DA FR_rollstd_30', 'S-Gas DA D_rollmean_3', 'S-Gas DA D_rollstd_3', 'S-Gas DA D_rollmin_7', 'S-Gas DA D_rollmax_7', 'A-US LNG Exportterminals_rollmean_3', 'A-US LNG Exportterminals_rollstd_3'] </t>
  </si>
  <si>
    <t xml:space="preserve">Beste Hyperparameter: {'solver': 'adam', 'learning_rate_init': 0.0001, 'hidden_layer_sizes': (100,), 'epsilon': 1e-07, 'batch_size': 64, 'alpha': 0.01, 'activation': 'tanh'} </t>
  </si>
  <si>
    <t xml:space="preserve">Top 10 Features laut CatBoost: ['S-Gas DA D', 'S-Power price_rollmean_3', 'S-Power price_rollmean_7', 'S-Power price', 'S-Gas DA D_lag1', 'S-Power price_lag1', 'S-Gas DA D_rollmax_7', 'S-Power price_rollmin_7', 'S-Gas DA D_rollmean_3', 'P-EXY Average _rollmean_7'] </t>
  </si>
  <si>
    <t xml:space="preserve">Durch CatBoost ausgewählte Features: ['S-Gas DA D', 'S-Power price', 'A-Flow Norway to Continent (excl UK)', 'N&amp;P-Geschaeftsklima (verarbeitendes Gewerbe)', 'S-Gas DA UK', 'P-EXY Average ', 'K-Temperatur 2m', 'A-Flow Russia to Hungary (Net VIP Bereg)', 'A-US LNG Exportterminals', 'P-European_News_Index', 'K-Wind speed', 'N&amp;P-Geschaeftsklima (Deutschland)', 'P-GPR'] </t>
  </si>
  <si>
    <t xml:space="preserve">['S-Gas DA D', 'S-Gas DA D_rollmean_3', 'S-Gas DA D_lag1', 'S-Power price', 'S-Power price_rollmax_7', 'N&amp;P-Geschaeftsklima (verarbeitendes Gewerbe)_rollmin_7', 'S-Power price_lag1', 'S-Power price_rollmean_3', 'S-Gas DA UK', 'S-Power price_rollmean_7', 'A-Importiertes Erdgas Deutschland_lag1', 'S-Gas DA D_rollstd_3', 'A-Flow Continental LNG Sendout _rollmean_3'] </t>
  </si>
  <si>
    <t xml:space="preserve">Top 10 Features laut CatBoost: ['S-Power price_lag1', 'S-Gas DA D_lag1', 'S-Power price_rollmean_3', 'A-Flow Russian Three Main Lines_rollmean_30', 'S-Power price', 'S-Gas DA D_rollmax_7', 'S-Gas DA D_rollmean_3', 'S-Power price_rollmean_7', 'N&amp;P-Geschaeftsklima (verarbeitendes Gewerbe)_rollmean_3', 'S-Gas DA UK'] </t>
  </si>
  <si>
    <t xml:space="preserve">Durch CatBoost ausgewählte Features: ['S-Gas DA D', 'S-Power price', 'P-EXY Average ', 'N&amp;P-Geschaeftsklima (Deutschland)', 'A-Gas storage Full (%)', 'S-Coal Price (close)', 'A-Importiertes Erdgas Deutschland', 'P-GPR', 'P-Schluss DXY ', 'S-CO2 Price', 'K-Temperatur 2m', 'N-Demand LDZ', 'N-Demand non-LDZ'] </t>
  </si>
  <si>
    <t>großer Peak</t>
  </si>
  <si>
    <t>Peak</t>
  </si>
  <si>
    <t xml:space="preserve">Durch CatBoost Feature Importance ausgewählte Features: ['S-Gas DA IT', 'S-Gas DA D', 'S-Gas DA D_lag1', 'S-Gas DA IT_lag1', 'S-Gas DA AU', 'A-LNG Inventory (~GWh)_rollmean_30', 'P-European_News_Index_rollmean_3', 'S-Gas DA D_rollmean_30', 'A-Importiertes Erdgas Deutschland_rollmean_30', 'S-Gas DA D_rollmin_7', 'N&amp;P-Geschaeftserwartungen (Deutschland)_rollmean_3', 'N&amp;P-Geschaeftsklima (verarbeitendes Gewerbe)_rollstd_3', 'A-Gas Injection (GWh/d)_rollmean_7'] </t>
  </si>
  <si>
    <t xml:space="preserve">Beste Hyperparameter: {'solver': 'adam', 'learning_rate_init': 0.001, 'hidden_layer_sizes': (50,), 'epsilon': 1e-07, 'batch_size': 32, 'alpha': 0.01, 'activation': 'tanh'} </t>
  </si>
  <si>
    <t xml:space="preserve">Top 10 Features laut CatBoost: ['S-Gas DA D_lag1', 'S-Gas DA D_rollmean_3', 'S-Power price_rollmean_3', 'S-Power price_lag1', 'S-Power price', 'S-Gas DA D_rollmin_7', 'S-Gas DA D', 'P-EXY Average _rollmax_7', 'S-Power price_rollmin_7', 'S-Gas DA D_rollmax_7'] </t>
  </si>
  <si>
    <t xml:space="preserve">Top 10 Features laut CatBoost: ['S-Gas DA D', 'S-Power price_rollmean_3', 'S-Power price_lag1', 'S-Gas DA IT_lag1', 'S-Power price', 'S-Gas DA AU', 'S-Gas DA UK_lag1', 'S-Gas DA D_rollmax_7', 'S-Gas DA IT_rollmean_7', 'S-Gas DA IT_rollmean_3'] </t>
  </si>
  <si>
    <t xml:space="preserve">Top 10 Features laut CatBoost: ['S-Power price_lag1', 'S-Gas DA AU', 'S-Power price_rollmax_7', 'N&amp;P-Geschaeftslage (verarbeitendes Gewerbe)_rollmean_30', 'S-Power price_rollmin_7', 'S-Gas DA D_lag1', 'S-Gas DA D_rollmin_7', 'S-Power price_rollmean_7', 'S-Power price', 'S-Gas DA IT_rollmean_3'] </t>
  </si>
  <si>
    <t xml:space="preserve">['S-Gas DA D', 'S-Gas DA D_rollmean_3', 'S-Gas DA D_lag1', 'P-EXY Average _rollmean_7', 'S-Power price', 'N&amp;P-Geschaeftsklima (Deutschland)_rollmax_7', 'S-Power price_lag1', 'S-Gas DA D_rollmax_7', 'A-US LNG Exportterminals_rollstd_30', 'A-gas storage Trend (%)_rollmean_7', 'S-Power price_rollmean_3', 'P-Germany_News_Index_rollmean_30', 'S-Gas DA FR_rollmax_7'] </t>
  </si>
  <si>
    <t xml:space="preserve">['S-Gas DA D', 'S-Gas DA D_rollmean_3', 'S-Gas DA D_lag1', 'S-Gas DA D_rollmean_7', 'N-Demand non-LDZ', 'N-Demand LDZ_lag1', 'S-Power price_lag1', 'P-EXY Average _rollmean_3', 'S-Power price', 'N-Demand non-LDZ_lag7', 'P-European_News_Index_rollstd_30', 'K-Temperatur 2m_lag1', 'S-Gas DA D_rollmin_7'] </t>
  </si>
  <si>
    <t>'N&amp;P-Geschaeftsklima (Deutschland)', 'A-LNG Inventory (~GWh)', 'S-Gas DA UK', 'S-Gas DA D', 'S-Coal Price (close)_rollstd_30', 'N&amp;P-Geschaeftsklima (verarbeitendes Gewerbe)_rollstd_3', 'N&amp;P-Geschaeftslage (verarbeitendes Gewerbe)_rollmean_30', 'N&amp;P-Geschaeftserwartungen (verarbeitendes Gewerbe)_rollmean_30', 'A-Send-out capacity (GWh/d)_rollmean_7', 'N-Demand LDZ_rollstd_7', 'S-Gas DA D_rollmean_3', 'S-CO2 Price_rollmean_30', 'Month_February'</t>
  </si>
  <si>
    <t>'solver': 'adam', 'learning_rate_init': 0.0001, 'hidden_layer_sizes': (100,), 'epsilon': 1e-07, 'batch_size': 32, 'alpha': 0.1, 'activation': 'relu'</t>
  </si>
  <si>
    <t>'S-Gas DA IT', 'S-Gas DA D', 'S-Gas DA AU', 'S-Gas DA IT_rollmean_3', 'S-Gas DA D_rollmean_3', 'K-Temperatur 2m_lag7', 'S-Gas DA D_rollmean_7', 'S-Gas DA D_lag1', 'S-Gas DA IT_lag1', 'N-Demand LDZ_rollmean_3', 'N&amp;P-Geschaeftsklima (verarbeitendes Gewerbe)_rollstd_30', 'S-Coal Switching Price Average_lag1', 'S-Coal Channel (Max)_rollmin_7'</t>
  </si>
  <si>
    <t xml:space="preserve">['S-Gas DA D', 'K-Wind speed_rollmin_7', 'N-Demand LDZ_lag7', 'N-Demand LDZ_rollstd_30', 'S-Gas DA D_rollmean_3', 'S-Gas DA D_rollmin_7', 'S-Gas DA D_rollmax_7', 'S-Oil Spot Price (Brent)_lag1', 'S-Oil Spot Price (Brent)_rollmean_3', 'S-Oil Spot Price (Brent)_rollmax_7', 'S-CO2 Price_rollstd_30', 'Season_Summer', 'Season_Winter'] </t>
  </si>
  <si>
    <t>sehr volatil</t>
  </si>
  <si>
    <t xml:space="preserve">Durch CatBoost ausgewählte Features: ['S-Gas DA IT', 'S-Gas DA D', 'S-Gas DA D_rollmean_3', 'S-Gas DA D_lag1', 'S-Gas DA IT_lag1', 'A-Gas Injection (GWh/d)_rollmax_7', 'S-Gas DA D_rollmin_7', 'S-Gas DA AU_rollmean_3', 'S-Coal Price (close)_lag7', 'A-Gas storage Full (%)_rollmax_7', 'S-Gas DA IT_rollmean_3', 'A-Gas in storage (TWh)_rollmin_7', 'N-Demand LDZ'] </t>
  </si>
  <si>
    <t xml:space="preserve">['S-Coal Price (close)', 'S-Power price', 'A-US LNG to Germany', 'P-GPR', 'K-Temperatur 2m', 'S-Gas DA D', 'S-Gas DA AU', 'S-Gas DA IT', 'K-Temperatur 2m_rollstd_7', 'N-Demand LDZ_rollmin_7', 'S-Gas DA IT_rollmean_3', 'S-CO2 Price_lag7', 'S-CO2 Price_rollmean_30'] </t>
  </si>
  <si>
    <t xml:space="preserve">Beste Hyperparameter: {'solver': 'adam', 'learning_rate_init': 0.001, 'hidden_layer_sizes': (50,), 'epsilon': 1e-07, 'batch_size': 64, 'alpha': 0.1, 'activation': 'tanh'} </t>
  </si>
  <si>
    <t xml:space="preserve">['S-Gas DA D', 'S-Gas DA D_rollmean_3', 'N&amp;P-Geschaeftsklima (verarbeitendes Gewerbe)_lag1', 'S-Power price_lag1', 'S-Gas DA D_lag1', 'S-Power price', 'S-Power price_rollmean_3', 'S-Gas DA UK_rollmax_7', 'S-Gas DA UK', 'A-Flow North African Piped', 'A-Flow Norway to Continent (excl UK)', 'A-Flow Russian Three Main Lines_rollmean_3', 'S-CO2 Price_rollmean_3'] </t>
  </si>
  <si>
    <t>'S-Gas DA IT', 'A-LNG Inventory (~GWh)_lag1', 'A-LNG Inventory (~GWh)_lag7', 'A-LNG Inventory (~GWh)_rollmin_7', 'A-Technical Capacity / DTMI (~GWh)_lag7', 'A-Technical Capacity / DTMI (~GWh)_rollmin_7', 'A-Send-out capacity (GWh/d)_lag7', 'A-Send-out capacity (GWh/d)_rollmin_7', 'S-Gas DA FR_rollstd_3', 'S-Gas DA FR_rollmean_7', 'S-Gas DA FR_rollmax_7', 'S-Gas DA IT_lag1', 'Season_Summer'</t>
  </si>
  <si>
    <t xml:space="preserve">Durch CatBoost ausgewählte Features: ['S-Gas DA D', 'S-Power price', 'A-Gas storage Full (%)', 'A-Importiertes Erdgas Deutschland', 'P-GPR', 'N&amp;P-Geschaeftsklima (Deutschland)', 'N-Demand LDZ', 'K-Temperatur 2m', 'S-CO2 Price', 'N-Demand non-LDZ', 'P-EXY Average ', 'P-Schluss DXY ', 'P-European_News_Index'] </t>
  </si>
  <si>
    <t>'N&amp;P-Geschaeftsklima (verarbeitendes Gewerbe)', 'S-Gas DA UK', 'S-Gas DA D', 'A-Flow UK LNG Sendout_rollmean_30', 'N&amp;P-Geschaeftserwartungen (Deutschland)_rollmax_7', 'N&amp;P-Geschaeftsklima (verarbeitendes Gewerbe)_rollstd_3', 'N&amp;P-Geschaeftsklima (verarbeitendes Gewerbe)_rollmin_7', 'N&amp;P-Geschaeftserwartungen (verarbeitendes Gewerbe)_rollmean_30', 'A-Send-out capacity (GWh/d)_rollmean_7', 'S-Gas DA D_rollmean_3', 'S-CO2 Price_rollmean_30', 'S-CO2 Price_rollmin_7', 'S-CO2 Price_rollmax_7'</t>
  </si>
  <si>
    <t>'solver': 'adam', 'learning_rate_init': 1e-05, 'hidden_layer_sizes': (100,), 'epsilon': 1e-07, 'batch_size': 32, 'alpha': 0.1, 'activation': 'tanh'</t>
  </si>
  <si>
    <t xml:space="preserve">Ausgewählte Features: ['S-Gas DA IT', 'A-LNG Inventory (~GWh)_lag7', 'A-LNG Inventory (~GWh)_rollstd_3', 'A-LNG Inventory (~GWh)_rollstd_7', 'A-LNG Inventory (~GWh)_rollstd_30', 'A-Technical Capacity / DTMI (~GWh)_rollmean_3', 'A-Technical Capacity / DTMI (~GWh)_rollmean_30', 'A-Technical Capacity / DTMI (~GWh)_rollstd_30', 'A-Technical Capacity / DTMI (~GWh)_rollmin_7', 'N-Demand LDZ_lag1', 'Month_April', 'Month_March', 'Month_September'] </t>
  </si>
  <si>
    <t xml:space="preserve">Top 10 Features laut CatBoost: ['S-Gas DA D', 'S-Gas DA D_lag1', 'S-Power price', 'S-Power price_lag1', 'S-Gas DA D_rollmean_3', 'S-Gas DA D_rollmax_7', 'N&amp;P-Geschaeftsklima (verarbeitendes Gewerbe)_rollstd_30', 'S-Gas DA D_rollmin_7', 'A-Flow Russian Three Main Lines_rollmax_7', 'S-Power price_rollmean_7'] </t>
  </si>
  <si>
    <t xml:space="preserve">Top 10 Features laut CatBoost: ['S-Gas DA IT', 'S-Gas DA D', 'S-Gas DA D_rollmin_7', 'S-Gas DA AU', 'S-Gas DA IT_lag1', 'S-Gas DA D_lag1', 'S-Gas DA IT_rollmin_7', 'S-Power price_rollmean_3', 'S-Gas DA D_rollmean_3', 'S-Gas DA IT_rollmean_3'] </t>
  </si>
  <si>
    <t xml:space="preserve">Durch CatBoost ausgewählte Features: ['S-Gas DA D_rollmean_3', 'S-Gas DA IT', 'S-Gas DA D', 'S-Gas DA IT_rollmean_3', 'S-Power price_lag1', 'S-Gas DA IT_lag1', 'S-Gas DA D_rollmin_7', 'S-Power price_rollmean_7', 'S-Power price_rollmean_3', 'S-Power price', 'N&amp;P-Geschaeftsklima (verarbeitendes Gewerbe)_rollmean_3', 'A-Gas in storage (TWh)_lag7', 'N&amp;P-Geschaeftslage (verarbeitendes Gewerbe)_rollmean_3'] </t>
  </si>
  <si>
    <t xml:space="preserve">['A- UnPlanned Unavailability Norway', 'S-Gas DA D', 'A-LNG Inventory (~GWh)_rollmean_3', 'A-LNG Inventory (~GWh)_rollmax_7', 'N-Demand non-LDZ_rollmax_7', 'S-Gas DA FR_lag1', 'S-Gas DA FR_lag7', 'S-Gas DA FR_rollmean_3', 'S-Gas DA FR_rollmean_7', 'S-Gas DA FR_rollmax_7', 'S-CO2 Price_lag1', 'Season_Summer', 'Season_Winter'] </t>
  </si>
  <si>
    <t xml:space="preserve">Beste Hyperparameter: {'colsample_bytree': 0.9, 'gamma': 0, 'learning_rate': 0.05, 'max_depth': 3, 'min_child_weight': 1, 'n_estimators': 400, 'reg_alpha': 0.001, 'reg_lambda': 0.01, 'subsample': 0.9} </t>
  </si>
  <si>
    <t xml:space="preserve">Ausgewählte Features: ['S-Gas DA D', 'S-Gas DA AU', 'S-Gas DA IT', 'A-Flow Continental LNG Sendout _rollmin_7', 'P-European_News_Index_rollmax_7', 'A-LNG Inventory (~GWh)_rollstd_7', 'S-Gas DA D_rollmax_7', 'S-Gas DA IT_rollmean_3', 'S-CO2 Price_rollmean_30', 'A-US LNG Exportterminals_lag7', 'Month_April', 'Month_January', 'Month_November'] </t>
  </si>
  <si>
    <t>'S-Coal Price (close)', 'N-Demand LDZ', 'S-Gas DA D', 'S-Gas DA AU', 'S-Gas DA IT', 'A-LNG Inventory (~GWh)_rollstd_3', 'K-Temperatur 2m_rollstd_7', 'S-Gas DA FR_rollstd_3', 'S-Gas DA D_rollmax_7', 'S-Gas DA IT_rollmean_3', 'S-Gas DA IT_rollstd_7', 'S-CO2 Price_rollmean_30', 'S-CO2 Price_rollstd_30']</t>
  </si>
  <si>
    <t>'solver': 'adam', 'learning_rate_init': 0.001, 'hidden_layer_sizes': (100,), 'epsilon': 1e-07, 'batch_size': 32, 'alpha': 0.1, 'activation': 'tanh'</t>
  </si>
  <si>
    <t xml:space="preserve">Durch CatBoost ausgewählte Features: ['S-Gas DA D', 'S-Gas DA IT', 'S-Power price', 'S-Gas DA UK', 'S-Gas DA AU', 'A-Gas storage Full (%)', 'N&amp;P-Geschaeftslage (verarbeitendes Gewerbe)', 'N&amp;P-Geschaeftserwartungen (Deutschland)', 'A-Flow Azerbaijan via TAP to Italy', 'A-US LNG Exportterminals', 'A-gas storage Trend (%)', 'A-Gas in storage (TWh)', 'S-Coal Channel (Min)'] </t>
  </si>
  <si>
    <t>'S-Gas DA D', 'S-Gas DA IT', 'S-Gas DA UK', 'S-Coal Price (close)', 'N&amp;P-Geschaeftslage (verarbeitendes Gewerbe)', 'A-Flow Azerbaijan via TAP to Italy', 'S-Gas DA FR', 'A-Flow North African Piped', 'N&amp;P-Geschaeftsklima (Deutschland)', 'S-Coal Channel (Max)', 'S-CO2 Price', 'N&amp;P-Geschaeftserwartungen (verarbeitendes Gewerbe)', 'N&amp;P-Geschaeftsklima (verarbeitendes Gewerbe)'</t>
  </si>
  <si>
    <t xml:space="preserve">Ausgewählte Features: ['S-Power price', 'A-Flow Russia to Bulgaria (TurkStream 2)', 'A-Flow Azerbaijan via TAP to Italy', 'N&amp;P-Geschaeftslage (verarbeitendes Gewerbe)', 'A-Technical Capacity / DTMI (~GWh)', 'S-Gas DA D', 'S-Coal Switching Price Average', 'S-Power price_rollmin_7', 'N&amp;P-Geschaeftserwartungen (Deutschland)_rollmean_3', 'N&amp;P-Geschaeftserwartungen (Deutschland)_rollstd_3', 'N&amp;P-Geschaeftsklima (verarbeitendes Gewerbe)_rollmean_30', 'A-LNG Inventory (~GWh)_rollmean_3', 'S-Gas DA D_rollmax_7'] </t>
  </si>
  <si>
    <t xml:space="preserve">Beste Hyperparameter: {'solver': 'adam', 'learning_rate_init': 0.0001, 'hidden_layer_sizes': (100,), 'epsilon': 1e-07, 'batch_size': 64, 'alpha': 0.1, 'activation': 'tanh'} </t>
  </si>
  <si>
    <t xml:space="preserve">Durch CatBoost ausgewählte Features: ['S-Gas DA D', 'S-Power price', 'S-Gas DA IT', 'S-Gas DA UK', 'N&amp;P-Geschaeftslage (verarbeitendes Gewerbe)', 'S-Gas DA AU', 'S-Coal Channel (Min)', 'A-Gas storage Full (%)', 'A-Gas in storage (TWh)', 'A-Flow Continental LNG Sendout ', 'A-Flow Old Russian Routes to Poland (Drozdowicze, Wysokoje, Tietierowka &amp; PWP)', 'P-European_News_Index', 'N&amp;P-Geschaeftsklima (verarbeitendes Gewerbe)'] </t>
  </si>
  <si>
    <t xml:space="preserve">Durch CatBoost ausgewählte Features: ['S-Gas DA D', 'S-Power price', 'S-Gas DA UK', 'N&amp;P-Geschaeftsklima (Deutschland)', 'P-EXY Average ', 'A-Flow Russia to Bulgaria (TurkStream 2)', 'A-Flow Norway to Continent (excl UK)', 'S-Oil Spot Price (Brent)', 'N-Demand non-LDZ', 'A-US LNG Exportterminals', 'P-GPR', 'K-Wind speed', 'A-Flow UK LNG Sendout'] </t>
  </si>
  <si>
    <t>'S-Gas DA D', 'S-Gas DA IT', 'S-Gas DA AU', 'S-Gas DA D_rollmean_3', 'S-Gas DA IT_lag1', 'S-Gas DA IT_rollmean_3', 'K-Temperatur 2m_rollmean_30', 'S-Gas DA UK_rollmax_7', 'S-Gas DA FR_rollmax_7', 'N&amp;P-Geschaeftsklima (verarbeitendes Gewerbe)_rollmin_7', 'S-Gas DA AU_rollmean_7', 'S-Gas DA UK_rollmean_3', 'N&amp;P-Geschaeftslage (verarbeitendes Gewerbe)_rollmax_7'</t>
  </si>
  <si>
    <t xml:space="preserve">Durch CatBoost Feature Importance ausgewählte Features: ['S-Gas DA IT', 'S-Gas DA D', 'S-Gas DA D_rollmean_3', 'S-Gas DA D_lag1', 'S-Gas DA IT_lag1', 'A-Gas Injection (GWh/d)_rollmax_7', 'S-Gas DA D_rollmin_7', 'S-Gas DA AU_rollmean_3', 'S-Coal Price (close)_lag7', 'A-Gas storage Full (%)_rollmax_7', 'S-Gas DA IT_rollmean_3', 'A-Gas in storage (TWh)_rollmin_7', 'N-Demand LDZ'] </t>
  </si>
  <si>
    <t>['S-Gas DA D_rollmin_7', 'N&amp;P-Geschaeftsklima (verarbeitendes Gewerbe)_rollmean_3', 'A-Gas in storage (TWh)_lag7', 'N&amp;P-Geschaeftslage (verarbeitendes Gewerbe)_rollmean_3']</t>
  </si>
  <si>
    <t>Datenmöglichkeit</t>
  </si>
  <si>
    <t>Outliers</t>
  </si>
  <si>
    <t>Lagged</t>
  </si>
  <si>
    <t xml:space="preserve">Variante </t>
  </si>
  <si>
    <t>Spalte1</t>
  </si>
  <si>
    <t>Summe</t>
  </si>
  <si>
    <t>Rang der Varianten</t>
  </si>
  <si>
    <t>Cross Correlation</t>
  </si>
  <si>
    <t>not imputed</t>
  </si>
  <si>
    <t>handled</t>
  </si>
  <si>
    <t>Default</t>
  </si>
  <si>
    <t>included</t>
  </si>
  <si>
    <t>erledigt</t>
  </si>
  <si>
    <t>1. FS</t>
  </si>
  <si>
    <t>imputed</t>
  </si>
  <si>
    <t>not included</t>
  </si>
  <si>
    <t>Seasonal</t>
  </si>
  <si>
    <t>Varinate 3</t>
  </si>
  <si>
    <t>Varinate 4</t>
  </si>
  <si>
    <t>not handled</t>
  </si>
  <si>
    <t>Varinate 5</t>
  </si>
  <si>
    <t>Varinate 6</t>
  </si>
  <si>
    <t>Varinate 7</t>
  </si>
  <si>
    <t>Varinate 8</t>
  </si>
  <si>
    <t>Varinate 11</t>
  </si>
  <si>
    <t>Varinate 12</t>
  </si>
  <si>
    <t>Varinate 13</t>
  </si>
  <si>
    <t>Varinate 14</t>
  </si>
  <si>
    <t>Varinate 15</t>
  </si>
  <si>
    <t>Varinate 16</t>
  </si>
  <si>
    <t>Correlation</t>
  </si>
  <si>
    <t>erldeigt</t>
  </si>
  <si>
    <t>Granger Causality</t>
  </si>
  <si>
    <t>Varinate 19</t>
  </si>
  <si>
    <t>Varinate 20</t>
  </si>
  <si>
    <t>Varinate 21</t>
  </si>
  <si>
    <t>Varinate 22</t>
  </si>
  <si>
    <t>Varinate 23</t>
  </si>
  <si>
    <t>Varinate 24</t>
  </si>
  <si>
    <t>Varinate 27</t>
  </si>
  <si>
    <t>Varinate 28</t>
  </si>
  <si>
    <t>Varinate 29</t>
  </si>
  <si>
    <t>Varinate 30</t>
  </si>
  <si>
    <t>Varinate 31</t>
  </si>
  <si>
    <t>Varinate 32</t>
  </si>
  <si>
    <t>Varinate 35</t>
  </si>
  <si>
    <t>Varinate 36</t>
  </si>
  <si>
    <t>Varinate 37</t>
  </si>
  <si>
    <t>Varinate 38</t>
  </si>
  <si>
    <t>Varinate 39</t>
  </si>
  <si>
    <t>Varinate 40</t>
  </si>
  <si>
    <t>Varinate 43</t>
  </si>
  <si>
    <t>Varinate 44</t>
  </si>
  <si>
    <t>Varinate 45</t>
  </si>
  <si>
    <t>Varinate 46</t>
  </si>
  <si>
    <t>Varinate 47</t>
  </si>
  <si>
    <t>Varinate 48</t>
  </si>
  <si>
    <t>Varinate 51</t>
  </si>
  <si>
    <t>Varinate 52</t>
  </si>
  <si>
    <t>Varinate 53</t>
  </si>
  <si>
    <t>Varinate 54</t>
  </si>
  <si>
    <t>Varinate 55</t>
  </si>
  <si>
    <t>Varinate 56</t>
  </si>
  <si>
    <t>Varinate 59</t>
  </si>
  <si>
    <t>Varinate 60</t>
  </si>
  <si>
    <t>Varinate 61</t>
  </si>
  <si>
    <t>Varinate 62</t>
  </si>
  <si>
    <t>Varinate 63</t>
  </si>
  <si>
    <t>Varinate 64</t>
  </si>
  <si>
    <t>Modell</t>
  </si>
  <si>
    <t>Differenz</t>
  </si>
  <si>
    <t>Prophet</t>
  </si>
  <si>
    <t>LR</t>
  </si>
  <si>
    <t>PyGam</t>
  </si>
  <si>
    <t>IGANN</t>
  </si>
  <si>
    <t>LASSO</t>
  </si>
  <si>
    <t>Pygam</t>
  </si>
  <si>
    <t>ohne Gaspreis</t>
  </si>
  <si>
    <t>Untuned</t>
  </si>
  <si>
    <t>mit allen Daten</t>
  </si>
  <si>
    <t>Prozentuale Abweichung</t>
  </si>
  <si>
    <t>Worksheet Name</t>
  </si>
  <si>
    <t>Content</t>
  </si>
  <si>
    <t>Evaluation of the 144 variants, with filter options across all columns. The experiments served as an initial assessment of models and underlying data</t>
  </si>
  <si>
    <t>Variants</t>
  </si>
  <si>
    <t>List of variants used in the experiments. Differentiation was made based on peak imputation (yes/no), binary variables for month (yes/no), and various data subsets</t>
  </si>
  <si>
    <t>Pivot Table</t>
  </si>
  <si>
    <t>The pivot table was used for evaluating the experiments, primarily to create rankings per metric, model, and variant</t>
  </si>
  <si>
    <t>Model Training</t>
  </si>
  <si>
    <t>Evaluations of the  training runs, divided into runs with gas price, without gas price, and with untuned models</t>
  </si>
  <si>
    <t>Experimental Results</t>
  </si>
  <si>
    <t>Descriptions of worksheets</t>
  </si>
  <si>
    <t>Hinweis: Für die Ränge pro Metrik wurde die Tabelle jeweils neu sortiert. Die Ränge wie sie hier stehen, können also nicht einfach so übernommen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</si>
</sst>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1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CCCCCC"/>
      <name val="Consolas"/>
      <family val="3"/>
    </font>
    <font>
      <b/>
      <sz val="11"/>
      <color theme="1"/>
      <name val="Aptos Narrow"/>
      <family val="2"/>
      <scheme val="minor"/>
    </font>
    <font>
      <sz val="8"/>
      <color rgb="FFCCCCCC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8"/>
      <color theme="2" tint="-0.249977111117893"/>
      <name val="Consolas"/>
      <family val="3"/>
    </font>
    <font>
      <sz val="8"/>
      <color theme="2" tint="-0.249977111117893"/>
      <name val="Aptos Display"/>
      <scheme val="major"/>
    </font>
    <font>
      <sz val="11"/>
      <color theme="1"/>
      <name val="Aptos Narrow"/>
      <family val="2"/>
      <scheme val="minor"/>
    </font>
    <font>
      <b/>
      <sz val="11"/>
      <color theme="2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20" fontId="0" fillId="0" borderId="0" xfId="0" applyNumberFormat="1"/>
    <xf numFmtId="0" fontId="3" fillId="0" borderId="0" xfId="0" applyFont="1" applyAlignment="1">
      <alignment vertical="center"/>
    </xf>
    <xf numFmtId="20" fontId="1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165" fontId="1" fillId="0" borderId="0" xfId="0" applyNumberFormat="1" applyFont="1"/>
    <xf numFmtId="20" fontId="0" fillId="0" borderId="0" xfId="0" applyNumberFormat="1" applyAlignment="1">
      <alignment horizontal="center" vertical="top"/>
    </xf>
    <xf numFmtId="0" fontId="1" fillId="0" borderId="0" xfId="0" applyFont="1" applyAlignment="1">
      <alignment vertical="center"/>
    </xf>
    <xf numFmtId="3" fontId="1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vertical="center"/>
    </xf>
    <xf numFmtId="0" fontId="0" fillId="2" borderId="0" xfId="0" applyFill="1"/>
    <xf numFmtId="0" fontId="1" fillId="0" borderId="0" xfId="0" quotePrefix="1" applyFont="1"/>
    <xf numFmtId="0" fontId="6" fillId="0" borderId="0" xfId="0" applyFont="1"/>
    <xf numFmtId="20" fontId="6" fillId="0" borderId="0" xfId="0" applyNumberFormat="1" applyFont="1"/>
    <xf numFmtId="20" fontId="8" fillId="0" borderId="0" xfId="0" applyNumberFormat="1" applyFont="1" applyAlignment="1">
      <alignment wrapText="1"/>
    </xf>
    <xf numFmtId="20" fontId="7" fillId="0" borderId="0" xfId="0" applyNumberFormat="1" applyFont="1" applyAlignment="1">
      <alignment wrapText="1"/>
    </xf>
    <xf numFmtId="9" fontId="0" fillId="0" borderId="0" xfId="1" applyFont="1"/>
    <xf numFmtId="0" fontId="10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Prozent" xfId="1" builtinId="5"/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ta" refreshedDate="45790.73726076389" createdVersion="8" refreshedVersion="8" minRefreshableVersion="3" recordCount="113" xr:uid="{0D229FE9-1FE1-4E4A-90EA-04522748672D}">
  <cacheSource type="worksheet">
    <worksheetSource name="Tabelle7"/>
  </cacheSource>
  <cacheFields count="17">
    <cacheField name="Modelle" numFmtId="0">
      <sharedItems count="8">
        <s v="EBM"/>
        <s v="MLP"/>
        <s v="XGBoost"/>
        <s v="LR (long)"/>
        <s v="LR (short)"/>
        <s v="Prophet (long)"/>
        <s v="Prophet (short)"/>
        <s v="RW"/>
      </sharedItems>
    </cacheField>
    <cacheField name="MAE" numFmtId="0">
      <sharedItems containsSemiMixedTypes="0" containsString="0" containsNumber="1" minValue="1.1426000000000001" maxValue="70779"/>
    </cacheField>
    <cacheField name="RMSE" numFmtId="0">
      <sharedItems containsSemiMixedTypes="0" containsString="0" containsNumber="1" minValue="1.7515000000000001" maxValue="1634.4045000000001"/>
    </cacheField>
    <cacheField name="R^2" numFmtId="0">
      <sharedItems containsSemiMixedTypes="0" containsString="0" containsNumber="1" minValue="-989.76769999999999" maxValue="16831.3197"/>
    </cacheField>
    <cacheField name="Features" numFmtId="0">
      <sharedItems containsBlank="1" longText="1"/>
    </cacheField>
    <cacheField name="Parameter" numFmtId="0">
      <sharedItems containsBlank="1"/>
    </cacheField>
    <cacheField name="Time" numFmtId="0">
      <sharedItems containsNonDate="0" containsDate="1" containsString="0" containsBlank="1" minDate="1899-12-30T02:13:00" maxDate="1899-12-30T19:31:00"/>
    </cacheField>
    <cacheField name="Rang MAE" numFmtId="0">
      <sharedItems containsSemiMixedTypes="0" containsString="0" containsNumber="1" containsInteger="1" minValue="0" maxValue="16"/>
    </cacheField>
    <cacheField name="Rang RMSE" numFmtId="0">
      <sharedItems containsSemiMixedTypes="0" containsString="0" containsNumber="1" containsInteger="1" minValue="0" maxValue="16"/>
    </cacheField>
    <cacheField name="Rang R^2" numFmtId="0">
      <sharedItems containsSemiMixedTypes="0" containsString="0" containsNumber="1" containsInteger="1" minValue="0" maxValue="16"/>
    </cacheField>
    <cacheField name="Gesamtrang" numFmtId="0">
      <sharedItems containsSemiMixedTypes="0" containsString="0" containsNumber="1" containsInteger="1" minValue="0" maxValue="141"/>
    </cacheField>
    <cacheField name="Variante" numFmtId="0">
      <sharedItems count="16">
        <s v="Variante 9"/>
        <s v="Variante 57"/>
        <s v="Variante 41"/>
        <s v="Variante 33"/>
        <s v="Variante 26"/>
        <s v="Variante 34"/>
        <s v="Variante 58"/>
        <s v="Variante 17"/>
        <s v="Variante 18"/>
        <s v="Variante 25"/>
        <s v="Variante 42"/>
        <s v="Variante 1"/>
        <s v="Variante 10"/>
        <s v="Variante 2"/>
        <s v="Variante 49"/>
        <s v="Variante 50"/>
      </sharedItems>
    </cacheField>
    <cacheField name="Rang der Varianten " numFmtId="0">
      <sharedItems containsSemiMixedTypes="0" containsString="0" containsNumber="1" containsInteger="1" minValue="1" maxValue="16"/>
    </cacheField>
    <cacheField name="Peak handling" numFmtId="0">
      <sharedItems/>
    </cacheField>
    <cacheField name="Data" numFmtId="0">
      <sharedItems/>
    </cacheField>
    <cacheField name="Month" numFmtId="0">
      <sharedItems/>
    </cacheField>
    <cacheField name="Gewichtung Modelle 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n v="3.0756000000000001"/>
    <n v="3.8323"/>
    <n v="0.61270000000000002"/>
    <s v="'S-Gas DA D', 'S-Gas DA IT', 'S-Gas DA AU', 'S-Gas DA IT_lag1', 'S-Gas DA IT_rollmean_3', 'S-Gas DA D_rollmean_3', 'N-Demand LDZ_rollmin_7', 'N-Demand LDZ_rollmean_7', 'N&amp;P-Geschaeftserwartungen (Deutschland)_rollstd_3', 'S-Gas DA AU_rollmean_30', 'N&amp;P-Geschaeftserwartungen (Deutschland)_rollmean_30', 'S-Gas DA D_rollstd_30', 'S-Gas DA UK_rollmax_7"/>
    <m/>
    <m/>
    <n v="3"/>
    <n v="4"/>
    <n v="3"/>
    <n v="30"/>
    <x v="0"/>
    <n v="1"/>
    <s v="not imputed"/>
    <s v="Cross Correlation"/>
    <s v="included"/>
    <n v="3"/>
  </r>
  <r>
    <x v="1"/>
    <n v="4.3014000000000001"/>
    <n v="5.0419"/>
    <n v="0.32969999999999999"/>
    <s v="'S-Gas DA D', 'S-Gas DA AU', 'S-Gas DA IT', 'S-CO2 Price', 'A-Send-out capacity (GWh/d)_rollmean_30', 'S-Gas DA UK_rollstd_30', 'S-Gas DA D_lag1', 'S-Gas DA IT_rollmean_3', 'S-CO2 Price_rollmean_7', 'S-CO2 Price_rollmax_7', 'Month_April', 'Month_January', 'Month_October'"/>
    <s v="'solver': 'adam', 'learning_rate_init': 0.001, 'hidden_layer_sizes': (100,), 'epsilon': 1e-07, 'batch_size': 64, 'alpha': 0.01, 'activation': 'tanh'"/>
    <d v="1899-12-30T05:39:00"/>
    <n v="4"/>
    <n v="3"/>
    <n v="4"/>
    <n v="33"/>
    <x v="0"/>
    <n v="1"/>
    <s v="not imputed"/>
    <s v="Cross Correlation"/>
    <s v="included"/>
    <n v="3"/>
  </r>
  <r>
    <x v="2"/>
    <n v="2.3231000000000002"/>
    <n v="2.9504000000000001"/>
    <n v="0.77049999999999996"/>
    <s v="'S-Gas DA IT', 'A-LNG Inventory (~GWh)_lag7', 'A-LNG Inventory (~GWh)_rollstd_3', 'A-LNG Inventory (~GWh)_rollstd_7', 'A-LNG Inventory (~GWh)_rollmin_7', 'A-Technical Capacity / DTMI (~GWh)_rollmax_7', 'A-Send-out capacity (GWh/d)_rollstd_3', 'A-Send-out capacity (GWh/d)_rollmin_7', 'S-Gas DA FR_rollstd_3', 'S-Gas DA FR_rollmax_7', 'S-Gas DA IT_lag1', 'Month_July', 'Month_May'"/>
    <s v="'colsample_bytree': 0.9, 'gamma': 0, 'learning_rate': 0.05, 'max_depth': 3, 'min_child_weight': 1, 'n_estimators': 400, 'reg_alpha': 0.001, 'reg_lambda': 0.1, 'subsample': 0.9"/>
    <d v="1899-12-30T06:29:00"/>
    <n v="3"/>
    <n v="2"/>
    <n v="2"/>
    <n v="21"/>
    <x v="0"/>
    <n v="1"/>
    <s v="not imputed"/>
    <s v="Cross Correlation"/>
    <s v="included"/>
    <n v="3"/>
  </r>
  <r>
    <x v="3"/>
    <n v="1.2099"/>
    <n v="1.7515000000000001"/>
    <n v="0.91910000000000003"/>
    <s v="Top 10 Features laut CatBoost: ['S-Gas DA IT', 'S-Gas DA D', 'S-Gas DA IT_rollmean_3', 'S-Gas DA AU_lag1', 'S-Gas DA D_rollmean_3', 'S-Gas DA AU', 'S-Gas DA AU_rollmean_3', 'S-Gas DA IT_rollmax_7', 'S-Gas DA D_rollmean_7', 'S-Gas DA IT_rollmean_7'] "/>
    <m/>
    <m/>
    <n v="1"/>
    <n v="1"/>
    <n v="2"/>
    <n v="4"/>
    <x v="0"/>
    <n v="1"/>
    <s v="not imputed"/>
    <s v="Cross Correlation"/>
    <s v="included"/>
    <n v="1"/>
  </r>
  <r>
    <x v="4"/>
    <n v="5.8052999999999999"/>
    <n v="6.9832999999999998"/>
    <n v="-0.28589999999999999"/>
    <m/>
    <m/>
    <m/>
    <n v="7"/>
    <n v="5"/>
    <n v="6"/>
    <n v="18"/>
    <x v="0"/>
    <n v="1"/>
    <s v="not imputed"/>
    <s v="Cross Correlation"/>
    <s v="included"/>
    <n v="1"/>
  </r>
  <r>
    <x v="5"/>
    <n v="2.2734999999999999"/>
    <n v="7.2462999999999997"/>
    <n v="0.80889999999999995"/>
    <s v="'S-Gas DA D', 'S-Gas DA IT', 'S-Gas DA AU', 'S-Gas DA IT_lag1', 'S-Gas DA IT_rollmean_3', 'S-Gas DA D_rollmean_3', 'N-Demand LDZ_rollmin_7', 'N-Demand LDZ_rollmean_7', 'N&amp;P-Geschaeftserwartungen (Deutschland)_rollstd_3', 'S-Gas DA AU_rollmean_30', 'N&amp;P-Geschaeftserwartungen (Deutschland)_rollmean_30', 'S-Gas DA D_rollstd_30', 'S-Gas DA UK_rollmax_7'"/>
    <m/>
    <m/>
    <n v="3"/>
    <n v="2"/>
    <n v="2"/>
    <n v="7"/>
    <x v="0"/>
    <n v="1"/>
    <s v="not imputed"/>
    <s v="Cross Correlation"/>
    <s v="included"/>
    <n v="1"/>
  </r>
  <r>
    <x v="6"/>
    <n v="1.8268"/>
    <n v="5.8944000000000001"/>
    <n v="0.84460000000000002"/>
    <s v="'S-Gas DA D', 'S-Gas DA IT', 'S-Gas DA UK', 'N-Demand LDZ', 'N-Demand non-LDZ', 'N&amp;P-Geschaeftsklima (Deutschland)', 'N&amp;P-Geschaeftserwartungen (verarbeitendes Gewerbe)', 'A-Flow UK LNG Sendout', 'N&amp;P-Geschaeftserwartungen (Deutschland)', 'S-Gas DA AU', 'A-Flow North African Piped', 'S-Gas DA FR', 'N&amp;P-Geschaeftslage (verarbeitendes Gewerbe)'"/>
    <m/>
    <m/>
    <n v="1"/>
    <n v="1"/>
    <n v="1"/>
    <n v="3"/>
    <x v="0"/>
    <n v="1"/>
    <s v="not imputed"/>
    <s v="Cross Correlation"/>
    <s v="included"/>
    <n v="1"/>
  </r>
  <r>
    <x v="0"/>
    <n v="17.849499999999999"/>
    <n v="19.309699999999999"/>
    <n v="-8.8318999999999992"/>
    <s v="['S-Gas DA D', 'S-Gas DA D_lag1', 'S-Gas DA D_rollmean_3', 'S-Power price', 'A-Flow Russian Three Main Lines', 'P-Germany_News_Index_rollmax_7', 'P-EXY Average _rollmean_3', 'S-Gas DA UK', 'A-Flow Continental LNG Sendout _rollmean_3', 'S-Power price_rollmean_7', 'S-Gas DA D_rollmax_7', 'S-Power price_rollmean_3', 'P-European_News_Index_rollstd_3'] "/>
    <m/>
    <d v="1899-12-30T02:39:00"/>
    <n v="9"/>
    <n v="9"/>
    <n v="11"/>
    <n v="87"/>
    <x v="1"/>
    <n v="2"/>
    <s v="not imputed"/>
    <s v="Correlation"/>
    <s v="included"/>
    <n v="3"/>
  </r>
  <r>
    <x v="1"/>
    <n v="5.3296999999999999"/>
    <n v="7.9127000000000001"/>
    <n v="-0.65090000000000003"/>
    <s v="['S-Gas DA D', 'S-Coal Price (close)_rollmean_7', 'A-Flow Russia to Bulgaria (TurkStream 2)_rollmean_7', 'A-Flow Azerbaijan via TAP to Italy_rollstd_3', 'K-Temperatur 2m_lag1', 'P-EXY (BidNet)_rollstd_30', 'S-Gas DA FR_rollstd_30', 'S-Gas DA D_rollmean_3', 'S-Gas DA D_rollstd_3', 'S-Gas DA D_rollmin_7', 'S-Gas DA D_rollmax_7', 'A-US LNG Exportterminals_rollmean_3', 'A-US LNG Exportterminals_rollstd_3'] "/>
    <s v="Beste Hyperparameter: {'solver': 'adam', 'learning_rate_init': 0.0001, 'hidden_layer_sizes': (100,), 'epsilon': 1e-07, 'batch_size': 64, 'alpha': 0.01, 'activation': 'tanh'} "/>
    <d v="1899-12-30T07:27:00"/>
    <n v="1"/>
    <n v="1"/>
    <n v="1"/>
    <n v="9"/>
    <x v="1"/>
    <n v="2"/>
    <s v="not imputed"/>
    <s v="Correlation"/>
    <s v="included"/>
    <n v="3"/>
  </r>
  <r>
    <x v="2"/>
    <n v="4.1798000000000002"/>
    <n v="4.8985000000000003"/>
    <n v="0.36730000000000002"/>
    <s v="['A- UnPlanned Unavailability Norway', 'S-Gas DA D', 'N-Demand non-LDZ_rollmax_7', 'S-Gas DA FR_lag7', 'S-Gas DA FR_rollmean_3', 'S-Gas DA FR_rollstd_3', 'S-Gas DA FR_rollmin_7', 'S-Gas DA FR_rollmax_7', 'S-CO2 Price_lag1', 'Month_February', 'Month_June', 'Month_March', 'Month_November'] "/>
    <s v="Beste Hyperparameter: {'colsample_bytree': 0.9, 'gamma': 0, 'learning_rate': 0.05, 'max_depth': 3, 'min_child_weight': 1, 'n_estimators': 400, 'reg_alpha': 0.001, 'reg_lambda': 0.1, 'subsample': 0.9} "/>
    <d v="1899-12-30T09:25:00"/>
    <n v="4"/>
    <n v="3"/>
    <n v="3"/>
    <n v="30"/>
    <x v="1"/>
    <n v="2"/>
    <s v="not imputed"/>
    <s v="Correlation"/>
    <s v="included"/>
    <n v="3"/>
  </r>
  <r>
    <x v="3"/>
    <n v="1.6103000000000001"/>
    <n v="2.2246999999999999"/>
    <n v="0.86950000000000005"/>
    <s v="Top 10 Features laut CatBoost: ['S-Gas DA D', 'S-Gas DA D_rollmean_3', 'S-Power price', 'S-Power price_rollmean_3', 'S-Gas DA D_lag1', 'S-Power price_rollmax_7', 'S-Power price_lag1', 'N&amp;P-Geschaeftsklima (verarbeitendes Gewerbe)_lag1', 'S-Gas DA D_rollmax_7', 'A-Flow Norway to UK_rollmean_3'] "/>
    <m/>
    <m/>
    <n v="6"/>
    <n v="6"/>
    <n v="6"/>
    <n v="18"/>
    <x v="1"/>
    <n v="2"/>
    <s v="not imputed"/>
    <s v="Correlation"/>
    <s v="included"/>
    <n v="1"/>
  </r>
  <r>
    <x v="4"/>
    <n v="11.127599999999999"/>
    <n v="12.886900000000001"/>
    <n v="-3.3791000000000002"/>
    <m/>
    <m/>
    <m/>
    <n v="2"/>
    <n v="3"/>
    <n v="3"/>
    <n v="8"/>
    <x v="1"/>
    <n v="2"/>
    <s v="not imputed"/>
    <s v="Correlation"/>
    <s v="included"/>
    <n v="1"/>
  </r>
  <r>
    <x v="5"/>
    <n v="1.7544999999999999"/>
    <n v="5.4345999999999997"/>
    <n v="0.85670000000000002"/>
    <s v="['S-Gas DA D', 'S-Gas DA D_lag1', 'S-Gas DA D_rollmean_3', 'S-Power price', 'A-Flow Russian Three Main Lines', 'P-Germany_News_Index_rollmax_7', 'P-EXY Average _rollmean_3', 'S-Gas DA UK', 'A-Flow Continental LNG Sendout _rollmean_3', 'S-Power price_rollmean_7', 'S-Gas DA D_rollmax_7', 'S-Power price_rollmean_3', 'P-European_News_Index_rollstd_3'] "/>
    <m/>
    <m/>
    <n v="8"/>
    <n v="8"/>
    <n v="10"/>
    <n v="26"/>
    <x v="1"/>
    <n v="2"/>
    <s v="not imputed"/>
    <s v="Correlation"/>
    <s v="included"/>
    <n v="1"/>
  </r>
  <r>
    <x v="6"/>
    <n v="12.303599999999999"/>
    <n v="168.55709999999999"/>
    <n v="-3.4445999999999999"/>
    <m/>
    <m/>
    <m/>
    <n v="2"/>
    <n v="2"/>
    <n v="2"/>
    <n v="6"/>
    <x v="1"/>
    <n v="2"/>
    <s v="not imputed"/>
    <s v="Correlation"/>
    <s v="included"/>
    <n v="1"/>
  </r>
  <r>
    <x v="0"/>
    <n v="4.6919000000000004"/>
    <n v="5.8803999999999998"/>
    <n v="8.8200000000000001E-2"/>
    <s v="['S-Gas DA D', 'S-Power price', 'S-Gas DA D_lag1', 'S-Gas DA D_rollmean_3', 'S-Gas DA D_rollmax_7', 'P-EXY Average _lag7', 'S-Gas DA D_rollmin_7', 'N-Demand LDZ_rollmean_3', 'S-Power price_lag1', 'N-Demand non-LDZ_rollmean_7', 'N-Demand LDZ', 'P-EXY Average _rollmin_7', 'P-European_News_Index_rollmin_7'] "/>
    <m/>
    <d v="1899-12-30T02:39:00"/>
    <n v="8"/>
    <n v="8"/>
    <n v="10"/>
    <n v="78"/>
    <x v="2"/>
    <n v="3"/>
    <s v="not imputed"/>
    <s v="1. FS"/>
    <s v="included"/>
    <n v="3"/>
  </r>
  <r>
    <x v="1"/>
    <n v="3.6705999999999999"/>
    <n v="4.3975999999999997"/>
    <n v="0.49009999999999998"/>
    <s v="['S-Coal Price (close)', 'P-GPR', 'S-Gas DA D', 'S-CO2 Price', 'S-Coal Price (close)_rollmean_7', 'S-Coal Price (close)_rollstd_30', 'S-Coal Price (close)_rollmax_7', 'S-Power price_rollmean_3', 'S-Power price_rollstd_7', 'P-GPR_rollmean_30', 'S-Gas DA D_rollmean_3', 'S-CO2 Price_rollmean_30', 'S-CO2 Price_rollmin_7'] "/>
    <s v="Beste Hyperparameter: {'solver': 'adam', 'learning_rate_init': 0.001, 'hidden_layer_sizes': (100,), 'epsilon': 1e-07, 'batch_size': 64, 'alpha': 0.01, 'activation': 'tanh'} "/>
    <d v="1899-12-30T04:09:00"/>
    <n v="2"/>
    <n v="2"/>
    <n v="3"/>
    <n v="21"/>
    <x v="2"/>
    <n v="3"/>
    <s v="not imputed"/>
    <s v="1. FS"/>
    <s v="included"/>
    <n v="3"/>
  </r>
  <r>
    <x v="2"/>
    <n v="2.9131"/>
    <n v="3.8885999999999998"/>
    <n v="0.60129999999999995"/>
    <s v="['S-Gas DA D', 'N-Demand LDZ_lag7', 'Season_Summer', 'Season_Winter', 'Month_April', 'Month_August', 'Month_December', 'Month_February', 'Month_January', 'Month_July', 'Month_May', 'Month_November', 'Month_September'] "/>
    <s v="Beste Hyperparameter: {'colsample_bytree': 0.9, 'gamma': 0, 'learning_rate': 0.05, 'max_depth': 5, 'min_child_weight': 1, 'n_estimators': 400, 'reg_alpha': 0.001, 'reg_lambda': 0.01, 'subsample': 0.7} "/>
    <d v="1899-12-30T05:17:00"/>
    <n v="7"/>
    <n v="6"/>
    <n v="7"/>
    <n v="60"/>
    <x v="2"/>
    <n v="3"/>
    <s v="not imputed"/>
    <s v="1. FS"/>
    <s v="included"/>
    <n v="3"/>
  </r>
  <r>
    <x v="3"/>
    <n v="1.6819999999999999"/>
    <n v="2.3199000000000001"/>
    <n v="0.85809999999999997"/>
    <s v="Top 10 Features laut CatBoost: ['S-Gas DA D', 'S-Gas DA D_rollmean_3', 'S-Power price_rollmean_3', 'S-Power price_lag1', 'S-Power price_rollmean_7', 'S-Gas DA D_lag1', 'S-Power price', 'S-Gas DA D_rollmax_7', 'P-EXY Average _rollmean_7', 'S-Gas DA D_lag7'] "/>
    <m/>
    <m/>
    <n v="3"/>
    <n v="3"/>
    <n v="4"/>
    <n v="10"/>
    <x v="2"/>
    <n v="3"/>
    <s v="not imputed"/>
    <s v="1. FS"/>
    <s v="included"/>
    <n v="1"/>
  </r>
  <r>
    <x v="4"/>
    <n v="4.8013000000000003"/>
    <n v="5.5106000000000002"/>
    <n v="0.1993"/>
    <m/>
    <m/>
    <m/>
    <n v="4"/>
    <n v="4"/>
    <n v="4"/>
    <n v="12"/>
    <x v="2"/>
    <n v="3"/>
    <s v="not imputed"/>
    <s v="1. FS"/>
    <s v="included"/>
    <n v="1"/>
  </r>
  <r>
    <x v="5"/>
    <n v="2.0588000000000002"/>
    <n v="7.9596999999999998"/>
    <n v="0.79010000000000002"/>
    <s v="['S-Gas DA D', 'S-Power price', 'S-Gas DA D_lag1', 'S-Gas DA D_rollmean_3', 'S-Gas DA D_rollmax_7', 'P-EXY Average _lag7', 'S-Gas DA D_rollmin_7', 'N-Demand LDZ_rollmean_3', 'S-Power price_lag1', 'N-Demand non-LDZ_rollmean_7', 'N-Demand LDZ', 'P-EXY Average _rollmin_7', 'P-European_News_Index_rollmin_7'] "/>
    <m/>
    <m/>
    <n v="2"/>
    <n v="3"/>
    <n v="3"/>
    <n v="8"/>
    <x v="2"/>
    <n v="3"/>
    <s v="not imputed"/>
    <s v="1. FS"/>
    <s v="included"/>
    <n v="1"/>
  </r>
  <r>
    <x v="6"/>
    <n v="9.798"/>
    <n v="124.0304"/>
    <n v="-2.2705000000000002"/>
    <s v="Durch CatBoost ausgewählte Features: ['S-Gas DA D', 'S-Power price', 'A-Gas storage Full (%)', 'A-Importiertes Erdgas Deutschland', 'P-GPR', 'N&amp;P-Geschaeftsklima (Deutschland)', 'N-Demand LDZ', 'K-Temperatur 2m', 'S-CO2 Price', 'N-Demand non-LDZ', 'P-EXY Average ', 'P-Schluss DXY ', 'P-European_News_Index'] "/>
    <m/>
    <m/>
    <n v="6"/>
    <n v="6"/>
    <n v="9"/>
    <n v="21"/>
    <x v="2"/>
    <n v="3"/>
    <s v="not imputed"/>
    <s v="1. FS"/>
    <s v="included"/>
    <n v="1"/>
  </r>
  <r>
    <x v="0"/>
    <n v="3.5960999999999999"/>
    <n v="4.6955999999999998"/>
    <n v="0.41860000000000003"/>
    <s v="['S-Gas DA D', 'S-Gas DA D_lag1', 'S-Gas DA D_rollmean_3', 'S-Power price_rollmean_3', 'S-Power price', 'S-Gas DA D_rollmax_7', 'S-Power price_rollmean_7', 'S-Gas DA D_rollmean_7', 'N&amp;P-Geschaeftsklima (Deutschland)_lag1', 'S-Power price_lag1', 'P-EXY Average _lag7', 'K-Wind speed_rollstd_30', 'N-Demand LDZ'] "/>
    <m/>
    <d v="1899-12-30T02:45:00"/>
    <n v="5"/>
    <n v="5"/>
    <n v="5"/>
    <n v="45"/>
    <x v="3"/>
    <n v="4"/>
    <s v="imputed"/>
    <s v="1. FS"/>
    <s v="included"/>
    <n v="3"/>
  </r>
  <r>
    <x v="1"/>
    <n v="4.8407999999999998"/>
    <n v="6.3932000000000002"/>
    <n v="-7.7799999999999994E-2"/>
    <s v="['K-Wind speed', 'S-Power price', 'A-Importiertes Erdgas Deutschland', 'N&amp;P-Geschaeftsklima (Deutschland)', 'P-European_News_Index', 'P-EXY Average ', 'S-Gas DA D', 'S-Oil Spot Price (Brent)', 'S-Power price_rollmean_7', 'S-Power price_rollstd_7', 'N&amp;P-Geschaeftsklima (Deutschland)_rollstd_7', 'N&amp;P-Geschaeftsklima (Deutschland)_rollmax_7', 'P-European_News_Index_rollmean_30'] "/>
    <s v="Beste Hyperparameter: {'solver': 'adam', 'learning_rate_init': 0.001, 'hidden_layer_sizes': (100,), 'epsilon': 1e-07, 'batch_size': 32, 'alpha': 0.01, 'activation': 'relu'} "/>
    <d v="1899-12-30T04:52:00"/>
    <n v="6"/>
    <n v="6"/>
    <n v="6"/>
    <n v="54"/>
    <x v="3"/>
    <n v="4"/>
    <s v="imputed"/>
    <s v="1. FS"/>
    <s v="included"/>
    <n v="3"/>
  </r>
  <r>
    <x v="2"/>
    <n v="2.1032000000000002"/>
    <n v="3.4594"/>
    <n v="0.68440000000000001"/>
    <s v="['S-Gas DA D', 'S-Power price_lag1', 'S-Power price_rollmean_3', 'S-Gas DA D_rollstd_7', 'S-Gas DA D_rollmax_7', 'Season_Summer', 'Season_Winter', 'Month_April', 'Month_December', 'Month_June', 'Month_May', 'Month_November', 'Month_September'] "/>
    <s v="Beste Hyperparameter: {'colsample_bytree': 0.9, 'gamma': 0, 'learning_rate': 0.05, 'max_depth': 5, 'min_child_weight': 3, 'n_estimators': 300, 'reg_alpha': 0.001, 'reg_lambda': 0.01, 'subsample': 0.9} "/>
    <d v="1899-12-30T08:17:00"/>
    <n v="2"/>
    <n v="4"/>
    <n v="4"/>
    <n v="30"/>
    <x v="3"/>
    <n v="4"/>
    <s v="imputed"/>
    <s v="1. FS"/>
    <s v="included"/>
    <n v="3"/>
  </r>
  <r>
    <x v="3"/>
    <n v="5.3381999999999996"/>
    <n v="7.1288999999999998"/>
    <n v="-0.34010000000000001"/>
    <s v="Top 10 Features laut CatBoost: ['S-Gas DA D', 'S-Power price_rollmean_3', 'S-Power price_rollmean_7', 'S-Power price', 'S-Gas DA D_lag1', 'S-Power price_lag1', 'S-Gas DA D_rollmax_7', 'S-Power price_rollmin_7', 'S-Gas DA D_rollmean_3', 'P-EXY Average _rollmean_7'] "/>
    <m/>
    <m/>
    <n v="8"/>
    <n v="8"/>
    <n v="11"/>
    <n v="27"/>
    <x v="3"/>
    <n v="4"/>
    <s v="imputed"/>
    <s v="1. FS"/>
    <s v="included"/>
    <n v="1"/>
  </r>
  <r>
    <x v="4"/>
    <n v="5.2378999999999998"/>
    <n v="7.6371000000000002"/>
    <n v="-0.53800000000000003"/>
    <m/>
    <m/>
    <m/>
    <n v="5"/>
    <n v="6"/>
    <n v="10"/>
    <n v="21"/>
    <x v="3"/>
    <n v="4"/>
    <s v="imputed"/>
    <s v="1. FS"/>
    <s v="included"/>
    <n v="1"/>
  </r>
  <r>
    <x v="5"/>
    <n v="7.0610999999999997"/>
    <n v="75.269800000000004"/>
    <n v="-0.98480000000000001"/>
    <s v="['S-Gas DA D', 'S-Gas DA D_lag1', 'S-Gas DA D_rollmean_3', 'S-Power price_rollmean_3', 'S-Power price', 'S-Gas DA D_rollmax_7', 'S-Power price_rollmean_7', 'S-Gas DA D_rollmean_7', 'N&amp;P-Geschaeftsklima (Deutschland)_lag1', 'S-Power price_lag1', 'P-EXY Average _lag7', 'K-Wind speed_rollstd_30', 'N-Demand LDZ'] "/>
    <m/>
    <m/>
    <n v="7"/>
    <n v="7"/>
    <n v="9"/>
    <n v="23"/>
    <x v="3"/>
    <n v="4"/>
    <s v="imputed"/>
    <s v="1. FS"/>
    <s v="included"/>
    <n v="1"/>
  </r>
  <r>
    <x v="6"/>
    <n v="5.8860999999999999"/>
    <n v="67.626199999999997"/>
    <n v="-0.78320000000000001"/>
    <s v="Durch CatBoost ausgewählte Features: ['S-Gas DA D', 'S-Power price', 'P-EXY Average ', 'N&amp;P-Geschaeftsklima (Deutschland)', 'A-Gas storage Full (%)', 'S-Coal Price (close)', 'A-Importiertes Erdgas Deutschland', 'P-GPR', 'P-Schluss DXY ', 'S-CO2 Price', 'K-Temperatur 2m', 'N-Demand LDZ', 'N-Demand non-LDZ'] "/>
    <m/>
    <m/>
    <n v="4"/>
    <n v="4"/>
    <n v="7"/>
    <n v="15"/>
    <x v="3"/>
    <n v="4"/>
    <s v="imputed"/>
    <s v="1. FS"/>
    <s v="included"/>
    <n v="1"/>
  </r>
  <r>
    <x v="0"/>
    <n v="6.3666"/>
    <n v="7.7392000000000003"/>
    <n v="-0.57930000000000004"/>
    <s v="Durch CatBoost Feature Importance ausgewählte Features: ['S-Gas DA IT', 'S-Gas DA D', 'S-Gas DA D_lag1', 'S-Gas DA IT_lag1', 'S-Gas DA AU', 'A-LNG Inventory (~GWh)_rollmean_30', 'P-European_News_Index_rollmean_3', 'S-Gas DA D_rollmean_30', 'A-Importiertes Erdgas Deutschland_rollmean_30', 'S-Gas DA D_rollmin_7', 'N&amp;P-Geschaeftserwartungen (Deutschland)_rollmean_3', 'N&amp;P-Geschaeftsklima (verarbeitendes Gewerbe)_rollstd_3', 'A-Gas Injection (GWh/d)_rollmean_7'] "/>
    <m/>
    <d v="1899-12-30T02:47:00"/>
    <n v="11"/>
    <n v="11"/>
    <n v="14"/>
    <n v="108"/>
    <x v="4"/>
    <n v="5"/>
    <s v="not imputed"/>
    <s v="Granger Causality"/>
    <s v="not included"/>
    <n v="3"/>
  </r>
  <r>
    <x v="1"/>
    <n v="9.4278999999999993"/>
    <n v="11.0204"/>
    <n v="-2.2023999999999999"/>
    <s v="['S-Coal Price (close)', 'S-Power price', 'A-US LNG to Germany', 'P-GPR', 'K-Temperatur 2m', 'S-Gas DA D', 'S-Gas DA AU', 'S-Gas DA IT', 'K-Temperatur 2m_rollstd_7', 'N-Demand LDZ_rollmin_7', 'S-Gas DA IT_rollmean_3', 'S-CO2 Price_lag7', 'S-CO2 Price_rollmean_30'] "/>
    <s v="Beste Hyperparameter: {'solver': 'adam', 'learning_rate_init': 0.001, 'hidden_layer_sizes': (50,), 'epsilon': 1e-07, 'batch_size': 64, 'alpha': 0.1, 'activation': 'tanh'} "/>
    <d v="1899-12-30T08:01:00"/>
    <n v="11"/>
    <n v="11"/>
    <n v="11"/>
    <n v="99"/>
    <x v="4"/>
    <n v="5"/>
    <s v="not imputed"/>
    <s v="Granger Causality"/>
    <s v="not included"/>
    <n v="3"/>
  </r>
  <r>
    <x v="2"/>
    <n v="2.7235"/>
    <n v="3.6118000000000001"/>
    <n v="0.65600000000000003"/>
    <s v="['S-Gas DA IT', 'A-LNG Inventory (~GWh)_lag1', 'A-LNG Inventory (~GWh)_lag7', 'A-LNG Inventory (~GWh)_rollmean_30', 'A-LNG Inventory (~GWh)_rollstd_30', 'A-LNG Inventory (~GWh)_rollmax_7', 'A-Technical Capacity / DTMI (~GWh)_rollmean_3', 'A-Technical Capacity / DTMI (~GWh)_rollstd_3', 'A-Technical Capacity / DTMI (~GWh)_rollstd_7', 'A-Technical Capacity / DTMI (~GWh)_rollmean_30', 'A-Technical Capacity / DTMI (~GWh)_rollmax_7', 'N-Demand LDZ_lag1', 'N-Demand LDZ_rollmean_30'] "/>
    <s v="Beste Hyperparameter: {'colsample_bytree': 0.9, 'gamma': 0, 'learning_rate': 0.05, 'max_depth': 3, 'min_child_weight': 1, 'n_estimators': 400, 'reg_alpha': 0.001, 'reg_lambda': 0.01, 'subsample': 0.7} "/>
    <d v="1899-12-30T09:08:00"/>
    <n v="5"/>
    <n v="5"/>
    <n v="6"/>
    <n v="48"/>
    <x v="4"/>
    <n v="5"/>
    <s v="not imputed"/>
    <s v="Granger Causality"/>
    <s v="not included"/>
    <n v="3"/>
  </r>
  <r>
    <x v="3"/>
    <n v="1.3108"/>
    <n v="1.9155"/>
    <n v="0.90329999999999999"/>
    <m/>
    <m/>
    <m/>
    <n v="2"/>
    <n v="2"/>
    <n v="3"/>
    <n v="7"/>
    <x v="4"/>
    <n v="5"/>
    <s v="not imputed"/>
    <s v="Granger Causality"/>
    <s v="not included"/>
    <n v="1"/>
  </r>
  <r>
    <x v="4"/>
    <n v="2.1122999999999998"/>
    <n v="2.7854000000000001"/>
    <n v="0.7954"/>
    <m/>
    <m/>
    <m/>
    <n v="1"/>
    <n v="1"/>
    <n v="1"/>
    <n v="3"/>
    <x v="4"/>
    <n v="5"/>
    <s v="not imputed"/>
    <s v="Granger Causality"/>
    <s v="not included"/>
    <n v="1"/>
  </r>
  <r>
    <x v="5"/>
    <n v="1.3966000000000001"/>
    <n v="3.6457000000000002"/>
    <n v="0.90390000000000004"/>
    <s v="Durch CatBoost ausgewählte Features: ['S-Gas DA IT', 'S-Gas DA D', 'S-Gas DA D_lag1', 'S-Gas DA IT_lag1', 'S-Gas DA AU', 'A-LNG Inventory (~GWh)_rollmean_30', 'P-European_News_Index_rollmean_3', 'S-Gas DA D_rollmean_30', 'A-Importiertes Erdgas Deutschland_rollmean_30', 'S-Gas DA D_rollmin_7', 'N&amp;P-Geschaeftserwartungen (Deutschland)_rollmean_3', 'N&amp;P-Geschaeftsklima (verarbeitendes Gewerbe)_rollstd_3', 'A-Gas Injection (GWh/d)_rollmean_7'] "/>
    <m/>
    <m/>
    <n v="1"/>
    <n v="1"/>
    <n v="1"/>
    <n v="3"/>
    <x v="4"/>
    <n v="5"/>
    <s v="not imputed"/>
    <s v="Granger Causality"/>
    <s v="not included"/>
    <n v="1"/>
  </r>
  <r>
    <x v="6"/>
    <n v="15.544"/>
    <n v="349.1619"/>
    <n v="-8.2068999999999992"/>
    <s v="Durch CatBoost ausgewählte Features: ['S-Gas DA D', 'S-Gas DA IT', 'S-Power price', 'S-Gas DA UK', 'S-Gas DA AU', 'A-Gas storage Full (%)', 'N&amp;P-Geschaeftslage (verarbeitendes Gewerbe)', 'N&amp;P-Geschaeftserwartungen (Deutschland)', 'A-Flow Azerbaijan via TAP to Italy', 'A-US LNG Exportterminals', 'A-gas storage Trend (%)', 'A-Gas in storage (TWh)', 'S-Coal Channel (Min)'] "/>
    <m/>
    <m/>
    <n v="11"/>
    <n v="11"/>
    <n v="12"/>
    <n v="34"/>
    <x v="4"/>
    <n v="5"/>
    <s v="not imputed"/>
    <s v="Granger Causality"/>
    <s v="not included"/>
    <n v="1"/>
  </r>
  <r>
    <x v="0"/>
    <n v="5.6130000000000004"/>
    <n v="7.3955000000000002"/>
    <n v="-0.44219999999999998"/>
    <s v="['S-Gas DA D', 'S-Gas DA D_rollmean_3', 'S-Power price', 'S-Gas DA D_lag1', 'S-Gas DA D_rollmean_30', 'S-Power price_rollmean_3', 'S-Power price_rollmin_7', 'S-Gas DA D_rollmean_7', 'P-GPR_rollmean_30', 'S-Power price_lag1', 'K-Wind speed_rollstd_30', 'S-Power price_rollmax_7', 'S-Power price_rollmean_7'] "/>
    <m/>
    <m/>
    <n v="10"/>
    <n v="10"/>
    <n v="12"/>
    <n v="96"/>
    <x v="5"/>
    <n v="6"/>
    <s v="imputed"/>
    <s v="1. FS"/>
    <s v="not included"/>
    <n v="3"/>
  </r>
  <r>
    <x v="1"/>
    <n v="3.9670999999999998"/>
    <n v="5.5441000000000003"/>
    <n v="0.1895"/>
    <s v="['K-Wind speed', 'S-Power price', 'A-Importiertes Erdgas Deutschland', 'N&amp;P-Geschaeftsklima (Deutschland)', 'P-European_News_Index', 'P-EXY Average ', 'S-Gas DA D', 'S-Oil Spot Price (Brent)', 'S-Power price_rollmean_7', 'S-Power price_rollstd_7', 'N&amp;P-Geschaeftsklima (Deutschland)_rollstd_7', 'N&amp;P-Geschaeftsklima (Deutschland)_rollmax_7', 'P-European_News_Index_rollmean_30'] "/>
    <s v="Beste Hyperparameter: {'solver': 'adam', 'learning_rate_init': 0.001, 'hidden_layer_sizes': (50, 50), 'epsilon': 1e-07, 'batch_size': 64, 'alpha': 0.1, 'activation': 'tanh'} "/>
    <d v="1899-12-30T04:02:00"/>
    <n v="3"/>
    <n v="4"/>
    <n v="5"/>
    <n v="36"/>
    <x v="5"/>
    <n v="6"/>
    <s v="imputed"/>
    <s v="1. FS"/>
    <s v="not included"/>
    <n v="3"/>
  </r>
  <r>
    <x v="2"/>
    <n v="1.5923"/>
    <n v="2.1133000000000002"/>
    <n v="0.88219999999999998"/>
    <s v="['S-Gas DA D', 'S-Power price_lag1', 'S-Power price_rollmean_3', 'S-Power price_rollmean_7', 'S-Power price_rollmin_7', 'S-Power price_rollmax_7', 'P-GPR_rollmin_7', 'P-EXY Average _lag1', 'P-EXY Average _rollmean_3', 'S-Gas DA D_rollstd_7', 'S-Gas DA D_rollmax_7', 'Season_Summer', 'Season_Winter'] "/>
    <s v="Beste Hyperparameter: {'colsample_bytree': 0.9, 'gamma': 0, 'learning_rate': 0.05, 'max_depth': 5, 'min_child_weight': 3, 'n_estimators': 200, 'reg_alpha': 0.001, 'reg_lambda': 0.01, 'subsample': 0.9} "/>
    <d v="1899-12-30T09:39:00"/>
    <n v="1"/>
    <n v="1"/>
    <n v="1"/>
    <n v="9"/>
    <x v="5"/>
    <n v="6"/>
    <s v="imputed"/>
    <s v="1. FS"/>
    <s v="not included"/>
    <n v="3"/>
  </r>
  <r>
    <x v="3"/>
    <n v="7.4016999999999999"/>
    <n v="10.068199999999999"/>
    <n v="-1.6729000000000001"/>
    <s v="Top 10 Features laut CatBoost: ['S-Gas DA D_lag1', 'S-Gas DA D_rollmean_3', 'S-Power price_rollmean_3', 'S-Power price_lag1', 'S-Power price', 'S-Gas DA D_rollmin_7', 'S-Gas DA D', 'P-EXY Average _rollmax_7', 'S-Power price_rollmin_7', 'S-Gas DA D_rollmax_7'] "/>
    <m/>
    <m/>
    <n v="9"/>
    <n v="11"/>
    <n v="13"/>
    <n v="33"/>
    <x v="5"/>
    <n v="6"/>
    <s v="imputed"/>
    <s v="1. FS"/>
    <s v="not included"/>
    <n v="1"/>
  </r>
  <r>
    <x v="4"/>
    <n v="5.2378999999999998"/>
    <n v="7.6371000000000002"/>
    <n v="-0.53800000000000003"/>
    <m/>
    <m/>
    <m/>
    <n v="6"/>
    <n v="7"/>
    <n v="9"/>
    <n v="22"/>
    <x v="5"/>
    <n v="6"/>
    <s v="imputed"/>
    <s v="1. FS"/>
    <s v="not included"/>
    <n v="1"/>
  </r>
  <r>
    <x v="5"/>
    <n v="4.6883999999999997"/>
    <n v="46.131900000000002"/>
    <n v="-0.21640000000000001"/>
    <s v="['S-Gas DA D', 'S-Gas DA D_rollmean_3', 'S-Power price', 'S-Gas DA D_lag1', 'S-Gas DA D_rollmean_30', 'S-Power price_rollmean_3', 'S-Power price_rollmin_7', 'S-Gas DA D_rollmean_7', 'P-GPR_rollmean_30', 'S-Power price_lag1', 'K-Wind speed_rollstd_30', 'S-Power price_rollmax_7', 'S-Power price_rollmean_7'] "/>
    <m/>
    <m/>
    <n v="5"/>
    <n v="5"/>
    <n v="8"/>
    <n v="18"/>
    <x v="5"/>
    <n v="6"/>
    <s v="imputed"/>
    <s v="1. FS"/>
    <s v="not included"/>
    <n v="1"/>
  </r>
  <r>
    <x v="6"/>
    <n v="5.8860999999999999"/>
    <n v="67.626199999999997"/>
    <n v="-0.78320000000000001"/>
    <s v="Durch CatBoost ausgewählte Features: ['S-Gas DA D', 'S-Power price', 'P-EXY Average ', 'N&amp;P-Geschaeftsklima (Deutschland)', 'A-Gas storage Full (%)', 'S-Coal Price (close)', 'A-Importiertes Erdgas Deutschland', 'P-GPR', 'P-Schluss DXY ', 'S-CO2 Price', 'K-Temperatur 2m', 'N-Demand LDZ', 'N-Demand non-LDZ'] "/>
    <m/>
    <m/>
    <n v="5"/>
    <n v="5"/>
    <n v="6"/>
    <n v="16"/>
    <x v="5"/>
    <n v="6"/>
    <s v="imputed"/>
    <s v="1. FS"/>
    <s v="not included"/>
    <n v="1"/>
  </r>
  <r>
    <x v="0"/>
    <n v="10.3657"/>
    <n v="12.6568"/>
    <n v="1.6000000000000001E-3"/>
    <s v="['S-Gas DA D', 'S-Gas DA D_rollmean_3', 'S-Gas DA D_lag1', 'P-EXY Average _rollmean_7', 'S-Power price', 'N&amp;P-Geschaeftsklima (Deutschland)_rollmax_7', 'S-Power price_lag1', 'S-Gas DA D_rollmax_7', 'A-US LNG Exportterminals_rollstd_30', 'A-gas storage Trend (%)_rollmean_7', 'S-Power price_rollmean_3', 'P-Germany_News_Index_rollmean_30', 'S-Gas DA FR_rollmax_7'] "/>
    <m/>
    <d v="1899-12-30T02:30:00"/>
    <n v="15"/>
    <n v="14"/>
    <n v="15"/>
    <n v="132"/>
    <x v="6"/>
    <n v="7"/>
    <s v="not imputed"/>
    <s v="Correlation"/>
    <s v="not included"/>
    <n v="3"/>
  </r>
  <r>
    <x v="1"/>
    <n v="9.2248999999999999"/>
    <n v="11.555999999999999"/>
    <n v="0.1663"/>
    <s v="['S-Gas DA D', 'S-Coal Price (close)_rollmean_7', 'A-Flow Russia to Bulgaria (TurkStream 2)_rollmean_7', 'A-Flow Azerbaijan via TAP to Italy_rollstd_3', 'K-Temperatur 2m_lag1', 'P-EXY (BidNet)_rollstd_30', 'S-Gas DA FR_rollstd_30', 'S-Gas DA D_rollmean_3', 'S-Gas DA D_rollstd_3', 'S-Gas DA D_rollmin_7', 'S-Gas DA D_rollmax_7', 'A-US LNG Exportterminals_rollmean_3', 'A-US LNG Exportterminals_rollstd_3'] "/>
    <s v="Beste Hyperparameter: {'solver': 'adam', 'learning_rate_init': 0.0001, 'hidden_layer_sizes': (100,), 'epsilon': 1e-07, 'batch_size': 64, 'alpha': 0.01, 'activation': 'tanh'} "/>
    <d v="1899-12-30T07:22:00"/>
    <n v="7"/>
    <n v="7"/>
    <n v="8"/>
    <n v="66"/>
    <x v="6"/>
    <n v="7"/>
    <s v="not imputed"/>
    <s v="Correlation"/>
    <s v="not included"/>
    <n v="3"/>
  </r>
  <r>
    <x v="2"/>
    <n v="13.061400000000001"/>
    <n v="15.398199999999999"/>
    <n v="-0.47770000000000001"/>
    <s v="['A- UnPlanned Unavailability Norway', 'S-Gas DA D', 'A-LNG Inventory (~GWh)_rollmean_3', 'A-LNG Inventory (~GWh)_rollmax_7', 'N-Demand non-LDZ_rollmax_7', 'S-Gas DA FR_lag1', 'S-Gas DA FR_lag7', 'S-Gas DA FR_rollmean_3', 'S-Gas DA FR_rollmean_7', 'S-Gas DA FR_rollmax_7', 'S-CO2 Price_lag1', 'Season_Summer', 'Season_Winter'] "/>
    <s v="Beste Hyperparameter: {'colsample_bytree': 0.9, 'gamma': 0, 'learning_rate': 0.05, 'max_depth': 3, 'min_child_weight': 1, 'n_estimators': 400, 'reg_alpha': 0.001, 'reg_lambda': 0.01, 'subsample': 0.9} "/>
    <m/>
    <n v="16"/>
    <n v="16"/>
    <n v="5"/>
    <n v="111"/>
    <x v="6"/>
    <n v="7"/>
    <s v="not imputed"/>
    <s v="Correlation"/>
    <s v="not included"/>
    <n v="3"/>
  </r>
  <r>
    <x v="3"/>
    <n v="10.324"/>
    <n v="12.578900000000001"/>
    <n v="1.3899999999999999E-2"/>
    <s v="Top 10 Features laut CatBoost: ['S-Gas DA D', 'S-Gas DA D_lag1', 'S-Power price', 'S-Power price_lag1', 'S-Gas DA D_rollmean_3', 'S-Gas DA D_rollmax_7', 'N&amp;P-Geschaeftsklima (verarbeitendes Gewerbe)_rollstd_30', 'S-Gas DA D_rollmin_7', 'A-Flow Russian Three Main Lines_rollmax_7', 'S-Power price_rollmean_7'] "/>
    <m/>
    <m/>
    <n v="4"/>
    <n v="4"/>
    <n v="5"/>
    <n v="13"/>
    <x v="6"/>
    <n v="7"/>
    <s v="not imputed"/>
    <s v="Correlation"/>
    <s v="not included"/>
    <n v="1"/>
  </r>
  <r>
    <x v="4"/>
    <n v="19.111899999999999"/>
    <n v="21.5519"/>
    <n v="-1.8949"/>
    <m/>
    <m/>
    <m/>
    <n v="3"/>
    <n v="2"/>
    <n v="2"/>
    <n v="7"/>
    <x v="6"/>
    <n v="7"/>
    <s v="not imputed"/>
    <s v="Correlation"/>
    <s v="not included"/>
    <n v="1"/>
  </r>
  <r>
    <x v="5"/>
    <n v="7.8826400000000003"/>
    <n v="107.4841"/>
    <n v="0.3301"/>
    <s v="['S-Gas DA D', 'S-Gas DA D_rollmean_3', 'S-Gas DA D_lag1', 'P-EXY Average _rollmean_7', 'S-Power price', 'N&amp;P-Geschaeftsklima (Deutschland)_rollmax_7', 'S-Power price_lag1', 'S-Gas DA D_rollmax_7', 'A-US LNG Exportterminals_rollstd_30', 'A-gas storage Trend (%)_rollmean_7', 'S-Power price_rollmean_3', 'P-Germany_News_Index_rollmean_30', 'S-Gas DA FR_rollmax_7'] "/>
    <m/>
    <m/>
    <n v="4"/>
    <n v="4"/>
    <n v="4"/>
    <n v="12"/>
    <x v="6"/>
    <n v="7"/>
    <s v="not imputed"/>
    <s v="Correlation"/>
    <s v="not included"/>
    <n v="1"/>
  </r>
  <r>
    <x v="6"/>
    <n v="22.030999999999999"/>
    <n v="542.07719999999995"/>
    <n v="-2.3784000000000001"/>
    <s v="Durch CatBoost ausgewählte Features: ['S-Gas DA D', 'S-Power price', 'S-Gas DA UK', 'N&amp;P-Geschaeftsklima (Deutschland)', 'P-EXY Average ', 'A-Flow Russia to Bulgaria (TurkStream 2)', 'A-Flow Norway to Continent (excl UK)', 'S-Oil Spot Price (Brent)', 'N-Demand non-LDZ', 'A-US LNG Exportterminals', 'P-GPR', 'K-Wind speed', 'A-Flow UK LNG Sendout'] "/>
    <m/>
    <m/>
    <n v="3"/>
    <n v="3"/>
    <n v="3"/>
    <n v="9"/>
    <x v="6"/>
    <n v="7"/>
    <s v="not imputed"/>
    <s v="Correlation"/>
    <s v="not included"/>
    <n v="1"/>
  </r>
  <r>
    <x v="0"/>
    <n v="2.6785999999999999"/>
    <n v="3.7568000000000001"/>
    <n v="0.62790000000000001"/>
    <s v="Durch CatBoost Feature Importance ausgewählte Features: ['S-Gas DA D_rollmean_3', 'S-Gas DA IT', 'S-Gas DA D', 'S-Gas DA IT_rollmean_3', 'S-Power price_lag1', 'S-Gas DA IT_lag1', 'S-Gas DA D_rollmin_7', 'S-Power price_rollmean_7', 'S-Power price_rollmean_3', 'S-Power price', 'N&amp;P-Geschaeftsklima (verarbeitendes Gewerbe)_rollmean_3', 'A-Gas in storage (TWh)_lag7', 'N&amp;P-Geschaeftslage (verarbeitendes Gewerbe)_rollmean_3'] "/>
    <m/>
    <d v="1899-12-30T02:13:00"/>
    <n v="1"/>
    <n v="3"/>
    <n v="2"/>
    <n v="18"/>
    <x v="7"/>
    <n v="8"/>
    <s v="imputed"/>
    <s v="Granger Causality"/>
    <s v="included"/>
    <n v="3"/>
  </r>
  <r>
    <x v="1"/>
    <n v="14.955500000000001"/>
    <n v="17.324300000000001"/>
    <n v="-6.9139999999999997"/>
    <s v="Ausgewählte Features: ['S-Power price', 'A-Flow Russia to Bulgaria (TurkStream 2)', 'A-Flow Azerbaijan via TAP to Italy', 'N&amp;P-Geschaeftslage (verarbeitendes Gewerbe)', 'A-Technical Capacity / DTMI (~GWh)', 'S-Gas DA D', 'S-Coal Switching Price Average', 'S-Power price_rollmin_7', 'N&amp;P-Geschaeftserwartungen (Deutschland)_rollmean_3', 'N&amp;P-Geschaeftserwartungen (Deutschland)_rollstd_3', 'N&amp;P-Geschaeftsklima (verarbeitendes Gewerbe)_rollmean_30', 'A-LNG Inventory (~GWh)_rollmean_3', 'S-Gas DA D_rollmax_7'] "/>
    <s v="Beste Hyperparameter: {'solver': 'adam', 'learning_rate_init': 0.0001, 'hidden_layer_sizes': (100,), 'epsilon': 1e-07, 'batch_size': 64, 'alpha': 0.1, 'activation': 'tanh'} "/>
    <d v="1899-12-30T09:50:00"/>
    <n v="16"/>
    <n v="16"/>
    <n v="15"/>
    <n v="141"/>
    <x v="7"/>
    <n v="8"/>
    <s v="imputed"/>
    <s v="Granger Causality"/>
    <s v="included"/>
    <n v="3"/>
  </r>
  <r>
    <x v="2"/>
    <n v="2.8995000000000002"/>
    <n v="3.9100999999999999"/>
    <n v="0.59689999999999999"/>
    <s v="Ausgewählte Features: ['S-Power price', 'N&amp;P-Geschaeftsklima (verarbeitendes Gewerbe)_rollstd_30', 'A-LNG Inventory (~GWh)_rollmin_7', 'A-Technical Capacity / DTMI (~GWh)_lag7', 'A-Technical Capacity / DTMI (~GWh)_rollmin_7', 'S-Gas DA IT_rollmean_7', 'S-Gas DA IT_rollmax_7', 'S-Coal Switching Price Average_rollstd_3', 'Month_April', 'Month_August', 'Month_February', 'Month_January', 'Month_September'] "/>
    <s v="Beste Hyperparameter: {'colsample_bytree': 0.9, 'gamma': 0, 'learning_rate': 0.05, 'max_depth': 5, 'min_child_weight': 3, 'n_estimators': 400, 'reg_alpha': 0.01, 'reg_lambda': 0.01, 'subsample': 0.7} "/>
    <d v="1899-12-30T11:07:00"/>
    <n v="6"/>
    <n v="7"/>
    <n v="8"/>
    <n v="63"/>
    <x v="7"/>
    <n v="8"/>
    <s v="imputed"/>
    <s v="Granger Causality"/>
    <s v="included"/>
    <n v="3"/>
  </r>
  <r>
    <x v="3"/>
    <n v="7.4489000000000001"/>
    <n v="10.040800000000001"/>
    <n v="-1.6584000000000001"/>
    <s v="Top 10 Features laut CatBoost: ['S-Gas DA D', 'S-Power price_rollmean_3', 'S-Power price_lag1', 'S-Gas DA IT_lag1', 'S-Power price', 'S-Gas DA AU', 'S-Gas DA UK_lag1', 'S-Gas DA D_rollmax_7', 'S-Gas DA IT_rollmean_7', 'S-Gas DA IT_rollmean_3'] "/>
    <m/>
    <m/>
    <n v="10"/>
    <n v="10"/>
    <n v="12"/>
    <n v="32"/>
    <x v="7"/>
    <n v="8"/>
    <s v="imputed"/>
    <s v="Granger Causality"/>
    <s v="included"/>
    <n v="1"/>
  </r>
  <r>
    <x v="4"/>
    <n v="9.4042999999999992"/>
    <n v="11.5633"/>
    <n v="-2.5257000000000001"/>
    <m/>
    <m/>
    <m/>
    <n v="9"/>
    <n v="9"/>
    <n v="11"/>
    <n v="29"/>
    <x v="7"/>
    <n v="8"/>
    <s v="imputed"/>
    <s v="Granger Causality"/>
    <s v="included"/>
    <n v="1"/>
  </r>
  <r>
    <x v="5"/>
    <n v="10.4809"/>
    <n v="152.852"/>
    <n v="-3.0305"/>
    <s v="Durch CatBoost ausgewählte Features: ['S-Gas DA D_rollmean_3', 'S-Gas DA IT', 'S-Gas DA D', 'S-Gas DA IT_rollmean_3', 'S-Power price_lag1', 'S-Gas DA IT_lag1', 'S-Gas DA D_rollmin_7', 'S-Power price_rollmean_7', 'S-Power price_rollmean_3', 'S-Power price', 'N&amp;P-Geschaeftsklima (verarbeitendes Gewerbe)_rollmean_3', 'A-Gas in storage (TWh)_lag7', 'N&amp;P-Geschaeftslage (verarbeitendes Gewerbe)_rollmean_3'] "/>
    <m/>
    <m/>
    <n v="11"/>
    <n v="11"/>
    <n v="11"/>
    <n v="33"/>
    <x v="7"/>
    <n v="8"/>
    <s v="imputed"/>
    <s v="Granger Causality"/>
    <s v="included"/>
    <n v="1"/>
  </r>
  <r>
    <x v="6"/>
    <n v="17.21"/>
    <n v="410.45159999999998"/>
    <n v="-9.8230000000000004"/>
    <s v="Durch CatBoost ausgewählte Features: ['S-Gas DA D', 'S-Power price', 'S-Gas DA IT', 'S-Gas DA UK', 'N&amp;P-Geschaeftslage (verarbeitendes Gewerbe)', 'S-Gas DA AU', 'S-Coal Channel (Min)', 'A-Gas storage Full (%)', 'A-Gas in storage (TWh)', 'A-Flow Continental LNG Sendout ', 'A-Flow Old Russian Routes to Poland (Drozdowicze, Wysokoje, Tietierowka &amp; PWP)', 'P-European_News_Index', 'N&amp;P-Geschaeftsklima (verarbeitendes Gewerbe)'] "/>
    <m/>
    <m/>
    <n v="12"/>
    <n v="12"/>
    <n v="13"/>
    <n v="37"/>
    <x v="7"/>
    <n v="8"/>
    <s v="imputed"/>
    <s v="Granger Causality"/>
    <s v="included"/>
    <n v="1"/>
  </r>
  <r>
    <x v="0"/>
    <n v="3.3894000000000002"/>
    <n v="3.6692999999999998"/>
    <n v="-0.502"/>
    <s v="['S-Gas DA D_lag1', 'S-Gas DA IT', 'S-Gas DA D', 'S-Power price', 'S-Power price_rollmean_7', 'S-Power price_lag1', 'S-Gas DA AU', 'N&amp;P-Geschaeftslage (verarbeitendes Gewerbe)_rollmean_7', 'S-Gas DA IT_lag1', 'S-Power price_rollmean_3', 'S-Power price_rollmin_7', 'A-Flow Old Russian Routes to Poland (Drozdowicze, Wysokoje, Tietierowka &amp; PWP)_rollmean_30', 'N&amp;P-Geschaeftsklima (verarbeitendes Gewerbe)_rollmean_30'] "/>
    <m/>
    <m/>
    <n v="4"/>
    <n v="2"/>
    <n v="13"/>
    <n v="57"/>
    <x v="8"/>
    <n v="9"/>
    <s v="imputed"/>
    <s v="Granger Causality"/>
    <s v="not included"/>
    <n v="3"/>
  </r>
  <r>
    <x v="1"/>
    <n v="4.8085000000000004"/>
    <n v="5.8589000000000002"/>
    <n v="-2.8296000000000001"/>
    <s v="['S-Power price', 'A-Flow Russia to Bulgaria (TurkStream 2)', 'A-Flow Azerbaijan via TAP to Italy', 'N&amp;P-Geschaeftslage (verarbeitendes Gewerbe)', 'A-Technical Capacity / DTMI (~GWh)', 'S-Gas DA D', 'S-Coal Switching Price Average', 'S-Power price_rollmin_7', 'N&amp;P-Geschaeftserwartungen (Deutschland)_rollmean_3', 'N&amp;P-Geschaeftserwartungen (Deutschland)_rollstd_3', 'N&amp;P-Geschaeftsklima (verarbeitendes Gewerbe)_rollmean_30', 'A-LNG Inventory (~GWh)_rollmean_3', 'S-Gas DA D_rollmax_7'] "/>
    <s v="Beste Hyperparameter: {'solver': 'adam', 'learning_rate_init': 0.001, 'hidden_layer_sizes': (50,), 'epsilon': 1e-07, 'batch_size': 64, 'alpha': 1.0, 'activation': 'tanh'} "/>
    <d v="1899-12-30T08:38:00"/>
    <n v="5"/>
    <n v="5"/>
    <n v="13"/>
    <n v="69"/>
    <x v="8"/>
    <n v="9"/>
    <s v="imputed"/>
    <s v="Granger Causality"/>
    <s v="not included"/>
    <n v="3"/>
  </r>
  <r>
    <x v="2"/>
    <n v="4.2023000000000001"/>
    <n v="4.8993000000000002"/>
    <n v="-1.6778"/>
    <s v="['S-Power price', 'A-Flow UK LNG Sendout', 'S-Coal Price (close)_rollstd_7', 'N&amp;P-Geschaeftsklima (verarbeitendes Gewerbe)_rollstd_30', 'A-LNG Inventory (~GWh)_lag7', 'A-LNG Inventory (~GWh)_rollmin_7', 'A-Technical Capacity / DTMI (~GWh)_lag7', 'A-Technical Capacity / DTMI (~GWh)_rollmin_7', 'S-Gas DA IT_rollmean_7', 'S-Gas DA IT_rollmax_7', 'S-Coal Switching Price Average_rollstd_3', 'Season_Summer', 'Season_Winter'] "/>
    <s v="Beste Hyperparameter: {'colsample_bytree': 0.9, 'gamma': 0, 'learning_rate': 0.05, 'max_depth': 5, 'min_child_weight': 3, 'n_estimators': 400, 'reg_alpha': 0.001, 'reg_lambda': 1, 'subsample': 0.9}"/>
    <d v="1899-12-30T11:48:00"/>
    <n v="10"/>
    <n v="9"/>
    <n v="14"/>
    <n v="99"/>
    <x v="8"/>
    <n v="9"/>
    <s v="imputed"/>
    <s v="Granger Causality"/>
    <s v="not included"/>
    <n v="3"/>
  </r>
  <r>
    <x v="3"/>
    <n v="7.8196000000000003"/>
    <n v="8.9842999999999993"/>
    <n v="-8.0051000000000005"/>
    <s v="Top 10 Features laut CatBoost: ['S-Power price_lag1', 'S-Gas DA AU', 'S-Power price_rollmax_7', 'N&amp;P-Geschaeftslage (verarbeitendes Gewerbe)_rollmean_30', 'S-Power price_rollmin_7', 'S-Gas DA D_lag1', 'S-Gas DA D_rollmin_7', 'S-Power price_rollmean_7', 'S-Power price', 'S-Gas DA IT_rollmean_3'] "/>
    <m/>
    <m/>
    <n v="11"/>
    <n v="9"/>
    <n v="14"/>
    <n v="34"/>
    <x v="8"/>
    <n v="9"/>
    <s v="imputed"/>
    <s v="Granger Causality"/>
    <s v="not included"/>
    <n v="1"/>
  </r>
  <r>
    <x v="4"/>
    <n v="7.2431999999999999"/>
    <n v="9.3524999999999991"/>
    <n v="-8.7582000000000004"/>
    <m/>
    <m/>
    <m/>
    <n v="8"/>
    <n v="8"/>
    <n v="15"/>
    <n v="31"/>
    <x v="8"/>
    <n v="9"/>
    <s v="imputed"/>
    <s v="Granger Causality"/>
    <s v="not included"/>
    <n v="1"/>
  </r>
  <r>
    <x v="5"/>
    <n v="5.4630999999999998"/>
    <n v="49.521999999999998"/>
    <n v="-4.5247999999999999"/>
    <s v="['S-Gas DA D_lag1', 'S-Gas DA IT', 'S-Gas DA D', 'S-Power price', 'S-Power price_rollmean_7', 'S-Power price_lag1', 'S-Gas DA AU', 'N&amp;P-Geschaeftslage (verarbeitendes Gewerbe)_rollmean_7', 'S-Gas DA IT_lag1', 'S-Power price_rollmean_3', 'S-Power price_rollmin_7', 'A-Flow Old Russian Routes to Poland (Drozdowicze, Wysokoje, Tietierowka &amp; PWP)_rollmean_30', 'N&amp;P-Geschaeftsklima (verarbeitendes Gewerbe)_rollmean_30'] "/>
    <m/>
    <m/>
    <n v="6"/>
    <n v="6"/>
    <n v="12"/>
    <n v="24"/>
    <x v="8"/>
    <n v="9"/>
    <s v="imputed"/>
    <s v="Granger Causality"/>
    <s v="not included"/>
    <n v="1"/>
  </r>
  <r>
    <x v="6"/>
    <n v="20.395499999999998"/>
    <n v="555.79430000000002"/>
    <n v="-61.005400000000002"/>
    <s v="Durch CatBoost ausgewählte Features: ['S-Gas DA D', 'S-Power price', 'S-Gas DA IT', 'S-Gas DA UK', 'N&amp;P-Geschaeftslage (verarbeitendes Gewerbe)', 'S-Gas DA AU', 'S-Coal Channel (Min)', 'A-Gas storage Full (%)', 'A-Gas in storage (TWh)', 'A-Flow Continental LNG Sendout ', 'A-Flow Old Russian Routes to Poland (Drozdowicze, Wysokoje, Tietierowka &amp; PWP)', 'P-European_News_Index', 'N&amp;P-Geschaeftsklima (verarbeitendes Gewerbe)'] "/>
    <m/>
    <m/>
    <n v="14"/>
    <n v="14"/>
    <n v="14"/>
    <n v="42"/>
    <x v="8"/>
    <n v="9"/>
    <s v="imputed"/>
    <s v="Granger Causality"/>
    <s v="not included"/>
    <n v="1"/>
  </r>
  <r>
    <x v="0"/>
    <n v="70779"/>
    <n v="9.1819000000000006"/>
    <n v="0.47460000000000002"/>
    <s v="Durch CatBoost Feature Importance ausgewählte Features: ['S-Gas DA IT', 'S-Gas DA D', 'S-Gas DA D_rollmean_3', 'S-Gas DA D_lag1', 'S-Gas DA IT_lag1', 'A-Gas Injection (GWh/d)_rollmax_7', 'S-Gas DA D_rollmin_7', 'S-Gas DA AU_rollmean_3', 'S-Coal Price (close)_lag7', 'A-Gas storage Full (%)_rollmax_7', 'S-Gas DA IT_rollmean_3', 'A-Gas in storage (TWh)_rollmin_7', 'N-Demand LDZ'] "/>
    <m/>
    <d v="1899-12-30T02:46:00"/>
    <n v="16"/>
    <n v="12"/>
    <n v="4"/>
    <n v="96"/>
    <x v="9"/>
    <n v="10"/>
    <s v="not imputed"/>
    <s v="Granger Causality"/>
    <s v="included"/>
    <n v="3"/>
  </r>
  <r>
    <x v="1"/>
    <n v="13.3508"/>
    <n v="14.355499999999999"/>
    <n v="-0.28439999999999999"/>
    <s v="Ausgewählte Features: ['S-Gas DA D', 'S-Gas DA AU', 'S-Gas DA IT', 'A-Flow Continental LNG Sendout _rollmin_7', 'P-European_News_Index_rollmax_7', 'A-LNG Inventory (~GWh)_rollstd_7', 'S-Gas DA D_rollmax_7', 'S-Gas DA IT_rollmean_3', 'S-CO2 Price_rollmean_30', 'A-US LNG Exportterminals_lag7', 'Month_April', 'Month_January', 'Month_November'] "/>
    <s v="Beste Hyperparameter: {'solver': 'adam', 'learning_rate_init': 0.001, 'hidden_layer_sizes': (50,), 'epsilon': 1e-07, 'batch_size': 32, 'alpha': 0.01, 'activation': 'tanh'} "/>
    <d v="1899-12-30T19:31:00"/>
    <n v="14"/>
    <n v="14"/>
    <n v="7"/>
    <n v="105"/>
    <x v="9"/>
    <n v="10"/>
    <s v="not imputed"/>
    <s v="Granger Causality"/>
    <s v="included"/>
    <n v="3"/>
  </r>
  <r>
    <x v="2"/>
    <n v="10.2578"/>
    <n v="13.1692"/>
    <n v="-8.09E-2"/>
    <s v="Ausgewählte Features: ['S-Gas DA IT', 'A-LNG Inventory (~GWh)_lag7', 'A-LNG Inventory (~GWh)_rollstd_3', 'A-LNG Inventory (~GWh)_rollstd_7', 'A-LNG Inventory (~GWh)_rollstd_30', 'A-Technical Capacity / DTMI (~GWh)_rollmean_3', 'A-Technical Capacity / DTMI (~GWh)_rollmean_30', 'A-Technical Capacity / DTMI (~GWh)_rollstd_30', 'A-Technical Capacity / DTMI (~GWh)_rollmin_7', 'N-Demand LDZ_lag1', 'Month_April', 'Month_March', 'Month_September'] "/>
    <s v="Beste Hyperparameter: {'colsample_bytree': 0.9, 'gamma': 0, 'learning_rate': 0.05, 'max_depth': 3, 'min_child_weight': 1, 'n_estimators': 400, 'reg_alpha': 0.001, 'reg_lambda': 0.01, 'subsample': 0.7} "/>
    <d v="1899-12-30T08:03:00"/>
    <n v="13"/>
    <n v="15"/>
    <n v="13"/>
    <n v="123"/>
    <x v="9"/>
    <n v="10"/>
    <s v="not imputed"/>
    <s v="Granger Causality"/>
    <s v="included"/>
    <n v="3"/>
  </r>
  <r>
    <x v="3"/>
    <n v="10.3279"/>
    <n v="12.4146"/>
    <n v="3.95E-2"/>
    <s v="Top 10 Features laut CatBoost: ['S-Gas DA IT', 'S-Gas DA D', 'S-Gas DA D_rollmin_7', 'S-Gas DA AU', 'S-Gas DA IT_lag1', 'S-Gas DA D_lag1', 'S-Gas DA IT_rollmin_7', 'S-Power price_rollmean_3', 'S-Gas DA D_rollmean_3', 'S-Gas DA IT_rollmean_3'] "/>
    <m/>
    <m/>
    <n v="13"/>
    <n v="13"/>
    <n v="9"/>
    <n v="35"/>
    <x v="9"/>
    <n v="10"/>
    <s v="not imputed"/>
    <s v="Granger Causality"/>
    <s v="included"/>
    <n v="1"/>
  </r>
  <r>
    <x v="4"/>
    <n v="10.095499999999999"/>
    <n v="12.9107"/>
    <n v="-3.8899999999999997E-2"/>
    <m/>
    <m/>
    <m/>
    <n v="11"/>
    <n v="10"/>
    <n v="5"/>
    <n v="26"/>
    <x v="9"/>
    <n v="10"/>
    <s v="not imputed"/>
    <s v="Granger Causality"/>
    <s v="included"/>
    <n v="1"/>
  </r>
  <r>
    <x v="5"/>
    <n v="9.3181999999999992"/>
    <n v="141.1405"/>
    <n v="0.12039999999999999"/>
    <s v="Durch CatBoost ausgewählte Features: ['S-Gas DA IT', 'S-Gas DA D', 'S-Gas DA D_rollmean_3', 'S-Gas DA D_lag1', 'S-Gas DA IT_lag1', 'A-Gas Injection (GWh/d)_rollmax_7', 'S-Gas DA D_rollmin_7', 'S-Gas DA AU_rollmean_3', 'S-Coal Price (close)_lag7', 'A-Gas storage Full (%)_rollmax_7', 'S-Gas DA IT_rollmean_3', 'A-Gas in storage (TWh)_rollmin_7', 'N-Demand LDZ'] "/>
    <m/>
    <m/>
    <n v="9"/>
    <n v="9"/>
    <n v="5"/>
    <n v="23"/>
    <x v="9"/>
    <n v="10"/>
    <s v="not imputed"/>
    <s v="Granger Causality"/>
    <s v="included"/>
    <n v="1"/>
  </r>
  <r>
    <x v="6"/>
    <n v="13.9976"/>
    <n v="243.32390000000001"/>
    <n v="-0.51649999999999996"/>
    <s v="Durch CatBoost ausgewählte Features: ['S-Gas DA D', 'S-Gas DA IT', 'S-Power price', 'S-Gas DA UK', 'S-Gas DA AU', 'A-Gas storage Full (%)', 'N&amp;P-Geschaeftslage (verarbeitendes Gewerbe)', 'N&amp;P-Geschaeftserwartungen (Deutschland)', 'A-Flow Azerbaijan via TAP to Italy', 'A-US LNG Exportterminals', 'A-gas storage Trend (%)', 'A-Gas in storage (TWh)', 'S-Coal Channel (Min)'] "/>
    <m/>
    <m/>
    <n v="8"/>
    <n v="8"/>
    <n v="5"/>
    <n v="21"/>
    <x v="9"/>
    <n v="10"/>
    <s v="not imputed"/>
    <s v="Granger Causality"/>
    <s v="included"/>
    <n v="1"/>
  </r>
  <r>
    <x v="0"/>
    <n v="8.1837999999999997"/>
    <n v="10.8712"/>
    <n v="0.26340000000000002"/>
    <s v="['S-Gas DA D', 'S-Gas DA D_rollmean_3', 'S-Gas DA D_lag1', 'S-Gas DA D_rollmean_7', 'N-Demand non-LDZ', 'N-Demand LDZ_lag1', 'S-Power price_lag1', 'P-EXY Average _rollmean_3', 'S-Power price', 'N-Demand non-LDZ_lag7', 'P-European_News_Index_rollstd_30', 'K-Temperatur 2m_lag1', 'S-Gas DA D_rollmin_7'] "/>
    <m/>
    <m/>
    <n v="12"/>
    <n v="15"/>
    <n v="8"/>
    <n v="105"/>
    <x v="10"/>
    <n v="11"/>
    <s v="not imputed"/>
    <s v="1. FS"/>
    <s v="not included"/>
    <n v="3"/>
  </r>
  <r>
    <x v="1"/>
    <n v="7.0667999999999997"/>
    <n v="7.9069000000000003"/>
    <n v="0.61040000000000005"/>
    <s v="['S-Coal Price (close)', 'P-GPR', 'S-Gas DA D', 'S-CO2 Price', 'S-Coal Price (close)_rollmean_7', 'S-Coal Price (close)_rollstd_30', 'S-Coal Price (close)_rollmax_7', 'S-Power price_rollmean_3', 'S-Power price_rollstd_7', 'P-GPR_rollmean_30', 'S-Gas DA D_rollmean_3', 'S-CO2 Price_rollmean_30', 'S-CO2 Price_rollmin_7'] "/>
    <s v="Beste Hyperparameter: {'solver': 'adam', 'learning_rate_init': 0.001, 'hidden_layer_sizes': (50,), 'epsilon': 1e-07, 'batch_size': 32, 'alpha': 0.01, 'activation': 'tanh'} "/>
    <d v="1899-12-30T03:42:00"/>
    <n v="9"/>
    <n v="8"/>
    <n v="2"/>
    <n v="57"/>
    <x v="10"/>
    <n v="11"/>
    <s v="not imputed"/>
    <s v="1. FS"/>
    <s v="not included"/>
    <n v="3"/>
  </r>
  <r>
    <x v="2"/>
    <n v="9.1321999999999992"/>
    <n v="11.146100000000001"/>
    <n v="0.22570000000000001"/>
    <s v="['S-Gas DA D', 'K-Wind speed_rollmin_7', 'N-Demand LDZ_lag7', 'N-Demand LDZ_rollstd_30', 'S-Gas DA D_rollmean_3', 'S-Gas DA D_rollmin_7', 'S-Gas DA D_rollmax_7', 'S-Oil Spot Price (Brent)_lag1', 'S-Oil Spot Price (Brent)_rollmean_3', 'S-Oil Spot Price (Brent)_rollmax_7', 'S-CO2 Price_rollstd_30', 'Season_Summer', 'Season_Winter'] "/>
    <s v="Beste Hyperparameter: {'colsample_bytree': 0.9, 'gamma': 0, 'learning_rate': 0.05, 'max_depth': 5, 'min_child_weight': 1, 'n_estimators': 400, 'reg_alpha': 0.001, 'reg_lambda': 0.01, 'subsample': 0.7} "/>
    <d v="1899-12-30T09:14:00"/>
    <n v="11"/>
    <n v="11"/>
    <n v="11"/>
    <n v="99"/>
    <x v="10"/>
    <n v="11"/>
    <s v="not imputed"/>
    <s v="1. FS"/>
    <s v="not included"/>
    <n v="3"/>
  </r>
  <r>
    <x v="3"/>
    <n v="10.014699999999999"/>
    <n v="12.2217"/>
    <n v="6.9099999999999995E-2"/>
    <m/>
    <m/>
    <m/>
    <n v="12"/>
    <n v="12"/>
    <n v="8"/>
    <n v="32"/>
    <x v="10"/>
    <n v="11"/>
    <s v="not imputed"/>
    <s v="1. FS"/>
    <s v="not included"/>
    <n v="1"/>
  </r>
  <r>
    <x v="4"/>
    <n v="14.076499999999999"/>
    <n v="15.257999999999999"/>
    <n v="-0.45090000000000002"/>
    <m/>
    <m/>
    <m/>
    <n v="14"/>
    <n v="14"/>
    <n v="8"/>
    <n v="36"/>
    <x v="10"/>
    <n v="11"/>
    <s v="not imputed"/>
    <s v="1. FS"/>
    <s v="not included"/>
    <n v="1"/>
  </r>
  <r>
    <x v="5"/>
    <n v="11.607799999999999"/>
    <n v="188.93819999999999"/>
    <n v="-0.17749999999999999"/>
    <s v="['S-Gas DA D', 'S-Gas DA D_rollmean_3', 'S-Gas DA D_lag1', 'S-Gas DA D_rollmean_7', 'N-Demand non-LDZ', 'N-Demand LDZ_lag1', 'S-Power price_lag1', 'P-EXY Average _rollmean_3', 'S-Power price', 'N-Demand non-LDZ_lag7', 'P-European_News_Index_rollstd_30', 'K-Temperatur 2m_lag1', 'S-Gas DA D_rollmin_7'] "/>
    <m/>
    <m/>
    <n v="12"/>
    <n v="12"/>
    <n v="7"/>
    <n v="31"/>
    <x v="10"/>
    <n v="11"/>
    <s v="not imputed"/>
    <s v="1. FS"/>
    <s v="not included"/>
    <n v="1"/>
  </r>
  <r>
    <x v="6"/>
    <n v="19.414899999999999"/>
    <n v="421.09359999999998"/>
    <n v="-1.6245000000000001"/>
    <s v="Durch CatBoost ausgewählte Features: ['S-Gas DA D', 'S-Power price', 'A-Gas storage Full (%)', 'A-Importiertes Erdgas Deutschland', 'P-GPR', 'N&amp;P-Geschaeftsklima (Deutschland)', 'N-Demand LDZ', 'K-Temperatur 2m', 'S-CO2 Price', 'N-Demand non-LDZ', 'P-EXY Average ', 'P-Schluss DXY ', 'P-European_News_Index'] "/>
    <m/>
    <m/>
    <n v="13"/>
    <n v="13"/>
    <n v="8"/>
    <n v="34"/>
    <x v="10"/>
    <n v="11"/>
    <s v="not imputed"/>
    <s v="1. FS"/>
    <s v="not included"/>
    <n v="1"/>
  </r>
  <r>
    <x v="0"/>
    <n v="2.7517999999999998"/>
    <n v="3.4100999999999999"/>
    <n v="0.69340000000000002"/>
    <s v="'S-Gas DA D', 'S-Gas DA IT', 'S-Gas DA AU', 'S-Gas DA D_rollmean_3', 'S-Gas DA IT_lag1', 'S-Gas DA IT_rollmean_3', 'K-Temperatur 2m_rollmean_30', 'S-Gas DA UK_rollmax_7', 'S-Gas DA FR_rollmax_7', 'N&amp;P-Geschaeftsklima (verarbeitendes Gewerbe)_rollmin_7', 'S-Gas DA AU_rollmean_7', 'S-Gas DA UK_rollmean_3', 'N&amp;P-Geschaeftslage (verarbeitendes Gewerbe)_rollmax_7'"/>
    <m/>
    <d v="1899-12-30T02:50:00"/>
    <n v="2"/>
    <n v="1"/>
    <n v="1"/>
    <n v="12"/>
    <x v="11"/>
    <n v="12"/>
    <s v="imputed"/>
    <s v="Cross Correlation"/>
    <s v="included"/>
    <n v="3"/>
  </r>
  <r>
    <x v="1"/>
    <n v="8.3447999999999993"/>
    <n v="9.4122000000000003"/>
    <n v="-1.3360000000000001"/>
    <s v="'N&amp;P-Geschaeftsklima (Deutschland)', 'A-LNG Inventory (~GWh)', 'S-Gas DA UK', 'S-Gas DA D', 'S-Coal Price (close)_rollstd_30', 'N&amp;P-Geschaeftsklima (verarbeitendes Gewerbe)_rollstd_3', 'N&amp;P-Geschaeftslage (verarbeitendes Gewerbe)_rollmean_30', 'N&amp;P-Geschaeftserwartungen (verarbeitendes Gewerbe)_rollmean_30', 'A-Send-out capacity (GWh/d)_rollmean_7', 'N-Demand LDZ_rollstd_7', 'S-Gas DA D_rollmean_3', 'S-CO2 Price_rollmean_30', 'Month_February'"/>
    <s v="'solver': 'adam', 'learning_rate_init': 0.0001, 'hidden_layer_sizes': (100,), 'epsilon': 1e-07, 'batch_size': 32, 'alpha': 0.1, 'activation': 'relu'"/>
    <d v="1899-12-30T06:48:00"/>
    <n v="10"/>
    <n v="10"/>
    <n v="10"/>
    <n v="90"/>
    <x v="11"/>
    <n v="12"/>
    <s v="imputed"/>
    <s v="Cross Correlation"/>
    <s v="included"/>
    <n v="3"/>
  </r>
  <r>
    <x v="2"/>
    <n v="3.4325999999999999"/>
    <n v="4.2323000000000004"/>
    <n v="0.52769999999999995"/>
    <s v="'N&amp;P-Geschaeftslage (verarbeitendes Gewerbe)_rollstd_30', 'S-Gas DA FR_lag1', 'S-Gas DA FR_rollmean_3', 'S-Gas DA FR_rollstd_3', 'S-Gas DA FR_rollstd_7', 'S-Gas DA FR_rollmean_30', 'S-Gas DA IT_rollmax_7', 'Season_Summer', 'Season_Winter', 'Month_August', 'Month_July', 'Month_June', 'Month_September'"/>
    <s v="'colsample_bytree': 0.9, 'gamma': 0, 'learning_rate': 0.05, 'max_depth': 5, 'min_child_weight': 3, 'n_estimators': 200, 'reg_alpha': 0.001, 'reg_lambda': 1, 'subsample': 0.7"/>
    <d v="1899-12-30T08:09:00"/>
    <n v="8"/>
    <n v="8"/>
    <n v="9"/>
    <n v="75"/>
    <x v="11"/>
    <n v="12"/>
    <s v="imputed"/>
    <s v="Cross Correlation"/>
    <s v="included"/>
    <n v="3"/>
  </r>
  <r>
    <x v="3"/>
    <n v="157.25630000000001"/>
    <n v="193.8399"/>
    <n v="-989.76769999999999"/>
    <m/>
    <m/>
    <m/>
    <n v="14"/>
    <n v="15"/>
    <n v="16"/>
    <n v="45"/>
    <x v="11"/>
    <n v="12"/>
    <s v="imputed"/>
    <s v="Cross Correlation"/>
    <s v="included"/>
    <n v="1"/>
  </r>
  <r>
    <x v="4"/>
    <n v="15.274800000000001"/>
    <n v="18.994700000000002"/>
    <n v="-8.5137"/>
    <m/>
    <m/>
    <m/>
    <n v="16"/>
    <n v="16"/>
    <n v="13"/>
    <n v="45"/>
    <x v="11"/>
    <n v="12"/>
    <s v="imputed"/>
    <s v="Cross Correlation"/>
    <s v="included"/>
    <n v="1"/>
  </r>
  <r>
    <x v="5"/>
    <n v="23.190799999999999"/>
    <n v="1060.018"/>
    <n v="-26.9511"/>
    <s v="'S-Gas DA D', 'S-Gas DA IT', 'S-Gas DA AU', 'S-Gas DA D_rollmean_3', 'S-Gas DA IT_lag1', 'S-Gas DA IT_rollmean_3', 'K-Temperatur 2m_rollmean_30', 'S-Gas DA UK_rollmax_7', 'S-Gas DA FR_rollmax_7', 'N&amp;P-Geschaeftsklima (verarbeitendes Gewerbe)_rollmin_7', 'S-Gas DA AU_rollmean_7', 'S-Gas DA UK_rollmean_3', 'N&amp;P-Geschaeftslage (verarbeitendes Gewerbe)_rollmax_7'"/>
    <m/>
    <m/>
    <n v="14"/>
    <n v="15"/>
    <n v="14"/>
    <n v="43"/>
    <x v="11"/>
    <n v="12"/>
    <s v="imputed"/>
    <s v="Cross Correlation"/>
    <s v="included"/>
    <n v="1"/>
  </r>
  <r>
    <x v="6"/>
    <n v="14.7439"/>
    <n v="319.97969999999998"/>
    <n v="-7.4374000000000002"/>
    <s v="'S-Gas DA D', 'S-Gas DA IT', 'S-Gas DA UK', 'S-Coal Price (close)', 'N&amp;P-Geschaeftslage (verarbeitendes Gewerbe)', 'A-Flow Azerbaijan via TAP to Italy', 'S-Gas DA FR', 'A-Flow North African Piped', 'N&amp;P-Geschaeftsklima (Deutschland)', 'S-Coal Channel (Max)', 'S-CO2 Price', 'N&amp;P-Geschaeftserwartungen (verarbeitendes Gewerbe)', 'N&amp;P-Geschaeftsklima (verarbeitendes Gewerbe)'"/>
    <m/>
    <m/>
    <n v="10"/>
    <n v="10"/>
    <n v="10"/>
    <n v="30"/>
    <x v="11"/>
    <n v="12"/>
    <s v="imputed"/>
    <s v="Cross Correlation"/>
    <s v="included"/>
    <n v="1"/>
  </r>
  <r>
    <x v="7"/>
    <n v="1.1426000000000001"/>
    <n v="2.6867000000000001"/>
    <n v="0.9294"/>
    <m/>
    <m/>
    <m/>
    <n v="0"/>
    <n v="0"/>
    <n v="0"/>
    <n v="0"/>
    <x v="11"/>
    <n v="12"/>
    <s v="imputed"/>
    <s v="Cross Correlation"/>
    <s v="included"/>
    <n v="1"/>
  </r>
  <r>
    <x v="0"/>
    <n v="8.4252000000000002"/>
    <n v="10.9209"/>
    <n v="0.25669999999999998"/>
    <s v="'S-Gas DA IT', 'S-Gas DA D', 'S-Gas DA AU', 'S-Gas DA IT_rollmean_3', 'S-Gas DA D_rollmean_3', 'K-Temperatur 2m_lag7', 'S-Gas DA D_rollmean_7', 'S-Gas DA D_lag1', 'S-Gas DA IT_lag1', 'N-Demand LDZ_rollmean_3', 'N&amp;P-Geschaeftsklima (verarbeitendes Gewerbe)_rollstd_30', 'S-Coal Switching Price Average_lag1', 'S-Coal Channel (Max)_rollmin_7'"/>
    <m/>
    <d v="1899-12-30T02:43:00"/>
    <n v="13"/>
    <n v="16"/>
    <n v="9"/>
    <n v="114"/>
    <x v="12"/>
    <n v="13"/>
    <s v="not imputed"/>
    <s v="Cross Correlation"/>
    <s v="not included"/>
    <n v="3"/>
  </r>
  <r>
    <x v="1"/>
    <n v="13.371700000000001"/>
    <n v="15.626099999999999"/>
    <n v="-0.51800000000000002"/>
    <s v="'S-Coal Price (close)', 'N-Demand LDZ', 'S-Gas DA D', 'S-Gas DA AU', 'S-Gas DA IT', 'A-LNG Inventory (~GWh)_rollstd_3', 'K-Temperatur 2m_rollstd_7', 'S-Gas DA FR_rollstd_3', 'S-Gas DA D_rollmax_7', 'S-Gas DA IT_rollmean_3', 'S-Gas DA IT_rollstd_7', 'S-CO2 Price_rollmean_30', 'S-CO2 Price_rollstd_30']"/>
    <s v="'solver': 'adam', 'learning_rate_init': 0.001, 'hidden_layer_sizes': (100,), 'epsilon': 1e-07, 'batch_size': 32, 'alpha': 0.1, 'activation': 'tanh'"/>
    <d v="1899-12-30T05:11:00"/>
    <n v="15"/>
    <n v="15"/>
    <n v="9"/>
    <n v="117"/>
    <x v="12"/>
    <n v="13"/>
    <s v="not imputed"/>
    <s v="Cross Correlation"/>
    <s v="not included"/>
    <n v="3"/>
  </r>
  <r>
    <x v="2"/>
    <n v="9.7669999999999995"/>
    <n v="12.7227"/>
    <n v="-8.8000000000000005E-3"/>
    <s v="'S-Gas DA IT', 'A-LNG Inventory (~GWh)_lag1', 'A-LNG Inventory (~GWh)_lag7', 'A-LNG Inventory (~GWh)_rollmin_7', 'A-Technical Capacity / DTMI (~GWh)_lag7', 'A-Technical Capacity / DTMI (~GWh)_rollmin_7', 'A-Send-out capacity (GWh/d)_lag7', 'A-Send-out capacity (GWh/d)_rollmin_7', 'S-Gas DA FR_rollstd_3', 'S-Gas DA FR_rollmean_7', 'S-Gas DA FR_rollmax_7', 'S-Gas DA IT_lag1', 'Season_Summer'"/>
    <s v="'colsample_bytree': 0.9, 'gamma': 0, 'learning_rate': 0.05, 'max_depth': 3, 'min_child_weight': 1, 'n_estimators': 400, 'reg_alpha': 0.001, 'reg_lambda': 0.1, 'subsample': 0.9"/>
    <d v="1899-12-30T06:28:00"/>
    <n v="12"/>
    <n v="13"/>
    <n v="12"/>
    <n v="111"/>
    <x v="12"/>
    <n v="13"/>
    <s v="not imputed"/>
    <s v="Cross Correlation"/>
    <s v="not included"/>
    <n v="3"/>
  </r>
  <r>
    <x v="3"/>
    <n v="1610.5624"/>
    <n v="1634.4045000000001"/>
    <n v="16831.3197"/>
    <m/>
    <m/>
    <m/>
    <n v="16"/>
    <n v="16"/>
    <n v="1"/>
    <n v="33"/>
    <x v="12"/>
    <n v="13"/>
    <s v="not imputed"/>
    <s v="Cross Correlation"/>
    <s v="not included"/>
    <n v="1"/>
  </r>
  <r>
    <x v="4"/>
    <n v="11.7926"/>
    <n v="15.084"/>
    <n v="-0.41799999999999998"/>
    <m/>
    <m/>
    <m/>
    <n v="13"/>
    <n v="13"/>
    <n v="7"/>
    <n v="33"/>
    <x v="12"/>
    <n v="13"/>
    <s v="not imputed"/>
    <s v="Cross Correlation"/>
    <s v="not included"/>
    <n v="1"/>
  </r>
  <r>
    <x v="5"/>
    <n v="9.6968999999999994"/>
    <n v="141.50710000000001"/>
    <n v="0.1181"/>
    <s v="'S-Gas DA IT', 'S-Gas DA D', 'S-Gas DA AU', 'S-Gas DA IT_rollmean_3', 'S-Gas DA D_rollmean_3', 'K-Temperatur 2m_lag7', 'S-Gas DA D_rollmean_7', 'S-Gas DA D_lag1', 'S-Gas DA IT_lag1', 'N-Demand LDZ_rollmean_3', 'N&amp;P-Geschaeftsklima (verarbeitendes Gewerbe)_rollstd_30', 'S-Coal Switching Price Average_lag1', 'S-Coal Channel (Max)_rollmin_7'"/>
    <m/>
    <m/>
    <n v="10"/>
    <n v="10"/>
    <n v="6"/>
    <n v="26"/>
    <x v="12"/>
    <n v="13"/>
    <s v="not imputed"/>
    <s v="Cross Correlation"/>
    <s v="not included"/>
    <n v="1"/>
  </r>
  <r>
    <x v="6"/>
    <n v="10.746499999999999"/>
    <n v="170.24510000000001"/>
    <n v="6.0999999999999999E-2"/>
    <s v="'S-Gas DA D', 'S-Gas DA IT', 'S-Gas DA UK', 'N-Demand LDZ', 'N-Demand non-LDZ', 'N&amp;P-Geschaeftsklima (Deutschland)', 'N&amp;P-Geschaeftserwartungen (verarbeitendes Gewerbe)', 'A-Flow UK LNG Sendout', 'N&amp;P-Geschaeftserwartungen (Deutschland)', 'S-Gas DA AU', 'A-Flow North African Piped', 'S-Gas DA FR', 'N&amp;P-Geschaeftslage (verarbeitendes Gewerbe)'"/>
    <m/>
    <m/>
    <n v="7"/>
    <n v="7"/>
    <n v="4"/>
    <n v="18"/>
    <x v="12"/>
    <n v="13"/>
    <s v="not imputed"/>
    <s v="Cross Correlation"/>
    <s v="not included"/>
    <n v="1"/>
  </r>
  <r>
    <x v="0"/>
    <n v="4.2125000000000004"/>
    <n v="4.8815"/>
    <n v="0.37159999999999999"/>
    <s v="'S-Gas DA D', 'S-Gas DA D_lag1', 'S-Gas DA IT', 'S-Gas DA IT_rollmean_3', 'S-Gas DA IT_lag1', 'S-Gas DA AU', 'S-Gas DA UK_rollmean_3', 'N&amp;P-Geschaeftserwartungen (verarbeitendes Gewerbe)', 'S-Gas DA UK', 'A-gas storage Trend (%)_rollmean_3', 'S-Gas DA D_rollmean_3', 'N&amp;P-Geschaeftserwartungen (Deutschland)_rollmean_7', 'N&amp;P-Geschaeftslage (verarbeitendes Gewerbe)_lag1'"/>
    <m/>
    <d v="1899-12-30T02:44:00"/>
    <n v="7"/>
    <n v="6"/>
    <n v="6"/>
    <n v="57"/>
    <x v="13"/>
    <n v="14"/>
    <s v="imputed"/>
    <s v="Cross Correlation"/>
    <s v="not included"/>
    <n v="3"/>
  </r>
  <r>
    <x v="1"/>
    <n v="10.0207"/>
    <n v="11.2681"/>
    <n v="-2.3479999999999999"/>
    <s v="'N&amp;P-Geschaeftsklima (verarbeitendes Gewerbe)', 'S-Gas DA UK', 'S-Gas DA D', 'A-Flow UK LNG Sendout_rollmean_30', 'N&amp;P-Geschaeftserwartungen (Deutschland)_rollmax_7', 'N&amp;P-Geschaeftsklima (verarbeitendes Gewerbe)_rollstd_3', 'N&amp;P-Geschaeftsklima (verarbeitendes Gewerbe)_rollmin_7', 'N&amp;P-Geschaeftserwartungen (verarbeitendes Gewerbe)_rollmean_30', 'A-Send-out capacity (GWh/d)_rollmean_7', 'S-Gas DA D_rollmean_3', 'S-CO2 Price_rollmean_30', 'S-CO2 Price_rollmin_7', 'S-CO2 Price_rollmax_7'"/>
    <s v="'solver': 'adam', 'learning_rate_init': 1e-05, 'hidden_layer_sizes': (100,), 'epsilon': 1e-07, 'batch_size': 32, 'alpha': 0.1, 'activation': 'tanh'"/>
    <d v="1899-12-30T05:51:00"/>
    <n v="12"/>
    <n v="12"/>
    <n v="12"/>
    <n v="108"/>
    <x v="13"/>
    <n v="14"/>
    <s v="imputed"/>
    <s v="Cross Correlation"/>
    <s v="not included"/>
    <n v="3"/>
  </r>
  <r>
    <x v="2"/>
    <n v="4.1859999999999999"/>
    <n v="5.2339000000000002"/>
    <n v="0.27210000000000001"/>
    <s v="'N&amp;P-Geschaeftslage (verarbeitendes Gewerbe)_rollstd_30', 'A-Send-out capacity (GWh/d)_rollstd_7', 'S-Gas DA FR_lag1', 'S-Gas DA FR_rollmean_3', 'S-Gas DA FR_rollstd_3', 'S-Gas DA FR_rollmean_7', 'S-Gas DA FR_rollstd_7', 'S-Gas DA FR_rollmean_30', 'S-Gas DA FR_rollmin_7', 'S-Gas DA FR_rollmax_7', 'S-Gas DA IT_rollmax_7', 'Season_Summer', 'Season_Winter'"/>
    <s v="'colsample_bytree': 0.9, 'gamma': 0, 'learning_rate': 0.05, 'max_depth': 5, 'min_child_weight': 3, 'n_estimators': 200, 'reg_alpha': 0.001, 'reg_lambda': 1, 'subsample': 0.7"/>
    <d v="1899-12-30T08:10:00"/>
    <n v="9"/>
    <n v="10"/>
    <n v="10"/>
    <n v="87"/>
    <x v="13"/>
    <n v="14"/>
    <s v="imputed"/>
    <s v="Cross Correlation"/>
    <s v="not included"/>
    <n v="3"/>
  </r>
  <r>
    <x v="3"/>
    <n v="160.3717"/>
    <n v="191.33279999999999"/>
    <n v="-964.30439999999999"/>
    <m/>
    <m/>
    <m/>
    <n v="15"/>
    <n v="14"/>
    <n v="15"/>
    <n v="44"/>
    <x v="13"/>
    <n v="14"/>
    <s v="imputed"/>
    <s v="Cross Correlation"/>
    <s v="not included"/>
    <n v="1"/>
  </r>
  <r>
    <x v="4"/>
    <n v="15.274800000000001"/>
    <n v="18.994700000000002"/>
    <n v="-8.5137"/>
    <m/>
    <m/>
    <m/>
    <n v="15"/>
    <n v="15"/>
    <n v="14"/>
    <n v="44"/>
    <x v="13"/>
    <n v="14"/>
    <s v="imputed"/>
    <s v="Cross Correlation"/>
    <s v="not included"/>
    <n v="1"/>
  </r>
  <r>
    <x v="5"/>
    <n v="13.610300000000001"/>
    <n v="359.41840000000002"/>
    <n v="-8.4772999999999996"/>
    <s v="'S-Gas DA D', 'S-Gas DA D_lag1', 'S-Gas DA IT', 'S-Gas DA IT_rollmean_3', 'S-Gas DA IT_lag1', 'S-Gas DA AU', 'S-Gas DA UK_rollmean_3', 'N&amp;P-Geschaeftserwartungen (verarbeitendes Gewerbe)', 'S-Gas DA UK', 'A-gas storage Trend (%)_rollmean_3', 'S-Gas DA D_rollmean_3', 'N&amp;P-Geschaeftserwartungen (Deutschland)_rollmean_7', 'N&amp;P-Geschaeftslage (verarbeitendes Gewerbe)_lag1'"/>
    <m/>
    <m/>
    <n v="13"/>
    <n v="13"/>
    <n v="13"/>
    <n v="39"/>
    <x v="13"/>
    <n v="14"/>
    <s v="imputed"/>
    <s v="Cross Correlation"/>
    <s v="not included"/>
    <n v="1"/>
  </r>
  <r>
    <x v="6"/>
    <n v="14.7439"/>
    <n v="319.97969999999998"/>
    <n v="-7.4374000000000002"/>
    <m/>
    <m/>
    <m/>
    <n v="9"/>
    <n v="9"/>
    <n v="11"/>
    <n v="29"/>
    <x v="13"/>
    <n v="14"/>
    <s v="imputed"/>
    <s v="Cross Correlation"/>
    <s v="not included"/>
    <n v="1"/>
  </r>
  <r>
    <x v="0"/>
    <n v="5.7016999999999998"/>
    <n v="6.2247000000000003"/>
    <n v="-3.3227000000000002"/>
    <s v="['S-Gas DA D', 'S-Gas DA D_rollmean_3', 'S-Gas DA D_lag1', 'S-Power price', 'S-Power price_rollmax_7', 'N&amp;P-Geschaeftsklima (verarbeitendes Gewerbe)_rollmin_7', 'S-Power price_lag1', 'S-Power price_rollmean_3', 'S-Gas DA UK', 'S-Power price_rollmean_7', 'A-Importiertes Erdgas Deutschland_lag1', 'S-Gas DA D_rollstd_3', 'A-Flow Continental LNG Sendout _rollmean_3'] "/>
    <m/>
    <d v="1899-12-30T02:35:00"/>
    <n v="6"/>
    <n v="7"/>
    <n v="7"/>
    <n v="60"/>
    <x v="14"/>
    <n v="15"/>
    <s v="imputed"/>
    <s v="Correlation"/>
    <s v="included"/>
    <n v="3"/>
  </r>
  <r>
    <x v="1"/>
    <n v="4.0324"/>
    <n v="4.9318999999999997"/>
    <n v="-1.7135"/>
    <s v="['A-Flow Azerbaijan via TAP to Italy', 'P-EXY Average ', 'S-Gas DA D', 'S-Oil Spot Price (Brent)', 'S-Power price_rollmean_3', 'S-Power price_rollmax_7', 'A-Flow Norway to Continent (excl UK)_rollmax_7', 'A-Flow Norway to UK_rollmax_7', 'A-LNG Inventory (~GWh)_rollmean_30', 'S-Gas DA FR_rollstd_3', 'S-Gas DA D_rollmean_3', 'S-Oil Spot Price (Brent)_lag7', 'Month_January'] "/>
    <s v="Beste Hyperparameter: {'solver': 'adam', 'learning_rate_init': 0.0001, 'hidden_layer_sizes': (50, 50), 'epsilon': 1e-07, 'batch_size': 32, 'alpha': 0.1, 'activation': 'tanh'} "/>
    <d v="1899-12-30T07:42:00"/>
    <n v="13"/>
    <n v="13"/>
    <n v="14"/>
    <n v="120"/>
    <x v="14"/>
    <n v="15"/>
    <s v="imputed"/>
    <s v="Correlation"/>
    <s v="included"/>
    <n v="3"/>
  </r>
  <r>
    <x v="2"/>
    <n v="4.3895999999999997"/>
    <n v="4.8456000000000001"/>
    <n v="-1.6194999999999999"/>
    <s v="['A- UnPlanned Unavailability Norway', 'S-Gas DA D', 'S-Power price_rollmean_3', 'A-LNG Inventory (~GWh)_rollmean_30', 'K-Temperatur 2m_rollstd_30', 'P-EXY (BidNet)_rollmin_7', 'S-Gas DA FR_lag1', 'S-Gas DA D_rollmax_7', 'Season_Summer', 'Season_Winter', 'Month_August', 'Month_July', 'Month_September'] "/>
    <s v="Beste Hyperparameter: {'colsample_bytree': 0.9, 'gamma': 0, 'learning_rate': 0.05, 'max_depth': 5, 'min_child_weight': 1, 'n_estimators': 400, 'reg_alpha': 0.001, 'reg_lambda': 0.01, 'subsample': 0.9} "/>
    <d v="1899-12-30T09:09:00"/>
    <n v="14"/>
    <n v="12"/>
    <n v="15"/>
    <n v="123"/>
    <x v="14"/>
    <n v="15"/>
    <s v="imputed"/>
    <s v="Correlation"/>
    <s v="included"/>
    <n v="3"/>
  </r>
  <r>
    <x v="3"/>
    <n v="4.6961000000000004"/>
    <n v="6.2683999999999997"/>
    <n v="-3.3849"/>
    <s v="Top 10 Features laut CatBoost: ['S-Power price_rollmean_3', 'S-Power price', 'P-EXY Average _lag1', 'S-Power price_lag1', 'S-Gas DA D_rollmean_3', 'S-Gas DA D_lag1', 'S-Gas DA D', 'S-Gas DA UK_lag1', 'A-Flow Norway to Continent (excl UK)_rollmax_7', 'P-EXY Average _rollmin_7'] "/>
    <m/>
    <m/>
    <n v="7"/>
    <n v="7"/>
    <n v="10"/>
    <n v="24"/>
    <x v="14"/>
    <n v="15"/>
    <s v="imputed"/>
    <s v="Correlation"/>
    <s v="included"/>
    <n v="1"/>
  </r>
  <r>
    <x v="4"/>
    <n v="25.235700000000001"/>
    <n v="28.3521"/>
    <n v="-88.677800000000005"/>
    <m/>
    <m/>
    <m/>
    <n v="12"/>
    <n v="12"/>
    <n v="12"/>
    <n v="36"/>
    <x v="14"/>
    <n v="15"/>
    <s v="imputed"/>
    <s v="Correlation"/>
    <s v="included"/>
    <n v="1"/>
  </r>
  <r>
    <x v="5"/>
    <n v="5.6638000000000002"/>
    <n v="45.021799999999999"/>
    <n v="-4.0227000000000004"/>
    <s v="['S-Gas DA D', 'S-Gas DA D_rollmean_3', 'S-Gas DA D_lag1', 'S-Power price', 'S-Power price_rollmax_7', 'N&amp;P-Geschaeftsklima (verarbeitendes Gewerbe)_rollmin_7', 'S-Power price_lag1', 'S-Power price_rollmean_3', 'S-Gas DA UK', 'S-Power price_rollmean_7', 'A-Importiertes Erdgas Deutschland_lag1', 'S-Gas DA D_rollstd_3', 'A-Flow Continental LNG Sendout _rollmean_3'] "/>
    <m/>
    <m/>
    <n v="16"/>
    <n v="16"/>
    <n v="16"/>
    <n v="48"/>
    <x v="14"/>
    <n v="15"/>
    <s v="imputed"/>
    <s v="Correlation"/>
    <s v="included"/>
    <n v="1"/>
  </r>
  <r>
    <x v="6"/>
    <n v="6.2957999999999998"/>
    <n v="72.688900000000004"/>
    <n v="-7.1093000000000002"/>
    <s v="Durch CatBoost ausgewählte Features: ['S-Gas DA D', 'S-Power price', 'A-Flow Norway to Continent (excl UK)', 'N&amp;P-Geschaeftsklima (verarbeitendes Gewerbe)', 'S-Gas DA UK', 'P-EXY Average ', 'K-Temperatur 2m', 'A-Flow Russia to Hungary (Net VIP Bereg)', 'A-US LNG Exportterminals', 'P-European_News_Index', 'K-Wind speed', 'N&amp;P-Geschaeftsklima (Deutschland)', 'P-GPR'] "/>
    <m/>
    <m/>
    <n v="15"/>
    <n v="15"/>
    <n v="15"/>
    <n v="45"/>
    <x v="14"/>
    <n v="15"/>
    <s v="imputed"/>
    <s v="Correlation"/>
    <s v="included"/>
    <n v="1"/>
  </r>
  <r>
    <x v="0"/>
    <n v="10.5427"/>
    <n v="11.6469"/>
    <n v="-2.5768"/>
    <s v="['S-Gas DA D', 'S-Gas DA D_rollmean_3', 'N&amp;P-Geschaeftsklima (verarbeitendes Gewerbe)_lag1', 'S-Power price_lag1', 'S-Gas DA D_lag1', 'S-Power price', 'S-Power price_rollmean_3', 'S-Gas DA UK_rollmax_7', 'S-Gas DA UK', 'A-Flow North African Piped', 'A-Flow Norway to Continent (excl UK)', 'A-Flow Russian Three Main Lines_rollmean_3', 'S-CO2 Price_rollmean_3'] "/>
    <m/>
    <d v="1899-12-30T02:22:00"/>
    <n v="14"/>
    <n v="13"/>
    <n v="16"/>
    <n v="129"/>
    <x v="15"/>
    <n v="16"/>
    <s v="imputed"/>
    <s v="Correlation"/>
    <s v="not included"/>
    <n v="3"/>
  </r>
  <r>
    <x v="1"/>
    <n v="4.5125000000000002"/>
    <n v="5.6266999999999996"/>
    <n v="0.16520000000000001"/>
    <s v="['A-Flow Norway to UK', 'P-EXY Average ', 'S-Gas DA D', 'S-Power price_rollmean_3', 'S-Power price_rollmax_7', 'A-Flow Norway to Continent (excl UK)_rollmean_30', 'A-Flow Norway to Continent (excl UK)_rollmax_7', 'A-Flow Norway to UK_rollmax_7', 'A-LNG Inventory (~GWh)_rollmean_30', 'S-Gas DA UK_rollmean_7', 'S-Gas DA D_rollmean_3', 'S-Oil Spot Price (Brent)_lag7', 'S-CO2 Price_rollstd_30'] "/>
    <s v="Beste Hyperparameter: {'solver': 'adam', 'learning_rate_init': 0.0001, 'hidden_layer_sizes': (100,), 'epsilon': 1e-07, 'batch_size': 64, 'alpha': 0.1, 'activation': 'relu'} "/>
    <d v="1899-12-30T08:27:00"/>
    <n v="8"/>
    <n v="9"/>
    <n v="16"/>
    <n v="99"/>
    <x v="15"/>
    <n v="16"/>
    <s v="imputed"/>
    <s v="Correlation"/>
    <s v="not included"/>
    <n v="3"/>
  </r>
  <r>
    <x v="2"/>
    <n v="1.9520999999999999"/>
    <n v="2.6309999999999998"/>
    <n v="0.8175"/>
    <s v="['S-Gas DA D', 'S-Power price_rollmean_3', 'A-LNG Inventory (~GWh)_lag7', 'A-LNG Inventory (~GWh)_rollmean_30', 'A-LNG Inventory (~GWh)_rollstd_30', 'A-LNG Inventory (~GWh)_rollmax_7', 'P-EXY (BidNet)_rollmin_7', 'S-Gas DA FR_rollmean_3', 'S-Gas DA FR_rollmean_7', 'S-Gas DA FR_rollstd_7', 'S-Gas DA FR_rollmin_7', 'S-Gas DA FR_rollmax_7', 'S-Gas DA D_rollmax_7'] "/>
    <s v="Beste Hyperparameter: {'colsample_bytree': 0.9, 'gamma': 0, 'learning_rate': 0.05, 'max_depth': 5, 'min_child_weight': 1, 'n_estimators': 400, 'reg_alpha': 0.001, 'reg_lambda': 0.01, 'subsample': 0.7} "/>
    <d v="1899-12-30T17:46:00"/>
    <n v="15"/>
    <n v="14"/>
    <n v="16"/>
    <n v="135"/>
    <x v="15"/>
    <n v="16"/>
    <s v="imputed"/>
    <s v="Correlation"/>
    <s v="not included"/>
    <n v="3"/>
  </r>
  <r>
    <x v="3"/>
    <n v="5.8071000000000002"/>
    <n v="9.0627999999999993"/>
    <n v="-1.1657999999999999"/>
    <s v="Top 10 Features laut CatBoost: ['S-Power price_lag1', 'S-Gas DA D_lag1', 'S-Power price_rollmean_3', 'A-Flow Russian Three Main Lines_rollmean_30', 'S-Power price', 'S-Gas DA D_rollmax_7', 'S-Gas DA D_rollmean_3', 'S-Power price_rollmean_7', 'N&amp;P-Geschaeftsklima (verarbeitendes Gewerbe)_rollmean_3', 'S-Gas DA UK'] "/>
    <m/>
    <m/>
    <n v="5"/>
    <n v="5"/>
    <n v="7"/>
    <n v="17"/>
    <x v="15"/>
    <n v="16"/>
    <s v="imputed"/>
    <s v="Correlation"/>
    <s v="not included"/>
    <n v="1"/>
  </r>
  <r>
    <x v="4"/>
    <n v="21.908000000000001"/>
    <n v="25.201499999999999"/>
    <n v="-15.7471"/>
    <m/>
    <m/>
    <m/>
    <n v="10"/>
    <n v="11"/>
    <n v="16"/>
    <n v="37"/>
    <x v="15"/>
    <n v="16"/>
    <s v="imputed"/>
    <s v="Correlation"/>
    <s v="not included"/>
    <n v="1"/>
  </r>
  <r>
    <x v="5"/>
    <n v="9.5332000000000008"/>
    <n v="133.78749999999999"/>
    <n v="-2.5278"/>
    <s v="['S-Gas DA D', 'S-Gas DA D_rollmean_3', 'N&amp;P-Geschaeftsklima (verarbeitendes Gewerbe)_lag1', 'S-Power price_lag1', 'S-Gas DA D_lag1', 'S-Power price', 'S-Power price_rollmean_3', 'S-Gas DA UK_rollmax_7', 'S-Gas DA UK', 'A-Flow North African Piped', 'A-Flow Norway to Continent (excl UK)', 'A-Flow Russian Three Main Lines_rollmean_3', 'S-CO2 Price_rollmean_3'] "/>
    <m/>
    <m/>
    <n v="15"/>
    <n v="14"/>
    <n v="15"/>
    <n v="44"/>
    <x v="15"/>
    <n v="16"/>
    <s v="imputed"/>
    <s v="Correlation"/>
    <s v="not included"/>
    <n v="1"/>
  </r>
  <r>
    <x v="6"/>
    <n v="5.4039999999999999"/>
    <n v="64.535899999999998"/>
    <n v="-0.70169999999999999"/>
    <s v="Durch CatBoost ausgewählte Features: ['S-Gas DA D', 'S-Power price', 'A-Flow Norway to Continent (excl UK)', 'N&amp;P-Geschaeftsklima (verarbeitendes Gewerbe)', 'S-Gas DA UK', 'P-EXY Average ', 'K-Temperatur 2m', 'A-Flow Russia to Hungary (Net VIP Bereg)', 'A-US LNG Exportterminals', 'P-European_News_Index', 'K-Wind speed', 'N&amp;P-Geschaeftsklima (Deutschland)', 'P-GPR'] "/>
    <m/>
    <m/>
    <n v="16"/>
    <n v="16"/>
    <n v="16"/>
    <n v="48"/>
    <x v="15"/>
    <n v="16"/>
    <s v="imputed"/>
    <s v="Correlation"/>
    <s v="not include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B8BDC-7143-4039-8D5D-EF0CC25BD334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125" firstHeaderRow="0" firstDataRow="1" firstDataCol="1"/>
  <pivotFields count="17">
    <pivotField axis="axisRow" showAll="0" sortType="ascending">
      <items count="9">
        <item x="0"/>
        <item x="3"/>
        <item x="4"/>
        <item x="1"/>
        <item x="5"/>
        <item x="6"/>
        <item x="7"/>
        <item x="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">
        <item x="11"/>
        <item x="12"/>
        <item x="7"/>
        <item x="8"/>
        <item x="13"/>
        <item x="9"/>
        <item x="4"/>
        <item x="3"/>
        <item x="5"/>
        <item x="2"/>
        <item x="10"/>
        <item x="14"/>
        <item x="15"/>
        <item x="1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2">
    <field x="0"/>
    <field x="11"/>
  </rowFields>
  <rowItems count="122">
    <i>
      <x/>
    </i>
    <i r="1">
      <x/>
    </i>
    <i r="1">
      <x v="3"/>
    </i>
    <i r="1">
      <x v="2"/>
    </i>
    <i r="1">
      <x v="15"/>
    </i>
    <i r="1">
      <x v="7"/>
    </i>
    <i r="1">
      <x v="4"/>
    </i>
    <i r="1">
      <x v="9"/>
    </i>
    <i r="1">
      <x v="11"/>
    </i>
    <i r="1">
      <x v="8"/>
    </i>
    <i r="1">
      <x v="6"/>
    </i>
    <i r="1">
      <x v="5"/>
    </i>
    <i r="1">
      <x v="10"/>
    </i>
    <i r="1">
      <x v="1"/>
    </i>
    <i r="1">
      <x v="12"/>
    </i>
    <i r="1">
      <x v="14"/>
    </i>
    <i r="1">
      <x v="13"/>
    </i>
    <i>
      <x v="1"/>
    </i>
    <i r="1">
      <x v="15"/>
    </i>
    <i r="1">
      <x v="6"/>
    </i>
    <i r="1">
      <x v="13"/>
    </i>
    <i r="1">
      <x v="9"/>
    </i>
    <i r="1">
      <x v="11"/>
    </i>
    <i r="1">
      <x v="7"/>
    </i>
    <i r="1">
      <x v="3"/>
    </i>
    <i r="1">
      <x v="12"/>
    </i>
    <i r="1">
      <x v="2"/>
    </i>
    <i r="1">
      <x v="8"/>
    </i>
    <i r="1">
      <x v="10"/>
    </i>
    <i r="1">
      <x v="5"/>
    </i>
    <i r="1">
      <x v="14"/>
    </i>
    <i r="1">
      <x v="4"/>
    </i>
    <i r="1">
      <x/>
    </i>
    <i r="1">
      <x v="1"/>
    </i>
    <i>
      <x v="2"/>
    </i>
    <i r="1">
      <x v="6"/>
    </i>
    <i r="1">
      <x v="9"/>
    </i>
    <i r="1">
      <x v="15"/>
    </i>
    <i r="1">
      <x v="7"/>
    </i>
    <i r="1">
      <x v="8"/>
    </i>
    <i r="1">
      <x v="3"/>
    </i>
    <i r="1">
      <x v="2"/>
    </i>
    <i r="1">
      <x v="13"/>
    </i>
    <i r="1">
      <x v="5"/>
    </i>
    <i r="1">
      <x v="1"/>
    </i>
    <i r="1">
      <x v="10"/>
    </i>
    <i r="1">
      <x/>
    </i>
    <i r="1">
      <x v="4"/>
    </i>
    <i r="1">
      <x v="14"/>
    </i>
    <i r="1">
      <x v="12"/>
    </i>
    <i r="1">
      <x v="11"/>
    </i>
    <i>
      <x v="3"/>
    </i>
    <i r="1">
      <x v="9"/>
    </i>
    <i r="1">
      <x v="11"/>
    </i>
    <i r="1">
      <x v="15"/>
    </i>
    <i r="1">
      <x v="8"/>
    </i>
    <i r="1">
      <x v="12"/>
    </i>
    <i r="1">
      <x v="3"/>
    </i>
    <i r="1">
      <x v="7"/>
    </i>
    <i r="1">
      <x v="10"/>
    </i>
    <i r="1">
      <x v="13"/>
    </i>
    <i r="1">
      <x/>
    </i>
    <i r="1">
      <x v="6"/>
    </i>
    <i r="1">
      <x v="4"/>
    </i>
    <i r="1">
      <x v="14"/>
    </i>
    <i r="1">
      <x v="5"/>
    </i>
    <i r="1">
      <x v="1"/>
    </i>
    <i r="1">
      <x v="2"/>
    </i>
    <i>
      <x v="4"/>
    </i>
    <i r="1">
      <x v="6"/>
    </i>
    <i r="1">
      <x v="13"/>
    </i>
    <i r="1">
      <x v="15"/>
    </i>
    <i r="1">
      <x v="9"/>
    </i>
    <i r="1">
      <x v="11"/>
    </i>
    <i r="1">
      <x v="8"/>
    </i>
    <i r="1">
      <x v="3"/>
    </i>
    <i r="1">
      <x v="7"/>
    </i>
    <i r="1">
      <x v="14"/>
    </i>
    <i r="1">
      <x v="12"/>
    </i>
    <i r="1">
      <x v="5"/>
    </i>
    <i r="1">
      <x v="1"/>
    </i>
    <i r="1">
      <x v="2"/>
    </i>
    <i r="1">
      <x v="10"/>
    </i>
    <i r="1">
      <x v="4"/>
    </i>
    <i r="1">
      <x/>
    </i>
    <i>
      <x v="5"/>
    </i>
    <i r="1">
      <x v="15"/>
    </i>
    <i r="1">
      <x v="12"/>
    </i>
    <i r="1">
      <x v="7"/>
    </i>
    <i r="1">
      <x v="8"/>
    </i>
    <i r="1">
      <x v="11"/>
    </i>
    <i r="1">
      <x v="9"/>
    </i>
    <i r="1">
      <x v="13"/>
    </i>
    <i r="1">
      <x v="1"/>
    </i>
    <i r="1">
      <x v="5"/>
    </i>
    <i r="1">
      <x v="4"/>
    </i>
    <i r="1">
      <x/>
    </i>
    <i r="1">
      <x v="6"/>
    </i>
    <i r="1">
      <x v="2"/>
    </i>
    <i r="1">
      <x v="10"/>
    </i>
    <i r="1">
      <x v="14"/>
    </i>
    <i r="1">
      <x v="3"/>
    </i>
    <i>
      <x v="6"/>
    </i>
    <i r="1">
      <x/>
    </i>
    <i>
      <x v="7"/>
    </i>
    <i r="1">
      <x v="8"/>
    </i>
    <i r="1">
      <x v="12"/>
    </i>
    <i r="1">
      <x v="15"/>
    </i>
    <i r="1">
      <x v="7"/>
    </i>
    <i r="1">
      <x v="6"/>
    </i>
    <i r="1">
      <x v="9"/>
    </i>
    <i r="1">
      <x v="2"/>
    </i>
    <i r="1">
      <x/>
    </i>
    <i r="1">
      <x v="11"/>
    </i>
    <i r="1">
      <x v="13"/>
    </i>
    <i r="1">
      <x v="3"/>
    </i>
    <i r="1">
      <x v="4"/>
    </i>
    <i r="1">
      <x v="10"/>
    </i>
    <i r="1">
      <x v="1"/>
    </i>
    <i r="1">
      <x v="5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von R^2" fld="3" subtotal="max" baseField="0" baseItem="0"/>
    <dataField name="Min. von MAE" fld="1" subtotal="min" baseField="10" baseItem="0"/>
    <dataField name="Min. von RMSE" fld="2" subtotal="min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54262-4CF8-46D8-996B-7845B79B135E}" name="Tabelle1" displayName="Tabelle1" ref="A3:B7" totalsRowShown="0">
  <autoFilter ref="A3:B7" xr:uid="{E6454262-4CF8-46D8-996B-7845B79B135E}"/>
  <tableColumns count="2">
    <tableColumn id="1" xr3:uid="{226F15DB-D5BE-4AAE-922C-A3ADDA37CBCF}" name="Worksheet Name"/>
    <tableColumn id="2" xr3:uid="{DB5D0544-6B64-4777-87BC-D3EAE65E1650}" name="Cont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C2A11B-FF8D-489B-A1D6-5B38B519252D}" name="Tabelle7" displayName="Tabelle7" ref="A1:Q114" totalsRowShown="0">
  <autoFilter ref="A1:Q114" xr:uid="{C4C2A11B-FF8D-489B-A1D6-5B38B519252D}"/>
  <sortState xmlns:xlrd2="http://schemas.microsoft.com/office/spreadsheetml/2017/richdata2" ref="A17:Q114">
    <sortCondition ref="B1:B114"/>
  </sortState>
  <tableColumns count="17">
    <tableColumn id="1" xr3:uid="{7B20A73E-0FBA-4FEF-A65F-931A94E97DD6}" name="Modelle"/>
    <tableColumn id="2" xr3:uid="{8905C28A-0528-46BA-B650-2B2E3CEB75CC}" name="MAE" dataDxfId="16"/>
    <tableColumn id="3" xr3:uid="{5F447E81-0BC4-4367-8BF6-2576F37D195C}" name="RMSE" dataDxfId="15"/>
    <tableColumn id="4" xr3:uid="{080A7B23-5399-4631-A34E-C170FCD33AA2}" name="R^2"/>
    <tableColumn id="5" xr3:uid="{DEDB0D1F-B357-4F0F-B29F-2FA07D8C70AA}" name="Features" dataDxfId="14"/>
    <tableColumn id="6" xr3:uid="{FCEBF7F9-837D-43BC-BB3A-68F14ECA0676}" name="Parameter" dataDxfId="13"/>
    <tableColumn id="8" xr3:uid="{8E628357-71C2-42B9-88D0-912E2CBF68C5}" name="Time"/>
    <tableColumn id="12" xr3:uid="{7CFE73F4-3153-4AB2-97D6-3A42B525BB10}" name="Rang MAE" dataDxfId="12"/>
    <tableColumn id="13" xr3:uid="{9827C3F9-B612-41ED-A331-3541E3328DD0}" name="Rang RMSE" dataDxfId="11"/>
    <tableColumn id="14" xr3:uid="{BC1A6BD7-4C8E-4CC1-8025-638FE8D5DB4E}" name="Rang R^2" dataDxfId="10"/>
    <tableColumn id="15" xr3:uid="{AEA21480-9511-4807-80C5-3C1D034E656B}" name="Gesamtrang" dataDxfId="9">
      <calculatedColumnFormula>SUM(Tabelle7[[#This Row],[Rang MAE]:[Rang R^2]])*Q2</calculatedColumnFormula>
    </tableColumn>
    <tableColumn id="7" xr3:uid="{FC8BD0C0-3728-456B-BFFB-FE971F991A00}" name="Variante"/>
    <tableColumn id="16" xr3:uid="{140AAA32-AD86-47D3-9DCC-4DEF89CC5630}" name="Rang der Varianten " dataDxfId="8">
      <calculatedColumnFormula>INDEX(Variants!I:I, MATCH(L2, Variants!F:F, 0))</calculatedColumnFormula>
    </tableColumn>
    <tableColumn id="9" xr3:uid="{80C3BF98-4798-423D-A069-B4A470507322}" name="Peak handling" dataDxfId="7">
      <calculatedColumnFormula>_xlfn.XLOOKUP(L2, Variants!F:F, Variants!B:B, "nicht gefunden")</calculatedColumnFormula>
    </tableColumn>
    <tableColumn id="10" xr3:uid="{6E4EEC4F-E37B-452A-9607-5DCC584726F0}" name="Data" dataDxfId="6">
      <calculatedColumnFormula>_xlfn.XLOOKUP(L2, Variants!F:F, Variants!A:A, "nicht gefunden")</calculatedColumnFormula>
    </tableColumn>
    <tableColumn id="11" xr3:uid="{85000B02-888C-40ED-9981-7D9DAA959376}" name="Month" dataDxfId="5">
      <calculatedColumnFormula>_xlfn.XLOOKUP(L2, Variants!F:F, Variants!E:E, "nicht gefunden")</calculatedColumnFormula>
    </tableColumn>
    <tableColumn id="17" xr3:uid="{A7889A42-82B8-44A4-BFED-CFC429FF2858}" name="Gewichtung Modelle " dataDxfId="4">
      <calculatedColumnFormula>IF(OR(A2="XGBoost", A2="EBM", A2="MLP"), 3, 0.1)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98898F-886D-4D26-8866-B6A9417CD704}" name="Tabelle8" displayName="Tabelle8" ref="A1:I65" totalsRowShown="0" headerRowDxfId="3">
  <autoFilter ref="A1:I65" xr:uid="{7C98898F-886D-4D26-8866-B6A9417CD704}">
    <filterColumn colId="2">
      <filters>
        <filter val="handled"/>
      </filters>
    </filterColumn>
    <filterColumn colId="3">
      <filters>
        <filter val="Default"/>
      </filters>
    </filterColumn>
  </autoFilter>
  <sortState xmlns:xlrd2="http://schemas.microsoft.com/office/spreadsheetml/2017/richdata2" ref="A2:I59">
    <sortCondition ref="H1:H65"/>
  </sortState>
  <tableColumns count="9">
    <tableColumn id="1" xr3:uid="{77262685-64C5-46B3-8DBA-8197CD1AC2EB}" name="Datenmöglichkeit"/>
    <tableColumn id="2" xr3:uid="{D6A9B285-35DE-4C54-B07B-668189FD5800}" name="Peak"/>
    <tableColumn id="3" xr3:uid="{034D0592-BED4-4360-91D7-D0F124E3AB56}" name="Outliers"/>
    <tableColumn id="4" xr3:uid="{3CF8B134-E865-40FF-A550-AF0ACBCE001E}" name="Lagged"/>
    <tableColumn id="5" xr3:uid="{3A77C7E0-4DC0-4549-B06A-535DE7563284}" name="Month"/>
    <tableColumn id="6" xr3:uid="{F723102B-02C3-4A0F-AC13-BE532D93A00B}" name="Variante "/>
    <tableColumn id="7" xr3:uid="{E383BDE0-76EA-4FF1-AE62-82F403AC5CBD}" name="Spalte1"/>
    <tableColumn id="8" xr3:uid="{97A33B8D-E48C-49D4-B60A-BADBB5A60D68}" name="Summe" dataDxfId="2">
      <calculatedColumnFormula>SUMIF('Experimental Results'!L:L,Tabelle8[[#This Row],[Variante ]],'Experimental Results'!K:K)</calculatedColumnFormula>
    </tableColumn>
    <tableColumn id="9" xr3:uid="{CA3BFAFE-CA02-45CD-82FB-9376710D38B1}" name="Rang der Variante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1AD5-BE8B-4E1B-9372-2CBBF81359CB}">
  <dimension ref="A1:B7"/>
  <sheetViews>
    <sheetView tabSelected="1" workbookViewId="0">
      <selection activeCell="B21" sqref="B21"/>
    </sheetView>
  </sheetViews>
  <sheetFormatPr baseColWidth="10" defaultRowHeight="14.4" x14ac:dyDescent="0.3"/>
  <cols>
    <col min="1" max="1" width="24.21875" customWidth="1"/>
    <col min="2" max="2" width="152.5546875" customWidth="1"/>
  </cols>
  <sheetData>
    <row r="1" spans="1:2" x14ac:dyDescent="0.3">
      <c r="A1" s="9" t="s">
        <v>236</v>
      </c>
    </row>
    <row r="2" spans="1:2" x14ac:dyDescent="0.3">
      <c r="A2" s="9"/>
    </row>
    <row r="3" spans="1:2" x14ac:dyDescent="0.3">
      <c r="A3" s="28" t="s">
        <v>226</v>
      </c>
      <c r="B3" s="28" t="s">
        <v>227</v>
      </c>
    </row>
    <row r="4" spans="1:2" x14ac:dyDescent="0.3">
      <c r="A4" s="29" t="s">
        <v>233</v>
      </c>
      <c r="B4" s="29" t="s">
        <v>234</v>
      </c>
    </row>
    <row r="5" spans="1:2" x14ac:dyDescent="0.3">
      <c r="A5" s="29" t="s">
        <v>235</v>
      </c>
      <c r="B5" s="29" t="s">
        <v>228</v>
      </c>
    </row>
    <row r="6" spans="1:2" x14ac:dyDescent="0.3">
      <c r="A6" s="29" t="s">
        <v>229</v>
      </c>
      <c r="B6" s="29" t="s">
        <v>230</v>
      </c>
    </row>
    <row r="7" spans="1:2" x14ac:dyDescent="0.3">
      <c r="A7" s="29" t="s">
        <v>231</v>
      </c>
      <c r="B7" s="29" t="s">
        <v>232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33AA-051A-45DE-8D3D-A28D82EE1761}">
  <dimension ref="A1:G27"/>
  <sheetViews>
    <sheetView workbookViewId="0">
      <selection activeCell="G5" sqref="G5"/>
    </sheetView>
  </sheetViews>
  <sheetFormatPr baseColWidth="10" defaultColWidth="11.44140625" defaultRowHeight="14.4" x14ac:dyDescent="0.3"/>
  <cols>
    <col min="1" max="1" width="29.5546875" style="9" customWidth="1"/>
    <col min="2" max="2" width="7.77734375" bestFit="1" customWidth="1"/>
    <col min="3" max="3" width="8" bestFit="1" customWidth="1"/>
    <col min="4" max="4" width="8.5546875" style="22" bestFit="1" customWidth="1"/>
    <col min="5" max="5" width="20.5546875" customWidth="1"/>
    <col min="6" max="6" width="8.44140625" hidden="1" customWidth="1"/>
    <col min="7" max="7" width="21.5546875" customWidth="1"/>
    <col min="8" max="8" width="29.77734375" bestFit="1" customWidth="1"/>
  </cols>
  <sheetData>
    <row r="1" spans="1:7" s="9" customFormat="1" x14ac:dyDescent="0.3">
      <c r="A1" s="9" t="s">
        <v>36</v>
      </c>
      <c r="B1" s="9" t="s">
        <v>214</v>
      </c>
      <c r="C1" s="9" t="s">
        <v>33</v>
      </c>
      <c r="D1" s="27" t="s">
        <v>35</v>
      </c>
      <c r="E1" s="9" t="s">
        <v>215</v>
      </c>
      <c r="G1" s="9" t="s">
        <v>225</v>
      </c>
    </row>
    <row r="2" spans="1:7" x14ac:dyDescent="0.3">
      <c r="A2" s="9" t="s">
        <v>224</v>
      </c>
      <c r="B2" t="s">
        <v>4</v>
      </c>
      <c r="C2">
        <v>9.0876000000000001</v>
      </c>
      <c r="D2" s="22">
        <v>-3.6303999999999998</v>
      </c>
      <c r="E2" s="23"/>
    </row>
    <row r="3" spans="1:7" x14ac:dyDescent="0.3">
      <c r="B3" t="s">
        <v>26</v>
      </c>
      <c r="C3">
        <v>1.2956000000000001</v>
      </c>
      <c r="D3" s="22">
        <v>0.91830000000000001</v>
      </c>
      <c r="E3" s="25"/>
    </row>
    <row r="4" spans="1:7" x14ac:dyDescent="0.3">
      <c r="B4" t="s">
        <v>30</v>
      </c>
      <c r="C4">
        <v>2.3542999999999998</v>
      </c>
      <c r="D4" s="22">
        <v>0.76170000000000004</v>
      </c>
      <c r="E4" s="24"/>
    </row>
    <row r="5" spans="1:7" x14ac:dyDescent="0.3">
      <c r="B5" t="s">
        <v>218</v>
      </c>
      <c r="C5">
        <v>4.7473000000000001</v>
      </c>
      <c r="D5" s="22">
        <v>7.6399999999999996E-2</v>
      </c>
    </row>
    <row r="6" spans="1:7" x14ac:dyDescent="0.3">
      <c r="B6" t="s">
        <v>219</v>
      </c>
      <c r="C6">
        <v>12.833500000000001</v>
      </c>
      <c r="D6" s="22">
        <v>-5.4457000000000004</v>
      </c>
    </row>
    <row r="7" spans="1:7" x14ac:dyDescent="0.3">
      <c r="B7" t="s">
        <v>216</v>
      </c>
      <c r="C7">
        <v>2.5594999999999999</v>
      </c>
      <c r="D7" s="22">
        <v>0.74490000000000001</v>
      </c>
    </row>
    <row r="8" spans="1:7" x14ac:dyDescent="0.3">
      <c r="B8" t="s">
        <v>217</v>
      </c>
      <c r="C8">
        <v>1.8413999999999999</v>
      </c>
      <c r="D8" s="22">
        <v>0.84430000000000005</v>
      </c>
    </row>
    <row r="9" spans="1:7" x14ac:dyDescent="0.3">
      <c r="B9" t="s">
        <v>220</v>
      </c>
      <c r="C9">
        <v>1.1662999999999999</v>
      </c>
      <c r="D9" s="22">
        <v>0.92649999999999999</v>
      </c>
    </row>
    <row r="11" spans="1:7" x14ac:dyDescent="0.3">
      <c r="A11" s="9" t="s">
        <v>222</v>
      </c>
      <c r="B11" t="s">
        <v>4</v>
      </c>
      <c r="C11">
        <v>44.4968</v>
      </c>
      <c r="D11" s="22">
        <v>-78.096999999999994</v>
      </c>
      <c r="E11">
        <f>C11-C2</f>
        <v>35.409199999999998</v>
      </c>
      <c r="F11" s="26">
        <f>(E11/C2)</f>
        <v>3.896430300629429</v>
      </c>
      <c r="G11">
        <f t="shared" ref="G11:G18" si="0" xml:space="preserve"> 1-(C2/C11)</f>
        <v>0.79576958343071857</v>
      </c>
    </row>
    <row r="12" spans="1:7" x14ac:dyDescent="0.3">
      <c r="B12" t="s">
        <v>30</v>
      </c>
      <c r="C12">
        <v>29.2044</v>
      </c>
      <c r="D12" s="22">
        <v>-25.8352</v>
      </c>
      <c r="E12">
        <f>C12-C3</f>
        <v>27.908799999999999</v>
      </c>
      <c r="F12" s="26">
        <f>(E12/C3)</f>
        <v>21.541216424822473</v>
      </c>
      <c r="G12">
        <f t="shared" si="0"/>
        <v>0.95563682184876253</v>
      </c>
    </row>
    <row r="13" spans="1:7" x14ac:dyDescent="0.3">
      <c r="B13" t="s">
        <v>26</v>
      </c>
      <c r="C13">
        <v>26.249700000000001</v>
      </c>
      <c r="D13" s="22">
        <v>-23.1006</v>
      </c>
      <c r="E13">
        <f>C13-C4</f>
        <v>23.895400000000002</v>
      </c>
      <c r="F13" s="26">
        <f>(E13/C4)</f>
        <v>10.149683557745403</v>
      </c>
      <c r="G13">
        <f t="shared" si="0"/>
        <v>0.91031135593930601</v>
      </c>
    </row>
    <row r="14" spans="1:7" x14ac:dyDescent="0.3">
      <c r="B14" t="s">
        <v>221</v>
      </c>
      <c r="C14">
        <v>57.238199999999999</v>
      </c>
      <c r="D14" s="22">
        <v>-124.8156</v>
      </c>
      <c r="E14">
        <f>C14-C5</f>
        <v>52.490899999999996</v>
      </c>
      <c r="F14" s="26">
        <f>(E14/C5)</f>
        <v>11.057000821519599</v>
      </c>
      <c r="G14">
        <f t="shared" si="0"/>
        <v>0.91706063433161766</v>
      </c>
    </row>
    <row r="15" spans="1:7" x14ac:dyDescent="0.3">
      <c r="B15" t="s">
        <v>219</v>
      </c>
      <c r="C15">
        <v>27.947199999999999</v>
      </c>
      <c r="D15" s="22">
        <v>-26.700600000000001</v>
      </c>
      <c r="E15">
        <f>C15-C6</f>
        <v>15.113699999999998</v>
      </c>
      <c r="F15" s="26">
        <f>(E15/C6)</f>
        <v>1.1776756146024074</v>
      </c>
      <c r="G15">
        <f t="shared" si="0"/>
        <v>0.54079478445067841</v>
      </c>
    </row>
    <row r="16" spans="1:7" x14ac:dyDescent="0.3">
      <c r="B16" t="s">
        <v>216</v>
      </c>
      <c r="C16">
        <v>5.9132999999999996</v>
      </c>
      <c r="D16" s="22">
        <v>-0.4803</v>
      </c>
      <c r="E16">
        <f>C16-C7</f>
        <v>3.3537999999999997</v>
      </c>
      <c r="F16" s="26">
        <f>(E16/C7)</f>
        <v>1.3103340496190661</v>
      </c>
      <c r="G16">
        <f t="shared" si="0"/>
        <v>0.56716215987688767</v>
      </c>
    </row>
    <row r="17" spans="1:7" x14ac:dyDescent="0.3">
      <c r="B17" t="s">
        <v>217</v>
      </c>
      <c r="C17">
        <v>19.790299999999998</v>
      </c>
      <c r="D17" s="22">
        <v>-13.2918</v>
      </c>
      <c r="E17">
        <f>C17-C8</f>
        <v>17.948899999999998</v>
      </c>
      <c r="F17" s="26">
        <f>(E17/C8)</f>
        <v>9.7474204409688276</v>
      </c>
      <c r="G17">
        <f t="shared" si="0"/>
        <v>0.90695441706290458</v>
      </c>
    </row>
    <row r="18" spans="1:7" x14ac:dyDescent="0.3">
      <c r="B18" t="s">
        <v>220</v>
      </c>
      <c r="C18">
        <v>11.6357</v>
      </c>
      <c r="D18" s="22">
        <v>-3.8157999999999999</v>
      </c>
      <c r="E18">
        <f>C18-C9</f>
        <v>10.4694</v>
      </c>
      <c r="F18" s="26">
        <f>(E18/C9)</f>
        <v>8.9765926434022134</v>
      </c>
      <c r="G18">
        <f t="shared" si="0"/>
        <v>0.89976537724417094</v>
      </c>
    </row>
    <row r="20" spans="1:7" x14ac:dyDescent="0.3">
      <c r="A20" s="9" t="s">
        <v>223</v>
      </c>
      <c r="B20" t="s">
        <v>4</v>
      </c>
      <c r="C20">
        <v>9.0876000000000001</v>
      </c>
      <c r="D20" s="22">
        <v>-3.6303999999999998</v>
      </c>
      <c r="E20">
        <f t="shared" ref="E20:E27" si="1">C20-C2</f>
        <v>0</v>
      </c>
    </row>
    <row r="21" spans="1:7" x14ac:dyDescent="0.3">
      <c r="B21" t="s">
        <v>26</v>
      </c>
      <c r="C21">
        <v>3.8182999999999998</v>
      </c>
      <c r="D21" s="22">
        <v>0.37230000000000002</v>
      </c>
      <c r="E21">
        <f>C21-C3</f>
        <v>2.5226999999999995</v>
      </c>
    </row>
    <row r="22" spans="1:7" x14ac:dyDescent="0.3">
      <c r="B22" t="s">
        <v>30</v>
      </c>
      <c r="C22">
        <v>1.5394000000000001</v>
      </c>
      <c r="D22" s="22">
        <v>0.88700000000000001</v>
      </c>
      <c r="E22">
        <f>C22-C4</f>
        <v>-0.81489999999999974</v>
      </c>
    </row>
    <row r="23" spans="1:7" x14ac:dyDescent="0.3">
      <c r="B23" t="s">
        <v>221</v>
      </c>
      <c r="C23">
        <v>6.2987000000000002</v>
      </c>
      <c r="D23" s="22">
        <v>7.1081000000000003</v>
      </c>
      <c r="E23">
        <f t="shared" si="1"/>
        <v>1.5514000000000001</v>
      </c>
    </row>
    <row r="24" spans="1:7" x14ac:dyDescent="0.3">
      <c r="B24" t="s">
        <v>219</v>
      </c>
      <c r="C24">
        <v>27.097100000000001</v>
      </c>
      <c r="D24" s="22">
        <v>-24.936599999999999</v>
      </c>
      <c r="E24">
        <f t="shared" si="1"/>
        <v>14.2636</v>
      </c>
    </row>
    <row r="25" spans="1:7" x14ac:dyDescent="0.3">
      <c r="B25" t="s">
        <v>216</v>
      </c>
      <c r="C25">
        <v>2.5594999999999999</v>
      </c>
      <c r="D25" s="22">
        <v>0.74490000000000001</v>
      </c>
      <c r="E25">
        <f t="shared" si="1"/>
        <v>0</v>
      </c>
    </row>
    <row r="26" spans="1:7" x14ac:dyDescent="0.3">
      <c r="B26" t="s">
        <v>217</v>
      </c>
      <c r="C26">
        <v>1.8413999999999999</v>
      </c>
      <c r="D26" s="22">
        <v>0.84430000000000005</v>
      </c>
      <c r="E26">
        <f t="shared" si="1"/>
        <v>0</v>
      </c>
    </row>
    <row r="27" spans="1:7" x14ac:dyDescent="0.3">
      <c r="B27" t="s">
        <v>220</v>
      </c>
      <c r="C27">
        <v>1.1662999999999999</v>
      </c>
      <c r="D27" s="22">
        <v>0.92649999999999999</v>
      </c>
      <c r="E27">
        <f t="shared" si="1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B864-F354-4C87-96AF-99C81897AC26}">
  <dimension ref="A1:AG119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17.5546875" customWidth="1"/>
    <col min="5" max="5" width="11.44140625" style="1" customWidth="1"/>
    <col min="6" max="6" width="11.5546875" style="1" customWidth="1"/>
    <col min="7" max="11" width="11.5546875" customWidth="1"/>
    <col min="14" max="14" width="20.44140625" bestFit="1" customWidth="1"/>
    <col min="15" max="15" width="18.5546875" customWidth="1"/>
    <col min="16" max="16" width="12.21875" bestFit="1" customWidth="1"/>
    <col min="17" max="17" width="11.44140625" bestFit="1" customWidth="1"/>
    <col min="19" max="19" width="12.5546875" bestFit="1" customWidth="1"/>
  </cols>
  <sheetData>
    <row r="1" spans="1:33" x14ac:dyDescent="0.3">
      <c r="A1" t="s">
        <v>32</v>
      </c>
      <c r="B1" t="s">
        <v>33</v>
      </c>
      <c r="C1" t="s">
        <v>34</v>
      </c>
      <c r="D1" t="s">
        <v>35</v>
      </c>
      <c r="E1" s="1" t="s">
        <v>36</v>
      </c>
      <c r="F1" s="1" t="s">
        <v>37</v>
      </c>
      <c r="G1" t="s">
        <v>38</v>
      </c>
      <c r="H1" t="s">
        <v>5</v>
      </c>
      <c r="I1" t="s">
        <v>6</v>
      </c>
      <c r="J1" t="s">
        <v>7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33" x14ac:dyDescent="0.3">
      <c r="A2" t="s">
        <v>29</v>
      </c>
      <c r="B2" s="1">
        <v>1.1426000000000001</v>
      </c>
      <c r="C2" s="1">
        <v>2.6867000000000001</v>
      </c>
      <c r="D2">
        <v>0.9294</v>
      </c>
      <c r="H2">
        <v>0</v>
      </c>
      <c r="I2">
        <v>0</v>
      </c>
      <c r="J2">
        <v>0</v>
      </c>
      <c r="K2">
        <f>SUM(Tabelle7[[#This Row],[Rang MAE]:[Rang R^2]])*Q2</f>
        <v>0</v>
      </c>
      <c r="L2" t="s">
        <v>8</v>
      </c>
      <c r="M2">
        <f>INDEX(Variants!I:I, MATCH(L2, Variants!F:F, 0))</f>
        <v>5</v>
      </c>
      <c r="N2" t="str">
        <f>_xlfn.XLOOKUP(L2, Variants!F:F, Variants!B:B, "nicht gefunden")</f>
        <v>imputed</v>
      </c>
      <c r="O2" t="str">
        <f>_xlfn.XLOOKUP(L2, Variants!F:F, Variants!A:A, "nicht gefunden")</f>
        <v>Cross Correlation</v>
      </c>
      <c r="P2" t="str">
        <f>_xlfn.XLOOKUP(L2, Variants!F:F, Variants!E:E, "nicht gefunden")</f>
        <v>included</v>
      </c>
      <c r="Q2">
        <f t="shared" ref="Q2:Q16" si="0">IF(OR(A2="XGBoost", A2="EBM", A2="MLP"), 3, 0.1)</f>
        <v>0.1</v>
      </c>
    </row>
    <row r="3" spans="1:33" x14ac:dyDescent="0.3">
      <c r="A3" t="s">
        <v>24</v>
      </c>
      <c r="B3" s="1">
        <v>1.2099</v>
      </c>
      <c r="C3" s="1">
        <v>1.7515000000000001</v>
      </c>
      <c r="D3">
        <v>0.91910000000000003</v>
      </c>
      <c r="E3" s="1" t="s">
        <v>46</v>
      </c>
      <c r="H3">
        <v>1</v>
      </c>
      <c r="I3">
        <v>1</v>
      </c>
      <c r="J3">
        <v>2</v>
      </c>
      <c r="K3">
        <f>SUM(Tabelle7[[#This Row],[Rang MAE]:[Rang R^2]])*Q3</f>
        <v>0.4</v>
      </c>
      <c r="L3" t="s">
        <v>11</v>
      </c>
      <c r="M3">
        <f>INDEX(Variants!I:I, MATCH(L3, Variants!F:F, 0))</f>
        <v>1</v>
      </c>
      <c r="N3" t="str">
        <f>_xlfn.XLOOKUP(L3, Variants!F:F, Variants!B:B, "nicht gefunden")</f>
        <v>not imputed</v>
      </c>
      <c r="O3" t="str">
        <f>_xlfn.XLOOKUP(L3, Variants!F:F, Variants!A:A, "nicht gefunden")</f>
        <v>Cross Correlation</v>
      </c>
      <c r="P3" t="str">
        <f>_xlfn.XLOOKUP(L3, Variants!F:F, Variants!E:E, "nicht gefunden")</f>
        <v>included</v>
      </c>
      <c r="Q3">
        <f t="shared" si="0"/>
        <v>0.1</v>
      </c>
    </row>
    <row r="4" spans="1:33" x14ac:dyDescent="0.3">
      <c r="A4" t="s">
        <v>24</v>
      </c>
      <c r="B4" s="1">
        <v>1.3108</v>
      </c>
      <c r="C4" s="1">
        <v>1.9155</v>
      </c>
      <c r="D4">
        <v>0.90329999999999999</v>
      </c>
      <c r="H4">
        <v>2</v>
      </c>
      <c r="I4">
        <v>2</v>
      </c>
      <c r="J4">
        <v>3</v>
      </c>
      <c r="K4">
        <f>SUM(Tabelle7[[#This Row],[Rang MAE]:[Rang R^2]])*Q4</f>
        <v>0.70000000000000007</v>
      </c>
      <c r="L4" t="s">
        <v>17</v>
      </c>
      <c r="M4">
        <f>INDEX(Variants!I:I, MATCH(L4, Variants!F:F, 0))</f>
        <v>9</v>
      </c>
      <c r="N4" t="str">
        <f>_xlfn.XLOOKUP(L4, Variants!F:F, Variants!B:B, "nicht gefunden")</f>
        <v>not imputed</v>
      </c>
      <c r="O4" t="str">
        <f>_xlfn.XLOOKUP(L4, Variants!F:F, Variants!A:A, "nicht gefunden")</f>
        <v>Granger Causality</v>
      </c>
      <c r="P4" t="str">
        <f>_xlfn.XLOOKUP(L4, Variants!F:F, Variants!E:E, "nicht gefunden")</f>
        <v>not included</v>
      </c>
      <c r="Q4">
        <f t="shared" si="0"/>
        <v>0.1</v>
      </c>
    </row>
    <row r="5" spans="1:33" x14ac:dyDescent="0.3">
      <c r="A5" t="s">
        <v>27</v>
      </c>
      <c r="B5" s="1">
        <v>1.3966000000000001</v>
      </c>
      <c r="C5" s="1">
        <v>3.6457000000000002</v>
      </c>
      <c r="D5">
        <v>0.90390000000000004</v>
      </c>
      <c r="E5" s="13" t="s">
        <v>47</v>
      </c>
      <c r="H5">
        <v>1</v>
      </c>
      <c r="I5">
        <v>1</v>
      </c>
      <c r="J5">
        <v>1</v>
      </c>
      <c r="K5">
        <f>SUM(Tabelle7[[#This Row],[Rang MAE]:[Rang R^2]])*Q5</f>
        <v>0.30000000000000004</v>
      </c>
      <c r="L5" t="s">
        <v>17</v>
      </c>
      <c r="M5">
        <f>INDEX(Variants!I:I, MATCH(L5, Variants!F:F, 0))</f>
        <v>9</v>
      </c>
      <c r="N5" t="str">
        <f>_xlfn.XLOOKUP(L5, Variants!F:F, Variants!B:B, "nicht gefunden")</f>
        <v>not imputed</v>
      </c>
      <c r="O5" t="str">
        <f>_xlfn.XLOOKUP(L5, Variants!F:F, Variants!A:A, "nicht gefunden")</f>
        <v>Granger Causality</v>
      </c>
      <c r="P5" t="str">
        <f>_xlfn.XLOOKUP(L5, Variants!F:F, Variants!E:E, "nicht gefunden")</f>
        <v>not included</v>
      </c>
      <c r="Q5">
        <f t="shared" si="0"/>
        <v>0.1</v>
      </c>
    </row>
    <row r="6" spans="1:33" x14ac:dyDescent="0.3">
      <c r="A6" t="s">
        <v>30</v>
      </c>
      <c r="B6" s="1">
        <v>1.5923</v>
      </c>
      <c r="C6" s="1">
        <v>2.1133000000000002</v>
      </c>
      <c r="D6">
        <v>0.88219999999999998</v>
      </c>
      <c r="E6" s="1" t="s">
        <v>48</v>
      </c>
      <c r="F6" s="1" t="s">
        <v>49</v>
      </c>
      <c r="G6" s="3">
        <v>0.40208333333333335</v>
      </c>
      <c r="H6">
        <v>1</v>
      </c>
      <c r="I6">
        <v>1</v>
      </c>
      <c r="J6">
        <v>1</v>
      </c>
      <c r="K6">
        <f>SUM(Tabelle7[[#This Row],[Rang MAE]:[Rang R^2]])*Q6</f>
        <v>9</v>
      </c>
      <c r="L6" t="s">
        <v>16</v>
      </c>
      <c r="M6">
        <f>INDEX(Variants!I:I, MATCH(L6, Variants!F:F, 0))</f>
        <v>2</v>
      </c>
      <c r="N6" t="str">
        <f>_xlfn.XLOOKUP(L6, Variants!F:F, Variants!B:B, "nicht gefunden")</f>
        <v>imputed</v>
      </c>
      <c r="O6" t="str">
        <f>_xlfn.XLOOKUP(L6, Variants!F:F, Variants!A:A, "nicht gefunden")</f>
        <v>1. FS</v>
      </c>
      <c r="P6" t="str">
        <f>_xlfn.XLOOKUP(L6, Variants!F:F, Variants!E:E, "nicht gefunden")</f>
        <v>not included</v>
      </c>
      <c r="Q6">
        <f t="shared" si="0"/>
        <v>3</v>
      </c>
    </row>
    <row r="7" spans="1:33" s="20" customFormat="1" x14ac:dyDescent="0.3">
      <c r="A7" t="s">
        <v>24</v>
      </c>
      <c r="B7" s="1">
        <v>1.6103000000000001</v>
      </c>
      <c r="C7" s="1">
        <v>2.2246999999999999</v>
      </c>
      <c r="D7">
        <v>0.86950000000000005</v>
      </c>
      <c r="E7" s="2" t="s">
        <v>50</v>
      </c>
      <c r="F7" s="1"/>
      <c r="G7" s="1"/>
      <c r="H7">
        <v>3</v>
      </c>
      <c r="I7">
        <v>3</v>
      </c>
      <c r="J7">
        <v>4</v>
      </c>
      <c r="K7" s="1">
        <f>SUM(Tabelle7[[#This Row],[Rang MAE]:[Rang R^2]])*Q7</f>
        <v>1</v>
      </c>
      <c r="L7" t="s">
        <v>23</v>
      </c>
      <c r="M7">
        <f>INDEX(Variants!I:I, MATCH(L7, Variants!F:F, 0))</f>
        <v>13</v>
      </c>
      <c r="N7" t="str">
        <f>_xlfn.XLOOKUP(L7, Variants!F:F, Variants!B:B, "nicht gefunden")</f>
        <v>not imputed</v>
      </c>
      <c r="O7" t="str">
        <f>_xlfn.XLOOKUP(L7, Variants!F:F, Variants!A:A, "nicht gefunden")</f>
        <v>Correlation</v>
      </c>
      <c r="P7" t="str">
        <f>_xlfn.XLOOKUP(L7, Variants!F:F, Variants!E:E, "nicht gefunden")</f>
        <v>included</v>
      </c>
      <c r="Q7">
        <f t="shared" si="0"/>
        <v>0.1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3">
      <c r="A8" t="s">
        <v>24</v>
      </c>
      <c r="B8" s="1">
        <v>1.6819999999999999</v>
      </c>
      <c r="C8" s="1">
        <v>2.3199000000000001</v>
      </c>
      <c r="D8">
        <v>0.85809999999999997</v>
      </c>
      <c r="E8" s="1" t="s">
        <v>51</v>
      </c>
      <c r="H8">
        <v>4</v>
      </c>
      <c r="I8">
        <v>4</v>
      </c>
      <c r="J8">
        <v>5</v>
      </c>
      <c r="K8">
        <f>SUM(Tabelle7[[#This Row],[Rang MAE]:[Rang R^2]])*Q8</f>
        <v>1.3</v>
      </c>
      <c r="L8" t="s">
        <v>14</v>
      </c>
      <c r="M8">
        <f>INDEX(Variants!I:I, MATCH(L8, Variants!F:F, 0))</f>
        <v>3</v>
      </c>
      <c r="N8" t="str">
        <f>_xlfn.XLOOKUP(L8, Variants!F:F, Variants!B:B, "nicht gefunden")</f>
        <v>not imputed</v>
      </c>
      <c r="O8" t="str">
        <f>_xlfn.XLOOKUP(L8, Variants!F:F, Variants!A:A, "nicht gefunden")</f>
        <v>1. FS</v>
      </c>
      <c r="P8" t="str">
        <f>_xlfn.XLOOKUP(L8, Variants!F:F, Variants!E:E, "nicht gefunden")</f>
        <v>included</v>
      </c>
      <c r="Q8">
        <f t="shared" si="0"/>
        <v>0.1</v>
      </c>
    </row>
    <row r="9" spans="1:33" s="20" customFormat="1" x14ac:dyDescent="0.3">
      <c r="A9" t="s">
        <v>27</v>
      </c>
      <c r="B9" s="1">
        <v>1.7544999999999999</v>
      </c>
      <c r="C9" s="1">
        <v>5.4345999999999997</v>
      </c>
      <c r="D9">
        <v>0.85670000000000002</v>
      </c>
      <c r="E9" s="4" t="s">
        <v>52</v>
      </c>
      <c r="F9" s="1"/>
      <c r="G9" s="1"/>
      <c r="H9">
        <v>2</v>
      </c>
      <c r="I9">
        <v>2</v>
      </c>
      <c r="J9">
        <v>2</v>
      </c>
      <c r="K9" s="1">
        <f>SUM(Tabelle7[[#This Row],[Rang MAE]:[Rang R^2]])*Q9</f>
        <v>0.60000000000000009</v>
      </c>
      <c r="L9" t="s">
        <v>23</v>
      </c>
      <c r="M9">
        <f>INDEX(Variants!I:I, MATCH(L9, Variants!F:F, 0))</f>
        <v>13</v>
      </c>
      <c r="N9" t="str">
        <f>_xlfn.XLOOKUP(L9, Variants!F:F, Variants!B:B, "nicht gefunden")</f>
        <v>not imputed</v>
      </c>
      <c r="O9" t="str">
        <f>_xlfn.XLOOKUP(L9, Variants!F:F, Variants!A:A, "nicht gefunden")</f>
        <v>Correlation</v>
      </c>
      <c r="P9" t="str">
        <f>_xlfn.XLOOKUP(L9, Variants!F:F, Variants!E:E, "nicht gefunden")</f>
        <v>included</v>
      </c>
      <c r="Q9">
        <f t="shared" si="0"/>
        <v>0.1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3">
      <c r="A10" t="s">
        <v>28</v>
      </c>
      <c r="B10" s="1">
        <v>1.8268</v>
      </c>
      <c r="C10" s="1">
        <v>5.8944000000000001</v>
      </c>
      <c r="D10">
        <v>0.84460000000000002</v>
      </c>
      <c r="E10" s="1" t="s">
        <v>53</v>
      </c>
      <c r="H10">
        <v>1</v>
      </c>
      <c r="I10">
        <v>1</v>
      </c>
      <c r="J10">
        <v>1</v>
      </c>
      <c r="K10">
        <f>SUM(Tabelle7[[#This Row],[Rang MAE]:[Rang R^2]])*Q10</f>
        <v>0.30000000000000004</v>
      </c>
      <c r="L10" t="s">
        <v>11</v>
      </c>
      <c r="M10">
        <f>INDEX(Variants!I:I, MATCH(L10, Variants!F:F, 0))</f>
        <v>1</v>
      </c>
      <c r="N10" t="str">
        <f>_xlfn.XLOOKUP(L10, Variants!F:F, Variants!B:B, "nicht gefunden")</f>
        <v>not imputed</v>
      </c>
      <c r="O10" t="str">
        <f>_xlfn.XLOOKUP(L10, Variants!F:F, Variants!A:A, "nicht gefunden")</f>
        <v>Cross Correlation</v>
      </c>
      <c r="P10" t="str">
        <f>_xlfn.XLOOKUP(L10, Variants!F:F, Variants!E:E, "nicht gefunden")</f>
        <v>included</v>
      </c>
      <c r="Q10">
        <f t="shared" si="0"/>
        <v>0.1</v>
      </c>
    </row>
    <row r="11" spans="1:33" x14ac:dyDescent="0.3">
      <c r="A11" t="s">
        <v>30</v>
      </c>
      <c r="B11" s="1">
        <v>1.9520999999999999</v>
      </c>
      <c r="C11" s="1">
        <v>2.6309999999999998</v>
      </c>
      <c r="D11">
        <v>0.8175</v>
      </c>
      <c r="E11" s="2" t="s">
        <v>54</v>
      </c>
      <c r="F11" s="2" t="s">
        <v>55</v>
      </c>
      <c r="G11" s="5">
        <v>0.74027777777777781</v>
      </c>
      <c r="H11">
        <v>2</v>
      </c>
      <c r="I11">
        <v>2</v>
      </c>
      <c r="J11">
        <v>2</v>
      </c>
      <c r="K11" s="1">
        <f>SUM(Tabelle7[[#This Row],[Rang MAE]:[Rang R^2]])*Q11</f>
        <v>18</v>
      </c>
      <c r="L11" t="s">
        <v>21</v>
      </c>
      <c r="M11">
        <f>INDEX(Variants!I:I, MATCH(L11, Variants!F:F, 0))</f>
        <v>6</v>
      </c>
      <c r="N11" t="str">
        <f>_xlfn.XLOOKUP(L11, Variants!F:F, Variants!B:B, "nicht gefunden")</f>
        <v>imputed</v>
      </c>
      <c r="O11" t="str">
        <f>_xlfn.XLOOKUP(L11, Variants!F:F, Variants!A:A, "nicht gefunden")</f>
        <v>Correlation</v>
      </c>
      <c r="P11" t="str">
        <f>_xlfn.XLOOKUP(L11, Variants!F:F, Variants!E:E, "nicht gefunden")</f>
        <v>not included</v>
      </c>
      <c r="Q11">
        <f t="shared" si="0"/>
        <v>3</v>
      </c>
    </row>
    <row r="12" spans="1:33" x14ac:dyDescent="0.3">
      <c r="A12" t="s">
        <v>27</v>
      </c>
      <c r="B12" s="1">
        <v>2.0588000000000002</v>
      </c>
      <c r="C12" s="1">
        <v>7.9596999999999998</v>
      </c>
      <c r="D12">
        <v>0.79010000000000002</v>
      </c>
      <c r="E12" s="13" t="s">
        <v>56</v>
      </c>
      <c r="H12">
        <v>3</v>
      </c>
      <c r="I12">
        <v>4</v>
      </c>
      <c r="J12">
        <v>4</v>
      </c>
      <c r="K12">
        <f>SUM(Tabelle7[[#This Row],[Rang MAE]:[Rang R^2]])*Q12</f>
        <v>1.1000000000000001</v>
      </c>
      <c r="L12" t="s">
        <v>14</v>
      </c>
      <c r="M12">
        <f>INDEX(Variants!I:I, MATCH(L12, Variants!F:F, 0))</f>
        <v>3</v>
      </c>
      <c r="N12" t="str">
        <f>_xlfn.XLOOKUP(L12, Variants!F:F, Variants!B:B, "nicht gefunden")</f>
        <v>not imputed</v>
      </c>
      <c r="O12" t="str">
        <f>_xlfn.XLOOKUP(L12, Variants!F:F, Variants!A:A, "nicht gefunden")</f>
        <v>1. FS</v>
      </c>
      <c r="P12" t="str">
        <f>_xlfn.XLOOKUP(L12, Variants!F:F, Variants!E:E, "nicht gefunden")</f>
        <v>included</v>
      </c>
      <c r="Q12">
        <f t="shared" si="0"/>
        <v>0.1</v>
      </c>
    </row>
    <row r="13" spans="1:33" x14ac:dyDescent="0.3">
      <c r="A13" t="s">
        <v>30</v>
      </c>
      <c r="B13" s="1">
        <v>2.1032000000000002</v>
      </c>
      <c r="C13" s="1">
        <v>3.4594</v>
      </c>
      <c r="D13">
        <v>0.68440000000000001</v>
      </c>
      <c r="E13" s="1" t="s">
        <v>57</v>
      </c>
      <c r="F13" s="1" t="s">
        <v>58</v>
      </c>
      <c r="G13" s="3">
        <v>0.34513888888888888</v>
      </c>
      <c r="H13">
        <v>3</v>
      </c>
      <c r="I13">
        <v>4</v>
      </c>
      <c r="J13">
        <v>4</v>
      </c>
      <c r="K13">
        <f>SUM(Tabelle7[[#This Row],[Rang MAE]:[Rang R^2]])*Q13</f>
        <v>33</v>
      </c>
      <c r="L13" t="s">
        <v>12</v>
      </c>
      <c r="M13">
        <f>INDEX(Variants!I:I, MATCH(L13, Variants!F:F, 0))</f>
        <v>4</v>
      </c>
      <c r="N13" t="str">
        <f>_xlfn.XLOOKUP(L13, Variants!F:F, Variants!B:B, "nicht gefunden")</f>
        <v>imputed</v>
      </c>
      <c r="O13" t="str">
        <f>_xlfn.XLOOKUP(L13, Variants!F:F, Variants!A:A, "nicht gefunden")</f>
        <v>1. FS</v>
      </c>
      <c r="P13" t="str">
        <f>_xlfn.XLOOKUP(L13, Variants!F:F, Variants!E:E, "nicht gefunden")</f>
        <v>included</v>
      </c>
      <c r="Q13">
        <f t="shared" si="0"/>
        <v>3</v>
      </c>
    </row>
    <row r="14" spans="1:33" x14ac:dyDescent="0.3">
      <c r="A14" t="s">
        <v>25</v>
      </c>
      <c r="B14" s="1">
        <v>2.1122999999999998</v>
      </c>
      <c r="C14" s="1">
        <v>2.7854000000000001</v>
      </c>
      <c r="D14">
        <v>0.7954</v>
      </c>
      <c r="H14">
        <v>1</v>
      </c>
      <c r="I14">
        <v>1</v>
      </c>
      <c r="J14">
        <v>1</v>
      </c>
      <c r="K14">
        <f>SUM(Tabelle7[[#This Row],[Rang MAE]:[Rang R^2]])*Q14</f>
        <v>0.30000000000000004</v>
      </c>
      <c r="L14" t="s">
        <v>17</v>
      </c>
      <c r="M14">
        <f>INDEX(Variants!I:I, MATCH(L14, Variants!F:F, 0))</f>
        <v>9</v>
      </c>
      <c r="N14" t="str">
        <f>_xlfn.XLOOKUP(L14, Variants!F:F, Variants!B:B, "nicht gefunden")</f>
        <v>not imputed</v>
      </c>
      <c r="O14" t="str">
        <f>_xlfn.XLOOKUP(L14, Variants!F:F, Variants!A:A, "nicht gefunden")</f>
        <v>Granger Causality</v>
      </c>
      <c r="P14" t="str">
        <f>_xlfn.XLOOKUP(L14, Variants!F:F, Variants!E:E, "nicht gefunden")</f>
        <v>not included</v>
      </c>
      <c r="Q14">
        <f t="shared" si="0"/>
        <v>0.1</v>
      </c>
    </row>
    <row r="15" spans="1:33" x14ac:dyDescent="0.3">
      <c r="A15" t="s">
        <v>27</v>
      </c>
      <c r="B15" s="1">
        <v>2.2734999999999999</v>
      </c>
      <c r="C15" s="1">
        <v>7.2462999999999997</v>
      </c>
      <c r="D15">
        <v>0.80889999999999995</v>
      </c>
      <c r="E15" s="1" t="s">
        <v>59</v>
      </c>
      <c r="H15">
        <v>4</v>
      </c>
      <c r="I15">
        <v>3</v>
      </c>
      <c r="J15">
        <v>3</v>
      </c>
      <c r="K15">
        <f>SUM(Tabelle7[[#This Row],[Rang MAE]:[Rang R^2]])*Q15</f>
        <v>1</v>
      </c>
      <c r="L15" t="s">
        <v>11</v>
      </c>
      <c r="M15">
        <f>INDEX(Variants!I:I, MATCH(L15, Variants!F:F, 0))</f>
        <v>1</v>
      </c>
      <c r="N15" t="str">
        <f>_xlfn.XLOOKUP(L15, Variants!F:F, Variants!B:B, "nicht gefunden")</f>
        <v>not imputed</v>
      </c>
      <c r="O15" t="str">
        <f>_xlfn.XLOOKUP(L15, Variants!F:F, Variants!A:A, "nicht gefunden")</f>
        <v>Cross Correlation</v>
      </c>
      <c r="P15" t="str">
        <f>_xlfn.XLOOKUP(L15, Variants!F:F, Variants!E:E, "nicht gefunden")</f>
        <v>included</v>
      </c>
      <c r="Q15">
        <f t="shared" si="0"/>
        <v>0.1</v>
      </c>
    </row>
    <row r="16" spans="1:33" s="20" customFormat="1" x14ac:dyDescent="0.3">
      <c r="A16" t="s">
        <v>30</v>
      </c>
      <c r="B16" s="1">
        <v>2.3231000000000002</v>
      </c>
      <c r="C16" s="1">
        <v>2.9504000000000001</v>
      </c>
      <c r="D16">
        <v>0.77049999999999996</v>
      </c>
      <c r="E16" s="1" t="s">
        <v>60</v>
      </c>
      <c r="F16" s="1" t="s">
        <v>61</v>
      </c>
      <c r="G16" s="3">
        <v>0.27013888888888887</v>
      </c>
      <c r="H16">
        <v>4</v>
      </c>
      <c r="I16">
        <v>3</v>
      </c>
      <c r="J16">
        <v>3</v>
      </c>
      <c r="K16">
        <f>SUM(Tabelle7[[#This Row],[Rang MAE]:[Rang R^2]])*Q16</f>
        <v>30</v>
      </c>
      <c r="L16" t="s">
        <v>11</v>
      </c>
      <c r="M16">
        <f>INDEX(Variants!I:I, MATCH(L16, Variants!F:F, 0))</f>
        <v>1</v>
      </c>
      <c r="N16" t="str">
        <f>_xlfn.XLOOKUP(L16, Variants!F:F, Variants!B:B, "nicht gefunden")</f>
        <v>not imputed</v>
      </c>
      <c r="O16" t="str">
        <f>_xlfn.XLOOKUP(L16, Variants!F:F, Variants!A:A, "nicht gefunden")</f>
        <v>Cross Correlation</v>
      </c>
      <c r="P16" t="str">
        <f>_xlfn.XLOOKUP(L16, Variants!F:F, Variants!E:E, "nicht gefunden")</f>
        <v>included</v>
      </c>
      <c r="Q16">
        <f t="shared" si="0"/>
        <v>3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x14ac:dyDescent="0.3">
      <c r="A17" t="s">
        <v>4</v>
      </c>
      <c r="B17" s="1">
        <v>2.6785999999999999</v>
      </c>
      <c r="C17" s="1">
        <v>3.7568000000000001</v>
      </c>
      <c r="D17">
        <v>0.62790000000000001</v>
      </c>
      <c r="E17" s="13" t="s">
        <v>62</v>
      </c>
      <c r="G17" s="3">
        <v>9.2361111111111116E-2</v>
      </c>
      <c r="H17">
        <v>1</v>
      </c>
      <c r="I17">
        <v>3</v>
      </c>
      <c r="J17">
        <v>2</v>
      </c>
      <c r="K17">
        <f>SUM(Tabelle7[[#This Row],[Rang MAE]:[Rang R^2]])*Q17</f>
        <v>18</v>
      </c>
      <c r="L17" t="s">
        <v>10</v>
      </c>
      <c r="M17">
        <f>INDEX(Variants!I:I, MATCH(L17, Variants!F:F, 0))</f>
        <v>7</v>
      </c>
      <c r="N17" t="str">
        <f>_xlfn.XLOOKUP(L17, Variants!F:F, Variants!B:B, "nicht gefunden")</f>
        <v>imputed</v>
      </c>
      <c r="O17" t="str">
        <f>_xlfn.XLOOKUP(L17, Variants!F:F, Variants!A:A, "nicht gefunden")</f>
        <v>Granger Causality</v>
      </c>
      <c r="P17" t="str">
        <f>_xlfn.XLOOKUP(L17, Variants!F:F, Variants!E:E, "nicht gefunden")</f>
        <v>included</v>
      </c>
      <c r="Q17">
        <f t="shared" ref="Q17:Q48" si="1">IF(OR(A17="XGBoost", A17="EBM", A17="MLP"), 3, 0.1)</f>
        <v>3</v>
      </c>
    </row>
    <row r="18" spans="1:33" x14ac:dyDescent="0.3">
      <c r="A18" t="s">
        <v>30</v>
      </c>
      <c r="B18" s="1">
        <v>2.7235</v>
      </c>
      <c r="C18" s="1">
        <v>3.6118000000000001</v>
      </c>
      <c r="D18">
        <v>0.65600000000000003</v>
      </c>
      <c r="E18" s="1" t="s">
        <v>63</v>
      </c>
      <c r="F18" s="1" t="s">
        <v>64</v>
      </c>
      <c r="G18" s="3">
        <v>0.38055555555555554</v>
      </c>
      <c r="H18">
        <v>5</v>
      </c>
      <c r="I18">
        <v>5</v>
      </c>
      <c r="J18">
        <v>5</v>
      </c>
      <c r="K18">
        <f>SUM(Tabelle7[[#This Row],[Rang MAE]:[Rang R^2]])*Q18</f>
        <v>45</v>
      </c>
      <c r="L18" t="s">
        <v>17</v>
      </c>
      <c r="M18">
        <f>INDEX(Variants!I:I, MATCH(L18, Variants!F:F, 0))</f>
        <v>9</v>
      </c>
      <c r="N18" t="str">
        <f>_xlfn.XLOOKUP(L18, Variants!F:F, Variants!B:B, "nicht gefunden")</f>
        <v>not imputed</v>
      </c>
      <c r="O18" t="str">
        <f>_xlfn.XLOOKUP(L18, Variants!F:F, Variants!A:A, "nicht gefunden")</f>
        <v>Granger Causality</v>
      </c>
      <c r="P18" t="str">
        <f>_xlfn.XLOOKUP(L18, Variants!F:F, Variants!E:E, "nicht gefunden")</f>
        <v>not included</v>
      </c>
      <c r="Q18">
        <f t="shared" si="1"/>
        <v>3</v>
      </c>
    </row>
    <row r="19" spans="1:33" x14ac:dyDescent="0.3">
      <c r="A19" t="s">
        <v>4</v>
      </c>
      <c r="B19" s="1">
        <v>2.7517999999999998</v>
      </c>
      <c r="C19" s="1">
        <v>3.4100999999999999</v>
      </c>
      <c r="D19">
        <v>0.69340000000000002</v>
      </c>
      <c r="E19" s="21" t="s">
        <v>65</v>
      </c>
      <c r="G19" s="3">
        <v>0.11805555555555555</v>
      </c>
      <c r="H19">
        <v>2</v>
      </c>
      <c r="I19">
        <v>1</v>
      </c>
      <c r="J19">
        <v>1</v>
      </c>
      <c r="K19">
        <f>SUM(Tabelle7[[#This Row],[Rang MAE]:[Rang R^2]])*Q19</f>
        <v>12</v>
      </c>
      <c r="L19" t="s">
        <v>8</v>
      </c>
      <c r="M19">
        <f>INDEX(Variants!I:I, MATCH(L19, Variants!F:F, 0))</f>
        <v>5</v>
      </c>
      <c r="N19" t="str">
        <f>_xlfn.XLOOKUP(L19, Variants!F:F, Variants!B:B, "nicht gefunden")</f>
        <v>imputed</v>
      </c>
      <c r="O19" t="str">
        <f>_xlfn.XLOOKUP(L19, Variants!F:F, Variants!A:A, "nicht gefunden")</f>
        <v>Cross Correlation</v>
      </c>
      <c r="P19" t="str">
        <f>_xlfn.XLOOKUP(L19, Variants!F:F, Variants!E:E, "nicht gefunden")</f>
        <v>included</v>
      </c>
      <c r="Q19">
        <f t="shared" si="1"/>
        <v>3</v>
      </c>
    </row>
    <row r="20" spans="1:33" x14ac:dyDescent="0.3">
      <c r="A20" t="s">
        <v>30</v>
      </c>
      <c r="B20" s="1">
        <v>2.8995000000000002</v>
      </c>
      <c r="C20" s="1">
        <v>3.9100999999999999</v>
      </c>
      <c r="D20">
        <v>0.59689999999999999</v>
      </c>
      <c r="E20" s="1" t="s">
        <v>66</v>
      </c>
      <c r="F20" s="1" t="s">
        <v>67</v>
      </c>
      <c r="G20" s="3">
        <v>0.46319444444444446</v>
      </c>
      <c r="H20">
        <v>6</v>
      </c>
      <c r="I20">
        <v>7</v>
      </c>
      <c r="J20">
        <v>7</v>
      </c>
      <c r="K20">
        <f>SUM(Tabelle7[[#This Row],[Rang MAE]:[Rang R^2]])*Q20</f>
        <v>60</v>
      </c>
      <c r="L20" t="s">
        <v>10</v>
      </c>
      <c r="M20">
        <f>INDEX(Variants!I:I, MATCH(L20, Variants!F:F, 0))</f>
        <v>7</v>
      </c>
      <c r="N20" t="str">
        <f>_xlfn.XLOOKUP(L20, Variants!F:F, Variants!B:B, "nicht gefunden")</f>
        <v>imputed</v>
      </c>
      <c r="O20" t="str">
        <f>_xlfn.XLOOKUP(L20, Variants!F:F, Variants!A:A, "nicht gefunden")</f>
        <v>Granger Causality</v>
      </c>
      <c r="P20" t="str">
        <f>_xlfn.XLOOKUP(L20, Variants!F:F, Variants!E:E, "nicht gefunden")</f>
        <v>included</v>
      </c>
      <c r="Q20">
        <f t="shared" si="1"/>
        <v>3</v>
      </c>
    </row>
    <row r="21" spans="1:33" x14ac:dyDescent="0.3">
      <c r="A21" t="s">
        <v>30</v>
      </c>
      <c r="B21" s="1">
        <v>2.9131</v>
      </c>
      <c r="C21" s="1">
        <v>3.8885999999999998</v>
      </c>
      <c r="D21">
        <v>0.60129999999999995</v>
      </c>
      <c r="E21" s="1" t="s">
        <v>68</v>
      </c>
      <c r="F21" s="1" t="s">
        <v>55</v>
      </c>
      <c r="G21" s="3">
        <v>0.22013888888888888</v>
      </c>
      <c r="H21">
        <v>7</v>
      </c>
      <c r="I21">
        <v>6</v>
      </c>
      <c r="J21">
        <v>6</v>
      </c>
      <c r="K21">
        <f>SUM(Tabelle7[[#This Row],[Rang MAE]:[Rang R^2]])*Q21</f>
        <v>57</v>
      </c>
      <c r="L21" t="s">
        <v>14</v>
      </c>
      <c r="M21">
        <f>INDEX(Variants!I:I, MATCH(L21, Variants!F:F, 0))</f>
        <v>3</v>
      </c>
      <c r="N21" t="str">
        <f>_xlfn.XLOOKUP(L21, Variants!F:F, Variants!B:B, "nicht gefunden")</f>
        <v>not imputed</v>
      </c>
      <c r="O21" t="str">
        <f>_xlfn.XLOOKUP(L21, Variants!F:F, Variants!A:A, "nicht gefunden")</f>
        <v>1. FS</v>
      </c>
      <c r="P21" t="str">
        <f>_xlfn.XLOOKUP(L21, Variants!F:F, Variants!E:E, "nicht gefunden")</f>
        <v>included</v>
      </c>
      <c r="Q21">
        <f t="shared" si="1"/>
        <v>3</v>
      </c>
    </row>
    <row r="22" spans="1:33" s="20" customFormat="1" x14ac:dyDescent="0.3">
      <c r="A22" t="s">
        <v>4</v>
      </c>
      <c r="B22" s="1">
        <v>3.0756000000000001</v>
      </c>
      <c r="C22" s="1">
        <v>3.8323</v>
      </c>
      <c r="D22">
        <v>0.61270000000000002</v>
      </c>
      <c r="E22" s="1" t="s">
        <v>69</v>
      </c>
      <c r="F22" s="1"/>
      <c r="G22"/>
      <c r="H22">
        <v>3</v>
      </c>
      <c r="I22">
        <v>4</v>
      </c>
      <c r="J22">
        <v>3</v>
      </c>
      <c r="K22">
        <f>SUM(Tabelle7[[#This Row],[Rang MAE]:[Rang R^2]])*Q22</f>
        <v>30</v>
      </c>
      <c r="L22" t="s">
        <v>11</v>
      </c>
      <c r="M22">
        <f>INDEX(Variants!I:I, MATCH(L22, Variants!F:F, 0))</f>
        <v>1</v>
      </c>
      <c r="N22" t="str">
        <f>_xlfn.XLOOKUP(L22, Variants!F:F, Variants!B:B, "nicht gefunden")</f>
        <v>not imputed</v>
      </c>
      <c r="O22" t="str">
        <f>_xlfn.XLOOKUP(L22, Variants!F:F, Variants!A:A, "nicht gefunden")</f>
        <v>Cross Correlation</v>
      </c>
      <c r="P22" t="str">
        <f>_xlfn.XLOOKUP(L22, Variants!F:F, Variants!E:E, "nicht gefunden")</f>
        <v>included</v>
      </c>
      <c r="Q22">
        <f t="shared" si="1"/>
        <v>3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x14ac:dyDescent="0.3">
      <c r="A23" t="s">
        <v>4</v>
      </c>
      <c r="B23" s="1">
        <v>3.3894000000000002</v>
      </c>
      <c r="C23" s="1">
        <v>3.6692999999999998</v>
      </c>
      <c r="D23">
        <v>-0.502</v>
      </c>
      <c r="E23" s="13" t="s">
        <v>70</v>
      </c>
      <c r="H23">
        <v>4</v>
      </c>
      <c r="I23">
        <v>2</v>
      </c>
      <c r="J23">
        <v>12</v>
      </c>
      <c r="K23">
        <f>SUM(Tabelle7[[#This Row],[Rang MAE]:[Rang R^2]])*Q23</f>
        <v>54</v>
      </c>
      <c r="L23" t="s">
        <v>9</v>
      </c>
      <c r="M23">
        <f>INDEX(Variants!I:I, MATCH(L23, Variants!F:F, 0))</f>
        <v>8</v>
      </c>
      <c r="N23" t="str">
        <f>_xlfn.XLOOKUP(L23, Variants!F:F, Variants!B:B, "nicht gefunden")</f>
        <v>imputed</v>
      </c>
      <c r="O23" t="str">
        <f>_xlfn.XLOOKUP(L23, Variants!F:F, Variants!A:A, "nicht gefunden")</f>
        <v>Granger Causality</v>
      </c>
      <c r="P23" t="str">
        <f>_xlfn.XLOOKUP(L23, Variants!F:F, Variants!E:E, "nicht gefunden")</f>
        <v>not included</v>
      </c>
      <c r="Q23">
        <f t="shared" si="1"/>
        <v>3</v>
      </c>
    </row>
    <row r="24" spans="1:33" x14ac:dyDescent="0.3">
      <c r="A24" t="s">
        <v>30</v>
      </c>
      <c r="B24" s="1">
        <v>3.4325999999999999</v>
      </c>
      <c r="C24" s="1">
        <v>4.2323000000000004</v>
      </c>
      <c r="D24">
        <v>0.52769999999999995</v>
      </c>
      <c r="E24" s="1" t="s">
        <v>71</v>
      </c>
      <c r="F24" s="1" t="s">
        <v>72</v>
      </c>
      <c r="G24" s="3">
        <v>0.33958333333333335</v>
      </c>
      <c r="H24">
        <v>8</v>
      </c>
      <c r="I24">
        <v>8</v>
      </c>
      <c r="J24">
        <v>8</v>
      </c>
      <c r="K24">
        <f>SUM(Tabelle7[[#This Row],[Rang MAE]:[Rang R^2]])*Q24</f>
        <v>72</v>
      </c>
      <c r="L24" t="s">
        <v>8</v>
      </c>
      <c r="M24">
        <f>INDEX(Variants!I:I, MATCH(L24, Variants!F:F, 0))</f>
        <v>5</v>
      </c>
      <c r="N24" t="str">
        <f>_xlfn.XLOOKUP(L24, Variants!F:F, Variants!B:B, "nicht gefunden")</f>
        <v>imputed</v>
      </c>
      <c r="O24" t="str">
        <f>_xlfn.XLOOKUP(L24, Variants!F:F, Variants!A:A, "nicht gefunden")</f>
        <v>Cross Correlation</v>
      </c>
      <c r="P24" t="str">
        <f>_xlfn.XLOOKUP(L24, Variants!F:F, Variants!E:E, "nicht gefunden")</f>
        <v>included</v>
      </c>
      <c r="Q24">
        <f t="shared" si="1"/>
        <v>3</v>
      </c>
    </row>
    <row r="25" spans="1:33" x14ac:dyDescent="0.3">
      <c r="A25" t="s">
        <v>4</v>
      </c>
      <c r="B25" s="1">
        <v>3.5960999999999999</v>
      </c>
      <c r="C25" s="1">
        <v>4.6955999999999998</v>
      </c>
      <c r="D25">
        <v>0.41860000000000003</v>
      </c>
      <c r="E25" s="13" t="s">
        <v>73</v>
      </c>
      <c r="G25" s="3">
        <v>0.11458333333333333</v>
      </c>
      <c r="H25">
        <v>5</v>
      </c>
      <c r="I25">
        <v>5</v>
      </c>
      <c r="J25">
        <v>5</v>
      </c>
      <c r="K25">
        <f>SUM(Tabelle7[[#This Row],[Rang MAE]:[Rang R^2]])*Q25</f>
        <v>45</v>
      </c>
      <c r="L25" t="s">
        <v>12</v>
      </c>
      <c r="M25">
        <f>INDEX(Variants!I:I, MATCH(L25, Variants!F:F, 0))</f>
        <v>4</v>
      </c>
      <c r="N25" t="str">
        <f>_xlfn.XLOOKUP(L25, Variants!F:F, Variants!B:B, "nicht gefunden")</f>
        <v>imputed</v>
      </c>
      <c r="O25" t="str">
        <f>_xlfn.XLOOKUP(L25, Variants!F:F, Variants!A:A, "nicht gefunden")</f>
        <v>1. FS</v>
      </c>
      <c r="P25" t="str">
        <f>_xlfn.XLOOKUP(L25, Variants!F:F, Variants!E:E, "nicht gefunden")</f>
        <v>included</v>
      </c>
      <c r="Q25">
        <f t="shared" si="1"/>
        <v>3</v>
      </c>
    </row>
    <row r="26" spans="1:33" x14ac:dyDescent="0.3">
      <c r="A26" t="s">
        <v>26</v>
      </c>
      <c r="B26" s="1">
        <v>3.6705999999999999</v>
      </c>
      <c r="C26" s="1">
        <v>4.3975999999999997</v>
      </c>
      <c r="D26">
        <v>0.49009999999999998</v>
      </c>
      <c r="E26" s="1" t="s">
        <v>74</v>
      </c>
      <c r="F26" s="1" t="s">
        <v>75</v>
      </c>
      <c r="G26" s="3">
        <v>0.17291666666666666</v>
      </c>
      <c r="H26">
        <v>1</v>
      </c>
      <c r="I26">
        <v>1</v>
      </c>
      <c r="J26">
        <v>2</v>
      </c>
      <c r="K26">
        <f>SUM(Tabelle7[[#This Row],[Rang MAE]:[Rang R^2]])*Q26</f>
        <v>12</v>
      </c>
      <c r="L26" t="s">
        <v>14</v>
      </c>
      <c r="M26">
        <f>INDEX(Variants!I:I, MATCH(L26, Variants!F:F, 0))</f>
        <v>3</v>
      </c>
      <c r="N26" t="str">
        <f>_xlfn.XLOOKUP(L26, Variants!F:F, Variants!B:B, "nicht gefunden")</f>
        <v>not imputed</v>
      </c>
      <c r="O26" t="str">
        <f>_xlfn.XLOOKUP(L26, Variants!F:F, Variants!A:A, "nicht gefunden")</f>
        <v>1. FS</v>
      </c>
      <c r="P26" t="str">
        <f>_xlfn.XLOOKUP(L26, Variants!F:F, Variants!E:E, "nicht gefunden")</f>
        <v>included</v>
      </c>
      <c r="Q26">
        <f t="shared" si="1"/>
        <v>3</v>
      </c>
    </row>
    <row r="27" spans="1:33" s="20" customFormat="1" x14ac:dyDescent="0.3">
      <c r="A27" t="s">
        <v>26</v>
      </c>
      <c r="B27" s="1">
        <v>3.9670999999999998</v>
      </c>
      <c r="C27" s="1">
        <v>5.5441000000000003</v>
      </c>
      <c r="D27">
        <v>0.1895</v>
      </c>
      <c r="E27" s="1" t="s">
        <v>76</v>
      </c>
      <c r="F27" s="1" t="s">
        <v>77</v>
      </c>
      <c r="G27" s="3">
        <v>0.16805555555555557</v>
      </c>
      <c r="H27">
        <v>2</v>
      </c>
      <c r="I27">
        <v>4</v>
      </c>
      <c r="J27">
        <v>4</v>
      </c>
      <c r="K27">
        <f>SUM(Tabelle7[[#This Row],[Rang MAE]:[Rang R^2]])*Q27</f>
        <v>30</v>
      </c>
      <c r="L27" t="s">
        <v>16</v>
      </c>
      <c r="M27">
        <f>INDEX(Variants!I:I, MATCH(L27, Variants!F:F, 0))</f>
        <v>2</v>
      </c>
      <c r="N27" t="str">
        <f>_xlfn.XLOOKUP(L27, Variants!F:F, Variants!B:B, "nicht gefunden")</f>
        <v>imputed</v>
      </c>
      <c r="O27" t="str">
        <f>_xlfn.XLOOKUP(L27, Variants!F:F, Variants!A:A, "nicht gefunden")</f>
        <v>1. FS</v>
      </c>
      <c r="P27" t="str">
        <f>_xlfn.XLOOKUP(L27, Variants!F:F, Variants!E:E, "nicht gefunden")</f>
        <v>not included</v>
      </c>
      <c r="Q27">
        <f t="shared" si="1"/>
        <v>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">
      <c r="A28" t="s">
        <v>26</v>
      </c>
      <c r="B28" s="1">
        <v>4.0324</v>
      </c>
      <c r="C28" s="1">
        <v>4.9318999999999997</v>
      </c>
      <c r="D28">
        <v>-1.7135</v>
      </c>
      <c r="E28" s="2" t="s">
        <v>78</v>
      </c>
      <c r="F28" s="2" t="s">
        <v>79</v>
      </c>
      <c r="G28" s="5">
        <v>0.32083333333333336</v>
      </c>
      <c r="H28">
        <v>3</v>
      </c>
      <c r="I28">
        <v>2</v>
      </c>
      <c r="J28">
        <v>12</v>
      </c>
      <c r="K28" s="1">
        <f>SUM(Tabelle7[[#This Row],[Rang MAE]:[Rang R^2]])*Q28</f>
        <v>51</v>
      </c>
      <c r="L28" t="s">
        <v>15</v>
      </c>
      <c r="M28">
        <f>INDEX(Variants!I:I, MATCH(L28, Variants!F:F, 0))</f>
        <v>10</v>
      </c>
      <c r="N28" t="str">
        <f>_xlfn.XLOOKUP(L28, Variants!F:F, Variants!B:B, "nicht gefunden")</f>
        <v>imputed</v>
      </c>
      <c r="O28" t="str">
        <f>_xlfn.XLOOKUP(L28, Variants!F:F, Variants!A:A, "nicht gefunden")</f>
        <v>Correlation</v>
      </c>
      <c r="P28" t="str">
        <f>_xlfn.XLOOKUP(L28, Variants!F:F, Variants!E:E, "nicht gefunden")</f>
        <v>included</v>
      </c>
      <c r="Q28">
        <f t="shared" si="1"/>
        <v>3</v>
      </c>
    </row>
    <row r="29" spans="1:33" x14ac:dyDescent="0.3">
      <c r="A29" t="s">
        <v>30</v>
      </c>
      <c r="B29" s="1">
        <v>4.1798000000000002</v>
      </c>
      <c r="C29" s="1">
        <v>4.8985000000000003</v>
      </c>
      <c r="D29">
        <v>0.36730000000000002</v>
      </c>
      <c r="E29" s="2" t="s">
        <v>80</v>
      </c>
      <c r="F29" s="2" t="s">
        <v>81</v>
      </c>
      <c r="G29" s="5">
        <v>0.3923611111111111</v>
      </c>
      <c r="H29">
        <v>9</v>
      </c>
      <c r="I29">
        <v>10</v>
      </c>
      <c r="J29">
        <v>9</v>
      </c>
      <c r="K29" s="1">
        <f>SUM(Tabelle7[[#This Row],[Rang MAE]:[Rang R^2]])*Q29</f>
        <v>84</v>
      </c>
      <c r="L29" t="s">
        <v>23</v>
      </c>
      <c r="M29">
        <f>INDEX(Variants!I:I, MATCH(L29, Variants!F:F, 0))</f>
        <v>13</v>
      </c>
      <c r="N29" t="str">
        <f>_xlfn.XLOOKUP(L29, Variants!F:F, Variants!B:B, "nicht gefunden")</f>
        <v>not imputed</v>
      </c>
      <c r="O29" t="str">
        <f>_xlfn.XLOOKUP(L29, Variants!F:F, Variants!A:A, "nicht gefunden")</f>
        <v>Correlation</v>
      </c>
      <c r="P29" t="str">
        <f>_xlfn.XLOOKUP(L29, Variants!F:F, Variants!E:E, "nicht gefunden")</f>
        <v>included</v>
      </c>
      <c r="Q29">
        <f t="shared" si="1"/>
        <v>3</v>
      </c>
    </row>
    <row r="30" spans="1:33" x14ac:dyDescent="0.3">
      <c r="A30" t="s">
        <v>30</v>
      </c>
      <c r="B30" s="11">
        <v>4.1859999999999999</v>
      </c>
      <c r="C30" s="1">
        <v>5.2339000000000002</v>
      </c>
      <c r="D30">
        <v>0.27210000000000001</v>
      </c>
      <c r="E30" s="1" t="s">
        <v>82</v>
      </c>
      <c r="F30" s="1" t="s">
        <v>72</v>
      </c>
      <c r="G30" s="3">
        <v>0.34027777777777779</v>
      </c>
      <c r="H30">
        <v>10</v>
      </c>
      <c r="I30">
        <v>12</v>
      </c>
      <c r="J30">
        <v>10</v>
      </c>
      <c r="K30">
        <f>SUM(Tabelle7[[#This Row],[Rang MAE]:[Rang R^2]])*Q30</f>
        <v>96</v>
      </c>
      <c r="L30" t="s">
        <v>13</v>
      </c>
      <c r="M30">
        <f>INDEX(Variants!I:I, MATCH(L30, Variants!F:F, 0))</f>
        <v>12</v>
      </c>
      <c r="N30" t="str">
        <f>_xlfn.XLOOKUP(L30, Variants!F:F, Variants!B:B, "nicht gefunden")</f>
        <v>imputed</v>
      </c>
      <c r="O30" t="str">
        <f>_xlfn.XLOOKUP(L30, Variants!F:F, Variants!A:A, "nicht gefunden")</f>
        <v>Cross Correlation</v>
      </c>
      <c r="P30" t="str">
        <f>_xlfn.XLOOKUP(L30, Variants!F:F, Variants!E:E, "nicht gefunden")</f>
        <v>not included</v>
      </c>
      <c r="Q30">
        <f t="shared" si="1"/>
        <v>3</v>
      </c>
    </row>
    <row r="31" spans="1:33" x14ac:dyDescent="0.3">
      <c r="A31" t="s">
        <v>30</v>
      </c>
      <c r="B31" s="1">
        <v>4.2023000000000001</v>
      </c>
      <c r="C31" s="1">
        <v>4.8993000000000002</v>
      </c>
      <c r="D31">
        <v>-1.6778</v>
      </c>
      <c r="E31" s="1" t="s">
        <v>83</v>
      </c>
      <c r="F31" s="1" t="s">
        <v>84</v>
      </c>
      <c r="G31" s="3">
        <v>0.49166666666666664</v>
      </c>
      <c r="H31">
        <v>11</v>
      </c>
      <c r="I31">
        <v>11</v>
      </c>
      <c r="J31">
        <v>16</v>
      </c>
      <c r="K31">
        <f>SUM(Tabelle7[[#This Row],[Rang MAE]:[Rang R^2]])*Q31</f>
        <v>114</v>
      </c>
      <c r="L31" t="s">
        <v>9</v>
      </c>
      <c r="M31">
        <f>INDEX(Variants!I:I, MATCH(L31, Variants!F:F, 0))</f>
        <v>8</v>
      </c>
      <c r="N31" t="str">
        <f>_xlfn.XLOOKUP(L31, Variants!F:F, Variants!B:B, "nicht gefunden")</f>
        <v>imputed</v>
      </c>
      <c r="O31" t="str">
        <f>_xlfn.XLOOKUP(L31, Variants!F:F, Variants!A:A, "nicht gefunden")</f>
        <v>Granger Causality</v>
      </c>
      <c r="P31" t="str">
        <f>_xlfn.XLOOKUP(L31, Variants!F:F, Variants!E:E, "nicht gefunden")</f>
        <v>not included</v>
      </c>
      <c r="Q31">
        <f t="shared" si="1"/>
        <v>3</v>
      </c>
    </row>
    <row r="32" spans="1:33" x14ac:dyDescent="0.3">
      <c r="A32" t="s">
        <v>4</v>
      </c>
      <c r="B32" s="1">
        <v>4.2125000000000004</v>
      </c>
      <c r="C32" s="1">
        <v>4.8815</v>
      </c>
      <c r="D32">
        <v>0.37159999999999999</v>
      </c>
      <c r="E32" s="1" t="s">
        <v>85</v>
      </c>
      <c r="G32" s="3">
        <v>0.11388888888888889</v>
      </c>
      <c r="H32">
        <v>6</v>
      </c>
      <c r="I32">
        <v>6</v>
      </c>
      <c r="J32">
        <v>6</v>
      </c>
      <c r="K32">
        <f>SUM(Tabelle7[[#This Row],[Rang MAE]:[Rang R^2]])*Q32</f>
        <v>54</v>
      </c>
      <c r="L32" t="s">
        <v>13</v>
      </c>
      <c r="M32">
        <f>INDEX(Variants!I:I, MATCH(L32, Variants!F:F, 0))</f>
        <v>12</v>
      </c>
      <c r="N32" t="str">
        <f>_xlfn.XLOOKUP(L32, Variants!F:F, Variants!B:B, "nicht gefunden")</f>
        <v>imputed</v>
      </c>
      <c r="O32" t="str">
        <f>_xlfn.XLOOKUP(L32, Variants!F:F, Variants!A:A, "nicht gefunden")</f>
        <v>Cross Correlation</v>
      </c>
      <c r="P32" t="str">
        <f>_xlfn.XLOOKUP(L32, Variants!F:F, Variants!E:E, "nicht gefunden")</f>
        <v>not included</v>
      </c>
      <c r="Q32">
        <f t="shared" si="1"/>
        <v>3</v>
      </c>
    </row>
    <row r="33" spans="1:21" x14ac:dyDescent="0.3">
      <c r="A33" t="s">
        <v>26</v>
      </c>
      <c r="B33" s="1">
        <v>4.3014000000000001</v>
      </c>
      <c r="C33" s="1">
        <v>5.0419</v>
      </c>
      <c r="D33">
        <v>0.32969999999999999</v>
      </c>
      <c r="E33" s="1" t="s">
        <v>86</v>
      </c>
      <c r="F33" s="1" t="s">
        <v>87</v>
      </c>
      <c r="G33" s="3">
        <v>0.23541666666666666</v>
      </c>
      <c r="H33">
        <v>4</v>
      </c>
      <c r="I33">
        <v>3</v>
      </c>
      <c r="J33">
        <v>3</v>
      </c>
      <c r="K33">
        <f>SUM(Tabelle7[[#This Row],[Rang MAE]:[Rang R^2]])*Q33</f>
        <v>30</v>
      </c>
      <c r="L33" t="s">
        <v>11</v>
      </c>
      <c r="M33">
        <f>INDEX(Variants!I:I, MATCH(L33, Variants!F:F, 0))</f>
        <v>1</v>
      </c>
      <c r="N33" t="str">
        <f>_xlfn.XLOOKUP(L33, Variants!F:F, Variants!B:B, "nicht gefunden")</f>
        <v>not imputed</v>
      </c>
      <c r="O33" t="str">
        <f>_xlfn.XLOOKUP(L33, Variants!F:F, Variants!A:A, "nicht gefunden")</f>
        <v>Cross Correlation</v>
      </c>
      <c r="P33" t="str">
        <f>_xlfn.XLOOKUP(L33, Variants!F:F, Variants!E:E, "nicht gefunden")</f>
        <v>included</v>
      </c>
      <c r="Q33">
        <f t="shared" si="1"/>
        <v>3</v>
      </c>
      <c r="U33" t="s">
        <v>88</v>
      </c>
    </row>
    <row r="34" spans="1:21" x14ac:dyDescent="0.3">
      <c r="A34" t="s">
        <v>30</v>
      </c>
      <c r="B34" s="1">
        <v>4.3895999999999997</v>
      </c>
      <c r="C34" s="1">
        <v>4.8456000000000001</v>
      </c>
      <c r="D34">
        <v>-1.6194999999999999</v>
      </c>
      <c r="E34" s="2" t="s">
        <v>89</v>
      </c>
      <c r="F34" s="2" t="s">
        <v>90</v>
      </c>
      <c r="G34" s="5">
        <v>0.38124999999999998</v>
      </c>
      <c r="H34">
        <v>12</v>
      </c>
      <c r="I34">
        <v>9</v>
      </c>
      <c r="J34">
        <v>15</v>
      </c>
      <c r="K34" s="1">
        <f>SUM(Tabelle7[[#This Row],[Rang MAE]:[Rang R^2]])*Q34</f>
        <v>108</v>
      </c>
      <c r="L34" t="s">
        <v>15</v>
      </c>
      <c r="M34">
        <f>INDEX(Variants!I:I, MATCH(L34, Variants!F:F, 0))</f>
        <v>10</v>
      </c>
      <c r="N34" t="str">
        <f>_xlfn.XLOOKUP(L34, Variants!F:F, Variants!B:B, "nicht gefunden")</f>
        <v>imputed</v>
      </c>
      <c r="O34" t="str">
        <f>_xlfn.XLOOKUP(L34, Variants!F:F, Variants!A:A, "nicht gefunden")</f>
        <v>Correlation</v>
      </c>
      <c r="P34" t="str">
        <f>_xlfn.XLOOKUP(L34, Variants!F:F, Variants!E:E, "nicht gefunden")</f>
        <v>included</v>
      </c>
      <c r="Q34">
        <f t="shared" si="1"/>
        <v>3</v>
      </c>
    </row>
    <row r="35" spans="1:21" x14ac:dyDescent="0.3">
      <c r="A35" t="s">
        <v>26</v>
      </c>
      <c r="B35" s="1">
        <v>4.5125000000000002</v>
      </c>
      <c r="C35" s="1">
        <v>5.6266999999999996</v>
      </c>
      <c r="D35">
        <v>0.16520000000000001</v>
      </c>
      <c r="E35" s="2" t="s">
        <v>91</v>
      </c>
      <c r="F35" s="2" t="s">
        <v>92</v>
      </c>
      <c r="G35" s="5">
        <v>0.35208333333333336</v>
      </c>
      <c r="H35">
        <v>5</v>
      </c>
      <c r="I35">
        <v>5</v>
      </c>
      <c r="J35">
        <v>6</v>
      </c>
      <c r="K35" s="1">
        <f>SUM(Tabelle7[[#This Row],[Rang MAE]:[Rang R^2]])*Q35</f>
        <v>48</v>
      </c>
      <c r="L35" t="s">
        <v>21</v>
      </c>
      <c r="M35">
        <f>INDEX(Variants!I:I, MATCH(L35, Variants!F:F, 0))</f>
        <v>6</v>
      </c>
      <c r="N35" t="str">
        <f>_xlfn.XLOOKUP(L35, Variants!F:F, Variants!B:B, "nicht gefunden")</f>
        <v>imputed</v>
      </c>
      <c r="O35" t="str">
        <f>_xlfn.XLOOKUP(L35, Variants!F:F, Variants!A:A, "nicht gefunden")</f>
        <v>Correlation</v>
      </c>
      <c r="P35" t="str">
        <f>_xlfn.XLOOKUP(L35, Variants!F:F, Variants!E:E, "nicht gefunden")</f>
        <v>not included</v>
      </c>
      <c r="Q35">
        <f t="shared" si="1"/>
        <v>3</v>
      </c>
    </row>
    <row r="36" spans="1:21" x14ac:dyDescent="0.3">
      <c r="A36" t="s">
        <v>27</v>
      </c>
      <c r="B36" s="1">
        <v>4.6883999999999997</v>
      </c>
      <c r="C36" s="1">
        <v>46.131900000000002</v>
      </c>
      <c r="D36">
        <v>-0.21640000000000001</v>
      </c>
      <c r="E36" s="13" t="s">
        <v>93</v>
      </c>
      <c r="H36">
        <v>5</v>
      </c>
      <c r="I36">
        <v>6</v>
      </c>
      <c r="J36">
        <v>9</v>
      </c>
      <c r="K36">
        <f>SUM(Tabelle7[[#This Row],[Rang MAE]:[Rang R^2]])*Q36</f>
        <v>2</v>
      </c>
      <c r="L36" t="s">
        <v>16</v>
      </c>
      <c r="M36">
        <f>INDEX(Variants!I:I, MATCH(L36, Variants!F:F, 0))</f>
        <v>2</v>
      </c>
      <c r="N36" t="str">
        <f>_xlfn.XLOOKUP(L36, Variants!F:F, Variants!B:B, "nicht gefunden")</f>
        <v>imputed</v>
      </c>
      <c r="O36" t="str">
        <f>_xlfn.XLOOKUP(L36, Variants!F:F, Variants!A:A, "nicht gefunden")</f>
        <v>1. FS</v>
      </c>
      <c r="P36" t="str">
        <f>_xlfn.XLOOKUP(L36, Variants!F:F, Variants!E:E, "nicht gefunden")</f>
        <v>not included</v>
      </c>
      <c r="Q36">
        <f t="shared" si="1"/>
        <v>0.1</v>
      </c>
    </row>
    <row r="37" spans="1:21" x14ac:dyDescent="0.3">
      <c r="A37" t="s">
        <v>4</v>
      </c>
      <c r="B37" s="1">
        <v>4.6919000000000004</v>
      </c>
      <c r="C37" s="1">
        <v>5.8803999999999998</v>
      </c>
      <c r="D37">
        <v>8.8200000000000001E-2</v>
      </c>
      <c r="E37" s="1" t="s">
        <v>56</v>
      </c>
      <c r="G37" s="3">
        <v>0.11041666666666666</v>
      </c>
      <c r="H37">
        <v>7</v>
      </c>
      <c r="I37">
        <v>7</v>
      </c>
      <c r="J37">
        <v>9</v>
      </c>
      <c r="K37">
        <f>SUM(Tabelle7[[#This Row],[Rang MAE]:[Rang R^2]])*Q37</f>
        <v>69</v>
      </c>
      <c r="L37" t="s">
        <v>14</v>
      </c>
      <c r="M37">
        <f>INDEX(Variants!I:I, MATCH(L37, Variants!F:F, 0))</f>
        <v>3</v>
      </c>
      <c r="N37" t="str">
        <f>_xlfn.XLOOKUP(L37, Variants!F:F, Variants!B:B, "nicht gefunden")</f>
        <v>not imputed</v>
      </c>
      <c r="O37" t="str">
        <f>_xlfn.XLOOKUP(L37, Variants!F:F, Variants!A:A, "nicht gefunden")</f>
        <v>1. FS</v>
      </c>
      <c r="P37" t="str">
        <f>_xlfn.XLOOKUP(L37, Variants!F:F, Variants!E:E, "nicht gefunden")</f>
        <v>included</v>
      </c>
      <c r="Q37">
        <f t="shared" si="1"/>
        <v>3</v>
      </c>
    </row>
    <row r="38" spans="1:21" x14ac:dyDescent="0.3">
      <c r="A38" t="s">
        <v>24</v>
      </c>
      <c r="B38" s="1">
        <v>4.6961000000000004</v>
      </c>
      <c r="C38" s="1">
        <v>6.2683999999999997</v>
      </c>
      <c r="D38">
        <v>-3.3849</v>
      </c>
      <c r="E38" s="2" t="s">
        <v>94</v>
      </c>
      <c r="G38" s="1"/>
      <c r="H38">
        <v>5</v>
      </c>
      <c r="I38">
        <v>5</v>
      </c>
      <c r="J38">
        <v>13</v>
      </c>
      <c r="K38" s="1">
        <f>SUM(Tabelle7[[#This Row],[Rang MAE]:[Rang R^2]])*Q38</f>
        <v>2.3000000000000003</v>
      </c>
      <c r="L38" t="s">
        <v>15</v>
      </c>
      <c r="M38">
        <f>INDEX(Variants!I:I, MATCH(L38, Variants!F:F, 0))</f>
        <v>10</v>
      </c>
      <c r="N38" t="str">
        <f>_xlfn.XLOOKUP(L38, Variants!F:F, Variants!B:B, "nicht gefunden")</f>
        <v>imputed</v>
      </c>
      <c r="O38" t="str">
        <f>_xlfn.XLOOKUP(L38, Variants!F:F, Variants!A:A, "nicht gefunden")</f>
        <v>Correlation</v>
      </c>
      <c r="P38" t="str">
        <f>_xlfn.XLOOKUP(L38, Variants!F:F, Variants!E:E, "nicht gefunden")</f>
        <v>included</v>
      </c>
      <c r="Q38">
        <f t="shared" si="1"/>
        <v>0.1</v>
      </c>
    </row>
    <row r="39" spans="1:21" x14ac:dyDescent="0.3">
      <c r="A39" t="s">
        <v>25</v>
      </c>
      <c r="B39" s="1">
        <v>4.8013000000000003</v>
      </c>
      <c r="C39" s="1">
        <v>5.5106000000000002</v>
      </c>
      <c r="D39">
        <v>0.1993</v>
      </c>
      <c r="H39">
        <v>2</v>
      </c>
      <c r="I39">
        <v>2</v>
      </c>
      <c r="J39">
        <v>2</v>
      </c>
      <c r="K39">
        <f>SUM(Tabelle7[[#This Row],[Rang MAE]:[Rang R^2]])*Q39</f>
        <v>0.60000000000000009</v>
      </c>
      <c r="L39" t="s">
        <v>14</v>
      </c>
      <c r="M39">
        <f>INDEX(Variants!I:I, MATCH(L39, Variants!F:F, 0))</f>
        <v>3</v>
      </c>
      <c r="N39" t="str">
        <f>_xlfn.XLOOKUP(L39, Variants!F:F, Variants!B:B, "nicht gefunden")</f>
        <v>not imputed</v>
      </c>
      <c r="O39" t="str">
        <f>_xlfn.XLOOKUP(L39, Variants!F:F, Variants!A:A, "nicht gefunden")</f>
        <v>1. FS</v>
      </c>
      <c r="P39" t="str">
        <f>_xlfn.XLOOKUP(L39, Variants!F:F, Variants!E:E, "nicht gefunden")</f>
        <v>included</v>
      </c>
      <c r="Q39">
        <f t="shared" si="1"/>
        <v>0.1</v>
      </c>
    </row>
    <row r="40" spans="1:21" x14ac:dyDescent="0.3">
      <c r="A40" t="s">
        <v>26</v>
      </c>
      <c r="B40" s="1">
        <v>4.8085000000000004</v>
      </c>
      <c r="C40" s="1">
        <v>5.8589000000000002</v>
      </c>
      <c r="D40">
        <v>-2.8296000000000001</v>
      </c>
      <c r="E40" s="1" t="s">
        <v>95</v>
      </c>
      <c r="F40" s="1" t="s">
        <v>96</v>
      </c>
      <c r="G40" s="3">
        <v>0.35972222222222222</v>
      </c>
      <c r="H40">
        <v>6</v>
      </c>
      <c r="I40">
        <v>6</v>
      </c>
      <c r="J40">
        <v>15</v>
      </c>
      <c r="K40">
        <f>SUM(Tabelle7[[#This Row],[Rang MAE]:[Rang R^2]])*Q40</f>
        <v>81</v>
      </c>
      <c r="L40" t="s">
        <v>9</v>
      </c>
      <c r="M40">
        <f>INDEX(Variants!I:I, MATCH(L40, Variants!F:F, 0))</f>
        <v>8</v>
      </c>
      <c r="N40" t="str">
        <f>_xlfn.XLOOKUP(L40, Variants!F:F, Variants!B:B, "nicht gefunden")</f>
        <v>imputed</v>
      </c>
      <c r="O40" t="str">
        <f>_xlfn.XLOOKUP(L40, Variants!F:F, Variants!A:A, "nicht gefunden")</f>
        <v>Granger Causality</v>
      </c>
      <c r="P40" t="str">
        <f>_xlfn.XLOOKUP(L40, Variants!F:F, Variants!E:E, "nicht gefunden")</f>
        <v>not included</v>
      </c>
      <c r="Q40">
        <f t="shared" si="1"/>
        <v>3</v>
      </c>
    </row>
    <row r="41" spans="1:21" x14ac:dyDescent="0.3">
      <c r="A41" t="s">
        <v>26</v>
      </c>
      <c r="B41" s="1">
        <v>4.8407999999999998</v>
      </c>
      <c r="C41" s="1">
        <v>6.3932000000000002</v>
      </c>
      <c r="D41">
        <v>-7.7799999999999994E-2</v>
      </c>
      <c r="E41" s="1" t="s">
        <v>76</v>
      </c>
      <c r="F41" s="1" t="s">
        <v>97</v>
      </c>
      <c r="G41" s="3">
        <v>0.20277777777777778</v>
      </c>
      <c r="H41">
        <v>7</v>
      </c>
      <c r="I41">
        <v>7</v>
      </c>
      <c r="J41">
        <v>7</v>
      </c>
      <c r="K41">
        <f>SUM(Tabelle7[[#This Row],[Rang MAE]:[Rang R^2]])*Q41</f>
        <v>63</v>
      </c>
      <c r="L41" t="s">
        <v>12</v>
      </c>
      <c r="M41">
        <f>INDEX(Variants!I:I, MATCH(L41, Variants!F:F, 0))</f>
        <v>4</v>
      </c>
      <c r="N41" t="str">
        <f>_xlfn.XLOOKUP(L41, Variants!F:F, Variants!B:B, "nicht gefunden")</f>
        <v>imputed</v>
      </c>
      <c r="O41" t="str">
        <f>_xlfn.XLOOKUP(L41, Variants!F:F, Variants!A:A, "nicht gefunden")</f>
        <v>1. FS</v>
      </c>
      <c r="P41" t="str">
        <f>_xlfn.XLOOKUP(L41, Variants!F:F, Variants!E:E, "nicht gefunden")</f>
        <v>included</v>
      </c>
      <c r="Q41">
        <f t="shared" si="1"/>
        <v>3</v>
      </c>
    </row>
    <row r="42" spans="1:21" x14ac:dyDescent="0.3">
      <c r="A42" t="s">
        <v>25</v>
      </c>
      <c r="B42" s="1">
        <v>5.2378999999999998</v>
      </c>
      <c r="C42" s="1">
        <v>7.6371000000000002</v>
      </c>
      <c r="D42">
        <v>-0.53800000000000003</v>
      </c>
      <c r="H42">
        <v>4</v>
      </c>
      <c r="I42">
        <v>5</v>
      </c>
      <c r="J42">
        <v>7</v>
      </c>
      <c r="K42">
        <f>SUM(Tabelle7[[#This Row],[Rang MAE]:[Rang R^2]])*Q42</f>
        <v>1.6</v>
      </c>
      <c r="L42" t="s">
        <v>16</v>
      </c>
      <c r="M42">
        <f>INDEX(Variants!I:I, MATCH(L42, Variants!F:F, 0))</f>
        <v>2</v>
      </c>
      <c r="N42" t="str">
        <f>_xlfn.XLOOKUP(L42, Variants!F:F, Variants!B:B, "nicht gefunden")</f>
        <v>imputed</v>
      </c>
      <c r="O42" t="str">
        <f>_xlfn.XLOOKUP(L42, Variants!F:F, Variants!A:A, "nicht gefunden")</f>
        <v>1. FS</v>
      </c>
      <c r="P42" t="str">
        <f>_xlfn.XLOOKUP(L42, Variants!F:F, Variants!E:E, "nicht gefunden")</f>
        <v>not included</v>
      </c>
      <c r="Q42">
        <f t="shared" si="1"/>
        <v>0.1</v>
      </c>
    </row>
    <row r="43" spans="1:21" x14ac:dyDescent="0.3">
      <c r="A43" t="s">
        <v>25</v>
      </c>
      <c r="B43" s="1">
        <v>5.2378999999999998</v>
      </c>
      <c r="C43" s="1">
        <v>7.6371000000000002</v>
      </c>
      <c r="D43">
        <v>-0.53800000000000003</v>
      </c>
      <c r="G43" s="1"/>
      <c r="H43">
        <v>3</v>
      </c>
      <c r="I43">
        <v>4</v>
      </c>
      <c r="J43">
        <v>8</v>
      </c>
      <c r="K43" s="1">
        <f>SUM(Tabelle7[[#This Row],[Rang MAE]:[Rang R^2]])*Q43</f>
        <v>1.5</v>
      </c>
      <c r="L43" t="s">
        <v>12</v>
      </c>
      <c r="M43">
        <f>INDEX(Variants!I:I, MATCH(L43, Variants!F:F, 0))</f>
        <v>4</v>
      </c>
      <c r="N43" t="str">
        <f>_xlfn.XLOOKUP(L43, Variants!F:F, Variants!B:B, "nicht gefunden")</f>
        <v>imputed</v>
      </c>
      <c r="O43" t="str">
        <f>_xlfn.XLOOKUP(L43, Variants!F:F, Variants!A:A, "nicht gefunden")</f>
        <v>1. FS</v>
      </c>
      <c r="P43" t="str">
        <f>_xlfn.XLOOKUP(L43, Variants!F:F, Variants!E:E, "nicht gefunden")</f>
        <v>included</v>
      </c>
      <c r="Q43">
        <f t="shared" si="1"/>
        <v>0.1</v>
      </c>
    </row>
    <row r="44" spans="1:21" x14ac:dyDescent="0.3">
      <c r="A44" t="s">
        <v>26</v>
      </c>
      <c r="B44" s="1">
        <v>5.3296999999999999</v>
      </c>
      <c r="C44" s="1">
        <v>7.9127000000000001</v>
      </c>
      <c r="D44">
        <v>-0.65090000000000003</v>
      </c>
      <c r="E44" s="2" t="s">
        <v>98</v>
      </c>
      <c r="F44" s="2" t="s">
        <v>99</v>
      </c>
      <c r="G44" s="5">
        <v>0.31041666666666667</v>
      </c>
      <c r="H44">
        <v>8</v>
      </c>
      <c r="I44">
        <v>9</v>
      </c>
      <c r="J44">
        <v>10</v>
      </c>
      <c r="K44" s="1">
        <f>SUM(Tabelle7[[#This Row],[Rang MAE]:[Rang R^2]])*Q44</f>
        <v>81</v>
      </c>
      <c r="L44" t="s">
        <v>23</v>
      </c>
      <c r="M44">
        <f>INDEX(Variants!I:I, MATCH(L44, Variants!F:F, 0))</f>
        <v>13</v>
      </c>
      <c r="N44" t="str">
        <f>_xlfn.XLOOKUP(L44, Variants!F:F, Variants!B:B, "nicht gefunden")</f>
        <v>not imputed</v>
      </c>
      <c r="O44" t="str">
        <f>_xlfn.XLOOKUP(L44, Variants!F:F, Variants!A:A, "nicht gefunden")</f>
        <v>Correlation</v>
      </c>
      <c r="P44" t="str">
        <f>_xlfn.XLOOKUP(L44, Variants!F:F, Variants!E:E, "nicht gefunden")</f>
        <v>included</v>
      </c>
      <c r="Q44">
        <f t="shared" si="1"/>
        <v>3</v>
      </c>
    </row>
    <row r="45" spans="1:21" x14ac:dyDescent="0.3">
      <c r="A45" t="s">
        <v>24</v>
      </c>
      <c r="B45" s="1">
        <v>5.3381999999999996</v>
      </c>
      <c r="C45" s="1">
        <v>7.1288999999999998</v>
      </c>
      <c r="D45">
        <v>-0.34010000000000001</v>
      </c>
      <c r="E45" s="1" t="s">
        <v>100</v>
      </c>
      <c r="G45" s="1"/>
      <c r="H45">
        <v>6</v>
      </c>
      <c r="I45">
        <v>6</v>
      </c>
      <c r="J45">
        <v>9</v>
      </c>
      <c r="K45" s="1">
        <f>SUM(Tabelle7[[#This Row],[Rang MAE]:[Rang R^2]])*Q45</f>
        <v>2.1</v>
      </c>
      <c r="L45" t="s">
        <v>12</v>
      </c>
      <c r="M45">
        <f>INDEX(Variants!I:I, MATCH(L45, Variants!F:F, 0))</f>
        <v>4</v>
      </c>
      <c r="N45" t="str">
        <f>_xlfn.XLOOKUP(L45, Variants!F:F, Variants!B:B, "nicht gefunden")</f>
        <v>imputed</v>
      </c>
      <c r="O45" t="str">
        <f>_xlfn.XLOOKUP(L45, Variants!F:F, Variants!A:A, "nicht gefunden")</f>
        <v>1. FS</v>
      </c>
      <c r="P45" t="str">
        <f>_xlfn.XLOOKUP(L45, Variants!F:F, Variants!E:E, "nicht gefunden")</f>
        <v>included</v>
      </c>
      <c r="Q45">
        <f t="shared" si="1"/>
        <v>0.1</v>
      </c>
    </row>
    <row r="46" spans="1:21" x14ac:dyDescent="0.3">
      <c r="A46" t="s">
        <v>28</v>
      </c>
      <c r="B46" s="11">
        <v>5.4039999999999999</v>
      </c>
      <c r="C46" s="1">
        <v>64.535899999999998</v>
      </c>
      <c r="D46" s="10">
        <v>-0.70169999999999999</v>
      </c>
      <c r="E46" s="4" t="s">
        <v>101</v>
      </c>
      <c r="G46" s="1"/>
      <c r="H46">
        <v>2</v>
      </c>
      <c r="I46">
        <v>2</v>
      </c>
      <c r="J46">
        <v>4</v>
      </c>
      <c r="K46" s="1">
        <f>SUM(Tabelle7[[#This Row],[Rang MAE]:[Rang R^2]])*Q46</f>
        <v>0.8</v>
      </c>
      <c r="L46" t="s">
        <v>21</v>
      </c>
      <c r="M46">
        <f>INDEX(Variants!I:I, MATCH(L46, Variants!F:F, 0))</f>
        <v>6</v>
      </c>
      <c r="N46" t="str">
        <f>_xlfn.XLOOKUP(L46, Variants!F:F, Variants!B:B, "nicht gefunden")</f>
        <v>imputed</v>
      </c>
      <c r="O46" t="str">
        <f>_xlfn.XLOOKUP(L46, Variants!F:F, Variants!A:A, "nicht gefunden")</f>
        <v>Correlation</v>
      </c>
      <c r="P46" t="str">
        <f>_xlfn.XLOOKUP(L46, Variants!F:F, Variants!E:E, "nicht gefunden")</f>
        <v>not included</v>
      </c>
      <c r="Q46">
        <f t="shared" si="1"/>
        <v>0.1</v>
      </c>
    </row>
    <row r="47" spans="1:21" x14ac:dyDescent="0.3">
      <c r="A47" t="s">
        <v>27</v>
      </c>
      <c r="B47" s="1">
        <v>5.4630999999999998</v>
      </c>
      <c r="C47" s="1">
        <v>49.521999999999998</v>
      </c>
      <c r="D47">
        <v>-4.5247999999999999</v>
      </c>
      <c r="E47" s="13" t="s">
        <v>70</v>
      </c>
      <c r="H47">
        <v>6</v>
      </c>
      <c r="I47">
        <v>7</v>
      </c>
      <c r="J47">
        <v>14</v>
      </c>
      <c r="K47">
        <f>SUM(Tabelle7[[#This Row],[Rang MAE]:[Rang R^2]])*Q47</f>
        <v>2.7</v>
      </c>
      <c r="L47" t="s">
        <v>9</v>
      </c>
      <c r="M47">
        <f>INDEX(Variants!I:I, MATCH(L47, Variants!F:F, 0))</f>
        <v>8</v>
      </c>
      <c r="N47" t="str">
        <f>_xlfn.XLOOKUP(L47, Variants!F:F, Variants!B:B, "nicht gefunden")</f>
        <v>imputed</v>
      </c>
      <c r="O47" t="str">
        <f>_xlfn.XLOOKUP(L47, Variants!F:F, Variants!A:A, "nicht gefunden")</f>
        <v>Granger Causality</v>
      </c>
      <c r="P47" t="str">
        <f>_xlfn.XLOOKUP(L47, Variants!F:F, Variants!E:E, "nicht gefunden")</f>
        <v>not included</v>
      </c>
      <c r="Q47">
        <f t="shared" si="1"/>
        <v>0.1</v>
      </c>
    </row>
    <row r="48" spans="1:21" x14ac:dyDescent="0.3">
      <c r="A48" t="s">
        <v>4</v>
      </c>
      <c r="B48" s="1">
        <v>5.6130000000000004</v>
      </c>
      <c r="C48" s="1">
        <v>7.3955000000000002</v>
      </c>
      <c r="D48">
        <v>-0.44219999999999998</v>
      </c>
      <c r="E48" s="13" t="s">
        <v>93</v>
      </c>
      <c r="H48">
        <v>8</v>
      </c>
      <c r="I48">
        <v>9</v>
      </c>
      <c r="J48">
        <v>11</v>
      </c>
      <c r="K48">
        <f>SUM(Tabelle7[[#This Row],[Rang MAE]:[Rang R^2]])*Q48</f>
        <v>84</v>
      </c>
      <c r="L48" t="s">
        <v>16</v>
      </c>
      <c r="M48">
        <f>INDEX(Variants!I:I, MATCH(L48, Variants!F:F, 0))</f>
        <v>2</v>
      </c>
      <c r="N48" t="str">
        <f>_xlfn.XLOOKUP(L48, Variants!F:F, Variants!B:B, "nicht gefunden")</f>
        <v>imputed</v>
      </c>
      <c r="O48" t="str">
        <f>_xlfn.XLOOKUP(L48, Variants!F:F, Variants!A:A, "nicht gefunden")</f>
        <v>1. FS</v>
      </c>
      <c r="P48" t="str">
        <f>_xlfn.XLOOKUP(L48, Variants!F:F, Variants!E:E, "nicht gefunden")</f>
        <v>not included</v>
      </c>
      <c r="Q48">
        <f t="shared" si="1"/>
        <v>3</v>
      </c>
    </row>
    <row r="49" spans="1:21" x14ac:dyDescent="0.3">
      <c r="A49" t="s">
        <v>27</v>
      </c>
      <c r="B49" s="1">
        <v>5.6638000000000002</v>
      </c>
      <c r="C49" s="1">
        <v>45.021799999999999</v>
      </c>
      <c r="D49">
        <v>-4.0227000000000004</v>
      </c>
      <c r="E49" s="4" t="s">
        <v>102</v>
      </c>
      <c r="G49" s="1"/>
      <c r="H49">
        <v>7</v>
      </c>
      <c r="I49">
        <v>5</v>
      </c>
      <c r="J49">
        <v>13</v>
      </c>
      <c r="K49" s="1">
        <f>SUM(Tabelle7[[#This Row],[Rang MAE]:[Rang R^2]])*Q49</f>
        <v>2.5</v>
      </c>
      <c r="L49" t="s">
        <v>15</v>
      </c>
      <c r="M49">
        <f>INDEX(Variants!I:I, MATCH(L49, Variants!F:F, 0))</f>
        <v>10</v>
      </c>
      <c r="N49" t="str">
        <f>_xlfn.XLOOKUP(L49, Variants!F:F, Variants!B:B, "nicht gefunden")</f>
        <v>imputed</v>
      </c>
      <c r="O49" t="str">
        <f>_xlfn.XLOOKUP(L49, Variants!F:F, Variants!A:A, "nicht gefunden")</f>
        <v>Correlation</v>
      </c>
      <c r="P49" t="str">
        <f>_xlfn.XLOOKUP(L49, Variants!F:F, Variants!E:E, "nicht gefunden")</f>
        <v>included</v>
      </c>
      <c r="Q49">
        <f t="shared" ref="Q49:Q80" si="2">IF(OR(A49="XGBoost", A49="EBM", A49="MLP"), 3, 0.1)</f>
        <v>0.1</v>
      </c>
    </row>
    <row r="50" spans="1:21" x14ac:dyDescent="0.3">
      <c r="A50" t="s">
        <v>4</v>
      </c>
      <c r="B50" s="1">
        <v>5.7016999999999998</v>
      </c>
      <c r="C50" s="1">
        <v>6.2247000000000003</v>
      </c>
      <c r="D50">
        <v>-3.3227000000000002</v>
      </c>
      <c r="E50" s="19" t="s">
        <v>102</v>
      </c>
      <c r="G50" s="5">
        <v>0.1076388888888889</v>
      </c>
      <c r="H50">
        <v>9</v>
      </c>
      <c r="I50">
        <v>8</v>
      </c>
      <c r="J50">
        <v>15</v>
      </c>
      <c r="K50" s="1">
        <f>SUM(Tabelle7[[#This Row],[Rang MAE]:[Rang R^2]])*Q50</f>
        <v>96</v>
      </c>
      <c r="L50" t="s">
        <v>15</v>
      </c>
      <c r="M50">
        <f>INDEX(Variants!I:I, MATCH(L50, Variants!F:F, 0))</f>
        <v>10</v>
      </c>
      <c r="N50" t="str">
        <f>_xlfn.XLOOKUP(L50, Variants!F:F, Variants!B:B, "nicht gefunden")</f>
        <v>imputed</v>
      </c>
      <c r="O50" t="str">
        <f>_xlfn.XLOOKUP(L50, Variants!F:F, Variants!A:A, "nicht gefunden")</f>
        <v>Correlation</v>
      </c>
      <c r="P50" t="str">
        <f>_xlfn.XLOOKUP(L50, Variants!F:F, Variants!E:E, "nicht gefunden")</f>
        <v>included</v>
      </c>
      <c r="Q50">
        <f t="shared" si="2"/>
        <v>3</v>
      </c>
    </row>
    <row r="51" spans="1:21" x14ac:dyDescent="0.3">
      <c r="A51" t="s">
        <v>25</v>
      </c>
      <c r="B51" s="1">
        <v>5.8052999999999999</v>
      </c>
      <c r="C51" s="1">
        <v>6.9832999999999998</v>
      </c>
      <c r="D51">
        <v>-0.28589999999999999</v>
      </c>
      <c r="H51">
        <v>5</v>
      </c>
      <c r="I51">
        <v>3</v>
      </c>
      <c r="J51">
        <v>4</v>
      </c>
      <c r="K51">
        <f>SUM(Tabelle7[[#This Row],[Rang MAE]:[Rang R^2]])*Q51</f>
        <v>1.2000000000000002</v>
      </c>
      <c r="L51" t="s">
        <v>11</v>
      </c>
      <c r="M51">
        <f>INDEX(Variants!I:I, MATCH(L51, Variants!F:F, 0))</f>
        <v>1</v>
      </c>
      <c r="N51" t="str">
        <f>_xlfn.XLOOKUP(L51, Variants!F:F, Variants!B:B, "nicht gefunden")</f>
        <v>not imputed</v>
      </c>
      <c r="O51" t="str">
        <f>_xlfn.XLOOKUP(L51, Variants!F:F, Variants!A:A, "nicht gefunden")</f>
        <v>Cross Correlation</v>
      </c>
      <c r="P51" t="str">
        <f>_xlfn.XLOOKUP(L51, Variants!F:F, Variants!E:E, "nicht gefunden")</f>
        <v>included</v>
      </c>
      <c r="Q51">
        <f t="shared" si="2"/>
        <v>0.1</v>
      </c>
    </row>
    <row r="52" spans="1:21" x14ac:dyDescent="0.3">
      <c r="A52" t="s">
        <v>24</v>
      </c>
      <c r="B52" s="1">
        <v>5.8071000000000002</v>
      </c>
      <c r="C52" s="1">
        <v>9.0627999999999993</v>
      </c>
      <c r="D52">
        <v>-1.1657999999999999</v>
      </c>
      <c r="E52" s="2" t="s">
        <v>103</v>
      </c>
      <c r="G52" s="1"/>
      <c r="H52">
        <v>7</v>
      </c>
      <c r="I52">
        <v>8</v>
      </c>
      <c r="J52">
        <v>10</v>
      </c>
      <c r="K52" s="1">
        <f>SUM(Tabelle7[[#This Row],[Rang MAE]:[Rang R^2]])*Q52</f>
        <v>2.5</v>
      </c>
      <c r="L52" t="s">
        <v>21</v>
      </c>
      <c r="M52">
        <f>INDEX(Variants!I:I, MATCH(L52, Variants!F:F, 0))</f>
        <v>6</v>
      </c>
      <c r="N52" t="str">
        <f>_xlfn.XLOOKUP(L52, Variants!F:F, Variants!B:B, "nicht gefunden")</f>
        <v>imputed</v>
      </c>
      <c r="O52" t="str">
        <f>_xlfn.XLOOKUP(L52, Variants!F:F, Variants!A:A, "nicht gefunden")</f>
        <v>Correlation</v>
      </c>
      <c r="P52" t="str">
        <f>_xlfn.XLOOKUP(L52, Variants!F:F, Variants!E:E, "nicht gefunden")</f>
        <v>not included</v>
      </c>
      <c r="Q52">
        <f t="shared" si="2"/>
        <v>0.1</v>
      </c>
    </row>
    <row r="53" spans="1:21" x14ac:dyDescent="0.3">
      <c r="A53" t="s">
        <v>28</v>
      </c>
      <c r="B53" s="1">
        <v>5.8860999999999999</v>
      </c>
      <c r="C53" s="1">
        <v>67.626199999999997</v>
      </c>
      <c r="D53">
        <v>-0.78320000000000001</v>
      </c>
      <c r="E53" s="13" t="s">
        <v>104</v>
      </c>
      <c r="H53">
        <v>4</v>
      </c>
      <c r="I53">
        <v>4</v>
      </c>
      <c r="J53">
        <v>5</v>
      </c>
      <c r="K53">
        <f>SUM(Tabelle7[[#This Row],[Rang MAE]:[Rang R^2]])*Q53</f>
        <v>1.3</v>
      </c>
      <c r="L53" t="s">
        <v>16</v>
      </c>
      <c r="M53">
        <f>INDEX(Variants!I:I, MATCH(L53, Variants!F:F, 0))</f>
        <v>2</v>
      </c>
      <c r="N53" t="str">
        <f>_xlfn.XLOOKUP(L53, Variants!F:F, Variants!B:B, "nicht gefunden")</f>
        <v>imputed</v>
      </c>
      <c r="O53" t="str">
        <f>_xlfn.XLOOKUP(L53, Variants!F:F, Variants!A:A, "nicht gefunden")</f>
        <v>1. FS</v>
      </c>
      <c r="P53" t="str">
        <f>_xlfn.XLOOKUP(L53, Variants!F:F, Variants!E:E, "nicht gefunden")</f>
        <v>not included</v>
      </c>
      <c r="Q53">
        <f t="shared" si="2"/>
        <v>0.1</v>
      </c>
    </row>
    <row r="54" spans="1:21" x14ac:dyDescent="0.3">
      <c r="A54" t="s">
        <v>28</v>
      </c>
      <c r="B54" s="1">
        <v>5.8860999999999999</v>
      </c>
      <c r="C54" s="1">
        <v>67.626199999999997</v>
      </c>
      <c r="D54">
        <v>-0.78320000000000001</v>
      </c>
      <c r="E54" s="13" t="s">
        <v>104</v>
      </c>
      <c r="G54" s="1"/>
      <c r="H54">
        <v>3</v>
      </c>
      <c r="I54">
        <v>3</v>
      </c>
      <c r="J54">
        <v>6</v>
      </c>
      <c r="K54" s="1">
        <f>SUM(Tabelle7[[#This Row],[Rang MAE]:[Rang R^2]])*Q54</f>
        <v>1.2000000000000002</v>
      </c>
      <c r="L54" t="s">
        <v>12</v>
      </c>
      <c r="M54">
        <f>INDEX(Variants!I:I, MATCH(L54, Variants!F:F, 0))</f>
        <v>4</v>
      </c>
      <c r="N54" t="str">
        <f>_xlfn.XLOOKUP(L54, Variants!F:F, Variants!B:B, "nicht gefunden")</f>
        <v>imputed</v>
      </c>
      <c r="O54" t="str">
        <f>_xlfn.XLOOKUP(L54, Variants!F:F, Variants!A:A, "nicht gefunden")</f>
        <v>1. FS</v>
      </c>
      <c r="P54" t="str">
        <f>_xlfn.XLOOKUP(L54, Variants!F:F, Variants!E:E, "nicht gefunden")</f>
        <v>included</v>
      </c>
      <c r="Q54">
        <f t="shared" si="2"/>
        <v>0.1</v>
      </c>
      <c r="U54" t="s">
        <v>105</v>
      </c>
    </row>
    <row r="55" spans="1:21" x14ac:dyDescent="0.3">
      <c r="A55" t="s">
        <v>28</v>
      </c>
      <c r="B55" s="1">
        <v>6.2957999999999998</v>
      </c>
      <c r="C55" s="1">
        <v>72.688900000000004</v>
      </c>
      <c r="D55">
        <v>-7.1093000000000002</v>
      </c>
      <c r="E55" s="4" t="s">
        <v>101</v>
      </c>
      <c r="G55" s="1"/>
      <c r="H55">
        <v>5</v>
      </c>
      <c r="I55">
        <v>5</v>
      </c>
      <c r="J55">
        <v>11</v>
      </c>
      <c r="K55" s="1">
        <f>SUM(Tabelle7[[#This Row],[Rang MAE]:[Rang R^2]])*Q55</f>
        <v>2.1</v>
      </c>
      <c r="L55" t="s">
        <v>15</v>
      </c>
      <c r="M55">
        <f>INDEX(Variants!I:I, MATCH(L55, Variants!F:F, 0))</f>
        <v>10</v>
      </c>
      <c r="N55" t="str">
        <f>_xlfn.XLOOKUP(L55, Variants!F:F, Variants!B:B, "nicht gefunden")</f>
        <v>imputed</v>
      </c>
      <c r="O55" t="str">
        <f>_xlfn.XLOOKUP(L55, Variants!F:F, Variants!A:A, "nicht gefunden")</f>
        <v>Correlation</v>
      </c>
      <c r="P55" t="str">
        <f>_xlfn.XLOOKUP(L55, Variants!F:F, Variants!E:E, "nicht gefunden")</f>
        <v>included</v>
      </c>
      <c r="Q55">
        <f t="shared" si="2"/>
        <v>0.1</v>
      </c>
      <c r="U55" t="s">
        <v>106</v>
      </c>
    </row>
    <row r="56" spans="1:21" x14ac:dyDescent="0.3">
      <c r="A56" t="s">
        <v>4</v>
      </c>
      <c r="B56" s="1">
        <v>6.3666</v>
      </c>
      <c r="C56" s="1">
        <v>7.7392000000000003</v>
      </c>
      <c r="D56">
        <v>-0.57930000000000004</v>
      </c>
      <c r="E56" s="13" t="s">
        <v>107</v>
      </c>
      <c r="G56" s="3">
        <v>0.11597222222222223</v>
      </c>
      <c r="H56">
        <v>10</v>
      </c>
      <c r="I56">
        <v>10</v>
      </c>
      <c r="J56">
        <v>13</v>
      </c>
      <c r="K56">
        <f>SUM(Tabelle7[[#This Row],[Rang MAE]:[Rang R^2]])*Q56</f>
        <v>99</v>
      </c>
      <c r="L56" t="s">
        <v>17</v>
      </c>
      <c r="M56">
        <f>INDEX(Variants!I:I, MATCH(L56, Variants!F:F, 0))</f>
        <v>9</v>
      </c>
      <c r="N56" t="str">
        <f>_xlfn.XLOOKUP(L56, Variants!F:F, Variants!B:B, "nicht gefunden")</f>
        <v>not imputed</v>
      </c>
      <c r="O56" t="str">
        <f>_xlfn.XLOOKUP(L56, Variants!F:F, Variants!A:A, "nicht gefunden")</f>
        <v>Granger Causality</v>
      </c>
      <c r="P56" t="str">
        <f>_xlfn.XLOOKUP(L56, Variants!F:F, Variants!E:E, "nicht gefunden")</f>
        <v>not included</v>
      </c>
      <c r="Q56">
        <f t="shared" si="2"/>
        <v>3</v>
      </c>
      <c r="U56" t="s">
        <v>106</v>
      </c>
    </row>
    <row r="57" spans="1:21" x14ac:dyDescent="0.3">
      <c r="A57" t="s">
        <v>27</v>
      </c>
      <c r="B57" s="1">
        <v>7.0610999999999997</v>
      </c>
      <c r="C57" s="1">
        <v>75.269800000000004</v>
      </c>
      <c r="D57">
        <v>-0.98480000000000001</v>
      </c>
      <c r="E57" s="13" t="s">
        <v>73</v>
      </c>
      <c r="G57" s="1"/>
      <c r="H57">
        <v>8</v>
      </c>
      <c r="I57">
        <v>8</v>
      </c>
      <c r="J57">
        <v>10</v>
      </c>
      <c r="K57" s="1">
        <f>SUM(Tabelle7[[#This Row],[Rang MAE]:[Rang R^2]])*Q57</f>
        <v>2.6</v>
      </c>
      <c r="L57" t="s">
        <v>12</v>
      </c>
      <c r="M57">
        <f>INDEX(Variants!I:I, MATCH(L57, Variants!F:F, 0))</f>
        <v>4</v>
      </c>
      <c r="N57" t="str">
        <f>_xlfn.XLOOKUP(L57, Variants!F:F, Variants!B:B, "nicht gefunden")</f>
        <v>imputed</v>
      </c>
      <c r="O57" t="str">
        <f>_xlfn.XLOOKUP(L57, Variants!F:F, Variants!A:A, "nicht gefunden")</f>
        <v>1. FS</v>
      </c>
      <c r="P57" t="str">
        <f>_xlfn.XLOOKUP(L57, Variants!F:F, Variants!E:E, "nicht gefunden")</f>
        <v>included</v>
      </c>
      <c r="Q57">
        <f t="shared" si="2"/>
        <v>0.1</v>
      </c>
      <c r="U57" t="s">
        <v>106</v>
      </c>
    </row>
    <row r="58" spans="1:21" x14ac:dyDescent="0.3">
      <c r="A58" t="s">
        <v>26</v>
      </c>
      <c r="B58" s="1">
        <v>7.0667999999999997</v>
      </c>
      <c r="C58" s="1">
        <v>7.9069000000000003</v>
      </c>
      <c r="D58">
        <v>0.61040000000000005</v>
      </c>
      <c r="E58" s="1" t="s">
        <v>74</v>
      </c>
      <c r="F58" s="1" t="s">
        <v>108</v>
      </c>
      <c r="G58" s="3">
        <v>0.15416666666666667</v>
      </c>
      <c r="H58">
        <v>9</v>
      </c>
      <c r="I58">
        <v>8</v>
      </c>
      <c r="J58">
        <v>1</v>
      </c>
      <c r="K58">
        <f>SUM(Tabelle7[[#This Row],[Rang MAE]:[Rang R^2]])*Q58</f>
        <v>54</v>
      </c>
      <c r="L58" t="s">
        <v>19</v>
      </c>
      <c r="M58">
        <f>INDEX(Variants!I:I, MATCH(L58, Variants!F:F, 0))</f>
        <v>11</v>
      </c>
      <c r="N58" t="str">
        <f>_xlfn.XLOOKUP(L58, Variants!F:F, Variants!B:B, "nicht gefunden")</f>
        <v>not imputed</v>
      </c>
      <c r="O58" t="str">
        <f>_xlfn.XLOOKUP(L58, Variants!F:F, Variants!A:A, "nicht gefunden")</f>
        <v>1. FS</v>
      </c>
      <c r="P58" t="str">
        <f>_xlfn.XLOOKUP(L58, Variants!F:F, Variants!E:E, "nicht gefunden")</f>
        <v>not included</v>
      </c>
      <c r="Q58">
        <f t="shared" si="2"/>
        <v>3</v>
      </c>
      <c r="U58" t="s">
        <v>106</v>
      </c>
    </row>
    <row r="59" spans="1:21" x14ac:dyDescent="0.3">
      <c r="A59" t="s">
        <v>25</v>
      </c>
      <c r="B59" s="1">
        <v>7.2431999999999999</v>
      </c>
      <c r="C59" s="1">
        <v>9.3524999999999991</v>
      </c>
      <c r="D59">
        <v>-8.7582000000000004</v>
      </c>
      <c r="H59">
        <v>6</v>
      </c>
      <c r="I59">
        <v>6</v>
      </c>
      <c r="J59">
        <v>14</v>
      </c>
      <c r="K59">
        <f>SUM(Tabelle7[[#This Row],[Rang MAE]:[Rang R^2]])*Q59</f>
        <v>2.6</v>
      </c>
      <c r="L59" t="s">
        <v>9</v>
      </c>
      <c r="M59">
        <f>INDEX(Variants!I:I, MATCH(L59, Variants!F:F, 0))</f>
        <v>8</v>
      </c>
      <c r="N59" t="str">
        <f>_xlfn.XLOOKUP(L59, Variants!F:F, Variants!B:B, "nicht gefunden")</f>
        <v>imputed</v>
      </c>
      <c r="O59" t="str">
        <f>_xlfn.XLOOKUP(L59, Variants!F:F, Variants!A:A, "nicht gefunden")</f>
        <v>Granger Causality</v>
      </c>
      <c r="P59" t="str">
        <f>_xlfn.XLOOKUP(L59, Variants!F:F, Variants!E:E, "nicht gefunden")</f>
        <v>not included</v>
      </c>
      <c r="Q59">
        <f t="shared" si="2"/>
        <v>0.1</v>
      </c>
    </row>
    <row r="60" spans="1:21" x14ac:dyDescent="0.3">
      <c r="A60" t="s">
        <v>24</v>
      </c>
      <c r="B60" s="1">
        <v>7.4016999999999999</v>
      </c>
      <c r="C60" s="1">
        <v>10.068199999999999</v>
      </c>
      <c r="D60">
        <v>-1.6729000000000001</v>
      </c>
      <c r="E60" s="1" t="s">
        <v>109</v>
      </c>
      <c r="H60">
        <v>8</v>
      </c>
      <c r="I60">
        <v>10</v>
      </c>
      <c r="J60">
        <v>12</v>
      </c>
      <c r="K60">
        <f>SUM(Tabelle7[[#This Row],[Rang MAE]:[Rang R^2]])*Q60</f>
        <v>3</v>
      </c>
      <c r="L60" t="s">
        <v>16</v>
      </c>
      <c r="M60">
        <f>INDEX(Variants!I:I, MATCH(L60, Variants!F:F, 0))</f>
        <v>2</v>
      </c>
      <c r="N60" t="str">
        <f>_xlfn.XLOOKUP(L60, Variants!F:F, Variants!B:B, "nicht gefunden")</f>
        <v>imputed</v>
      </c>
      <c r="O60" t="str">
        <f>_xlfn.XLOOKUP(L60, Variants!F:F, Variants!A:A, "nicht gefunden")</f>
        <v>1. FS</v>
      </c>
      <c r="P60" t="str">
        <f>_xlfn.XLOOKUP(L60, Variants!F:F, Variants!E:E, "nicht gefunden")</f>
        <v>not included</v>
      </c>
      <c r="Q60">
        <f t="shared" si="2"/>
        <v>0.1</v>
      </c>
      <c r="U60" t="s">
        <v>106</v>
      </c>
    </row>
    <row r="61" spans="1:21" x14ac:dyDescent="0.3">
      <c r="A61" t="s">
        <v>24</v>
      </c>
      <c r="B61" s="1">
        <v>7.4489000000000001</v>
      </c>
      <c r="C61" s="1">
        <v>10.040800000000001</v>
      </c>
      <c r="D61">
        <v>-1.6584000000000001</v>
      </c>
      <c r="E61" s="1" t="s">
        <v>110</v>
      </c>
      <c r="H61">
        <v>9</v>
      </c>
      <c r="I61">
        <v>9</v>
      </c>
      <c r="J61">
        <v>11</v>
      </c>
      <c r="K61">
        <f>SUM(Tabelle7[[#This Row],[Rang MAE]:[Rang R^2]])*Q61</f>
        <v>2.9000000000000004</v>
      </c>
      <c r="L61" t="s">
        <v>10</v>
      </c>
      <c r="M61">
        <f>INDEX(Variants!I:I, MATCH(L61, Variants!F:F, 0))</f>
        <v>7</v>
      </c>
      <c r="N61" t="str">
        <f>_xlfn.XLOOKUP(L61, Variants!F:F, Variants!B:B, "nicht gefunden")</f>
        <v>imputed</v>
      </c>
      <c r="O61" t="str">
        <f>_xlfn.XLOOKUP(L61, Variants!F:F, Variants!A:A, "nicht gefunden")</f>
        <v>Granger Causality</v>
      </c>
      <c r="P61" t="str">
        <f>_xlfn.XLOOKUP(L61, Variants!F:F, Variants!E:E, "nicht gefunden")</f>
        <v>included</v>
      </c>
      <c r="Q61">
        <f t="shared" si="2"/>
        <v>0.1</v>
      </c>
    </row>
    <row r="62" spans="1:21" x14ac:dyDescent="0.3">
      <c r="A62" t="s">
        <v>24</v>
      </c>
      <c r="B62" s="1">
        <v>7.8196000000000003</v>
      </c>
      <c r="C62" s="1">
        <v>8.9842999999999993</v>
      </c>
      <c r="D62">
        <v>-8.0051000000000005</v>
      </c>
      <c r="E62" s="1" t="s">
        <v>111</v>
      </c>
      <c r="H62">
        <v>10</v>
      </c>
      <c r="I62">
        <v>7</v>
      </c>
      <c r="J62">
        <v>14</v>
      </c>
      <c r="K62">
        <f>SUM(Tabelle7[[#This Row],[Rang MAE]:[Rang R^2]])*Q62</f>
        <v>3.1</v>
      </c>
      <c r="L62" t="s">
        <v>9</v>
      </c>
      <c r="M62">
        <f>INDEX(Variants!I:I, MATCH(L62, Variants!F:F, 0))</f>
        <v>8</v>
      </c>
      <c r="N62" t="str">
        <f>_xlfn.XLOOKUP(L62, Variants!F:F, Variants!B:B, "nicht gefunden")</f>
        <v>imputed</v>
      </c>
      <c r="O62" t="str">
        <f>_xlfn.XLOOKUP(L62, Variants!F:F, Variants!A:A, "nicht gefunden")</f>
        <v>Granger Causality</v>
      </c>
      <c r="P62" t="str">
        <f>_xlfn.XLOOKUP(L62, Variants!F:F, Variants!E:E, "nicht gefunden")</f>
        <v>not included</v>
      </c>
      <c r="Q62">
        <f t="shared" si="2"/>
        <v>0.1</v>
      </c>
      <c r="U62" t="s">
        <v>106</v>
      </c>
    </row>
    <row r="63" spans="1:21" x14ac:dyDescent="0.3">
      <c r="A63" t="s">
        <v>27</v>
      </c>
      <c r="B63" s="1">
        <v>7.8826400000000003</v>
      </c>
      <c r="C63" s="1">
        <v>107.4841</v>
      </c>
      <c r="D63">
        <v>0.3301</v>
      </c>
      <c r="E63" s="4" t="s">
        <v>112</v>
      </c>
      <c r="G63" s="1"/>
      <c r="H63">
        <v>9</v>
      </c>
      <c r="I63">
        <v>9</v>
      </c>
      <c r="J63">
        <v>5</v>
      </c>
      <c r="K63" s="1">
        <f>SUM(Tabelle7[[#This Row],[Rang MAE]:[Rang R^2]])*Q63</f>
        <v>2.3000000000000003</v>
      </c>
      <c r="L63" t="s">
        <v>22</v>
      </c>
      <c r="M63">
        <f>INDEX(Variants!I:I, MATCH(L63, Variants!F:F, 0))</f>
        <v>16</v>
      </c>
      <c r="N63" t="str">
        <f>_xlfn.XLOOKUP(L63, Variants!F:F, Variants!B:B, "nicht gefunden")</f>
        <v>not imputed</v>
      </c>
      <c r="O63" t="str">
        <f>_xlfn.XLOOKUP(L63, Variants!F:F, Variants!A:A, "nicht gefunden")</f>
        <v>Correlation</v>
      </c>
      <c r="P63" t="str">
        <f>_xlfn.XLOOKUP(L63, Variants!F:F, Variants!E:E, "nicht gefunden")</f>
        <v>not included</v>
      </c>
      <c r="Q63">
        <f t="shared" si="2"/>
        <v>0.1</v>
      </c>
    </row>
    <row r="64" spans="1:21" x14ac:dyDescent="0.3">
      <c r="A64" t="s">
        <v>4</v>
      </c>
      <c r="B64" s="1">
        <v>8.1837999999999997</v>
      </c>
      <c r="C64" s="1">
        <v>10.8712</v>
      </c>
      <c r="D64">
        <v>0.26340000000000002</v>
      </c>
      <c r="E64" s="13" t="s">
        <v>113</v>
      </c>
      <c r="H64">
        <v>11</v>
      </c>
      <c r="I64">
        <v>12</v>
      </c>
      <c r="J64">
        <v>7</v>
      </c>
      <c r="K64">
        <f>SUM(Tabelle7[[#This Row],[Rang MAE]:[Rang R^2]])*Q64</f>
        <v>90</v>
      </c>
      <c r="L64" t="s">
        <v>19</v>
      </c>
      <c r="M64">
        <f>INDEX(Variants!I:I, MATCH(L64, Variants!F:F, 0))</f>
        <v>11</v>
      </c>
      <c r="N64" t="str">
        <f>_xlfn.XLOOKUP(L64, Variants!F:F, Variants!B:B, "nicht gefunden")</f>
        <v>not imputed</v>
      </c>
      <c r="O64" t="str">
        <f>_xlfn.XLOOKUP(L64, Variants!F:F, Variants!A:A, "nicht gefunden")</f>
        <v>1. FS</v>
      </c>
      <c r="P64" t="str">
        <f>_xlfn.XLOOKUP(L64, Variants!F:F, Variants!E:E, "nicht gefunden")</f>
        <v>not included</v>
      </c>
      <c r="Q64">
        <f t="shared" si="2"/>
        <v>3</v>
      </c>
    </row>
    <row r="65" spans="1:21" x14ac:dyDescent="0.3">
      <c r="A65" t="s">
        <v>26</v>
      </c>
      <c r="B65" s="1">
        <v>8.3447999999999993</v>
      </c>
      <c r="C65" s="1">
        <v>9.4122000000000003</v>
      </c>
      <c r="D65">
        <v>-1.3360000000000001</v>
      </c>
      <c r="E65" s="1" t="s">
        <v>114</v>
      </c>
      <c r="F65" s="1" t="s">
        <v>115</v>
      </c>
      <c r="G65" s="3">
        <v>0.28333333333333333</v>
      </c>
      <c r="H65">
        <v>10</v>
      </c>
      <c r="I65">
        <v>10</v>
      </c>
      <c r="J65">
        <v>11</v>
      </c>
      <c r="K65">
        <f>SUM(Tabelle7[[#This Row],[Rang MAE]:[Rang R^2]])*Q65</f>
        <v>93</v>
      </c>
      <c r="L65" t="s">
        <v>8</v>
      </c>
      <c r="M65">
        <f>INDEX(Variants!I:I, MATCH(L65, Variants!F:F, 0))</f>
        <v>5</v>
      </c>
      <c r="N65" t="str">
        <f>_xlfn.XLOOKUP(L65, Variants!F:F, Variants!B:B, "nicht gefunden")</f>
        <v>imputed</v>
      </c>
      <c r="O65" t="str">
        <f>_xlfn.XLOOKUP(L65, Variants!F:F, Variants!A:A, "nicht gefunden")</f>
        <v>Cross Correlation</v>
      </c>
      <c r="P65" t="str">
        <f>_xlfn.XLOOKUP(L65, Variants!F:F, Variants!E:E, "nicht gefunden")</f>
        <v>included</v>
      </c>
      <c r="Q65">
        <f t="shared" si="2"/>
        <v>3</v>
      </c>
    </row>
    <row r="66" spans="1:21" x14ac:dyDescent="0.3">
      <c r="A66" t="s">
        <v>4</v>
      </c>
      <c r="B66" s="1">
        <v>8.4252000000000002</v>
      </c>
      <c r="C66" s="1">
        <v>10.9209</v>
      </c>
      <c r="D66">
        <v>0.25669999999999998</v>
      </c>
      <c r="E66" s="1" t="s">
        <v>116</v>
      </c>
      <c r="G66" s="3">
        <v>0.11319444444444444</v>
      </c>
      <c r="H66">
        <v>12</v>
      </c>
      <c r="I66">
        <v>13</v>
      </c>
      <c r="J66">
        <v>8</v>
      </c>
      <c r="K66">
        <f>SUM(Tabelle7[[#This Row],[Rang MAE]:[Rang R^2]])*Q66</f>
        <v>99</v>
      </c>
      <c r="L66" t="s">
        <v>20</v>
      </c>
      <c r="M66">
        <f>INDEX(Variants!I:I, MATCH(L66, Variants!F:F, 0))</f>
        <v>15</v>
      </c>
      <c r="N66" t="str">
        <f>_xlfn.XLOOKUP(L66, Variants!F:F, Variants!B:B, "nicht gefunden")</f>
        <v>not imputed</v>
      </c>
      <c r="O66" t="str">
        <f>_xlfn.XLOOKUP(L66, Variants!F:F, Variants!A:A, "nicht gefunden")</f>
        <v>Cross Correlation</v>
      </c>
      <c r="P66" t="str">
        <f>_xlfn.XLOOKUP(L66, Variants!F:F, Variants!E:E, "nicht gefunden")</f>
        <v>not included</v>
      </c>
      <c r="Q66">
        <f t="shared" si="2"/>
        <v>3</v>
      </c>
    </row>
    <row r="67" spans="1:21" x14ac:dyDescent="0.3">
      <c r="A67" t="s">
        <v>30</v>
      </c>
      <c r="B67" s="1">
        <v>9.1321999999999992</v>
      </c>
      <c r="C67" s="1">
        <v>11.146100000000001</v>
      </c>
      <c r="D67">
        <v>0.22570000000000001</v>
      </c>
      <c r="E67" s="1" t="s">
        <v>117</v>
      </c>
      <c r="F67" s="1" t="s">
        <v>55</v>
      </c>
      <c r="G67" s="3">
        <v>0.38472222222222224</v>
      </c>
      <c r="H67">
        <v>13</v>
      </c>
      <c r="I67">
        <v>13</v>
      </c>
      <c r="J67">
        <v>11</v>
      </c>
      <c r="K67">
        <f>SUM(Tabelle7[[#This Row],[Rang MAE]:[Rang R^2]])*Q67</f>
        <v>111</v>
      </c>
      <c r="L67" t="s">
        <v>19</v>
      </c>
      <c r="M67">
        <f>INDEX(Variants!I:I, MATCH(L67, Variants!F:F, 0))</f>
        <v>11</v>
      </c>
      <c r="N67" t="str">
        <f>_xlfn.XLOOKUP(L67, Variants!F:F, Variants!B:B, "nicht gefunden")</f>
        <v>not imputed</v>
      </c>
      <c r="O67" t="str">
        <f>_xlfn.XLOOKUP(L67, Variants!F:F, Variants!A:A, "nicht gefunden")</f>
        <v>1. FS</v>
      </c>
      <c r="P67" t="str">
        <f>_xlfn.XLOOKUP(L67, Variants!F:F, Variants!E:E, "nicht gefunden")</f>
        <v>not included</v>
      </c>
      <c r="Q67">
        <f t="shared" si="2"/>
        <v>3</v>
      </c>
    </row>
    <row r="68" spans="1:21" x14ac:dyDescent="0.3">
      <c r="A68" t="s">
        <v>26</v>
      </c>
      <c r="B68" s="1">
        <v>9.2248999999999999</v>
      </c>
      <c r="C68" s="1">
        <v>11.555999999999999</v>
      </c>
      <c r="D68">
        <v>0.1663</v>
      </c>
      <c r="E68" s="2" t="s">
        <v>98</v>
      </c>
      <c r="F68" s="2" t="s">
        <v>99</v>
      </c>
      <c r="G68" s="5">
        <v>0.30694444444444446</v>
      </c>
      <c r="H68">
        <v>11</v>
      </c>
      <c r="I68">
        <v>13</v>
      </c>
      <c r="J68">
        <v>5</v>
      </c>
      <c r="K68" s="1">
        <f>SUM(Tabelle7[[#This Row],[Rang MAE]:[Rang R^2]])*Q68</f>
        <v>87</v>
      </c>
      <c r="L68" t="s">
        <v>22</v>
      </c>
      <c r="M68">
        <f>INDEX(Variants!I:I, MATCH(L68, Variants!F:F, 0))</f>
        <v>16</v>
      </c>
      <c r="N68" t="str">
        <f>_xlfn.XLOOKUP(L68, Variants!F:F, Variants!B:B, "nicht gefunden")</f>
        <v>not imputed</v>
      </c>
      <c r="O68" t="str">
        <f>_xlfn.XLOOKUP(L68, Variants!F:F, Variants!A:A, "nicht gefunden")</f>
        <v>Correlation</v>
      </c>
      <c r="P68" t="str">
        <f>_xlfn.XLOOKUP(L68, Variants!F:F, Variants!E:E, "nicht gefunden")</f>
        <v>not included</v>
      </c>
      <c r="Q68">
        <f t="shared" si="2"/>
        <v>3</v>
      </c>
      <c r="U68" t="s">
        <v>118</v>
      </c>
    </row>
    <row r="69" spans="1:21" x14ac:dyDescent="0.3">
      <c r="A69" t="s">
        <v>27</v>
      </c>
      <c r="B69" s="1">
        <v>9.3181999999999992</v>
      </c>
      <c r="C69" s="1">
        <v>141.1405</v>
      </c>
      <c r="D69">
        <v>0.12039999999999999</v>
      </c>
      <c r="E69" s="13" t="s">
        <v>119</v>
      </c>
      <c r="H69">
        <v>10</v>
      </c>
      <c r="I69">
        <v>11</v>
      </c>
      <c r="J69">
        <v>6</v>
      </c>
      <c r="K69">
        <f>SUM(Tabelle7[[#This Row],[Rang MAE]:[Rang R^2]])*Q69</f>
        <v>2.7</v>
      </c>
      <c r="L69" t="s">
        <v>18</v>
      </c>
      <c r="M69">
        <f>INDEX(Variants!I:I, MATCH(L69, Variants!F:F, 0))</f>
        <v>14</v>
      </c>
      <c r="N69" t="str">
        <f>_xlfn.XLOOKUP(L69, Variants!F:F, Variants!B:B, "nicht gefunden")</f>
        <v>not imputed</v>
      </c>
      <c r="O69" t="str">
        <f>_xlfn.XLOOKUP(L69, Variants!F:F, Variants!A:A, "nicht gefunden")</f>
        <v>Granger Causality</v>
      </c>
      <c r="P69" t="str">
        <f>_xlfn.XLOOKUP(L69, Variants!F:F, Variants!E:E, "nicht gefunden")</f>
        <v>included</v>
      </c>
      <c r="Q69">
        <f t="shared" si="2"/>
        <v>0.1</v>
      </c>
    </row>
    <row r="70" spans="1:21" x14ac:dyDescent="0.3">
      <c r="A70" t="s">
        <v>25</v>
      </c>
      <c r="B70" s="1">
        <v>9.4042999999999992</v>
      </c>
      <c r="C70" s="1">
        <v>11.5633</v>
      </c>
      <c r="D70">
        <v>-2.5257000000000001</v>
      </c>
      <c r="H70">
        <v>7</v>
      </c>
      <c r="I70">
        <v>7</v>
      </c>
      <c r="J70">
        <v>10</v>
      </c>
      <c r="K70">
        <f>SUM(Tabelle7[[#This Row],[Rang MAE]:[Rang R^2]])*Q70</f>
        <v>2.4000000000000004</v>
      </c>
      <c r="L70" t="s">
        <v>10</v>
      </c>
      <c r="M70">
        <f>INDEX(Variants!I:I, MATCH(L70, Variants!F:F, 0))</f>
        <v>7</v>
      </c>
      <c r="N70" t="str">
        <f>_xlfn.XLOOKUP(L70, Variants!F:F, Variants!B:B, "nicht gefunden")</f>
        <v>imputed</v>
      </c>
      <c r="O70" t="str">
        <f>_xlfn.XLOOKUP(L70, Variants!F:F, Variants!A:A, "nicht gefunden")</f>
        <v>Granger Causality</v>
      </c>
      <c r="P70" t="str">
        <f>_xlfn.XLOOKUP(L70, Variants!F:F, Variants!E:E, "nicht gefunden")</f>
        <v>included</v>
      </c>
      <c r="Q70">
        <f t="shared" si="2"/>
        <v>0.1</v>
      </c>
    </row>
    <row r="71" spans="1:21" x14ac:dyDescent="0.3">
      <c r="A71" t="s">
        <v>26</v>
      </c>
      <c r="B71" s="1">
        <v>9.4278999999999993</v>
      </c>
      <c r="C71" s="1">
        <v>11.0204</v>
      </c>
      <c r="D71">
        <v>-2.2023999999999999</v>
      </c>
      <c r="E71" s="1" t="s">
        <v>120</v>
      </c>
      <c r="F71" s="1" t="s">
        <v>121</v>
      </c>
      <c r="G71" s="3">
        <v>0.33402777777777776</v>
      </c>
      <c r="H71">
        <v>12</v>
      </c>
      <c r="I71">
        <v>11</v>
      </c>
      <c r="J71">
        <v>13</v>
      </c>
      <c r="K71">
        <f>SUM(Tabelle7[[#This Row],[Rang MAE]:[Rang R^2]])*Q71</f>
        <v>108</v>
      </c>
      <c r="L71" t="s">
        <v>17</v>
      </c>
      <c r="M71">
        <f>INDEX(Variants!I:I, MATCH(L71, Variants!F:F, 0))</f>
        <v>9</v>
      </c>
      <c r="N71" t="str">
        <f>_xlfn.XLOOKUP(L71, Variants!F:F, Variants!B:B, "nicht gefunden")</f>
        <v>not imputed</v>
      </c>
      <c r="O71" t="str">
        <f>_xlfn.XLOOKUP(L71, Variants!F:F, Variants!A:A, "nicht gefunden")</f>
        <v>Granger Causality</v>
      </c>
      <c r="P71" t="str">
        <f>_xlfn.XLOOKUP(L71, Variants!F:F, Variants!E:E, "nicht gefunden")</f>
        <v>not included</v>
      </c>
      <c r="Q71">
        <f t="shared" si="2"/>
        <v>3</v>
      </c>
    </row>
    <row r="72" spans="1:21" x14ac:dyDescent="0.3">
      <c r="A72" t="s">
        <v>27</v>
      </c>
      <c r="B72" s="1">
        <v>9.5332000000000008</v>
      </c>
      <c r="C72" s="1">
        <v>133.78749999999999</v>
      </c>
      <c r="D72">
        <v>-2.5278</v>
      </c>
      <c r="E72" s="4" t="s">
        <v>122</v>
      </c>
      <c r="G72" s="1"/>
      <c r="H72">
        <v>11</v>
      </c>
      <c r="I72">
        <v>10</v>
      </c>
      <c r="J72">
        <v>11</v>
      </c>
      <c r="K72" s="1">
        <f>SUM(Tabelle7[[#This Row],[Rang MAE]:[Rang R^2]])*Q72</f>
        <v>3.2</v>
      </c>
      <c r="L72" t="s">
        <v>21</v>
      </c>
      <c r="M72">
        <f>INDEX(Variants!I:I, MATCH(L72, Variants!F:F, 0))</f>
        <v>6</v>
      </c>
      <c r="N72" t="str">
        <f>_xlfn.XLOOKUP(L72, Variants!F:F, Variants!B:B, "nicht gefunden")</f>
        <v>imputed</v>
      </c>
      <c r="O72" t="str">
        <f>_xlfn.XLOOKUP(L72, Variants!F:F, Variants!A:A, "nicht gefunden")</f>
        <v>Correlation</v>
      </c>
      <c r="P72" t="str">
        <f>_xlfn.XLOOKUP(L72, Variants!F:F, Variants!E:E, "nicht gefunden")</f>
        <v>not included</v>
      </c>
      <c r="Q72">
        <f t="shared" si="2"/>
        <v>0.1</v>
      </c>
    </row>
    <row r="73" spans="1:21" x14ac:dyDescent="0.3">
      <c r="A73" t="s">
        <v>27</v>
      </c>
      <c r="B73" s="1">
        <v>9.6968999999999994</v>
      </c>
      <c r="C73" s="1">
        <v>141.50710000000001</v>
      </c>
      <c r="D73">
        <v>0.1181</v>
      </c>
      <c r="E73" s="1" t="s">
        <v>116</v>
      </c>
      <c r="H73">
        <v>12</v>
      </c>
      <c r="I73">
        <v>12</v>
      </c>
      <c r="J73">
        <v>7</v>
      </c>
      <c r="K73">
        <f>SUM(Tabelle7[[#This Row],[Rang MAE]:[Rang R^2]])*Q73</f>
        <v>3.1</v>
      </c>
      <c r="L73" t="s">
        <v>20</v>
      </c>
      <c r="M73">
        <f>INDEX(Variants!I:I, MATCH(L73, Variants!F:F, 0))</f>
        <v>15</v>
      </c>
      <c r="N73" t="str">
        <f>_xlfn.XLOOKUP(L73, Variants!F:F, Variants!B:B, "nicht gefunden")</f>
        <v>not imputed</v>
      </c>
      <c r="O73" t="str">
        <f>_xlfn.XLOOKUP(L73, Variants!F:F, Variants!A:A, "nicht gefunden")</f>
        <v>Cross Correlation</v>
      </c>
      <c r="P73" t="str">
        <f>_xlfn.XLOOKUP(L73, Variants!F:F, Variants!E:E, "nicht gefunden")</f>
        <v>not included</v>
      </c>
      <c r="Q73">
        <f t="shared" si="2"/>
        <v>0.1</v>
      </c>
    </row>
    <row r="74" spans="1:21" x14ac:dyDescent="0.3">
      <c r="A74" t="s">
        <v>30</v>
      </c>
      <c r="B74" s="1">
        <v>9.7669999999999995</v>
      </c>
      <c r="C74" s="1">
        <v>12.7227</v>
      </c>
      <c r="D74">
        <v>-8.8000000000000005E-3</v>
      </c>
      <c r="E74" s="1" t="s">
        <v>123</v>
      </c>
      <c r="F74" s="1" t="s">
        <v>61</v>
      </c>
      <c r="G74" s="3">
        <v>0.26944444444444443</v>
      </c>
      <c r="H74">
        <v>14</v>
      </c>
      <c r="I74">
        <v>14</v>
      </c>
      <c r="J74">
        <v>12</v>
      </c>
      <c r="K74">
        <f>SUM(Tabelle7[[#This Row],[Rang MAE]:[Rang R^2]])*Q74</f>
        <v>120</v>
      </c>
      <c r="L74" t="s">
        <v>20</v>
      </c>
      <c r="M74">
        <f>INDEX(Variants!I:I, MATCH(L74, Variants!F:F, 0))</f>
        <v>15</v>
      </c>
      <c r="N74" t="str">
        <f>_xlfn.XLOOKUP(L74, Variants!F:F, Variants!B:B, "nicht gefunden")</f>
        <v>not imputed</v>
      </c>
      <c r="O74" t="str">
        <f>_xlfn.XLOOKUP(L74, Variants!F:F, Variants!A:A, "nicht gefunden")</f>
        <v>Cross Correlation</v>
      </c>
      <c r="P74" t="str">
        <f>_xlfn.XLOOKUP(L74, Variants!F:F, Variants!E:E, "nicht gefunden")</f>
        <v>not included</v>
      </c>
      <c r="Q74">
        <f t="shared" si="2"/>
        <v>3</v>
      </c>
    </row>
    <row r="75" spans="1:21" x14ac:dyDescent="0.3">
      <c r="A75" t="s">
        <v>28</v>
      </c>
      <c r="B75" s="1">
        <v>9.798</v>
      </c>
      <c r="C75" s="1">
        <v>124.0304</v>
      </c>
      <c r="D75">
        <v>-2.2705000000000002</v>
      </c>
      <c r="E75" s="13" t="s">
        <v>124</v>
      </c>
      <c r="H75">
        <v>6</v>
      </c>
      <c r="I75">
        <v>6</v>
      </c>
      <c r="J75">
        <v>8</v>
      </c>
      <c r="K75">
        <f>SUM(Tabelle7[[#This Row],[Rang MAE]:[Rang R^2]])*Q75</f>
        <v>2</v>
      </c>
      <c r="L75" t="s">
        <v>14</v>
      </c>
      <c r="M75">
        <f>INDEX(Variants!I:I, MATCH(L75, Variants!F:F, 0))</f>
        <v>3</v>
      </c>
      <c r="N75" t="str">
        <f>_xlfn.XLOOKUP(L75, Variants!F:F, Variants!B:B, "nicht gefunden")</f>
        <v>not imputed</v>
      </c>
      <c r="O75" t="str">
        <f>_xlfn.XLOOKUP(L75, Variants!F:F, Variants!A:A, "nicht gefunden")</f>
        <v>1. FS</v>
      </c>
      <c r="P75" t="str">
        <f>_xlfn.XLOOKUP(L75, Variants!F:F, Variants!E:E, "nicht gefunden")</f>
        <v>included</v>
      </c>
      <c r="Q75">
        <f t="shared" si="2"/>
        <v>0.1</v>
      </c>
    </row>
    <row r="76" spans="1:21" x14ac:dyDescent="0.3">
      <c r="A76" t="s">
        <v>24</v>
      </c>
      <c r="B76" s="1">
        <v>10.014699999999999</v>
      </c>
      <c r="C76" s="1">
        <v>12.2217</v>
      </c>
      <c r="D76">
        <v>6.9099999999999995E-2</v>
      </c>
      <c r="H76">
        <v>11</v>
      </c>
      <c r="I76">
        <v>11</v>
      </c>
      <c r="J76">
        <v>6</v>
      </c>
      <c r="K76">
        <f>SUM(Tabelle7[[#This Row],[Rang MAE]:[Rang R^2]])*Q76</f>
        <v>2.8000000000000003</v>
      </c>
      <c r="L76" t="s">
        <v>19</v>
      </c>
      <c r="M76">
        <f>INDEX(Variants!I:I, MATCH(L76, Variants!F:F, 0))</f>
        <v>11</v>
      </c>
      <c r="N76" t="str">
        <f>_xlfn.XLOOKUP(L76, Variants!F:F, Variants!B:B, "nicht gefunden")</f>
        <v>not imputed</v>
      </c>
      <c r="O76" t="str">
        <f>_xlfn.XLOOKUP(L76, Variants!F:F, Variants!A:A, "nicht gefunden")</f>
        <v>1. FS</v>
      </c>
      <c r="P76" t="str">
        <f>_xlfn.XLOOKUP(L76, Variants!F:F, Variants!E:E, "nicht gefunden")</f>
        <v>not included</v>
      </c>
      <c r="Q76">
        <f t="shared" si="2"/>
        <v>0.1</v>
      </c>
    </row>
    <row r="77" spans="1:21" x14ac:dyDescent="0.3">
      <c r="A77" t="s">
        <v>26</v>
      </c>
      <c r="B77" s="1">
        <v>10.0207</v>
      </c>
      <c r="C77" s="1">
        <v>11.2681</v>
      </c>
      <c r="D77">
        <v>-2.3479999999999999</v>
      </c>
      <c r="E77" s="1" t="s">
        <v>125</v>
      </c>
      <c r="F77" s="1" t="s">
        <v>126</v>
      </c>
      <c r="G77" s="12">
        <v>0.24374999999999999</v>
      </c>
      <c r="H77">
        <v>13</v>
      </c>
      <c r="I77">
        <v>12</v>
      </c>
      <c r="J77">
        <v>14</v>
      </c>
      <c r="K77" s="15">
        <f>SUM(Tabelle7[[#This Row],[Rang MAE]:[Rang R^2]])*Q77</f>
        <v>117</v>
      </c>
      <c r="L77" t="s">
        <v>13</v>
      </c>
      <c r="M77">
        <f>INDEX(Variants!I:I, MATCH(L77, Variants!F:F, 0))</f>
        <v>12</v>
      </c>
      <c r="N77" t="str">
        <f>_xlfn.XLOOKUP(L77, Variants!F:F, Variants!B:B, "nicht gefunden")</f>
        <v>imputed</v>
      </c>
      <c r="O77" t="str">
        <f>_xlfn.XLOOKUP(L77, Variants!F:F, Variants!A:A, "nicht gefunden")</f>
        <v>Cross Correlation</v>
      </c>
      <c r="P77" t="str">
        <f>_xlfn.XLOOKUP(L77, Variants!F:F, Variants!E:E, "nicht gefunden")</f>
        <v>not included</v>
      </c>
      <c r="Q77">
        <f t="shared" si="2"/>
        <v>3</v>
      </c>
    </row>
    <row r="78" spans="1:21" x14ac:dyDescent="0.3">
      <c r="A78" t="s">
        <v>25</v>
      </c>
      <c r="B78" s="1">
        <v>10.095499999999999</v>
      </c>
      <c r="C78" s="1">
        <v>12.9107</v>
      </c>
      <c r="D78">
        <v>-3.8899999999999997E-2</v>
      </c>
      <c r="H78">
        <v>8</v>
      </c>
      <c r="I78">
        <v>9</v>
      </c>
      <c r="J78">
        <v>3</v>
      </c>
      <c r="K78">
        <f>SUM(Tabelle7[[#This Row],[Rang MAE]:[Rang R^2]])*Q78</f>
        <v>2</v>
      </c>
      <c r="L78" t="s">
        <v>18</v>
      </c>
      <c r="M78">
        <f>INDEX(Variants!I:I, MATCH(L78, Variants!F:F, 0))</f>
        <v>14</v>
      </c>
      <c r="N78" t="str">
        <f>_xlfn.XLOOKUP(L78, Variants!F:F, Variants!B:B, "nicht gefunden")</f>
        <v>not imputed</v>
      </c>
      <c r="O78" t="str">
        <f>_xlfn.XLOOKUP(L78, Variants!F:F, Variants!A:A, "nicht gefunden")</f>
        <v>Granger Causality</v>
      </c>
      <c r="P78" t="str">
        <f>_xlfn.XLOOKUP(L78, Variants!F:F, Variants!E:E, "nicht gefunden")</f>
        <v>included</v>
      </c>
      <c r="Q78">
        <f t="shared" si="2"/>
        <v>0.1</v>
      </c>
    </row>
    <row r="79" spans="1:21" x14ac:dyDescent="0.3">
      <c r="A79" t="s">
        <v>30</v>
      </c>
      <c r="B79" s="1">
        <v>10.2578</v>
      </c>
      <c r="C79" s="1">
        <v>13.1692</v>
      </c>
      <c r="D79">
        <v>-8.09E-2</v>
      </c>
      <c r="E79" s="1" t="s">
        <v>127</v>
      </c>
      <c r="F79" s="1" t="s">
        <v>64</v>
      </c>
      <c r="G79" s="3">
        <v>0.33541666666666664</v>
      </c>
      <c r="H79">
        <v>15</v>
      </c>
      <c r="I79">
        <v>15</v>
      </c>
      <c r="J79">
        <v>13</v>
      </c>
      <c r="K79">
        <f>SUM(Tabelle7[[#This Row],[Rang MAE]:[Rang R^2]])*Q79</f>
        <v>129</v>
      </c>
      <c r="L79" t="s">
        <v>18</v>
      </c>
      <c r="M79">
        <f>INDEX(Variants!I:I, MATCH(L79, Variants!F:F, 0))</f>
        <v>14</v>
      </c>
      <c r="N79" t="str">
        <f>_xlfn.XLOOKUP(L79, Variants!F:F, Variants!B:B, "nicht gefunden")</f>
        <v>not imputed</v>
      </c>
      <c r="O79" t="str">
        <f>_xlfn.XLOOKUP(L79, Variants!F:F, Variants!A:A, "nicht gefunden")</f>
        <v>Granger Causality</v>
      </c>
      <c r="P79" t="str">
        <f>_xlfn.XLOOKUP(L79, Variants!F:F, Variants!E:E, "nicht gefunden")</f>
        <v>included</v>
      </c>
      <c r="Q79">
        <f t="shared" si="2"/>
        <v>3</v>
      </c>
    </row>
    <row r="80" spans="1:21" x14ac:dyDescent="0.3">
      <c r="A80" t="s">
        <v>24</v>
      </c>
      <c r="B80" s="1">
        <v>10.324</v>
      </c>
      <c r="C80" s="1">
        <v>12.578900000000001</v>
      </c>
      <c r="D80">
        <v>1.3899999999999999E-2</v>
      </c>
      <c r="E80" s="2" t="s">
        <v>128</v>
      </c>
      <c r="G80" s="1"/>
      <c r="H80">
        <v>12</v>
      </c>
      <c r="I80">
        <v>13</v>
      </c>
      <c r="J80">
        <v>8</v>
      </c>
      <c r="K80" s="1">
        <f>SUM(Tabelle7[[#This Row],[Rang MAE]:[Rang R^2]])*Q80</f>
        <v>3.3000000000000003</v>
      </c>
      <c r="L80" t="s">
        <v>22</v>
      </c>
      <c r="M80">
        <f>INDEX(Variants!I:I, MATCH(L80, Variants!F:F, 0))</f>
        <v>16</v>
      </c>
      <c r="N80" t="str">
        <f>_xlfn.XLOOKUP(L80, Variants!F:F, Variants!B:B, "nicht gefunden")</f>
        <v>not imputed</v>
      </c>
      <c r="O80" t="str">
        <f>_xlfn.XLOOKUP(L80, Variants!F:F, Variants!A:A, "nicht gefunden")</f>
        <v>Correlation</v>
      </c>
      <c r="P80" t="str">
        <f>_xlfn.XLOOKUP(L80, Variants!F:F, Variants!E:E, "nicht gefunden")</f>
        <v>not included</v>
      </c>
      <c r="Q80">
        <f t="shared" si="2"/>
        <v>0.1</v>
      </c>
    </row>
    <row r="81" spans="1:21" x14ac:dyDescent="0.3">
      <c r="A81" t="s">
        <v>24</v>
      </c>
      <c r="B81" s="1">
        <v>10.3279</v>
      </c>
      <c r="C81" s="1">
        <v>12.4146</v>
      </c>
      <c r="D81">
        <v>3.95E-2</v>
      </c>
      <c r="E81" s="1" t="s">
        <v>129</v>
      </c>
      <c r="H81">
        <v>13</v>
      </c>
      <c r="I81">
        <v>12</v>
      </c>
      <c r="J81">
        <v>7</v>
      </c>
      <c r="K81">
        <f>SUM(Tabelle7[[#This Row],[Rang MAE]:[Rang R^2]])*Q81</f>
        <v>3.2</v>
      </c>
      <c r="L81" t="s">
        <v>18</v>
      </c>
      <c r="M81">
        <f>INDEX(Variants!I:I, MATCH(L81, Variants!F:F, 0))</f>
        <v>14</v>
      </c>
      <c r="N81" t="str">
        <f>_xlfn.XLOOKUP(L81, Variants!F:F, Variants!B:B, "nicht gefunden")</f>
        <v>not imputed</v>
      </c>
      <c r="O81" t="str">
        <f>_xlfn.XLOOKUP(L81, Variants!F:F, Variants!A:A, "nicht gefunden")</f>
        <v>Granger Causality</v>
      </c>
      <c r="P81" t="str">
        <f>_xlfn.XLOOKUP(L81, Variants!F:F, Variants!E:E, "nicht gefunden")</f>
        <v>included</v>
      </c>
      <c r="Q81">
        <f t="shared" ref="Q81:Q114" si="3">IF(OR(A81="XGBoost", A81="EBM", A81="MLP"), 3, 0.1)</f>
        <v>0.1</v>
      </c>
    </row>
    <row r="82" spans="1:21" x14ac:dyDescent="0.3">
      <c r="A82" t="s">
        <v>4</v>
      </c>
      <c r="B82" s="1">
        <v>10.3657</v>
      </c>
      <c r="C82" s="1">
        <v>12.6568</v>
      </c>
      <c r="D82">
        <v>1.6000000000000001E-3</v>
      </c>
      <c r="E82" s="19" t="s">
        <v>112</v>
      </c>
      <c r="G82" s="5">
        <v>0.10416666666666667</v>
      </c>
      <c r="H82">
        <v>13</v>
      </c>
      <c r="I82">
        <v>15</v>
      </c>
      <c r="J82">
        <v>10</v>
      </c>
      <c r="K82" s="1">
        <f>SUM(Tabelle7[[#This Row],[Rang MAE]:[Rang R^2]])*Q82</f>
        <v>114</v>
      </c>
      <c r="L82" t="s">
        <v>22</v>
      </c>
      <c r="M82">
        <f>INDEX(Variants!I:I, MATCH(L82, Variants!F:F, 0))</f>
        <v>16</v>
      </c>
      <c r="N82" t="str">
        <f>_xlfn.XLOOKUP(L82, Variants!F:F, Variants!B:B, "nicht gefunden")</f>
        <v>not imputed</v>
      </c>
      <c r="O82" t="str">
        <f>_xlfn.XLOOKUP(L82, Variants!F:F, Variants!A:A, "nicht gefunden")</f>
        <v>Correlation</v>
      </c>
      <c r="P82" t="str">
        <f>_xlfn.XLOOKUP(L82, Variants!F:F, Variants!E:E, "nicht gefunden")</f>
        <v>not included</v>
      </c>
      <c r="Q82">
        <f t="shared" si="3"/>
        <v>3</v>
      </c>
    </row>
    <row r="83" spans="1:21" x14ac:dyDescent="0.3">
      <c r="A83" t="s">
        <v>27</v>
      </c>
      <c r="B83" s="1">
        <v>10.4809</v>
      </c>
      <c r="C83" s="1">
        <v>152.852</v>
      </c>
      <c r="D83">
        <v>-3.0305</v>
      </c>
      <c r="E83" s="13" t="s">
        <v>130</v>
      </c>
      <c r="H83">
        <v>13</v>
      </c>
      <c r="I83">
        <v>13</v>
      </c>
      <c r="J83">
        <v>12</v>
      </c>
      <c r="K83">
        <f>SUM(Tabelle7[[#This Row],[Rang MAE]:[Rang R^2]])*Q83</f>
        <v>3.8000000000000003</v>
      </c>
      <c r="L83" t="s">
        <v>10</v>
      </c>
      <c r="M83">
        <f>INDEX(Variants!I:I, MATCH(L83, Variants!F:F, 0))</f>
        <v>7</v>
      </c>
      <c r="N83" t="str">
        <f>_xlfn.XLOOKUP(L83, Variants!F:F, Variants!B:B, "nicht gefunden")</f>
        <v>imputed</v>
      </c>
      <c r="O83" t="str">
        <f>_xlfn.XLOOKUP(L83, Variants!F:F, Variants!A:A, "nicht gefunden")</f>
        <v>Granger Causality</v>
      </c>
      <c r="P83" t="str">
        <f>_xlfn.XLOOKUP(L83, Variants!F:F, Variants!E:E, "nicht gefunden")</f>
        <v>included</v>
      </c>
      <c r="Q83">
        <f t="shared" si="3"/>
        <v>0.1</v>
      </c>
      <c r="U83" t="s">
        <v>106</v>
      </c>
    </row>
    <row r="84" spans="1:21" x14ac:dyDescent="0.3">
      <c r="A84" t="s">
        <v>4</v>
      </c>
      <c r="B84" s="1">
        <v>10.5427</v>
      </c>
      <c r="C84" s="1">
        <v>11.6469</v>
      </c>
      <c r="D84">
        <v>-2.5768</v>
      </c>
      <c r="E84" s="19" t="s">
        <v>122</v>
      </c>
      <c r="G84" s="5">
        <v>9.8611111111111108E-2</v>
      </c>
      <c r="H84">
        <v>14</v>
      </c>
      <c r="I84">
        <v>14</v>
      </c>
      <c r="J84">
        <v>14</v>
      </c>
      <c r="K84" s="1">
        <f>SUM(Tabelle7[[#This Row],[Rang MAE]:[Rang R^2]])*Q84</f>
        <v>126</v>
      </c>
      <c r="L84" t="s">
        <v>21</v>
      </c>
      <c r="M84">
        <f>INDEX(Variants!I:I, MATCH(L84, Variants!F:F, 0))</f>
        <v>6</v>
      </c>
      <c r="N84" t="str">
        <f>_xlfn.XLOOKUP(L84, Variants!F:F, Variants!B:B, "nicht gefunden")</f>
        <v>imputed</v>
      </c>
      <c r="O84" t="str">
        <f>_xlfn.XLOOKUP(L84, Variants!F:F, Variants!A:A, "nicht gefunden")</f>
        <v>Correlation</v>
      </c>
      <c r="P84" t="str">
        <f>_xlfn.XLOOKUP(L84, Variants!F:F, Variants!E:E, "nicht gefunden")</f>
        <v>not included</v>
      </c>
      <c r="Q84">
        <f t="shared" si="3"/>
        <v>3</v>
      </c>
      <c r="U84" t="s">
        <v>106</v>
      </c>
    </row>
    <row r="85" spans="1:21" x14ac:dyDescent="0.3">
      <c r="A85" t="s">
        <v>28</v>
      </c>
      <c r="B85" s="1">
        <v>10.746499999999999</v>
      </c>
      <c r="C85" s="1">
        <v>170.24510000000001</v>
      </c>
      <c r="D85">
        <v>6.0999999999999999E-2</v>
      </c>
      <c r="E85" s="1" t="s">
        <v>53</v>
      </c>
      <c r="H85">
        <v>7</v>
      </c>
      <c r="I85">
        <v>8</v>
      </c>
      <c r="J85">
        <v>2</v>
      </c>
      <c r="K85">
        <f>SUM(Tabelle7[[#This Row],[Rang MAE]:[Rang R^2]])*Q85</f>
        <v>1.7000000000000002</v>
      </c>
      <c r="L85" t="s">
        <v>20</v>
      </c>
      <c r="M85">
        <f>INDEX(Variants!I:I, MATCH(L85, Variants!F:F, 0))</f>
        <v>15</v>
      </c>
      <c r="N85" t="str">
        <f>_xlfn.XLOOKUP(L85, Variants!F:F, Variants!B:B, "nicht gefunden")</f>
        <v>not imputed</v>
      </c>
      <c r="O85" t="str">
        <f>_xlfn.XLOOKUP(L85, Variants!F:F, Variants!A:A, "nicht gefunden")</f>
        <v>Cross Correlation</v>
      </c>
      <c r="P85" t="str">
        <f>_xlfn.XLOOKUP(L85, Variants!F:F, Variants!E:E, "nicht gefunden")</f>
        <v>not included</v>
      </c>
      <c r="Q85">
        <f t="shared" si="3"/>
        <v>0.1</v>
      </c>
      <c r="U85" t="s">
        <v>106</v>
      </c>
    </row>
    <row r="86" spans="1:21" x14ac:dyDescent="0.3">
      <c r="A86" t="s">
        <v>25</v>
      </c>
      <c r="B86" s="1">
        <v>11.127599999999999</v>
      </c>
      <c r="C86" s="1">
        <v>12.886900000000001</v>
      </c>
      <c r="D86">
        <v>-3.3791000000000002</v>
      </c>
      <c r="G86" s="1"/>
      <c r="H86">
        <v>9</v>
      </c>
      <c r="I86">
        <v>8</v>
      </c>
      <c r="J86">
        <v>11</v>
      </c>
      <c r="K86" s="1">
        <f>SUM(Tabelle7[[#This Row],[Rang MAE]:[Rang R^2]])*Q86</f>
        <v>2.8000000000000003</v>
      </c>
      <c r="L86" t="s">
        <v>23</v>
      </c>
      <c r="M86">
        <f>INDEX(Variants!I:I, MATCH(L86, Variants!F:F, 0))</f>
        <v>13</v>
      </c>
      <c r="N86" t="str">
        <f>_xlfn.XLOOKUP(L86, Variants!F:F, Variants!B:B, "nicht gefunden")</f>
        <v>not imputed</v>
      </c>
      <c r="O86" t="str">
        <f>_xlfn.XLOOKUP(L86, Variants!F:F, Variants!A:A, "nicht gefunden")</f>
        <v>Correlation</v>
      </c>
      <c r="P86" t="str">
        <f>_xlfn.XLOOKUP(L86, Variants!F:F, Variants!E:E, "nicht gefunden")</f>
        <v>included</v>
      </c>
      <c r="Q86">
        <f t="shared" si="3"/>
        <v>0.1</v>
      </c>
      <c r="U86" t="s">
        <v>106</v>
      </c>
    </row>
    <row r="87" spans="1:21" x14ac:dyDescent="0.3">
      <c r="A87" t="s">
        <v>27</v>
      </c>
      <c r="B87" s="1">
        <v>11.607799999999999</v>
      </c>
      <c r="C87" s="1">
        <v>188.93819999999999</v>
      </c>
      <c r="D87">
        <v>-0.17749999999999999</v>
      </c>
      <c r="E87" s="13" t="s">
        <v>113</v>
      </c>
      <c r="H87">
        <v>14</v>
      </c>
      <c r="I87">
        <v>14</v>
      </c>
      <c r="J87">
        <v>8</v>
      </c>
      <c r="K87">
        <f>SUM(Tabelle7[[#This Row],[Rang MAE]:[Rang R^2]])*Q87</f>
        <v>3.6</v>
      </c>
      <c r="L87" t="s">
        <v>19</v>
      </c>
      <c r="M87">
        <f>INDEX(Variants!I:I, MATCH(L87, Variants!F:F, 0))</f>
        <v>11</v>
      </c>
      <c r="N87" t="str">
        <f>_xlfn.XLOOKUP(L87, Variants!F:F, Variants!B:B, "nicht gefunden")</f>
        <v>not imputed</v>
      </c>
      <c r="O87" t="str">
        <f>_xlfn.XLOOKUP(L87, Variants!F:F, Variants!A:A, "nicht gefunden")</f>
        <v>1. FS</v>
      </c>
      <c r="P87" t="str">
        <f>_xlfn.XLOOKUP(L87, Variants!F:F, Variants!E:E, "nicht gefunden")</f>
        <v>not included</v>
      </c>
      <c r="Q87">
        <f t="shared" si="3"/>
        <v>0.1</v>
      </c>
    </row>
    <row r="88" spans="1:21" x14ac:dyDescent="0.3">
      <c r="A88" t="s">
        <v>25</v>
      </c>
      <c r="B88" s="1">
        <v>11.7926</v>
      </c>
      <c r="C88" s="1">
        <v>15.084</v>
      </c>
      <c r="D88">
        <v>-0.41799999999999998</v>
      </c>
      <c r="H88">
        <v>10</v>
      </c>
      <c r="I88">
        <v>10</v>
      </c>
      <c r="J88">
        <v>5</v>
      </c>
      <c r="K88">
        <f>SUM(Tabelle7[[#This Row],[Rang MAE]:[Rang R^2]])*Q88</f>
        <v>2.5</v>
      </c>
      <c r="L88" t="s">
        <v>20</v>
      </c>
      <c r="M88">
        <f>INDEX(Variants!I:I, MATCH(L88, Variants!F:F, 0))</f>
        <v>15</v>
      </c>
      <c r="N88" t="str">
        <f>_xlfn.XLOOKUP(L88, Variants!F:F, Variants!B:B, "nicht gefunden")</f>
        <v>not imputed</v>
      </c>
      <c r="O88" t="str">
        <f>_xlfn.XLOOKUP(L88, Variants!F:F, Variants!A:A, "nicht gefunden")</f>
        <v>Cross Correlation</v>
      </c>
      <c r="P88" t="str">
        <f>_xlfn.XLOOKUP(L88, Variants!F:F, Variants!E:E, "nicht gefunden")</f>
        <v>not included</v>
      </c>
      <c r="Q88">
        <f t="shared" si="3"/>
        <v>0.1</v>
      </c>
    </row>
    <row r="89" spans="1:21" x14ac:dyDescent="0.3">
      <c r="A89" t="s">
        <v>28</v>
      </c>
      <c r="B89" s="1">
        <v>12.303599999999999</v>
      </c>
      <c r="C89" s="1">
        <v>168.55709999999999</v>
      </c>
      <c r="D89">
        <v>-3.4445999999999999</v>
      </c>
      <c r="E89" s="13"/>
      <c r="G89" s="1"/>
      <c r="H89">
        <v>8</v>
      </c>
      <c r="I89">
        <v>7</v>
      </c>
      <c r="J89">
        <v>10</v>
      </c>
      <c r="K89" s="1">
        <f>SUM(Tabelle7[[#This Row],[Rang MAE]:[Rang R^2]])*Q89</f>
        <v>2.5</v>
      </c>
      <c r="L89" t="s">
        <v>23</v>
      </c>
      <c r="M89">
        <f>INDEX(Variants!I:I, MATCH(L89, Variants!F:F, 0))</f>
        <v>13</v>
      </c>
      <c r="N89" t="str">
        <f>_xlfn.XLOOKUP(L89, Variants!F:F, Variants!B:B, "nicht gefunden")</f>
        <v>not imputed</v>
      </c>
      <c r="O89" t="str">
        <f>_xlfn.XLOOKUP(L89, Variants!F:F, Variants!A:A, "nicht gefunden")</f>
        <v>Correlation</v>
      </c>
      <c r="P89" t="str">
        <f>_xlfn.XLOOKUP(L89, Variants!F:F, Variants!E:E, "nicht gefunden")</f>
        <v>included</v>
      </c>
      <c r="Q89">
        <f t="shared" si="3"/>
        <v>0.1</v>
      </c>
    </row>
    <row r="90" spans="1:21" x14ac:dyDescent="0.3">
      <c r="A90" t="s">
        <v>30</v>
      </c>
      <c r="B90" s="11">
        <v>13.061400000000001</v>
      </c>
      <c r="C90" s="11">
        <v>15.398199999999999</v>
      </c>
      <c r="D90">
        <v>-0.47770000000000001</v>
      </c>
      <c r="E90" s="2" t="s">
        <v>131</v>
      </c>
      <c r="F90" s="2" t="s">
        <v>132</v>
      </c>
      <c r="G90" s="5"/>
      <c r="H90">
        <v>16</v>
      </c>
      <c r="I90">
        <v>16</v>
      </c>
      <c r="J90">
        <v>14</v>
      </c>
      <c r="K90" s="1">
        <f>SUM(Tabelle7[[#This Row],[Rang MAE]:[Rang R^2]])*Q90</f>
        <v>138</v>
      </c>
      <c r="L90" t="s">
        <v>22</v>
      </c>
      <c r="M90">
        <f>INDEX(Variants!I:I, MATCH(L90, Variants!F:F, 0))</f>
        <v>16</v>
      </c>
      <c r="N90" t="str">
        <f>_xlfn.XLOOKUP(L90, Variants!F:F, Variants!B:B, "nicht gefunden")</f>
        <v>not imputed</v>
      </c>
      <c r="O90" t="str">
        <f>_xlfn.XLOOKUP(L90, Variants!F:F, Variants!A:A, "nicht gefunden")</f>
        <v>Correlation</v>
      </c>
      <c r="P90" t="str">
        <f>_xlfn.XLOOKUP(L90, Variants!F:F, Variants!E:E, "nicht gefunden")</f>
        <v>not included</v>
      </c>
      <c r="Q90">
        <f t="shared" si="3"/>
        <v>3</v>
      </c>
    </row>
    <row r="91" spans="1:21" x14ac:dyDescent="0.3">
      <c r="A91" t="s">
        <v>26</v>
      </c>
      <c r="B91" s="1">
        <v>13.3508</v>
      </c>
      <c r="C91" s="1">
        <v>14.355499999999999</v>
      </c>
      <c r="D91">
        <v>-0.28439999999999999</v>
      </c>
      <c r="E91" s="1" t="s">
        <v>133</v>
      </c>
      <c r="F91" s="1" t="s">
        <v>108</v>
      </c>
      <c r="G91" s="3">
        <v>0.81319444444444444</v>
      </c>
      <c r="H91">
        <v>14</v>
      </c>
      <c r="I91">
        <v>14</v>
      </c>
      <c r="J91">
        <v>8</v>
      </c>
      <c r="K91">
        <f>SUM(Tabelle7[[#This Row],[Rang MAE]:[Rang R^2]])*Q91</f>
        <v>108</v>
      </c>
      <c r="L91" t="s">
        <v>18</v>
      </c>
      <c r="M91">
        <f>INDEX(Variants!I:I, MATCH(L91, Variants!F:F, 0))</f>
        <v>14</v>
      </c>
      <c r="N91" t="str">
        <f>_xlfn.XLOOKUP(L91, Variants!F:F, Variants!B:B, "nicht gefunden")</f>
        <v>not imputed</v>
      </c>
      <c r="O91" t="str">
        <f>_xlfn.XLOOKUP(L91, Variants!F:F, Variants!A:A, "nicht gefunden")</f>
        <v>Granger Causality</v>
      </c>
      <c r="P91" t="str">
        <f>_xlfn.XLOOKUP(L91, Variants!F:F, Variants!E:E, "nicht gefunden")</f>
        <v>included</v>
      </c>
      <c r="Q91">
        <f t="shared" si="3"/>
        <v>3</v>
      </c>
    </row>
    <row r="92" spans="1:21" x14ac:dyDescent="0.3">
      <c r="A92" t="s">
        <v>26</v>
      </c>
      <c r="B92" s="1">
        <v>13.371700000000001</v>
      </c>
      <c r="C92" s="1">
        <v>15.626099999999999</v>
      </c>
      <c r="D92">
        <v>-0.51800000000000002</v>
      </c>
      <c r="E92" s="1" t="s">
        <v>134</v>
      </c>
      <c r="F92" s="1" t="s">
        <v>135</v>
      </c>
      <c r="G92" s="3">
        <v>0.21597222222222223</v>
      </c>
      <c r="H92">
        <v>15</v>
      </c>
      <c r="I92">
        <v>15</v>
      </c>
      <c r="J92">
        <v>9</v>
      </c>
      <c r="K92">
        <f>SUM(Tabelle7[[#This Row],[Rang MAE]:[Rang R^2]])*Q92</f>
        <v>117</v>
      </c>
      <c r="L92" t="s">
        <v>20</v>
      </c>
      <c r="M92">
        <f>INDEX(Variants!I:I, MATCH(L92, Variants!F:F, 0))</f>
        <v>15</v>
      </c>
      <c r="N92" t="str">
        <f>_xlfn.XLOOKUP(L92, Variants!F:F, Variants!B:B, "nicht gefunden")</f>
        <v>not imputed</v>
      </c>
      <c r="O92" t="str">
        <f>_xlfn.XLOOKUP(L92, Variants!F:F, Variants!A:A, "nicht gefunden")</f>
        <v>Cross Correlation</v>
      </c>
      <c r="P92" t="str">
        <f>_xlfn.XLOOKUP(L92, Variants!F:F, Variants!E:E, "nicht gefunden")</f>
        <v>not included</v>
      </c>
      <c r="Q92">
        <f t="shared" si="3"/>
        <v>3</v>
      </c>
    </row>
    <row r="93" spans="1:21" x14ac:dyDescent="0.3">
      <c r="A93" t="s">
        <v>27</v>
      </c>
      <c r="B93" s="1">
        <v>13.610300000000001</v>
      </c>
      <c r="C93" s="1">
        <v>359.41840000000002</v>
      </c>
      <c r="D93">
        <v>-8.4772999999999996</v>
      </c>
      <c r="E93" s="1" t="s">
        <v>85</v>
      </c>
      <c r="H93">
        <v>15</v>
      </c>
      <c r="I93">
        <v>15</v>
      </c>
      <c r="J93">
        <v>15</v>
      </c>
      <c r="K93">
        <f>SUM(Tabelle7[[#This Row],[Rang MAE]:[Rang R^2]])*Q93</f>
        <v>4.5</v>
      </c>
      <c r="L93" t="s">
        <v>13</v>
      </c>
      <c r="M93">
        <f>INDEX(Variants!I:I, MATCH(L93, Variants!F:F, 0))</f>
        <v>12</v>
      </c>
      <c r="N93" t="str">
        <f>_xlfn.XLOOKUP(L93, Variants!F:F, Variants!B:B, "nicht gefunden")</f>
        <v>imputed</v>
      </c>
      <c r="O93" t="str">
        <f>_xlfn.XLOOKUP(L93, Variants!F:F, Variants!A:A, "nicht gefunden")</f>
        <v>Cross Correlation</v>
      </c>
      <c r="P93" t="str">
        <f>_xlfn.XLOOKUP(L93, Variants!F:F, Variants!E:E, "nicht gefunden")</f>
        <v>not included</v>
      </c>
      <c r="Q93">
        <f t="shared" si="3"/>
        <v>0.1</v>
      </c>
    </row>
    <row r="94" spans="1:21" x14ac:dyDescent="0.3">
      <c r="A94" t="s">
        <v>28</v>
      </c>
      <c r="B94" s="1">
        <v>13.9976</v>
      </c>
      <c r="C94" s="1">
        <v>243.32390000000001</v>
      </c>
      <c r="D94">
        <v>-0.51649999999999996</v>
      </c>
      <c r="E94" s="13" t="s">
        <v>136</v>
      </c>
      <c r="H94">
        <v>9</v>
      </c>
      <c r="I94">
        <v>9</v>
      </c>
      <c r="J94">
        <v>3</v>
      </c>
      <c r="K94">
        <f>SUM(Tabelle7[[#This Row],[Rang MAE]:[Rang R^2]])*Q94</f>
        <v>2.1</v>
      </c>
      <c r="L94" t="s">
        <v>18</v>
      </c>
      <c r="M94">
        <f>INDEX(Variants!I:I, MATCH(L94, Variants!F:F, 0))</f>
        <v>14</v>
      </c>
      <c r="N94" t="str">
        <f>_xlfn.XLOOKUP(L94, Variants!F:F, Variants!B:B, "nicht gefunden")</f>
        <v>not imputed</v>
      </c>
      <c r="O94" t="str">
        <f>_xlfn.XLOOKUP(L94, Variants!F:F, Variants!A:A, "nicht gefunden")</f>
        <v>Granger Causality</v>
      </c>
      <c r="P94" t="str">
        <f>_xlfn.XLOOKUP(L94, Variants!F:F, Variants!E:E, "nicht gefunden")</f>
        <v>included</v>
      </c>
      <c r="Q94">
        <f t="shared" si="3"/>
        <v>0.1</v>
      </c>
    </row>
    <row r="95" spans="1:21" x14ac:dyDescent="0.3">
      <c r="A95" t="s">
        <v>25</v>
      </c>
      <c r="B95" s="1">
        <v>14.076499999999999</v>
      </c>
      <c r="C95" s="1">
        <v>15.257999999999999</v>
      </c>
      <c r="D95">
        <v>-0.45090000000000002</v>
      </c>
      <c r="H95">
        <v>11</v>
      </c>
      <c r="I95">
        <v>11</v>
      </c>
      <c r="J95">
        <v>6</v>
      </c>
      <c r="K95">
        <f>SUM(Tabelle7[[#This Row],[Rang MAE]:[Rang R^2]])*Q95</f>
        <v>2.8000000000000003</v>
      </c>
      <c r="L95" t="s">
        <v>19</v>
      </c>
      <c r="M95">
        <f>INDEX(Variants!I:I, MATCH(L95, Variants!F:F, 0))</f>
        <v>11</v>
      </c>
      <c r="N95" t="str">
        <f>_xlfn.XLOOKUP(L95, Variants!F:F, Variants!B:B, "nicht gefunden")</f>
        <v>not imputed</v>
      </c>
      <c r="O95" t="str">
        <f>_xlfn.XLOOKUP(L95, Variants!F:F, Variants!A:A, "nicht gefunden")</f>
        <v>1. FS</v>
      </c>
      <c r="P95" t="str">
        <f>_xlfn.XLOOKUP(L95, Variants!F:F, Variants!E:E, "nicht gefunden")</f>
        <v>not included</v>
      </c>
      <c r="Q95">
        <f t="shared" si="3"/>
        <v>0.1</v>
      </c>
    </row>
    <row r="96" spans="1:21" x14ac:dyDescent="0.3">
      <c r="A96" t="s">
        <v>28</v>
      </c>
      <c r="B96" s="1">
        <v>14.7439</v>
      </c>
      <c r="C96" s="1">
        <v>319.97969999999998</v>
      </c>
      <c r="D96">
        <v>-7.4374000000000002</v>
      </c>
      <c r="E96" s="1" t="s">
        <v>137</v>
      </c>
      <c r="H96">
        <v>11</v>
      </c>
      <c r="I96">
        <v>11</v>
      </c>
      <c r="J96">
        <v>12</v>
      </c>
      <c r="K96">
        <f>SUM(Tabelle7[[#This Row],[Rang MAE]:[Rang R^2]])*Q96</f>
        <v>3.4000000000000004</v>
      </c>
      <c r="L96" t="s">
        <v>8</v>
      </c>
      <c r="M96">
        <f>INDEX(Variants!I:I, MATCH(L96, Variants!F:F, 0))</f>
        <v>5</v>
      </c>
      <c r="N96" t="str">
        <f>_xlfn.XLOOKUP(L96, Variants!F:F, Variants!B:B, "nicht gefunden")</f>
        <v>imputed</v>
      </c>
      <c r="O96" t="str">
        <f>_xlfn.XLOOKUP(L96, Variants!F:F, Variants!A:A, "nicht gefunden")</f>
        <v>Cross Correlation</v>
      </c>
      <c r="P96" t="str">
        <f>_xlfn.XLOOKUP(L96, Variants!F:F, Variants!E:E, "nicht gefunden")</f>
        <v>included</v>
      </c>
      <c r="Q96">
        <f t="shared" si="3"/>
        <v>0.1</v>
      </c>
    </row>
    <row r="97" spans="1:17" x14ac:dyDescent="0.3">
      <c r="A97" t="s">
        <v>28</v>
      </c>
      <c r="B97" s="1">
        <v>14.7439</v>
      </c>
      <c r="C97" s="1">
        <v>319.97969999999998</v>
      </c>
      <c r="D97">
        <v>-7.4374000000000002</v>
      </c>
      <c r="H97">
        <v>10</v>
      </c>
      <c r="I97">
        <v>10</v>
      </c>
      <c r="J97">
        <v>13</v>
      </c>
      <c r="K97">
        <f>SUM(Tabelle7[[#This Row],[Rang MAE]:[Rang R^2]])*Q97</f>
        <v>3.3000000000000003</v>
      </c>
      <c r="L97" t="s">
        <v>13</v>
      </c>
      <c r="M97">
        <f>INDEX(Variants!I:I, MATCH(L97, Variants!F:F, 0))</f>
        <v>12</v>
      </c>
      <c r="N97" t="str">
        <f>_xlfn.XLOOKUP(L97, Variants!F:F, Variants!B:B, "nicht gefunden")</f>
        <v>imputed</v>
      </c>
      <c r="O97" t="str">
        <f>_xlfn.XLOOKUP(L97, Variants!F:F, Variants!A:A, "nicht gefunden")</f>
        <v>Cross Correlation</v>
      </c>
      <c r="P97" t="str">
        <f>_xlfn.XLOOKUP(L97, Variants!F:F, Variants!E:E, "nicht gefunden")</f>
        <v>not included</v>
      </c>
      <c r="Q97">
        <f t="shared" si="3"/>
        <v>0.1</v>
      </c>
    </row>
    <row r="98" spans="1:17" x14ac:dyDescent="0.3">
      <c r="A98" t="s">
        <v>26</v>
      </c>
      <c r="B98" s="1">
        <v>14.955500000000001</v>
      </c>
      <c r="C98" s="1">
        <v>17.324300000000001</v>
      </c>
      <c r="D98">
        <v>-6.9139999999999997</v>
      </c>
      <c r="E98" s="1" t="s">
        <v>138</v>
      </c>
      <c r="F98" s="1" t="s">
        <v>139</v>
      </c>
      <c r="G98" s="3">
        <v>0.40972222222222221</v>
      </c>
      <c r="H98">
        <v>16</v>
      </c>
      <c r="I98">
        <v>16</v>
      </c>
      <c r="J98">
        <v>16</v>
      </c>
      <c r="K98">
        <f>SUM(Tabelle7[[#This Row],[Rang MAE]:[Rang R^2]])*Q98</f>
        <v>144</v>
      </c>
      <c r="L98" t="s">
        <v>10</v>
      </c>
      <c r="M98">
        <f>INDEX(Variants!I:I, MATCH(L98, Variants!F:F, 0))</f>
        <v>7</v>
      </c>
      <c r="N98" t="str">
        <f>_xlfn.XLOOKUP(L98, Variants!F:F, Variants!B:B, "nicht gefunden")</f>
        <v>imputed</v>
      </c>
      <c r="O98" t="str">
        <f>_xlfn.XLOOKUP(L98, Variants!F:F, Variants!A:A, "nicht gefunden")</f>
        <v>Granger Causality</v>
      </c>
      <c r="P98" t="str">
        <f>_xlfn.XLOOKUP(L98, Variants!F:F, Variants!E:E, "nicht gefunden")</f>
        <v>included</v>
      </c>
      <c r="Q98">
        <f t="shared" si="3"/>
        <v>3</v>
      </c>
    </row>
    <row r="99" spans="1:17" x14ac:dyDescent="0.3">
      <c r="A99" t="s">
        <v>25</v>
      </c>
      <c r="B99" s="1">
        <v>15.274800000000001</v>
      </c>
      <c r="C99" s="1">
        <v>18.994700000000002</v>
      </c>
      <c r="D99">
        <v>-8.5137</v>
      </c>
      <c r="H99">
        <v>12</v>
      </c>
      <c r="I99">
        <v>12</v>
      </c>
      <c r="J99">
        <v>12</v>
      </c>
      <c r="K99">
        <f>SUM(Tabelle7[[#This Row],[Rang MAE]:[Rang R^2]])*Q99</f>
        <v>3.6</v>
      </c>
      <c r="L99" t="s">
        <v>8</v>
      </c>
      <c r="M99">
        <f>INDEX(Variants!I:I, MATCH(L99, Variants!F:F, 0))</f>
        <v>5</v>
      </c>
      <c r="N99" t="str">
        <f>_xlfn.XLOOKUP(L99, Variants!F:F, Variants!B:B, "nicht gefunden")</f>
        <v>imputed</v>
      </c>
      <c r="O99" t="str">
        <f>_xlfn.XLOOKUP(L99, Variants!F:F, Variants!A:A, "nicht gefunden")</f>
        <v>Cross Correlation</v>
      </c>
      <c r="P99" t="str">
        <f>_xlfn.XLOOKUP(L99, Variants!F:F, Variants!E:E, "nicht gefunden")</f>
        <v>included</v>
      </c>
      <c r="Q99">
        <f t="shared" si="3"/>
        <v>0.1</v>
      </c>
    </row>
    <row r="100" spans="1:17" x14ac:dyDescent="0.3">
      <c r="A100" t="s">
        <v>25</v>
      </c>
      <c r="B100" s="1">
        <v>15.274800000000001</v>
      </c>
      <c r="C100" s="1">
        <v>18.994700000000002</v>
      </c>
      <c r="D100">
        <v>-8.5137</v>
      </c>
      <c r="H100">
        <v>13</v>
      </c>
      <c r="I100">
        <v>13</v>
      </c>
      <c r="J100">
        <v>13</v>
      </c>
      <c r="K100">
        <f>SUM(Tabelle7[[#This Row],[Rang MAE]:[Rang R^2]])*Q100</f>
        <v>3.9000000000000004</v>
      </c>
      <c r="L100" t="s">
        <v>13</v>
      </c>
      <c r="M100">
        <f>INDEX(Variants!I:I, MATCH(L100, Variants!F:F, 0))</f>
        <v>12</v>
      </c>
      <c r="N100" t="str">
        <f>_xlfn.XLOOKUP(L100, Variants!F:F, Variants!B:B, "nicht gefunden")</f>
        <v>imputed</v>
      </c>
      <c r="O100" t="str">
        <f>_xlfn.XLOOKUP(L100, Variants!F:F, Variants!A:A, "nicht gefunden")</f>
        <v>Cross Correlation</v>
      </c>
      <c r="P100" t="str">
        <f>_xlfn.XLOOKUP(L100, Variants!F:F, Variants!E:E, "nicht gefunden")</f>
        <v>not included</v>
      </c>
      <c r="Q100">
        <f t="shared" si="3"/>
        <v>0.1</v>
      </c>
    </row>
    <row r="101" spans="1:17" x14ac:dyDescent="0.3">
      <c r="A101" t="s">
        <v>28</v>
      </c>
      <c r="B101" s="1">
        <v>15.544</v>
      </c>
      <c r="C101" s="1">
        <v>349.1619</v>
      </c>
      <c r="D101">
        <v>-8.2068999999999992</v>
      </c>
      <c r="E101" s="13" t="s">
        <v>136</v>
      </c>
      <c r="H101">
        <v>12</v>
      </c>
      <c r="I101">
        <v>12</v>
      </c>
      <c r="J101">
        <v>14</v>
      </c>
      <c r="K101">
        <f>SUM(Tabelle7[[#This Row],[Rang MAE]:[Rang R^2]])*Q101</f>
        <v>3.8000000000000003</v>
      </c>
      <c r="L101" t="s">
        <v>17</v>
      </c>
      <c r="M101">
        <f>INDEX(Variants!I:I, MATCH(L101, Variants!F:F, 0))</f>
        <v>9</v>
      </c>
      <c r="N101" t="str">
        <f>_xlfn.XLOOKUP(L101, Variants!F:F, Variants!B:B, "nicht gefunden")</f>
        <v>not imputed</v>
      </c>
      <c r="O101" t="str">
        <f>_xlfn.XLOOKUP(L101, Variants!F:F, Variants!A:A, "nicht gefunden")</f>
        <v>Granger Causality</v>
      </c>
      <c r="P101" t="str">
        <f>_xlfn.XLOOKUP(L101, Variants!F:F, Variants!E:E, "nicht gefunden")</f>
        <v>not included</v>
      </c>
      <c r="Q101">
        <f t="shared" si="3"/>
        <v>0.1</v>
      </c>
    </row>
    <row r="102" spans="1:17" x14ac:dyDescent="0.3">
      <c r="A102" t="s">
        <v>28</v>
      </c>
      <c r="B102" s="1">
        <v>17.21</v>
      </c>
      <c r="C102" s="1">
        <v>410.45159999999998</v>
      </c>
      <c r="D102">
        <v>-9.8230000000000004</v>
      </c>
      <c r="E102" s="13" t="s">
        <v>140</v>
      </c>
      <c r="H102">
        <v>13</v>
      </c>
      <c r="I102">
        <v>13</v>
      </c>
      <c r="J102">
        <v>15</v>
      </c>
      <c r="K102">
        <f>SUM(Tabelle7[[#This Row],[Rang MAE]:[Rang R^2]])*Q102</f>
        <v>4.1000000000000005</v>
      </c>
      <c r="L102" t="s">
        <v>10</v>
      </c>
      <c r="M102">
        <f>INDEX(Variants!I:I, MATCH(L102, Variants!F:F, 0))</f>
        <v>7</v>
      </c>
      <c r="N102" t="str">
        <f>_xlfn.XLOOKUP(L102, Variants!F:F, Variants!B:B, "nicht gefunden")</f>
        <v>imputed</v>
      </c>
      <c r="O102" t="str">
        <f>_xlfn.XLOOKUP(L102, Variants!F:F, Variants!A:A, "nicht gefunden")</f>
        <v>Granger Causality</v>
      </c>
      <c r="P102" t="str">
        <f>_xlfn.XLOOKUP(L102, Variants!F:F, Variants!E:E, "nicht gefunden")</f>
        <v>included</v>
      </c>
      <c r="Q102">
        <f t="shared" si="3"/>
        <v>0.1</v>
      </c>
    </row>
    <row r="103" spans="1:17" x14ac:dyDescent="0.3">
      <c r="A103" t="s">
        <v>4</v>
      </c>
      <c r="B103" s="1">
        <v>17.849499999999999</v>
      </c>
      <c r="C103" s="1">
        <v>19.309699999999999</v>
      </c>
      <c r="D103">
        <v>-8.8318999999999992</v>
      </c>
      <c r="E103" s="19" t="s">
        <v>52</v>
      </c>
      <c r="G103" s="5">
        <v>0.11041666666666666</v>
      </c>
      <c r="H103">
        <v>15</v>
      </c>
      <c r="I103">
        <v>16</v>
      </c>
      <c r="J103">
        <v>16</v>
      </c>
      <c r="K103" s="1">
        <f>SUM(Tabelle7[[#This Row],[Rang MAE]:[Rang R^2]])*Q103</f>
        <v>141</v>
      </c>
      <c r="L103" t="s">
        <v>23</v>
      </c>
      <c r="M103">
        <f>INDEX(Variants!I:I, MATCH(L103, Variants!F:F, 0))</f>
        <v>13</v>
      </c>
      <c r="N103" t="str">
        <f>_xlfn.XLOOKUP(L103, Variants!F:F, Variants!B:B, "nicht gefunden")</f>
        <v>not imputed</v>
      </c>
      <c r="O103" t="str">
        <f>_xlfn.XLOOKUP(L103, Variants!F:F, Variants!A:A, "nicht gefunden")</f>
        <v>Correlation</v>
      </c>
      <c r="P103" t="str">
        <f>_xlfn.XLOOKUP(L103, Variants!F:F, Variants!E:E, "nicht gefunden")</f>
        <v>included</v>
      </c>
      <c r="Q103">
        <f t="shared" si="3"/>
        <v>3</v>
      </c>
    </row>
    <row r="104" spans="1:17" x14ac:dyDescent="0.3">
      <c r="A104" t="s">
        <v>25</v>
      </c>
      <c r="B104" s="1">
        <v>19.111899999999999</v>
      </c>
      <c r="C104" s="1">
        <v>21.5519</v>
      </c>
      <c r="D104">
        <v>-1.8949</v>
      </c>
      <c r="G104" s="1"/>
      <c r="H104">
        <v>14</v>
      </c>
      <c r="I104">
        <v>14</v>
      </c>
      <c r="J104">
        <v>9</v>
      </c>
      <c r="K104" s="1">
        <f>SUM(Tabelle7[[#This Row],[Rang MAE]:[Rang R^2]])*Q104</f>
        <v>3.7</v>
      </c>
      <c r="L104" t="s">
        <v>22</v>
      </c>
      <c r="M104">
        <f>INDEX(Variants!I:I, MATCH(L104, Variants!F:F, 0))</f>
        <v>16</v>
      </c>
      <c r="N104" t="str">
        <f>_xlfn.XLOOKUP(L104, Variants!F:F, Variants!B:B, "nicht gefunden")</f>
        <v>not imputed</v>
      </c>
      <c r="O104" t="str">
        <f>_xlfn.XLOOKUP(L104, Variants!F:F, Variants!A:A, "nicht gefunden")</f>
        <v>Correlation</v>
      </c>
      <c r="P104" t="str">
        <f>_xlfn.XLOOKUP(L104, Variants!F:F, Variants!E:E, "nicht gefunden")</f>
        <v>not included</v>
      </c>
      <c r="Q104">
        <f t="shared" si="3"/>
        <v>0.1</v>
      </c>
    </row>
    <row r="105" spans="1:17" x14ac:dyDescent="0.3">
      <c r="A105" t="s">
        <v>28</v>
      </c>
      <c r="B105" s="1">
        <v>19.414899999999999</v>
      </c>
      <c r="C105" s="1">
        <v>421.09359999999998</v>
      </c>
      <c r="D105">
        <v>-1.6245000000000001</v>
      </c>
      <c r="E105" s="13" t="s">
        <v>124</v>
      </c>
      <c r="H105">
        <v>14</v>
      </c>
      <c r="I105">
        <v>14</v>
      </c>
      <c r="J105">
        <v>7</v>
      </c>
      <c r="K105">
        <f>SUM(Tabelle7[[#This Row],[Rang MAE]:[Rang R^2]])*Q105</f>
        <v>3.5</v>
      </c>
      <c r="L105" t="s">
        <v>19</v>
      </c>
      <c r="M105">
        <f>INDEX(Variants!I:I, MATCH(L105, Variants!F:F, 0))</f>
        <v>11</v>
      </c>
      <c r="N105" t="str">
        <f>_xlfn.XLOOKUP(L105, Variants!F:F, Variants!B:B, "nicht gefunden")</f>
        <v>not imputed</v>
      </c>
      <c r="O105" t="str">
        <f>_xlfn.XLOOKUP(L105, Variants!F:F, Variants!A:A, "nicht gefunden")</f>
        <v>1. FS</v>
      </c>
      <c r="P105" t="str">
        <f>_xlfn.XLOOKUP(L105, Variants!F:F, Variants!E:E, "nicht gefunden")</f>
        <v>not included</v>
      </c>
      <c r="Q105">
        <f t="shared" si="3"/>
        <v>0.1</v>
      </c>
    </row>
    <row r="106" spans="1:17" x14ac:dyDescent="0.3">
      <c r="A106" t="s">
        <v>28</v>
      </c>
      <c r="B106" s="1">
        <v>20.395499999999998</v>
      </c>
      <c r="C106" s="1">
        <v>555.79430000000002</v>
      </c>
      <c r="D106">
        <v>-61.005400000000002</v>
      </c>
      <c r="E106" s="13" t="s">
        <v>140</v>
      </c>
      <c r="H106">
        <v>15</v>
      </c>
      <c r="I106">
        <v>16</v>
      </c>
      <c r="J106">
        <v>16</v>
      </c>
      <c r="K106">
        <f>SUM(Tabelle7[[#This Row],[Rang MAE]:[Rang R^2]])*Q106</f>
        <v>4.7</v>
      </c>
      <c r="L106" t="s">
        <v>9</v>
      </c>
      <c r="M106">
        <f>INDEX(Variants!I:I, MATCH(L106, Variants!F:F, 0))</f>
        <v>8</v>
      </c>
      <c r="N106" t="str">
        <f>_xlfn.XLOOKUP(L106, Variants!F:F, Variants!B:B, "nicht gefunden")</f>
        <v>imputed</v>
      </c>
      <c r="O106" t="str">
        <f>_xlfn.XLOOKUP(L106, Variants!F:F, Variants!A:A, "nicht gefunden")</f>
        <v>Granger Causality</v>
      </c>
      <c r="P106" t="str">
        <f>_xlfn.XLOOKUP(L106, Variants!F:F, Variants!E:E, "nicht gefunden")</f>
        <v>not included</v>
      </c>
      <c r="Q106">
        <f t="shared" si="3"/>
        <v>0.1</v>
      </c>
    </row>
    <row r="107" spans="1:17" x14ac:dyDescent="0.3">
      <c r="A107" t="s">
        <v>25</v>
      </c>
      <c r="B107" s="1">
        <v>21.908000000000001</v>
      </c>
      <c r="C107" s="1">
        <v>25.201499999999999</v>
      </c>
      <c r="D107">
        <v>-15.7471</v>
      </c>
      <c r="G107" s="1"/>
      <c r="H107">
        <v>15</v>
      </c>
      <c r="I107">
        <v>15</v>
      </c>
      <c r="J107">
        <v>15</v>
      </c>
      <c r="K107" s="1">
        <f>SUM(Tabelle7[[#This Row],[Rang MAE]:[Rang R^2]])*Q107</f>
        <v>4.5</v>
      </c>
      <c r="L107" t="s">
        <v>21</v>
      </c>
      <c r="M107">
        <f>INDEX(Variants!I:I, MATCH(L107, Variants!F:F, 0))</f>
        <v>6</v>
      </c>
      <c r="N107" t="str">
        <f>_xlfn.XLOOKUP(L107, Variants!F:F, Variants!B:B, "nicht gefunden")</f>
        <v>imputed</v>
      </c>
      <c r="O107" t="str">
        <f>_xlfn.XLOOKUP(L107, Variants!F:F, Variants!A:A, "nicht gefunden")</f>
        <v>Correlation</v>
      </c>
      <c r="P107" t="str">
        <f>_xlfn.XLOOKUP(L107, Variants!F:F, Variants!E:E, "nicht gefunden")</f>
        <v>not included</v>
      </c>
      <c r="Q107">
        <f t="shared" si="3"/>
        <v>0.1</v>
      </c>
    </row>
    <row r="108" spans="1:17" x14ac:dyDescent="0.3">
      <c r="A108" t="s">
        <v>28</v>
      </c>
      <c r="B108" s="1">
        <v>22.030999999999999</v>
      </c>
      <c r="C108" s="1">
        <v>542.07719999999995</v>
      </c>
      <c r="D108">
        <v>-2.3784000000000001</v>
      </c>
      <c r="E108" s="4" t="s">
        <v>141</v>
      </c>
      <c r="G108" s="1"/>
      <c r="H108">
        <v>16</v>
      </c>
      <c r="I108">
        <v>15</v>
      </c>
      <c r="J108">
        <v>9</v>
      </c>
      <c r="K108" s="1">
        <f>SUM(Tabelle7[[#This Row],[Rang MAE]:[Rang R^2]])*Q108</f>
        <v>4</v>
      </c>
      <c r="L108" t="s">
        <v>22</v>
      </c>
      <c r="M108">
        <f>INDEX(Variants!I:I, MATCH(L108, Variants!F:F, 0))</f>
        <v>16</v>
      </c>
      <c r="N108" t="str">
        <f>_xlfn.XLOOKUP(L108, Variants!F:F, Variants!B:B, "nicht gefunden")</f>
        <v>not imputed</v>
      </c>
      <c r="O108" t="str">
        <f>_xlfn.XLOOKUP(L108, Variants!F:F, Variants!A:A, "nicht gefunden")</f>
        <v>Correlation</v>
      </c>
      <c r="P108" t="str">
        <f>_xlfn.XLOOKUP(L108, Variants!F:F, Variants!E:E, "nicht gefunden")</f>
        <v>not included</v>
      </c>
      <c r="Q108">
        <f t="shared" si="3"/>
        <v>0.1</v>
      </c>
    </row>
    <row r="109" spans="1:17" x14ac:dyDescent="0.3">
      <c r="A109" t="s">
        <v>27</v>
      </c>
      <c r="B109" s="1">
        <v>23.190799999999999</v>
      </c>
      <c r="C109" s="1">
        <v>1060.018</v>
      </c>
      <c r="D109">
        <v>-26.9511</v>
      </c>
      <c r="E109" s="1" t="s">
        <v>142</v>
      </c>
      <c r="H109">
        <v>16</v>
      </c>
      <c r="I109">
        <v>16</v>
      </c>
      <c r="J109">
        <v>16</v>
      </c>
      <c r="K109">
        <f>SUM(Tabelle7[[#This Row],[Rang MAE]:[Rang R^2]])*Q109</f>
        <v>4.8000000000000007</v>
      </c>
      <c r="L109" t="s">
        <v>8</v>
      </c>
      <c r="M109">
        <f>INDEX(Variants!I:I, MATCH(L109, Variants!F:F, 0))</f>
        <v>5</v>
      </c>
      <c r="N109" t="str">
        <f>_xlfn.XLOOKUP(L109, Variants!F:F, Variants!B:B, "nicht gefunden")</f>
        <v>imputed</v>
      </c>
      <c r="O109" t="str">
        <f>_xlfn.XLOOKUP(L109, Variants!F:F, Variants!A:A, "nicht gefunden")</f>
        <v>Cross Correlation</v>
      </c>
      <c r="P109" t="str">
        <f>_xlfn.XLOOKUP(L109, Variants!F:F, Variants!E:E, "nicht gefunden")</f>
        <v>included</v>
      </c>
      <c r="Q109">
        <f t="shared" si="3"/>
        <v>0.1</v>
      </c>
    </row>
    <row r="110" spans="1:17" x14ac:dyDescent="0.3">
      <c r="A110" t="s">
        <v>25</v>
      </c>
      <c r="B110" s="1">
        <v>25.235700000000001</v>
      </c>
      <c r="C110" s="1">
        <v>28.3521</v>
      </c>
      <c r="D110">
        <v>-88.677800000000005</v>
      </c>
      <c r="G110" s="1"/>
      <c r="H110">
        <v>16</v>
      </c>
      <c r="I110">
        <v>16</v>
      </c>
      <c r="J110">
        <v>16</v>
      </c>
      <c r="K110" s="1">
        <f>SUM(Tabelle7[[#This Row],[Rang MAE]:[Rang R^2]])*Q110</f>
        <v>4.8000000000000007</v>
      </c>
      <c r="L110" t="s">
        <v>15</v>
      </c>
      <c r="M110">
        <f>INDEX(Variants!I:I, MATCH(L110, Variants!F:F, 0))</f>
        <v>10</v>
      </c>
      <c r="N110" t="str">
        <f>_xlfn.XLOOKUP(L110, Variants!F:F, Variants!B:B, "nicht gefunden")</f>
        <v>imputed</v>
      </c>
      <c r="O110" t="str">
        <f>_xlfn.XLOOKUP(L110, Variants!F:F, Variants!A:A, "nicht gefunden")</f>
        <v>Correlation</v>
      </c>
      <c r="P110" t="str">
        <f>_xlfn.XLOOKUP(L110, Variants!F:F, Variants!E:E, "nicht gefunden")</f>
        <v>included</v>
      </c>
      <c r="Q110">
        <f t="shared" si="3"/>
        <v>0.1</v>
      </c>
    </row>
    <row r="111" spans="1:17" x14ac:dyDescent="0.3">
      <c r="A111" t="s">
        <v>24</v>
      </c>
      <c r="B111" s="1">
        <v>157.25630000000001</v>
      </c>
      <c r="C111" s="1">
        <v>193.8399</v>
      </c>
      <c r="D111">
        <v>-989.76769999999999</v>
      </c>
      <c r="H111">
        <v>14</v>
      </c>
      <c r="I111">
        <v>15</v>
      </c>
      <c r="J111">
        <v>16</v>
      </c>
      <c r="K111">
        <f>SUM(Tabelle7[[#This Row],[Rang MAE]:[Rang R^2]])*Q111</f>
        <v>4.5</v>
      </c>
      <c r="L111" t="s">
        <v>8</v>
      </c>
      <c r="M111">
        <f>INDEX(Variants!I:I, MATCH(L111, Variants!F:F, 0))</f>
        <v>5</v>
      </c>
      <c r="N111" t="str">
        <f>_xlfn.XLOOKUP(L111, Variants!F:F, Variants!B:B, "nicht gefunden")</f>
        <v>imputed</v>
      </c>
      <c r="O111" t="str">
        <f>_xlfn.XLOOKUP(L111, Variants!F:F, Variants!A:A, "nicht gefunden")</f>
        <v>Cross Correlation</v>
      </c>
      <c r="P111" t="str">
        <f>_xlfn.XLOOKUP(L111, Variants!F:F, Variants!E:E, "nicht gefunden")</f>
        <v>included</v>
      </c>
      <c r="Q111">
        <f t="shared" si="3"/>
        <v>0.1</v>
      </c>
    </row>
    <row r="112" spans="1:17" x14ac:dyDescent="0.3">
      <c r="A112" t="s">
        <v>24</v>
      </c>
      <c r="B112" s="1">
        <v>160.3717</v>
      </c>
      <c r="C112" s="1">
        <v>191.33279999999999</v>
      </c>
      <c r="D112">
        <v>-964.30439999999999</v>
      </c>
      <c r="H112">
        <v>15</v>
      </c>
      <c r="I112">
        <v>14</v>
      </c>
      <c r="J112">
        <v>15</v>
      </c>
      <c r="K112">
        <f>SUM(Tabelle7[[#This Row],[Rang MAE]:[Rang R^2]])*Q112</f>
        <v>4.4000000000000004</v>
      </c>
      <c r="L112" t="s">
        <v>13</v>
      </c>
      <c r="M112">
        <f>INDEX(Variants!I:I, MATCH(L112, Variants!F:F, 0))</f>
        <v>12</v>
      </c>
      <c r="N112" t="str">
        <f>_xlfn.XLOOKUP(L112, Variants!F:F, Variants!B:B, "nicht gefunden")</f>
        <v>imputed</v>
      </c>
      <c r="O112" t="str">
        <f>_xlfn.XLOOKUP(L112, Variants!F:F, Variants!A:A, "nicht gefunden")</f>
        <v>Cross Correlation</v>
      </c>
      <c r="P112" t="str">
        <f>_xlfn.XLOOKUP(L112, Variants!F:F, Variants!E:E, "nicht gefunden")</f>
        <v>not included</v>
      </c>
      <c r="Q112">
        <f t="shared" si="3"/>
        <v>0.1</v>
      </c>
    </row>
    <row r="113" spans="1:17" x14ac:dyDescent="0.3">
      <c r="A113" t="s">
        <v>24</v>
      </c>
      <c r="B113" s="1">
        <v>1610.5624</v>
      </c>
      <c r="C113" s="1">
        <v>1634.4045000000001</v>
      </c>
      <c r="D113">
        <v>16831.3197</v>
      </c>
      <c r="H113">
        <v>16</v>
      </c>
      <c r="I113">
        <v>16</v>
      </c>
      <c r="J113">
        <v>1</v>
      </c>
      <c r="K113">
        <f>SUM(Tabelle7[[#This Row],[Rang MAE]:[Rang R^2]])*Q113</f>
        <v>3.3000000000000003</v>
      </c>
      <c r="L113" t="s">
        <v>20</v>
      </c>
      <c r="M113">
        <f>INDEX(Variants!I:I, MATCH(L113, Variants!F:F, 0))</f>
        <v>15</v>
      </c>
      <c r="N113" t="str">
        <f>_xlfn.XLOOKUP(L113, Variants!F:F, Variants!B:B, "nicht gefunden")</f>
        <v>not imputed</v>
      </c>
      <c r="O113" t="str">
        <f>_xlfn.XLOOKUP(L113, Variants!F:F, Variants!A:A, "nicht gefunden")</f>
        <v>Cross Correlation</v>
      </c>
      <c r="P113" t="str">
        <f>_xlfn.XLOOKUP(L113, Variants!F:F, Variants!E:E, "nicht gefunden")</f>
        <v>not included</v>
      </c>
      <c r="Q113">
        <f t="shared" si="3"/>
        <v>0.1</v>
      </c>
    </row>
    <row r="114" spans="1:17" x14ac:dyDescent="0.3">
      <c r="A114" t="s">
        <v>4</v>
      </c>
      <c r="B114" s="14">
        <v>70779</v>
      </c>
      <c r="C114" s="1">
        <v>9.1819000000000006</v>
      </c>
      <c r="D114">
        <v>0.47460000000000002</v>
      </c>
      <c r="E114" s="13" t="s">
        <v>143</v>
      </c>
      <c r="G114" s="3">
        <v>0.11527777777777778</v>
      </c>
      <c r="H114">
        <v>16</v>
      </c>
      <c r="I114">
        <v>11</v>
      </c>
      <c r="J114">
        <v>4</v>
      </c>
      <c r="K114">
        <f>SUM(Tabelle7[[#This Row],[Rang MAE]:[Rang R^2]])*Q114</f>
        <v>93</v>
      </c>
      <c r="L114" t="s">
        <v>18</v>
      </c>
      <c r="M114">
        <f>INDEX(Variants!I:I, MATCH(L114, Variants!F:F, 0))</f>
        <v>14</v>
      </c>
      <c r="N114" t="str">
        <f>_xlfn.XLOOKUP(L114, Variants!F:F, Variants!B:B, "nicht gefunden")</f>
        <v>not imputed</v>
      </c>
      <c r="O114" t="str">
        <f>_xlfn.XLOOKUP(L114, Variants!F:F, Variants!A:A, "nicht gefunden")</f>
        <v>Granger Causality</v>
      </c>
      <c r="P114" t="str">
        <f>_xlfn.XLOOKUP(L114, Variants!F:F, Variants!E:E, "nicht gefunden")</f>
        <v>included</v>
      </c>
      <c r="Q114">
        <f t="shared" si="3"/>
        <v>3</v>
      </c>
    </row>
    <row r="119" spans="1:17" x14ac:dyDescent="0.3">
      <c r="F119" s="2" t="s">
        <v>144</v>
      </c>
    </row>
  </sheetData>
  <phoneticPr fontId="2" type="noConversion"/>
  <conditionalFormatting sqref="N1:N1048576">
    <cfRule type="containsText" dxfId="1" priority="2" operator="containsText" text="not">
      <formula>NOT(ISERROR(SEARCH("not",N1)))</formula>
    </cfRule>
  </conditionalFormatting>
  <conditionalFormatting sqref="P1:P1048576">
    <cfRule type="cellIs" dxfId="0" priority="1" operator="equal">
      <formula>"not included"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0B01-9D57-41C6-9526-60C900846F15}">
  <dimension ref="A1:I65"/>
  <sheetViews>
    <sheetView workbookViewId="0">
      <selection activeCell="C1" sqref="C1:C1048576"/>
    </sheetView>
  </sheetViews>
  <sheetFormatPr baseColWidth="10" defaultColWidth="11.44140625" defaultRowHeight="14.4" x14ac:dyDescent="0.3"/>
  <cols>
    <col min="3" max="4" width="0" hidden="1" customWidth="1"/>
  </cols>
  <sheetData>
    <row r="1" spans="1:9" x14ac:dyDescent="0.3">
      <c r="A1" s="6" t="s">
        <v>145</v>
      </c>
      <c r="B1" s="6" t="s">
        <v>106</v>
      </c>
      <c r="C1" s="6" t="s">
        <v>146</v>
      </c>
      <c r="D1" s="6" t="s">
        <v>147</v>
      </c>
      <c r="E1" s="6" t="s">
        <v>44</v>
      </c>
      <c r="F1" s="7" t="s">
        <v>148</v>
      </c>
      <c r="G1" s="7" t="s">
        <v>149</v>
      </c>
      <c r="H1" s="7" t="s">
        <v>150</v>
      </c>
      <c r="I1" s="7" t="s">
        <v>151</v>
      </c>
    </row>
    <row r="2" spans="1:9" x14ac:dyDescent="0.3">
      <c r="A2" t="s">
        <v>152</v>
      </c>
      <c r="B2" t="s">
        <v>153</v>
      </c>
      <c r="C2" t="s">
        <v>154</v>
      </c>
      <c r="D2" t="s">
        <v>155</v>
      </c>
      <c r="E2" t="s">
        <v>156</v>
      </c>
      <c r="F2" t="s">
        <v>11</v>
      </c>
      <c r="G2" t="s">
        <v>157</v>
      </c>
      <c r="H2">
        <f>SUMIF('Experimental Results'!L:L,Tabelle8[[#This Row],[Variante ]],'Experimental Results'!K:K)</f>
        <v>92.9</v>
      </c>
      <c r="I2">
        <v>1</v>
      </c>
    </row>
    <row r="3" spans="1:9" x14ac:dyDescent="0.3">
      <c r="A3" t="s">
        <v>158</v>
      </c>
      <c r="B3" t="s">
        <v>159</v>
      </c>
      <c r="C3" t="s">
        <v>154</v>
      </c>
      <c r="D3" t="s">
        <v>155</v>
      </c>
      <c r="E3" t="s">
        <v>160</v>
      </c>
      <c r="F3" t="s">
        <v>16</v>
      </c>
      <c r="G3" t="s">
        <v>157</v>
      </c>
      <c r="H3">
        <f>SUMIF('Experimental Results'!L:L,Tabelle8[[#This Row],[Variante ]],'Experimental Results'!K:K)</f>
        <v>130.89999999999998</v>
      </c>
      <c r="I3">
        <v>2</v>
      </c>
    </row>
    <row r="4" spans="1:9" hidden="1" x14ac:dyDescent="0.3">
      <c r="A4" t="s">
        <v>152</v>
      </c>
      <c r="B4" t="s">
        <v>159</v>
      </c>
      <c r="C4" t="s">
        <v>154</v>
      </c>
      <c r="D4" t="s">
        <v>161</v>
      </c>
      <c r="E4" t="s">
        <v>156</v>
      </c>
      <c r="F4" t="s">
        <v>162</v>
      </c>
      <c r="H4">
        <f>SUMIF('Experimental Results'!L:L,Tabelle8[[#This Row],[Variante ]],'Experimental Results'!K:K)</f>
        <v>0</v>
      </c>
    </row>
    <row r="5" spans="1:9" hidden="1" x14ac:dyDescent="0.3">
      <c r="A5" t="s">
        <v>152</v>
      </c>
      <c r="B5" t="s">
        <v>159</v>
      </c>
      <c r="C5" t="s">
        <v>154</v>
      </c>
      <c r="D5" t="s">
        <v>161</v>
      </c>
      <c r="E5" t="s">
        <v>160</v>
      </c>
      <c r="F5" t="s">
        <v>163</v>
      </c>
      <c r="H5">
        <f>SUMIF('Experimental Results'!L:L,Tabelle8[[#This Row],[Variante ]],'Experimental Results'!K:K)</f>
        <v>0</v>
      </c>
    </row>
    <row r="6" spans="1:9" hidden="1" x14ac:dyDescent="0.3">
      <c r="A6" t="s">
        <v>152</v>
      </c>
      <c r="B6" t="s">
        <v>159</v>
      </c>
      <c r="C6" t="s">
        <v>164</v>
      </c>
      <c r="D6" t="s">
        <v>155</v>
      </c>
      <c r="E6" t="s">
        <v>156</v>
      </c>
      <c r="F6" t="s">
        <v>165</v>
      </c>
      <c r="H6">
        <f>SUMIF('Experimental Results'!L:L,Tabelle8[[#This Row],[Variante ]],'Experimental Results'!K:K)</f>
        <v>0</v>
      </c>
    </row>
    <row r="7" spans="1:9" hidden="1" x14ac:dyDescent="0.3">
      <c r="A7" t="s">
        <v>152</v>
      </c>
      <c r="B7" t="s">
        <v>159</v>
      </c>
      <c r="C7" t="s">
        <v>164</v>
      </c>
      <c r="D7" t="s">
        <v>155</v>
      </c>
      <c r="E7" t="s">
        <v>160</v>
      </c>
      <c r="F7" t="s">
        <v>166</v>
      </c>
      <c r="H7">
        <f>SUMIF('Experimental Results'!L:L,Tabelle8[[#This Row],[Variante ]],'Experimental Results'!K:K)</f>
        <v>0</v>
      </c>
    </row>
    <row r="8" spans="1:9" hidden="1" x14ac:dyDescent="0.3">
      <c r="A8" t="s">
        <v>152</v>
      </c>
      <c r="B8" t="s">
        <v>159</v>
      </c>
      <c r="C8" t="s">
        <v>164</v>
      </c>
      <c r="D8" t="s">
        <v>161</v>
      </c>
      <c r="E8" t="s">
        <v>156</v>
      </c>
      <c r="F8" t="s">
        <v>167</v>
      </c>
      <c r="H8">
        <f>SUMIF('Experimental Results'!L:L,Tabelle8[[#This Row],[Variante ]],'Experimental Results'!K:K)</f>
        <v>0</v>
      </c>
    </row>
    <row r="9" spans="1:9" hidden="1" x14ac:dyDescent="0.3">
      <c r="A9" t="s">
        <v>152</v>
      </c>
      <c r="B9" t="s">
        <v>159</v>
      </c>
      <c r="C9" t="s">
        <v>164</v>
      </c>
      <c r="D9" t="s">
        <v>161</v>
      </c>
      <c r="E9" t="s">
        <v>160</v>
      </c>
      <c r="F9" t="s">
        <v>168</v>
      </c>
      <c r="H9">
        <f>SUMIF('Experimental Results'!L:L,Tabelle8[[#This Row],[Variante ]],'Experimental Results'!K:K)</f>
        <v>0</v>
      </c>
    </row>
    <row r="10" spans="1:9" x14ac:dyDescent="0.3">
      <c r="A10" t="s">
        <v>158</v>
      </c>
      <c r="B10" t="s">
        <v>153</v>
      </c>
      <c r="C10" t="s">
        <v>154</v>
      </c>
      <c r="D10" t="s">
        <v>155</v>
      </c>
      <c r="E10" t="s">
        <v>156</v>
      </c>
      <c r="F10" t="s">
        <v>14</v>
      </c>
      <c r="G10" t="s">
        <v>157</v>
      </c>
      <c r="H10">
        <f>SUMIF('Experimental Results'!L:L,Tabelle8[[#This Row],[Variante ]],'Experimental Results'!K:K)</f>
        <v>143</v>
      </c>
      <c r="I10">
        <v>3</v>
      </c>
    </row>
    <row r="11" spans="1:9" x14ac:dyDescent="0.3">
      <c r="A11" t="s">
        <v>158</v>
      </c>
      <c r="B11" t="s">
        <v>159</v>
      </c>
      <c r="C11" t="s">
        <v>154</v>
      </c>
      <c r="D11" t="s">
        <v>155</v>
      </c>
      <c r="E11" t="s">
        <v>156</v>
      </c>
      <c r="F11" t="s">
        <v>12</v>
      </c>
      <c r="G11" t="s">
        <v>157</v>
      </c>
      <c r="H11">
        <f>SUMIF('Experimental Results'!L:L,Tabelle8[[#This Row],[Variante ]],'Experimental Results'!K:K)</f>
        <v>148.39999999999998</v>
      </c>
      <c r="I11">
        <v>4</v>
      </c>
    </row>
    <row r="12" spans="1:9" hidden="1" x14ac:dyDescent="0.3">
      <c r="A12" t="s">
        <v>152</v>
      </c>
      <c r="B12" t="s">
        <v>153</v>
      </c>
      <c r="C12" t="s">
        <v>154</v>
      </c>
      <c r="D12" t="s">
        <v>161</v>
      </c>
      <c r="E12" t="s">
        <v>156</v>
      </c>
      <c r="F12" t="s">
        <v>169</v>
      </c>
      <c r="H12">
        <f>SUMIF('Experimental Results'!L:L,Tabelle8[[#This Row],[Variante ]],'Experimental Results'!K:K)</f>
        <v>0</v>
      </c>
    </row>
    <row r="13" spans="1:9" hidden="1" x14ac:dyDescent="0.3">
      <c r="A13" t="s">
        <v>152</v>
      </c>
      <c r="B13" t="s">
        <v>153</v>
      </c>
      <c r="C13" t="s">
        <v>154</v>
      </c>
      <c r="D13" t="s">
        <v>161</v>
      </c>
      <c r="E13" t="s">
        <v>160</v>
      </c>
      <c r="F13" t="s">
        <v>170</v>
      </c>
      <c r="H13">
        <f>SUMIF('Experimental Results'!L:L,Tabelle8[[#This Row],[Variante ]],'Experimental Results'!K:K)</f>
        <v>0</v>
      </c>
    </row>
    <row r="14" spans="1:9" hidden="1" x14ac:dyDescent="0.3">
      <c r="A14" t="s">
        <v>152</v>
      </c>
      <c r="B14" t="s">
        <v>153</v>
      </c>
      <c r="C14" t="s">
        <v>164</v>
      </c>
      <c r="D14" t="s">
        <v>155</v>
      </c>
      <c r="E14" t="s">
        <v>156</v>
      </c>
      <c r="F14" t="s">
        <v>171</v>
      </c>
      <c r="H14">
        <f>SUMIF('Experimental Results'!L:L,Tabelle8[[#This Row],[Variante ]],'Experimental Results'!K:K)</f>
        <v>0</v>
      </c>
    </row>
    <row r="15" spans="1:9" hidden="1" x14ac:dyDescent="0.3">
      <c r="A15" t="s">
        <v>152</v>
      </c>
      <c r="B15" t="s">
        <v>153</v>
      </c>
      <c r="C15" t="s">
        <v>164</v>
      </c>
      <c r="D15" t="s">
        <v>155</v>
      </c>
      <c r="E15" t="s">
        <v>160</v>
      </c>
      <c r="F15" t="s">
        <v>172</v>
      </c>
      <c r="H15">
        <f>SUMIF('Experimental Results'!L:L,Tabelle8[[#This Row],[Variante ]],'Experimental Results'!K:K)</f>
        <v>0</v>
      </c>
    </row>
    <row r="16" spans="1:9" hidden="1" x14ac:dyDescent="0.3">
      <c r="A16" t="s">
        <v>152</v>
      </c>
      <c r="B16" t="s">
        <v>153</v>
      </c>
      <c r="C16" t="s">
        <v>164</v>
      </c>
      <c r="D16" t="s">
        <v>161</v>
      </c>
      <c r="E16" t="s">
        <v>156</v>
      </c>
      <c r="F16" t="s">
        <v>173</v>
      </c>
      <c r="H16">
        <f>SUMIF('Experimental Results'!L:L,Tabelle8[[#This Row],[Variante ]],'Experimental Results'!K:K)</f>
        <v>0</v>
      </c>
    </row>
    <row r="17" spans="1:9" hidden="1" x14ac:dyDescent="0.3">
      <c r="A17" t="s">
        <v>152</v>
      </c>
      <c r="B17" t="s">
        <v>153</v>
      </c>
      <c r="C17" t="s">
        <v>164</v>
      </c>
      <c r="D17" t="s">
        <v>161</v>
      </c>
      <c r="E17" t="s">
        <v>160</v>
      </c>
      <c r="F17" t="s">
        <v>174</v>
      </c>
      <c r="H17">
        <f>SUMIF('Experimental Results'!L:L,Tabelle8[[#This Row],[Variante ]],'Experimental Results'!K:K)</f>
        <v>0</v>
      </c>
    </row>
    <row r="18" spans="1:9" x14ac:dyDescent="0.3">
      <c r="A18" t="s">
        <v>152</v>
      </c>
      <c r="B18" t="s">
        <v>159</v>
      </c>
      <c r="C18" t="s">
        <v>154</v>
      </c>
      <c r="D18" t="s">
        <v>155</v>
      </c>
      <c r="E18" t="s">
        <v>156</v>
      </c>
      <c r="F18" t="s">
        <v>8</v>
      </c>
      <c r="G18" t="s">
        <v>157</v>
      </c>
      <c r="H18" s="8">
        <f>SUMIF('Experimental Results'!L:L,Tabelle8[[#This Row],[Variante ]],'Experimental Results'!K:K)</f>
        <v>193.3</v>
      </c>
      <c r="I18">
        <v>5</v>
      </c>
    </row>
    <row r="19" spans="1:9" x14ac:dyDescent="0.3">
      <c r="A19" t="s">
        <v>175</v>
      </c>
      <c r="B19" t="s">
        <v>159</v>
      </c>
      <c r="C19" t="s">
        <v>154</v>
      </c>
      <c r="D19" t="s">
        <v>155</v>
      </c>
      <c r="E19" t="s">
        <v>160</v>
      </c>
      <c r="F19" t="s">
        <v>21</v>
      </c>
      <c r="G19" t="s">
        <v>176</v>
      </c>
      <c r="H19">
        <f>SUMIF('Experimental Results'!L:L,Tabelle8[[#This Row],[Variante ]],'Experimental Results'!K:K)</f>
        <v>203</v>
      </c>
      <c r="I19">
        <v>6</v>
      </c>
    </row>
    <row r="20" spans="1:9" hidden="1" x14ac:dyDescent="0.3">
      <c r="A20" t="s">
        <v>177</v>
      </c>
      <c r="B20" t="s">
        <v>159</v>
      </c>
      <c r="C20" t="s">
        <v>154</v>
      </c>
      <c r="D20" t="s">
        <v>161</v>
      </c>
      <c r="E20" t="s">
        <v>156</v>
      </c>
      <c r="F20" t="s">
        <v>178</v>
      </c>
      <c r="H20">
        <f>SUMIF('Experimental Results'!L:L,Tabelle8[[#This Row],[Variante ]],'Experimental Results'!K:K)</f>
        <v>0</v>
      </c>
    </row>
    <row r="21" spans="1:9" hidden="1" x14ac:dyDescent="0.3">
      <c r="A21" t="s">
        <v>177</v>
      </c>
      <c r="B21" t="s">
        <v>159</v>
      </c>
      <c r="C21" t="s">
        <v>154</v>
      </c>
      <c r="D21" t="s">
        <v>161</v>
      </c>
      <c r="E21" t="s">
        <v>160</v>
      </c>
      <c r="F21" t="s">
        <v>179</v>
      </c>
      <c r="H21">
        <f>SUMIF('Experimental Results'!L:L,Tabelle8[[#This Row],[Variante ]],'Experimental Results'!K:K)</f>
        <v>0</v>
      </c>
    </row>
    <row r="22" spans="1:9" hidden="1" x14ac:dyDescent="0.3">
      <c r="A22" t="s">
        <v>177</v>
      </c>
      <c r="B22" t="s">
        <v>159</v>
      </c>
      <c r="C22" t="s">
        <v>164</v>
      </c>
      <c r="D22" t="s">
        <v>155</v>
      </c>
      <c r="E22" t="s">
        <v>156</v>
      </c>
      <c r="F22" t="s">
        <v>180</v>
      </c>
      <c r="H22">
        <f>SUMIF('Experimental Results'!L:L,Tabelle8[[#This Row],[Variante ]],'Experimental Results'!K:K)</f>
        <v>0</v>
      </c>
    </row>
    <row r="23" spans="1:9" hidden="1" x14ac:dyDescent="0.3">
      <c r="A23" t="s">
        <v>177</v>
      </c>
      <c r="B23" t="s">
        <v>159</v>
      </c>
      <c r="C23" t="s">
        <v>164</v>
      </c>
      <c r="D23" t="s">
        <v>155</v>
      </c>
      <c r="E23" t="s">
        <v>160</v>
      </c>
      <c r="F23" t="s">
        <v>181</v>
      </c>
      <c r="H23">
        <f>SUMIF('Experimental Results'!L:L,Tabelle8[[#This Row],[Variante ]],'Experimental Results'!K:K)</f>
        <v>0</v>
      </c>
    </row>
    <row r="24" spans="1:9" hidden="1" x14ac:dyDescent="0.3">
      <c r="A24" t="s">
        <v>177</v>
      </c>
      <c r="B24" t="s">
        <v>159</v>
      </c>
      <c r="C24" t="s">
        <v>164</v>
      </c>
      <c r="D24" t="s">
        <v>161</v>
      </c>
      <c r="E24" t="s">
        <v>156</v>
      </c>
      <c r="F24" t="s">
        <v>182</v>
      </c>
      <c r="H24">
        <f>SUMIF('Experimental Results'!L:L,Tabelle8[[#This Row],[Variante ]],'Experimental Results'!K:K)</f>
        <v>0</v>
      </c>
    </row>
    <row r="25" spans="1:9" hidden="1" x14ac:dyDescent="0.3">
      <c r="A25" t="s">
        <v>177</v>
      </c>
      <c r="B25" t="s">
        <v>159</v>
      </c>
      <c r="C25" t="s">
        <v>164</v>
      </c>
      <c r="D25" t="s">
        <v>161</v>
      </c>
      <c r="E25" t="s">
        <v>160</v>
      </c>
      <c r="F25" t="s">
        <v>183</v>
      </c>
      <c r="H25">
        <f>SUMIF('Experimental Results'!L:L,Tabelle8[[#This Row],[Variante ]],'Experimental Results'!K:K)</f>
        <v>0</v>
      </c>
    </row>
    <row r="26" spans="1:9" x14ac:dyDescent="0.3">
      <c r="A26" t="s">
        <v>177</v>
      </c>
      <c r="B26" t="s">
        <v>159</v>
      </c>
      <c r="C26" t="s">
        <v>154</v>
      </c>
      <c r="D26" t="s">
        <v>155</v>
      </c>
      <c r="E26" t="s">
        <v>156</v>
      </c>
      <c r="F26" t="s">
        <v>10</v>
      </c>
      <c r="G26" t="s">
        <v>157</v>
      </c>
      <c r="H26">
        <f>SUMIF('Experimental Results'!L:L,Tabelle8[[#This Row],[Variante ]],'Experimental Results'!K:K)</f>
        <v>235.20000000000002</v>
      </c>
      <c r="I26">
        <v>7</v>
      </c>
    </row>
    <row r="27" spans="1:9" x14ac:dyDescent="0.3">
      <c r="A27" t="s">
        <v>177</v>
      </c>
      <c r="B27" t="s">
        <v>153</v>
      </c>
      <c r="C27" t="s">
        <v>154</v>
      </c>
      <c r="D27" t="s">
        <v>155</v>
      </c>
      <c r="E27" t="s">
        <v>160</v>
      </c>
      <c r="F27" t="s">
        <v>17</v>
      </c>
      <c r="G27" t="s">
        <v>157</v>
      </c>
      <c r="H27">
        <f>SUMIF('Experimental Results'!L:L,Tabelle8[[#This Row],[Variante ]],'Experimental Results'!K:K)</f>
        <v>257.10000000000002</v>
      </c>
      <c r="I27">
        <v>9</v>
      </c>
    </row>
    <row r="28" spans="1:9" hidden="1" x14ac:dyDescent="0.3">
      <c r="A28" t="s">
        <v>177</v>
      </c>
      <c r="B28" t="s">
        <v>153</v>
      </c>
      <c r="C28" t="s">
        <v>154</v>
      </c>
      <c r="D28" t="s">
        <v>161</v>
      </c>
      <c r="E28" t="s">
        <v>156</v>
      </c>
      <c r="F28" t="s">
        <v>184</v>
      </c>
      <c r="H28">
        <f>SUMIF('Experimental Results'!L:L,Tabelle8[[#This Row],[Variante ]],'Experimental Results'!K:K)</f>
        <v>0</v>
      </c>
    </row>
    <row r="29" spans="1:9" hidden="1" x14ac:dyDescent="0.3">
      <c r="A29" t="s">
        <v>177</v>
      </c>
      <c r="B29" t="s">
        <v>153</v>
      </c>
      <c r="C29" t="s">
        <v>154</v>
      </c>
      <c r="D29" t="s">
        <v>161</v>
      </c>
      <c r="E29" t="s">
        <v>160</v>
      </c>
      <c r="F29" t="s">
        <v>185</v>
      </c>
      <c r="H29">
        <f>SUMIF('Experimental Results'!L:L,Tabelle8[[#This Row],[Variante ]],'Experimental Results'!K:K)</f>
        <v>0</v>
      </c>
    </row>
    <row r="30" spans="1:9" hidden="1" x14ac:dyDescent="0.3">
      <c r="A30" t="s">
        <v>177</v>
      </c>
      <c r="B30" t="s">
        <v>153</v>
      </c>
      <c r="C30" t="s">
        <v>164</v>
      </c>
      <c r="D30" t="s">
        <v>155</v>
      </c>
      <c r="E30" t="s">
        <v>156</v>
      </c>
      <c r="F30" t="s">
        <v>186</v>
      </c>
      <c r="H30">
        <f>SUMIF('Experimental Results'!L:L,Tabelle8[[#This Row],[Variante ]],'Experimental Results'!K:K)</f>
        <v>0</v>
      </c>
    </row>
    <row r="31" spans="1:9" hidden="1" x14ac:dyDescent="0.3">
      <c r="A31" t="s">
        <v>177</v>
      </c>
      <c r="B31" t="s">
        <v>153</v>
      </c>
      <c r="C31" t="s">
        <v>164</v>
      </c>
      <c r="D31" t="s">
        <v>155</v>
      </c>
      <c r="E31" t="s">
        <v>160</v>
      </c>
      <c r="F31" t="s">
        <v>187</v>
      </c>
      <c r="H31">
        <f>SUMIF('Experimental Results'!L:L,Tabelle8[[#This Row],[Variante ]],'Experimental Results'!K:K)</f>
        <v>0</v>
      </c>
    </row>
    <row r="32" spans="1:9" hidden="1" x14ac:dyDescent="0.3">
      <c r="A32" t="s">
        <v>177</v>
      </c>
      <c r="B32" t="s">
        <v>153</v>
      </c>
      <c r="C32" t="s">
        <v>164</v>
      </c>
      <c r="D32" t="s">
        <v>161</v>
      </c>
      <c r="E32" t="s">
        <v>156</v>
      </c>
      <c r="F32" t="s">
        <v>188</v>
      </c>
      <c r="H32">
        <f>SUMIF('Experimental Results'!L:L,Tabelle8[[#This Row],[Variante ]],'Experimental Results'!K:K)</f>
        <v>0</v>
      </c>
    </row>
    <row r="33" spans="1:9" hidden="1" x14ac:dyDescent="0.3">
      <c r="A33" t="s">
        <v>177</v>
      </c>
      <c r="B33" t="s">
        <v>153</v>
      </c>
      <c r="C33" t="s">
        <v>164</v>
      </c>
      <c r="D33" t="s">
        <v>161</v>
      </c>
      <c r="E33" t="s">
        <v>160</v>
      </c>
      <c r="F33" t="s">
        <v>189</v>
      </c>
      <c r="H33">
        <f>SUMIF('Experimental Results'!L:L,Tabelle8[[#This Row],[Variante ]],'Experimental Results'!K:K)</f>
        <v>0</v>
      </c>
    </row>
    <row r="34" spans="1:9" x14ac:dyDescent="0.3">
      <c r="A34" t="s">
        <v>177</v>
      </c>
      <c r="B34" t="s">
        <v>159</v>
      </c>
      <c r="C34" t="s">
        <v>154</v>
      </c>
      <c r="D34" t="s">
        <v>155</v>
      </c>
      <c r="E34" t="s">
        <v>160</v>
      </c>
      <c r="F34" t="s">
        <v>9</v>
      </c>
      <c r="G34" t="s">
        <v>157</v>
      </c>
      <c r="H34">
        <f>SUMIF('Experimental Results'!L:L,Tabelle8[[#This Row],[Variante ]],'Experimental Results'!K:K)</f>
        <v>262.09999999999997</v>
      </c>
      <c r="I34">
        <v>8</v>
      </c>
    </row>
    <row r="35" spans="1:9" x14ac:dyDescent="0.3">
      <c r="A35" t="s">
        <v>175</v>
      </c>
      <c r="B35" t="s">
        <v>159</v>
      </c>
      <c r="C35" t="s">
        <v>154</v>
      </c>
      <c r="D35" t="s">
        <v>155</v>
      </c>
      <c r="E35" t="s">
        <v>156</v>
      </c>
      <c r="F35" t="s">
        <v>15</v>
      </c>
      <c r="G35" t="s">
        <v>157</v>
      </c>
      <c r="H35">
        <f>SUMIF('Experimental Results'!L:L,Tabelle8[[#This Row],[Variante ]],'Experimental Results'!K:K)</f>
        <v>266.70000000000005</v>
      </c>
      <c r="I35">
        <v>10</v>
      </c>
    </row>
    <row r="36" spans="1:9" hidden="1" x14ac:dyDescent="0.3">
      <c r="A36" t="s">
        <v>158</v>
      </c>
      <c r="B36" t="s">
        <v>159</v>
      </c>
      <c r="C36" t="s">
        <v>154</v>
      </c>
      <c r="D36" t="s">
        <v>161</v>
      </c>
      <c r="E36" t="s">
        <v>156</v>
      </c>
      <c r="F36" t="s">
        <v>190</v>
      </c>
      <c r="H36">
        <f>SUMIF('Experimental Results'!L:L,Tabelle8[[#This Row],[Variante ]],'Experimental Results'!K:K)</f>
        <v>0</v>
      </c>
    </row>
    <row r="37" spans="1:9" hidden="1" x14ac:dyDescent="0.3">
      <c r="A37" t="s">
        <v>158</v>
      </c>
      <c r="B37" t="s">
        <v>159</v>
      </c>
      <c r="C37" t="s">
        <v>154</v>
      </c>
      <c r="D37" t="s">
        <v>161</v>
      </c>
      <c r="E37" t="s">
        <v>160</v>
      </c>
      <c r="F37" t="s">
        <v>191</v>
      </c>
      <c r="H37">
        <f>SUMIF('Experimental Results'!L:L,Tabelle8[[#This Row],[Variante ]],'Experimental Results'!K:K)</f>
        <v>0</v>
      </c>
    </row>
    <row r="38" spans="1:9" hidden="1" x14ac:dyDescent="0.3">
      <c r="A38" t="s">
        <v>158</v>
      </c>
      <c r="B38" t="s">
        <v>159</v>
      </c>
      <c r="C38" t="s">
        <v>164</v>
      </c>
      <c r="D38" t="s">
        <v>155</v>
      </c>
      <c r="E38" t="s">
        <v>156</v>
      </c>
      <c r="F38" t="s">
        <v>192</v>
      </c>
      <c r="H38">
        <f>SUMIF('Experimental Results'!L:L,Tabelle8[[#This Row],[Variante ]],'Experimental Results'!K:K)</f>
        <v>0</v>
      </c>
    </row>
    <row r="39" spans="1:9" hidden="1" x14ac:dyDescent="0.3">
      <c r="A39" t="s">
        <v>158</v>
      </c>
      <c r="B39" t="s">
        <v>159</v>
      </c>
      <c r="C39" t="s">
        <v>164</v>
      </c>
      <c r="D39" t="s">
        <v>155</v>
      </c>
      <c r="E39" t="s">
        <v>160</v>
      </c>
      <c r="F39" t="s">
        <v>193</v>
      </c>
      <c r="H39">
        <f>SUMIF('Experimental Results'!L:L,Tabelle8[[#This Row],[Variante ]],'Experimental Results'!K:K)</f>
        <v>0</v>
      </c>
    </row>
    <row r="40" spans="1:9" hidden="1" x14ac:dyDescent="0.3">
      <c r="A40" t="s">
        <v>158</v>
      </c>
      <c r="B40" t="s">
        <v>159</v>
      </c>
      <c r="C40" t="s">
        <v>164</v>
      </c>
      <c r="D40" t="s">
        <v>161</v>
      </c>
      <c r="E40" t="s">
        <v>156</v>
      </c>
      <c r="F40" t="s">
        <v>194</v>
      </c>
      <c r="H40">
        <f>SUMIF('Experimental Results'!L:L,Tabelle8[[#This Row],[Variante ]],'Experimental Results'!K:K)</f>
        <v>0</v>
      </c>
    </row>
    <row r="41" spans="1:9" hidden="1" x14ac:dyDescent="0.3">
      <c r="A41" t="s">
        <v>158</v>
      </c>
      <c r="B41" t="s">
        <v>159</v>
      </c>
      <c r="C41" t="s">
        <v>164</v>
      </c>
      <c r="D41" t="s">
        <v>161</v>
      </c>
      <c r="E41" t="s">
        <v>160</v>
      </c>
      <c r="F41" t="s">
        <v>195</v>
      </c>
      <c r="H41">
        <f>SUMIF('Experimental Results'!L:L,Tabelle8[[#This Row],[Variante ]],'Experimental Results'!K:K)</f>
        <v>0</v>
      </c>
    </row>
    <row r="42" spans="1:9" x14ac:dyDescent="0.3">
      <c r="A42" t="s">
        <v>158</v>
      </c>
      <c r="B42" t="s">
        <v>153</v>
      </c>
      <c r="C42" t="s">
        <v>154</v>
      </c>
      <c r="D42" t="s">
        <v>155</v>
      </c>
      <c r="E42" t="s">
        <v>160</v>
      </c>
      <c r="F42" t="s">
        <v>19</v>
      </c>
      <c r="G42" t="s">
        <v>157</v>
      </c>
      <c r="H42">
        <f>SUMIF('Experimental Results'!L:L,Tabelle8[[#This Row],[Variante ]],'Experimental Results'!K:K)</f>
        <v>267.70000000000005</v>
      </c>
      <c r="I42">
        <v>11</v>
      </c>
    </row>
    <row r="43" spans="1:9" x14ac:dyDescent="0.3">
      <c r="A43" t="s">
        <v>152</v>
      </c>
      <c r="B43" t="s">
        <v>159</v>
      </c>
      <c r="C43" t="s">
        <v>154</v>
      </c>
      <c r="D43" t="s">
        <v>155</v>
      </c>
      <c r="E43" t="s">
        <v>160</v>
      </c>
      <c r="F43" t="s">
        <v>13</v>
      </c>
      <c r="G43" t="s">
        <v>157</v>
      </c>
      <c r="H43">
        <f>SUMIF('Experimental Results'!L:L,Tabelle8[[#This Row],[Variante ]],'Experimental Results'!K:K)</f>
        <v>283.09999999999997</v>
      </c>
      <c r="I43">
        <v>12</v>
      </c>
    </row>
    <row r="44" spans="1:9" hidden="1" x14ac:dyDescent="0.3">
      <c r="A44" t="s">
        <v>158</v>
      </c>
      <c r="B44" t="s">
        <v>153</v>
      </c>
      <c r="C44" t="s">
        <v>154</v>
      </c>
      <c r="D44" t="s">
        <v>161</v>
      </c>
      <c r="E44" t="s">
        <v>156</v>
      </c>
      <c r="F44" t="s">
        <v>196</v>
      </c>
      <c r="H44">
        <f>SUMIF('Experimental Results'!L:L,Tabelle8[[#This Row],[Variante ]],'Experimental Results'!K:K)</f>
        <v>0</v>
      </c>
    </row>
    <row r="45" spans="1:9" hidden="1" x14ac:dyDescent="0.3">
      <c r="A45" t="s">
        <v>158</v>
      </c>
      <c r="B45" t="s">
        <v>153</v>
      </c>
      <c r="C45" t="s">
        <v>154</v>
      </c>
      <c r="D45" t="s">
        <v>161</v>
      </c>
      <c r="E45" t="s">
        <v>160</v>
      </c>
      <c r="F45" t="s">
        <v>197</v>
      </c>
      <c r="H45">
        <f>SUMIF('Experimental Results'!L:L,Tabelle8[[#This Row],[Variante ]],'Experimental Results'!K:K)</f>
        <v>0</v>
      </c>
    </row>
    <row r="46" spans="1:9" hidden="1" x14ac:dyDescent="0.3">
      <c r="A46" t="s">
        <v>158</v>
      </c>
      <c r="B46" t="s">
        <v>153</v>
      </c>
      <c r="C46" t="s">
        <v>164</v>
      </c>
      <c r="D46" t="s">
        <v>155</v>
      </c>
      <c r="E46" t="s">
        <v>156</v>
      </c>
      <c r="F46" t="s">
        <v>198</v>
      </c>
      <c r="H46">
        <f>SUMIF('Experimental Results'!L:L,Tabelle8[[#This Row],[Variante ]],'Experimental Results'!K:K)</f>
        <v>0</v>
      </c>
    </row>
    <row r="47" spans="1:9" hidden="1" x14ac:dyDescent="0.3">
      <c r="A47" t="s">
        <v>158</v>
      </c>
      <c r="B47" t="s">
        <v>153</v>
      </c>
      <c r="C47" t="s">
        <v>164</v>
      </c>
      <c r="D47" t="s">
        <v>155</v>
      </c>
      <c r="E47" t="s">
        <v>160</v>
      </c>
      <c r="F47" t="s">
        <v>199</v>
      </c>
      <c r="H47">
        <f>SUMIF('Experimental Results'!L:L,Tabelle8[[#This Row],[Variante ]],'Experimental Results'!K:K)</f>
        <v>0</v>
      </c>
    </row>
    <row r="48" spans="1:9" hidden="1" x14ac:dyDescent="0.3">
      <c r="A48" t="s">
        <v>158</v>
      </c>
      <c r="B48" t="s">
        <v>153</v>
      </c>
      <c r="C48" t="s">
        <v>164</v>
      </c>
      <c r="D48" t="s">
        <v>161</v>
      </c>
      <c r="E48" t="s">
        <v>156</v>
      </c>
      <c r="F48" t="s">
        <v>200</v>
      </c>
      <c r="H48">
        <f>SUMIF('Experimental Results'!L:L,Tabelle8[[#This Row],[Variante ]],'Experimental Results'!K:K)</f>
        <v>0</v>
      </c>
    </row>
    <row r="49" spans="1:9" hidden="1" x14ac:dyDescent="0.3">
      <c r="A49" t="s">
        <v>158</v>
      </c>
      <c r="B49" t="s">
        <v>153</v>
      </c>
      <c r="C49" t="s">
        <v>164</v>
      </c>
      <c r="D49" t="s">
        <v>161</v>
      </c>
      <c r="E49" t="s">
        <v>160</v>
      </c>
      <c r="F49" t="s">
        <v>201</v>
      </c>
      <c r="H49">
        <f>SUMIF('Experimental Results'!L:L,Tabelle8[[#This Row],[Variante ]],'Experimental Results'!K:K)</f>
        <v>0</v>
      </c>
    </row>
    <row r="50" spans="1:9" x14ac:dyDescent="0.3">
      <c r="A50" t="s">
        <v>175</v>
      </c>
      <c r="B50" t="s">
        <v>153</v>
      </c>
      <c r="C50" t="s">
        <v>154</v>
      </c>
      <c r="D50" t="s">
        <v>155</v>
      </c>
      <c r="E50" t="s">
        <v>156</v>
      </c>
      <c r="F50" t="s">
        <v>23</v>
      </c>
      <c r="G50" t="s">
        <v>157</v>
      </c>
      <c r="H50">
        <f>SUMIF('Experimental Results'!L:L,Tabelle8[[#This Row],[Variante ]],'Experimental Results'!K:K)</f>
        <v>312.89999999999998</v>
      </c>
      <c r="I50">
        <v>13</v>
      </c>
    </row>
    <row r="51" spans="1:9" x14ac:dyDescent="0.3">
      <c r="A51" t="s">
        <v>177</v>
      </c>
      <c r="B51" t="s">
        <v>153</v>
      </c>
      <c r="C51" t="s">
        <v>154</v>
      </c>
      <c r="D51" t="s">
        <v>155</v>
      </c>
      <c r="E51" t="s">
        <v>156</v>
      </c>
      <c r="F51" t="s">
        <v>18</v>
      </c>
      <c r="G51" t="s">
        <v>157</v>
      </c>
      <c r="H51">
        <f>SUMIF('Experimental Results'!L:L,Tabelle8[[#This Row],[Variante ]],'Experimental Results'!K:K)</f>
        <v>340</v>
      </c>
      <c r="I51">
        <v>14</v>
      </c>
    </row>
    <row r="52" spans="1:9" hidden="1" x14ac:dyDescent="0.3">
      <c r="A52" t="s">
        <v>175</v>
      </c>
      <c r="B52" t="s">
        <v>159</v>
      </c>
      <c r="C52" t="s">
        <v>154</v>
      </c>
      <c r="D52" t="s">
        <v>161</v>
      </c>
      <c r="E52" t="s">
        <v>156</v>
      </c>
      <c r="F52" t="s">
        <v>202</v>
      </c>
      <c r="H52">
        <f>SUMIF('Experimental Results'!L:L,Tabelle8[[#This Row],[Variante ]],'Experimental Results'!K:K)</f>
        <v>0</v>
      </c>
    </row>
    <row r="53" spans="1:9" hidden="1" x14ac:dyDescent="0.3">
      <c r="A53" t="s">
        <v>175</v>
      </c>
      <c r="B53" t="s">
        <v>159</v>
      </c>
      <c r="C53" t="s">
        <v>154</v>
      </c>
      <c r="D53" t="s">
        <v>161</v>
      </c>
      <c r="E53" t="s">
        <v>160</v>
      </c>
      <c r="F53" t="s">
        <v>203</v>
      </c>
      <c r="H53">
        <f>SUMIF('Experimental Results'!L:L,Tabelle8[[#This Row],[Variante ]],'Experimental Results'!K:K)</f>
        <v>0</v>
      </c>
    </row>
    <row r="54" spans="1:9" hidden="1" x14ac:dyDescent="0.3">
      <c r="A54" t="s">
        <v>175</v>
      </c>
      <c r="B54" t="s">
        <v>159</v>
      </c>
      <c r="C54" t="s">
        <v>164</v>
      </c>
      <c r="D54" t="s">
        <v>155</v>
      </c>
      <c r="E54" t="s">
        <v>156</v>
      </c>
      <c r="F54" t="s">
        <v>204</v>
      </c>
      <c r="H54">
        <f>SUMIF('Experimental Results'!L:L,Tabelle8[[#This Row],[Variante ]],'Experimental Results'!K:K)</f>
        <v>0</v>
      </c>
    </row>
    <row r="55" spans="1:9" hidden="1" x14ac:dyDescent="0.3">
      <c r="A55" t="s">
        <v>175</v>
      </c>
      <c r="B55" t="s">
        <v>159</v>
      </c>
      <c r="C55" t="s">
        <v>164</v>
      </c>
      <c r="D55" t="s">
        <v>155</v>
      </c>
      <c r="E55" t="s">
        <v>160</v>
      </c>
      <c r="F55" t="s">
        <v>205</v>
      </c>
      <c r="H55">
        <f>SUMIF('Experimental Results'!L:L,Tabelle8[[#This Row],[Variante ]],'Experimental Results'!K:K)</f>
        <v>0</v>
      </c>
    </row>
    <row r="56" spans="1:9" hidden="1" x14ac:dyDescent="0.3">
      <c r="A56" t="s">
        <v>175</v>
      </c>
      <c r="B56" t="s">
        <v>159</v>
      </c>
      <c r="C56" t="s">
        <v>164</v>
      </c>
      <c r="D56" t="s">
        <v>161</v>
      </c>
      <c r="E56" t="s">
        <v>156</v>
      </c>
      <c r="F56" t="s">
        <v>206</v>
      </c>
      <c r="H56">
        <f>SUMIF('Experimental Results'!L:L,Tabelle8[[#This Row],[Variante ]],'Experimental Results'!K:K)</f>
        <v>0</v>
      </c>
    </row>
    <row r="57" spans="1:9" hidden="1" x14ac:dyDescent="0.3">
      <c r="A57" t="s">
        <v>175</v>
      </c>
      <c r="B57" t="s">
        <v>159</v>
      </c>
      <c r="C57" t="s">
        <v>164</v>
      </c>
      <c r="D57" t="s">
        <v>161</v>
      </c>
      <c r="E57" t="s">
        <v>160</v>
      </c>
      <c r="F57" t="s">
        <v>207</v>
      </c>
      <c r="H57">
        <f>SUMIF('Experimental Results'!L:L,Tabelle8[[#This Row],[Variante ]],'Experimental Results'!K:K)</f>
        <v>0</v>
      </c>
    </row>
    <row r="58" spans="1:9" x14ac:dyDescent="0.3">
      <c r="A58" t="s">
        <v>152</v>
      </c>
      <c r="B58" t="s">
        <v>153</v>
      </c>
      <c r="C58" t="s">
        <v>154</v>
      </c>
      <c r="D58" t="s">
        <v>155</v>
      </c>
      <c r="E58" t="s">
        <v>160</v>
      </c>
      <c r="F58" t="s">
        <v>20</v>
      </c>
      <c r="G58" t="s">
        <v>157</v>
      </c>
      <c r="H58">
        <f>SUMIF('Experimental Results'!L:L,Tabelle8[[#This Row],[Variante ]],'Experimental Results'!K:K)</f>
        <v>346.59999999999997</v>
      </c>
      <c r="I58">
        <v>15</v>
      </c>
    </row>
    <row r="59" spans="1:9" x14ac:dyDescent="0.3">
      <c r="A59" t="s">
        <v>175</v>
      </c>
      <c r="B59" t="s">
        <v>153</v>
      </c>
      <c r="C59" t="s">
        <v>154</v>
      </c>
      <c r="D59" t="s">
        <v>155</v>
      </c>
      <c r="E59" t="s">
        <v>160</v>
      </c>
      <c r="F59" t="s">
        <v>22</v>
      </c>
      <c r="G59" t="s">
        <v>157</v>
      </c>
      <c r="H59">
        <f>SUMIF('Experimental Results'!L:L,Tabelle8[[#This Row],[Variante ]],'Experimental Results'!K:K)</f>
        <v>352.3</v>
      </c>
      <c r="I59">
        <v>16</v>
      </c>
    </row>
    <row r="60" spans="1:9" hidden="1" x14ac:dyDescent="0.3">
      <c r="A60" t="s">
        <v>175</v>
      </c>
      <c r="B60" t="s">
        <v>153</v>
      </c>
      <c r="C60" t="s">
        <v>154</v>
      </c>
      <c r="D60" t="s">
        <v>161</v>
      </c>
      <c r="E60" t="s">
        <v>156</v>
      </c>
      <c r="F60" t="s">
        <v>208</v>
      </c>
      <c r="H60">
        <f>SUMIF('Experimental Results'!L:L,Tabelle8[[#This Row],[Variante ]],'Experimental Results'!K:K)</f>
        <v>0</v>
      </c>
    </row>
    <row r="61" spans="1:9" hidden="1" x14ac:dyDescent="0.3">
      <c r="A61" t="s">
        <v>175</v>
      </c>
      <c r="B61" t="s">
        <v>153</v>
      </c>
      <c r="C61" t="s">
        <v>154</v>
      </c>
      <c r="D61" t="s">
        <v>161</v>
      </c>
      <c r="E61" t="s">
        <v>160</v>
      </c>
      <c r="F61" t="s">
        <v>209</v>
      </c>
      <c r="H61">
        <f>SUMIF('Experimental Results'!L:L,Tabelle8[[#This Row],[Variante ]],'Experimental Results'!K:K)</f>
        <v>0</v>
      </c>
    </row>
    <row r="62" spans="1:9" hidden="1" x14ac:dyDescent="0.3">
      <c r="A62" t="s">
        <v>175</v>
      </c>
      <c r="B62" t="s">
        <v>153</v>
      </c>
      <c r="C62" t="s">
        <v>164</v>
      </c>
      <c r="D62" t="s">
        <v>155</v>
      </c>
      <c r="E62" t="s">
        <v>156</v>
      </c>
      <c r="F62" t="s">
        <v>210</v>
      </c>
      <c r="H62">
        <f>SUMIF('Experimental Results'!L:L,Tabelle8[[#This Row],[Variante ]],'Experimental Results'!K:K)</f>
        <v>0</v>
      </c>
    </row>
    <row r="63" spans="1:9" hidden="1" x14ac:dyDescent="0.3">
      <c r="A63" t="s">
        <v>175</v>
      </c>
      <c r="B63" t="s">
        <v>153</v>
      </c>
      <c r="C63" t="s">
        <v>164</v>
      </c>
      <c r="D63" t="s">
        <v>155</v>
      </c>
      <c r="E63" t="s">
        <v>160</v>
      </c>
      <c r="F63" t="s">
        <v>211</v>
      </c>
      <c r="H63">
        <f>SUMIF('Experimental Results'!L:L,Tabelle8[[#This Row],[Variante ]],'Experimental Results'!K:K)</f>
        <v>0</v>
      </c>
    </row>
    <row r="64" spans="1:9" hidden="1" x14ac:dyDescent="0.3">
      <c r="A64" t="s">
        <v>175</v>
      </c>
      <c r="B64" t="s">
        <v>153</v>
      </c>
      <c r="C64" t="s">
        <v>164</v>
      </c>
      <c r="D64" t="s">
        <v>161</v>
      </c>
      <c r="E64" t="s">
        <v>156</v>
      </c>
      <c r="F64" t="s">
        <v>212</v>
      </c>
      <c r="H64">
        <f>SUMIF('Experimental Results'!L:L,Tabelle8[[#This Row],[Variante ]],'Experimental Results'!K:K)</f>
        <v>0</v>
      </c>
    </row>
    <row r="65" spans="1:8" hidden="1" x14ac:dyDescent="0.3">
      <c r="A65" t="s">
        <v>175</v>
      </c>
      <c r="B65" t="s">
        <v>153</v>
      </c>
      <c r="C65" t="s">
        <v>164</v>
      </c>
      <c r="D65" t="s">
        <v>161</v>
      </c>
      <c r="E65" t="s">
        <v>160</v>
      </c>
      <c r="F65" t="s">
        <v>213</v>
      </c>
      <c r="H65">
        <f>SUMIF('Experimental Results'!L:L,Tabelle8[[#This Row],[Variante ]],'Experimental Results'!K:K)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BF85-9781-468D-AB1E-85E04AB917DC}">
  <dimension ref="A2:G125"/>
  <sheetViews>
    <sheetView topLeftCell="A112" workbookViewId="0">
      <selection activeCell="H6" sqref="H6"/>
    </sheetView>
  </sheetViews>
  <sheetFormatPr baseColWidth="10" defaultColWidth="11.44140625" defaultRowHeight="14.4" x14ac:dyDescent="0.3"/>
  <cols>
    <col min="1" max="1" width="20.77734375" bestFit="1" customWidth="1"/>
    <col min="2" max="3" width="11.5546875" bestFit="1" customWidth="1"/>
    <col min="4" max="4" width="12.77734375" bestFit="1" customWidth="1"/>
  </cols>
  <sheetData>
    <row r="2" spans="1:7" x14ac:dyDescent="0.3">
      <c r="E2" t="s">
        <v>237</v>
      </c>
    </row>
    <row r="3" spans="1:7" x14ac:dyDescent="0.3">
      <c r="A3" s="16" t="s">
        <v>0</v>
      </c>
      <c r="B3" t="s">
        <v>1</v>
      </c>
      <c r="C3" t="s">
        <v>2</v>
      </c>
      <c r="D3" t="s">
        <v>3</v>
      </c>
    </row>
    <row r="4" spans="1:7" x14ac:dyDescent="0.3">
      <c r="A4" s="17" t="s">
        <v>4</v>
      </c>
      <c r="B4">
        <v>0.69340000000000002</v>
      </c>
      <c r="C4">
        <v>2.6785999999999999</v>
      </c>
      <c r="D4">
        <v>3.4100999999999999</v>
      </c>
      <c r="E4" t="s">
        <v>5</v>
      </c>
      <c r="F4" t="s">
        <v>6</v>
      </c>
      <c r="G4" t="s">
        <v>7</v>
      </c>
    </row>
    <row r="5" spans="1:7" x14ac:dyDescent="0.3">
      <c r="A5" s="18" t="s">
        <v>8</v>
      </c>
      <c r="B5">
        <v>0.69340000000000002</v>
      </c>
      <c r="C5">
        <v>2.7517999999999998</v>
      </c>
      <c r="D5">
        <v>3.4100999999999999</v>
      </c>
      <c r="E5">
        <v>1</v>
      </c>
      <c r="F5">
        <v>1</v>
      </c>
    </row>
    <row r="6" spans="1:7" x14ac:dyDescent="0.3">
      <c r="A6" s="18" t="s">
        <v>9</v>
      </c>
      <c r="B6">
        <v>-0.502</v>
      </c>
      <c r="C6">
        <v>3.3894000000000002</v>
      </c>
      <c r="D6">
        <v>3.6692999999999998</v>
      </c>
      <c r="E6">
        <v>2</v>
      </c>
      <c r="F6">
        <v>2</v>
      </c>
    </row>
    <row r="7" spans="1:7" x14ac:dyDescent="0.3">
      <c r="A7" s="18" t="s">
        <v>10</v>
      </c>
      <c r="B7">
        <v>0.62790000000000001</v>
      </c>
      <c r="C7">
        <v>2.6785999999999999</v>
      </c>
      <c r="D7">
        <v>3.7568000000000001</v>
      </c>
      <c r="E7">
        <v>3</v>
      </c>
      <c r="F7">
        <v>3</v>
      </c>
    </row>
    <row r="8" spans="1:7" x14ac:dyDescent="0.3">
      <c r="A8" s="18" t="s">
        <v>11</v>
      </c>
      <c r="B8">
        <v>0.61270000000000002</v>
      </c>
      <c r="C8">
        <v>3.0756000000000001</v>
      </c>
      <c r="D8">
        <v>3.8323</v>
      </c>
      <c r="E8">
        <v>4</v>
      </c>
      <c r="F8">
        <v>4</v>
      </c>
    </row>
    <row r="9" spans="1:7" x14ac:dyDescent="0.3">
      <c r="A9" s="18" t="s">
        <v>12</v>
      </c>
      <c r="B9">
        <v>0.41860000000000003</v>
      </c>
      <c r="C9">
        <v>3.5960999999999999</v>
      </c>
      <c r="D9">
        <v>4.6955999999999998</v>
      </c>
      <c r="E9">
        <v>5</v>
      </c>
      <c r="F9">
        <v>5</v>
      </c>
    </row>
    <row r="10" spans="1:7" x14ac:dyDescent="0.3">
      <c r="A10" s="18" t="s">
        <v>13</v>
      </c>
      <c r="B10">
        <v>0.37159999999999999</v>
      </c>
      <c r="C10">
        <v>4.2125000000000004</v>
      </c>
      <c r="D10">
        <v>4.8815</v>
      </c>
      <c r="E10">
        <v>6</v>
      </c>
      <c r="F10">
        <v>6</v>
      </c>
    </row>
    <row r="11" spans="1:7" x14ac:dyDescent="0.3">
      <c r="A11" s="18" t="s">
        <v>14</v>
      </c>
      <c r="B11">
        <v>8.8200000000000001E-2</v>
      </c>
      <c r="C11">
        <v>4.6919000000000004</v>
      </c>
      <c r="D11">
        <v>5.8803999999999998</v>
      </c>
      <c r="E11">
        <v>7</v>
      </c>
      <c r="F11">
        <v>7</v>
      </c>
    </row>
    <row r="12" spans="1:7" x14ac:dyDescent="0.3">
      <c r="A12" s="18" t="s">
        <v>15</v>
      </c>
      <c r="B12">
        <v>-3.3227000000000002</v>
      </c>
      <c r="C12">
        <v>5.7016999999999998</v>
      </c>
      <c r="D12">
        <v>6.2247000000000003</v>
      </c>
      <c r="E12">
        <v>8</v>
      </c>
      <c r="F12">
        <v>8</v>
      </c>
    </row>
    <row r="13" spans="1:7" x14ac:dyDescent="0.3">
      <c r="A13" s="18" t="s">
        <v>16</v>
      </c>
      <c r="B13">
        <v>-0.44219999999999998</v>
      </c>
      <c r="C13">
        <v>5.6130000000000004</v>
      </c>
      <c r="D13">
        <v>7.3955000000000002</v>
      </c>
      <c r="E13">
        <v>9</v>
      </c>
      <c r="F13">
        <v>9</v>
      </c>
    </row>
    <row r="14" spans="1:7" x14ac:dyDescent="0.3">
      <c r="A14" s="18" t="s">
        <v>17</v>
      </c>
      <c r="B14">
        <v>-0.57930000000000004</v>
      </c>
      <c r="C14">
        <v>6.3666</v>
      </c>
      <c r="D14">
        <v>7.7392000000000003</v>
      </c>
      <c r="E14">
        <v>10</v>
      </c>
      <c r="F14">
        <v>10</v>
      </c>
    </row>
    <row r="15" spans="1:7" x14ac:dyDescent="0.3">
      <c r="A15" s="18" t="s">
        <v>18</v>
      </c>
      <c r="B15">
        <v>0.47460000000000002</v>
      </c>
      <c r="C15">
        <v>70779</v>
      </c>
      <c r="D15">
        <v>9.1819000000000006</v>
      </c>
      <c r="E15">
        <v>11</v>
      </c>
      <c r="F15">
        <v>11</v>
      </c>
    </row>
    <row r="16" spans="1:7" x14ac:dyDescent="0.3">
      <c r="A16" s="18" t="s">
        <v>19</v>
      </c>
      <c r="B16">
        <v>0.26340000000000002</v>
      </c>
      <c r="C16">
        <v>8.1837999999999997</v>
      </c>
      <c r="D16">
        <v>10.8712</v>
      </c>
      <c r="E16">
        <v>12</v>
      </c>
      <c r="F16">
        <v>12</v>
      </c>
    </row>
    <row r="17" spans="1:6" x14ac:dyDescent="0.3">
      <c r="A17" s="18" t="s">
        <v>20</v>
      </c>
      <c r="B17">
        <v>0.25669999999999998</v>
      </c>
      <c r="C17">
        <v>8.4252000000000002</v>
      </c>
      <c r="D17">
        <v>10.9209</v>
      </c>
      <c r="E17">
        <v>13</v>
      </c>
      <c r="F17">
        <v>13</v>
      </c>
    </row>
    <row r="18" spans="1:6" x14ac:dyDescent="0.3">
      <c r="A18" s="18" t="s">
        <v>21</v>
      </c>
      <c r="B18">
        <v>-2.5768</v>
      </c>
      <c r="C18">
        <v>10.5427</v>
      </c>
      <c r="D18">
        <v>11.6469</v>
      </c>
      <c r="E18">
        <v>14</v>
      </c>
      <c r="F18">
        <v>14</v>
      </c>
    </row>
    <row r="19" spans="1:6" x14ac:dyDescent="0.3">
      <c r="A19" s="18" t="s">
        <v>22</v>
      </c>
      <c r="B19">
        <v>1.6000000000000001E-3</v>
      </c>
      <c r="C19">
        <v>10.3657</v>
      </c>
      <c r="D19">
        <v>12.6568</v>
      </c>
      <c r="E19">
        <v>15</v>
      </c>
      <c r="F19">
        <v>15</v>
      </c>
    </row>
    <row r="20" spans="1:6" x14ac:dyDescent="0.3">
      <c r="A20" s="18" t="s">
        <v>23</v>
      </c>
      <c r="B20">
        <v>-8.8318999999999992</v>
      </c>
      <c r="C20">
        <v>17.849499999999999</v>
      </c>
      <c r="D20">
        <v>19.309699999999999</v>
      </c>
      <c r="E20">
        <v>16</v>
      </c>
      <c r="F20">
        <v>16</v>
      </c>
    </row>
    <row r="21" spans="1:6" x14ac:dyDescent="0.3">
      <c r="A21" s="17" t="s">
        <v>24</v>
      </c>
      <c r="B21">
        <v>16831.3197</v>
      </c>
      <c r="C21">
        <v>1.2099</v>
      </c>
      <c r="D21">
        <v>1.7515000000000001</v>
      </c>
    </row>
    <row r="22" spans="1:6" x14ac:dyDescent="0.3">
      <c r="A22" s="18" t="s">
        <v>11</v>
      </c>
      <c r="B22">
        <v>0.91910000000000003</v>
      </c>
      <c r="C22">
        <v>1.2099</v>
      </c>
      <c r="D22">
        <v>1.7515000000000001</v>
      </c>
      <c r="E22">
        <v>1</v>
      </c>
      <c r="F22">
        <v>1</v>
      </c>
    </row>
    <row r="23" spans="1:6" x14ac:dyDescent="0.3">
      <c r="A23" s="18" t="s">
        <v>17</v>
      </c>
      <c r="B23">
        <v>0.90329999999999999</v>
      </c>
      <c r="C23">
        <v>1.3108</v>
      </c>
      <c r="D23">
        <v>1.9155</v>
      </c>
      <c r="E23">
        <v>2</v>
      </c>
      <c r="F23">
        <v>2</v>
      </c>
    </row>
    <row r="24" spans="1:6" x14ac:dyDescent="0.3">
      <c r="A24" s="18" t="s">
        <v>23</v>
      </c>
      <c r="B24">
        <v>0.86950000000000005</v>
      </c>
      <c r="C24">
        <v>1.6103000000000001</v>
      </c>
      <c r="D24">
        <v>2.2246999999999999</v>
      </c>
      <c r="E24">
        <v>3</v>
      </c>
      <c r="F24">
        <v>3</v>
      </c>
    </row>
    <row r="25" spans="1:6" x14ac:dyDescent="0.3">
      <c r="A25" s="18" t="s">
        <v>14</v>
      </c>
      <c r="B25">
        <v>0.85809999999999997</v>
      </c>
      <c r="C25">
        <v>1.6819999999999999</v>
      </c>
      <c r="D25">
        <v>2.3199000000000001</v>
      </c>
      <c r="E25">
        <v>4</v>
      </c>
      <c r="F25">
        <v>4</v>
      </c>
    </row>
    <row r="26" spans="1:6" x14ac:dyDescent="0.3">
      <c r="A26" s="18" t="s">
        <v>15</v>
      </c>
      <c r="B26">
        <v>-3.3849</v>
      </c>
      <c r="C26">
        <v>4.6961000000000004</v>
      </c>
      <c r="D26">
        <v>6.2683999999999997</v>
      </c>
      <c r="E26">
        <v>5</v>
      </c>
      <c r="F26">
        <v>5</v>
      </c>
    </row>
    <row r="27" spans="1:6" x14ac:dyDescent="0.3">
      <c r="A27" s="18" t="s">
        <v>12</v>
      </c>
      <c r="B27">
        <v>-0.34010000000000001</v>
      </c>
      <c r="C27">
        <v>5.3381999999999996</v>
      </c>
      <c r="D27">
        <v>7.1288999999999998</v>
      </c>
      <c r="E27">
        <v>6</v>
      </c>
      <c r="F27">
        <v>6</v>
      </c>
    </row>
    <row r="28" spans="1:6" x14ac:dyDescent="0.3">
      <c r="A28" s="18" t="s">
        <v>9</v>
      </c>
      <c r="B28">
        <v>-8.0051000000000005</v>
      </c>
      <c r="C28">
        <v>7.8196000000000003</v>
      </c>
      <c r="D28">
        <v>8.9842999999999993</v>
      </c>
      <c r="E28">
        <v>7</v>
      </c>
      <c r="F28">
        <v>7</v>
      </c>
    </row>
    <row r="29" spans="1:6" x14ac:dyDescent="0.3">
      <c r="A29" s="18" t="s">
        <v>21</v>
      </c>
      <c r="B29">
        <v>-1.1657999999999999</v>
      </c>
      <c r="C29">
        <v>5.8071000000000002</v>
      </c>
      <c r="D29">
        <v>9.0627999999999993</v>
      </c>
      <c r="E29">
        <v>8</v>
      </c>
      <c r="F29">
        <v>8</v>
      </c>
    </row>
    <row r="30" spans="1:6" x14ac:dyDescent="0.3">
      <c r="A30" s="18" t="s">
        <v>10</v>
      </c>
      <c r="B30">
        <v>-1.6584000000000001</v>
      </c>
      <c r="C30">
        <v>7.4489000000000001</v>
      </c>
      <c r="D30">
        <v>10.040800000000001</v>
      </c>
      <c r="E30">
        <v>9</v>
      </c>
      <c r="F30">
        <v>9</v>
      </c>
    </row>
    <row r="31" spans="1:6" x14ac:dyDescent="0.3">
      <c r="A31" s="18" t="s">
        <v>16</v>
      </c>
      <c r="B31">
        <v>-1.6729000000000001</v>
      </c>
      <c r="C31">
        <v>7.4016999999999999</v>
      </c>
      <c r="D31">
        <v>10.068199999999999</v>
      </c>
      <c r="E31">
        <v>10</v>
      </c>
      <c r="F31">
        <v>10</v>
      </c>
    </row>
    <row r="32" spans="1:6" x14ac:dyDescent="0.3">
      <c r="A32" s="18" t="s">
        <v>19</v>
      </c>
      <c r="B32">
        <v>6.9099999999999995E-2</v>
      </c>
      <c r="C32">
        <v>10.014699999999999</v>
      </c>
      <c r="D32">
        <v>12.2217</v>
      </c>
      <c r="E32">
        <v>11</v>
      </c>
      <c r="F32">
        <v>11</v>
      </c>
    </row>
    <row r="33" spans="1:6" x14ac:dyDescent="0.3">
      <c r="A33" s="18" t="s">
        <v>18</v>
      </c>
      <c r="B33">
        <v>3.95E-2</v>
      </c>
      <c r="C33">
        <v>10.3279</v>
      </c>
      <c r="D33">
        <v>12.4146</v>
      </c>
      <c r="E33">
        <v>12</v>
      </c>
      <c r="F33">
        <v>12</v>
      </c>
    </row>
    <row r="34" spans="1:6" x14ac:dyDescent="0.3">
      <c r="A34" s="18" t="s">
        <v>22</v>
      </c>
      <c r="B34">
        <v>1.3899999999999999E-2</v>
      </c>
      <c r="C34">
        <v>10.324</v>
      </c>
      <c r="D34">
        <v>12.578900000000001</v>
      </c>
      <c r="E34">
        <v>13</v>
      </c>
      <c r="F34">
        <v>13</v>
      </c>
    </row>
    <row r="35" spans="1:6" x14ac:dyDescent="0.3">
      <c r="A35" s="18" t="s">
        <v>13</v>
      </c>
      <c r="B35">
        <v>-964.30439999999999</v>
      </c>
      <c r="C35">
        <v>160.3717</v>
      </c>
      <c r="D35">
        <v>191.33279999999999</v>
      </c>
      <c r="E35">
        <v>14</v>
      </c>
      <c r="F35">
        <v>14</v>
      </c>
    </row>
    <row r="36" spans="1:6" x14ac:dyDescent="0.3">
      <c r="A36" s="18" t="s">
        <v>8</v>
      </c>
      <c r="B36">
        <v>-989.76769999999999</v>
      </c>
      <c r="C36">
        <v>157.25630000000001</v>
      </c>
      <c r="D36">
        <v>193.8399</v>
      </c>
      <c r="E36">
        <v>15</v>
      </c>
      <c r="F36">
        <v>15</v>
      </c>
    </row>
    <row r="37" spans="1:6" x14ac:dyDescent="0.3">
      <c r="A37" s="18" t="s">
        <v>20</v>
      </c>
      <c r="B37">
        <v>16831.3197</v>
      </c>
      <c r="C37">
        <v>1610.5624</v>
      </c>
      <c r="D37">
        <v>1634.4045000000001</v>
      </c>
      <c r="E37">
        <v>16</v>
      </c>
      <c r="F37">
        <v>16</v>
      </c>
    </row>
    <row r="38" spans="1:6" x14ac:dyDescent="0.3">
      <c r="A38" s="17" t="s">
        <v>25</v>
      </c>
      <c r="B38">
        <v>0.7954</v>
      </c>
      <c r="C38">
        <v>2.1122999999999998</v>
      </c>
      <c r="D38">
        <v>2.7854000000000001</v>
      </c>
    </row>
    <row r="39" spans="1:6" x14ac:dyDescent="0.3">
      <c r="A39" s="18" t="s">
        <v>17</v>
      </c>
      <c r="B39">
        <v>0.7954</v>
      </c>
      <c r="C39">
        <v>2.1122999999999998</v>
      </c>
      <c r="D39">
        <v>2.7854000000000001</v>
      </c>
      <c r="E39">
        <v>1</v>
      </c>
      <c r="F39">
        <v>1</v>
      </c>
    </row>
    <row r="40" spans="1:6" x14ac:dyDescent="0.3">
      <c r="A40" s="18" t="s">
        <v>14</v>
      </c>
      <c r="B40">
        <v>0.1993</v>
      </c>
      <c r="C40">
        <v>4.8013000000000003</v>
      </c>
      <c r="D40">
        <v>5.5106000000000002</v>
      </c>
      <c r="E40">
        <v>2</v>
      </c>
      <c r="F40">
        <v>2</v>
      </c>
    </row>
    <row r="41" spans="1:6" x14ac:dyDescent="0.3">
      <c r="A41" s="18" t="s">
        <v>11</v>
      </c>
      <c r="B41">
        <v>-0.28589999999999999</v>
      </c>
      <c r="C41">
        <v>5.8052999999999999</v>
      </c>
      <c r="D41">
        <v>6.9832999999999998</v>
      </c>
      <c r="E41">
        <v>3</v>
      </c>
      <c r="F41">
        <v>3</v>
      </c>
    </row>
    <row r="42" spans="1:6" x14ac:dyDescent="0.3">
      <c r="A42" s="18" t="s">
        <v>12</v>
      </c>
      <c r="B42">
        <v>-0.53800000000000003</v>
      </c>
      <c r="C42">
        <v>5.2378999999999998</v>
      </c>
      <c r="D42">
        <v>7.6371000000000002</v>
      </c>
      <c r="E42">
        <v>4</v>
      </c>
      <c r="F42">
        <v>4</v>
      </c>
    </row>
    <row r="43" spans="1:6" x14ac:dyDescent="0.3">
      <c r="A43" s="18" t="s">
        <v>16</v>
      </c>
      <c r="B43">
        <v>-0.53800000000000003</v>
      </c>
      <c r="C43">
        <v>5.2378999999999998</v>
      </c>
      <c r="D43">
        <v>7.6371000000000002</v>
      </c>
      <c r="E43">
        <v>5</v>
      </c>
      <c r="F43">
        <v>5</v>
      </c>
    </row>
    <row r="44" spans="1:6" x14ac:dyDescent="0.3">
      <c r="A44" s="18" t="s">
        <v>9</v>
      </c>
      <c r="B44">
        <v>-8.7582000000000004</v>
      </c>
      <c r="C44">
        <v>7.2431999999999999</v>
      </c>
      <c r="D44">
        <v>9.3524999999999991</v>
      </c>
      <c r="E44">
        <v>6</v>
      </c>
      <c r="F44">
        <v>6</v>
      </c>
    </row>
    <row r="45" spans="1:6" x14ac:dyDescent="0.3">
      <c r="A45" s="18" t="s">
        <v>10</v>
      </c>
      <c r="B45">
        <v>-2.5257000000000001</v>
      </c>
      <c r="C45">
        <v>9.4042999999999992</v>
      </c>
      <c r="D45">
        <v>11.5633</v>
      </c>
      <c r="E45">
        <v>7</v>
      </c>
      <c r="F45">
        <v>7</v>
      </c>
    </row>
    <row r="46" spans="1:6" x14ac:dyDescent="0.3">
      <c r="A46" s="18" t="s">
        <v>23</v>
      </c>
      <c r="B46">
        <v>-3.3791000000000002</v>
      </c>
      <c r="C46">
        <v>11.127599999999999</v>
      </c>
      <c r="D46">
        <v>12.886900000000001</v>
      </c>
      <c r="E46">
        <v>8</v>
      </c>
      <c r="F46">
        <v>8</v>
      </c>
    </row>
    <row r="47" spans="1:6" x14ac:dyDescent="0.3">
      <c r="A47" s="18" t="s">
        <v>18</v>
      </c>
      <c r="B47">
        <v>-3.8899999999999997E-2</v>
      </c>
      <c r="C47">
        <v>10.095499999999999</v>
      </c>
      <c r="D47">
        <v>12.9107</v>
      </c>
      <c r="E47">
        <v>9</v>
      </c>
      <c r="F47">
        <v>9</v>
      </c>
    </row>
    <row r="48" spans="1:6" x14ac:dyDescent="0.3">
      <c r="A48" s="18" t="s">
        <v>20</v>
      </c>
      <c r="B48">
        <v>-0.41799999999999998</v>
      </c>
      <c r="C48">
        <v>11.7926</v>
      </c>
      <c r="D48">
        <v>15.084</v>
      </c>
      <c r="E48">
        <v>10</v>
      </c>
      <c r="F48">
        <v>10</v>
      </c>
    </row>
    <row r="49" spans="1:6" x14ac:dyDescent="0.3">
      <c r="A49" s="18" t="s">
        <v>19</v>
      </c>
      <c r="B49">
        <v>-0.45090000000000002</v>
      </c>
      <c r="C49">
        <v>14.076499999999999</v>
      </c>
      <c r="D49">
        <v>15.257999999999999</v>
      </c>
      <c r="E49">
        <v>11</v>
      </c>
      <c r="F49">
        <v>11</v>
      </c>
    </row>
    <row r="50" spans="1:6" x14ac:dyDescent="0.3">
      <c r="A50" s="18" t="s">
        <v>8</v>
      </c>
      <c r="B50">
        <v>-8.5137</v>
      </c>
      <c r="C50">
        <v>15.274800000000001</v>
      </c>
      <c r="D50">
        <v>18.994700000000002</v>
      </c>
      <c r="E50">
        <v>12</v>
      </c>
      <c r="F50">
        <v>12</v>
      </c>
    </row>
    <row r="51" spans="1:6" x14ac:dyDescent="0.3">
      <c r="A51" s="18" t="s">
        <v>13</v>
      </c>
      <c r="B51">
        <v>-8.5137</v>
      </c>
      <c r="C51">
        <v>15.274800000000001</v>
      </c>
      <c r="D51">
        <v>18.994700000000002</v>
      </c>
      <c r="E51">
        <v>13</v>
      </c>
      <c r="F51">
        <v>13</v>
      </c>
    </row>
    <row r="52" spans="1:6" x14ac:dyDescent="0.3">
      <c r="A52" s="18" t="s">
        <v>22</v>
      </c>
      <c r="B52">
        <v>-1.8949</v>
      </c>
      <c r="C52">
        <v>19.111899999999999</v>
      </c>
      <c r="D52">
        <v>21.5519</v>
      </c>
      <c r="E52">
        <v>14</v>
      </c>
      <c r="F52">
        <v>14</v>
      </c>
    </row>
    <row r="53" spans="1:6" x14ac:dyDescent="0.3">
      <c r="A53" s="18" t="s">
        <v>21</v>
      </c>
      <c r="B53">
        <v>-15.7471</v>
      </c>
      <c r="C53">
        <v>21.908000000000001</v>
      </c>
      <c r="D53">
        <v>25.201499999999999</v>
      </c>
      <c r="E53">
        <v>15</v>
      </c>
      <c r="F53">
        <v>15</v>
      </c>
    </row>
    <row r="54" spans="1:6" x14ac:dyDescent="0.3">
      <c r="A54" s="18" t="s">
        <v>15</v>
      </c>
      <c r="B54">
        <v>-88.677800000000005</v>
      </c>
      <c r="C54">
        <v>25.235700000000001</v>
      </c>
      <c r="D54">
        <v>28.3521</v>
      </c>
      <c r="E54">
        <v>16</v>
      </c>
      <c r="F54">
        <v>16</v>
      </c>
    </row>
    <row r="55" spans="1:6" x14ac:dyDescent="0.3">
      <c r="A55" s="17" t="s">
        <v>26</v>
      </c>
      <c r="B55">
        <v>0.61040000000000005</v>
      </c>
      <c r="C55">
        <v>3.6705999999999999</v>
      </c>
      <c r="D55">
        <v>4.3975999999999997</v>
      </c>
    </row>
    <row r="56" spans="1:6" x14ac:dyDescent="0.3">
      <c r="A56" s="18" t="s">
        <v>14</v>
      </c>
      <c r="B56">
        <v>0.49009999999999998</v>
      </c>
      <c r="C56">
        <v>3.6705999999999999</v>
      </c>
      <c r="D56">
        <v>4.3975999999999997</v>
      </c>
      <c r="E56">
        <v>1</v>
      </c>
      <c r="F56">
        <v>1</v>
      </c>
    </row>
    <row r="57" spans="1:6" x14ac:dyDescent="0.3">
      <c r="A57" s="18" t="s">
        <v>15</v>
      </c>
      <c r="B57">
        <v>-1.7135</v>
      </c>
      <c r="C57">
        <v>4.0324</v>
      </c>
      <c r="D57">
        <v>4.9318999999999997</v>
      </c>
      <c r="E57">
        <v>2</v>
      </c>
      <c r="F57">
        <v>2</v>
      </c>
    </row>
    <row r="58" spans="1:6" x14ac:dyDescent="0.3">
      <c r="A58" s="18" t="s">
        <v>11</v>
      </c>
      <c r="B58">
        <v>0.32969999999999999</v>
      </c>
      <c r="C58">
        <v>4.3014000000000001</v>
      </c>
      <c r="D58">
        <v>5.0419</v>
      </c>
      <c r="E58">
        <v>3</v>
      </c>
      <c r="F58">
        <v>3</v>
      </c>
    </row>
    <row r="59" spans="1:6" x14ac:dyDescent="0.3">
      <c r="A59" s="18" t="s">
        <v>16</v>
      </c>
      <c r="B59">
        <v>0.1895</v>
      </c>
      <c r="C59">
        <v>3.9670999999999998</v>
      </c>
      <c r="D59">
        <v>5.5441000000000003</v>
      </c>
      <c r="E59">
        <v>4</v>
      </c>
      <c r="F59">
        <v>4</v>
      </c>
    </row>
    <row r="60" spans="1:6" x14ac:dyDescent="0.3">
      <c r="A60" s="18" t="s">
        <v>21</v>
      </c>
      <c r="B60">
        <v>0.16520000000000001</v>
      </c>
      <c r="C60">
        <v>4.5125000000000002</v>
      </c>
      <c r="D60">
        <v>5.6266999999999996</v>
      </c>
      <c r="E60">
        <v>5</v>
      </c>
      <c r="F60">
        <v>5</v>
      </c>
    </row>
    <row r="61" spans="1:6" x14ac:dyDescent="0.3">
      <c r="A61" s="18" t="s">
        <v>9</v>
      </c>
      <c r="B61">
        <v>-2.8296000000000001</v>
      </c>
      <c r="C61">
        <v>4.8085000000000004</v>
      </c>
      <c r="D61">
        <v>5.8589000000000002</v>
      </c>
      <c r="E61">
        <v>6</v>
      </c>
      <c r="F61">
        <v>6</v>
      </c>
    </row>
    <row r="62" spans="1:6" x14ac:dyDescent="0.3">
      <c r="A62" s="18" t="s">
        <v>12</v>
      </c>
      <c r="B62">
        <v>-7.7799999999999994E-2</v>
      </c>
      <c r="C62">
        <v>4.8407999999999998</v>
      </c>
      <c r="D62">
        <v>6.3932000000000002</v>
      </c>
      <c r="E62">
        <v>7</v>
      </c>
      <c r="F62">
        <v>7</v>
      </c>
    </row>
    <row r="63" spans="1:6" x14ac:dyDescent="0.3">
      <c r="A63" s="18" t="s">
        <v>19</v>
      </c>
      <c r="B63">
        <v>0.61040000000000005</v>
      </c>
      <c r="C63">
        <v>7.0667999999999997</v>
      </c>
      <c r="D63">
        <v>7.9069000000000003</v>
      </c>
      <c r="E63">
        <v>8</v>
      </c>
      <c r="F63">
        <v>8</v>
      </c>
    </row>
    <row r="64" spans="1:6" x14ac:dyDescent="0.3">
      <c r="A64" s="18" t="s">
        <v>23</v>
      </c>
      <c r="B64">
        <v>-0.65090000000000003</v>
      </c>
      <c r="C64">
        <v>5.3296999999999999</v>
      </c>
      <c r="D64">
        <v>7.9127000000000001</v>
      </c>
      <c r="E64">
        <v>9</v>
      </c>
      <c r="F64">
        <v>9</v>
      </c>
    </row>
    <row r="65" spans="1:6" x14ac:dyDescent="0.3">
      <c r="A65" s="18" t="s">
        <v>8</v>
      </c>
      <c r="B65">
        <v>-1.3360000000000001</v>
      </c>
      <c r="C65">
        <v>8.3447999999999993</v>
      </c>
      <c r="D65">
        <v>9.4122000000000003</v>
      </c>
      <c r="E65">
        <v>10</v>
      </c>
      <c r="F65">
        <v>10</v>
      </c>
    </row>
    <row r="66" spans="1:6" x14ac:dyDescent="0.3">
      <c r="A66" s="18" t="s">
        <v>17</v>
      </c>
      <c r="B66">
        <v>-2.2023999999999999</v>
      </c>
      <c r="C66">
        <v>9.4278999999999993</v>
      </c>
      <c r="D66">
        <v>11.0204</v>
      </c>
      <c r="E66">
        <v>11</v>
      </c>
      <c r="F66">
        <v>11</v>
      </c>
    </row>
    <row r="67" spans="1:6" x14ac:dyDescent="0.3">
      <c r="A67" s="18" t="s">
        <v>13</v>
      </c>
      <c r="B67">
        <v>-2.3479999999999999</v>
      </c>
      <c r="C67">
        <v>10.0207</v>
      </c>
      <c r="D67">
        <v>11.2681</v>
      </c>
      <c r="E67">
        <v>12</v>
      </c>
      <c r="F67">
        <v>12</v>
      </c>
    </row>
    <row r="68" spans="1:6" x14ac:dyDescent="0.3">
      <c r="A68" s="18" t="s">
        <v>22</v>
      </c>
      <c r="B68">
        <v>0.1663</v>
      </c>
      <c r="C68">
        <v>9.2248999999999999</v>
      </c>
      <c r="D68">
        <v>11.555999999999999</v>
      </c>
      <c r="E68">
        <v>13</v>
      </c>
      <c r="F68">
        <v>13</v>
      </c>
    </row>
    <row r="69" spans="1:6" x14ac:dyDescent="0.3">
      <c r="A69" s="18" t="s">
        <v>18</v>
      </c>
      <c r="B69">
        <v>-0.28439999999999999</v>
      </c>
      <c r="C69">
        <v>13.3508</v>
      </c>
      <c r="D69">
        <v>14.355499999999999</v>
      </c>
      <c r="E69">
        <v>14</v>
      </c>
      <c r="F69">
        <v>14</v>
      </c>
    </row>
    <row r="70" spans="1:6" x14ac:dyDescent="0.3">
      <c r="A70" s="18" t="s">
        <v>20</v>
      </c>
      <c r="B70">
        <v>-0.51800000000000002</v>
      </c>
      <c r="C70">
        <v>13.371700000000001</v>
      </c>
      <c r="D70">
        <v>15.626099999999999</v>
      </c>
      <c r="E70">
        <v>15</v>
      </c>
      <c r="F70">
        <v>15</v>
      </c>
    </row>
    <row r="71" spans="1:6" x14ac:dyDescent="0.3">
      <c r="A71" s="18" t="s">
        <v>10</v>
      </c>
      <c r="B71">
        <v>-6.9139999999999997</v>
      </c>
      <c r="C71">
        <v>14.955500000000001</v>
      </c>
      <c r="D71">
        <v>17.324300000000001</v>
      </c>
      <c r="E71">
        <v>16</v>
      </c>
      <c r="F71">
        <v>16</v>
      </c>
    </row>
    <row r="72" spans="1:6" x14ac:dyDescent="0.3">
      <c r="A72" s="17" t="s">
        <v>27</v>
      </c>
      <c r="B72">
        <v>0.90390000000000004</v>
      </c>
      <c r="C72">
        <v>1.3966000000000001</v>
      </c>
      <c r="D72">
        <v>3.6457000000000002</v>
      </c>
    </row>
    <row r="73" spans="1:6" x14ac:dyDescent="0.3">
      <c r="A73" s="18" t="s">
        <v>17</v>
      </c>
      <c r="B73">
        <v>0.90390000000000004</v>
      </c>
      <c r="C73">
        <v>1.3966000000000001</v>
      </c>
      <c r="D73">
        <v>3.6457000000000002</v>
      </c>
      <c r="E73">
        <v>1</v>
      </c>
      <c r="F73">
        <v>1</v>
      </c>
    </row>
    <row r="74" spans="1:6" x14ac:dyDescent="0.3">
      <c r="A74" s="18" t="s">
        <v>23</v>
      </c>
      <c r="B74">
        <v>0.85670000000000002</v>
      </c>
      <c r="C74">
        <v>1.7544999999999999</v>
      </c>
      <c r="D74">
        <v>5.4345999999999997</v>
      </c>
      <c r="E74">
        <v>2</v>
      </c>
      <c r="F74">
        <v>2</v>
      </c>
    </row>
    <row r="75" spans="1:6" x14ac:dyDescent="0.3">
      <c r="A75" s="18" t="s">
        <v>11</v>
      </c>
      <c r="B75">
        <v>0.80889999999999995</v>
      </c>
      <c r="C75">
        <v>2.2734999999999999</v>
      </c>
      <c r="D75">
        <v>7.2462999999999997</v>
      </c>
      <c r="E75">
        <v>3</v>
      </c>
      <c r="F75">
        <v>3</v>
      </c>
    </row>
    <row r="76" spans="1:6" x14ac:dyDescent="0.3">
      <c r="A76" s="18" t="s">
        <v>14</v>
      </c>
      <c r="B76">
        <v>0.79010000000000002</v>
      </c>
      <c r="C76">
        <v>2.0588000000000002</v>
      </c>
      <c r="D76">
        <v>7.9596999999999998</v>
      </c>
      <c r="E76">
        <v>4</v>
      </c>
      <c r="F76">
        <v>4</v>
      </c>
    </row>
    <row r="77" spans="1:6" x14ac:dyDescent="0.3">
      <c r="A77" s="18" t="s">
        <v>15</v>
      </c>
      <c r="B77">
        <v>-4.0227000000000004</v>
      </c>
      <c r="C77">
        <v>5.6638000000000002</v>
      </c>
      <c r="D77">
        <v>45.021799999999999</v>
      </c>
      <c r="E77">
        <v>5</v>
      </c>
      <c r="F77">
        <v>5</v>
      </c>
    </row>
    <row r="78" spans="1:6" x14ac:dyDescent="0.3">
      <c r="A78" s="18" t="s">
        <v>16</v>
      </c>
      <c r="B78">
        <v>-0.21640000000000001</v>
      </c>
      <c r="C78">
        <v>4.6883999999999997</v>
      </c>
      <c r="D78">
        <v>46.131900000000002</v>
      </c>
      <c r="E78">
        <v>6</v>
      </c>
      <c r="F78">
        <v>6</v>
      </c>
    </row>
    <row r="79" spans="1:6" x14ac:dyDescent="0.3">
      <c r="A79" s="18" t="s">
        <v>9</v>
      </c>
      <c r="B79">
        <v>-4.5247999999999999</v>
      </c>
      <c r="C79">
        <v>5.4630999999999998</v>
      </c>
      <c r="D79">
        <v>49.521999999999998</v>
      </c>
      <c r="E79">
        <v>7</v>
      </c>
      <c r="F79">
        <v>7</v>
      </c>
    </row>
    <row r="80" spans="1:6" x14ac:dyDescent="0.3">
      <c r="A80" s="18" t="s">
        <v>12</v>
      </c>
      <c r="B80">
        <v>-0.98480000000000001</v>
      </c>
      <c r="C80">
        <v>7.0610999999999997</v>
      </c>
      <c r="D80">
        <v>75.269800000000004</v>
      </c>
      <c r="E80">
        <v>8</v>
      </c>
      <c r="F80">
        <v>8</v>
      </c>
    </row>
    <row r="81" spans="1:6" x14ac:dyDescent="0.3">
      <c r="A81" s="18" t="s">
        <v>22</v>
      </c>
      <c r="B81">
        <v>0.3301</v>
      </c>
      <c r="C81">
        <v>7.8826400000000003</v>
      </c>
      <c r="D81">
        <v>107.4841</v>
      </c>
      <c r="E81">
        <v>9</v>
      </c>
      <c r="F81">
        <v>9</v>
      </c>
    </row>
    <row r="82" spans="1:6" x14ac:dyDescent="0.3">
      <c r="A82" s="18" t="s">
        <v>21</v>
      </c>
      <c r="B82">
        <v>-2.5278</v>
      </c>
      <c r="C82">
        <v>9.5332000000000008</v>
      </c>
      <c r="D82">
        <v>133.78749999999999</v>
      </c>
      <c r="E82">
        <v>10</v>
      </c>
      <c r="F82">
        <v>10</v>
      </c>
    </row>
    <row r="83" spans="1:6" x14ac:dyDescent="0.3">
      <c r="A83" s="18" t="s">
        <v>18</v>
      </c>
      <c r="B83">
        <v>0.12039999999999999</v>
      </c>
      <c r="C83">
        <v>9.3181999999999992</v>
      </c>
      <c r="D83">
        <v>141.1405</v>
      </c>
      <c r="E83">
        <v>11</v>
      </c>
      <c r="F83">
        <v>11</v>
      </c>
    </row>
    <row r="84" spans="1:6" x14ac:dyDescent="0.3">
      <c r="A84" s="18" t="s">
        <v>20</v>
      </c>
      <c r="B84">
        <v>0.1181</v>
      </c>
      <c r="C84">
        <v>9.6968999999999994</v>
      </c>
      <c r="D84">
        <v>141.50710000000001</v>
      </c>
      <c r="E84">
        <v>12</v>
      </c>
      <c r="F84">
        <v>12</v>
      </c>
    </row>
    <row r="85" spans="1:6" x14ac:dyDescent="0.3">
      <c r="A85" s="18" t="s">
        <v>10</v>
      </c>
      <c r="B85">
        <v>-3.0305</v>
      </c>
      <c r="C85">
        <v>10.4809</v>
      </c>
      <c r="D85">
        <v>152.852</v>
      </c>
      <c r="E85">
        <v>13</v>
      </c>
      <c r="F85">
        <v>13</v>
      </c>
    </row>
    <row r="86" spans="1:6" x14ac:dyDescent="0.3">
      <c r="A86" s="18" t="s">
        <v>19</v>
      </c>
      <c r="B86">
        <v>-0.17749999999999999</v>
      </c>
      <c r="C86">
        <v>11.607799999999999</v>
      </c>
      <c r="D86">
        <v>188.93819999999999</v>
      </c>
      <c r="E86">
        <v>14</v>
      </c>
      <c r="F86">
        <v>14</v>
      </c>
    </row>
    <row r="87" spans="1:6" x14ac:dyDescent="0.3">
      <c r="A87" s="18" t="s">
        <v>13</v>
      </c>
      <c r="B87">
        <v>-8.4772999999999996</v>
      </c>
      <c r="C87">
        <v>13.610300000000001</v>
      </c>
      <c r="D87">
        <v>359.41840000000002</v>
      </c>
      <c r="E87">
        <v>15</v>
      </c>
      <c r="F87">
        <v>15</v>
      </c>
    </row>
    <row r="88" spans="1:6" x14ac:dyDescent="0.3">
      <c r="A88" s="18" t="s">
        <v>8</v>
      </c>
      <c r="B88">
        <v>-26.9511</v>
      </c>
      <c r="C88">
        <v>23.190799999999999</v>
      </c>
      <c r="D88">
        <v>1060.018</v>
      </c>
      <c r="E88">
        <v>16</v>
      </c>
      <c r="F88">
        <v>16</v>
      </c>
    </row>
    <row r="89" spans="1:6" x14ac:dyDescent="0.3">
      <c r="A89" s="17" t="s">
        <v>28</v>
      </c>
      <c r="B89">
        <v>0.84460000000000002</v>
      </c>
      <c r="C89">
        <v>1.8268</v>
      </c>
      <c r="D89">
        <v>5.8944000000000001</v>
      </c>
    </row>
    <row r="90" spans="1:6" x14ac:dyDescent="0.3">
      <c r="A90" s="18" t="s">
        <v>11</v>
      </c>
      <c r="B90">
        <v>0.84460000000000002</v>
      </c>
      <c r="C90">
        <v>1.8268</v>
      </c>
      <c r="D90">
        <v>5.8944000000000001</v>
      </c>
      <c r="E90">
        <v>1</v>
      </c>
      <c r="F90">
        <v>1</v>
      </c>
    </row>
    <row r="91" spans="1:6" x14ac:dyDescent="0.3">
      <c r="A91" s="18" t="s">
        <v>21</v>
      </c>
      <c r="B91">
        <v>-0.70169999999999999</v>
      </c>
      <c r="C91">
        <v>5.4039999999999999</v>
      </c>
      <c r="D91">
        <v>64.535899999999998</v>
      </c>
      <c r="E91">
        <v>2</v>
      </c>
      <c r="F91">
        <v>2</v>
      </c>
    </row>
    <row r="92" spans="1:6" x14ac:dyDescent="0.3">
      <c r="A92" s="18" t="s">
        <v>12</v>
      </c>
      <c r="B92">
        <v>-0.78320000000000001</v>
      </c>
      <c r="C92">
        <v>5.8860999999999999</v>
      </c>
      <c r="D92">
        <v>67.626199999999997</v>
      </c>
      <c r="E92">
        <v>3</v>
      </c>
      <c r="F92">
        <v>3</v>
      </c>
    </row>
    <row r="93" spans="1:6" x14ac:dyDescent="0.3">
      <c r="A93" s="18" t="s">
        <v>16</v>
      </c>
      <c r="B93">
        <v>-0.78320000000000001</v>
      </c>
      <c r="C93">
        <v>5.8860999999999999</v>
      </c>
      <c r="D93">
        <v>67.626199999999997</v>
      </c>
      <c r="E93">
        <v>4</v>
      </c>
      <c r="F93">
        <v>4</v>
      </c>
    </row>
    <row r="94" spans="1:6" x14ac:dyDescent="0.3">
      <c r="A94" s="18" t="s">
        <v>15</v>
      </c>
      <c r="B94">
        <v>-7.1093000000000002</v>
      </c>
      <c r="C94">
        <v>6.2957999999999998</v>
      </c>
      <c r="D94">
        <v>72.688900000000004</v>
      </c>
      <c r="E94">
        <v>5</v>
      </c>
      <c r="F94">
        <v>5</v>
      </c>
    </row>
    <row r="95" spans="1:6" x14ac:dyDescent="0.3">
      <c r="A95" s="18" t="s">
        <v>14</v>
      </c>
      <c r="B95">
        <v>-2.2705000000000002</v>
      </c>
      <c r="C95">
        <v>9.798</v>
      </c>
      <c r="D95">
        <v>124.0304</v>
      </c>
      <c r="E95">
        <v>6</v>
      </c>
      <c r="F95">
        <v>6</v>
      </c>
    </row>
    <row r="96" spans="1:6" x14ac:dyDescent="0.3">
      <c r="A96" s="18" t="s">
        <v>23</v>
      </c>
      <c r="B96">
        <v>-3.4445999999999999</v>
      </c>
      <c r="C96">
        <v>12.303599999999999</v>
      </c>
      <c r="D96">
        <v>168.55709999999999</v>
      </c>
      <c r="E96">
        <v>7</v>
      </c>
      <c r="F96">
        <v>7</v>
      </c>
    </row>
    <row r="97" spans="1:6" x14ac:dyDescent="0.3">
      <c r="A97" s="18" t="s">
        <v>20</v>
      </c>
      <c r="B97">
        <v>6.0999999999999999E-2</v>
      </c>
      <c r="C97">
        <v>10.746499999999999</v>
      </c>
      <c r="D97">
        <v>170.24510000000001</v>
      </c>
      <c r="E97">
        <v>8</v>
      </c>
      <c r="F97">
        <v>8</v>
      </c>
    </row>
    <row r="98" spans="1:6" x14ac:dyDescent="0.3">
      <c r="A98" s="18" t="s">
        <v>18</v>
      </c>
      <c r="B98">
        <v>-0.51649999999999996</v>
      </c>
      <c r="C98">
        <v>13.9976</v>
      </c>
      <c r="D98">
        <v>243.32390000000001</v>
      </c>
      <c r="E98">
        <v>9</v>
      </c>
      <c r="F98">
        <v>9</v>
      </c>
    </row>
    <row r="99" spans="1:6" x14ac:dyDescent="0.3">
      <c r="A99" s="18" t="s">
        <v>13</v>
      </c>
      <c r="B99">
        <v>-7.4374000000000002</v>
      </c>
      <c r="C99">
        <v>14.7439</v>
      </c>
      <c r="D99">
        <v>319.97969999999998</v>
      </c>
      <c r="E99">
        <v>10</v>
      </c>
      <c r="F99">
        <v>10</v>
      </c>
    </row>
    <row r="100" spans="1:6" x14ac:dyDescent="0.3">
      <c r="A100" s="18" t="s">
        <v>8</v>
      </c>
      <c r="B100">
        <v>-7.4374000000000002</v>
      </c>
      <c r="C100">
        <v>14.7439</v>
      </c>
      <c r="D100">
        <v>319.97969999999998</v>
      </c>
      <c r="E100">
        <v>11</v>
      </c>
      <c r="F100">
        <v>11</v>
      </c>
    </row>
    <row r="101" spans="1:6" x14ac:dyDescent="0.3">
      <c r="A101" s="18" t="s">
        <v>17</v>
      </c>
      <c r="B101">
        <v>-8.2068999999999992</v>
      </c>
      <c r="C101">
        <v>15.544</v>
      </c>
      <c r="D101">
        <v>349.1619</v>
      </c>
      <c r="E101">
        <v>12</v>
      </c>
      <c r="F101">
        <v>12</v>
      </c>
    </row>
    <row r="102" spans="1:6" x14ac:dyDescent="0.3">
      <c r="A102" s="18" t="s">
        <v>10</v>
      </c>
      <c r="B102">
        <v>-9.8230000000000004</v>
      </c>
      <c r="C102">
        <v>17.21</v>
      </c>
      <c r="D102">
        <v>410.45159999999998</v>
      </c>
      <c r="E102">
        <v>13</v>
      </c>
      <c r="F102">
        <v>13</v>
      </c>
    </row>
    <row r="103" spans="1:6" x14ac:dyDescent="0.3">
      <c r="A103" s="18" t="s">
        <v>19</v>
      </c>
      <c r="B103">
        <v>-1.6245000000000001</v>
      </c>
      <c r="C103">
        <v>19.414899999999999</v>
      </c>
      <c r="D103">
        <v>421.09359999999998</v>
      </c>
      <c r="E103">
        <v>14</v>
      </c>
      <c r="F103">
        <v>14</v>
      </c>
    </row>
    <row r="104" spans="1:6" x14ac:dyDescent="0.3">
      <c r="A104" s="18" t="s">
        <v>22</v>
      </c>
      <c r="B104">
        <v>-2.3784000000000001</v>
      </c>
      <c r="C104">
        <v>22.030999999999999</v>
      </c>
      <c r="D104">
        <v>542.07719999999995</v>
      </c>
      <c r="E104">
        <v>15</v>
      </c>
      <c r="F104">
        <v>15</v>
      </c>
    </row>
    <row r="105" spans="1:6" x14ac:dyDescent="0.3">
      <c r="A105" s="18" t="s">
        <v>9</v>
      </c>
      <c r="B105">
        <v>-61.005400000000002</v>
      </c>
      <c r="C105">
        <v>20.395499999999998</v>
      </c>
      <c r="D105">
        <v>555.79430000000002</v>
      </c>
      <c r="E105">
        <v>16</v>
      </c>
      <c r="F105">
        <v>16</v>
      </c>
    </row>
    <row r="106" spans="1:6" x14ac:dyDescent="0.3">
      <c r="A106" s="17" t="s">
        <v>29</v>
      </c>
      <c r="B106">
        <v>0.9294</v>
      </c>
      <c r="C106">
        <v>1.1426000000000001</v>
      </c>
      <c r="D106">
        <v>2.6867000000000001</v>
      </c>
    </row>
    <row r="107" spans="1:6" x14ac:dyDescent="0.3">
      <c r="A107" s="18" t="s">
        <v>8</v>
      </c>
      <c r="B107">
        <v>0.9294</v>
      </c>
      <c r="C107">
        <v>1.1426000000000001</v>
      </c>
      <c r="D107">
        <v>2.6867000000000001</v>
      </c>
    </row>
    <row r="108" spans="1:6" x14ac:dyDescent="0.3">
      <c r="A108" s="17" t="s">
        <v>30</v>
      </c>
      <c r="B108">
        <v>0.88219999999999998</v>
      </c>
      <c r="C108">
        <v>1.5923</v>
      </c>
      <c r="D108">
        <v>2.1133000000000002</v>
      </c>
    </row>
    <row r="109" spans="1:6" x14ac:dyDescent="0.3">
      <c r="A109" s="18" t="s">
        <v>16</v>
      </c>
      <c r="B109">
        <v>0.88219999999999998</v>
      </c>
      <c r="C109">
        <v>1.5923</v>
      </c>
      <c r="D109">
        <v>2.1133000000000002</v>
      </c>
      <c r="E109">
        <v>1</v>
      </c>
      <c r="F109">
        <v>1</v>
      </c>
    </row>
    <row r="110" spans="1:6" x14ac:dyDescent="0.3">
      <c r="A110" s="18" t="s">
        <v>21</v>
      </c>
      <c r="B110">
        <v>0.8175</v>
      </c>
      <c r="C110">
        <v>1.9520999999999999</v>
      </c>
      <c r="D110">
        <v>2.6309999999999998</v>
      </c>
      <c r="E110">
        <v>2</v>
      </c>
      <c r="F110">
        <v>2</v>
      </c>
    </row>
    <row r="111" spans="1:6" x14ac:dyDescent="0.3">
      <c r="A111" s="18" t="s">
        <v>11</v>
      </c>
      <c r="B111">
        <v>0.77049999999999996</v>
      </c>
      <c r="C111">
        <v>2.3231000000000002</v>
      </c>
      <c r="D111">
        <v>2.9504000000000001</v>
      </c>
      <c r="E111">
        <v>3</v>
      </c>
      <c r="F111">
        <v>3</v>
      </c>
    </row>
    <row r="112" spans="1:6" x14ac:dyDescent="0.3">
      <c r="A112" s="18" t="s">
        <v>12</v>
      </c>
      <c r="B112">
        <v>0.68440000000000001</v>
      </c>
      <c r="C112">
        <v>2.1032000000000002</v>
      </c>
      <c r="D112">
        <v>3.4594</v>
      </c>
      <c r="E112">
        <v>4</v>
      </c>
      <c r="F112">
        <v>4</v>
      </c>
    </row>
    <row r="113" spans="1:6" x14ac:dyDescent="0.3">
      <c r="A113" s="18" t="s">
        <v>17</v>
      </c>
      <c r="B113">
        <v>0.65600000000000003</v>
      </c>
      <c r="C113">
        <v>2.7235</v>
      </c>
      <c r="D113">
        <v>3.6118000000000001</v>
      </c>
      <c r="E113">
        <v>5</v>
      </c>
      <c r="F113">
        <v>5</v>
      </c>
    </row>
    <row r="114" spans="1:6" x14ac:dyDescent="0.3">
      <c r="A114" s="18" t="s">
        <v>14</v>
      </c>
      <c r="B114">
        <v>0.60129999999999995</v>
      </c>
      <c r="C114">
        <v>2.9131</v>
      </c>
      <c r="D114">
        <v>3.8885999999999998</v>
      </c>
      <c r="E114">
        <v>6</v>
      </c>
      <c r="F114">
        <v>6</v>
      </c>
    </row>
    <row r="115" spans="1:6" x14ac:dyDescent="0.3">
      <c r="A115" s="18" t="s">
        <v>10</v>
      </c>
      <c r="B115">
        <v>0.59689999999999999</v>
      </c>
      <c r="C115">
        <v>2.8995000000000002</v>
      </c>
      <c r="D115">
        <v>3.9100999999999999</v>
      </c>
      <c r="E115">
        <v>7</v>
      </c>
      <c r="F115">
        <v>7</v>
      </c>
    </row>
    <row r="116" spans="1:6" x14ac:dyDescent="0.3">
      <c r="A116" s="18" t="s">
        <v>8</v>
      </c>
      <c r="B116">
        <v>0.52769999999999995</v>
      </c>
      <c r="C116">
        <v>3.4325999999999999</v>
      </c>
      <c r="D116">
        <v>4.2323000000000004</v>
      </c>
      <c r="E116">
        <v>8</v>
      </c>
      <c r="F116">
        <v>8</v>
      </c>
    </row>
    <row r="117" spans="1:6" x14ac:dyDescent="0.3">
      <c r="A117" s="18" t="s">
        <v>15</v>
      </c>
      <c r="B117">
        <v>-1.6194999999999999</v>
      </c>
      <c r="C117">
        <v>4.3895999999999997</v>
      </c>
      <c r="D117">
        <v>4.8456000000000001</v>
      </c>
      <c r="E117">
        <v>9</v>
      </c>
      <c r="F117">
        <v>9</v>
      </c>
    </row>
    <row r="118" spans="1:6" x14ac:dyDescent="0.3">
      <c r="A118" s="18" t="s">
        <v>23</v>
      </c>
      <c r="B118">
        <v>0.36730000000000002</v>
      </c>
      <c r="C118">
        <v>4.1798000000000002</v>
      </c>
      <c r="D118">
        <v>4.8985000000000003</v>
      </c>
      <c r="E118">
        <v>10</v>
      </c>
      <c r="F118">
        <v>10</v>
      </c>
    </row>
    <row r="119" spans="1:6" x14ac:dyDescent="0.3">
      <c r="A119" s="18" t="s">
        <v>9</v>
      </c>
      <c r="B119">
        <v>-1.6778</v>
      </c>
      <c r="C119">
        <v>4.2023000000000001</v>
      </c>
      <c r="D119">
        <v>4.8993000000000002</v>
      </c>
      <c r="E119">
        <v>11</v>
      </c>
      <c r="F119">
        <v>11</v>
      </c>
    </row>
    <row r="120" spans="1:6" x14ac:dyDescent="0.3">
      <c r="A120" s="18" t="s">
        <v>13</v>
      </c>
      <c r="B120">
        <v>0.27210000000000001</v>
      </c>
      <c r="C120">
        <v>4.1859999999999999</v>
      </c>
      <c r="D120">
        <v>5.2339000000000002</v>
      </c>
      <c r="E120">
        <v>12</v>
      </c>
      <c r="F120">
        <v>12</v>
      </c>
    </row>
    <row r="121" spans="1:6" x14ac:dyDescent="0.3">
      <c r="A121" s="18" t="s">
        <v>19</v>
      </c>
      <c r="B121">
        <v>0.22570000000000001</v>
      </c>
      <c r="C121">
        <v>9.1321999999999992</v>
      </c>
      <c r="D121">
        <v>11.146100000000001</v>
      </c>
      <c r="E121">
        <v>13</v>
      </c>
      <c r="F121">
        <v>13</v>
      </c>
    </row>
    <row r="122" spans="1:6" x14ac:dyDescent="0.3">
      <c r="A122" s="18" t="s">
        <v>20</v>
      </c>
      <c r="B122">
        <v>-8.8000000000000005E-3</v>
      </c>
      <c r="C122">
        <v>9.7669999999999995</v>
      </c>
      <c r="D122">
        <v>12.7227</v>
      </c>
      <c r="E122">
        <v>14</v>
      </c>
      <c r="F122">
        <v>14</v>
      </c>
    </row>
    <row r="123" spans="1:6" x14ac:dyDescent="0.3">
      <c r="A123" s="18" t="s">
        <v>18</v>
      </c>
      <c r="B123">
        <v>-8.09E-2</v>
      </c>
      <c r="C123">
        <v>10.2578</v>
      </c>
      <c r="D123">
        <v>13.1692</v>
      </c>
      <c r="E123">
        <v>15</v>
      </c>
      <c r="F123">
        <v>15</v>
      </c>
    </row>
    <row r="124" spans="1:6" x14ac:dyDescent="0.3">
      <c r="A124" s="18" t="s">
        <v>22</v>
      </c>
      <c r="B124">
        <v>-0.47770000000000001</v>
      </c>
      <c r="C124">
        <v>13.061400000000001</v>
      </c>
      <c r="D124">
        <v>15.398199999999999</v>
      </c>
      <c r="E124">
        <v>16</v>
      </c>
      <c r="F124">
        <v>16</v>
      </c>
    </row>
    <row r="125" spans="1:6" x14ac:dyDescent="0.3">
      <c r="A125" s="17" t="s">
        <v>31</v>
      </c>
      <c r="B125">
        <v>16831.3197</v>
      </c>
      <c r="C125">
        <v>1.1426000000000001</v>
      </c>
      <c r="D125">
        <v>1.7515000000000001</v>
      </c>
    </row>
  </sheetData>
  <phoneticPr fontId="2" type="noConversion"/>
  <conditionalFormatting pivot="1" sqref="C4:C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Description of worksheets</vt:lpstr>
      <vt:lpstr>Model Training </vt:lpstr>
      <vt:lpstr>Experimental Results</vt:lpstr>
      <vt:lpstr>Variants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Lotta Plenge</dc:creator>
  <cp:keywords/>
  <dc:description/>
  <cp:lastModifiedBy>Lotta Plenge</cp:lastModifiedBy>
  <cp:revision/>
  <dcterms:created xsi:type="dcterms:W3CDTF">2025-04-08T07:21:32Z</dcterms:created>
  <dcterms:modified xsi:type="dcterms:W3CDTF">2025-07-16T15:14:44Z</dcterms:modified>
  <cp:category/>
  <cp:contentStatus/>
</cp:coreProperties>
</file>