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formações" sheetId="1" state="visible" r:id="rId2"/>
    <sheet name="1. Atributos Diagnósticos - Fís" sheetId="2" state="visible" r:id="rId3"/>
    <sheet name="2. Atributos Diagnósticos - Quí" sheetId="3" state="visible" r:id="rId4"/>
    <sheet name="3. Atributos Diagnósticos - Min" sheetId="4" state="visible" r:id="rId5"/>
    <sheet name="4. Horizonte A húmico" sheetId="5" state="visible" r:id="rId6"/>
    <sheet name="5. Horizonte Superfíci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<sst xmlns="http://schemas.openxmlformats.org/spreadsheetml/2006/main" count="246" uniqueCount="133">
  <si>
    <t xml:space="preserve">Planilha auxiliar para identificação de solos utilizando o Sistema Brasileiro de Classificação do Solos</t>
  </si>
  <si>
    <t xml:space="preserve">Autor: T.P. Leão</t>
  </si>
  <si>
    <t xml:space="preserve">Versão teste (Beta), reportar erros para o autor</t>
  </si>
  <si>
    <t xml:space="preserve">A versão em Excel não foi testada no Windows, aguardo feedback</t>
  </si>
  <si>
    <t xml:space="preserve">Licença:</t>
  </si>
  <si>
    <t xml:space="preserve">https://creativecommons.org/licenses/by/4.0/deed.pt</t>
  </si>
  <si>
    <t xml:space="preserve">Referência:</t>
  </si>
  <si>
    <t xml:space="preserve">Santos et al. (2018). Sistema brasileiro de classificação de solos. 5a ed. Embrapa, Brasília, DF.</t>
  </si>
  <si>
    <t xml:space="preserve">Células em branco abaixo do cabeçalho em amarelo são para entrada dos dados do usuário</t>
  </si>
  <si>
    <t xml:space="preserve">Não alterar células em verde, elas contém fórmulas e resultados</t>
  </si>
  <si>
    <t xml:space="preserve">Aviso:</t>
  </si>
  <si>
    <t xml:space="preserve">A planilha checa apenas características gerais, cabe ao usuário checar todos os resultados </t>
  </si>
  <si>
    <t xml:space="preserve">O autor é isento de qualquer responsabilidade pelo uso inadequado e eventuais incorreções nos procedimentos</t>
  </si>
  <si>
    <t xml:space="preserve">Planilha em fase de testes</t>
  </si>
  <si>
    <t xml:space="preserve">Horizonte-Sigla</t>
  </si>
  <si>
    <t xml:space="preserve">Prof</t>
  </si>
  <si>
    <t xml:space="preserve">Calhau</t>
  </si>
  <si>
    <t xml:space="preserve">Cascalho</t>
  </si>
  <si>
    <t xml:space="preserve">Areia Grossa</t>
  </si>
  <si>
    <t xml:space="preserve">Areia Fina</t>
  </si>
  <si>
    <t xml:space="preserve">Silte</t>
  </si>
  <si>
    <t xml:space="preserve">Argila</t>
  </si>
  <si>
    <t xml:space="preserve">Argila Dispersa H2O</t>
  </si>
  <si>
    <t xml:space="preserve">Areia Total</t>
  </si>
  <si>
    <t xml:space="preserve">Grau de Floculação</t>
  </si>
  <si>
    <t xml:space="preserve">Rel. Silte/Arg</t>
  </si>
  <si>
    <t xml:space="preserve">Cascalhenta?</t>
  </si>
  <si>
    <t xml:space="preserve">Grupamento Textural?</t>
  </si>
  <si>
    <t xml:space="preserve">Relação Textural</t>
  </si>
  <si>
    <t xml:space="preserve">***</t>
  </si>
  <si>
    <t xml:space="preserve">(cm)</t>
  </si>
  <si>
    <t xml:space="preserve">(g/kg)</t>
  </si>
  <si>
    <t xml:space="preserve">(%)</t>
  </si>
  <si>
    <t xml:space="preserve">A1</t>
  </si>
  <si>
    <t xml:space="preserve">Entre com os valores de argila de todos os sub-horizontes A e B, excluindo BC</t>
  </si>
  <si>
    <t xml:space="preserve">A3</t>
  </si>
  <si>
    <t xml:space="preserve">15-70</t>
  </si>
  <si>
    <t xml:space="preserve">B1</t>
  </si>
  <si>
    <t xml:space="preserve">70-100</t>
  </si>
  <si>
    <t xml:space="preserve">A</t>
  </si>
  <si>
    <t xml:space="preserve">B</t>
  </si>
  <si>
    <t xml:space="preserve">Média argila A</t>
  </si>
  <si>
    <t xml:space="preserve">B21</t>
  </si>
  <si>
    <t xml:space="preserve">100-120</t>
  </si>
  <si>
    <t xml:space="preserve">Média argila B</t>
  </si>
  <si>
    <t xml:space="preserve">B22</t>
  </si>
  <si>
    <t xml:space="preserve">120-160</t>
  </si>
  <si>
    <t xml:space="preserve">Relação Textural:</t>
  </si>
  <si>
    <t xml:space="preserve">pH H2O</t>
  </si>
  <si>
    <t xml:space="preserve">pH KCl</t>
  </si>
  <si>
    <t xml:space="preserve">Ca</t>
  </si>
  <si>
    <t xml:space="preserve">Mg</t>
  </si>
  <si>
    <t xml:space="preserve">K</t>
  </si>
  <si>
    <t xml:space="preserve">Na</t>
  </si>
  <si>
    <t xml:space="preserve">Al</t>
  </si>
  <si>
    <t xml:space="preserve">H</t>
  </si>
  <si>
    <t xml:space="preserve">P</t>
  </si>
  <si>
    <t xml:space="preserve">C-org</t>
  </si>
  <si>
    <t xml:space="preserve">C.E. Extrato</t>
  </si>
  <si>
    <t xml:space="preserve">M.O,</t>
  </si>
  <si>
    <t xml:space="preserve">T (CTC)</t>
  </si>
  <si>
    <t xml:space="preserve">T-argila</t>
  </si>
  <si>
    <t xml:space="preserve">S</t>
  </si>
  <si>
    <t xml:space="preserve">V</t>
  </si>
  <si>
    <t xml:space="preserve">m</t>
  </si>
  <si>
    <t xml:space="preserve">Saturação Na</t>
  </si>
  <si>
    <t xml:space="preserve">Mineral/Orgânico?</t>
  </si>
  <si>
    <t xml:space="preserve">Saturação Bases?</t>
  </si>
  <si>
    <t xml:space="preserve">Ácrico?</t>
  </si>
  <si>
    <t xml:space="preserve">Alumínico?</t>
  </si>
  <si>
    <t xml:space="preserve">Atividade Argila?</t>
  </si>
  <si>
    <t xml:space="preserve">Êutrico?</t>
  </si>
  <si>
    <t xml:space="preserve">Salinidade?</t>
  </si>
  <si>
    <t xml:space="preserve">Sodicidade?</t>
  </si>
  <si>
    <t xml:space="preserve">(cmolc/kg)</t>
  </si>
  <si>
    <t xml:space="preserve">(mg/kg)</t>
  </si>
  <si>
    <t xml:space="preserve">dS/m</t>
  </si>
  <si>
    <t xml:space="preserve">(gkg)</t>
  </si>
  <si>
    <t xml:space="preserve">*****</t>
  </si>
  <si>
    <t xml:space="preserve">SiO2</t>
  </si>
  <si>
    <t xml:space="preserve">Al2O3</t>
  </si>
  <si>
    <t xml:space="preserve">Fe2O3</t>
  </si>
  <si>
    <t xml:space="preserve">TiO2</t>
  </si>
  <si>
    <t xml:space="preserve">P2O5</t>
  </si>
  <si>
    <t xml:space="preserve">MnO</t>
  </si>
  <si>
    <t xml:space="preserve">Índice Ki</t>
  </si>
  <si>
    <t xml:space="preserve">Índice Kr</t>
  </si>
  <si>
    <t xml:space="preserve">Al2O3/Fe2O3</t>
  </si>
  <si>
    <t xml:space="preserve">Teor Óxido de Ferro</t>
  </si>
  <si>
    <t xml:space="preserve">Massa Atômica dos Elementos </t>
  </si>
  <si>
    <t xml:space="preserve">0-8</t>
  </si>
  <si>
    <t xml:space="preserve">Fe</t>
  </si>
  <si>
    <t xml:space="preserve">8-15</t>
  </si>
  <si>
    <t xml:space="preserve">O</t>
  </si>
  <si>
    <t xml:space="preserve">15-45</t>
  </si>
  <si>
    <t xml:space="preserve">Si</t>
  </si>
  <si>
    <t xml:space="preserve">45-90</t>
  </si>
  <si>
    <t xml:space="preserve">90-130</t>
  </si>
  <si>
    <t xml:space="preserve">Massas atômicas dos óxidos</t>
  </si>
  <si>
    <t xml:space="preserve">Valores para os cálculos dos índices, não alterar</t>
  </si>
  <si>
    <t xml:space="preserve">Espessura</t>
  </si>
  <si>
    <t xml:space="preserve">C-org </t>
  </si>
  <si>
    <t xml:space="preserve">Argila Ponderada</t>
  </si>
  <si>
    <t xml:space="preserve">C-org Ponderado</t>
  </si>
  <si>
    <t xml:space="preserve">Soma Argila Ponderada</t>
  </si>
  <si>
    <t xml:space="preserve">Soma C-org Ponderado</t>
  </si>
  <si>
    <t xml:space="preserve">Conclusão:</t>
  </si>
  <si>
    <t xml:space="preserve">Incluir apenas horizontes “A” e variantes, e.g. “AB”</t>
  </si>
  <si>
    <t xml:space="preserve">Profundidade</t>
  </si>
  <si>
    <t xml:space="preserve">Sigla ok?</t>
  </si>
  <si>
    <t xml:space="preserve">Hístico</t>
  </si>
  <si>
    <t xml:space="preserve">A chernozêmico?</t>
  </si>
  <si>
    <t xml:space="preserve">A húmico?</t>
  </si>
  <si>
    <t xml:space="preserve">A proeminente</t>
  </si>
  <si>
    <t xml:space="preserve">A antrópico</t>
  </si>
  <si>
    <t xml:space="preserve">A fraco (Não implementado)</t>
  </si>
  <si>
    <t xml:space="preserve">A moderado (Não implementado)</t>
  </si>
  <si>
    <t xml:space="preserve">0-15</t>
  </si>
  <si>
    <t xml:space="preserve">Checar cor, C-org, estrutura e espessura</t>
  </si>
  <si>
    <t xml:space="preserve">Checar para “Não provável” em todos os demais</t>
  </si>
  <si>
    <t xml:space="preserve">Manter a mesma ordem e posição das siglas das demais planilhas (os cálculos são vinculados)!</t>
  </si>
  <si>
    <t xml:space="preserve">Confirmar os horizontes prováveis, a planilha checa apenas características químicas gerais</t>
  </si>
  <si>
    <t xml:space="preserve">O que é checado?</t>
  </si>
  <si>
    <t xml:space="preserve">A chernozêmico</t>
  </si>
  <si>
    <t xml:space="preserve">V(%), C-org</t>
  </si>
  <si>
    <t xml:space="preserve">A húmico </t>
  </si>
  <si>
    <t xml:space="preserve">V(%), ver tabela específica</t>
  </si>
  <si>
    <t xml:space="preserve">V(%), C-org, critério para A húmico</t>
  </si>
  <si>
    <t xml:space="preserve">P e espessura</t>
  </si>
  <si>
    <t xml:space="preserve">A fraco</t>
  </si>
  <si>
    <t xml:space="preserve">Não é checado</t>
  </si>
  <si>
    <t xml:space="preserve">A moderado</t>
  </si>
  <si>
    <t xml:space="preserve">Exclui os anteriores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</si>
</sst>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General"/>
    <numFmt numFmtId="167" formatCode="0.000"/>
    <numFmt numFmtId="168" formatCode="0.0"/>
    <numFmt numFmtId="169" formatCode="0.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  <font>
      <b val="true"/>
      <sz val="20"/>
      <color rgb="FFC9211E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b val="true"/>
      <i val="true"/>
      <sz val="10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8F2A1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1.5703125" defaultRowHeight="12.8" zeroHeight="false" outlineLevelRow="0" outlineLevelCol="0"/>
  <sheetData>
    <row r="2" customFormat="false" ht="12.8" hidden="false" customHeight="false" outlineLevel="0" collapsed="false">
      <c r="A2" s="1" t="s">
        <v>0</v>
      </c>
    </row>
    <row r="3" customFormat="false" ht="12.8" hidden="false" customHeight="false" outlineLevel="0" collapsed="false">
      <c r="A3" s="1" t="s">
        <v>1</v>
      </c>
    </row>
    <row r="4" customFormat="false" ht="12.8" hidden="false" customHeight="false" outlineLevel="0" collapsed="false">
      <c r="A4" s="1" t="s">
        <v>2</v>
      </c>
    </row>
    <row r="5" customFormat="false" ht="24.45" hidden="false" customHeight="false" outlineLevel="0" collapsed="false">
      <c r="E5" s="2" t="s">
        <v>3</v>
      </c>
    </row>
    <row r="8" customFormat="false" ht="12.8" hidden="false" customHeight="false" outlineLevel="0" collapsed="false">
      <c r="A8" s="1" t="s">
        <v>4</v>
      </c>
    </row>
    <row r="9" customFormat="false" ht="12.8" hidden="false" customHeight="false" outlineLevel="0" collapsed="false">
      <c r="A9" s="3" t="s">
        <v>5</v>
      </c>
    </row>
    <row r="12" customFormat="false" ht="12.8" hidden="false" customHeight="false" outlineLevel="0" collapsed="false">
      <c r="A12" s="1" t="s">
        <v>6</v>
      </c>
    </row>
    <row r="13" customFormat="false" ht="12.8" hidden="false" customHeight="false" outlineLevel="0" collapsed="false">
      <c r="A13" s="3" t="s">
        <v>7</v>
      </c>
    </row>
    <row r="16" customFormat="false" ht="12.8" hidden="false" customHeight="false" outlineLevel="0" collapsed="false">
      <c r="A16" s="4"/>
      <c r="B16" s="5" t="s">
        <v>8</v>
      </c>
    </row>
    <row r="18" customFormat="false" ht="12.8" hidden="false" customHeight="false" outlineLevel="0" collapsed="false">
      <c r="A18" s="6"/>
      <c r="B18" s="5" t="s">
        <v>9</v>
      </c>
    </row>
    <row r="20" customFormat="false" ht="12.8" hidden="false" customHeight="false" outlineLevel="0" collapsed="false">
      <c r="A20" s="7" t="s">
        <v>10</v>
      </c>
    </row>
    <row r="21" customFormat="false" ht="12.8" hidden="false" customHeight="false" outlineLevel="0" collapsed="false">
      <c r="A21" s="1" t="s">
        <v>11</v>
      </c>
    </row>
    <row r="22" customFormat="false" ht="12.8" hidden="false" customHeight="false" outlineLevel="0" collapsed="false">
      <c r="A22" s="1" t="s">
        <v>12</v>
      </c>
    </row>
    <row r="23" customFormat="false" ht="12.8" hidden="false" customHeight="false" outlineLevel="0" collapsed="false">
      <c r="A23" s="1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7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Q3" activeCellId="0" sqref="Q3"/>
    </sheetView>
  </sheetViews>
  <sheetFormatPr defaultColWidth="11.5703125" defaultRowHeight="12.8" zeroHeight="false" outlineLevelRow="0" outlineLevelCol="0"/>
  <cols>
    <col collapsed="false" customWidth="true" hidden="false" outlineLevel="0" max="1" min="1" style="3" width="14.43"/>
    <col collapsed="false" customWidth="true" hidden="false" outlineLevel="0" max="5" min="5" style="3" width="14.16"/>
    <col collapsed="false" customWidth="true" hidden="false" outlineLevel="0" max="9" min="9" style="3" width="20.14"/>
    <col collapsed="false" customWidth="true" hidden="false" outlineLevel="0" max="10" min="10" style="8" width="16.39"/>
    <col collapsed="false" customWidth="true" hidden="false" outlineLevel="0" max="11" min="11" style="8" width="18.2"/>
    <col collapsed="false" customWidth="true" hidden="false" outlineLevel="0" max="12" min="12" style="8" width="13.47"/>
    <col collapsed="false" customWidth="true" hidden="false" outlineLevel="0" max="13" min="13" style="3" width="17.21"/>
    <col collapsed="false" customWidth="true" hidden="false" outlineLevel="0" max="14" min="14" style="3" width="21.11"/>
    <col collapsed="false" customWidth="true" hidden="false" outlineLevel="0" max="19" min="19" style="3" width="15.68"/>
  </cols>
  <sheetData>
    <row r="1" customFormat="false" ht="12.8" hidden="false" customHeight="false" outlineLevel="0" collapsed="false">
      <c r="A1" s="9" t="s">
        <v>14</v>
      </c>
      <c r="B1" s="9" t="s">
        <v>15</v>
      </c>
      <c r="C1" s="9" t="s">
        <v>16</v>
      </c>
      <c r="D1" s="9" t="s">
        <v>17</v>
      </c>
      <c r="E1" s="9" t="s">
        <v>18</v>
      </c>
      <c r="F1" s="9" t="s">
        <v>19</v>
      </c>
      <c r="G1" s="9" t="s">
        <v>20</v>
      </c>
      <c r="H1" s="9" t="s">
        <v>21</v>
      </c>
      <c r="I1" s="9" t="s">
        <v>22</v>
      </c>
      <c r="J1" s="10" t="s">
        <v>23</v>
      </c>
      <c r="K1" s="10" t="s">
        <v>24</v>
      </c>
      <c r="L1" s="10" t="s">
        <v>25</v>
      </c>
      <c r="M1" s="10" t="s">
        <v>26</v>
      </c>
      <c r="N1" s="10" t="s">
        <v>27</v>
      </c>
      <c r="P1" s="7" t="s">
        <v>28</v>
      </c>
    </row>
    <row r="2" customFormat="false" ht="12.8" hidden="false" customHeight="false" outlineLevel="0" collapsed="false">
      <c r="A2" s="9" t="s">
        <v>29</v>
      </c>
      <c r="B2" s="9" t="s">
        <v>30</v>
      </c>
      <c r="C2" s="9" t="s">
        <v>31</v>
      </c>
      <c r="D2" s="9" t="s">
        <v>31</v>
      </c>
      <c r="E2" s="9" t="s">
        <v>31</v>
      </c>
      <c r="F2" s="9" t="s">
        <v>31</v>
      </c>
      <c r="G2" s="9" t="s">
        <v>31</v>
      </c>
      <c r="H2" s="9" t="s">
        <v>31</v>
      </c>
      <c r="I2" s="9" t="s">
        <v>31</v>
      </c>
      <c r="J2" s="10" t="s">
        <v>31</v>
      </c>
      <c r="K2" s="10" t="s">
        <v>32</v>
      </c>
      <c r="L2" s="10" t="s">
        <v>29</v>
      </c>
      <c r="M2" s="10" t="s">
        <v>29</v>
      </c>
      <c r="N2" s="10" t="s">
        <v>29</v>
      </c>
    </row>
    <row r="3" customFormat="false" ht="12.8" hidden="false" customHeight="false" outlineLevel="0" collapsed="false">
      <c r="A3" s="11" t="s">
        <v>33</v>
      </c>
      <c r="B3" s="11" t="n">
        <v>0.15</v>
      </c>
      <c r="C3" s="11" t="n">
        <v>0</v>
      </c>
      <c r="D3" s="11" t="n">
        <v>10</v>
      </c>
      <c r="E3" s="11" t="n">
        <v>710</v>
      </c>
      <c r="F3" s="11" t="n">
        <v>80</v>
      </c>
      <c r="G3" s="11" t="n">
        <v>130</v>
      </c>
      <c r="H3" s="11" t="n">
        <v>80</v>
      </c>
      <c r="I3" s="11" t="n">
        <v>20</v>
      </c>
      <c r="J3" s="12" t="n">
        <f aca="false">SUM(E3:F3)</f>
        <v>790</v>
      </c>
      <c r="K3" s="12" t="n">
        <f aca="false">(1-I3/H3)*100</f>
        <v>75</v>
      </c>
      <c r="L3" s="12" t="n">
        <f aca="false">G3/H3</f>
        <v>1.625</v>
      </c>
      <c r="M3" s="13" t="str">
        <f aca="false">IF(ISBLANK(D3), "Vazio", IF(D3&lt;80, "Não", IF(AND(D3&gt;=80, D3 &lt; 150), "Pouco cascalhenta", IF(AND(D3&gt;=150, D3 &lt;500), "Cascalhenta", "Muito cascalhenta"))))</f>
        <v>Não</v>
      </c>
      <c r="N3" s="13" t="str">
        <f aca="false">IF(ISBLANK(H3),"Vazio",IF((J3-H3)&gt;700,"Textura arenosa",IF(AND(H3&lt;350,J3&gt;150),"Textura média",IF(AND(H3&gt;=350,H3&lt;600),"Textura argilosa",IF(H3&gt;=600,"Textura muito argilosa",IF(AND(H3&lt;350,J3&lt;150),"Textura siltosa","Erro"))))))</f>
        <v>Textura arenosa</v>
      </c>
      <c r="P3" s="5" t="s">
        <v>34</v>
      </c>
    </row>
    <row r="4" customFormat="false" ht="12.8" hidden="false" customHeight="false" outlineLevel="0" collapsed="false">
      <c r="A4" s="11" t="s">
        <v>35</v>
      </c>
      <c r="B4" s="11" t="s">
        <v>36</v>
      </c>
      <c r="C4" s="11" t="n">
        <v>0</v>
      </c>
      <c r="D4" s="11" t="n">
        <f aca="false">20</f>
        <v>20</v>
      </c>
      <c r="E4" s="11" t="n">
        <v>570</v>
      </c>
      <c r="F4" s="11" t="n">
        <v>140</v>
      </c>
      <c r="G4" s="11" t="n">
        <v>110</v>
      </c>
      <c r="H4" s="11" t="n">
        <v>180</v>
      </c>
      <c r="I4" s="11" t="n">
        <v>100</v>
      </c>
      <c r="J4" s="12" t="n">
        <f aca="false">SUM(E4:F4)</f>
        <v>710</v>
      </c>
      <c r="K4" s="12" t="n">
        <f aca="false">(1-I4/H4)*100</f>
        <v>44.4444444444444</v>
      </c>
      <c r="L4" s="12" t="n">
        <f aca="false">G4/H4</f>
        <v>0.611111111111111</v>
      </c>
      <c r="M4" s="13" t="str">
        <f aca="false">IF(ISBLANK(D4), "Vazio", IF(D4&lt;80, "Não", IF(AND(D4&gt;=80, D4 &lt; 150), "Pouco cascalhenta", IF(AND(D4&gt;=150, D4 &lt;500), "Cascalhenta", "Muito cascalhenta"))))</f>
        <v>Não</v>
      </c>
      <c r="N4" s="13" t="str">
        <f aca="false">IF(ISBLANK(H4),"Vazio",IF((J4-H4)&gt;700,"Textura arenosa",IF(AND(H4&lt;350,J4&gt;150),"Textura média",IF(AND(H4&gt;=350,H4&lt;600),"Textura argilosa",IF(H4&gt;=600,"Textura muito argilosa",IF(AND(H4&lt;350,J4&lt;150),"Textura siltosa","Erro"))))))</f>
        <v>Textura média</v>
      </c>
    </row>
    <row r="5" customFormat="false" ht="12.8" hidden="false" customHeight="false" outlineLevel="0" collapsed="false">
      <c r="A5" s="11" t="s">
        <v>37</v>
      </c>
      <c r="B5" s="11" t="s">
        <v>38</v>
      </c>
      <c r="C5" s="11" t="n">
        <v>0</v>
      </c>
      <c r="D5" s="11" t="n">
        <v>10</v>
      </c>
      <c r="E5" s="11" t="n">
        <v>590</v>
      </c>
      <c r="F5" s="11" t="n">
        <v>110</v>
      </c>
      <c r="G5" s="11" t="n">
        <v>120</v>
      </c>
      <c r="H5" s="11" t="n">
        <v>180</v>
      </c>
      <c r="I5" s="11" t="n">
        <v>130</v>
      </c>
      <c r="J5" s="12" t="n">
        <f aca="false">SUM(E5:F5)</f>
        <v>700</v>
      </c>
      <c r="K5" s="12" t="n">
        <f aca="false">(1-I5/H5)*100</f>
        <v>27.7777777777778</v>
      </c>
      <c r="L5" s="12" t="n">
        <f aca="false">G5/H5</f>
        <v>0.666666666666667</v>
      </c>
      <c r="M5" s="13" t="str">
        <f aca="false">IF(ISBLANK(D5), "Vazio", IF(D5&lt;80, "Não", IF(AND(D5&gt;=80, D5 &lt; 150), "Pouco cascalhenta", IF(AND(D5&gt;=150, D5 &lt;500), "Cascalhenta", "Muito cascalhenta"))))</f>
        <v>Não</v>
      </c>
      <c r="N5" s="13" t="str">
        <f aca="false">IF(ISBLANK(H5),"Vazio",IF((J5-H5)&gt;700,"Textura arenosa",IF(AND(H5&lt;350,J5&gt;150),"Textura média",IF(AND(H5&gt;=350,H5&lt;600),"Textura argilosa",IF(H5&gt;=600,"Textura muito argilosa",IF(AND(H5&lt;350,J5&lt;150),"Textura siltosa","Erro"))))))</f>
        <v>Textura média</v>
      </c>
      <c r="P5" s="9" t="s">
        <v>39</v>
      </c>
      <c r="Q5" s="9" t="s">
        <v>40</v>
      </c>
      <c r="S5" s="14" t="s">
        <v>41</v>
      </c>
      <c r="T5" s="15" t="n">
        <f aca="false">AVERAGE(P6:P17)</f>
        <v>130</v>
      </c>
    </row>
    <row r="6" customFormat="false" ht="12.8" hidden="false" customHeight="false" outlineLevel="0" collapsed="false">
      <c r="A6" s="11" t="s">
        <v>42</v>
      </c>
      <c r="B6" s="11" t="s">
        <v>43</v>
      </c>
      <c r="C6" s="11" t="n">
        <v>0</v>
      </c>
      <c r="D6" s="11" t="n">
        <v>10</v>
      </c>
      <c r="E6" s="11" t="n">
        <v>580</v>
      </c>
      <c r="F6" s="11" t="n">
        <v>130</v>
      </c>
      <c r="G6" s="11" t="n">
        <v>110</v>
      </c>
      <c r="H6" s="11" t="n">
        <v>180</v>
      </c>
      <c r="I6" s="11" t="n">
        <v>90</v>
      </c>
      <c r="J6" s="12" t="n">
        <f aca="false">SUM(E6:F6)</f>
        <v>710</v>
      </c>
      <c r="K6" s="12" t="n">
        <f aca="false">(1-I6/H6)*100</f>
        <v>50</v>
      </c>
      <c r="L6" s="12" t="n">
        <f aca="false">G6/H6</f>
        <v>0.611111111111111</v>
      </c>
      <c r="M6" s="13" t="str">
        <f aca="false">IF(ISBLANK(D6), "Vazio", IF(D6&lt;80, "Não", IF(AND(D6&gt;=80, D6 &lt; 150), "Pouco cascalhenta", IF(AND(D6&gt;=150, D6 &lt;500), "Cascalhenta", "Muito cascalhenta"))))</f>
        <v>Não</v>
      </c>
      <c r="N6" s="13" t="str">
        <f aca="false">IF(ISBLANK(H6),"Vazio",IF((J6-H6)&gt;700,"Textura arenosa",IF(AND(H6&lt;350,J6&gt;150),"Textura média",IF(AND(H6&gt;=350,H6&lt;600),"Textura argilosa",IF(H6&gt;=600,"Textura muito argilosa",IF(AND(H6&lt;350,J6&lt;150),"Textura siltosa","Erro"))))))</f>
        <v>Textura média</v>
      </c>
      <c r="P6" s="11" t="n">
        <v>80</v>
      </c>
      <c r="Q6" s="11" t="n">
        <v>180</v>
      </c>
      <c r="S6" s="14" t="s">
        <v>44</v>
      </c>
      <c r="T6" s="15" t="n">
        <f aca="false">AVERAGE(Q6:Q17)</f>
        <v>176.666666666667</v>
      </c>
    </row>
    <row r="7" customFormat="false" ht="12.8" hidden="false" customHeight="false" outlineLevel="0" collapsed="false">
      <c r="A7" s="11" t="s">
        <v>45</v>
      </c>
      <c r="B7" s="11" t="s">
        <v>46</v>
      </c>
      <c r="C7" s="11" t="n">
        <v>0</v>
      </c>
      <c r="D7" s="11" t="n">
        <v>10</v>
      </c>
      <c r="E7" s="11" t="n">
        <v>630</v>
      </c>
      <c r="F7" s="11" t="n">
        <v>110</v>
      </c>
      <c r="G7" s="11" t="n">
        <v>90</v>
      </c>
      <c r="H7" s="11" t="n">
        <v>170</v>
      </c>
      <c r="I7" s="11" t="n">
        <v>10</v>
      </c>
      <c r="J7" s="12" t="n">
        <f aca="false">SUM(E7:F7)</f>
        <v>740</v>
      </c>
      <c r="K7" s="12" t="n">
        <f aca="false">(1-I7/H7)*100</f>
        <v>94.1176470588235</v>
      </c>
      <c r="L7" s="12" t="n">
        <f aca="false">G7/H7</f>
        <v>0.529411764705882</v>
      </c>
      <c r="M7" s="13" t="str">
        <f aca="false">IF(ISBLANK(D7), "Vazio", IF(D7&lt;80, "Não", IF(AND(D7&gt;=80, D7 &lt; 150), "Pouco cascalhenta", IF(AND(D7&gt;=150, D7 &lt;500), "Cascalhenta", "Muito cascalhenta"))))</f>
        <v>Não</v>
      </c>
      <c r="N7" s="13" t="str">
        <f aca="false">IF(ISBLANK(H7),"Vazio",IF((J7-H7)&gt;700,"Textura arenosa",IF(AND(H7&lt;350,J7&gt;150),"Textura média",IF(AND(H7&gt;=350,H7&lt;600),"Textura argilosa",IF(H7&gt;=600,"Textura muito argilosa",IF(AND(H7&lt;350,J7&lt;150),"Textura siltosa","Erro"))))))</f>
        <v>Textura média</v>
      </c>
      <c r="P7" s="11" t="n">
        <v>180</v>
      </c>
      <c r="Q7" s="11" t="n">
        <v>180</v>
      </c>
    </row>
    <row r="8" customFormat="false" ht="12.8" hidden="false" customHeight="false" outlineLevel="0" collapsed="false">
      <c r="A8" s="11"/>
      <c r="B8" s="11"/>
      <c r="C8" s="16"/>
      <c r="D8" s="16"/>
      <c r="E8" s="16"/>
      <c r="F8" s="16"/>
      <c r="G8" s="16"/>
      <c r="H8" s="16"/>
      <c r="I8" s="16"/>
      <c r="J8" s="12" t="n">
        <f aca="false">SUM(E8:F8)</f>
        <v>0</v>
      </c>
      <c r="K8" s="12" t="e">
        <f aca="false">(1-I8/H8)*100</f>
        <v>#DIV/0!</v>
      </c>
      <c r="L8" s="12" t="e">
        <f aca="false">G8/H8</f>
        <v>#DIV/0!</v>
      </c>
      <c r="M8" s="13" t="str">
        <f aca="false">IF(ISBLANK(D8), "Vazio", IF(D8&lt;80, "Não", IF(AND(D8&gt;=80, D8 &lt; 150), "Pouco cascalhenta", IF(AND(D8&gt;=150, D8 &lt;500), "Cascalhenta", "Muito cascalhenta"))))</f>
        <v>Vazio</v>
      </c>
      <c r="N8" s="13" t="str">
        <f aca="false">IF(ISBLANK(H8),"Vazio",IF((J8-H8)&gt;700,"Textura arenosa",IF(AND(H8&lt;350,J8&gt;150),"Textura média",IF(AND(H8&gt;=350,H8&lt;600),"Textura argilosa",IF(H8&gt;=600,"Textura muito argilosa",IF(AND(H8&lt;350,J8&lt;150),"Textura siltosa","Erro"))))))</f>
        <v>Vazio</v>
      </c>
      <c r="P8" s="11"/>
      <c r="Q8" s="11" t="n">
        <v>170</v>
      </c>
      <c r="S8" s="14" t="s">
        <v>47</v>
      </c>
      <c r="T8" s="17" t="n">
        <f aca="false">T6/T5</f>
        <v>1.35897435897436</v>
      </c>
    </row>
    <row r="9" customFormat="false" ht="12.8" hidden="false" customHeight="false" outlineLevel="0" collapsed="false">
      <c r="A9" s="11"/>
      <c r="B9" s="11"/>
      <c r="C9" s="16"/>
      <c r="D9" s="16"/>
      <c r="E9" s="16"/>
      <c r="F9" s="16"/>
      <c r="G9" s="16"/>
      <c r="H9" s="16"/>
      <c r="I9" s="16"/>
      <c r="J9" s="12" t="n">
        <f aca="false">SUM(E9:F9)</f>
        <v>0</v>
      </c>
      <c r="K9" s="12" t="e">
        <f aca="false">(1-I9/H9)*100</f>
        <v>#DIV/0!</v>
      </c>
      <c r="L9" s="12" t="e">
        <f aca="false">G9/H9</f>
        <v>#DIV/0!</v>
      </c>
      <c r="M9" s="13" t="str">
        <f aca="false">IF(ISBLANK(D9), "Vazio", IF(D9&lt;80, "Não", IF(AND(D9&gt;=80, D9 &lt; 150), "Pouco cascalhenta", IF(AND(D9&gt;=150, D9 &lt;500), "Cascalhenta", "Muito cascalhenta"))))</f>
        <v>Vazio</v>
      </c>
      <c r="N9" s="13" t="str">
        <f aca="false">IF(ISBLANK(H9),"Vazio",IF((J9-H9)&gt;700,"Textura arenosa",IF(AND(H9&lt;350,J9&gt;150),"Textura média",IF(AND(H9&gt;=350,H9&lt;600),"Textura argilosa",IF(H9&gt;=600,"Textura muito argilosa",IF(AND(H9&lt;350,J9&lt;150),"Textura siltosa","Erro"))))))</f>
        <v>Vazio</v>
      </c>
      <c r="P9" s="11"/>
      <c r="Q9" s="11"/>
    </row>
    <row r="10" customFormat="false" ht="12.8" hidden="false" customHeight="false" outlineLevel="0" collapsed="false">
      <c r="A10" s="11"/>
      <c r="B10" s="11"/>
      <c r="C10" s="16"/>
      <c r="D10" s="16"/>
      <c r="E10" s="16"/>
      <c r="F10" s="16"/>
      <c r="G10" s="16"/>
      <c r="H10" s="16"/>
      <c r="I10" s="16"/>
      <c r="J10" s="12" t="n">
        <f aca="false">SUM(E10:F10)</f>
        <v>0</v>
      </c>
      <c r="K10" s="12" t="e">
        <f aca="false">(1-I10/H10)*100</f>
        <v>#DIV/0!</v>
      </c>
      <c r="L10" s="12" t="e">
        <f aca="false">G10/H10</f>
        <v>#DIV/0!</v>
      </c>
      <c r="M10" s="13" t="str">
        <f aca="false">IF(ISBLANK(D10), "Vazio", IF(D10&lt;80, "Não", IF(AND(D10&gt;=80, D10 &lt; 150), "Pouco cascalhenta", IF(AND(D10&gt;=150, D10 &lt;500), "Cascalhenta", "Muito cascalhenta"))))</f>
        <v>Vazio</v>
      </c>
      <c r="N10" s="13" t="str">
        <f aca="false">IF(ISBLANK(H10),"Vazio",IF((J10-H10)&gt;700,"Textura arenosa",IF(AND(H10&lt;350,J10&gt;150),"Textura média",IF(AND(H10&gt;=350,H10&lt;600),"Textura argilosa",IF(H10&gt;=600,"Textura muito argilosa",IF(AND(H10&lt;350,J10&lt;150),"Textura siltosa","Erro"))))))</f>
        <v>Vazio</v>
      </c>
      <c r="P10" s="11"/>
      <c r="Q10" s="11"/>
    </row>
    <row r="11" customFormat="false" ht="12.8" hidden="false" customHeight="false" outlineLevel="0" collapsed="false">
      <c r="A11" s="11"/>
      <c r="B11" s="11"/>
      <c r="C11" s="16"/>
      <c r="D11" s="16"/>
      <c r="E11" s="16"/>
      <c r="F11" s="16"/>
      <c r="G11" s="16"/>
      <c r="H11" s="16"/>
      <c r="I11" s="16"/>
      <c r="J11" s="12" t="n">
        <f aca="false">SUM(E11:F11)</f>
        <v>0</v>
      </c>
      <c r="K11" s="12" t="e">
        <f aca="false">(1-I11/H11)*100</f>
        <v>#DIV/0!</v>
      </c>
      <c r="L11" s="12" t="e">
        <f aca="false">G11/H11</f>
        <v>#DIV/0!</v>
      </c>
      <c r="M11" s="13" t="str">
        <f aca="false">IF(ISBLANK(D11), "Vazio", IF(D11&lt;80, "Não", IF(AND(D11&gt;=80, D11 &lt; 150), "Pouco cascalhenta", IF(AND(D11&gt;=150, D11 &lt;500), "Cascalhenta", "Muito cascalhenta"))))</f>
        <v>Vazio</v>
      </c>
      <c r="N11" s="13" t="str">
        <f aca="false">IF(ISBLANK(H11),"Vazio",IF((J11-H11)&gt;700,"Textura arenosa",IF(AND(H11&lt;350,J11&gt;150),"Textura média",IF(AND(H11&gt;=350,H11&lt;600),"Textura argilosa",IF(H11&gt;=600,"Textura muito argilosa",IF(AND(H11&lt;350,J11&lt;150),"Textura siltosa","Erro"))))))</f>
        <v>Vazio</v>
      </c>
      <c r="P11" s="11"/>
      <c r="Q11" s="11"/>
    </row>
    <row r="12" customFormat="false" ht="12.8" hidden="false" customHeight="false" outlineLevel="0" collapsed="false">
      <c r="A12" s="11"/>
      <c r="B12" s="11"/>
      <c r="C12" s="16"/>
      <c r="D12" s="16"/>
      <c r="E12" s="16"/>
      <c r="F12" s="16"/>
      <c r="G12" s="16"/>
      <c r="H12" s="16"/>
      <c r="I12" s="16"/>
      <c r="J12" s="12" t="n">
        <f aca="false">SUM(E12:F12)</f>
        <v>0</v>
      </c>
      <c r="K12" s="12" t="e">
        <f aca="false">(1-I12/H12)*100</f>
        <v>#DIV/0!</v>
      </c>
      <c r="L12" s="12" t="e">
        <f aca="false">G12/H12</f>
        <v>#DIV/0!</v>
      </c>
      <c r="M12" s="13" t="str">
        <f aca="false">IF(ISBLANK(D12), "Vazio", IF(D12&lt;80, "Não", IF(AND(D12&gt;=80, D12 &lt; 150), "Pouco cascalhenta", IF(AND(D12&gt;=150, D12 &lt;500), "Cascalhenta", "Muito cascalhenta"))))</f>
        <v>Vazio</v>
      </c>
      <c r="N12" s="13" t="str">
        <f aca="false">IF(ISBLANK(H12),"Vazio",IF((J12-H12)&gt;700,"Textura arenosa",IF(AND(H12&lt;350,J12&gt;150),"Textura média",IF(AND(H12&gt;=350,H12&lt;600),"Textura argilosa",IF(H12&gt;=600,"Textura muito argilosa",IF(AND(H12&lt;350,J12&lt;150),"Textura siltosa","Erro"))))))</f>
        <v>Vazio</v>
      </c>
      <c r="P12" s="11"/>
      <c r="Q12" s="11"/>
    </row>
    <row r="13" customFormat="false" ht="12.8" hidden="false" customHeight="false" outlineLevel="0" collapsed="false">
      <c r="A13" s="11"/>
      <c r="B13" s="11"/>
      <c r="C13" s="16"/>
      <c r="D13" s="16"/>
      <c r="E13" s="16"/>
      <c r="F13" s="16"/>
      <c r="G13" s="16"/>
      <c r="H13" s="16"/>
      <c r="I13" s="16"/>
      <c r="J13" s="12" t="n">
        <f aca="false">SUM(E13:F13)</f>
        <v>0</v>
      </c>
      <c r="K13" s="12" t="e">
        <f aca="false">(1-I13/H13)*100</f>
        <v>#DIV/0!</v>
      </c>
      <c r="L13" s="12" t="e">
        <f aca="false">G13/H13</f>
        <v>#DIV/0!</v>
      </c>
      <c r="M13" s="13" t="str">
        <f aca="false">IF(ISBLANK(D13), "Vazio", IF(D13&lt;80, "Não", IF(AND(D13&gt;=80, D13 &lt; 150), "Pouco cascalhenta", IF(AND(D13&gt;=150, D13 &lt;500), "Cascalhenta", "Muito cascalhenta"))))</f>
        <v>Vazio</v>
      </c>
      <c r="N13" s="13" t="str">
        <f aca="false">IF(ISBLANK(H13),"Vazio",IF((J13-H13)&gt;700,"Textura arenosa",IF(AND(H13&lt;350,J13&gt;150),"Textura média",IF(AND(H13&gt;=350,H13&lt;600),"Textura argilosa",IF(H13&gt;=600,"Textura muito argilosa",IF(AND(H13&lt;350,J13&lt;150),"Textura siltosa","Erro"))))))</f>
        <v>Vazio</v>
      </c>
      <c r="P13" s="11"/>
      <c r="Q13" s="11"/>
    </row>
    <row r="14" customFormat="false" ht="12.8" hidden="false" customHeight="false" outlineLevel="0" collapsed="false">
      <c r="A14" s="11"/>
      <c r="B14" s="11"/>
      <c r="C14" s="16"/>
      <c r="D14" s="16"/>
      <c r="E14" s="16"/>
      <c r="F14" s="16"/>
      <c r="G14" s="16"/>
      <c r="H14" s="16"/>
      <c r="I14" s="16"/>
      <c r="J14" s="12" t="n">
        <f aca="false">SUM(E14:F14)</f>
        <v>0</v>
      </c>
      <c r="K14" s="12" t="e">
        <f aca="false">(1-I14/H14)*100</f>
        <v>#DIV/0!</v>
      </c>
      <c r="L14" s="12" t="e">
        <f aca="false">G14/H14</f>
        <v>#DIV/0!</v>
      </c>
      <c r="M14" s="13" t="str">
        <f aca="false">IF(ISBLANK(D14), "Vazio", IF(D14&lt;80, "Não", IF(AND(D14&gt;=80, D14 &lt; 150), "Pouco cascalhenta", IF(AND(D14&gt;=150, D14 &lt;500), "Cascalhenta", "Muito cascalhenta"))))</f>
        <v>Vazio</v>
      </c>
      <c r="N14" s="13" t="str">
        <f aca="false">IF(ISBLANK(H14),"Vazio",IF((J14-H14)&gt;700,"Textura arenosa",IF(AND(H14&lt;350,J14&gt;150),"Textura média",IF(AND(H14&gt;=350,H14&lt;600),"Textura argilosa",IF(H14&gt;=600,"Textura muito argilosa",IF(AND(H14&lt;350,J14&lt;150),"Textura siltosa","Erro"))))))</f>
        <v>Vazio</v>
      </c>
      <c r="P14" s="11"/>
      <c r="Q14" s="11"/>
    </row>
    <row r="15" customFormat="false" ht="12.8" hidden="false" customHeight="false" outlineLevel="0" collapsed="false">
      <c r="A15" s="11"/>
      <c r="B15" s="11"/>
      <c r="C15" s="16"/>
      <c r="D15" s="16"/>
      <c r="E15" s="16"/>
      <c r="F15" s="16"/>
      <c r="G15" s="16"/>
      <c r="H15" s="16"/>
      <c r="I15" s="16"/>
      <c r="J15" s="12" t="n">
        <f aca="false">SUM(E15:F15)</f>
        <v>0</v>
      </c>
      <c r="K15" s="12" t="e">
        <f aca="false">(1-I15/H15)*100</f>
        <v>#DIV/0!</v>
      </c>
      <c r="L15" s="12" t="e">
        <f aca="false">G15/H15</f>
        <v>#DIV/0!</v>
      </c>
      <c r="M15" s="13" t="str">
        <f aca="false">IF(ISBLANK(D15), "Vazio", IF(D15&lt;80, "Não", IF(AND(D15&gt;=80, D15 &lt; 150), "Pouco cascalhenta", IF(AND(D15&gt;=150, D15 &lt;500), "Cascalhenta", "Muito cascalhenta"))))</f>
        <v>Vazio</v>
      </c>
      <c r="N15" s="13" t="str">
        <f aca="false">IF(ISBLANK(H15),"Vazio",IF((J15-H15)&gt;700,"Textura arenosa",IF(AND(H15&lt;350,J15&gt;150),"Textura média",IF(AND(H15&gt;=350,H15&lt;600),"Textura argilosa",IF(H15&gt;=600,"Textura muito argilosa",IF(AND(H15&lt;350,J15&lt;150),"Textura siltosa","Erro"))))))</f>
        <v>Vazio</v>
      </c>
      <c r="P15" s="11"/>
      <c r="Q15" s="11"/>
    </row>
    <row r="16" customFormat="false" ht="12.8" hidden="false" customHeight="false" outlineLevel="0" collapsed="false">
      <c r="A16" s="11"/>
      <c r="B16" s="11"/>
      <c r="C16" s="16"/>
      <c r="D16" s="16"/>
      <c r="E16" s="16"/>
      <c r="F16" s="16"/>
      <c r="G16" s="16"/>
      <c r="H16" s="16"/>
      <c r="I16" s="16"/>
      <c r="J16" s="12" t="n">
        <f aca="false">SUM(E16:F16)</f>
        <v>0</v>
      </c>
      <c r="K16" s="12" t="e">
        <f aca="false">(1-I16/H16)*100</f>
        <v>#DIV/0!</v>
      </c>
      <c r="L16" s="12" t="e">
        <f aca="false">G16/H16</f>
        <v>#DIV/0!</v>
      </c>
      <c r="M16" s="13" t="str">
        <f aca="false">IF(ISBLANK(D16), "Vazio", IF(D16&lt;80, "Não", IF(AND(D16&gt;=80, D16 &lt; 150), "Pouco cascalhenta", IF(AND(D16&gt;=150, D16 &lt;500), "Cascalhenta", "Muito cascalhenta"))))</f>
        <v>Vazio</v>
      </c>
      <c r="N16" s="13" t="str">
        <f aca="false">IF(ISBLANK(H16),"Vazio",IF((J16-H16)&gt;700,"Textura arenosa",IF(AND(H16&lt;350,J16&gt;150),"Textura média",IF(AND(H16&gt;=350,H16&lt;600),"Textura argilosa",IF(H16&gt;=600,"Textura muito argilosa",IF(AND(H16&lt;350,J16&lt;150),"Textura siltosa","Erro"))))))</f>
        <v>Vazio</v>
      </c>
      <c r="P16" s="11"/>
      <c r="Q16" s="11"/>
    </row>
    <row r="17" customFormat="false" ht="12.8" hidden="false" customHeight="false" outlineLevel="0" collapsed="false">
      <c r="A17" s="11"/>
      <c r="B17" s="11"/>
      <c r="C17" s="16"/>
      <c r="D17" s="16"/>
      <c r="E17" s="16"/>
      <c r="F17" s="16"/>
      <c r="G17" s="16"/>
      <c r="H17" s="16"/>
      <c r="I17" s="16"/>
      <c r="J17" s="12" t="n">
        <f aca="false">SUM(E17:F17)</f>
        <v>0</v>
      </c>
      <c r="K17" s="12" t="e">
        <f aca="false">(1-I17/H17)*100</f>
        <v>#DIV/0!</v>
      </c>
      <c r="L17" s="12" t="e">
        <f aca="false">G17/H17</f>
        <v>#DIV/0!</v>
      </c>
      <c r="M17" s="13" t="str">
        <f aca="false">IF(ISBLANK(D17), "Vazio", IF(D17&lt;80, "Não", IF(AND(D17&gt;=80, D17 &lt; 150), "Pouco cascalhenta", IF(AND(D17&gt;=150, D17 &lt;500), "Cascalhenta", "Muito cascalhenta"))))</f>
        <v>Vazio</v>
      </c>
      <c r="N17" s="13" t="str">
        <f aca="false">IF(ISBLANK(H17),"Vazio",IF((J17-H17)&gt;700,"Textura arenosa",IF(AND(H17&lt;350,J17&gt;150),"Textura média",IF(AND(H17&gt;=350,H17&lt;600),"Textura argilosa",IF(H17&gt;=600,"Textura muito argilosa",IF(AND(H17&lt;350,J17&lt;150),"Textura siltosa","Erro"))))))</f>
        <v>Vazio</v>
      </c>
      <c r="P17" s="11"/>
      <c r="Q17" s="11"/>
    </row>
    <row r="18" customFormat="false" ht="12.8" hidden="false" customHeight="false" outlineLevel="0" collapsed="false">
      <c r="A18" s="11"/>
      <c r="B18" s="11"/>
      <c r="C18" s="16"/>
      <c r="D18" s="16"/>
      <c r="E18" s="16"/>
      <c r="F18" s="16"/>
      <c r="G18" s="16"/>
      <c r="H18" s="16"/>
      <c r="I18" s="16"/>
      <c r="J18" s="12" t="n">
        <f aca="false">SUM(E18:F18)</f>
        <v>0</v>
      </c>
      <c r="K18" s="12" t="e">
        <f aca="false">(1-I18/H18)*100</f>
        <v>#DIV/0!</v>
      </c>
      <c r="L18" s="12" t="e">
        <f aca="false">G18/H18</f>
        <v>#DIV/0!</v>
      </c>
      <c r="M18" s="13" t="str">
        <f aca="false">IF(ISBLANK(D18), "Vazio", IF(D18&lt;80, "Não", IF(AND(D18&gt;=80, D18 &lt; 150), "Pouco cascalhenta", IF(AND(D18&gt;=150, D18 &lt;500), "Cascalhenta", "Muito cascalhenta"))))</f>
        <v>Vazio</v>
      </c>
      <c r="N18" s="13" t="str">
        <f aca="false">IF(ISBLANK(H18),"Vazio",IF((J18-H18)&gt;700,"Textura arenosa",IF(AND(H18&lt;350,J18&gt;150),"Textura média",IF(AND(H18&gt;=350,H18&lt;600),"Textura argilosa",IF(H18&gt;=600,"Textura muito argilosa",IF(AND(H18&lt;350,J18&lt;150),"Textura siltosa","Erro"))))))</f>
        <v>Vazio</v>
      </c>
    </row>
    <row r="19" customFormat="false" ht="12.8" hidden="false" customHeight="false" outlineLevel="0" collapsed="false">
      <c r="A19" s="11"/>
      <c r="B19" s="11"/>
      <c r="C19" s="16"/>
      <c r="D19" s="16"/>
      <c r="E19" s="16"/>
      <c r="F19" s="16"/>
      <c r="G19" s="16"/>
      <c r="H19" s="16"/>
      <c r="I19" s="16"/>
      <c r="J19" s="12" t="n">
        <f aca="false">SUM(E19:F19)</f>
        <v>0</v>
      </c>
      <c r="K19" s="12" t="e">
        <f aca="false">(1-I19/H19)*100</f>
        <v>#DIV/0!</v>
      </c>
      <c r="L19" s="12" t="e">
        <f aca="false">G19/H19</f>
        <v>#DIV/0!</v>
      </c>
      <c r="M19" s="13" t="str">
        <f aca="false">IF(ISBLANK(D19), "Vazio", IF(D19&lt;80, "Não", IF(AND(D19&gt;=80, D19 &lt; 150), "Pouco cascalhenta", IF(AND(D19&gt;=150, D19 &lt;500), "Cascalhenta", "Muito cascalhenta"))))</f>
        <v>Vazio</v>
      </c>
      <c r="N19" s="13" t="str">
        <f aca="false">IF(ISBLANK(H19),"Vazio",IF((J19-H19)&gt;700,"Textura arenosa",IF(AND(H19&lt;350,J19&gt;150),"Textura média",IF(AND(H19&gt;=350,H19&lt;600),"Textura argilosa",IF(H19&gt;=600,"Textura muito argilosa",IF(AND(H19&lt;350,J19&lt;150),"Textura siltosa","Erro"))))))</f>
        <v>Vazio</v>
      </c>
    </row>
    <row r="20" customFormat="false" ht="12.8" hidden="false" customHeight="false" outlineLevel="0" collapsed="false">
      <c r="A20" s="11"/>
      <c r="B20" s="11"/>
      <c r="C20" s="16"/>
      <c r="D20" s="16"/>
      <c r="E20" s="16"/>
      <c r="F20" s="16"/>
      <c r="G20" s="16"/>
      <c r="H20" s="16"/>
      <c r="I20" s="16"/>
      <c r="J20" s="12" t="n">
        <f aca="false">SUM(E20:F20)</f>
        <v>0</v>
      </c>
      <c r="K20" s="12" t="e">
        <f aca="false">(1-I20/H20)*100</f>
        <v>#DIV/0!</v>
      </c>
      <c r="L20" s="12" t="e">
        <f aca="false">G20/H20</f>
        <v>#DIV/0!</v>
      </c>
      <c r="M20" s="13" t="str">
        <f aca="false">IF(ISBLANK(D20), "Vazio", IF(D20&lt;80, "Não", IF(AND(D20&gt;=80, D20 &lt; 150), "Pouco cascalhenta", IF(AND(D20&gt;=150, D20 &lt;500), "Cascalhenta", "Muito cascalhenta"))))</f>
        <v>Vazio</v>
      </c>
      <c r="N20" s="13" t="str">
        <f aca="false">IF(ISBLANK(H20),"Vazio",IF((J20-H20)&gt;700,"Textura arenosa",IF(AND(H20&lt;350,J20&gt;150),"Textura média",IF(AND(H20&gt;=350,H20&lt;600),"Textura argilosa",IF(H20&gt;=600,"Textura muito argilosa",IF(AND(H20&lt;350,J20&lt;150),"Textura siltosa","Erro"))))))</f>
        <v>Vazio</v>
      </c>
    </row>
    <row r="23" customFormat="false" ht="12.8" hidden="false" customHeight="false" outlineLevel="0" collapsed="false">
      <c r="G23" s="18"/>
    </row>
    <row r="24" customFormat="false" ht="12.8" hidden="false" customHeight="false" outlineLevel="0" collapsed="false">
      <c r="G24" s="18"/>
    </row>
    <row r="25" customFormat="false" ht="12.8" hidden="false" customHeight="false" outlineLevel="0" collapsed="false">
      <c r="G25" s="18"/>
    </row>
    <row r="26" customFormat="false" ht="12.8" hidden="false" customHeight="false" outlineLevel="0" collapsed="false">
      <c r="G26" s="18"/>
    </row>
    <row r="27" customFormat="false" ht="12.8" hidden="false" customHeight="false" outlineLevel="0" collapsed="false">
      <c r="G27" s="18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20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G3" activeCellId="0" sqref="G3"/>
    </sheetView>
  </sheetViews>
  <sheetFormatPr defaultColWidth="11.5703125" defaultRowHeight="12.8" zeroHeight="false" outlineLevelRow="0" outlineLevelCol="0"/>
  <cols>
    <col collapsed="false" customWidth="true" hidden="false" outlineLevel="0" max="1" min="1" style="3" width="14.43"/>
    <col collapsed="false" customWidth="true" hidden="false" outlineLevel="0" max="22" min="21" style="3" width="18.06"/>
    <col collapsed="false" customWidth="true" hidden="false" outlineLevel="0" max="23" min="23" style="3" width="16.53"/>
    <col collapsed="false" customWidth="true" hidden="false" outlineLevel="0" max="26" min="26" style="3" width="17.36"/>
    <col collapsed="false" customWidth="true" hidden="false" outlineLevel="0" max="30" min="30" style="3" width="16.39"/>
    <col collapsed="false" customWidth="true" hidden="false" outlineLevel="0" max="31" min="31" style="3" width="24.6"/>
  </cols>
  <sheetData>
    <row r="1" customFormat="false" ht="12.8" hidden="false" customHeight="false" outlineLevel="0" collapsed="false">
      <c r="A1" s="9" t="s">
        <v>14</v>
      </c>
      <c r="B1" s="9" t="s">
        <v>15</v>
      </c>
      <c r="C1" s="9" t="s">
        <v>48</v>
      </c>
      <c r="D1" s="9" t="s">
        <v>49</v>
      </c>
      <c r="E1" s="9" t="s">
        <v>50</v>
      </c>
      <c r="F1" s="9" t="s">
        <v>51</v>
      </c>
      <c r="G1" s="9" t="s">
        <v>52</v>
      </c>
      <c r="H1" s="9" t="s">
        <v>53</v>
      </c>
      <c r="I1" s="9" t="s">
        <v>54</v>
      </c>
      <c r="J1" s="9" t="s">
        <v>55</v>
      </c>
      <c r="K1" s="9" t="s">
        <v>56</v>
      </c>
      <c r="L1" s="9" t="s">
        <v>57</v>
      </c>
      <c r="M1" s="9" t="s">
        <v>58</v>
      </c>
      <c r="N1" s="10" t="s">
        <v>59</v>
      </c>
      <c r="O1" s="10" t="s">
        <v>21</v>
      </c>
      <c r="P1" s="10" t="s">
        <v>60</v>
      </c>
      <c r="Q1" s="10" t="s">
        <v>61</v>
      </c>
      <c r="R1" s="10" t="s">
        <v>62</v>
      </c>
      <c r="S1" s="10" t="s">
        <v>63</v>
      </c>
      <c r="T1" s="10" t="s">
        <v>64</v>
      </c>
      <c r="U1" s="10" t="s">
        <v>65</v>
      </c>
      <c r="V1" s="10" t="s">
        <v>66</v>
      </c>
      <c r="W1" s="10" t="s">
        <v>67</v>
      </c>
      <c r="X1" s="10" t="s">
        <v>68</v>
      </c>
      <c r="Y1" s="10" t="s">
        <v>69</v>
      </c>
      <c r="Z1" s="10" t="s">
        <v>70</v>
      </c>
      <c r="AA1" s="10" t="s">
        <v>71</v>
      </c>
      <c r="AB1" s="10" t="s">
        <v>72</v>
      </c>
      <c r="AC1" s="10" t="s">
        <v>73</v>
      </c>
    </row>
    <row r="2" customFormat="false" ht="12.8" hidden="false" customHeight="false" outlineLevel="0" collapsed="false">
      <c r="A2" s="9" t="s">
        <v>29</v>
      </c>
      <c r="B2" s="9" t="s">
        <v>30</v>
      </c>
      <c r="C2" s="9"/>
      <c r="D2" s="9"/>
      <c r="E2" s="9" t="s">
        <v>74</v>
      </c>
      <c r="F2" s="9" t="s">
        <v>74</v>
      </c>
      <c r="G2" s="9" t="s">
        <v>74</v>
      </c>
      <c r="H2" s="9" t="s">
        <v>74</v>
      </c>
      <c r="I2" s="9" t="s">
        <v>74</v>
      </c>
      <c r="J2" s="9" t="s">
        <v>74</v>
      </c>
      <c r="K2" s="9" t="s">
        <v>75</v>
      </c>
      <c r="L2" s="9" t="s">
        <v>31</v>
      </c>
      <c r="M2" s="9" t="s">
        <v>76</v>
      </c>
      <c r="N2" s="19" t="s">
        <v>31</v>
      </c>
      <c r="O2" s="10" t="s">
        <v>77</v>
      </c>
      <c r="P2" s="10" t="s">
        <v>74</v>
      </c>
      <c r="Q2" s="10" t="s">
        <v>74</v>
      </c>
      <c r="R2" s="10" t="s">
        <v>74</v>
      </c>
      <c r="S2" s="10" t="s">
        <v>32</v>
      </c>
      <c r="T2" s="10" t="s">
        <v>32</v>
      </c>
      <c r="U2" s="10" t="s">
        <v>32</v>
      </c>
      <c r="V2" s="10" t="s">
        <v>78</v>
      </c>
      <c r="W2" s="10" t="s">
        <v>78</v>
      </c>
      <c r="X2" s="10" t="s">
        <v>78</v>
      </c>
      <c r="Y2" s="10" t="s">
        <v>78</v>
      </c>
      <c r="Z2" s="10" t="s">
        <v>78</v>
      </c>
      <c r="AA2" s="10" t="s">
        <v>78</v>
      </c>
      <c r="AB2" s="10" t="s">
        <v>78</v>
      </c>
      <c r="AC2" s="10" t="s">
        <v>78</v>
      </c>
    </row>
    <row r="3" customFormat="false" ht="12.8" hidden="false" customHeight="false" outlineLevel="0" collapsed="false">
      <c r="A3" s="11" t="s">
        <v>33</v>
      </c>
      <c r="B3" s="11" t="n">
        <v>0.15</v>
      </c>
      <c r="C3" s="16" t="n">
        <v>3.6</v>
      </c>
      <c r="D3" s="16" t="n">
        <v>3.5</v>
      </c>
      <c r="E3" s="16" t="n">
        <v>0.06</v>
      </c>
      <c r="F3" s="16" t="n">
        <v>0.07</v>
      </c>
      <c r="G3" s="16" t="n">
        <v>0.05</v>
      </c>
      <c r="H3" s="16" t="n">
        <v>0.03</v>
      </c>
      <c r="I3" s="16" t="n">
        <v>1.8</v>
      </c>
      <c r="J3" s="16" t="n">
        <v>3.15</v>
      </c>
      <c r="K3" s="16" t="n">
        <v>0.49</v>
      </c>
      <c r="L3" s="16" t="n">
        <v>10.3</v>
      </c>
      <c r="M3" s="16"/>
      <c r="N3" s="12" t="n">
        <f aca="false">L3*1.724</f>
        <v>17.7572</v>
      </c>
      <c r="O3" s="12" t="n">
        <f aca="false">'1. Atributos Diagnósticos - Fís'!H3</f>
        <v>80</v>
      </c>
      <c r="P3" s="12" t="n">
        <f aca="false">R3+SUM(I3:J3)</f>
        <v>5.16</v>
      </c>
      <c r="Q3" s="12" t="n">
        <f aca="false">P3*1000/O3</f>
        <v>64.5</v>
      </c>
      <c r="R3" s="12" t="n">
        <f aca="false">SUM(E3:H3)</f>
        <v>0.21</v>
      </c>
      <c r="S3" s="12" t="n">
        <f aca="false">R3/P3*100</f>
        <v>4.06976744186047</v>
      </c>
      <c r="T3" s="12" t="n">
        <f aca="false">I3/SUM(E3:I3)*100</f>
        <v>89.5522388059701</v>
      </c>
      <c r="U3" s="12" t="n">
        <f aca="false">H3/P3*100</f>
        <v>0.581395348837209</v>
      </c>
      <c r="V3" s="12" t="str">
        <f aca="false">IF(ISBLANK(L3), "Vazio", IF(L3&gt;=80, "Material orgânico", "Material mineral"))</f>
        <v>Material mineral</v>
      </c>
      <c r="W3" s="12" t="str">
        <f aca="false">IF(ISBLANK(S3), "Vazio", IF(S3&gt;=50, "Eutrófico", "Distrófico"))</f>
        <v>Distrófico</v>
      </c>
      <c r="X3" s="12" t="str">
        <f aca="false">IF(ISBLANK(D3), "Vazio", IF(AND(SUM(R3,I3)&lt;=1.5, OR(D3&gt;=5,      (D3-C3)&gt;=0)), "Ácrico", "Não"))</f>
        <v>Não</v>
      </c>
      <c r="Y3" s="12" t="str">
        <f aca="false">IF(ISBLANK(I3),"Vazio",IF(OR(AND(I3&gt;=4, S3&lt;50),AND(I3&gt;=4, T3&gt;=50)),"Alumínico","Não"))</f>
        <v>Não</v>
      </c>
      <c r="Z3" s="12" t="str">
        <f aca="false">IF(ISBLANK(Q3), "Vazio", IF(Q3&gt;= 27, "Ta - atividade alta", "Tb - atividade baixa"))</f>
        <v>Ta - atividade alta</v>
      </c>
      <c r="AA3" s="12" t="str">
        <f aca="false">IF(ISBLANK(C3), "Vazio", IF(AND(C3 &gt;=5.7, R3 &gt;= 2), "Êutrico", "Não"))</f>
        <v>Não</v>
      </c>
      <c r="AB3" s="12" t="str">
        <f aca="false">IF(ISBLANK(M3),"Vazio",IF(M3&lt;4,"Não",IF(AND(M3&gt;=4,M3&lt;7),"Salino","Sálico")))</f>
        <v>Vazio</v>
      </c>
      <c r="AC3" s="12" t="str">
        <f aca="false">IF(ISBLANK(U3),"Vazio",IF(U3&lt;6,"Não",IF(AND(U3&gt;=6,U3&lt;15),"Solódico","Sódico")))</f>
        <v>Não</v>
      </c>
    </row>
    <row r="4" customFormat="false" ht="12.8" hidden="false" customHeight="false" outlineLevel="0" collapsed="false">
      <c r="A4" s="11" t="s">
        <v>35</v>
      </c>
      <c r="B4" s="11" t="s">
        <v>36</v>
      </c>
      <c r="C4" s="16" t="n">
        <v>4.3</v>
      </c>
      <c r="D4" s="16" t="n">
        <v>4.1</v>
      </c>
      <c r="E4" s="16" t="n">
        <v>0.02</v>
      </c>
      <c r="F4" s="16" t="n">
        <v>0.02</v>
      </c>
      <c r="G4" s="16" t="n">
        <v>0.03</v>
      </c>
      <c r="H4" s="16" t="n">
        <v>0.03</v>
      </c>
      <c r="I4" s="16" t="n">
        <v>1.2</v>
      </c>
      <c r="J4" s="16" t="n">
        <v>4.74</v>
      </c>
      <c r="K4" s="16" t="n">
        <v>0.13</v>
      </c>
      <c r="L4" s="16" t="n">
        <v>6.2</v>
      </c>
      <c r="M4" s="16"/>
      <c r="N4" s="12" t="n">
        <f aca="false">L4*1.724</f>
        <v>10.6888</v>
      </c>
      <c r="O4" s="12" t="n">
        <f aca="false">'1. Atributos Diagnósticos - Fís'!H4</f>
        <v>180</v>
      </c>
      <c r="P4" s="12" t="n">
        <f aca="false">R4+SUM(I4:J4)</f>
        <v>6.04</v>
      </c>
      <c r="Q4" s="12" t="n">
        <f aca="false">P4*1000/O4</f>
        <v>33.5555555555556</v>
      </c>
      <c r="R4" s="12" t="n">
        <f aca="false">SUM(E4:H4)</f>
        <v>0.1</v>
      </c>
      <c r="S4" s="12" t="n">
        <f aca="false">R4/P4*100</f>
        <v>1.65562913907285</v>
      </c>
      <c r="T4" s="12" t="n">
        <f aca="false">I4/SUM(E4:I4)*100</f>
        <v>92.3076923076923</v>
      </c>
      <c r="U4" s="12" t="n">
        <f aca="false">H4/P4*100</f>
        <v>0.496688741721854</v>
      </c>
      <c r="V4" s="12" t="str">
        <f aca="false">IF(ISBLANK(L4), "Vazio", IF(L4&gt;=80, "Material orgânico", "Material mineral"))</f>
        <v>Material mineral</v>
      </c>
      <c r="W4" s="12" t="str">
        <f aca="false">IF(ISBLANK(S4), "Vazio", IF(S4&gt;=50, "Eutrófico", "Distrófico"))</f>
        <v>Distrófico</v>
      </c>
      <c r="X4" s="12" t="str">
        <f aca="false">IF(ISBLANK(D4), "Vazio", IF(AND(SUM(R4,I4)&lt;=1.5, OR(D4&gt;=5,      (D4-C4)&gt;=0)), "Ácrico", "Não"))</f>
        <v>Não</v>
      </c>
      <c r="Y4" s="12" t="str">
        <f aca="false">IF(ISBLANK(I4),"Vazio",IF(OR(AND(I4&gt;=4, S4&lt;50),AND(I4&gt;=4, T4&gt;=50)),"Alumínico","Não"))</f>
        <v>Não</v>
      </c>
      <c r="Z4" s="12" t="str">
        <f aca="false">IF(ISBLANK(Q4), "Vazio", IF(Q4&gt;= 27, "Ta - atividade alta", "Tb - atividade baixa"))</f>
        <v>Ta - atividade alta</v>
      </c>
      <c r="AA4" s="12" t="str">
        <f aca="false">IF(ISBLANK(C4), "Vazio", IF(AND(C4 &gt;=5.7, R4 &gt;= 2), "Êutrico", "Não"))</f>
        <v>Não</v>
      </c>
      <c r="AB4" s="12" t="str">
        <f aca="false">IF(ISBLANK(M4),"Vazio",IF(M4&lt;4,"Não",IF(AND(M4&gt;=4,M4&lt;7),"Salino","Sálico")))</f>
        <v>Vazio</v>
      </c>
      <c r="AC4" s="12" t="str">
        <f aca="false">IF(ISBLANK(U4),"Vazio",IF(U4&lt;6,"Não",IF(AND(U4&gt;=6,U4&lt;15),"Solódico","Sódico")))</f>
        <v>Não</v>
      </c>
    </row>
    <row r="5" customFormat="false" ht="12.8" hidden="false" customHeight="false" outlineLevel="0" collapsed="false">
      <c r="A5" s="11" t="s">
        <v>37</v>
      </c>
      <c r="B5" s="11" t="s">
        <v>38</v>
      </c>
      <c r="C5" s="16" t="n">
        <v>4.4</v>
      </c>
      <c r="D5" s="16" t="n">
        <v>4.1</v>
      </c>
      <c r="E5" s="16" t="n">
        <v>0.01</v>
      </c>
      <c r="F5" s="16" t="n">
        <v>0.02</v>
      </c>
      <c r="G5" s="16" t="n">
        <v>0.03</v>
      </c>
      <c r="H5" s="16" t="n">
        <v>0.02</v>
      </c>
      <c r="I5" s="16" t="n">
        <v>0.8</v>
      </c>
      <c r="J5" s="16" t="n">
        <v>3.98</v>
      </c>
      <c r="K5" s="16" t="n">
        <v>0</v>
      </c>
      <c r="L5" s="16" t="n">
        <v>3.2</v>
      </c>
      <c r="M5" s="16"/>
      <c r="N5" s="12" t="n">
        <f aca="false">L5*1.724</f>
        <v>5.5168</v>
      </c>
      <c r="O5" s="12" t="n">
        <f aca="false">'1. Atributos Diagnósticos - Fís'!H5</f>
        <v>180</v>
      </c>
      <c r="P5" s="12" t="n">
        <f aca="false">R5+SUM(I5:J5)</f>
        <v>4.86</v>
      </c>
      <c r="Q5" s="12" t="n">
        <f aca="false">P5*1000/O5</f>
        <v>27</v>
      </c>
      <c r="R5" s="12" t="n">
        <f aca="false">SUM(E5:H5)</f>
        <v>0.08</v>
      </c>
      <c r="S5" s="12" t="n">
        <f aca="false">R5/P5*100</f>
        <v>1.64609053497942</v>
      </c>
      <c r="T5" s="12" t="n">
        <f aca="false">I5/SUM(E5:I5)*100</f>
        <v>90.9090909090909</v>
      </c>
      <c r="U5" s="12" t="n">
        <f aca="false">H5/P5*100</f>
        <v>0.411522633744856</v>
      </c>
      <c r="V5" s="12" t="str">
        <f aca="false">IF(ISBLANK(L5), "Vazio", IF(L5&gt;=80, "Material orgânico", "Material mineral"))</f>
        <v>Material mineral</v>
      </c>
      <c r="W5" s="12" t="str">
        <f aca="false">IF(ISBLANK(S5), "Vazio", IF(S5&gt;=50, "Eutrófico", "Distrófico"))</f>
        <v>Distrófico</v>
      </c>
      <c r="X5" s="12" t="str">
        <f aca="false">IF(ISBLANK(D5), "Vazio", IF(AND(SUM(R5,I5)&lt;=1.5, OR(D5&gt;=5,      (D5-C5)&gt;=0)), "Ácrico", "Não"))</f>
        <v>Não</v>
      </c>
      <c r="Y5" s="12" t="str">
        <f aca="false">IF(ISBLANK(I5),"Vazio",IF(OR(AND(I5&gt;=4, S5&lt;50),AND(I5&gt;=4, T5&gt;=50)),"Alumínico","Não"))</f>
        <v>Não</v>
      </c>
      <c r="Z5" s="12" t="str">
        <f aca="false">IF(ISBLANK(Q5), "Vazio", IF(Q5&gt;= 27, "Ta - atividade alta", "Tb - atividade baixa"))</f>
        <v>Ta - atividade alta</v>
      </c>
      <c r="AA5" s="12" t="str">
        <f aca="false">IF(ISBLANK(C5), "Vazio", IF(AND(C5 &gt;=5.7, R5 &gt;= 2), "Êutrico", "Não"))</f>
        <v>Não</v>
      </c>
      <c r="AB5" s="12" t="str">
        <f aca="false">IF(ISBLANK(M5),"Vazio",IF(M5&lt;4,"Não",IF(AND(M5&gt;=4,M5&lt;7),"Salino","Sálico")))</f>
        <v>Vazio</v>
      </c>
      <c r="AC5" s="12" t="str">
        <f aca="false">IF(ISBLANK(U5),"Vazio",IF(U5&lt;6,"Não",IF(AND(U5&gt;=6,U5&lt;15),"Solódico","Sódico")))</f>
        <v>Não</v>
      </c>
    </row>
    <row r="6" customFormat="false" ht="12.8" hidden="false" customHeight="false" outlineLevel="0" collapsed="false">
      <c r="A6" s="11" t="s">
        <v>42</v>
      </c>
      <c r="B6" s="11" t="s">
        <v>43</v>
      </c>
      <c r="C6" s="16" t="n">
        <v>4.5</v>
      </c>
      <c r="D6" s="16" t="n">
        <v>4</v>
      </c>
      <c r="E6" s="16" t="n">
        <v>0.01</v>
      </c>
      <c r="F6" s="16" t="n">
        <v>0.04</v>
      </c>
      <c r="G6" s="16" t="n">
        <v>0.03</v>
      </c>
      <c r="H6" s="16" t="n">
        <v>0.02</v>
      </c>
      <c r="I6" s="16" t="n">
        <v>0.8</v>
      </c>
      <c r="J6" s="16" t="n">
        <v>3.49</v>
      </c>
      <c r="K6" s="16" t="n">
        <v>0</v>
      </c>
      <c r="L6" s="16" t="n">
        <v>2.6</v>
      </c>
      <c r="M6" s="16"/>
      <c r="N6" s="12" t="n">
        <f aca="false">L6*1.724</f>
        <v>4.4824</v>
      </c>
      <c r="O6" s="12" t="n">
        <f aca="false">'1. Atributos Diagnósticos - Fís'!H6</f>
        <v>180</v>
      </c>
      <c r="P6" s="12" t="n">
        <f aca="false">R6+SUM(I6:J6)</f>
        <v>4.39</v>
      </c>
      <c r="Q6" s="12" t="n">
        <f aca="false">P6*1000/O6</f>
        <v>24.3888888888889</v>
      </c>
      <c r="R6" s="12" t="n">
        <f aca="false">SUM(E6:H6)</f>
        <v>0.1</v>
      </c>
      <c r="S6" s="12" t="n">
        <f aca="false">R6/P6*100</f>
        <v>2.27790432801822</v>
      </c>
      <c r="T6" s="12" t="n">
        <f aca="false">I6/SUM(E6:I6)*100</f>
        <v>88.8888888888889</v>
      </c>
      <c r="U6" s="12" t="n">
        <f aca="false">H6/P6*100</f>
        <v>0.455580865603645</v>
      </c>
      <c r="V6" s="12" t="str">
        <f aca="false">IF(ISBLANK(L6), "Vazio", IF(L6&gt;=80, "Material orgânico", "Material mineral"))</f>
        <v>Material mineral</v>
      </c>
      <c r="W6" s="12" t="str">
        <f aca="false">IF(ISBLANK(S6), "Vazio", IF(S6&gt;=50, "Eutrófico", "Distrófico"))</f>
        <v>Distrófico</v>
      </c>
      <c r="X6" s="12" t="str">
        <f aca="false">IF(ISBLANK(D6), "Vazio", IF(AND(SUM(R6,I6)&lt;=1.5, OR(D6&gt;=5,      (D6-C6)&gt;=0)), "Ácrico", "Não"))</f>
        <v>Não</v>
      </c>
      <c r="Y6" s="12" t="str">
        <f aca="false">IF(ISBLANK(I6),"Vazio",IF(OR(AND(I6&gt;=4, S6&lt;50),AND(I6&gt;=4, T6&gt;=50)),"Alumínico","Não"))</f>
        <v>Não</v>
      </c>
      <c r="Z6" s="12" t="str">
        <f aca="false">IF(ISBLANK(Q6), "Vazio", IF(Q6&gt;= 27, "Ta - atividade alta", "Tb - atividade baixa"))</f>
        <v>Tb - atividade baixa</v>
      </c>
      <c r="AA6" s="12" t="str">
        <f aca="false">IF(ISBLANK(C6), "Vazio", IF(AND(C6 &gt;=5.7, R6 &gt;= 2), "Êutrico", "Não"))</f>
        <v>Não</v>
      </c>
      <c r="AB6" s="12" t="str">
        <f aca="false">IF(ISBLANK(M6),"Vazio",IF(M6&lt;4,"Não",IF(AND(M6&gt;=4,M6&lt;7),"Salino","Sálico")))</f>
        <v>Vazio</v>
      </c>
      <c r="AC6" s="12" t="str">
        <f aca="false">IF(ISBLANK(U6),"Vazio",IF(U6&lt;6,"Não",IF(AND(U6&gt;=6,U6&lt;15),"Solódico","Sódico")))</f>
        <v>Não</v>
      </c>
    </row>
    <row r="7" customFormat="false" ht="12.8" hidden="false" customHeight="false" outlineLevel="0" collapsed="false">
      <c r="A7" s="11" t="s">
        <v>45</v>
      </c>
      <c r="B7" s="11" t="s">
        <v>46</v>
      </c>
      <c r="C7" s="16" t="n">
        <v>4.5</v>
      </c>
      <c r="D7" s="16" t="n">
        <v>4.1</v>
      </c>
      <c r="E7" s="16" t="n">
        <v>0.01</v>
      </c>
      <c r="F7" s="16" t="n">
        <v>0.01</v>
      </c>
      <c r="G7" s="16" t="n">
        <v>0.03</v>
      </c>
      <c r="H7" s="16" t="n">
        <v>0.02</v>
      </c>
      <c r="I7" s="16" t="n">
        <v>0.8</v>
      </c>
      <c r="J7" s="16" t="n">
        <v>2.83</v>
      </c>
      <c r="K7" s="16" t="n">
        <v>0</v>
      </c>
      <c r="L7" s="16" t="n">
        <v>1.7</v>
      </c>
      <c r="M7" s="16"/>
      <c r="N7" s="12" t="n">
        <f aca="false">L7*1.724</f>
        <v>2.9308</v>
      </c>
      <c r="O7" s="12" t="n">
        <f aca="false">'1. Atributos Diagnósticos - Fís'!H7</f>
        <v>170</v>
      </c>
      <c r="P7" s="12" t="n">
        <f aca="false">R7+SUM(I7:J7)</f>
        <v>3.7</v>
      </c>
      <c r="Q7" s="12" t="n">
        <f aca="false">P7*1000/O7</f>
        <v>21.7647058823529</v>
      </c>
      <c r="R7" s="12" t="n">
        <f aca="false">SUM(E7:H7)</f>
        <v>0.07</v>
      </c>
      <c r="S7" s="12" t="n">
        <f aca="false">R7/P7*100</f>
        <v>1.89189189189189</v>
      </c>
      <c r="T7" s="12" t="n">
        <f aca="false">I7/SUM(E7:I7)*100</f>
        <v>91.9540229885057</v>
      </c>
      <c r="U7" s="12" t="n">
        <f aca="false">H7/P7*100</f>
        <v>0.540540540540541</v>
      </c>
      <c r="V7" s="12" t="str">
        <f aca="false">IF(ISBLANK(L7), "Vazio", IF(L7&gt;=80, "Material orgânico", "Material mineral"))</f>
        <v>Material mineral</v>
      </c>
      <c r="W7" s="12" t="str">
        <f aca="false">IF(ISBLANK(S7), "Vazio", IF(S7&gt;=50, "Eutrófico", "Distrófico"))</f>
        <v>Distrófico</v>
      </c>
      <c r="X7" s="12" t="str">
        <f aca="false">IF(ISBLANK(D7), "Vazio", IF(AND(SUM(R7,I7)&lt;=1.5, OR(D7&gt;=5,      (D7-C7)&gt;=0)), "Ácrico", "Não"))</f>
        <v>Não</v>
      </c>
      <c r="Y7" s="12" t="str">
        <f aca="false">IF(ISBLANK(I7),"Vazio",IF(OR(AND(I7&gt;=4, S7&lt;50),AND(I7&gt;=4, T7&gt;=50)),"Alumínico","Não"))</f>
        <v>Não</v>
      </c>
      <c r="Z7" s="12" t="str">
        <f aca="false">IF(ISBLANK(Q7), "Vazio", IF(Q7&gt;= 27, "Ta - atividade alta", "Tb - atividade baixa"))</f>
        <v>Tb - atividade baixa</v>
      </c>
      <c r="AA7" s="12" t="str">
        <f aca="false">IF(ISBLANK(C7), "Vazio", IF(AND(C7 &gt;=5.7, R7 &gt;= 2), "Êutrico", "Não"))</f>
        <v>Não</v>
      </c>
      <c r="AB7" s="12" t="str">
        <f aca="false">IF(ISBLANK(M7),"Vazio",IF(M7&lt;4,"Não",IF(AND(M7&gt;=4,M7&lt;7),"Salino","Sálico")))</f>
        <v>Vazio</v>
      </c>
      <c r="AC7" s="12" t="str">
        <f aca="false">IF(ISBLANK(U7),"Vazio",IF(U7&lt;6,"Não",IF(AND(U7&gt;=6,U7&lt;15),"Solódico","Sódico")))</f>
        <v>Não</v>
      </c>
    </row>
    <row r="8" customFormat="false" ht="12.8" hidden="false" customHeight="false" outlineLevel="0" collapsed="false">
      <c r="A8" s="11"/>
      <c r="B8" s="11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2" t="n">
        <f aca="false">L8*1.724</f>
        <v>0</v>
      </c>
      <c r="O8" s="12" t="n">
        <f aca="false">'1. Atributos Diagnósticos - Fís'!H8</f>
        <v>0</v>
      </c>
      <c r="P8" s="12" t="n">
        <f aca="false">R8+SUM(I8:J8)</f>
        <v>0</v>
      </c>
      <c r="Q8" s="12" t="e">
        <f aca="false">P8*1000/O8</f>
        <v>#DIV/0!</v>
      </c>
      <c r="R8" s="12" t="n">
        <f aca="false">SUM(E8:H8)</f>
        <v>0</v>
      </c>
      <c r="S8" s="12" t="e">
        <f aca="false">R8/P8*100</f>
        <v>#DIV/0!</v>
      </c>
      <c r="T8" s="12" t="e">
        <f aca="false">I8/SUM(E8:I8)*100</f>
        <v>#DIV/0!</v>
      </c>
      <c r="U8" s="12" t="e">
        <f aca="false">H8/P8*100</f>
        <v>#DIV/0!</v>
      </c>
      <c r="V8" s="12" t="str">
        <f aca="false">IF(ISBLANK(L8), "Vazio", IF(L8&gt;=80, "Material orgânico", "Material mineral"))</f>
        <v>Vazio</v>
      </c>
      <c r="W8" s="12" t="e">
        <f aca="false">IF(ISBLANK(S8), "Vazio", IF(S8&gt;=50, "Eutrófico", "Distrófico"))</f>
        <v>#DIV/0!</v>
      </c>
      <c r="X8" s="12" t="str">
        <f aca="false">IF(ISBLANK(D8), "Vazio", IF(AND(SUM(R8,I8)&lt;=1.5, OR(D8&gt;=5,      (D8-C8)&gt;=0)), "Ácrico", "Não"))</f>
        <v>Vazio</v>
      </c>
      <c r="Y8" s="12" t="str">
        <f aca="false">IF(ISBLANK(I8),"Vazio",IF(OR(AND(I8&gt;=4, S8&lt;50),AND(I8&gt;=4, T8&gt;=50)),"Alumínico","Não"))</f>
        <v>Vazio</v>
      </c>
      <c r="Z8" s="12" t="e">
        <f aca="false">IF(ISBLANK(Q8), "Vazio", IF(Q8&gt;= 27, "Ta - atividade alta", "Tb - atividade baixa"))</f>
        <v>#DIV/0!</v>
      </c>
      <c r="AA8" s="12" t="str">
        <f aca="false">IF(ISBLANK(C8), "Vazio", IF(AND(C8 &gt;=5.7, R8 &gt;= 2), "Êutrico", "Não"))</f>
        <v>Vazio</v>
      </c>
      <c r="AB8" s="12" t="str">
        <f aca="false">IF(ISBLANK(M8),"Vazio",IF(M8&lt;4,"Não",IF(AND(M8&gt;=4,M8&lt;7),"Salino","Sálico")))</f>
        <v>Vazio</v>
      </c>
      <c r="AC8" s="12" t="e">
        <f aca="false">IF(ISBLANK(U8),"Vazio",IF(U8&lt;6,"Não",IF(AND(U8&gt;=6,U8&lt;15),"Solódico","Sódico")))</f>
        <v>#DIV/0!</v>
      </c>
    </row>
    <row r="9" customFormat="false" ht="12.8" hidden="false" customHeight="false" outlineLevel="0" collapsed="false">
      <c r="A9" s="11"/>
      <c r="B9" s="11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2" t="n">
        <f aca="false">L9*1.724</f>
        <v>0</v>
      </c>
      <c r="O9" s="12" t="n">
        <f aca="false">'1. Atributos Diagnósticos - Fís'!H9</f>
        <v>0</v>
      </c>
      <c r="P9" s="12" t="n">
        <f aca="false">R9+SUM(I9:J9)</f>
        <v>0</v>
      </c>
      <c r="Q9" s="12" t="e">
        <f aca="false">P9*1000/O9</f>
        <v>#DIV/0!</v>
      </c>
      <c r="R9" s="12" t="n">
        <f aca="false">SUM(E9:H9)</f>
        <v>0</v>
      </c>
      <c r="S9" s="12" t="e">
        <f aca="false">R9/P9*100</f>
        <v>#DIV/0!</v>
      </c>
      <c r="T9" s="12" t="e">
        <f aca="false">I9/SUM(E9:I9)*100</f>
        <v>#DIV/0!</v>
      </c>
      <c r="U9" s="12" t="e">
        <f aca="false">H9/P9*100</f>
        <v>#DIV/0!</v>
      </c>
      <c r="V9" s="12" t="str">
        <f aca="false">IF(ISBLANK(L9), "Vazio", IF(L9&gt;=80, "Material orgânico", "Material mineral"))</f>
        <v>Vazio</v>
      </c>
      <c r="W9" s="12" t="e">
        <f aca="false">IF(ISBLANK(S9), "Vazio", IF(S9&gt;=50, "Eutrófico", "Distrófico"))</f>
        <v>#DIV/0!</v>
      </c>
      <c r="X9" s="12" t="str">
        <f aca="false">IF(ISBLANK(D9), "Vazio", IF(AND(SUM(R9,I9)&lt;=1.5, OR(D9&gt;=5,      (D9-C9)&gt;=0)), "Ácrico", "Não"))</f>
        <v>Vazio</v>
      </c>
      <c r="Y9" s="12" t="str">
        <f aca="false">IF(ISBLANK(I9),"Vazio",IF(OR(AND(I9&gt;=4, S9&lt;50),AND(I9&gt;=4, T9&gt;=50)),"Alumínico","Não"))</f>
        <v>Vazio</v>
      </c>
      <c r="Z9" s="12" t="e">
        <f aca="false">IF(ISBLANK(Q9), "Vazio", IF(Q9&gt;= 27, "Ta - atividade alta", "Tb - atividade baixa"))</f>
        <v>#DIV/0!</v>
      </c>
      <c r="AA9" s="12" t="str">
        <f aca="false">IF(ISBLANK(C9), "Vazio", IF(AND(C9 &gt;=5.7, R9 &gt;= 2), "Êutrico", "Não"))</f>
        <v>Vazio</v>
      </c>
      <c r="AB9" s="12" t="str">
        <f aca="false">IF(ISBLANK(M9),"Vazio",IF(M9&lt;4,"Não",IF(AND(M9&gt;=4,M9&lt;7),"Salino","Sálico")))</f>
        <v>Vazio</v>
      </c>
      <c r="AC9" s="12" t="e">
        <f aca="false">IF(ISBLANK(U9),"Vazio",IF(U9&lt;6,"Não",IF(AND(U9&gt;=6,U9&lt;15),"Solódico","Sódico")))</f>
        <v>#DIV/0!</v>
      </c>
    </row>
    <row r="10" customFormat="false" ht="12.8" hidden="false" customHeight="false" outlineLevel="0" collapsed="false">
      <c r="A10" s="11"/>
      <c r="B10" s="11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2" t="n">
        <f aca="false">L10*1.724</f>
        <v>0</v>
      </c>
      <c r="O10" s="12" t="n">
        <f aca="false">'1. Atributos Diagnósticos - Fís'!H10</f>
        <v>0</v>
      </c>
      <c r="P10" s="12" t="n">
        <f aca="false">R10+SUM(I10:J10)</f>
        <v>0</v>
      </c>
      <c r="Q10" s="12" t="e">
        <f aca="false">P10*1000/O10</f>
        <v>#DIV/0!</v>
      </c>
      <c r="R10" s="12" t="n">
        <f aca="false">SUM(E10:H10)</f>
        <v>0</v>
      </c>
      <c r="S10" s="12" t="e">
        <f aca="false">R10/P10*100</f>
        <v>#DIV/0!</v>
      </c>
      <c r="T10" s="12" t="e">
        <f aca="false">I10/SUM(E10:I10)*100</f>
        <v>#DIV/0!</v>
      </c>
      <c r="U10" s="12" t="e">
        <f aca="false">H10/P10*100</f>
        <v>#DIV/0!</v>
      </c>
      <c r="V10" s="12" t="str">
        <f aca="false">IF(ISBLANK(L10), "Vazio", IF(L10&gt;=80, "Material orgânico", "Material mineral"))</f>
        <v>Vazio</v>
      </c>
      <c r="W10" s="12" t="e">
        <f aca="false">IF(ISBLANK(S10), "Vazio", IF(S10&gt;=50, "Eutrófico", "Distrófico"))</f>
        <v>#DIV/0!</v>
      </c>
      <c r="X10" s="12" t="str">
        <f aca="false">IF(ISBLANK(D10), "Vazio", IF(AND(SUM(R10,I10)&lt;=1.5, OR(D10&gt;=5,      (D10-C10)&gt;=0)), "Ácrico", "Não"))</f>
        <v>Vazio</v>
      </c>
      <c r="Y10" s="12" t="str">
        <f aca="false">IF(ISBLANK(I10),"Vazio",IF(OR(AND(I10&gt;=4, S10&lt;50),AND(I10&gt;=4, T10&gt;=50)),"Alumínico","Não"))</f>
        <v>Vazio</v>
      </c>
      <c r="Z10" s="12" t="e">
        <f aca="false">IF(ISBLANK(Q10), "Vazio", IF(Q10&gt;= 27, "Ta - atividade alta", "Tb - atividade baixa"))</f>
        <v>#DIV/0!</v>
      </c>
      <c r="AA10" s="12" t="str">
        <f aca="false">IF(ISBLANK(C10), "Vazio", IF(AND(C10 &gt;=5.7, R10 &gt;= 2), "Êutrico", "Não"))</f>
        <v>Vazio</v>
      </c>
      <c r="AB10" s="12" t="str">
        <f aca="false">IF(ISBLANK(M10),"Vazio",IF(M10&lt;4,"Não",IF(AND(M10&gt;=4,M10&lt;7),"Salino","Sálico")))</f>
        <v>Vazio</v>
      </c>
      <c r="AC10" s="12" t="e">
        <f aca="false">IF(ISBLANK(U10),"Vazio",IF(U10&lt;6,"Não",IF(AND(U10&gt;=6,U10&lt;15),"Solódico","Sódico")))</f>
        <v>#DIV/0!</v>
      </c>
    </row>
    <row r="11" customFormat="false" ht="12.8" hidden="false" customHeight="false" outlineLevel="0" collapsed="false">
      <c r="A11" s="11"/>
      <c r="B11" s="11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2" t="n">
        <f aca="false">L11*1.724</f>
        <v>0</v>
      </c>
      <c r="O11" s="12" t="n">
        <f aca="false">'1. Atributos Diagnósticos - Fís'!H11</f>
        <v>0</v>
      </c>
      <c r="P11" s="12" t="n">
        <f aca="false">R11+SUM(I11:J11)</f>
        <v>0</v>
      </c>
      <c r="Q11" s="12" t="e">
        <f aca="false">P11*1000/O11</f>
        <v>#DIV/0!</v>
      </c>
      <c r="R11" s="12" t="n">
        <f aca="false">SUM(E11:H11)</f>
        <v>0</v>
      </c>
      <c r="S11" s="12" t="e">
        <f aca="false">R11/P11*100</f>
        <v>#DIV/0!</v>
      </c>
      <c r="T11" s="12" t="e">
        <f aca="false">I11/SUM(E11:I11)*100</f>
        <v>#DIV/0!</v>
      </c>
      <c r="U11" s="12" t="e">
        <f aca="false">H11/P11*100</f>
        <v>#DIV/0!</v>
      </c>
      <c r="V11" s="12" t="str">
        <f aca="false">IF(ISBLANK(L11), "Vazio", IF(L11&gt;=80, "Material orgânico", "Material mineral"))</f>
        <v>Vazio</v>
      </c>
      <c r="W11" s="12" t="e">
        <f aca="false">IF(ISBLANK(S11), "Vazio", IF(S11&gt;=50, "Eutrófico", "Distrófico"))</f>
        <v>#DIV/0!</v>
      </c>
      <c r="X11" s="12" t="str">
        <f aca="false">IF(ISBLANK(D11), "Vazio", IF(AND(SUM(R11,I11)&lt;=1.5, OR(D11&gt;=5,      (D11-C11)&gt;=0)), "Ácrico", "Não"))</f>
        <v>Vazio</v>
      </c>
      <c r="Y11" s="12" t="str">
        <f aca="false">IF(ISBLANK(I11),"Vazio",IF(OR(AND(I11&gt;=4, S11&lt;50),AND(I11&gt;=4, T11&gt;=50)),"Alumínico","Não"))</f>
        <v>Vazio</v>
      </c>
      <c r="Z11" s="12" t="e">
        <f aca="false">IF(ISBLANK(Q11), "Vazio", IF(Q11&gt;= 27, "Ta - atividade alta", "Tb - atividade baixa"))</f>
        <v>#DIV/0!</v>
      </c>
      <c r="AA11" s="12" t="str">
        <f aca="false">IF(ISBLANK(C11), "Vazio", IF(AND(C11 &gt;=5.7, R11 &gt;= 2), "Êutrico", "Não"))</f>
        <v>Vazio</v>
      </c>
      <c r="AB11" s="12" t="str">
        <f aca="false">IF(ISBLANK(M11),"Vazio",IF(M11&lt;4,"Não",IF(AND(M11&gt;=4,M11&lt;7),"Salino","Sálico")))</f>
        <v>Vazio</v>
      </c>
      <c r="AC11" s="12" t="e">
        <f aca="false">IF(ISBLANK(U11),"Vazio",IF(U11&lt;6,"Não",IF(AND(U11&gt;=6,U11&lt;15),"Solódico","Sódico")))</f>
        <v>#DIV/0!</v>
      </c>
    </row>
    <row r="12" customFormat="false" ht="12.8" hidden="false" customHeight="false" outlineLevel="0" collapsed="false">
      <c r="A12" s="11"/>
      <c r="B12" s="11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2" t="n">
        <f aca="false">L12*1.724</f>
        <v>0</v>
      </c>
      <c r="O12" s="12" t="n">
        <f aca="false">'1. Atributos Diagnósticos - Fís'!H12</f>
        <v>0</v>
      </c>
      <c r="P12" s="12" t="n">
        <f aca="false">R12+SUM(I12:J12)</f>
        <v>0</v>
      </c>
      <c r="Q12" s="12" t="e">
        <f aca="false">P12*1000/O12</f>
        <v>#DIV/0!</v>
      </c>
      <c r="R12" s="12" t="n">
        <f aca="false">SUM(E12:H12)</f>
        <v>0</v>
      </c>
      <c r="S12" s="12" t="e">
        <f aca="false">R12/P12*100</f>
        <v>#DIV/0!</v>
      </c>
      <c r="T12" s="12" t="e">
        <f aca="false">I12/SUM(E12:I12)*100</f>
        <v>#DIV/0!</v>
      </c>
      <c r="U12" s="12" t="e">
        <f aca="false">H12/P12*100</f>
        <v>#DIV/0!</v>
      </c>
      <c r="V12" s="12" t="str">
        <f aca="false">IF(ISBLANK(L12), "Vazio", IF(L12&gt;=80, "Material orgânico", "Material mineral"))</f>
        <v>Vazio</v>
      </c>
      <c r="W12" s="12" t="e">
        <f aca="false">IF(ISBLANK(S12), "Vazio", IF(S12&gt;=50, "Eutrófico", "Distrófico"))</f>
        <v>#DIV/0!</v>
      </c>
      <c r="X12" s="12" t="str">
        <f aca="false">IF(ISBLANK(D12), "Vazio", IF(AND(SUM(R12,I12)&lt;=1.5, OR(D12&gt;=5,      (D12-C12)&gt;=0)), "Ácrico", "Não"))</f>
        <v>Vazio</v>
      </c>
      <c r="Y12" s="12" t="str">
        <f aca="false">IF(ISBLANK(I12),"Vazio",IF(OR(AND(I12&gt;=4, S12&lt;50),AND(I12&gt;=4, T12&gt;=50)),"Alumínico","Não"))</f>
        <v>Vazio</v>
      </c>
      <c r="Z12" s="12" t="e">
        <f aca="false">IF(ISBLANK(Q12), "Vazio", IF(Q12&gt;= 27, "Ta - atividade alta", "Tb - atividade baixa"))</f>
        <v>#DIV/0!</v>
      </c>
      <c r="AA12" s="12" t="str">
        <f aca="false">IF(ISBLANK(C12), "Vazio", IF(AND(C12 &gt;=5.7, R12 &gt;= 2), "Êutrico", "Não"))</f>
        <v>Vazio</v>
      </c>
      <c r="AB12" s="12" t="str">
        <f aca="false">IF(ISBLANK(M12),"Vazio",IF(M12&lt;4,"Não",IF(AND(M12&gt;=4,M12&lt;7),"Salino","Sálico")))</f>
        <v>Vazio</v>
      </c>
      <c r="AC12" s="12" t="e">
        <f aca="false">IF(ISBLANK(U12),"Vazio",IF(U12&lt;6,"Não",IF(AND(U12&gt;=6,U12&lt;15),"Solódico","Sódico")))</f>
        <v>#DIV/0!</v>
      </c>
    </row>
    <row r="13" customFormat="false" ht="12.8" hidden="false" customHeight="false" outlineLevel="0" collapsed="false">
      <c r="A13" s="11"/>
      <c r="B13" s="11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2" t="n">
        <f aca="false">L13*1.724</f>
        <v>0</v>
      </c>
      <c r="O13" s="12" t="n">
        <f aca="false">'1. Atributos Diagnósticos - Fís'!H13</f>
        <v>0</v>
      </c>
      <c r="P13" s="12" t="n">
        <f aca="false">R13+SUM(I13:J13)</f>
        <v>0</v>
      </c>
      <c r="Q13" s="12" t="e">
        <f aca="false">P13*1000/O13</f>
        <v>#DIV/0!</v>
      </c>
      <c r="R13" s="12" t="n">
        <f aca="false">SUM(E13:H13)</f>
        <v>0</v>
      </c>
      <c r="S13" s="12" t="e">
        <f aca="false">R13/P13*100</f>
        <v>#DIV/0!</v>
      </c>
      <c r="T13" s="12" t="e">
        <f aca="false">I13/SUM(E13:I13)*100</f>
        <v>#DIV/0!</v>
      </c>
      <c r="U13" s="12" t="e">
        <f aca="false">H13/P13*100</f>
        <v>#DIV/0!</v>
      </c>
      <c r="V13" s="12" t="str">
        <f aca="false">IF(ISBLANK(L13), "Vazio", IF(L13&gt;=80, "Material orgânico", "Material mineral"))</f>
        <v>Vazio</v>
      </c>
      <c r="W13" s="12" t="e">
        <f aca="false">IF(ISBLANK(S13), "Vazio", IF(S13&gt;=50, "Eutrófico", "Distrófico"))</f>
        <v>#DIV/0!</v>
      </c>
      <c r="X13" s="12" t="str">
        <f aca="false">IF(ISBLANK(D13), "Vazio", IF(AND(SUM(R13,I13)&lt;=1.5, OR(D13&gt;=5,      (D13-C13)&gt;=0)), "Ácrico", "Não"))</f>
        <v>Vazio</v>
      </c>
      <c r="Y13" s="12" t="str">
        <f aca="false">IF(ISBLANK(I13),"Vazio",IF(OR(AND(I13&gt;=4, S13&lt;50),AND(I13&gt;=4, T13&gt;=50)),"Alumínico","Não"))</f>
        <v>Vazio</v>
      </c>
      <c r="Z13" s="12" t="e">
        <f aca="false">IF(ISBLANK(Q13), "Vazio", IF(Q13&gt;= 27, "Ta - atividade alta", "Tb - atividade baixa"))</f>
        <v>#DIV/0!</v>
      </c>
      <c r="AA13" s="12" t="str">
        <f aca="false">IF(ISBLANK(C13), "Vazio", IF(AND(C13 &gt;=5.7, R13 &gt;= 2), "Êutrico", "Não"))</f>
        <v>Vazio</v>
      </c>
      <c r="AB13" s="12" t="str">
        <f aca="false">IF(ISBLANK(M13),"Vazio",IF(M13&lt;4,"Não",IF(AND(M13&gt;=4,M13&lt;7),"Salino","Sálico")))</f>
        <v>Vazio</v>
      </c>
      <c r="AC13" s="12" t="e">
        <f aca="false">IF(ISBLANK(U13),"Vazio",IF(U13&lt;6,"Não",IF(AND(U13&gt;=6,U13&lt;15),"Solódico","Sódico")))</f>
        <v>#DIV/0!</v>
      </c>
    </row>
    <row r="14" customFormat="false" ht="12.8" hidden="false" customHeight="false" outlineLevel="0" collapsed="false">
      <c r="A14" s="11"/>
      <c r="B14" s="11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2" t="n">
        <f aca="false">L14*1.724</f>
        <v>0</v>
      </c>
      <c r="O14" s="12" t="n">
        <f aca="false">'1. Atributos Diagnósticos - Fís'!H14</f>
        <v>0</v>
      </c>
      <c r="P14" s="12" t="n">
        <f aca="false">R14+SUM(I14:J14)</f>
        <v>0</v>
      </c>
      <c r="Q14" s="12" t="e">
        <f aca="false">P14*1000/O14</f>
        <v>#DIV/0!</v>
      </c>
      <c r="R14" s="12" t="n">
        <f aca="false">SUM(E14:H14)</f>
        <v>0</v>
      </c>
      <c r="S14" s="12" t="e">
        <f aca="false">R14/P14*100</f>
        <v>#DIV/0!</v>
      </c>
      <c r="T14" s="12" t="e">
        <f aca="false">I14/SUM(E14:I14)*100</f>
        <v>#DIV/0!</v>
      </c>
      <c r="U14" s="12" t="e">
        <f aca="false">H14/P14*100</f>
        <v>#DIV/0!</v>
      </c>
      <c r="V14" s="12" t="str">
        <f aca="false">IF(ISBLANK(L14), "Vazio", IF(L14&gt;=80, "Material orgânico", "Material mineral"))</f>
        <v>Vazio</v>
      </c>
      <c r="W14" s="12" t="e">
        <f aca="false">IF(ISBLANK(S14), "Vazio", IF(S14&gt;=50, "Eutrófico", "Distrófico"))</f>
        <v>#DIV/0!</v>
      </c>
      <c r="X14" s="12" t="str">
        <f aca="false">IF(ISBLANK(D14), "Vazio", IF(AND(SUM(R14,I14)&lt;=1.5, OR(D14&gt;=5,      (D14-C14)&gt;=0)), "Ácrico", "Não"))</f>
        <v>Vazio</v>
      </c>
      <c r="Y14" s="12" t="str">
        <f aca="false">IF(ISBLANK(I14),"Vazio",IF(OR(AND(I14&gt;=4, S14&lt;50),AND(I14&gt;=4, T14&gt;=50)),"Alumínico","Não"))</f>
        <v>Vazio</v>
      </c>
      <c r="Z14" s="12" t="e">
        <f aca="false">IF(ISBLANK(Q14), "Vazio", IF(Q14&gt;= 27, "Ta - atividade alta", "Tb - atividade baixa"))</f>
        <v>#DIV/0!</v>
      </c>
      <c r="AA14" s="12" t="str">
        <f aca="false">IF(ISBLANK(C14), "Vazio", IF(AND(C14 &gt;=5.7, R14 &gt;= 2), "Êutrico", "Não"))</f>
        <v>Vazio</v>
      </c>
      <c r="AB14" s="12" t="str">
        <f aca="false">IF(ISBLANK(M14),"Vazio",IF(M14&lt;4,"Não",IF(AND(M14&gt;=4,M14&lt;7),"Salino","Sálico")))</f>
        <v>Vazio</v>
      </c>
      <c r="AC14" s="12" t="e">
        <f aca="false">IF(ISBLANK(U14),"Vazio",IF(U14&lt;6,"Não",IF(AND(U14&gt;=6,U14&lt;15),"Solódico","Sódico")))</f>
        <v>#DIV/0!</v>
      </c>
    </row>
    <row r="15" customFormat="false" ht="12.8" hidden="false" customHeight="false" outlineLevel="0" collapsed="false">
      <c r="A15" s="11"/>
      <c r="B15" s="11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2" t="n">
        <f aca="false">L15*1.724</f>
        <v>0</v>
      </c>
      <c r="O15" s="12" t="n">
        <f aca="false">'1. Atributos Diagnósticos - Fís'!H15</f>
        <v>0</v>
      </c>
      <c r="P15" s="12" t="n">
        <f aca="false">R15+SUM(I15:J15)</f>
        <v>0</v>
      </c>
      <c r="Q15" s="12" t="e">
        <f aca="false">P15*1000/O15</f>
        <v>#DIV/0!</v>
      </c>
      <c r="R15" s="12" t="n">
        <f aca="false">SUM(E15:H15)</f>
        <v>0</v>
      </c>
      <c r="S15" s="12" t="e">
        <f aca="false">R15/P15*100</f>
        <v>#DIV/0!</v>
      </c>
      <c r="T15" s="12" t="e">
        <f aca="false">I15/SUM(E15:I15)*100</f>
        <v>#DIV/0!</v>
      </c>
      <c r="U15" s="12" t="e">
        <f aca="false">H15/P15*100</f>
        <v>#DIV/0!</v>
      </c>
      <c r="V15" s="12" t="str">
        <f aca="false">IF(ISBLANK(L15), "Vazio", IF(L15&gt;=80, "Material orgânico", "Material mineral"))</f>
        <v>Vazio</v>
      </c>
      <c r="W15" s="12" t="e">
        <f aca="false">IF(ISBLANK(S15), "Vazio", IF(S15&gt;=50, "Eutrófico", "Distrófico"))</f>
        <v>#DIV/0!</v>
      </c>
      <c r="X15" s="12" t="str">
        <f aca="false">IF(ISBLANK(D15), "Vazio", IF(AND(SUM(R15,I15)&lt;=1.5, OR(D15&gt;=5,      (D15-C15)&gt;=0)), "Ácrico", "Não"))</f>
        <v>Vazio</v>
      </c>
      <c r="Y15" s="12" t="str">
        <f aca="false">IF(ISBLANK(I15),"Vazio",IF(OR(AND(I15&gt;=4, S15&lt;50),AND(I15&gt;=4, T15&gt;=50)),"Alumínico","Não"))</f>
        <v>Vazio</v>
      </c>
      <c r="Z15" s="12" t="e">
        <f aca="false">IF(ISBLANK(Q15), "Vazio", IF(Q15&gt;= 27, "Ta - atividade alta", "Tb - atividade baixa"))</f>
        <v>#DIV/0!</v>
      </c>
      <c r="AA15" s="12" t="str">
        <f aca="false">IF(ISBLANK(C15), "Vazio", IF(AND(C15 &gt;=5.7, R15 &gt;= 2), "Êutrico", "Não"))</f>
        <v>Vazio</v>
      </c>
      <c r="AB15" s="12" t="str">
        <f aca="false">IF(ISBLANK(M15),"Vazio",IF(M15&lt;4,"Não",IF(AND(M15&gt;=4,M15&lt;7),"Salino","Sálico")))</f>
        <v>Vazio</v>
      </c>
      <c r="AC15" s="12" t="e">
        <f aca="false">IF(ISBLANK(U15),"Vazio",IF(U15&lt;6,"Não",IF(AND(U15&gt;=6,U15&lt;15),"Solódico","Sódico")))</f>
        <v>#DIV/0!</v>
      </c>
    </row>
    <row r="16" customFormat="false" ht="12.8" hidden="false" customHeight="false" outlineLevel="0" collapsed="false">
      <c r="A16" s="11"/>
      <c r="B16" s="11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2" t="n">
        <f aca="false">L16*1.724</f>
        <v>0</v>
      </c>
      <c r="O16" s="12" t="n">
        <f aca="false">'1. Atributos Diagnósticos - Fís'!H16</f>
        <v>0</v>
      </c>
      <c r="P16" s="12" t="n">
        <f aca="false">R16+SUM(I16:J16)</f>
        <v>0</v>
      </c>
      <c r="Q16" s="12" t="e">
        <f aca="false">P16*1000/O16</f>
        <v>#DIV/0!</v>
      </c>
      <c r="R16" s="12" t="n">
        <f aca="false">SUM(E16:H16)</f>
        <v>0</v>
      </c>
      <c r="S16" s="12" t="e">
        <f aca="false">R16/P16*100</f>
        <v>#DIV/0!</v>
      </c>
      <c r="T16" s="12" t="e">
        <f aca="false">I16/SUM(E16:I16)*100</f>
        <v>#DIV/0!</v>
      </c>
      <c r="U16" s="12" t="e">
        <f aca="false">H16/P16*100</f>
        <v>#DIV/0!</v>
      </c>
      <c r="V16" s="12" t="str">
        <f aca="false">IF(ISBLANK(L16), "Vazio", IF(L16&gt;=80, "Material orgânico", "Material mineral"))</f>
        <v>Vazio</v>
      </c>
      <c r="W16" s="12" t="e">
        <f aca="false">IF(ISBLANK(S16), "Vazio", IF(S16&gt;=50, "Eutrófico", "Distrófico"))</f>
        <v>#DIV/0!</v>
      </c>
      <c r="X16" s="12" t="str">
        <f aca="false">IF(ISBLANK(D16), "Vazio", IF(AND(SUM(R16,I16)&lt;=1.5, OR(D16&gt;=5,      (D16-C16)&gt;=0)), "Ácrico", "Não"))</f>
        <v>Vazio</v>
      </c>
      <c r="Y16" s="12" t="str">
        <f aca="false">IF(ISBLANK(I16),"Vazio",IF(OR(AND(I16&gt;=4, S16&lt;50),AND(I16&gt;=4, T16&gt;=50)),"Alumínico","Não"))</f>
        <v>Vazio</v>
      </c>
      <c r="Z16" s="12" t="e">
        <f aca="false">IF(ISBLANK(Q16), "Vazio", IF(Q16&gt;= 27, "Ta - atividade alta", "Tb - atividade baixa"))</f>
        <v>#DIV/0!</v>
      </c>
      <c r="AA16" s="12" t="str">
        <f aca="false">IF(ISBLANK(C16), "Vazio", IF(AND(C16 &gt;=5.7, R16 &gt;= 2), "Êutrico", "Não"))</f>
        <v>Vazio</v>
      </c>
      <c r="AB16" s="12" t="str">
        <f aca="false">IF(ISBLANK(M16),"Vazio",IF(M16&lt;4,"Não",IF(AND(M16&gt;=4,M16&lt;7),"Salino","Sálico")))</f>
        <v>Vazio</v>
      </c>
      <c r="AC16" s="12" t="e">
        <f aca="false">IF(ISBLANK(U16),"Vazio",IF(U16&lt;6,"Não",IF(AND(U16&gt;=6,U16&lt;15),"Solódico","Sódico")))</f>
        <v>#DIV/0!</v>
      </c>
    </row>
    <row r="17" customFormat="false" ht="12.8" hidden="false" customHeight="false" outlineLevel="0" collapsed="false">
      <c r="A17" s="11"/>
      <c r="B17" s="11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2" t="n">
        <f aca="false">L17*1.724</f>
        <v>0</v>
      </c>
      <c r="O17" s="12" t="n">
        <f aca="false">'1. Atributos Diagnósticos - Fís'!H17</f>
        <v>0</v>
      </c>
      <c r="P17" s="12" t="n">
        <f aca="false">R17+SUM(I17:J17)</f>
        <v>0</v>
      </c>
      <c r="Q17" s="12" t="e">
        <f aca="false">P17*1000/O17</f>
        <v>#DIV/0!</v>
      </c>
      <c r="R17" s="12" t="n">
        <f aca="false">SUM(E17:H17)</f>
        <v>0</v>
      </c>
      <c r="S17" s="12" t="e">
        <f aca="false">R17/P17*100</f>
        <v>#DIV/0!</v>
      </c>
      <c r="T17" s="12" t="e">
        <f aca="false">I17/SUM(E17:I17)*100</f>
        <v>#DIV/0!</v>
      </c>
      <c r="U17" s="12" t="e">
        <f aca="false">H17/P17*100</f>
        <v>#DIV/0!</v>
      </c>
      <c r="V17" s="12" t="str">
        <f aca="false">IF(ISBLANK(L17), "Vazio", IF(L17&gt;=80, "Material orgânico", "Material mineral"))</f>
        <v>Vazio</v>
      </c>
      <c r="W17" s="12" t="e">
        <f aca="false">IF(ISBLANK(S17), "Vazio", IF(S17&gt;=50, "Eutrófico", "Distrófico"))</f>
        <v>#DIV/0!</v>
      </c>
      <c r="X17" s="12" t="str">
        <f aca="false">IF(ISBLANK(D17), "Vazio", IF(AND(SUM(R17,I17)&lt;=1.5, OR(D17&gt;=5,      (D17-C17)&gt;=0)), "Ácrico", "Não"))</f>
        <v>Vazio</v>
      </c>
      <c r="Y17" s="12" t="str">
        <f aca="false">IF(ISBLANK(I17),"Vazio",IF(OR(AND(I17&gt;=4, S17&lt;50),AND(I17&gt;=4, T17&gt;=50)),"Alumínico","Não"))</f>
        <v>Vazio</v>
      </c>
      <c r="Z17" s="12" t="e">
        <f aca="false">IF(ISBLANK(Q17), "Vazio", IF(Q17&gt;= 27, "Ta - atividade alta", "Tb - atividade baixa"))</f>
        <v>#DIV/0!</v>
      </c>
      <c r="AA17" s="12" t="str">
        <f aca="false">IF(ISBLANK(C17), "Vazio", IF(AND(C17 &gt;=5.7, R17 &gt;= 2), "Êutrico", "Não"))</f>
        <v>Vazio</v>
      </c>
      <c r="AB17" s="12" t="str">
        <f aca="false">IF(ISBLANK(M17),"Vazio",IF(M17&lt;4,"Não",IF(AND(M17&gt;=4,M17&lt;7),"Salino","Sálico")))</f>
        <v>Vazio</v>
      </c>
      <c r="AC17" s="12" t="e">
        <f aca="false">IF(ISBLANK(U17),"Vazio",IF(U17&lt;6,"Não",IF(AND(U17&gt;=6,U17&lt;15),"Solódico","Sódico")))</f>
        <v>#DIV/0!</v>
      </c>
    </row>
    <row r="18" customFormat="false" ht="12.8" hidden="false" customHeight="false" outlineLevel="0" collapsed="false">
      <c r="A18" s="11"/>
      <c r="B18" s="11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2" t="n">
        <f aca="false">L18*1.724</f>
        <v>0</v>
      </c>
      <c r="O18" s="12" t="n">
        <f aca="false">'1. Atributos Diagnósticos - Fís'!H18</f>
        <v>0</v>
      </c>
      <c r="P18" s="12" t="n">
        <f aca="false">R18+SUM(I18:J18)</f>
        <v>0</v>
      </c>
      <c r="Q18" s="12" t="e">
        <f aca="false">P18*1000/O18</f>
        <v>#DIV/0!</v>
      </c>
      <c r="R18" s="12" t="n">
        <f aca="false">SUM(E18:H18)</f>
        <v>0</v>
      </c>
      <c r="S18" s="12" t="e">
        <f aca="false">R18/P18*100</f>
        <v>#DIV/0!</v>
      </c>
      <c r="T18" s="12" t="e">
        <f aca="false">I18/SUM(E18:I18)*100</f>
        <v>#DIV/0!</v>
      </c>
      <c r="U18" s="12" t="e">
        <f aca="false">H18/P18*100</f>
        <v>#DIV/0!</v>
      </c>
      <c r="V18" s="12" t="str">
        <f aca="false">IF(ISBLANK(L18), "Vazio", IF(L18&gt;=80, "Material orgânico", "Material mineral"))</f>
        <v>Vazio</v>
      </c>
      <c r="W18" s="12" t="e">
        <f aca="false">IF(ISBLANK(S18), "Vazio", IF(S18&gt;=50, "Eutrófico", "Distrófico"))</f>
        <v>#DIV/0!</v>
      </c>
      <c r="X18" s="12" t="str">
        <f aca="false">IF(ISBLANK(D18), "Vazio", IF(AND(SUM(R18,I18)&lt;=1.5, OR(D18&gt;=5,      (D18-C18)&gt;=0)), "Ácrico", "Não"))</f>
        <v>Vazio</v>
      </c>
      <c r="Y18" s="12" t="str">
        <f aca="false">IF(ISBLANK(I18),"Vazio",IF(OR(AND(I18&gt;=4, S18&lt;50),AND(I18&gt;=4, T18&gt;=50)),"Alumínico","Não"))</f>
        <v>Vazio</v>
      </c>
      <c r="Z18" s="12" t="e">
        <f aca="false">IF(ISBLANK(Q18), "Vazio", IF(Q18&gt;= 27, "Ta - atividade alta", "Tb - atividade baixa"))</f>
        <v>#DIV/0!</v>
      </c>
      <c r="AA18" s="12" t="str">
        <f aca="false">IF(ISBLANK(C18), "Vazio", IF(AND(C18 &gt;=5.7, R18 &gt;= 2), "Êutrico", "Não"))</f>
        <v>Vazio</v>
      </c>
      <c r="AB18" s="12" t="str">
        <f aca="false">IF(ISBLANK(M18),"Vazio",IF(M18&lt;4,"Não",IF(AND(M18&gt;=4,M18&lt;7),"Salino","Sálico")))</f>
        <v>Vazio</v>
      </c>
      <c r="AC18" s="12" t="e">
        <f aca="false">IF(ISBLANK(U18),"Vazio",IF(U18&lt;6,"Não",IF(AND(U18&gt;=6,U18&lt;15),"Solódico","Sódico")))</f>
        <v>#DIV/0!</v>
      </c>
    </row>
    <row r="19" customFormat="false" ht="12.8" hidden="false" customHeight="false" outlineLevel="0" collapsed="false">
      <c r="A19" s="11"/>
      <c r="B19" s="11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2" t="n">
        <f aca="false">L19*1.724</f>
        <v>0</v>
      </c>
      <c r="O19" s="12" t="n">
        <f aca="false">'1. Atributos Diagnósticos - Fís'!H19</f>
        <v>0</v>
      </c>
      <c r="P19" s="12" t="n">
        <f aca="false">R19+SUM(I19:J19)</f>
        <v>0</v>
      </c>
      <c r="Q19" s="12" t="e">
        <f aca="false">P19*1000/O19</f>
        <v>#DIV/0!</v>
      </c>
      <c r="R19" s="12" t="n">
        <f aca="false">SUM(E19:H19)</f>
        <v>0</v>
      </c>
      <c r="S19" s="12" t="e">
        <f aca="false">R19/P19*100</f>
        <v>#DIV/0!</v>
      </c>
      <c r="T19" s="12" t="e">
        <f aca="false">I19/SUM(E19:I19)*100</f>
        <v>#DIV/0!</v>
      </c>
      <c r="U19" s="12" t="e">
        <f aca="false">H19/P19*100</f>
        <v>#DIV/0!</v>
      </c>
      <c r="V19" s="12" t="str">
        <f aca="false">IF(ISBLANK(L19), "Vazio", IF(L19&gt;=80, "Material orgânico", "Material mineral"))</f>
        <v>Vazio</v>
      </c>
      <c r="W19" s="12" t="e">
        <f aca="false">IF(ISBLANK(S19), "Vazio", IF(S19&gt;=50, "Eutrófico", "Distrófico"))</f>
        <v>#DIV/0!</v>
      </c>
      <c r="X19" s="12" t="str">
        <f aca="false">IF(ISBLANK(D19), "Vazio", IF(AND(SUM(R19,I19)&lt;=1.5, OR(D19&gt;=5,      (D19-C19)&gt;=0)), "Ácrico", "Não"))</f>
        <v>Vazio</v>
      </c>
      <c r="Y19" s="12" t="str">
        <f aca="false">IF(ISBLANK(I19),"Vazio",IF(OR(AND(I19&gt;=4, S19&lt;50),AND(I19&gt;=4, T19&gt;=50)),"Alumínico","Não"))</f>
        <v>Vazio</v>
      </c>
      <c r="Z19" s="12" t="e">
        <f aca="false">IF(ISBLANK(Q19), "Vazio", IF(Q19&gt;= 27, "Ta - atividade alta", "Tb - atividade baixa"))</f>
        <v>#DIV/0!</v>
      </c>
      <c r="AA19" s="12" t="str">
        <f aca="false">IF(ISBLANK(C19), "Vazio", IF(AND(C19 &gt;=5.7, R19 &gt;= 2), "Êutrico", "Não"))</f>
        <v>Vazio</v>
      </c>
      <c r="AB19" s="12" t="str">
        <f aca="false">IF(ISBLANK(M19),"Vazio",IF(M19&lt;4,"Não",IF(AND(M19&gt;=4,M19&lt;7),"Salino","Sálico")))</f>
        <v>Vazio</v>
      </c>
      <c r="AC19" s="12" t="e">
        <f aca="false">IF(ISBLANK(U19),"Vazio",IF(U19&lt;6,"Não",IF(AND(U19&gt;=6,U19&lt;15),"Solódico","Sódico")))</f>
        <v>#DIV/0!</v>
      </c>
    </row>
    <row r="20" customFormat="false" ht="12.8" hidden="false" customHeight="false" outlineLevel="0" collapsed="false">
      <c r="A20" s="11"/>
      <c r="B20" s="11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2" t="n">
        <f aca="false">L20*1.724</f>
        <v>0</v>
      </c>
      <c r="O20" s="12" t="n">
        <f aca="false">'1. Atributos Diagnósticos - Fís'!H20</f>
        <v>0</v>
      </c>
      <c r="P20" s="12" t="n">
        <f aca="false">R20+SUM(I20:J20)</f>
        <v>0</v>
      </c>
      <c r="Q20" s="12" t="e">
        <f aca="false">P20*1000/O20</f>
        <v>#DIV/0!</v>
      </c>
      <c r="R20" s="12" t="n">
        <f aca="false">SUM(E20:H20)</f>
        <v>0</v>
      </c>
      <c r="S20" s="12" t="e">
        <f aca="false">R20/P20*100</f>
        <v>#DIV/0!</v>
      </c>
      <c r="T20" s="12" t="e">
        <f aca="false">I20/SUM(E20:I20)*100</f>
        <v>#DIV/0!</v>
      </c>
      <c r="U20" s="12" t="e">
        <f aca="false">H20/P20*100</f>
        <v>#DIV/0!</v>
      </c>
      <c r="V20" s="12" t="str">
        <f aca="false">IF(ISBLANK(L20), "Vazio", IF(L20&gt;=80, "Material orgânico", "Material mineral"))</f>
        <v>Vazio</v>
      </c>
      <c r="W20" s="12" t="e">
        <f aca="false">IF(ISBLANK(S20), "Vazio", IF(S20&gt;=50, "Eutrófico", "Distrófico"))</f>
        <v>#DIV/0!</v>
      </c>
      <c r="X20" s="12" t="str">
        <f aca="false">IF(ISBLANK(D20), "Vazio", IF(AND(SUM(R20,I20)&lt;=1.5, OR(D20&gt;=5,      (D20-C20)&gt;=0)), "Ácrico", "Não"))</f>
        <v>Vazio</v>
      </c>
      <c r="Y20" s="12" t="str">
        <f aca="false">IF(ISBLANK(I20),"Vazio",IF(OR(AND(I20&gt;=4, S20&lt;50),AND(I20&gt;=4, T20&gt;=50)),"Alumínico","Não"))</f>
        <v>Vazio</v>
      </c>
      <c r="Z20" s="12" t="e">
        <f aca="false">IF(ISBLANK(Q20), "Vazio", IF(Q20&gt;= 27, "Ta - atividade alta", "Tb - atividade baixa"))</f>
        <v>#DIV/0!</v>
      </c>
      <c r="AA20" s="12" t="str">
        <f aca="false">IF(ISBLANK(C20), "Vazio", IF(AND(C20 &gt;=5.7, R20 &gt;= 2), "Êutrico", "Não"))</f>
        <v>Vazio</v>
      </c>
      <c r="AB20" s="12" t="str">
        <f aca="false">IF(ISBLANK(M20),"Vazio",IF(M20&lt;4,"Não",IF(AND(M20&gt;=4,M20&lt;7),"Salino","Sálico")))</f>
        <v>Vazio</v>
      </c>
      <c r="AC20" s="12" t="e">
        <f aca="false">IF(ISBLANK(U20),"Vazio",IF(U20&lt;6,"Não",IF(AND(U20&gt;=6,U20&lt;15),"Solódico","Sódico")))</f>
        <v>#DIV/0!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K3" activeCellId="0" sqref="K3"/>
    </sheetView>
  </sheetViews>
  <sheetFormatPr defaultColWidth="11.5703125" defaultRowHeight="12.8" zeroHeight="false" outlineLevelRow="0" outlineLevelCol="0"/>
  <cols>
    <col collapsed="false" customWidth="true" hidden="false" outlineLevel="0" max="1" min="1" style="3" width="14.43"/>
    <col collapsed="false" customWidth="true" hidden="false" outlineLevel="0" max="11" min="11" style="3" width="13.89"/>
    <col collapsed="false" customWidth="true" hidden="false" outlineLevel="0" max="12" min="12" style="3" width="34.18"/>
    <col collapsed="false" customWidth="true" hidden="false" outlineLevel="0" max="17" min="17" style="3" width="15.68"/>
    <col collapsed="false" customWidth="true" hidden="false" outlineLevel="0" max="18" min="18" style="3" width="16.53"/>
    <col collapsed="false" customWidth="true" hidden="false" outlineLevel="0" max="21" min="21" style="3" width="17.36"/>
    <col collapsed="false" customWidth="true" hidden="false" outlineLevel="0" max="25" min="25" style="3" width="16.39"/>
    <col collapsed="false" customWidth="true" hidden="false" outlineLevel="0" max="26" min="26" style="3" width="24.6"/>
  </cols>
  <sheetData>
    <row r="1" customFormat="false" ht="12.8" hidden="false" customHeight="false" outlineLevel="0" collapsed="false">
      <c r="A1" s="9" t="s">
        <v>14</v>
      </c>
      <c r="B1" s="9" t="s">
        <v>15</v>
      </c>
      <c r="C1" s="9" t="s">
        <v>79</v>
      </c>
      <c r="D1" s="9" t="s">
        <v>80</v>
      </c>
      <c r="E1" s="9" t="s">
        <v>81</v>
      </c>
      <c r="F1" s="9" t="s">
        <v>82</v>
      </c>
      <c r="G1" s="9" t="s">
        <v>83</v>
      </c>
      <c r="H1" s="9" t="s">
        <v>84</v>
      </c>
      <c r="I1" s="10" t="s">
        <v>85</v>
      </c>
      <c r="J1" s="10" t="s">
        <v>86</v>
      </c>
      <c r="K1" s="10" t="s">
        <v>87</v>
      </c>
      <c r="L1" s="10" t="s">
        <v>88</v>
      </c>
      <c r="Q1" s="20" t="s">
        <v>89</v>
      </c>
      <c r="R1" s="21"/>
      <c r="S1" s="22"/>
    </row>
    <row r="2" customFormat="false" ht="12.8" hidden="false" customHeight="false" outlineLevel="0" collapsed="false">
      <c r="A2" s="9" t="s">
        <v>29</v>
      </c>
      <c r="B2" s="9" t="s">
        <v>30</v>
      </c>
      <c r="C2" s="9" t="s">
        <v>31</v>
      </c>
      <c r="D2" s="9" t="s">
        <v>31</v>
      </c>
      <c r="E2" s="9" t="s">
        <v>31</v>
      </c>
      <c r="F2" s="9" t="s">
        <v>31</v>
      </c>
      <c r="G2" s="9" t="s">
        <v>31</v>
      </c>
      <c r="H2" s="9" t="s">
        <v>31</v>
      </c>
      <c r="I2" s="10"/>
      <c r="J2" s="10"/>
      <c r="K2" s="10"/>
      <c r="L2" s="13"/>
      <c r="Q2" s="23" t="s">
        <v>54</v>
      </c>
      <c r="R2" s="24" t="n">
        <v>26.9815384</v>
      </c>
      <c r="S2" s="25"/>
    </row>
    <row r="3" customFormat="false" ht="12.8" hidden="false" customHeight="false" outlineLevel="0" collapsed="false">
      <c r="A3" s="11" t="s">
        <v>33</v>
      </c>
      <c r="B3" s="11" t="s">
        <v>90</v>
      </c>
      <c r="C3" s="26" t="n">
        <v>47.7</v>
      </c>
      <c r="D3" s="11" t="n">
        <v>38.3</v>
      </c>
      <c r="E3" s="26" t="n">
        <v>17.9</v>
      </c>
      <c r="F3" s="26"/>
      <c r="G3" s="26"/>
      <c r="H3" s="26"/>
      <c r="I3" s="27" t="n">
        <f aca="false">(C3/$R$9)/(D3/$R$8)</f>
        <v>2.11348003554178</v>
      </c>
      <c r="J3" s="27" t="n">
        <f aca="false">(C3/$R$9)/((D3/$R$8)+(E3/$R$10))</f>
        <v>1.62774345883945</v>
      </c>
      <c r="K3" s="27" t="n">
        <f aca="false">(D3/$R$8)/(E3/$R$10)</f>
        <v>3.35108274095852</v>
      </c>
      <c r="L3" s="13" t="str">
        <f aca="false">IF(ISBLANK(E3), "Vazio", IF(E3&lt;80, "Hipoférrico", IF(AND(E3&gt;=80, E3 &lt; 180), "Mesoférrico", IF(AND(E3&gt;=180, E3 &lt;360), "Férrico (Ver observação Nitossolos)", "Perférrico"))))</f>
        <v>Hipoférrico</v>
      </c>
      <c r="Q3" s="23" t="s">
        <v>91</v>
      </c>
      <c r="R3" s="24" t="n">
        <v>55.845</v>
      </c>
      <c r="S3" s="25"/>
    </row>
    <row r="4" customFormat="false" ht="12.8" hidden="false" customHeight="false" outlineLevel="0" collapsed="false">
      <c r="A4" s="11" t="s">
        <v>35</v>
      </c>
      <c r="B4" s="11" t="s">
        <v>92</v>
      </c>
      <c r="C4" s="26" t="n">
        <v>79</v>
      </c>
      <c r="D4" s="11" t="n">
        <v>63.8</v>
      </c>
      <c r="E4" s="26" t="n">
        <v>15.9</v>
      </c>
      <c r="F4" s="26"/>
      <c r="G4" s="26"/>
      <c r="H4" s="26"/>
      <c r="I4" s="27" t="n">
        <f aca="false">(C4/$R$9)/(D4/$R$8)</f>
        <v>2.10128498502881</v>
      </c>
      <c r="J4" s="27" t="n">
        <f aca="false">(C4/$R$9)/((D4/$R$8)+(E4/$R$10))</f>
        <v>1.81282079246305</v>
      </c>
      <c r="K4" s="27" t="n">
        <f aca="false">(D4/$R$8)/(E4/$R$10)</f>
        <v>6.28438759188375</v>
      </c>
      <c r="L4" s="13" t="str">
        <f aca="false">IF(ISBLANK(E4), "Vazio", IF(E4&lt;80, "Hipoférrico", IF(AND(E4&gt;=80, E4 &lt; 180), "Mesoférrico", IF(AND(E4&gt;=180, E4 &lt;360), "Férrico (Ver observação Nitossolos)", "Perférrico"))))</f>
        <v>Hipoférrico</v>
      </c>
      <c r="Q4" s="23" t="s">
        <v>93</v>
      </c>
      <c r="R4" s="24" t="n">
        <v>15.999</v>
      </c>
      <c r="S4" s="25"/>
    </row>
    <row r="5" customFormat="false" ht="12.8" hidden="false" customHeight="false" outlineLevel="0" collapsed="false">
      <c r="A5" s="11" t="s">
        <v>37</v>
      </c>
      <c r="B5" s="11" t="s">
        <v>94</v>
      </c>
      <c r="C5" s="26" t="n">
        <v>79</v>
      </c>
      <c r="D5" s="11" t="n">
        <v>79.1</v>
      </c>
      <c r="E5" s="26" t="n">
        <v>13.9</v>
      </c>
      <c r="F5" s="26"/>
      <c r="G5" s="26"/>
      <c r="H5" s="26"/>
      <c r="I5" s="27" t="n">
        <f aca="false">(C5/$R$9)/(D5/$R$8)</f>
        <v>1.69484174519391</v>
      </c>
      <c r="J5" s="27" t="n">
        <f aca="false">(C5/$R$9)/((D5/$R$8)+(E5/$R$10))</f>
        <v>1.52386204158935</v>
      </c>
      <c r="K5" s="27" t="n">
        <f aca="false">(D5/$R$8)/(E5/$R$10)</f>
        <v>8.91253177695166</v>
      </c>
      <c r="L5" s="13" t="str">
        <f aca="false">IF(ISBLANK(E5), "Vazio", IF(E5&lt;80, "Hipoférrico", IF(AND(E5&gt;=80, E5 &lt; 180), "Mesoférrico", IF(AND(E5&gt;=180, E5 &lt;360), "Férrico (Ver observação Nitossolos)", "Perférrico"))))</f>
        <v>Hipoférrico</v>
      </c>
      <c r="Q5" s="23" t="s">
        <v>95</v>
      </c>
      <c r="R5" s="24" t="n">
        <v>28.085</v>
      </c>
      <c r="S5" s="25"/>
    </row>
    <row r="6" customFormat="false" ht="12.8" hidden="false" customHeight="false" outlineLevel="0" collapsed="false">
      <c r="A6" s="11" t="s">
        <v>42</v>
      </c>
      <c r="B6" s="11" t="s">
        <v>96</v>
      </c>
      <c r="C6" s="26" t="n">
        <v>88.7</v>
      </c>
      <c r="D6" s="11" t="n">
        <v>89.3</v>
      </c>
      <c r="E6" s="26" t="n">
        <v>21.8</v>
      </c>
      <c r="F6" s="26"/>
      <c r="G6" s="26"/>
      <c r="H6" s="26"/>
      <c r="I6" s="27" t="n">
        <f aca="false">(C6/$R$9)/(D6/$R$8)</f>
        <v>1.68558518539089</v>
      </c>
      <c r="J6" s="27" t="n">
        <f aca="false">(C6/$R$9)/((D6/$R$8)+(E6/$R$10))</f>
        <v>1.45828126647383</v>
      </c>
      <c r="K6" s="27" t="n">
        <f aca="false">(D6/$R$8)/(E6/$R$10)</f>
        <v>6.41555708067641</v>
      </c>
      <c r="L6" s="13" t="str">
        <f aca="false">IF(ISBLANK(E6), "Vazio", IF(E6&lt;80, "Hipoférrico", IF(AND(E6&gt;=80, E6 &lt; 180), "Mesoférrico", IF(AND(E6&gt;=180, E6 &lt;360), "Férrico (Ver observação Nitossolos)", "Perférrico"))))</f>
        <v>Hipoférrico</v>
      </c>
      <c r="Q6" s="23"/>
      <c r="R6" s="28"/>
      <c r="S6" s="25"/>
    </row>
    <row r="7" customFormat="false" ht="12.8" hidden="false" customHeight="false" outlineLevel="0" collapsed="false">
      <c r="A7" s="11" t="s">
        <v>45</v>
      </c>
      <c r="B7" s="11" t="s">
        <v>97</v>
      </c>
      <c r="C7" s="26" t="n">
        <v>86.3</v>
      </c>
      <c r="D7" s="26" t="n">
        <v>84.2</v>
      </c>
      <c r="E7" s="26" t="n">
        <v>21.8</v>
      </c>
      <c r="F7" s="26"/>
      <c r="G7" s="26"/>
      <c r="H7" s="26"/>
      <c r="I7" s="27" t="n">
        <f aca="false">(C7/$R$9)/(D7/$R$8)</f>
        <v>1.73931102114759</v>
      </c>
      <c r="J7" s="27" t="n">
        <f aca="false">(C7/$R$9)/((D7/$R$8)+(E7/$R$10))</f>
        <v>1.49257080711011</v>
      </c>
      <c r="K7" s="27" t="n">
        <f aca="false">(D7/$R$8)/(E7/$R$10)</f>
        <v>6.04915908390766</v>
      </c>
      <c r="L7" s="13" t="str">
        <f aca="false">IF(ISBLANK(E7), "Vazio", IF(E7&lt;80, "Hipoférrico", IF(AND(E7&gt;=80, E7 &lt; 180), "Mesoférrico", IF(AND(E7&gt;=180, E7 &lt;360), "Férrico (Ver observação Nitossolos)", "Perférrico"))))</f>
        <v>Hipoférrico</v>
      </c>
      <c r="Q7" s="29" t="s">
        <v>98</v>
      </c>
      <c r="R7" s="28"/>
      <c r="S7" s="25"/>
    </row>
    <row r="8" customFormat="false" ht="12.8" hidden="false" customHeight="false" outlineLevel="0" collapsed="false">
      <c r="A8" s="30"/>
      <c r="B8" s="30"/>
      <c r="C8" s="26"/>
      <c r="D8" s="26"/>
      <c r="E8" s="26"/>
      <c r="F8" s="26"/>
      <c r="G8" s="26"/>
      <c r="H8" s="26"/>
      <c r="I8" s="27" t="e">
        <f aca="false">(C8/$R$9)/(D8/$R$8)</f>
        <v>#DIV/0!</v>
      </c>
      <c r="J8" s="27" t="e">
        <f aca="false">(C8/$R$9)/((D8/$R$8)+(E8/$R$10))</f>
        <v>#DIV/0!</v>
      </c>
      <c r="K8" s="27" t="e">
        <f aca="false">(D8/$R$8)/(E8/$R$10)</f>
        <v>#DIV/0!</v>
      </c>
      <c r="L8" s="13" t="str">
        <f aca="false">IF(ISBLANK(E8), "Vazio", IF(E8&lt;80, "Hipoférrico", IF(AND(E8&gt;=80, E8 &lt; 180), "Mesoférrico", IF(AND(E8&gt;=180, E8 &lt;360), "Férrico (Ver observação Nitossolos)", "Perférrico"))))</f>
        <v>Vazio</v>
      </c>
      <c r="Q8" s="23" t="s">
        <v>80</v>
      </c>
      <c r="R8" s="31" t="n">
        <f aca="false">2*R2+3*R4</f>
        <v>101.9600768</v>
      </c>
      <c r="S8" s="25"/>
    </row>
    <row r="9" customFormat="false" ht="12.8" hidden="false" customHeight="false" outlineLevel="0" collapsed="false">
      <c r="A9" s="30"/>
      <c r="B9" s="30"/>
      <c r="C9" s="26"/>
      <c r="D9" s="26"/>
      <c r="E9" s="26"/>
      <c r="F9" s="26"/>
      <c r="G9" s="26"/>
      <c r="H9" s="26"/>
      <c r="I9" s="27" t="e">
        <f aca="false">(C9/$R$9)/(D9/$R$8)</f>
        <v>#DIV/0!</v>
      </c>
      <c r="J9" s="27" t="e">
        <f aca="false">(C9/$R$9)/((D9/$R$8)+(E9/$R$10))</f>
        <v>#DIV/0!</v>
      </c>
      <c r="K9" s="27" t="e">
        <f aca="false">(D9/$R$8)/(E9/$R$10)</f>
        <v>#DIV/0!</v>
      </c>
      <c r="L9" s="13" t="str">
        <f aca="false">IF(ISBLANK(E9), "Vazio", IF(E9&lt;80, "Hipoférrico", IF(AND(E9&gt;=80, E9 &lt; 180), "Mesoférrico", IF(AND(E9&gt;=180, E9 &lt;360), "Férrico (Ver observação Nitossolos)", "Perférrico"))))</f>
        <v>Vazio</v>
      </c>
      <c r="Q9" s="23" t="s">
        <v>79</v>
      </c>
      <c r="R9" s="31" t="n">
        <f aca="false">R5+2*R4</f>
        <v>60.083</v>
      </c>
      <c r="S9" s="25"/>
    </row>
    <row r="10" customFormat="false" ht="12.8" hidden="false" customHeight="false" outlineLevel="0" collapsed="false">
      <c r="A10" s="30"/>
      <c r="B10" s="30"/>
      <c r="C10" s="26"/>
      <c r="D10" s="26"/>
      <c r="E10" s="26"/>
      <c r="F10" s="26"/>
      <c r="G10" s="26"/>
      <c r="H10" s="26"/>
      <c r="I10" s="27" t="e">
        <f aca="false">(C10/$R$9)/(D10/$R$8)</f>
        <v>#DIV/0!</v>
      </c>
      <c r="J10" s="27" t="e">
        <f aca="false">(C10/$R$9)/((D10/$R$8)+(E10/$R$10))</f>
        <v>#DIV/0!</v>
      </c>
      <c r="K10" s="27" t="e">
        <f aca="false">(D10/$R$8)/(E10/$R$10)</f>
        <v>#DIV/0!</v>
      </c>
      <c r="L10" s="13" t="str">
        <f aca="false">IF(ISBLANK(E10), "Vazio", IF(E10&lt;80, "Hipoférrico", IF(AND(E10&gt;=80, E10 &lt; 180), "Mesoférrico", IF(AND(E10&gt;=180, E10 &lt;360), "Férrico (Ver observação Nitossolos)", "Perférrico"))))</f>
        <v>Vazio</v>
      </c>
      <c r="Q10" s="32" t="s">
        <v>81</v>
      </c>
      <c r="R10" s="33" t="n">
        <f aca="false">2*R3+3*R4</f>
        <v>159.687</v>
      </c>
      <c r="S10" s="34"/>
    </row>
    <row r="11" customFormat="false" ht="12.8" hidden="false" customHeight="false" outlineLevel="0" collapsed="false">
      <c r="A11" s="30"/>
      <c r="B11" s="30"/>
      <c r="C11" s="26"/>
      <c r="D11" s="26"/>
      <c r="E11" s="26"/>
      <c r="F11" s="26"/>
      <c r="G11" s="26"/>
      <c r="H11" s="26"/>
      <c r="I11" s="27" t="e">
        <f aca="false">(C11/$R$9)/(D11/$R$8)</f>
        <v>#DIV/0!</v>
      </c>
      <c r="J11" s="27" t="e">
        <f aca="false">(C11/$R$9)/((D11/$R$8)+(E11/$R$10))</f>
        <v>#DIV/0!</v>
      </c>
      <c r="K11" s="27" t="e">
        <f aca="false">(D11/$R$8)/(E11/$R$10)</f>
        <v>#DIV/0!</v>
      </c>
      <c r="L11" s="13" t="str">
        <f aca="false">IF(ISBLANK(E11), "Vazio", IF(E11&lt;80, "Hipoférrico", IF(AND(E11&gt;=80, E11 &lt; 180), "Mesoférrico", IF(AND(E11&gt;=180, E11 &lt;360), "Férrico (Ver observação Nitossolos)", "Perférrico"))))</f>
        <v>Vazio</v>
      </c>
      <c r="Q11" s="7" t="s">
        <v>99</v>
      </c>
    </row>
    <row r="12" customFormat="false" ht="12.8" hidden="false" customHeight="false" outlineLevel="0" collapsed="false">
      <c r="A12" s="30"/>
      <c r="B12" s="30"/>
      <c r="C12" s="26"/>
      <c r="D12" s="26"/>
      <c r="E12" s="26"/>
      <c r="F12" s="26"/>
      <c r="G12" s="26"/>
      <c r="H12" s="26"/>
      <c r="I12" s="27" t="e">
        <f aca="false">(C12/$R$9)/(D12/$R$8)</f>
        <v>#DIV/0!</v>
      </c>
      <c r="J12" s="27" t="e">
        <f aca="false">(C12/$R$9)/((D12/$R$8)+(E12/$R$10))</f>
        <v>#DIV/0!</v>
      </c>
      <c r="K12" s="27" t="e">
        <f aca="false">(D12/$R$8)/(E12/$R$10)</f>
        <v>#DIV/0!</v>
      </c>
      <c r="L12" s="13" t="str">
        <f aca="false">IF(ISBLANK(E12), "Vazio", IF(E12&lt;80, "Hipoférrico", IF(AND(E12&gt;=80, E12 &lt; 180), "Mesoférrico", IF(AND(E12&gt;=180, E12 &lt;360), "Férrico (Ver observação Nitossolos)", "Perférrico"))))</f>
        <v>Vazio</v>
      </c>
    </row>
    <row r="13" customFormat="false" ht="12.8" hidden="false" customHeight="false" outlineLevel="0" collapsed="false">
      <c r="A13" s="30"/>
      <c r="B13" s="30"/>
      <c r="C13" s="26"/>
      <c r="D13" s="26"/>
      <c r="E13" s="26"/>
      <c r="F13" s="26"/>
      <c r="G13" s="26"/>
      <c r="H13" s="26"/>
      <c r="I13" s="27" t="e">
        <f aca="false">(C13/$R$9)/(D13/$R$8)</f>
        <v>#DIV/0!</v>
      </c>
      <c r="J13" s="27" t="e">
        <f aca="false">(C13/$R$9)/((D13/$R$8)+(E13/$R$10))</f>
        <v>#DIV/0!</v>
      </c>
      <c r="K13" s="27" t="e">
        <f aca="false">(D13/$R$8)/(E13/$R$10)</f>
        <v>#DIV/0!</v>
      </c>
      <c r="L13" s="13" t="str">
        <f aca="false">IF(ISBLANK(E13), "Vazio", IF(E13&lt;80, "Hipoférrico", IF(AND(E13&gt;=80, E13 &lt; 180), "Mesoférrico", IF(AND(E13&gt;=180, E13 &lt;360), "Férrico (Ver observação Nitossolos)", "Perférrico"))))</f>
        <v>Vazio</v>
      </c>
    </row>
    <row r="14" customFormat="false" ht="12.8" hidden="false" customHeight="false" outlineLevel="0" collapsed="false">
      <c r="A14" s="30"/>
      <c r="B14" s="30"/>
      <c r="C14" s="26"/>
      <c r="D14" s="26"/>
      <c r="E14" s="26"/>
      <c r="F14" s="26"/>
      <c r="G14" s="26"/>
      <c r="H14" s="26"/>
      <c r="I14" s="27" t="e">
        <f aca="false">(C14/$R$9)/(D14/$R$8)</f>
        <v>#DIV/0!</v>
      </c>
      <c r="J14" s="27" t="e">
        <f aca="false">(C14/$R$9)/((D14/$R$8)+(E14/$R$10))</f>
        <v>#DIV/0!</v>
      </c>
      <c r="K14" s="27" t="e">
        <f aca="false">(D14/$R$8)/(E14/$R$10)</f>
        <v>#DIV/0!</v>
      </c>
      <c r="L14" s="13" t="str">
        <f aca="false">IF(ISBLANK(E14), "Vazio", IF(E14&lt;80, "Hipoférrico", IF(AND(E14&gt;=80, E14 &lt; 180), "Mesoférrico", IF(AND(E14&gt;=180, E14 &lt;360), "Férrico (Ver observação Nitossolos)", "Perférrico"))))</f>
        <v>Vazio</v>
      </c>
    </row>
    <row r="15" customFormat="false" ht="12.8" hidden="false" customHeight="false" outlineLevel="0" collapsed="false">
      <c r="A15" s="30"/>
      <c r="B15" s="30"/>
      <c r="C15" s="26"/>
      <c r="D15" s="26"/>
      <c r="E15" s="26"/>
      <c r="F15" s="26"/>
      <c r="G15" s="26"/>
      <c r="H15" s="26"/>
      <c r="I15" s="27" t="e">
        <f aca="false">(C15/$R$9)/(D15/$R$8)</f>
        <v>#DIV/0!</v>
      </c>
      <c r="J15" s="27" t="e">
        <f aca="false">(C15/$R$9)/((D15/$R$8)+(E15/$R$10))</f>
        <v>#DIV/0!</v>
      </c>
      <c r="K15" s="27" t="e">
        <f aca="false">(D15/$R$8)/(E15/$R$10)</f>
        <v>#DIV/0!</v>
      </c>
      <c r="L15" s="13" t="str">
        <f aca="false">IF(ISBLANK(E15), "Vazio", IF(E15&lt;80, "Hipoférrico", IF(AND(E15&gt;=80, E15 &lt; 180), "Mesoférrico", IF(AND(E15&gt;=180, E15 &lt;360), "Férrico (Ver observação Nitossolos)", "Perférrico"))))</f>
        <v>Vazio</v>
      </c>
    </row>
    <row r="16" customFormat="false" ht="12.8" hidden="false" customHeight="false" outlineLevel="0" collapsed="false">
      <c r="A16" s="30"/>
      <c r="B16" s="30"/>
      <c r="C16" s="26"/>
      <c r="D16" s="26"/>
      <c r="E16" s="26"/>
      <c r="F16" s="26"/>
      <c r="G16" s="26"/>
      <c r="H16" s="26"/>
      <c r="I16" s="27" t="e">
        <f aca="false">(C16/$R$9)/(D16/$R$8)</f>
        <v>#DIV/0!</v>
      </c>
      <c r="J16" s="27" t="e">
        <f aca="false">(C16/$R$9)/((D16/$R$8)+(E16/$R$10))</f>
        <v>#DIV/0!</v>
      </c>
      <c r="K16" s="27" t="e">
        <f aca="false">(D16/$R$8)/(E16/$R$10)</f>
        <v>#DIV/0!</v>
      </c>
      <c r="L16" s="13" t="str">
        <f aca="false">IF(ISBLANK(E16), "Vazio", IF(E16&lt;80, "Hipoférrico", IF(AND(E16&gt;=80, E16 &lt; 180), "Mesoférrico", IF(AND(E16&gt;=180, E16 &lt;360), "Férrico (Ver observação Nitossolos)", "Perférrico"))))</f>
        <v>Vazio</v>
      </c>
    </row>
    <row r="17" customFormat="false" ht="12.8" hidden="false" customHeight="false" outlineLevel="0" collapsed="false">
      <c r="A17" s="30"/>
      <c r="B17" s="30"/>
      <c r="C17" s="26"/>
      <c r="D17" s="26"/>
      <c r="E17" s="26"/>
      <c r="F17" s="26"/>
      <c r="G17" s="26"/>
      <c r="H17" s="26"/>
      <c r="I17" s="27" t="e">
        <f aca="false">(C17/$R$9)/(D17/$R$8)</f>
        <v>#DIV/0!</v>
      </c>
      <c r="J17" s="27" t="e">
        <f aca="false">(C17/$R$9)/((D17/$R$8)+(E17/$R$10))</f>
        <v>#DIV/0!</v>
      </c>
      <c r="K17" s="27" t="e">
        <f aca="false">(D17/$R$8)/(E17/$R$10)</f>
        <v>#DIV/0!</v>
      </c>
      <c r="L17" s="13" t="str">
        <f aca="false">IF(ISBLANK(E17), "Vazio", IF(E17&lt;80, "Hipoférrico", IF(AND(E17&gt;=80, E17 &lt; 180), "Mesoférrico", IF(AND(E17&gt;=180, E17 &lt;360), "Férrico (Ver observação Nitossolos)", "Perférrico"))))</f>
        <v>Vazio</v>
      </c>
    </row>
    <row r="18" customFormat="false" ht="12.8" hidden="false" customHeight="false" outlineLevel="0" collapsed="false">
      <c r="A18" s="30"/>
      <c r="B18" s="30"/>
      <c r="C18" s="26"/>
      <c r="D18" s="26"/>
      <c r="E18" s="26"/>
      <c r="F18" s="26"/>
      <c r="G18" s="26"/>
      <c r="H18" s="26"/>
      <c r="I18" s="27" t="e">
        <f aca="false">(C18/$R$9)/(D18/$R$8)</f>
        <v>#DIV/0!</v>
      </c>
      <c r="J18" s="27" t="e">
        <f aca="false">(C18/$R$9)/((D18/$R$8)+(E18/$R$10))</f>
        <v>#DIV/0!</v>
      </c>
      <c r="K18" s="27" t="e">
        <f aca="false">(D18/$R$8)/(E18/$R$10)</f>
        <v>#DIV/0!</v>
      </c>
      <c r="L18" s="13" t="str">
        <f aca="false">IF(ISBLANK(E18), "Vazio", IF(E18&lt;80, "Hipoférrico", IF(AND(E18&gt;=80, E18 &lt; 180), "Mesoférrico", IF(AND(E18&gt;=180, E18 &lt;360), "Férrico (Ver observação Nitossolos)", "Perférrico"))))</f>
        <v>Vazio</v>
      </c>
    </row>
    <row r="19" customFormat="false" ht="12.8" hidden="false" customHeight="false" outlineLevel="0" collapsed="false">
      <c r="A19" s="30"/>
      <c r="B19" s="30"/>
      <c r="C19" s="26"/>
      <c r="D19" s="26"/>
      <c r="E19" s="26"/>
      <c r="F19" s="26"/>
      <c r="G19" s="26"/>
      <c r="H19" s="26"/>
      <c r="I19" s="27" t="e">
        <f aca="false">(C19/$R$9)/(D19/$R$8)</f>
        <v>#DIV/0!</v>
      </c>
      <c r="J19" s="27" t="e">
        <f aca="false">(C19/$R$9)/((D19/$R$8)+(E19/$R$10))</f>
        <v>#DIV/0!</v>
      </c>
      <c r="K19" s="27" t="e">
        <f aca="false">(D19/$R$8)/(E19/$R$10)</f>
        <v>#DIV/0!</v>
      </c>
      <c r="L19" s="13" t="str">
        <f aca="false">IF(ISBLANK(E19), "Vazio", IF(E19&lt;80, "Hipoférrico", IF(AND(E19&gt;=80, E19 &lt; 180), "Mesoférrico", IF(AND(E19&gt;=180, E19 &lt;360), "Férrico (Ver observação Nitossolos)", "Perférrico"))))</f>
        <v>Vazio</v>
      </c>
    </row>
    <row r="20" customFormat="false" ht="12.8" hidden="false" customHeight="false" outlineLevel="0" collapsed="false">
      <c r="A20" s="30"/>
      <c r="B20" s="30"/>
      <c r="C20" s="26"/>
      <c r="D20" s="26"/>
      <c r="E20" s="26"/>
      <c r="F20" s="26"/>
      <c r="G20" s="26"/>
      <c r="H20" s="26"/>
      <c r="I20" s="27" t="e">
        <f aca="false">(C20/$R$9)/(D20/$R$8)</f>
        <v>#DIV/0!</v>
      </c>
      <c r="J20" s="27" t="e">
        <f aca="false">(C20/$R$9)/((D20/$R$8)+(E20/$R$10))</f>
        <v>#DIV/0!</v>
      </c>
      <c r="K20" s="27" t="e">
        <f aca="false">(D20/$R$8)/(E20/$R$10)</f>
        <v>#DIV/0!</v>
      </c>
      <c r="L20" s="13" t="str">
        <f aca="false">IF(ISBLANK(E20), "Vazio", IF(E20&lt;80, "Hipoférrico", IF(AND(E20&gt;=80, E20 &lt; 180), "Mesoférrico", IF(AND(E20&gt;=180, E20 &lt;360), "Férrico (Ver observação Nitossolos)", "Perférrico"))))</f>
        <v>Vazio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11.5703125" defaultRowHeight="12.8" zeroHeight="false" outlineLevelRow="0" outlineLevelCol="0"/>
  <cols>
    <col collapsed="false" customWidth="true" hidden="false" outlineLevel="0" max="1" min="1" style="3" width="15.68"/>
    <col collapsed="false" customWidth="true" hidden="false" outlineLevel="0" max="5" min="5" style="8" width="17.21"/>
    <col collapsed="false" customWidth="true" hidden="false" outlineLevel="0" max="6" min="6" style="8" width="15.95"/>
    <col collapsed="false" customWidth="true" hidden="false" outlineLevel="0" max="9" min="9" style="3" width="16.39"/>
  </cols>
  <sheetData>
    <row r="1" customFormat="false" ht="12.8" hidden="false" customHeight="false" outlineLevel="0" collapsed="false">
      <c r="A1" s="9" t="s">
        <v>14</v>
      </c>
      <c r="B1" s="9" t="s">
        <v>100</v>
      </c>
      <c r="C1" s="9" t="s">
        <v>101</v>
      </c>
      <c r="D1" s="9" t="s">
        <v>21</v>
      </c>
      <c r="E1" s="10" t="s">
        <v>102</v>
      </c>
      <c r="F1" s="10" t="s">
        <v>103</v>
      </c>
      <c r="H1" s="35" t="s">
        <v>104</v>
      </c>
      <c r="I1" s="6"/>
    </row>
    <row r="2" customFormat="false" ht="12.8" hidden="false" customHeight="false" outlineLevel="0" collapsed="false">
      <c r="A2" s="9"/>
      <c r="B2" s="9" t="s">
        <v>30</v>
      </c>
      <c r="C2" s="9" t="s">
        <v>31</v>
      </c>
      <c r="D2" s="9" t="s">
        <v>31</v>
      </c>
      <c r="E2" s="13"/>
      <c r="F2" s="13"/>
      <c r="H2" s="15" t="n">
        <f aca="false">SUM(E3:E21)</f>
        <v>158.571428571428</v>
      </c>
      <c r="I2" s="6"/>
    </row>
    <row r="3" customFormat="false" ht="12.8" hidden="false" customHeight="false" outlineLevel="0" collapsed="false">
      <c r="A3" s="11" t="s">
        <v>33</v>
      </c>
      <c r="B3" s="11" t="n">
        <v>15</v>
      </c>
      <c r="C3" s="16" t="n">
        <v>10.3</v>
      </c>
      <c r="D3" s="16" t="n">
        <v>80</v>
      </c>
      <c r="E3" s="27" t="n">
        <f aca="false">D3*(B3/10)/(SUM($B$3:$B$21)/10)</f>
        <v>17.1428571428571</v>
      </c>
      <c r="F3" s="27" t="n">
        <f aca="false">C3*B3/10</f>
        <v>15.45</v>
      </c>
      <c r="H3" s="35" t="s">
        <v>105</v>
      </c>
      <c r="I3" s="6"/>
    </row>
    <row r="4" customFormat="false" ht="12.8" hidden="false" customHeight="false" outlineLevel="0" collapsed="false">
      <c r="A4" s="11" t="s">
        <v>35</v>
      </c>
      <c r="B4" s="11" t="n">
        <f aca="false">70-15</f>
        <v>55</v>
      </c>
      <c r="C4" s="11" t="n">
        <v>6.2</v>
      </c>
      <c r="D4" s="11" t="n">
        <v>180</v>
      </c>
      <c r="E4" s="27" t="n">
        <f aca="false">D4*(B4/10)/(SUM($B$3:$B$21)/10)</f>
        <v>141.428571428571</v>
      </c>
      <c r="F4" s="27" t="n">
        <f aca="false">C4*B4/10</f>
        <v>34.1</v>
      </c>
      <c r="H4" s="36" t="n">
        <f aca="false">SUM(F3:F21)</f>
        <v>49.55</v>
      </c>
      <c r="I4" s="6"/>
    </row>
    <row r="5" customFormat="false" ht="12.8" hidden="false" customHeight="false" outlineLevel="0" collapsed="false">
      <c r="A5" s="11"/>
      <c r="B5" s="11"/>
      <c r="C5" s="11"/>
      <c r="D5" s="11"/>
      <c r="E5" s="27" t="n">
        <f aca="false">D5*(B5/10)/(SUM($B$3:$B$21)/10)</f>
        <v>0</v>
      </c>
      <c r="F5" s="27" t="n">
        <f aca="false">C5*B5/10</f>
        <v>0</v>
      </c>
      <c r="H5" s="6"/>
      <c r="I5" s="6"/>
    </row>
    <row r="6" customFormat="false" ht="12.8" hidden="false" customHeight="false" outlineLevel="0" collapsed="false">
      <c r="A6" s="11"/>
      <c r="B6" s="11"/>
      <c r="C6" s="11"/>
      <c r="D6" s="11"/>
      <c r="E6" s="27" t="n">
        <f aca="false">D6*(B6/10)/(SUM($B$3:$B$21)/10)</f>
        <v>0</v>
      </c>
      <c r="F6" s="27" t="n">
        <f aca="false">C6*B6/10</f>
        <v>0</v>
      </c>
      <c r="H6" s="37" t="s">
        <v>106</v>
      </c>
      <c r="I6" s="38"/>
    </row>
    <row r="7" customFormat="false" ht="12.8" hidden="false" customHeight="false" outlineLevel="0" collapsed="false">
      <c r="A7" s="11"/>
      <c r="B7" s="11"/>
      <c r="C7" s="11"/>
      <c r="D7" s="11"/>
      <c r="E7" s="27" t="n">
        <f aca="false">D7*(B7/10)/(SUM($B$3:$B$21)/10)</f>
        <v>0</v>
      </c>
      <c r="F7" s="27" t="n">
        <f aca="false">C7*B7/10</f>
        <v>0</v>
      </c>
      <c r="H7" s="39" t="str">
        <f aca="false">IF(H4&gt;=(60+0.1*H2),"Horizonte pode ser 'A húmico'","Horizonte não é 'A húmico'")</f>
        <v>Horizonte não é 'A húmico'</v>
      </c>
      <c r="I7" s="40"/>
    </row>
    <row r="8" customFormat="false" ht="12.8" hidden="false" customHeight="false" outlineLevel="0" collapsed="false">
      <c r="A8" s="11"/>
      <c r="B8" s="11"/>
      <c r="C8" s="11"/>
      <c r="D8" s="11"/>
      <c r="E8" s="27" t="n">
        <f aca="false">D8*(B8/10)/(SUM($B$3:$B$21)/10)</f>
        <v>0</v>
      </c>
      <c r="F8" s="27" t="n">
        <f aca="false">C8*B8/10</f>
        <v>0</v>
      </c>
    </row>
    <row r="9" customFormat="false" ht="12.8" hidden="false" customHeight="false" outlineLevel="0" collapsed="false">
      <c r="A9" s="11"/>
      <c r="B9" s="11"/>
      <c r="C9" s="11"/>
      <c r="D9" s="11"/>
      <c r="E9" s="27" t="n">
        <f aca="false">D9*(B9/10)/(SUM($B$3:$B$21)/10)</f>
        <v>0</v>
      </c>
      <c r="F9" s="27" t="n">
        <f aca="false">C9*B9/10</f>
        <v>0</v>
      </c>
    </row>
    <row r="10" customFormat="false" ht="12.8" hidden="false" customHeight="false" outlineLevel="0" collapsed="false">
      <c r="A10" s="11"/>
      <c r="B10" s="11"/>
      <c r="C10" s="11"/>
      <c r="D10" s="11"/>
      <c r="E10" s="27" t="n">
        <f aca="false">D10*(B10/10)/(SUM($B$3:$B$21)/10)</f>
        <v>0</v>
      </c>
      <c r="F10" s="27" t="n">
        <f aca="false">C10*B10/10</f>
        <v>0</v>
      </c>
    </row>
    <row r="11" customFormat="false" ht="12.8" hidden="false" customHeight="false" outlineLevel="0" collapsed="false">
      <c r="A11" s="11"/>
      <c r="B11" s="11"/>
      <c r="C11" s="11"/>
      <c r="D11" s="11"/>
      <c r="E11" s="27" t="n">
        <f aca="false">D11*(B11/10)/(SUM($B$3:$B$21)/10)</f>
        <v>0</v>
      </c>
      <c r="F11" s="27" t="n">
        <f aca="false">C11*B11/10</f>
        <v>0</v>
      </c>
      <c r="H11" s="41" t="s">
        <v>107</v>
      </c>
    </row>
    <row r="12" customFormat="false" ht="12.8" hidden="false" customHeight="false" outlineLevel="0" collapsed="false">
      <c r="A12" s="11"/>
      <c r="B12" s="11"/>
      <c r="C12" s="11"/>
      <c r="D12" s="11"/>
      <c r="E12" s="27" t="n">
        <f aca="false">D12*(B12/10)/(SUM($B$3:$B$21)/10)</f>
        <v>0</v>
      </c>
      <c r="F12" s="27" t="n">
        <f aca="false">C12*B12/10</f>
        <v>0</v>
      </c>
    </row>
    <row r="13" customFormat="false" ht="12.8" hidden="false" customHeight="false" outlineLevel="0" collapsed="false">
      <c r="A13" s="11"/>
      <c r="B13" s="11"/>
      <c r="C13" s="11"/>
      <c r="D13" s="11"/>
      <c r="E13" s="27" t="n">
        <f aca="false">D13*(B13/10)/(SUM($B$3:$B$21)/10)</f>
        <v>0</v>
      </c>
      <c r="F13" s="27" t="n">
        <f aca="false">C13*B13/10</f>
        <v>0</v>
      </c>
    </row>
    <row r="14" customFormat="false" ht="12.8" hidden="false" customHeight="false" outlineLevel="0" collapsed="false">
      <c r="A14" s="11"/>
      <c r="B14" s="11"/>
      <c r="C14" s="11"/>
      <c r="D14" s="11"/>
      <c r="E14" s="27" t="n">
        <f aca="false">D14*(B14/10)/(SUM($B$3:$B$21)/10)</f>
        <v>0</v>
      </c>
      <c r="F14" s="27" t="n">
        <f aca="false">C14*B14/10</f>
        <v>0</v>
      </c>
    </row>
    <row r="15" customFormat="false" ht="12.8" hidden="false" customHeight="false" outlineLevel="0" collapsed="false">
      <c r="A15" s="11"/>
      <c r="B15" s="11"/>
      <c r="C15" s="11"/>
      <c r="D15" s="11"/>
      <c r="E15" s="27" t="n">
        <f aca="false">D15*(B15/10)/(SUM($B$3:$B$21)/10)</f>
        <v>0</v>
      </c>
      <c r="F15" s="27" t="n">
        <f aca="false">C15*B15/10</f>
        <v>0</v>
      </c>
    </row>
    <row r="16" customFormat="false" ht="12.8" hidden="false" customHeight="false" outlineLevel="0" collapsed="false">
      <c r="A16" s="11"/>
      <c r="B16" s="11"/>
      <c r="C16" s="11"/>
      <c r="D16" s="11"/>
      <c r="E16" s="27" t="n">
        <f aca="false">D16*(B16/10)/(SUM($B$3:$B$21)/10)</f>
        <v>0</v>
      </c>
      <c r="F16" s="27" t="n">
        <f aca="false">C16*B16/10</f>
        <v>0</v>
      </c>
    </row>
    <row r="17" customFormat="false" ht="12.8" hidden="false" customHeight="false" outlineLevel="0" collapsed="false">
      <c r="A17" s="11"/>
      <c r="B17" s="11"/>
      <c r="C17" s="11"/>
      <c r="D17" s="11"/>
      <c r="E17" s="27" t="n">
        <f aca="false">D17*(B17/10)/(SUM($B$3:$B$21)/10)</f>
        <v>0</v>
      </c>
      <c r="F17" s="27" t="n">
        <f aca="false">C17*B17/10</f>
        <v>0</v>
      </c>
    </row>
    <row r="18" customFormat="false" ht="12.8" hidden="false" customHeight="false" outlineLevel="0" collapsed="false">
      <c r="A18" s="11"/>
      <c r="B18" s="11"/>
      <c r="C18" s="11"/>
      <c r="D18" s="11"/>
      <c r="E18" s="27" t="n">
        <f aca="false">D18*(B18/10)/(SUM($B$3:$B$21)/10)</f>
        <v>0</v>
      </c>
      <c r="F18" s="27" t="n">
        <f aca="false">C18*B18/10</f>
        <v>0</v>
      </c>
    </row>
    <row r="19" customFormat="false" ht="12.8" hidden="false" customHeight="false" outlineLevel="0" collapsed="false">
      <c r="A19" s="11"/>
      <c r="B19" s="11"/>
      <c r="C19" s="11"/>
      <c r="D19" s="11"/>
      <c r="E19" s="27" t="n">
        <f aca="false">D19*(B19/10)/(SUM($B$3:$B$21)/10)</f>
        <v>0</v>
      </c>
      <c r="F19" s="27" t="n">
        <f aca="false">C19*B19/10</f>
        <v>0</v>
      </c>
    </row>
    <row r="20" customFormat="false" ht="12.8" hidden="false" customHeight="false" outlineLevel="0" collapsed="false">
      <c r="A20" s="11"/>
      <c r="B20" s="11"/>
      <c r="C20" s="11"/>
      <c r="D20" s="11"/>
      <c r="E20" s="27" t="n">
        <f aca="false">D20*(B20/10)/(SUM($B$3:$B$21)/10)</f>
        <v>0</v>
      </c>
      <c r="F20" s="27" t="n">
        <f aca="false">C20*B20/10</f>
        <v>0</v>
      </c>
    </row>
    <row r="21" customFormat="false" ht="12.8" hidden="false" customHeight="false" outlineLevel="0" collapsed="false">
      <c r="A21" s="11"/>
      <c r="B21" s="11"/>
      <c r="C21" s="11"/>
      <c r="D21" s="11"/>
      <c r="E21" s="27" t="n">
        <f aca="false">D21*(B21/10)/(SUM($B$3:$B$21)/10)</f>
        <v>0</v>
      </c>
      <c r="F21" s="27" t="n">
        <f aca="false">C21*B21/10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2.8" zeroHeight="false" outlineLevelRow="0" outlineLevelCol="0"/>
  <cols>
    <col collapsed="false" customWidth="true" hidden="false" outlineLevel="0" max="1" min="1" style="3" width="15.68"/>
    <col collapsed="false" customWidth="true" hidden="false" outlineLevel="0" max="2" min="2" style="3" width="15.42"/>
    <col collapsed="false" customWidth="true" hidden="false" outlineLevel="0" max="3" min="3" style="8" width="32.93"/>
    <col collapsed="false" customWidth="true" hidden="false" outlineLevel="0" max="4" min="4" style="8" width="27.92"/>
    <col collapsed="false" customWidth="true" hidden="false" outlineLevel="0" max="5" min="5" style="8" width="25.84"/>
    <col collapsed="false" customWidth="true" hidden="false" outlineLevel="0" max="6" min="6" style="3" width="20.98"/>
    <col collapsed="false" customWidth="true" hidden="false" outlineLevel="0" max="7" min="7" style="3" width="55.7"/>
    <col collapsed="false" customWidth="true" hidden="false" outlineLevel="0" max="8" min="8" style="3" width="25.84"/>
    <col collapsed="false" customWidth="true" hidden="false" outlineLevel="0" max="9" min="9" style="3" width="38.2"/>
    <col collapsed="false" customWidth="true" hidden="false" outlineLevel="0" max="10" min="10" style="3" width="41.68"/>
  </cols>
  <sheetData>
    <row r="1" customFormat="false" ht="12.8" hidden="false" customHeight="false" outlineLevel="0" collapsed="false">
      <c r="A1" s="9" t="s">
        <v>14</v>
      </c>
      <c r="B1" s="9" t="s">
        <v>108</v>
      </c>
      <c r="C1" s="10" t="s">
        <v>109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114</v>
      </c>
      <c r="I1" s="10" t="s">
        <v>115</v>
      </c>
      <c r="J1" s="10" t="s">
        <v>116</v>
      </c>
    </row>
    <row r="2" customFormat="false" ht="12.8" hidden="false" customHeight="false" outlineLevel="0" collapsed="false">
      <c r="A2" s="9"/>
      <c r="B2" s="9" t="s">
        <v>30</v>
      </c>
      <c r="C2" s="13"/>
      <c r="D2" s="13"/>
      <c r="E2" s="13"/>
      <c r="F2" s="10"/>
      <c r="G2" s="42"/>
      <c r="H2" s="42"/>
      <c r="I2" s="10"/>
      <c r="J2" s="10"/>
    </row>
    <row r="3" customFormat="false" ht="12.8" hidden="false" customHeight="false" outlineLevel="0" collapsed="false">
      <c r="A3" s="11" t="s">
        <v>33</v>
      </c>
      <c r="B3" s="11" t="s">
        <v>117</v>
      </c>
      <c r="C3" s="27" t="str">
        <f aca="false">IF(ISBLANK(A3), "Vazio", IF(IFERROR(SEARCH("A",A3),"0")+IFERROR(SEARCH("H",A3),"0")+IFERROR(SEARCH("O",A3),"0")=0,"Não contém horizonte de superfície","Ok, cheque a ordem das siglas"))</f>
        <v>Ok, cheque a ordem das siglas</v>
      </c>
      <c r="D3" s="27" t="str">
        <f aca="false">IF(ISBLANK(A3), "Vazio", IF('2. Atributos Diagnósticos - Quí'!L3&gt;=80, "Hístico provável", "Não provável"))</f>
        <v>Não provável</v>
      </c>
      <c r="E3" s="27" t="str">
        <f aca="false">IF(ISBLANK(A3), "Vazio", IF(AND('2. Atributos Diagnósticos - Quí'!S3&gt;=65 ,'2. Atributos Diagnósticos - Quí'!L3&gt;=6), "A chernozêmico provável", "Não provável"))</f>
        <v>Não provável</v>
      </c>
      <c r="F3" s="43" t="str">
        <f aca="false">IF(ISBLANK('4. Horizonte A húmico'!$H$4), "Preencher tabela específica", IF(ISBLANK(A3),"Vazio", IF(AND('2. Atributos Diagnósticos - Quí'!S3&lt;65,'4. Horizonte A húmico'!$H$4&gt;=(60+0.1*'4. Horizonte A húmico'!$H$2)), "A húmico provável", "Não provável")))</f>
        <v>Não provável</v>
      </c>
      <c r="G3" s="43" t="str">
        <f aca="false">IF(ISBLANK(A3), "Vazio", IF(AND('2. Atributos Diagnósticos - Quí'!S3&lt;65,'2. Atributos Diagnósticos - Quí'!L3 &gt;= 6, '2. Atributos Diagnósticos - Quí'!L3 &lt;80, '4. Horizonte A húmico'!$H$4 &lt; (60+0.1*'4. Horizonte A húmico'!$H$2)), "A moderado possível, checar critérios de espessura e estrutura", "Não provável"))</f>
        <v>A moderado possível, checar critérios de espessura e estrutura</v>
      </c>
      <c r="H3" s="43" t="str">
        <f aca="false">IF(ISBLANK(A3), "Vazio", IF(AND('2. Atributos Diagnósticos - Quí'!K3&gt;=30, '4. Horizonte A húmico'!B3 &gt;= 20), "A antrópico possível, checar artefatos líticos e outros", "Não provável"))</f>
        <v>Não provável</v>
      </c>
      <c r="I3" s="43" t="s">
        <v>118</v>
      </c>
      <c r="J3" s="43" t="s">
        <v>119</v>
      </c>
    </row>
    <row r="4" customFormat="false" ht="12.8" hidden="false" customHeight="false" outlineLevel="0" collapsed="false">
      <c r="A4" s="11" t="s">
        <v>35</v>
      </c>
      <c r="B4" s="11" t="s">
        <v>36</v>
      </c>
      <c r="C4" s="27" t="str">
        <f aca="false">IF(ISBLANK(A4), "Vazio", IF(IFERROR(SEARCH("A",A4),"0")+IFERROR(SEARCH("H",A4),"0")+IFERROR(SEARCH("O",A4),"0")=0,"Não contém horizonte de superfície","Ok, cheque a ordem das siglas"))</f>
        <v>Ok, cheque a ordem das siglas</v>
      </c>
      <c r="D4" s="27" t="str">
        <f aca="false">IF(ISBLANK(A4), "Vazio", IF('2. Atributos Diagnósticos - Quí'!L4&gt;=80, "Hístico provável", "Não provável"))</f>
        <v>Não provável</v>
      </c>
      <c r="E4" s="27" t="str">
        <f aca="false">IF(ISBLANK(A4), "Vazio", IF(AND('2. Atributos Diagnósticos - Quí'!S4&gt;=65 ,'2. Atributos Diagnósticos - Quí'!L4&gt;=6), "A chernozêmico provável", "Não provável"))</f>
        <v>Não provável</v>
      </c>
      <c r="F4" s="43" t="str">
        <f aca="false">IF(ISBLANK('4. Horizonte A húmico'!$H$4), "Preencher tabela específica", IF(ISBLANK(A4),"Vazio", IF(AND('2. Atributos Diagnósticos - Quí'!S4&lt;65,'4. Horizonte A húmico'!$H$4&gt;=(60+0.1*'4. Horizonte A húmico'!$H$2)), "A húmico provável", "Não provável")))</f>
        <v>Não provável</v>
      </c>
      <c r="G4" s="43" t="str">
        <f aca="false">IF(ISBLANK(A4), "Vazio", IF(AND('2. Atributos Diagnósticos - Quí'!S4&lt;65,'2. Atributos Diagnósticos - Quí'!L4 &gt;= 6, '2. Atributos Diagnósticos - Quí'!L4 &lt;80, '4. Horizonte A húmico'!$H$4 &lt; (60+0.1*'4. Horizonte A húmico'!$H$2)), "A moderado possível, checar critérios de espessura e estrutura", "Não provável"))</f>
        <v>A moderado possível, checar critérios de espessura e estrutura</v>
      </c>
      <c r="H4" s="43" t="str">
        <f aca="false">IF(ISBLANK(A4), "Vazio", IF(AND('2. Atributos Diagnósticos - Quí'!K4&gt;=30, '4. Horizonte A húmico'!B4 &gt;= 20), "A antrópico possível, checar artefatos líticos e outros", "Não provável"))</f>
        <v>Não provável</v>
      </c>
      <c r="I4" s="43" t="s">
        <v>118</v>
      </c>
      <c r="J4" s="43" t="s">
        <v>119</v>
      </c>
    </row>
    <row r="5" customFormat="false" ht="12.8" hidden="false" customHeight="false" outlineLevel="0" collapsed="false">
      <c r="A5" s="11"/>
      <c r="B5" s="11"/>
      <c r="C5" s="27" t="str">
        <f aca="false">IF(ISBLANK(A5), "Vazio", IF(IFERROR(SEARCH("A",A5),"0")+IFERROR(SEARCH("H",A5),"0")+IFERROR(SEARCH("O",A5),"0")=0,"Não contém horizonte de superfície","Ok, cheque a ordem das siglas"))</f>
        <v>Vazio</v>
      </c>
      <c r="D5" s="27" t="str">
        <f aca="false">IF(ISBLANK(A5), "Vazio", IF('2. Atributos Diagnósticos - Quí'!L5&gt;=80, "Hístico provável", "Não provável"))</f>
        <v>Vazio</v>
      </c>
      <c r="E5" s="27" t="str">
        <f aca="false">IF(ISBLANK(A5), "Vazio", IF(AND('2. Atributos Diagnósticos - Quí'!S5&gt;=65 ,'2. Atributos Diagnósticos - Quí'!L5&gt;=6), "A chernozêmico provável", "Não provável"))</f>
        <v>Vazio</v>
      </c>
      <c r="F5" s="43" t="str">
        <f aca="false">IF(ISBLANK('4. Horizonte A húmico'!$H$4), "Preencher tabela específica", IF(ISBLANK(A5),"Vazio", IF(AND('2. Atributos Diagnósticos - Quí'!S5&lt;65,'4. Horizonte A húmico'!$H$4&gt;=(60+0.1*'4. Horizonte A húmico'!$H$2)), "A húmico provável", "Não provável")))</f>
        <v>Vazio</v>
      </c>
      <c r="G5" s="43" t="str">
        <f aca="false">IF(ISBLANK(A5), "Vazio", IF(AND('2. Atributos Diagnósticos - Quí'!S5&lt;65,'2. Atributos Diagnósticos - Quí'!L5 &gt;= 6, '2. Atributos Diagnósticos - Quí'!L5 &lt;80, '4. Horizonte A húmico'!$H$4 &lt; (60+0.1*'4. Horizonte A húmico'!$H$2)), "A moderado possível, checar critérios de espessura e estrutura", "Não provável"))</f>
        <v>Vazio</v>
      </c>
      <c r="H5" s="43" t="str">
        <f aca="false">IF(ISBLANK(A5), "Vazio", IF(AND('2. Atributos Diagnósticos - Quí'!K5&gt;=30, '4. Horizonte A húmico'!B5 &gt;= 20), "A antrópico possível, checar artefatos líticos e outros", "Não provável"))</f>
        <v>Vazio</v>
      </c>
      <c r="I5" s="43" t="s">
        <v>118</v>
      </c>
      <c r="J5" s="43" t="s">
        <v>119</v>
      </c>
    </row>
    <row r="6" customFormat="false" ht="12.8" hidden="false" customHeight="false" outlineLevel="0" collapsed="false">
      <c r="A6" s="11"/>
      <c r="B6" s="11"/>
      <c r="C6" s="27" t="str">
        <f aca="false">IF(ISBLANK(A6), "Vazio", IF(IFERROR(SEARCH("A",A6),"0")+IFERROR(SEARCH("H",A6),"0")+IFERROR(SEARCH("O",A6),"0")=0,"Não contém horizonte de superfície","Ok, cheque a ordem das siglas"))</f>
        <v>Vazio</v>
      </c>
      <c r="D6" s="27" t="str">
        <f aca="false">IF(ISBLANK(A6), "Vazio", IF('2. Atributos Diagnósticos - Quí'!L6&gt;=80, "Hístico provável", "Não provável"))</f>
        <v>Vazio</v>
      </c>
      <c r="E6" s="27" t="str">
        <f aca="false">IF(ISBLANK(A6), "Vazio", IF(AND('2. Atributos Diagnósticos - Quí'!S6&gt;=65 ,'2. Atributos Diagnósticos - Quí'!L6&gt;=6), "A chernozêmico provável", "Não provável"))</f>
        <v>Vazio</v>
      </c>
      <c r="F6" s="43" t="str">
        <f aca="false">IF(ISBLANK('4. Horizonte A húmico'!$H$4), "Preencher tabela específica", IF(ISBLANK(A6),"Vazio", IF(AND('2. Atributos Diagnósticos - Quí'!S6&lt;65,'4. Horizonte A húmico'!$H$4&gt;=(60+0.1*'4. Horizonte A húmico'!$H$2)), "A húmico provável", "Não provável")))</f>
        <v>Vazio</v>
      </c>
      <c r="G6" s="43" t="str">
        <f aca="false">IF(ISBLANK(A6), "Vazio", IF(AND('2. Atributos Diagnósticos - Quí'!S6&lt;65,'2. Atributos Diagnósticos - Quí'!L6 &gt;= 6, '2. Atributos Diagnósticos - Quí'!L6 &lt;80, '4. Horizonte A húmico'!$H$4 &lt; (60+0.1*'4. Horizonte A húmico'!$H$2)), "A moderado possível, checar critérios de espessura e estrutura", "Não provável"))</f>
        <v>Vazio</v>
      </c>
      <c r="H6" s="43" t="str">
        <f aca="false">IF(ISBLANK(A6), "Vazio", IF(AND('2. Atributos Diagnósticos - Quí'!K6&gt;=30, '4. Horizonte A húmico'!B6 &gt;= 20), "A antrópico possível, checar artefatos líticos e outros", "Não provável"))</f>
        <v>Vazio</v>
      </c>
      <c r="I6" s="43" t="s">
        <v>118</v>
      </c>
      <c r="J6" s="43" t="s">
        <v>119</v>
      </c>
    </row>
    <row r="7" customFormat="false" ht="12.8" hidden="false" customHeight="false" outlineLevel="0" collapsed="false">
      <c r="A7" s="11"/>
      <c r="B7" s="11"/>
      <c r="C7" s="27" t="str">
        <f aca="false">IF(ISBLANK(A7), "Vazio", IF(IFERROR(SEARCH("A",A7),"0")+IFERROR(SEARCH("H",A7),"0")+IFERROR(SEARCH("O",A7),"0")=0,"Não contém horizonte de superfície","Ok, cheque a ordem das siglas"))</f>
        <v>Vazio</v>
      </c>
      <c r="D7" s="27" t="str">
        <f aca="false">IF(ISBLANK(A7), "Vazio", IF('2. Atributos Diagnósticos - Quí'!L7&gt;=80, "Hístico provável", "Não provável"))</f>
        <v>Vazio</v>
      </c>
      <c r="E7" s="27" t="str">
        <f aca="false">IF(ISBLANK(A7), "Vazio", IF(AND('2. Atributos Diagnósticos - Quí'!S7&gt;=65 ,'2. Atributos Diagnósticos - Quí'!L7&gt;=6), "A chernozêmico provável", "Não provável"))</f>
        <v>Vazio</v>
      </c>
      <c r="F7" s="43" t="str">
        <f aca="false">IF(ISBLANK('4. Horizonte A húmico'!$H$4), "Preencher tabela específica", IF(ISBLANK(A7),"Vazio", IF(AND('2. Atributos Diagnósticos - Quí'!S7&lt;65,'4. Horizonte A húmico'!$H$4&gt;=(60+0.1*'4. Horizonte A húmico'!$H$2)), "A húmico provável", "Não provável")))</f>
        <v>Vazio</v>
      </c>
      <c r="G7" s="43" t="str">
        <f aca="false">IF(ISBLANK(A7), "Vazio", IF(AND('2. Atributos Diagnósticos - Quí'!S7&lt;65,'2. Atributos Diagnósticos - Quí'!L7 &gt;= 6, '2. Atributos Diagnósticos - Quí'!L7 &lt;80, '4. Horizonte A húmico'!$H$4 &lt; (60+0.1*'4. Horizonte A húmico'!$H$2)), "A moderado possível, checar critérios de espessura e estrutura", "Não provável"))</f>
        <v>Vazio</v>
      </c>
      <c r="H7" s="43" t="str">
        <f aca="false">IF(ISBLANK(A7), "Vazio", IF(AND('2. Atributos Diagnósticos - Quí'!K7&gt;=30, '4. Horizonte A húmico'!B7 &gt;= 20), "A antrópico possível, checar artefatos líticos e outros", "Não provável"))</f>
        <v>Vazio</v>
      </c>
      <c r="I7" s="43" t="s">
        <v>118</v>
      </c>
      <c r="J7" s="43" t="s">
        <v>119</v>
      </c>
    </row>
    <row r="8" customFormat="false" ht="12.8" hidden="false" customHeight="false" outlineLevel="0" collapsed="false">
      <c r="A8" s="11"/>
      <c r="B8" s="11"/>
      <c r="C8" s="27" t="str">
        <f aca="false">IF(ISBLANK(A8), "Vazio", IF(IFERROR(SEARCH("A",A8),"0")+IFERROR(SEARCH("H",A8),"0")+IFERROR(SEARCH("O",A8),"0")=0,"Não contém horizonte de superfície","Ok, cheque a ordem das siglas"))</f>
        <v>Vazio</v>
      </c>
      <c r="D8" s="27" t="str">
        <f aca="false">IF(ISBLANK(A8), "Vazio", IF('2. Atributos Diagnósticos - Quí'!L8&gt;=80, "Hístico provável", "Não provável"))</f>
        <v>Vazio</v>
      </c>
      <c r="E8" s="27" t="str">
        <f aca="false">IF(ISBLANK(A8), "Vazio", IF(AND('2. Atributos Diagnósticos - Quí'!S8&gt;=65 ,'2. Atributos Diagnósticos - Quí'!L8&gt;=6), "A chernozêmico provável", "Não provável"))</f>
        <v>Vazio</v>
      </c>
      <c r="F8" s="43" t="str">
        <f aca="false">IF(ISBLANK('4. Horizonte A húmico'!$H$4), "Preencher tabela específica", IF(ISBLANK(A8),"Vazio", IF(AND('2. Atributos Diagnósticos - Quí'!S8&lt;65,'4. Horizonte A húmico'!$H$4&gt;=(60+0.1*'4. Horizonte A húmico'!$H$2)), "A húmico provável", "Não provável")))</f>
        <v>Vazio</v>
      </c>
      <c r="G8" s="43" t="str">
        <f aca="false">IF(ISBLANK(A8), "Vazio", IF(AND('2. Atributos Diagnósticos - Quí'!S8&lt;65,'2. Atributos Diagnósticos - Quí'!L8 &gt;= 6, '2. Atributos Diagnósticos - Quí'!L8 &lt;80, '4. Horizonte A húmico'!$H$4 &lt; (60+0.1*'4. Horizonte A húmico'!$H$2)), "A moderado possível, checar critérios de espessura e estrutura", "Não provável"))</f>
        <v>Vazio</v>
      </c>
      <c r="H8" s="43" t="str">
        <f aca="false">IF(ISBLANK(A8), "Vazio", IF(AND('2. Atributos Diagnósticos - Quí'!K8&gt;=30, '4. Horizonte A húmico'!B8 &gt;= 20), "A antrópico possível, checar artefatos líticos e outros", "Não provável"))</f>
        <v>Vazio</v>
      </c>
      <c r="I8" s="43" t="s">
        <v>118</v>
      </c>
      <c r="J8" s="43" t="s">
        <v>119</v>
      </c>
    </row>
    <row r="9" customFormat="false" ht="12.8" hidden="false" customHeight="false" outlineLevel="0" collapsed="false">
      <c r="A9" s="11"/>
      <c r="B9" s="11"/>
      <c r="C9" s="27" t="str">
        <f aca="false">IF(ISBLANK(A9), "Vazio", IF(IFERROR(SEARCH("A",A9),"0")+IFERROR(SEARCH("H",A9),"0")+IFERROR(SEARCH("O",A9),"0")=0,"Não contém horizonte de superfície","Ok, cheque a ordem das siglas"))</f>
        <v>Vazio</v>
      </c>
      <c r="D9" s="27" t="str">
        <f aca="false">IF(ISBLANK(A9), "Vazio", IF('2. Atributos Diagnósticos - Quí'!L9&gt;=80, "Hístico provável", "Não provável"))</f>
        <v>Vazio</v>
      </c>
      <c r="E9" s="27" t="str">
        <f aca="false">IF(ISBLANK(A9), "Vazio", IF(AND('2. Atributos Diagnósticos - Quí'!S9&gt;=65 ,'2. Atributos Diagnósticos - Quí'!L9&gt;=6), "A chernozêmico provável", "Não provável"))</f>
        <v>Vazio</v>
      </c>
      <c r="F9" s="43" t="str">
        <f aca="false">IF(ISBLANK('4. Horizonte A húmico'!$H$4), "Preencher tabela específica", IF(ISBLANK(A9),"Vazio", IF(AND('2. Atributos Diagnósticos - Quí'!S9&lt;65,'4. Horizonte A húmico'!$H$4&gt;=(60+0.1*'4. Horizonte A húmico'!$H$2)), "A húmico provável", "Não provável")))</f>
        <v>Vazio</v>
      </c>
      <c r="G9" s="43" t="str">
        <f aca="false">IF(ISBLANK(A9), "Vazio", IF(AND('2. Atributos Diagnósticos - Quí'!S9&lt;65,'2. Atributos Diagnósticos - Quí'!L9 &gt;= 6, '2. Atributos Diagnósticos - Quí'!L9 &lt;80, '4. Horizonte A húmico'!$H$4 &lt; (60+0.1*'4. Horizonte A húmico'!$H$2)), "A moderado possível, checar critérios de espessura e estrutura", "Não provável"))</f>
        <v>Vazio</v>
      </c>
      <c r="H9" s="43" t="str">
        <f aca="false">IF(ISBLANK(A9), "Vazio", IF(AND('2. Atributos Diagnósticos - Quí'!K9&gt;=30, '4. Horizonte A húmico'!B9 &gt;= 20), "A antrópico possível, checar artefatos líticos e outros", "Não provável"))</f>
        <v>Vazio</v>
      </c>
      <c r="I9" s="43" t="s">
        <v>118</v>
      </c>
      <c r="J9" s="43" t="s">
        <v>119</v>
      </c>
    </row>
    <row r="10" customFormat="false" ht="12.8" hidden="false" customHeight="false" outlineLevel="0" collapsed="false">
      <c r="A10" s="11"/>
      <c r="B10" s="11"/>
      <c r="C10" s="27" t="str">
        <f aca="false">IF(ISBLANK(A10), "Vazio", IF(IFERROR(SEARCH("A",A10),"0")+IFERROR(SEARCH("H",A10),"0")+IFERROR(SEARCH("O",A10),"0")=0,"Não contém horizonte de superfície","Ok, cheque a ordem das siglas"))</f>
        <v>Vazio</v>
      </c>
      <c r="D10" s="27" t="str">
        <f aca="false">IF(ISBLANK(A10), "Vazio", IF('2. Atributos Diagnósticos - Quí'!L10&gt;=80, "Hístico provável", "Não provável"))</f>
        <v>Vazio</v>
      </c>
      <c r="E10" s="27" t="str">
        <f aca="false">IF(ISBLANK(A10), "Vazio", IF(AND('2. Atributos Diagnósticos - Quí'!S10&gt;=65 ,'2. Atributos Diagnósticos - Quí'!L10&gt;=6), "A chernozêmico provável", "Não provável"))</f>
        <v>Vazio</v>
      </c>
      <c r="F10" s="43" t="str">
        <f aca="false">IF(ISBLANK('4. Horizonte A húmico'!$H$4), "Preencher tabela específica", IF(ISBLANK(A10),"Vazio", IF(AND('2. Atributos Diagnósticos - Quí'!S10&lt;65,'4. Horizonte A húmico'!$H$4&gt;=(60+0.1*'4. Horizonte A húmico'!$H$2)), "A húmico provável", "Não provável")))</f>
        <v>Vazio</v>
      </c>
      <c r="G10" s="43" t="str">
        <f aca="false">IF(ISBLANK(A10), "Vazio", IF(AND('2. Atributos Diagnósticos - Quí'!S10&lt;65,'2. Atributos Diagnósticos - Quí'!L10 &gt;= 6, '2. Atributos Diagnósticos - Quí'!L10 &lt;80, '4. Horizonte A húmico'!$H$4 &lt; (60+0.1*'4. Horizonte A húmico'!$H$2)), "A moderado possível, checar critérios de espessura e estrutura", "Não provável"))</f>
        <v>Vazio</v>
      </c>
      <c r="H10" s="43" t="str">
        <f aca="false">IF(ISBLANK(A10), "Vazio", IF(AND('2. Atributos Diagnósticos - Quí'!K10&gt;=30, '4. Horizonte A húmico'!B10 &gt;= 20), "A antrópico possível, checar artefatos líticos e outros", "Não provável"))</f>
        <v>Vazio</v>
      </c>
      <c r="I10" s="43" t="s">
        <v>118</v>
      </c>
      <c r="J10" s="43" t="s">
        <v>119</v>
      </c>
    </row>
    <row r="11" customFormat="false" ht="12.8" hidden="false" customHeight="false" outlineLevel="0" collapsed="false">
      <c r="A11" s="11"/>
      <c r="B11" s="11"/>
      <c r="C11" s="27" t="str">
        <f aca="false">IF(ISBLANK(A11), "Vazio", IF(IFERROR(SEARCH("A",A11),"0")+IFERROR(SEARCH("H",A11),"0")+IFERROR(SEARCH("O",A11),"0")=0,"Não contém horizonte de superfície","Ok, cheque a ordem das siglas"))</f>
        <v>Vazio</v>
      </c>
      <c r="D11" s="27" t="str">
        <f aca="false">IF(ISBLANK(A11), "Vazio", IF('2. Atributos Diagnósticos - Quí'!L11&gt;=80, "Hístico provável", "Não provável"))</f>
        <v>Vazio</v>
      </c>
      <c r="E11" s="27" t="str">
        <f aca="false">IF(ISBLANK(A11), "Vazio", IF(AND('2. Atributos Diagnósticos - Quí'!S11&gt;=65 ,'2. Atributos Diagnósticos - Quí'!L11&gt;=6), "A chernozêmico provável", "Não provável"))</f>
        <v>Vazio</v>
      </c>
      <c r="F11" s="43" t="str">
        <f aca="false">IF(ISBLANK('4. Horizonte A húmico'!$H$4), "Preencher tabela específica", IF(ISBLANK(A11),"Vazio", IF(AND('2. Atributos Diagnósticos - Quí'!S11&lt;65,'4. Horizonte A húmico'!$H$4&gt;=(60+0.1*'4. Horizonte A húmico'!$H$2)), "A húmico provável", "Não provável")))</f>
        <v>Vazio</v>
      </c>
      <c r="G11" s="43" t="str">
        <f aca="false">IF(ISBLANK(A11), "Vazio", IF(AND('2. Atributos Diagnósticos - Quí'!S11&lt;65,'2. Atributos Diagnósticos - Quí'!L11 &gt;= 6, '2. Atributos Diagnósticos - Quí'!L11 &lt;80, '4. Horizonte A húmico'!$H$4 &lt; (60+0.1*'4. Horizonte A húmico'!$H$2)), "A moderado possível, checar critérios de espessura e estrutura", "Não provável"))</f>
        <v>Vazio</v>
      </c>
      <c r="H11" s="43" t="str">
        <f aca="false">IF(ISBLANK(A11), "Vazio", IF(AND('2. Atributos Diagnósticos - Quí'!K11&gt;=30, '4. Horizonte A húmico'!B11 &gt;= 20), "A antrópico possível, checar artefatos líticos e outros", "Não provável"))</f>
        <v>Vazio</v>
      </c>
      <c r="I11" s="43" t="s">
        <v>118</v>
      </c>
      <c r="J11" s="43" t="s">
        <v>119</v>
      </c>
    </row>
    <row r="12" customFormat="false" ht="12.8" hidden="false" customHeight="false" outlineLevel="0" collapsed="false">
      <c r="A12" s="11"/>
      <c r="B12" s="11"/>
      <c r="C12" s="27" t="str">
        <f aca="false">IF(ISBLANK(A12), "Vazio", IF(IFERROR(SEARCH("A",A12),"0")+IFERROR(SEARCH("H",A12),"0")+IFERROR(SEARCH("O",A12),"0")=0,"Não contém horizonte de superfície","Ok, cheque a ordem das siglas"))</f>
        <v>Vazio</v>
      </c>
      <c r="D12" s="27" t="str">
        <f aca="false">IF(ISBLANK(A12), "Vazio", IF('2. Atributos Diagnósticos - Quí'!L12&gt;=80, "Hístico provável", "Não provável"))</f>
        <v>Vazio</v>
      </c>
      <c r="E12" s="27" t="str">
        <f aca="false">IF(ISBLANK(A12), "Vazio", IF(AND('2. Atributos Diagnósticos - Quí'!S12&gt;=65 ,'2. Atributos Diagnósticos - Quí'!L12&gt;=6), "A chernozêmico provável", "Não provável"))</f>
        <v>Vazio</v>
      </c>
      <c r="F12" s="43" t="str">
        <f aca="false">IF(ISBLANK('4. Horizonte A húmico'!$H$4), "Preencher tabela específica", IF(ISBLANK(A12),"Vazio", IF(AND('2. Atributos Diagnósticos - Quí'!S12&lt;65,'4. Horizonte A húmico'!$H$4&gt;=(60+0.1*'4. Horizonte A húmico'!$H$2)), "A húmico provável", "Não provável")))</f>
        <v>Vazio</v>
      </c>
      <c r="G12" s="43" t="str">
        <f aca="false">IF(ISBLANK(A12), "Vazio", IF(AND('2. Atributos Diagnósticos - Quí'!S12&lt;65,'2. Atributos Diagnósticos - Quí'!L12 &gt;= 6, '2. Atributos Diagnósticos - Quí'!L12 &lt;80, '4. Horizonte A húmico'!$H$4 &lt; (60+0.1*'4. Horizonte A húmico'!$H$2)), "A moderado possível, checar critérios de espessura e estrutura", "Não provável"))</f>
        <v>Vazio</v>
      </c>
      <c r="H12" s="43" t="str">
        <f aca="false">IF(ISBLANK(A12), "Vazio", IF(AND('2. Atributos Diagnósticos - Quí'!K12&gt;=30, '4. Horizonte A húmico'!B12 &gt;= 20), "A antrópico possível, checar artefatos líticos e outros", "Não provável"))</f>
        <v>Vazio</v>
      </c>
      <c r="I12" s="43" t="s">
        <v>118</v>
      </c>
      <c r="J12" s="43" t="s">
        <v>119</v>
      </c>
    </row>
    <row r="13" customFormat="false" ht="12.8" hidden="false" customHeight="false" outlineLevel="0" collapsed="false">
      <c r="A13" s="11"/>
      <c r="B13" s="11"/>
      <c r="C13" s="27" t="str">
        <f aca="false">IF(ISBLANK(A13), "Vazio", IF(IFERROR(SEARCH("A",A13),"0")+IFERROR(SEARCH("H",A13),"0")+IFERROR(SEARCH("O",A13),"0")=0,"Não contém horizonte de superfície","Ok, cheque a ordem das siglas"))</f>
        <v>Vazio</v>
      </c>
      <c r="D13" s="27" t="str">
        <f aca="false">IF(ISBLANK(A13), "Vazio", IF('2. Atributos Diagnósticos - Quí'!L13&gt;=80, "Hístico provável", "Não provável"))</f>
        <v>Vazio</v>
      </c>
      <c r="E13" s="27" t="str">
        <f aca="false">IF(ISBLANK(A13), "Vazio", IF(AND('2. Atributos Diagnósticos - Quí'!S13&gt;=65 ,'2. Atributos Diagnósticos - Quí'!L13&gt;=6), "A chernozêmico provável", "Não provável"))</f>
        <v>Vazio</v>
      </c>
      <c r="F13" s="43" t="str">
        <f aca="false">IF(ISBLANK('4. Horizonte A húmico'!$H$4), "Preencher tabela específica", IF(ISBLANK(A13),"Vazio", IF(AND('2. Atributos Diagnósticos - Quí'!S13&lt;65,'4. Horizonte A húmico'!$H$4&gt;=(60+0.1*'4. Horizonte A húmico'!$H$2)), "A húmico provável", "Não provável")))</f>
        <v>Vazio</v>
      </c>
      <c r="G13" s="43" t="str">
        <f aca="false">IF(ISBLANK(A13), "Vazio", IF(AND('2. Atributos Diagnósticos - Quí'!S13&lt;65,'2. Atributos Diagnósticos - Quí'!L13 &gt;= 6, '2. Atributos Diagnósticos - Quí'!L13 &lt;80, '4. Horizonte A húmico'!$H$4 &lt; (60+0.1*'4. Horizonte A húmico'!$H$2)), "A moderado possível, checar critérios de espessura e estrutura", "Não provável"))</f>
        <v>Vazio</v>
      </c>
      <c r="H13" s="43" t="str">
        <f aca="false">IF(ISBLANK(A13), "Vazio", IF(AND('2. Atributos Diagnósticos - Quí'!K13&gt;=30, '4. Horizonte A húmico'!B13 &gt;= 20), "A antrópico possível, checar artefatos líticos e outros", "Não provável"))</f>
        <v>Vazio</v>
      </c>
      <c r="I13" s="43" t="s">
        <v>118</v>
      </c>
      <c r="J13" s="43" t="s">
        <v>119</v>
      </c>
    </row>
    <row r="14" customFormat="false" ht="12.8" hidden="false" customHeight="false" outlineLevel="0" collapsed="false">
      <c r="A14" s="11"/>
      <c r="B14" s="11"/>
      <c r="C14" s="27" t="str">
        <f aca="false">IF(ISBLANK(A14), "Vazio", IF(IFERROR(SEARCH("A",A14),"0")+IFERROR(SEARCH("H",A14),"0")+IFERROR(SEARCH("O",A14),"0")=0,"Não contém horizonte de superfície","Ok, cheque a ordem das siglas"))</f>
        <v>Vazio</v>
      </c>
      <c r="D14" s="27" t="str">
        <f aca="false">IF(ISBLANK(A14), "Vazio", IF('2. Atributos Diagnósticos - Quí'!L14&gt;=80, "Hístico provável", "Não provável"))</f>
        <v>Vazio</v>
      </c>
      <c r="E14" s="27" t="str">
        <f aca="false">IF(ISBLANK(A14), "Vazio", IF(AND('2. Atributos Diagnósticos - Quí'!S14&gt;=65 ,'2. Atributos Diagnósticos - Quí'!L14&gt;=6), "A chernozêmico provável", "Não provável"))</f>
        <v>Vazio</v>
      </c>
      <c r="F14" s="43" t="str">
        <f aca="false">IF(ISBLANK('4. Horizonte A húmico'!$H$4), "Preencher tabela específica", IF(ISBLANK(A14),"Vazio", IF(AND('2. Atributos Diagnósticos - Quí'!S14&lt;65,'4. Horizonte A húmico'!$H$4&gt;=(60+0.1*'4. Horizonte A húmico'!$H$2)), "A húmico provável", "Não provável")))</f>
        <v>Vazio</v>
      </c>
      <c r="G14" s="43" t="str">
        <f aca="false">IF(ISBLANK(A14), "Vazio", IF(AND('2. Atributos Diagnósticos - Quí'!S14&lt;65,'2. Atributos Diagnósticos - Quí'!L14 &gt;= 6, '2. Atributos Diagnósticos - Quí'!L14 &lt;80, '4. Horizonte A húmico'!$H$4 &lt; (60+0.1*'4. Horizonte A húmico'!$H$2)), "A moderado possível, checar critérios de espessura e estrutura", "Não provável"))</f>
        <v>Vazio</v>
      </c>
      <c r="H14" s="43" t="str">
        <f aca="false">IF(ISBLANK(A14), "Vazio", IF(AND('2. Atributos Diagnósticos - Quí'!K14&gt;=30, '4. Horizonte A húmico'!B14 &gt;= 20), "A antrópico possível, checar artefatos líticos e outros", "Não provável"))</f>
        <v>Vazio</v>
      </c>
      <c r="I14" s="43" t="s">
        <v>118</v>
      </c>
      <c r="J14" s="43" t="s">
        <v>119</v>
      </c>
    </row>
    <row r="15" customFormat="false" ht="12.8" hidden="false" customHeight="false" outlineLevel="0" collapsed="false">
      <c r="A15" s="11"/>
      <c r="B15" s="11"/>
      <c r="C15" s="27" t="str">
        <f aca="false">IF(ISBLANK(A15), "Vazio", IF(IFERROR(SEARCH("A",A15),"0")+IFERROR(SEARCH("H",A15),"0")+IFERROR(SEARCH("O",A15),"0")=0,"Não contém horizonte de superfície","Ok, cheque a ordem das siglas"))</f>
        <v>Vazio</v>
      </c>
      <c r="D15" s="27" t="str">
        <f aca="false">IF(ISBLANK(A15), "Vazio", IF('2. Atributos Diagnósticos - Quí'!L15&gt;=80, "Hístico provável", "Não provável"))</f>
        <v>Vazio</v>
      </c>
      <c r="E15" s="27" t="str">
        <f aca="false">IF(ISBLANK(A15), "Vazio", IF(AND('2. Atributos Diagnósticos - Quí'!S15&gt;=65 ,'2. Atributos Diagnósticos - Quí'!L15&gt;=6), "A chernozêmico provável", "Não provável"))</f>
        <v>Vazio</v>
      </c>
      <c r="F15" s="43" t="str">
        <f aca="false">IF(ISBLANK('4. Horizonte A húmico'!$H$4), "Preencher tabela específica", IF(ISBLANK(A15),"Vazio", IF(AND('2. Atributos Diagnósticos - Quí'!S15&lt;65,'4. Horizonte A húmico'!$H$4&gt;=(60+0.1*'4. Horizonte A húmico'!$H$2)), "A húmico provável", "Não provável")))</f>
        <v>Vazio</v>
      </c>
      <c r="G15" s="43" t="str">
        <f aca="false">IF(ISBLANK(A15), "Vazio", IF(AND('2. Atributos Diagnósticos - Quí'!S15&lt;65,'2. Atributos Diagnósticos - Quí'!L15 &gt;= 6, '2. Atributos Diagnósticos - Quí'!L15 &lt;80, '4. Horizonte A húmico'!$H$4 &lt; (60+0.1*'4. Horizonte A húmico'!$H$2)), "A moderado possível, checar critérios de espessura e estrutura", "Não provável"))</f>
        <v>Vazio</v>
      </c>
      <c r="H15" s="43" t="str">
        <f aca="false">IF(ISBLANK(A15), "Vazio", IF(AND('2. Atributos Diagnósticos - Quí'!K15&gt;=30, '4. Horizonte A húmico'!B15 &gt;= 20), "A antrópico possível, checar artefatos líticos e outros", "Não provável"))</f>
        <v>Vazio</v>
      </c>
      <c r="I15" s="43" t="s">
        <v>118</v>
      </c>
      <c r="J15" s="43" t="s">
        <v>119</v>
      </c>
    </row>
    <row r="16" customFormat="false" ht="12.8" hidden="false" customHeight="false" outlineLevel="0" collapsed="false">
      <c r="A16" s="11"/>
      <c r="B16" s="11"/>
      <c r="C16" s="27" t="str">
        <f aca="false">IF(ISBLANK(A16), "Vazio", IF(IFERROR(SEARCH("A",A16),"0")+IFERROR(SEARCH("H",A16),"0")+IFERROR(SEARCH("O",A16),"0")=0,"Não contém horizonte de superfície","Ok, cheque a ordem das siglas"))</f>
        <v>Vazio</v>
      </c>
      <c r="D16" s="27" t="str">
        <f aca="false">IF(ISBLANK(A16), "Vazio", IF('2. Atributos Diagnósticos - Quí'!L16&gt;=80, "Hístico provável", "Não provável"))</f>
        <v>Vazio</v>
      </c>
      <c r="E16" s="27" t="str">
        <f aca="false">IF(ISBLANK(A16), "Vazio", IF(AND('2. Atributos Diagnósticos - Quí'!S16&gt;=65 ,'2. Atributos Diagnósticos - Quí'!L16&gt;=6), "A chernozêmico provável", "Não provável"))</f>
        <v>Vazio</v>
      </c>
      <c r="F16" s="43" t="str">
        <f aca="false">IF(ISBLANK('4. Horizonte A húmico'!$H$4), "Preencher tabela específica", IF(ISBLANK(A16),"Vazio", IF(AND('2. Atributos Diagnósticos - Quí'!S16&lt;65,'4. Horizonte A húmico'!$H$4&gt;=(60+0.1*'4. Horizonte A húmico'!$H$2)), "A húmico provável", "Não provável")))</f>
        <v>Vazio</v>
      </c>
      <c r="G16" s="43" t="str">
        <f aca="false">IF(ISBLANK(A16), "Vazio", IF(AND('2. Atributos Diagnósticos - Quí'!S16&lt;65,'2. Atributos Diagnósticos - Quí'!L16 &gt;= 6, '2. Atributos Diagnósticos - Quí'!L16 &lt;80, '4. Horizonte A húmico'!$H$4 &lt; (60+0.1*'4. Horizonte A húmico'!$H$2)), "A moderado possível, checar critérios de espessura e estrutura", "Não provável"))</f>
        <v>Vazio</v>
      </c>
      <c r="H16" s="43" t="str">
        <f aca="false">IF(ISBLANK(A16), "Vazio", IF(AND('2. Atributos Diagnósticos - Quí'!K16&gt;=30, '4. Horizonte A húmico'!B16 &gt;= 20), "A antrópico possível, checar artefatos líticos e outros", "Não provável"))</f>
        <v>Vazio</v>
      </c>
      <c r="I16" s="43" t="s">
        <v>118</v>
      </c>
      <c r="J16" s="43" t="s">
        <v>119</v>
      </c>
    </row>
    <row r="17" customFormat="false" ht="12.8" hidden="false" customHeight="false" outlineLevel="0" collapsed="false">
      <c r="A17" s="11"/>
      <c r="B17" s="11"/>
      <c r="C17" s="27" t="str">
        <f aca="false">IF(ISBLANK(A17), "Vazio", IF(IFERROR(SEARCH("A",A17),"0")+IFERROR(SEARCH("H",A17),"0")+IFERROR(SEARCH("O",A17),"0")=0,"Não contém horizonte de superfície","Ok, cheque a ordem das siglas"))</f>
        <v>Vazio</v>
      </c>
      <c r="D17" s="27" t="str">
        <f aca="false">IF(ISBLANK(A17), "Vazio", IF('2. Atributos Diagnósticos - Quí'!L17&gt;=80, "Hístico provável", "Não provável"))</f>
        <v>Vazio</v>
      </c>
      <c r="E17" s="27" t="str">
        <f aca="false">IF(ISBLANK(A17), "Vazio", IF(AND('2. Atributos Diagnósticos - Quí'!S17&gt;=65 ,'2. Atributos Diagnósticos - Quí'!L17&gt;=6), "A chernozêmico provável", "Não provável"))</f>
        <v>Vazio</v>
      </c>
      <c r="F17" s="43" t="str">
        <f aca="false">IF(ISBLANK('4. Horizonte A húmico'!$H$4), "Preencher tabela específica", IF(ISBLANK(A17),"Vazio", IF(AND('2. Atributos Diagnósticos - Quí'!S17&lt;65,'4. Horizonte A húmico'!$H$4&gt;=(60+0.1*'4. Horizonte A húmico'!$H$2)), "A húmico provável", "Não provável")))</f>
        <v>Vazio</v>
      </c>
      <c r="G17" s="43" t="str">
        <f aca="false">IF(ISBLANK(A17), "Vazio", IF(AND('2. Atributos Diagnósticos - Quí'!S17&lt;65,'2. Atributos Diagnósticos - Quí'!L17 &gt;= 6, '2. Atributos Diagnósticos - Quí'!L17 &lt;80, '4. Horizonte A húmico'!$H$4 &lt; (60+0.1*'4. Horizonte A húmico'!$H$2)), "A moderado possível, checar critérios de espessura e estrutura", "Não provável"))</f>
        <v>Vazio</v>
      </c>
      <c r="H17" s="43" t="str">
        <f aca="false">IF(ISBLANK(A17), "Vazio", IF(AND('2. Atributos Diagnósticos - Quí'!K17&gt;=30, '4. Horizonte A húmico'!B17 &gt;= 20), "A antrópico possível, checar artefatos líticos e outros", "Não provável"))</f>
        <v>Vazio</v>
      </c>
      <c r="I17" s="43" t="s">
        <v>118</v>
      </c>
      <c r="J17" s="43" t="s">
        <v>119</v>
      </c>
    </row>
    <row r="18" customFormat="false" ht="12.8" hidden="false" customHeight="false" outlineLevel="0" collapsed="false">
      <c r="A18" s="11"/>
      <c r="B18" s="11"/>
      <c r="C18" s="27" t="str">
        <f aca="false">IF(ISBLANK(A18), "Vazio", IF(IFERROR(SEARCH("A",A18),"0")+IFERROR(SEARCH("H",A18),"0")+IFERROR(SEARCH("O",A18),"0")=0,"Não contém horizonte de superfície","Ok, cheque a ordem das siglas"))</f>
        <v>Vazio</v>
      </c>
      <c r="D18" s="27" t="str">
        <f aca="false">IF(ISBLANK(A18), "Vazio", IF('2. Atributos Diagnósticos - Quí'!L18&gt;=80, "Hístico provável", "Não provável"))</f>
        <v>Vazio</v>
      </c>
      <c r="E18" s="27" t="str">
        <f aca="false">IF(ISBLANK(A18), "Vazio", IF(AND('2. Atributos Diagnósticos - Quí'!S18&gt;=65 ,'2. Atributos Diagnósticos - Quí'!L18&gt;=6), "A chernozêmico provável", "Não provável"))</f>
        <v>Vazio</v>
      </c>
      <c r="F18" s="43" t="str">
        <f aca="false">IF(ISBLANK('4. Horizonte A húmico'!$H$4), "Preencher tabela específica", IF(ISBLANK(A18),"Vazio", IF(AND('2. Atributos Diagnósticos - Quí'!S18&lt;65,'4. Horizonte A húmico'!$H$4&gt;=(60+0.1*'4. Horizonte A húmico'!$H$2)), "A húmico provável", "Não provável")))</f>
        <v>Vazio</v>
      </c>
      <c r="G18" s="43" t="str">
        <f aca="false">IF(ISBLANK(A18), "Vazio", IF(AND('2. Atributos Diagnósticos - Quí'!S18&lt;65,'2. Atributos Diagnósticos - Quí'!L18 &gt;= 6, '2. Atributos Diagnósticos - Quí'!L18 &lt;80, '4. Horizonte A húmico'!$H$4 &lt; (60+0.1*'4. Horizonte A húmico'!$H$2)), "A moderado possível, checar critérios de espessura e estrutura", "Não provável"))</f>
        <v>Vazio</v>
      </c>
      <c r="H18" s="43" t="str">
        <f aca="false">IF(ISBLANK(A18), "Vazio", IF(AND('2. Atributos Diagnósticos - Quí'!K18&gt;=30, '4. Horizonte A húmico'!B18 &gt;= 20), "A antrópico possível, checar artefatos líticos e outros", "Não provável"))</f>
        <v>Vazio</v>
      </c>
      <c r="I18" s="43" t="s">
        <v>118</v>
      </c>
      <c r="J18" s="43" t="s">
        <v>119</v>
      </c>
    </row>
    <row r="19" customFormat="false" ht="12.8" hidden="false" customHeight="false" outlineLevel="0" collapsed="false">
      <c r="A19" s="11"/>
      <c r="B19" s="11"/>
      <c r="C19" s="27" t="str">
        <f aca="false">IF(ISBLANK(A19), "Vazio", IF(IFERROR(SEARCH("A",A19),"0")+IFERROR(SEARCH("H",A19),"0")+IFERROR(SEARCH("O",A19),"0")=0,"Não contém horizonte de superfície","Ok, cheque a ordem das siglas"))</f>
        <v>Vazio</v>
      </c>
      <c r="D19" s="27" t="str">
        <f aca="false">IF(ISBLANK(A19), "Vazio", IF('2. Atributos Diagnósticos - Quí'!L19&gt;=80, "Hístico provável", "Não provável"))</f>
        <v>Vazio</v>
      </c>
      <c r="E19" s="27" t="str">
        <f aca="false">IF(ISBLANK(A19), "Vazio", IF(AND('2. Atributos Diagnósticos - Quí'!S19&gt;=65 ,'2. Atributos Diagnósticos - Quí'!L19&gt;=6), "A chernozêmico provável", "Não provável"))</f>
        <v>Vazio</v>
      </c>
      <c r="F19" s="43" t="str">
        <f aca="false">IF(ISBLANK('4. Horizonte A húmico'!$H$4), "Preencher tabela específica", IF(ISBLANK(A19),"Vazio", IF(AND('2. Atributos Diagnósticos - Quí'!S19&lt;65,'4. Horizonte A húmico'!$H$4&gt;=(60+0.1*'4. Horizonte A húmico'!$H$2)), "A húmico provável", "Não provável")))</f>
        <v>Vazio</v>
      </c>
      <c r="G19" s="43" t="str">
        <f aca="false">IF(ISBLANK(A19), "Vazio", IF(AND('2. Atributos Diagnósticos - Quí'!S19&lt;65,'2. Atributos Diagnósticos - Quí'!L19 &gt;= 6, '2. Atributos Diagnósticos - Quí'!L19 &lt;80, '4. Horizonte A húmico'!$H$4 &lt; (60+0.1*'4. Horizonte A húmico'!$H$2)), "A moderado possível, checar critérios de espessura e estrutura", "Não provável"))</f>
        <v>Vazio</v>
      </c>
      <c r="H19" s="43" t="str">
        <f aca="false">IF(ISBLANK(A19), "Vazio", IF(AND('2. Atributos Diagnósticos - Quí'!K19&gt;=30, '4. Horizonte A húmico'!B19 &gt;= 20), "A antrópico possível, checar artefatos líticos e outros", "Não provável"))</f>
        <v>Vazio</v>
      </c>
      <c r="I19" s="43" t="s">
        <v>118</v>
      </c>
      <c r="J19" s="43" t="s">
        <v>119</v>
      </c>
    </row>
    <row r="20" customFormat="false" ht="12.8" hidden="false" customHeight="false" outlineLevel="0" collapsed="false">
      <c r="A20" s="11"/>
      <c r="B20" s="11"/>
      <c r="C20" s="27" t="str">
        <f aca="false">IF(ISBLANK(A20), "Vazio", IF(IFERROR(SEARCH("A",A20),"0")+IFERROR(SEARCH("H",A20),"0")+IFERROR(SEARCH("O",A20),"0")=0,"Não contém horizonte de superfície","Ok, cheque a ordem das siglas"))</f>
        <v>Vazio</v>
      </c>
      <c r="D20" s="27" t="str">
        <f aca="false">IF(ISBLANK(A20), "Vazio", IF('2. Atributos Diagnósticos - Quí'!L20&gt;=80, "Hístico provável", "Não provável"))</f>
        <v>Vazio</v>
      </c>
      <c r="E20" s="27" t="str">
        <f aca="false">IF(ISBLANK(A20), "Vazio", IF(AND('2. Atributos Diagnósticos - Quí'!S20&gt;=65 ,'2. Atributos Diagnósticos - Quí'!L20&gt;=6), "A chernozêmico provável", "Não provável"))</f>
        <v>Vazio</v>
      </c>
      <c r="F20" s="43" t="str">
        <f aca="false">IF(ISBLANK('4. Horizonte A húmico'!$H$4), "Preencher tabela específica", IF(ISBLANK(A20),"Vazio", IF(AND('2. Atributos Diagnósticos - Quí'!S20&lt;65,'4. Horizonte A húmico'!$H$4&gt;=(60+0.1*'4. Horizonte A húmico'!$H$2)), "A húmico provável", "Não provável")))</f>
        <v>Vazio</v>
      </c>
      <c r="G20" s="43" t="str">
        <f aca="false">IF(ISBLANK(A20), "Vazio", IF(AND('2. Atributos Diagnósticos - Quí'!S20&lt;65,'2. Atributos Diagnósticos - Quí'!L20 &gt;= 6, '2. Atributos Diagnósticos - Quí'!L20 &lt;80, '4. Horizonte A húmico'!$H$4 &lt; (60+0.1*'4. Horizonte A húmico'!$H$2)), "A moderado possível, checar critérios de espessura e estrutura", "Não provável"))</f>
        <v>Vazio</v>
      </c>
      <c r="H20" s="43" t="str">
        <f aca="false">IF(ISBLANK(A20), "Vazio", IF(AND('2. Atributos Diagnósticos - Quí'!K20&gt;=30, '4. Horizonte A húmico'!B20 &gt;= 20), "A antrópico possível, checar artefatos líticos e outros", "Não provável"))</f>
        <v>Vazio</v>
      </c>
      <c r="I20" s="43" t="s">
        <v>118</v>
      </c>
      <c r="J20" s="43" t="s">
        <v>119</v>
      </c>
    </row>
    <row r="22" customFormat="false" ht="12.8" hidden="false" customHeight="false" outlineLevel="0" collapsed="false">
      <c r="A22" s="41" t="s">
        <v>120</v>
      </c>
    </row>
    <row r="23" customFormat="false" ht="12.8" hidden="false" customHeight="false" outlineLevel="0" collapsed="false">
      <c r="A23" s="41" t="s">
        <v>121</v>
      </c>
    </row>
    <row r="25" customFormat="false" ht="12.8" hidden="false" customHeight="false" outlineLevel="0" collapsed="false">
      <c r="A25" s="3" t="s">
        <v>122</v>
      </c>
    </row>
    <row r="26" customFormat="false" ht="12.8" hidden="false" customHeight="false" outlineLevel="0" collapsed="false">
      <c r="A26" s="3" t="s">
        <v>110</v>
      </c>
      <c r="B26" s="3" t="s">
        <v>57</v>
      </c>
    </row>
    <row r="27" customFormat="false" ht="12.8" hidden="false" customHeight="false" outlineLevel="0" collapsed="false">
      <c r="A27" s="3" t="s">
        <v>123</v>
      </c>
      <c r="B27" s="3" t="s">
        <v>124</v>
      </c>
    </row>
    <row r="28" customFormat="false" ht="12.8" hidden="false" customHeight="false" outlineLevel="0" collapsed="false">
      <c r="A28" s="3" t="s">
        <v>125</v>
      </c>
      <c r="B28" s="3" t="s">
        <v>126</v>
      </c>
    </row>
    <row r="29" customFormat="false" ht="12.8" hidden="false" customHeight="false" outlineLevel="0" collapsed="false">
      <c r="A29" s="3" t="s">
        <v>113</v>
      </c>
      <c r="B29" s="3" t="s">
        <v>127</v>
      </c>
    </row>
    <row r="30" customFormat="false" ht="12.8" hidden="false" customHeight="false" outlineLevel="0" collapsed="false">
      <c r="A30" s="3" t="s">
        <v>114</v>
      </c>
      <c r="B30" s="3" t="s">
        <v>128</v>
      </c>
    </row>
    <row r="31" customFormat="false" ht="12.8" hidden="false" customHeight="false" outlineLevel="0" collapsed="false">
      <c r="A31" s="3" t="s">
        <v>129</v>
      </c>
      <c r="B31" s="3" t="s">
        <v>130</v>
      </c>
    </row>
    <row r="32" customFormat="false" ht="12.8" hidden="false" customHeight="false" outlineLevel="0" collapsed="false">
      <c r="A32" s="3" t="s">
        <v>131</v>
      </c>
      <c r="B32" s="3" t="s">
        <v>132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2021-10-20T09:26:12Z</dcterms:created>
  <dc:creator/>
  <dc:description/>
  <dc:language>en-US</dc:language>
  <cp:lastModifiedBy/>
  <dcterms:modified xsi:type="dcterms:W3CDTF">2021-10-28T09:17:24Z</dcterms:modified>
  <cp:revision>37</cp:revision>
  <dc:subject/>
  <dc:title/>
</cp:coreProperties>
</file>