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cial" sheetId="1" state="visible" r:id="rId2"/>
    <sheet name="Maria" sheetId="2" state="visible" r:id="rId3"/>
    <sheet name="Grafic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<sst xmlns="http://schemas.openxmlformats.org/spreadsheetml/2006/main" count="37" uniqueCount="32">
  <si>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Seja bem vindo a Planilha de Acompanhamento de Vendas da Net Planilhas.</t>
  </si>
  <si>
    <t xml:space="preserve">Abaixo segue uma explicação sobre o funcionamento da planilha de propescção e como nossa planilha pode ajudar o seu negócio.</t>
  </si>
  <si>
    <t xml:space="preserve">Versão: 1.0</t>
  </si>
  <si>
    <t xml:space="preserve">Planilha de Acompanhamento de Vendas</t>
  </si>
  <si>
    <t xml:space="preserve">Fizemos uma planilha para controle mensal de vendas. Com ela você pode cadastrar a meta mensal do seu vendedor e acompanhar como esta o andamento das vendas dia a dia. Existe um comparativo da venda real e da projetada diariamente além do acumulado financeiro rela e projetado.</t>
  </si>
  <si>
    <t xml:space="preserve">Cabeçalho</t>
  </si>
  <si>
    <t xml:space="preserve">Você tem que cadastrar o o mês/ano e a Meta Mensal.</t>
  </si>
  <si>
    <t xml:space="preserve">Venda</t>
  </si>
  <si>
    <t xml:space="preserve">Você tem que lançar as vendas reais do dia a dia. A venda projetada e a diferença são calculadas automaticamente.</t>
  </si>
  <si>
    <t xml:space="preserve">Acumulado</t>
  </si>
  <si>
    <t xml:space="preserve">Acumulado Real e Projetado são calculados automaticamente. O real é a soma dos lançamentos Reais e o Projetado é a soma dos valores projetados de acordo com com a Meta estabelecida.</t>
  </si>
  <si>
    <t xml:space="preserve">Planejamento Futuro e Tendências</t>
  </si>
  <si>
    <t xml:space="preserve">O Planejamento Futuro calcula automaticamente quanto você deverá vender para atingir a meta estabelecida a partir da último valor lançado na venda. A Tendência informa como será sua venda no final do mês de acordo com as vendas realizadas e as metas estalecidas para os dias seguintes.</t>
  </si>
  <si>
    <t xml:space="preserve">Taxa de Conversão</t>
  </si>
  <si>
    <t xml:space="preserve">Um dos aspectos mais importantes no varejo é a taxa de conversão, ou seja, o aproveitamento dos clientes que entram na loja ou recebem uma ligação. Por exemplo: se em uma loja, entrarem dez clientes e apenas dois comprarem, a taxa de conversão é 20%. Conhecendo esta taxa, o lojista pode melhorar seu desempenho.
Você deve preencher os Clientes Abordados e as Vendas Fechadas. A Taxa de conversão será calculada automaticamente.</t>
  </si>
  <si>
    <t xml:space="preserve">ACOMPANHAMENTO DIÁRIO DE VENDAS</t>
  </si>
  <si>
    <t xml:space="preserve">Mês / Ano</t>
  </si>
  <si>
    <t xml:space="preserve">Vendedor</t>
  </si>
  <si>
    <t xml:space="preserve">Maria Clara</t>
  </si>
  <si>
    <t xml:space="preserve">Meta Mensal</t>
  </si>
  <si>
    <t xml:space="preserve">Data</t>
  </si>
  <si>
    <t xml:space="preserve">Planejamento Futuro</t>
  </si>
  <si>
    <t xml:space="preserve">Tendência</t>
  </si>
  <si>
    <t xml:space="preserve">Clientes Abordados</t>
  </si>
  <si>
    <t xml:space="preserve">Vendas Fechadas</t>
  </si>
  <si>
    <t xml:space="preserve">Real</t>
  </si>
  <si>
    <t xml:space="preserve">Projetada</t>
  </si>
  <si>
    <t xml:space="preserve">Diferença</t>
  </si>
  <si>
    <t xml:space="preserve">Projetado</t>
  </si>
  <si>
    <t xml:space="preserve">Total</t>
  </si>
  <si>
    <t xml:space="preserve">Venda Real</t>
  </si>
  <si>
    <t xml:space="preserve">Venda Projetada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</si>
</sst>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mm/yy"/>
    <numFmt numFmtId="166" formatCode="_-* #,##0.00_-;\-* #,##0.00_-;_-* \-??_-;_-@"/>
    <numFmt numFmtId="167" formatCode="0.00"/>
    <numFmt numFmtId="168" formatCode="General"/>
    <numFmt numFmtId="169" formatCode="#,##0.00"/>
    <numFmt numFmtId="170" formatCode="#,##0.00_ ;[RED]\-#,##0.00\ "/>
    <numFmt numFmtId="171" formatCode="0.00%"/>
    <numFmt numFmtId="172" formatCode="General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FFFFFF"/>
      <name val="Arial"/>
      <family val="0"/>
      <charset val="1"/>
    </font>
    <font>
      <sz val="11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3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5"/>
      <color rgb="FF757575"/>
      <name val="Calibri"/>
      <family val="2"/>
    </font>
    <font>
      <sz val="10"/>
      <color rgb="FF000000"/>
      <name val="Calibri"/>
      <family val="2"/>
    </font>
    <font>
      <sz val="10"/>
      <color rgb="FF1A1A1A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4F81BD"/>
      </patternFill>
    </fill>
    <fill>
      <patternFill patternType="solid">
        <fgColor rgb="FFFFFFFF"/>
        <bgColor rgb="FFFFFFCC"/>
      </patternFill>
    </fill>
    <fill>
      <patternFill patternType="solid">
        <fgColor rgb="FFE36C09"/>
        <bgColor rgb="FFC0504D"/>
      </patternFill>
    </fill>
    <fill>
      <patternFill patternType="solid">
        <fgColor rgb="FF5F497A"/>
        <bgColor rgb="FF333399"/>
      </patternFill>
    </fill>
    <fill>
      <patternFill patternType="solid">
        <fgColor rgb="FF92D050"/>
        <bgColor rgb="FFB7B7B7"/>
      </patternFill>
    </fill>
    <fill>
      <patternFill patternType="solid">
        <fgColor rgb="FF000000"/>
        <bgColor rgb="FF1A1A1A"/>
      </patternFill>
    </fill>
    <fill>
      <patternFill patternType="solid">
        <fgColor rgb="FFFFC000"/>
        <bgColor rgb="FFFF9900"/>
      </patternFill>
    </fill>
  </fills>
  <borders count="5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>
        <color rgb="FF4BACC6"/>
      </right>
      <top style="medium"/>
      <bottom style="medium"/>
      <diagonal/>
    </border>
    <border diagonalUp="false" diagonalDown="false">
      <left style="thin">
        <color rgb="FF4BACC6"/>
      </left>
      <right style="thin">
        <color rgb="FF4BACC6"/>
      </right>
      <top style="medium"/>
      <bottom style="medium"/>
      <diagonal/>
    </border>
    <border diagonalUp="false" diagonalDown="false">
      <left style="thin">
        <color rgb="FF4BACC6"/>
      </left>
      <right style="thin">
        <color rgb="FF0070C0"/>
      </right>
      <top style="medium"/>
      <bottom style="medium"/>
      <diagonal/>
    </border>
    <border diagonalUp="false" diagonalDown="false">
      <left style="thin">
        <color rgb="FF0070C0"/>
      </left>
      <right style="medium"/>
      <top style="medium"/>
      <bottom style="medium"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>
        <color rgb="FFFFFFFF"/>
      </right>
      <top style="medium"/>
      <bottom style="medium">
        <color rgb="FFFFFFFF"/>
      </bottom>
      <diagonal/>
    </border>
    <border diagonalUp="false" diagonalDown="false">
      <left style="medium">
        <color rgb="FFFFFFFF"/>
      </left>
      <right style="thin">
        <color rgb="FFFFFFFF"/>
      </right>
      <top style="medium"/>
      <bottom style="medium">
        <color rgb="FFFFFFF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medium">
        <color rgb="FFFFFFFF"/>
      </bottom>
      <diagonal/>
    </border>
    <border diagonalUp="false" diagonalDown="false">
      <left style="thin">
        <color rgb="FFFFFFFF"/>
      </left>
      <right style="medium">
        <color rgb="FFFFFFFF"/>
      </right>
      <top style="medium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thin">
        <color rgb="FFFFFFFF"/>
      </right>
      <top style="medium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thin">
        <color rgb="FFFFFFFF"/>
      </bottom>
      <diagonal/>
    </border>
    <border diagonalUp="false" diagonalDown="false">
      <left/>
      <right style="medium">
        <color rgb="FFFFFFFF"/>
      </right>
      <top/>
      <bottom style="thin">
        <color rgb="FFFFFFFF"/>
      </bottom>
      <diagonal/>
    </border>
    <border diagonalUp="false" diagonalDown="false"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5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6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3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7" borderId="3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9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7" borderId="3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9" fillId="0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8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3" fillId="8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8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3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" fillId="8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" fillId="8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C0504D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2D050"/>
      <rgbColor rgb="FFFFC000"/>
      <rgbColor rgb="FFFF9900"/>
      <rgbColor rgb="FFE36C09"/>
      <rgbColor rgb="FF5F497A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5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lang="pt-BR" sz="1500" spc="-1" strike="noStrike">
                <a:solidFill>
                  <a:srgbClr val="757575"/>
                </a:solidFill>
                <a:latin typeface="Calibri"/>
                <a:ea typeface="Calibri"/>
              </a:rPr>
              <a:t>Acompanhamento Diário</a:t>
            </a:r>
          </a:p>
        </c:rich>
      </c:tx>
      <c:layout>
        <c:manualLayout>
          <c:xMode val="edge"/>
          <c:yMode val="edge"/>
          <c:x val="0.389882565492322"/>
          <c:y val="0.0094488188976378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0605962059620596"/>
          <c:y val="0.108398950131234"/>
          <c:w val="0.819259259259259"/>
          <c:h val="0.775590551181102"/>
        </c:manualLayout>
      </c:layout>
      <c:lineChart>
        <c:grouping val="standard"/>
        <c:varyColors val="0"/>
        <c:ser>
          <c:idx val="0"/>
          <c:order val="0"/>
          <c:tx>
            <c:strRef>
              <c:f>"Real"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Maria!$D$8:$D$38</c:f>
              <c:numCache>
                <c:formatCode>General</c:formatCode>
                <c:ptCount val="31"/>
                <c:pt idx="0">
                  <c:v>124</c:v>
                </c:pt>
                <c:pt idx="1">
                  <c:v>30</c:v>
                </c:pt>
                <c:pt idx="2">
                  <c:v>80</c:v>
                </c:pt>
                <c:pt idx="3">
                  <c:v>90</c:v>
                </c:pt>
                <c:pt idx="4">
                  <c:v>20</c:v>
                </c:pt>
                <c:pt idx="5">
                  <c:v>200</c:v>
                </c:pt>
                <c:pt idx="6">
                  <c:v>407</c:v>
                </c:pt>
                <c:pt idx="7">
                  <c:v>12</c:v>
                </c:pt>
                <c:pt idx="8">
                  <c:v>67</c:v>
                </c:pt>
                <c:pt idx="9">
                  <c:v>45.52</c:v>
                </c:pt>
                <c:pt idx="10">
                  <c:v>80</c:v>
                </c:pt>
                <c:pt idx="11">
                  <c:v>70</c:v>
                </c:pt>
                <c:pt idx="12">
                  <c:v>50</c:v>
                </c:pt>
                <c:pt idx="13">
                  <c:v>90</c:v>
                </c:pt>
                <c:pt idx="14">
                  <c:v>80</c:v>
                </c:pt>
                <c:pt idx="15">
                  <c:v>30</c:v>
                </c:pt>
                <c:pt idx="16">
                  <c:v>80</c:v>
                </c:pt>
                <c:pt idx="17">
                  <c:v>90</c:v>
                </c:pt>
                <c:pt idx="18">
                  <c:v>20</c:v>
                </c:pt>
                <c:pt idx="19">
                  <c:v>312</c:v>
                </c:pt>
                <c:pt idx="20">
                  <c:v>208</c:v>
                </c:pt>
                <c:pt idx="21">
                  <c:v>249</c:v>
                </c:pt>
                <c:pt idx="22">
                  <c:v>105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"Projetada"</c:f>
              <c:strCache>
                <c:ptCount val="1"/>
                <c:pt idx="0">
                  <c:v>Projetada</c:v>
                </c:pt>
              </c:strCache>
            </c:strRef>
          </c:tx>
          <c:spPr>
            <a:solidFill>
              <a:srgbClr val="c0504d"/>
            </a:solidFill>
            <a:ln w="1908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Maria!$E$8:$E$38</c:f>
              <c:numCache>
                <c:formatCode>General</c:formatCode>
                <c:ptCount val="31"/>
                <c:pt idx="0">
                  <c:v>64.5161290322581</c:v>
                </c:pt>
                <c:pt idx="1">
                  <c:v>64.5161290322581</c:v>
                </c:pt>
                <c:pt idx="2">
                  <c:v>64.5161290322581</c:v>
                </c:pt>
                <c:pt idx="3">
                  <c:v>64.5161290322581</c:v>
                </c:pt>
                <c:pt idx="4">
                  <c:v>64.5161290322581</c:v>
                </c:pt>
                <c:pt idx="5">
                  <c:v>64.5161290322581</c:v>
                </c:pt>
                <c:pt idx="6">
                  <c:v>64.5161290322581</c:v>
                </c:pt>
                <c:pt idx="7">
                  <c:v>64.5161290322581</c:v>
                </c:pt>
                <c:pt idx="8">
                  <c:v>64.5161290322581</c:v>
                </c:pt>
                <c:pt idx="9">
                  <c:v>64.5161290322581</c:v>
                </c:pt>
                <c:pt idx="10">
                  <c:v>64.5161290322581</c:v>
                </c:pt>
                <c:pt idx="11">
                  <c:v>64.5161290322581</c:v>
                </c:pt>
                <c:pt idx="12">
                  <c:v>64.5161290322581</c:v>
                </c:pt>
                <c:pt idx="13">
                  <c:v>64.5161290322581</c:v>
                </c:pt>
                <c:pt idx="14">
                  <c:v>64.5161290322581</c:v>
                </c:pt>
                <c:pt idx="15">
                  <c:v>64.5161290322581</c:v>
                </c:pt>
                <c:pt idx="16">
                  <c:v>64.5161290322581</c:v>
                </c:pt>
                <c:pt idx="17">
                  <c:v>64.5161290322581</c:v>
                </c:pt>
                <c:pt idx="18">
                  <c:v>64.5161290322581</c:v>
                </c:pt>
                <c:pt idx="19">
                  <c:v>64.5161290322581</c:v>
                </c:pt>
                <c:pt idx="20">
                  <c:v>64.5161290322581</c:v>
                </c:pt>
                <c:pt idx="21">
                  <c:v>64.5161290322581</c:v>
                </c:pt>
                <c:pt idx="22">
                  <c:v>64.5161290322581</c:v>
                </c:pt>
                <c:pt idx="23">
                  <c:v>64.5161290322581</c:v>
                </c:pt>
                <c:pt idx="24">
                  <c:v>64.5161290322581</c:v>
                </c:pt>
                <c:pt idx="25">
                  <c:v>64.5161290322581</c:v>
                </c:pt>
                <c:pt idx="26">
                  <c:v>64.5161290322581</c:v>
                </c:pt>
                <c:pt idx="27">
                  <c:v>64.5161290322581</c:v>
                </c:pt>
                <c:pt idx="28">
                  <c:v>64.5161290322581</c:v>
                </c:pt>
                <c:pt idx="29">
                  <c:v>64.5161290322581</c:v>
                </c:pt>
                <c:pt idx="30">
                  <c:v>64.5161290322581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2362408"/>
        <c:axId val="21187225"/>
      </c:lineChart>
      <c:catAx>
        <c:axId val="62362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1187225"/>
        <c:crosses val="autoZero"/>
        <c:auto val="1"/>
        <c:lblAlgn val="ctr"/>
        <c:lblOffset val="100"/>
        <c:noMultiLvlLbl val="0"/>
      </c:catAx>
      <c:valAx>
        <c:axId val="2118722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236240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5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lang="pt-BR" sz="1500" spc="-1" strike="noStrike">
                <a:solidFill>
                  <a:srgbClr val="757575"/>
                </a:solidFill>
                <a:latin typeface="Calibri"/>
                <a:ea typeface="Calibri"/>
              </a:rPr>
              <a:t>Venda - Meta - Tendência</a:t>
            </a:r>
          </a:p>
        </c:rich>
      </c:tx>
      <c:layout>
        <c:manualLayout>
          <c:xMode val="edge"/>
          <c:yMode val="edge"/>
          <c:x val="0.272557891935055"/>
          <c:y val="0.00015554518587649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135214266702156"/>
          <c:y val="0.108414994555918"/>
          <c:w val="0.836926625853962"/>
          <c:h val="0.798724529475813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0000"/>
              </a:solidFill>
              <a:ln w="0">
                <a:noFill/>
              </a:ln>
            </c:spPr>
          </c:dPt>
          <c:dPt>
            <c:idx val="1"/>
            <c:spPr>
              <a:solidFill>
                <a:srgbClr val="000000"/>
              </a:solidFill>
              <a:ln w="0">
                <a:noFill/>
              </a:ln>
            </c:spPr>
          </c:dPt>
          <c:dPt>
            <c:idx val="2"/>
            <c:spPr>
              <a:solidFill>
                <a:srgbClr val="000000"/>
              </a:solidFill>
              <a:ln w="0">
                <a:noFill/>
              </a:ln>
            </c:spPr>
          </c:dPt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Graficos!$A$18:$A$20</c:f>
              <c:strCache>
                <c:ptCount val="3"/>
                <c:pt idx="0">
                  <c:v>Venda Real</c:v>
                </c:pt>
                <c:pt idx="1">
                  <c:v>Venda Projetada</c:v>
                </c:pt>
                <c:pt idx="2">
                  <c:v>Tendência</c:v>
                </c:pt>
              </c:strCache>
            </c:strRef>
          </c:cat>
          <c:val>
            <c:numRef>
              <c:f>Graficos!$B$18:$B$20</c:f>
              <c:numCache>
                <c:formatCode>General</c:formatCode>
                <c:ptCount val="3"/>
                <c:pt idx="0">
                  <c:v>2539.52</c:v>
                </c:pt>
                <c:pt idx="1">
                  <c:v>2000</c:v>
                </c:pt>
                <c:pt idx="2">
                  <c:v>0</c:v>
                </c:pt>
              </c:numCache>
            </c:numRef>
          </c:val>
        </c:ser>
        <c:gapWidth val="150"/>
        <c:overlap val="0"/>
        <c:axId val="50172395"/>
        <c:axId val="73507303"/>
      </c:barChart>
      <c:catAx>
        <c:axId val="501723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3507303"/>
        <c:crosses val="autoZero"/>
        <c:auto val="1"/>
        <c:lblAlgn val="ctr"/>
        <c:lblOffset val="100"/>
        <c:noMultiLvlLbl val="0"/>
      </c:catAx>
      <c:valAx>
        <c:axId val="7350730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017239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847800</xdr:colOff>
      <xdr:row>10</xdr:row>
      <xdr:rowOff>9360</xdr:rowOff>
    </xdr:from>
    <xdr:to>
      <xdr:col>1</xdr:col>
      <xdr:colOff>6381360</xdr:colOff>
      <xdr:row>26</xdr:row>
      <xdr:rowOff>161280</xdr:rowOff>
    </xdr:to>
    <xdr:pic>
      <xdr:nvPicPr>
        <xdr:cNvPr id="0" name="image5.png" descr="img1_grande_modelo.png"/>
        <xdr:cNvPicPr/>
      </xdr:nvPicPr>
      <xdr:blipFill>
        <a:blip r:embed="rId1"/>
        <a:stretch/>
      </xdr:blipFill>
      <xdr:spPr>
        <a:xfrm>
          <a:off x="1080360" y="2323800"/>
          <a:ext cx="5533560" cy="325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847800</xdr:colOff>
      <xdr:row>30</xdr:row>
      <xdr:rowOff>66600</xdr:rowOff>
    </xdr:from>
    <xdr:to>
      <xdr:col>1</xdr:col>
      <xdr:colOff>6400440</xdr:colOff>
      <xdr:row>32</xdr:row>
      <xdr:rowOff>142200</xdr:rowOff>
    </xdr:to>
    <xdr:pic>
      <xdr:nvPicPr>
        <xdr:cNvPr id="1" name="image6.png" descr="img1_topo.png"/>
        <xdr:cNvPicPr/>
      </xdr:nvPicPr>
      <xdr:blipFill>
        <a:blip r:embed="rId2"/>
        <a:stretch/>
      </xdr:blipFill>
      <xdr:spPr>
        <a:xfrm>
          <a:off x="1080360" y="6286320"/>
          <a:ext cx="5552640" cy="475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847800</xdr:colOff>
      <xdr:row>36</xdr:row>
      <xdr:rowOff>152280</xdr:rowOff>
    </xdr:from>
    <xdr:to>
      <xdr:col>1</xdr:col>
      <xdr:colOff>3133440</xdr:colOff>
      <xdr:row>45</xdr:row>
      <xdr:rowOff>84960</xdr:rowOff>
    </xdr:to>
    <xdr:pic>
      <xdr:nvPicPr>
        <xdr:cNvPr id="2" name="image4.png" descr="img2_venda.png"/>
        <xdr:cNvPicPr/>
      </xdr:nvPicPr>
      <xdr:blipFill>
        <a:blip r:embed="rId3"/>
        <a:stretch/>
      </xdr:blipFill>
      <xdr:spPr>
        <a:xfrm>
          <a:off x="1080360" y="7572240"/>
          <a:ext cx="2285640" cy="173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809640</xdr:colOff>
      <xdr:row>49</xdr:row>
      <xdr:rowOff>114480</xdr:rowOff>
    </xdr:from>
    <xdr:to>
      <xdr:col>1</xdr:col>
      <xdr:colOff>2418840</xdr:colOff>
      <xdr:row>58</xdr:row>
      <xdr:rowOff>133200</xdr:rowOff>
    </xdr:to>
    <xdr:pic>
      <xdr:nvPicPr>
        <xdr:cNvPr id="3" name="image3.png" descr="img3_acumulado.png"/>
        <xdr:cNvPicPr/>
      </xdr:nvPicPr>
      <xdr:blipFill>
        <a:blip r:embed="rId4"/>
        <a:stretch/>
      </xdr:blipFill>
      <xdr:spPr>
        <a:xfrm>
          <a:off x="1042200" y="10134720"/>
          <a:ext cx="1609200" cy="18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771480</xdr:colOff>
      <xdr:row>62</xdr:row>
      <xdr:rowOff>152280</xdr:rowOff>
    </xdr:from>
    <xdr:to>
      <xdr:col>1</xdr:col>
      <xdr:colOff>2418840</xdr:colOff>
      <xdr:row>72</xdr:row>
      <xdr:rowOff>27720</xdr:rowOff>
    </xdr:to>
    <xdr:pic>
      <xdr:nvPicPr>
        <xdr:cNvPr id="4" name="image1.png" descr="img4_planejamento_tendencia.png"/>
        <xdr:cNvPicPr/>
      </xdr:nvPicPr>
      <xdr:blipFill>
        <a:blip r:embed="rId5"/>
        <a:stretch/>
      </xdr:blipFill>
      <xdr:spPr>
        <a:xfrm>
          <a:off x="1004040" y="12772800"/>
          <a:ext cx="1647360" cy="187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771480</xdr:colOff>
      <xdr:row>76</xdr:row>
      <xdr:rowOff>0</xdr:rowOff>
    </xdr:from>
    <xdr:to>
      <xdr:col>1</xdr:col>
      <xdr:colOff>3104640</xdr:colOff>
      <xdr:row>86</xdr:row>
      <xdr:rowOff>104400</xdr:rowOff>
    </xdr:to>
    <xdr:pic>
      <xdr:nvPicPr>
        <xdr:cNvPr id="5" name="image2.png" descr="img5_conversao.png"/>
        <xdr:cNvPicPr/>
      </xdr:nvPicPr>
      <xdr:blipFill>
        <a:blip r:embed="rId6"/>
        <a:stretch/>
      </xdr:blipFill>
      <xdr:spPr>
        <a:xfrm>
          <a:off x="1004040" y="15420960"/>
          <a:ext cx="2333160" cy="2104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28440</xdr:colOff>
      <xdr:row>0</xdr:row>
      <xdr:rowOff>19080</xdr:rowOff>
    </xdr:from>
    <xdr:to>
      <xdr:col>15</xdr:col>
      <xdr:colOff>438120</xdr:colOff>
      <xdr:row>14</xdr:row>
      <xdr:rowOff>95040</xdr:rowOff>
    </xdr:to>
    <xdr:graphicFrame>
      <xdr:nvGraphicFramePr>
        <xdr:cNvPr id="6" name="Chart 1"/>
        <xdr:cNvGraphicFramePr/>
      </xdr:nvGraphicFramePr>
      <xdr:xfrm>
        <a:off x="28440" y="19080"/>
        <a:ext cx="9962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19080</xdr:colOff>
      <xdr:row>14</xdr:row>
      <xdr:rowOff>47520</xdr:rowOff>
    </xdr:from>
    <xdr:to>
      <xdr:col>5</xdr:col>
      <xdr:colOff>530280</xdr:colOff>
      <xdr:row>26</xdr:row>
      <xdr:rowOff>18360</xdr:rowOff>
    </xdr:to>
    <xdr:graphicFrame>
      <xdr:nvGraphicFramePr>
        <xdr:cNvPr id="7" name="Chart 2"/>
        <xdr:cNvGraphicFramePr/>
      </xdr:nvGraphicFramePr>
      <xdr:xfrm>
        <a:off x="19080" y="2714400"/>
        <a:ext cx="4057200" cy="231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09.38"/>
    <col collapsed="false" customWidth="true" hidden="false" outlineLevel="0" max="3" min="3" style="0" width="3.75"/>
    <col collapsed="false" customWidth="true" hidden="true" outlineLevel="0" max="6" min="4" style="0" width="8"/>
    <col collapsed="false" customWidth="true" hidden="false" outlineLevel="0" max="26" min="7" style="0" width="7.62"/>
  </cols>
  <sheetData>
    <row r="1" customFormat="false" ht="15" hidden="false" customHeight="false" outlineLevel="0" collapsed="false">
      <c r="A1" s="1"/>
      <c r="B1" s="2"/>
      <c r="C1" s="1"/>
    </row>
    <row r="2" customFormat="false" ht="15" hidden="false" customHeight="false" outlineLevel="0" collapsed="false">
      <c r="A2" s="3"/>
      <c r="B2" s="4" t="s">
        <v>0</v>
      </c>
      <c r="C2" s="3"/>
    </row>
    <row r="3" customFormat="false" ht="15" hidden="false" customHeight="false" outlineLevel="0" collapsed="false">
      <c r="A3" s="3"/>
      <c r="B3" s="5" t="s">
        <v>1</v>
      </c>
      <c r="C3" s="3"/>
    </row>
    <row r="4" customFormat="false" ht="15" hidden="false" customHeight="false" outlineLevel="0" collapsed="false">
      <c r="A4" s="3"/>
      <c r="B4" s="6"/>
      <c r="C4" s="3"/>
    </row>
    <row r="5" customFormat="false" ht="15" hidden="false" customHeight="false" outlineLevel="0" collapsed="false">
      <c r="A5" s="3"/>
      <c r="B5" s="7" t="s">
        <v>2</v>
      </c>
      <c r="C5" s="3"/>
    </row>
    <row r="6" customFormat="false" ht="15" hidden="false" customHeight="false" outlineLevel="0" collapsed="false">
      <c r="A6" s="8"/>
      <c r="B6" s="9"/>
      <c r="C6" s="8"/>
    </row>
    <row r="7" customFormat="false" ht="17.25" hidden="false" customHeight="false" outlineLevel="0" collapsed="false">
      <c r="A7" s="8"/>
      <c r="B7" s="10" t="s">
        <v>3</v>
      </c>
      <c r="C7" s="8"/>
    </row>
    <row r="8" customFormat="false" ht="15" hidden="false" customHeight="false" outlineLevel="0" collapsed="false">
      <c r="A8" s="8"/>
      <c r="B8" s="8"/>
      <c r="C8" s="8"/>
    </row>
    <row r="9" customFormat="false" ht="45" hidden="false" customHeight="false" outlineLevel="0" collapsed="false">
      <c r="A9" s="8"/>
      <c r="B9" s="9" t="s">
        <v>4</v>
      </c>
      <c r="C9" s="8"/>
    </row>
    <row r="10" customFormat="false" ht="15" hidden="false" customHeight="false" outlineLevel="0" collapsed="false">
      <c r="A10" s="8"/>
      <c r="B10" s="8"/>
      <c r="C10" s="8"/>
    </row>
    <row r="11" customFormat="false" ht="15" hidden="false" customHeight="false" outlineLevel="0" collapsed="false">
      <c r="A11" s="8"/>
      <c r="B11" s="11"/>
      <c r="C11" s="8"/>
    </row>
    <row r="12" customFormat="false" ht="15" hidden="false" customHeight="false" outlineLevel="0" collapsed="false">
      <c r="A12" s="8"/>
      <c r="B12" s="8"/>
      <c r="C12" s="8"/>
    </row>
    <row r="13" customFormat="false" ht="15" hidden="false" customHeight="false" outlineLevel="0" collapsed="false">
      <c r="A13" s="8"/>
      <c r="B13" s="8"/>
      <c r="C13" s="8"/>
    </row>
    <row r="14" customFormat="false" ht="15" hidden="false" customHeight="false" outlineLevel="0" collapsed="false">
      <c r="A14" s="8"/>
      <c r="B14" s="8"/>
      <c r="C14" s="8"/>
    </row>
    <row r="15" customFormat="false" ht="15" hidden="false" customHeight="false" outlineLevel="0" collapsed="false">
      <c r="A15" s="8"/>
      <c r="B15" s="8"/>
      <c r="C15" s="8"/>
    </row>
    <row r="16" customFormat="false" ht="15" hidden="false" customHeight="false" outlineLevel="0" collapsed="false">
      <c r="A16" s="8"/>
      <c r="B16" s="8"/>
      <c r="C16" s="8"/>
    </row>
    <row r="17" customFormat="false" ht="15" hidden="false" customHeight="false" outlineLevel="0" collapsed="false">
      <c r="A17" s="8"/>
      <c r="B17" s="8"/>
      <c r="C17" s="8"/>
    </row>
    <row r="18" customFormat="false" ht="15" hidden="false" customHeight="false" outlineLevel="0" collapsed="false">
      <c r="A18" s="8"/>
      <c r="B18" s="8"/>
      <c r="C18" s="8"/>
    </row>
    <row r="19" customFormat="false" ht="15" hidden="false" customHeight="false" outlineLevel="0" collapsed="false">
      <c r="A19" s="8"/>
      <c r="B19" s="8"/>
      <c r="C19" s="8"/>
    </row>
    <row r="20" customFormat="false" ht="15" hidden="false" customHeight="false" outlineLevel="0" collapsed="false">
      <c r="A20" s="8"/>
      <c r="B20" s="8"/>
      <c r="C20" s="8"/>
    </row>
    <row r="21" customFormat="false" ht="15.75" hidden="false" customHeight="true" outlineLevel="0" collapsed="false">
      <c r="A21" s="8"/>
      <c r="B21" s="8"/>
      <c r="C21" s="8"/>
    </row>
    <row r="22" customFormat="false" ht="15.75" hidden="false" customHeight="true" outlineLevel="0" collapsed="false">
      <c r="A22" s="8"/>
      <c r="B22" s="8"/>
      <c r="C22" s="8"/>
    </row>
    <row r="23" customFormat="false" ht="15.75" hidden="false" customHeight="true" outlineLevel="0" collapsed="false">
      <c r="A23" s="8"/>
      <c r="B23" s="8"/>
      <c r="C23" s="8"/>
    </row>
    <row r="24" customFormat="false" ht="15.75" hidden="false" customHeight="true" outlineLevel="0" collapsed="false">
      <c r="A24" s="8"/>
      <c r="B24" s="8"/>
      <c r="C24" s="8"/>
    </row>
    <row r="25" customFormat="false" ht="15.75" hidden="false" customHeight="true" outlineLevel="0" collapsed="false">
      <c r="A25" s="8"/>
      <c r="B25" s="8"/>
      <c r="C25" s="8"/>
    </row>
    <row r="26" customFormat="false" ht="15.75" hidden="false" customHeight="true" outlineLevel="0" collapsed="false">
      <c r="A26" s="8"/>
      <c r="B26" s="8"/>
      <c r="C26" s="8"/>
    </row>
    <row r="27" customFormat="false" ht="15.75" hidden="false" customHeight="true" outlineLevel="0" collapsed="false">
      <c r="A27" s="8"/>
      <c r="B27" s="8"/>
      <c r="C27" s="8"/>
    </row>
    <row r="28" customFormat="false" ht="15.75" hidden="false" customHeight="true" outlineLevel="0" collapsed="false">
      <c r="A28" s="8"/>
      <c r="B28" s="12" t="s">
        <v>5</v>
      </c>
      <c r="C28" s="8"/>
    </row>
    <row r="29" customFormat="false" ht="15.75" hidden="false" customHeight="true" outlineLevel="0" collapsed="false">
      <c r="A29" s="8"/>
      <c r="B29" s="8" t="s">
        <v>6</v>
      </c>
      <c r="C29" s="8"/>
    </row>
    <row r="30" customFormat="false" ht="15.75" hidden="false" customHeight="true" outlineLevel="0" collapsed="false">
      <c r="A30" s="8"/>
      <c r="B30" s="8"/>
      <c r="C30" s="8"/>
    </row>
    <row r="31" customFormat="false" ht="15.75" hidden="false" customHeight="true" outlineLevel="0" collapsed="false">
      <c r="A31" s="8"/>
      <c r="B31" s="8"/>
      <c r="C31" s="8"/>
    </row>
    <row r="32" customFormat="false" ht="15.75" hidden="false" customHeight="true" outlineLevel="0" collapsed="false">
      <c r="A32" s="8"/>
      <c r="B32" s="8"/>
      <c r="C32" s="8"/>
    </row>
    <row r="33" customFormat="false" ht="15.75" hidden="false" customHeight="true" outlineLevel="0" collapsed="false">
      <c r="A33" s="8"/>
      <c r="B33" s="8"/>
      <c r="C33" s="8"/>
    </row>
    <row r="34" customFormat="false" ht="15.75" hidden="false" customHeight="true" outlineLevel="0" collapsed="false">
      <c r="A34" s="8"/>
      <c r="B34" s="8"/>
      <c r="C34" s="8"/>
    </row>
    <row r="35" customFormat="false" ht="15.75" hidden="false" customHeight="true" outlineLevel="0" collapsed="false">
      <c r="A35" s="8"/>
      <c r="B35" s="12" t="s">
        <v>7</v>
      </c>
      <c r="C35" s="8"/>
    </row>
    <row r="36" customFormat="false" ht="15.75" hidden="false" customHeight="true" outlineLevel="0" collapsed="false">
      <c r="A36" s="8"/>
      <c r="B36" s="8" t="s">
        <v>8</v>
      </c>
      <c r="C36" s="8"/>
    </row>
    <row r="37" customFormat="false" ht="15.75" hidden="false" customHeight="true" outlineLevel="0" collapsed="false">
      <c r="A37" s="8"/>
      <c r="B37" s="8"/>
      <c r="C37" s="8"/>
    </row>
    <row r="38" customFormat="false" ht="15.75" hidden="false" customHeight="true" outlineLevel="0" collapsed="false">
      <c r="A38" s="8"/>
      <c r="B38" s="8"/>
      <c r="C38" s="8"/>
    </row>
    <row r="39" customFormat="false" ht="15.75" hidden="false" customHeight="true" outlineLevel="0" collapsed="false">
      <c r="A39" s="8"/>
      <c r="B39" s="8"/>
      <c r="C39" s="8"/>
    </row>
    <row r="40" customFormat="false" ht="15.75" hidden="false" customHeight="true" outlineLevel="0" collapsed="false">
      <c r="A40" s="8"/>
      <c r="B40" s="8"/>
      <c r="C40" s="8"/>
    </row>
    <row r="41" customFormat="false" ht="15.75" hidden="false" customHeight="true" outlineLevel="0" collapsed="false">
      <c r="A41" s="8"/>
      <c r="B41" s="8"/>
      <c r="C41" s="8"/>
    </row>
    <row r="42" customFormat="false" ht="15.75" hidden="false" customHeight="true" outlineLevel="0" collapsed="false">
      <c r="A42" s="8"/>
      <c r="B42" s="8"/>
      <c r="C42" s="8"/>
    </row>
    <row r="43" customFormat="false" ht="15.75" hidden="false" customHeight="true" outlineLevel="0" collapsed="false">
      <c r="A43" s="8"/>
      <c r="B43" s="8"/>
      <c r="C43" s="8"/>
    </row>
    <row r="44" customFormat="false" ht="15.75" hidden="false" customHeight="true" outlineLevel="0" collapsed="false">
      <c r="A44" s="8"/>
      <c r="B44" s="8"/>
      <c r="C44" s="8"/>
    </row>
    <row r="45" customFormat="false" ht="15.75" hidden="false" customHeight="true" outlineLevel="0" collapsed="false">
      <c r="A45" s="8"/>
      <c r="B45" s="8"/>
      <c r="C45" s="8"/>
    </row>
    <row r="46" customFormat="false" ht="15.75" hidden="false" customHeight="true" outlineLevel="0" collapsed="false">
      <c r="A46" s="8"/>
      <c r="B46" s="8"/>
      <c r="C46" s="8"/>
    </row>
    <row r="47" customFormat="false" ht="15.75" hidden="false" customHeight="true" outlineLevel="0" collapsed="false">
      <c r="A47" s="8"/>
      <c r="B47" s="8"/>
      <c r="C47" s="8"/>
    </row>
    <row r="48" customFormat="false" ht="15.75" hidden="false" customHeight="true" outlineLevel="0" collapsed="false">
      <c r="A48" s="8"/>
      <c r="B48" s="12" t="s">
        <v>9</v>
      </c>
      <c r="C48" s="8"/>
    </row>
    <row r="49" customFormat="false" ht="15.75" hidden="false" customHeight="true" outlineLevel="0" collapsed="false">
      <c r="A49" s="8"/>
      <c r="B49" s="9" t="s">
        <v>10</v>
      </c>
      <c r="C49" s="8"/>
    </row>
    <row r="50" customFormat="false" ht="15.75" hidden="false" customHeight="true" outlineLevel="0" collapsed="false">
      <c r="A50" s="8"/>
      <c r="B50" s="8"/>
      <c r="C50" s="8"/>
    </row>
    <row r="51" customFormat="false" ht="15.75" hidden="false" customHeight="true" outlineLevel="0" collapsed="false">
      <c r="A51" s="8"/>
      <c r="B51" s="8"/>
      <c r="C51" s="8"/>
    </row>
    <row r="52" customFormat="false" ht="15.75" hidden="false" customHeight="true" outlineLevel="0" collapsed="false">
      <c r="A52" s="8"/>
      <c r="B52" s="8"/>
      <c r="C52" s="8"/>
    </row>
    <row r="53" customFormat="false" ht="15.75" hidden="false" customHeight="true" outlineLevel="0" collapsed="false">
      <c r="A53" s="8"/>
      <c r="B53" s="8"/>
      <c r="C53" s="8"/>
    </row>
    <row r="54" customFormat="false" ht="15.75" hidden="false" customHeight="true" outlineLevel="0" collapsed="false">
      <c r="A54" s="8"/>
      <c r="B54" s="8"/>
      <c r="C54" s="8"/>
    </row>
    <row r="55" customFormat="false" ht="15.75" hidden="false" customHeight="true" outlineLevel="0" collapsed="false">
      <c r="A55" s="8"/>
      <c r="B55" s="8"/>
      <c r="C55" s="8"/>
    </row>
    <row r="56" customFormat="false" ht="15.75" hidden="false" customHeight="true" outlineLevel="0" collapsed="false">
      <c r="A56" s="8"/>
      <c r="B56" s="8"/>
      <c r="C56" s="8"/>
    </row>
    <row r="57" customFormat="false" ht="15.75" hidden="false" customHeight="true" outlineLevel="0" collapsed="false">
      <c r="A57" s="8"/>
      <c r="B57" s="8"/>
      <c r="C57" s="8"/>
    </row>
    <row r="58" customFormat="false" ht="15.75" hidden="false" customHeight="true" outlineLevel="0" collapsed="false">
      <c r="A58" s="8"/>
      <c r="B58" s="8"/>
      <c r="C58" s="8"/>
    </row>
    <row r="59" customFormat="false" ht="15.75" hidden="false" customHeight="true" outlineLevel="0" collapsed="false">
      <c r="A59" s="8"/>
      <c r="B59" s="8"/>
      <c r="C59" s="8"/>
    </row>
    <row r="60" customFormat="false" ht="15.75" hidden="false" customHeight="true" outlineLevel="0" collapsed="false">
      <c r="A60" s="8"/>
      <c r="B60" s="8"/>
      <c r="C60" s="8"/>
    </row>
    <row r="61" customFormat="false" ht="15.75" hidden="false" customHeight="true" outlineLevel="0" collapsed="false">
      <c r="A61" s="8"/>
      <c r="B61" s="12" t="s">
        <v>11</v>
      </c>
      <c r="C61" s="8"/>
    </row>
    <row r="62" customFormat="false" ht="15.75" hidden="false" customHeight="true" outlineLevel="0" collapsed="false">
      <c r="A62" s="8"/>
      <c r="B62" s="9" t="s">
        <v>12</v>
      </c>
      <c r="C62" s="8"/>
    </row>
    <row r="63" customFormat="false" ht="15.75" hidden="false" customHeight="true" outlineLevel="0" collapsed="false">
      <c r="A63" s="8"/>
      <c r="B63" s="8"/>
      <c r="C63" s="8"/>
    </row>
    <row r="64" customFormat="false" ht="15.75" hidden="false" customHeight="true" outlineLevel="0" collapsed="false">
      <c r="A64" s="8"/>
      <c r="B64" s="8"/>
      <c r="C64" s="8"/>
    </row>
    <row r="65" customFormat="false" ht="15.75" hidden="false" customHeight="true" outlineLevel="0" collapsed="false">
      <c r="A65" s="8"/>
      <c r="B65" s="8"/>
      <c r="C65" s="8"/>
    </row>
    <row r="66" customFormat="false" ht="15.75" hidden="false" customHeight="true" outlineLevel="0" collapsed="false">
      <c r="A66" s="8"/>
      <c r="B66" s="8"/>
      <c r="C66" s="8"/>
    </row>
    <row r="67" customFormat="false" ht="15.75" hidden="false" customHeight="true" outlineLevel="0" collapsed="false">
      <c r="A67" s="8"/>
      <c r="B67" s="8"/>
      <c r="C67" s="8"/>
    </row>
    <row r="68" customFormat="false" ht="15.75" hidden="false" customHeight="true" outlineLevel="0" collapsed="false">
      <c r="A68" s="8"/>
      <c r="B68" s="8"/>
      <c r="C68" s="8"/>
    </row>
    <row r="69" customFormat="false" ht="15.75" hidden="false" customHeight="true" outlineLevel="0" collapsed="false">
      <c r="A69" s="8"/>
      <c r="B69" s="8"/>
      <c r="C69" s="8"/>
    </row>
    <row r="70" customFormat="false" ht="15.75" hidden="false" customHeight="true" outlineLevel="0" collapsed="false">
      <c r="A70" s="8"/>
      <c r="B70" s="8"/>
      <c r="C70" s="8"/>
    </row>
    <row r="71" customFormat="false" ht="15.75" hidden="false" customHeight="true" outlineLevel="0" collapsed="false">
      <c r="A71" s="8"/>
      <c r="B71" s="8"/>
      <c r="C71" s="8"/>
    </row>
    <row r="72" customFormat="false" ht="15.75" hidden="false" customHeight="true" outlineLevel="0" collapsed="false">
      <c r="A72" s="8"/>
      <c r="B72" s="8"/>
      <c r="C72" s="8"/>
    </row>
    <row r="73" customFormat="false" ht="15.75" hidden="false" customHeight="true" outlineLevel="0" collapsed="false">
      <c r="A73" s="8"/>
      <c r="B73" s="8"/>
      <c r="C73" s="8"/>
    </row>
    <row r="74" customFormat="false" ht="15.75" hidden="false" customHeight="true" outlineLevel="0" collapsed="false">
      <c r="A74" s="8"/>
      <c r="B74" s="12" t="s">
        <v>13</v>
      </c>
      <c r="C74" s="8"/>
    </row>
    <row r="75" customFormat="false" ht="15.75" hidden="false" customHeight="true" outlineLevel="0" collapsed="false">
      <c r="A75" s="8"/>
      <c r="B75" s="9" t="s">
        <v>14</v>
      </c>
      <c r="C75" s="8"/>
    </row>
    <row r="76" customFormat="false" ht="15.75" hidden="false" customHeight="true" outlineLevel="0" collapsed="false">
      <c r="A76" s="8"/>
      <c r="B76" s="8"/>
      <c r="C76" s="8"/>
    </row>
    <row r="77" customFormat="false" ht="15.75" hidden="false" customHeight="true" outlineLevel="0" collapsed="false">
      <c r="A77" s="8"/>
      <c r="B77" s="8"/>
      <c r="C77" s="8"/>
    </row>
    <row r="78" customFormat="false" ht="15.75" hidden="false" customHeight="true" outlineLevel="0" collapsed="false">
      <c r="A78" s="8"/>
      <c r="B78" s="8"/>
      <c r="C78" s="8"/>
    </row>
    <row r="79" customFormat="false" ht="15.75" hidden="false" customHeight="true" outlineLevel="0" collapsed="false">
      <c r="A79" s="8"/>
      <c r="B79" s="8"/>
      <c r="C79" s="8"/>
    </row>
    <row r="80" customFormat="false" ht="15.75" hidden="false" customHeight="true" outlineLevel="0" collapsed="false">
      <c r="A80" s="8"/>
      <c r="B80" s="8"/>
      <c r="C80" s="8"/>
    </row>
    <row r="81" customFormat="false" ht="15.75" hidden="false" customHeight="true" outlineLevel="0" collapsed="false">
      <c r="A81" s="8"/>
      <c r="B81" s="8"/>
      <c r="C81" s="8"/>
    </row>
    <row r="82" customFormat="false" ht="15.75" hidden="false" customHeight="true" outlineLevel="0" collapsed="false">
      <c r="A82" s="8"/>
      <c r="B82" s="8"/>
      <c r="C82" s="8"/>
    </row>
    <row r="83" customFormat="false" ht="15.75" hidden="false" customHeight="true" outlineLevel="0" collapsed="false">
      <c r="A83" s="8"/>
      <c r="B83" s="8"/>
      <c r="C83" s="8"/>
    </row>
    <row r="84" customFormat="false" ht="15.75" hidden="false" customHeight="true" outlineLevel="0" collapsed="false">
      <c r="A84" s="8"/>
      <c r="B84" s="8"/>
      <c r="C84" s="8"/>
    </row>
    <row r="85" customFormat="false" ht="15.75" hidden="false" customHeight="true" outlineLevel="0" collapsed="false">
      <c r="A85" s="8"/>
      <c r="B85" s="8"/>
      <c r="C85" s="8"/>
    </row>
    <row r="86" customFormat="false" ht="15.75" hidden="false" customHeight="true" outlineLevel="0" collapsed="false">
      <c r="A86" s="8"/>
      <c r="B86" s="8"/>
      <c r="C86" s="8"/>
    </row>
    <row r="87" customFormat="false" ht="15.75" hidden="false" customHeight="true" outlineLevel="0" collapsed="false">
      <c r="A87" s="8"/>
      <c r="B87" s="8"/>
      <c r="C87" s="8"/>
    </row>
    <row r="88" customFormat="false" ht="15.75" hidden="false" customHeight="true" outlineLevel="0" collapsed="false">
      <c r="A88" s="8"/>
      <c r="B88" s="8"/>
      <c r="C88" s="8"/>
    </row>
    <row r="89" customFormat="false" ht="15.75" hidden="false" customHeight="true" outlineLevel="0" collapsed="false">
      <c r="A89" s="8"/>
      <c r="B89" s="8"/>
      <c r="C89" s="8"/>
    </row>
    <row r="90" customFormat="false" ht="15.75" hidden="false" customHeight="true" outlineLevel="0" collapsed="false">
      <c r="A90" s="8"/>
      <c r="B90" s="8"/>
      <c r="C90" s="8"/>
    </row>
    <row r="91" customFormat="false" ht="15.75" hidden="false" customHeight="true" outlineLevel="0" collapsed="false">
      <c r="A91" s="8"/>
      <c r="B91" s="8"/>
      <c r="C91" s="8"/>
    </row>
    <row r="92" customFormat="false" ht="15.75" hidden="false" customHeight="true" outlineLevel="0" collapsed="false">
      <c r="A92" s="8"/>
      <c r="B92" s="8"/>
      <c r="C92" s="8"/>
    </row>
    <row r="93" customFormat="false" ht="15.75" hidden="false" customHeight="true" outlineLevel="0" collapsed="false">
      <c r="A93" s="8"/>
      <c r="B93" s="8"/>
      <c r="C93" s="8"/>
    </row>
    <row r="94" customFormat="false" ht="15.75" hidden="false" customHeight="true" outlineLevel="0" collapsed="false">
      <c r="A94" s="8"/>
      <c r="B94" s="8"/>
      <c r="C94" s="8"/>
    </row>
    <row r="95" customFormat="false" ht="15.75" hidden="false" customHeight="true" outlineLevel="0" collapsed="false">
      <c r="A95" s="8"/>
      <c r="B95" s="8"/>
      <c r="C95" s="8"/>
    </row>
    <row r="96" customFormat="false" ht="15.75" hidden="false" customHeight="true" outlineLevel="0" collapsed="false">
      <c r="A96" s="8"/>
      <c r="B96" s="8"/>
      <c r="C96" s="8"/>
    </row>
    <row r="97" customFormat="false" ht="15.75" hidden="false" customHeight="true" outlineLevel="0" collapsed="false">
      <c r="A97" s="8"/>
      <c r="B97" s="8"/>
      <c r="C97" s="8"/>
    </row>
    <row r="98" customFormat="false" ht="15.75" hidden="false" customHeight="true" outlineLevel="0" collapsed="false">
      <c r="A98" s="8"/>
      <c r="B98" s="8"/>
      <c r="C98" s="8"/>
    </row>
    <row r="99" customFormat="false" ht="15.75" hidden="false" customHeight="true" outlineLevel="0" collapsed="false">
      <c r="A99" s="8"/>
      <c r="B99" s="8"/>
      <c r="C99" s="8"/>
    </row>
    <row r="100" customFormat="false" ht="15.75" hidden="false" customHeight="true" outlineLevel="0" collapsed="false">
      <c r="A100" s="8"/>
      <c r="B100" s="8"/>
      <c r="C100" s="8"/>
    </row>
    <row r="101" customFormat="false" ht="15.75" hidden="false" customHeight="true" outlineLevel="0" collapsed="false">
      <c r="A101" s="8"/>
      <c r="B101" s="8"/>
      <c r="C101" s="8"/>
    </row>
    <row r="102" customFormat="false" ht="15.75" hidden="false" customHeight="true" outlineLevel="0" collapsed="false">
      <c r="A102" s="8"/>
      <c r="B102" s="8"/>
      <c r="C102" s="8"/>
    </row>
    <row r="103" customFormat="false" ht="15.75" hidden="false" customHeight="true" outlineLevel="0" collapsed="false">
      <c r="A103" s="8"/>
      <c r="B103" s="8"/>
      <c r="C103" s="8"/>
    </row>
    <row r="104" customFormat="false" ht="15.75" hidden="false" customHeight="true" outlineLevel="0" collapsed="false">
      <c r="A104" s="8"/>
      <c r="B104" s="8"/>
      <c r="C104" s="8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8" activeCellId="0" sqref="Q28"/>
    </sheetView>
  </sheetViews>
  <sheetFormatPr defaultColWidth="12.625" defaultRowHeight="15" zeroHeight="false" outlineLevelRow="0" outlineLevelCol="0"/>
  <cols>
    <col collapsed="false" customWidth="true" hidden="false" outlineLevel="0" max="1" min="1" style="13" width="0.75"/>
    <col collapsed="false" customWidth="true" hidden="false" outlineLevel="0" max="2" min="2" style="13" width="17.37"/>
    <col collapsed="false" customWidth="true" hidden="false" outlineLevel="0" max="3" min="3" style="13" width="2"/>
    <col collapsed="false" customWidth="true" hidden="false" outlineLevel="0" max="6" min="4" style="13" width="12.12"/>
    <col collapsed="false" customWidth="true" hidden="false" outlineLevel="0" max="7" min="7" style="13" width="2"/>
    <col collapsed="false" customWidth="true" hidden="false" outlineLevel="0" max="9" min="8" style="13" width="12.12"/>
    <col collapsed="false" customWidth="true" hidden="false" outlineLevel="0" max="10" min="10" style="13" width="2"/>
    <col collapsed="false" customWidth="true" hidden="false" outlineLevel="0" max="12" min="11" style="13" width="12.12"/>
    <col collapsed="false" customWidth="true" hidden="false" outlineLevel="0" max="13" min="13" style="13" width="2"/>
    <col collapsed="false" customWidth="true" hidden="false" outlineLevel="0" max="16" min="14" style="13" width="10"/>
    <col collapsed="false" customWidth="true" hidden="false" outlineLevel="0" max="26" min="17" style="13" width="7.76"/>
    <col collapsed="false" customWidth="false" hidden="false" outlineLevel="0" max="16384" min="27" style="13" width="12.62"/>
  </cols>
  <sheetData>
    <row r="1" customFormat="false" ht="1.5" hidden="false" customHeight="true" outlineLevel="0" collapsed="false"/>
    <row r="2" customFormat="false" ht="24" hidden="false" customHeight="true" outlineLevel="0" collapsed="false">
      <c r="A2" s="14"/>
      <c r="B2" s="15" t="s">
        <v>15</v>
      </c>
      <c r="C2" s="15"/>
      <c r="D2" s="15"/>
      <c r="E2" s="15"/>
      <c r="F2" s="15"/>
      <c r="G2" s="15"/>
      <c r="H2" s="15"/>
      <c r="I2" s="15"/>
      <c r="J2" s="16"/>
      <c r="K2" s="17" t="s">
        <v>16</v>
      </c>
      <c r="L2" s="18" t="n">
        <v>40909</v>
      </c>
      <c r="M2" s="18"/>
      <c r="N2" s="19"/>
      <c r="O2" s="20"/>
      <c r="P2" s="21"/>
      <c r="Q2" s="21"/>
      <c r="R2" s="21"/>
      <c r="S2" s="21"/>
      <c r="T2" s="14"/>
    </row>
    <row r="3" customFormat="false" ht="6.75" hidden="false" customHeight="true" outlineLevel="0" collapsed="false">
      <c r="A3" s="22"/>
      <c r="B3" s="23"/>
      <c r="C3" s="23"/>
      <c r="D3" s="23"/>
      <c r="E3" s="23"/>
      <c r="F3" s="23"/>
      <c r="G3" s="24"/>
      <c r="H3" s="25"/>
      <c r="I3" s="23"/>
      <c r="J3" s="23"/>
      <c r="K3" s="23"/>
      <c r="L3" s="23"/>
      <c r="M3" s="23"/>
      <c r="N3" s="21"/>
      <c r="O3" s="21"/>
      <c r="P3" s="21"/>
      <c r="Q3" s="21"/>
      <c r="R3" s="21"/>
      <c r="S3" s="21"/>
      <c r="T3" s="26"/>
    </row>
    <row r="4" customFormat="false" ht="18" hidden="false" customHeight="true" outlineLevel="0" collapsed="false">
      <c r="A4" s="26"/>
      <c r="B4" s="27" t="s">
        <v>17</v>
      </c>
      <c r="C4" s="27"/>
      <c r="D4" s="28" t="s">
        <v>18</v>
      </c>
      <c r="E4" s="28"/>
      <c r="F4" s="28"/>
      <c r="G4" s="29"/>
      <c r="H4" s="30"/>
      <c r="I4" s="31" t="s">
        <v>19</v>
      </c>
      <c r="J4" s="31"/>
      <c r="K4" s="31"/>
      <c r="L4" s="32" t="n">
        <v>2000</v>
      </c>
      <c r="M4" s="32"/>
      <c r="N4" s="22"/>
      <c r="O4" s="21"/>
      <c r="P4" s="21"/>
      <c r="Q4" s="21"/>
      <c r="R4" s="21"/>
      <c r="S4" s="21"/>
      <c r="T4" s="26"/>
    </row>
    <row r="5" customFormat="false" ht="15" hidden="false" customHeight="false" outlineLevel="0" collapsed="false">
      <c r="A5" s="22"/>
      <c r="B5" s="23"/>
      <c r="C5" s="33"/>
      <c r="D5" s="23"/>
      <c r="E5" s="23"/>
      <c r="F5" s="23"/>
      <c r="G5" s="34"/>
      <c r="H5" s="35"/>
      <c r="I5" s="23"/>
      <c r="J5" s="20"/>
      <c r="K5" s="23"/>
      <c r="L5" s="23"/>
      <c r="M5" s="33"/>
      <c r="N5" s="36"/>
      <c r="O5" s="36"/>
      <c r="P5" s="23"/>
      <c r="Q5" s="37"/>
      <c r="R5" s="21"/>
      <c r="S5" s="21"/>
      <c r="T5" s="26"/>
    </row>
    <row r="6" customFormat="false" ht="15.75" hidden="false" customHeight="true" outlineLevel="0" collapsed="false">
      <c r="A6" s="26"/>
      <c r="B6" s="38" t="s">
        <v>20</v>
      </c>
      <c r="C6" s="39"/>
      <c r="D6" s="40" t="s">
        <v>7</v>
      </c>
      <c r="E6" s="40"/>
      <c r="F6" s="40"/>
      <c r="G6" s="26"/>
      <c r="H6" s="41" t="s">
        <v>9</v>
      </c>
      <c r="I6" s="41"/>
      <c r="J6" s="26"/>
      <c r="K6" s="42" t="s">
        <v>21</v>
      </c>
      <c r="L6" s="43" t="s">
        <v>22</v>
      </c>
      <c r="M6" s="39"/>
      <c r="N6" s="44" t="s">
        <v>23</v>
      </c>
      <c r="O6" s="45" t="s">
        <v>24</v>
      </c>
      <c r="P6" s="46" t="s">
        <v>13</v>
      </c>
      <c r="Q6" s="26"/>
      <c r="R6" s="21"/>
      <c r="S6" s="21"/>
      <c r="T6" s="26"/>
    </row>
    <row r="7" customFormat="false" ht="15" hidden="false" customHeight="false" outlineLevel="0" collapsed="false">
      <c r="A7" s="26"/>
      <c r="B7" s="38"/>
      <c r="C7" s="39"/>
      <c r="D7" s="47" t="s">
        <v>25</v>
      </c>
      <c r="E7" s="48" t="s">
        <v>26</v>
      </c>
      <c r="F7" s="49" t="s">
        <v>27</v>
      </c>
      <c r="G7" s="26"/>
      <c r="H7" s="50" t="s">
        <v>25</v>
      </c>
      <c r="I7" s="51" t="s">
        <v>28</v>
      </c>
      <c r="J7" s="26"/>
      <c r="K7" s="42"/>
      <c r="L7" s="43"/>
      <c r="M7" s="39"/>
      <c r="N7" s="44"/>
      <c r="O7" s="45"/>
      <c r="P7" s="46"/>
      <c r="Q7" s="26"/>
      <c r="R7" s="21"/>
      <c r="S7" s="21"/>
      <c r="T7" s="26"/>
    </row>
    <row r="8" customFormat="false" ht="15" hidden="false" customHeight="false" outlineLevel="0" collapsed="false">
      <c r="A8" s="26"/>
      <c r="B8" s="52" t="n">
        <f aca="false">L2</f>
        <v>40909</v>
      </c>
      <c r="C8" s="39"/>
      <c r="D8" s="53" t="n">
        <v>124</v>
      </c>
      <c r="E8" s="54" t="n">
        <f aca="false">L$4/(COUNT(B$8:B$38))</f>
        <v>64.5161290322581</v>
      </c>
      <c r="F8" s="55" t="n">
        <f aca="false">IF(D8,D8-E8,"")</f>
        <v>59.4838709677419</v>
      </c>
      <c r="G8" s="26"/>
      <c r="H8" s="56" t="n">
        <f aca="false">D8</f>
        <v>124</v>
      </c>
      <c r="I8" s="57" t="n">
        <f aca="false">E8</f>
        <v>64.5161290322581</v>
      </c>
      <c r="J8" s="26"/>
      <c r="K8" s="53"/>
      <c r="L8" s="58" t="n">
        <f aca="false">D8</f>
        <v>124</v>
      </c>
      <c r="M8" s="39"/>
      <c r="N8" s="59" t="n">
        <v>8</v>
      </c>
      <c r="O8" s="60" t="n">
        <v>9</v>
      </c>
      <c r="P8" s="61" t="n">
        <f aca="false">(O8/N8)</f>
        <v>1.125</v>
      </c>
      <c r="Q8" s="26"/>
      <c r="R8" s="21"/>
      <c r="S8" s="21"/>
      <c r="T8" s="26"/>
    </row>
    <row r="9" customFormat="false" ht="15" hidden="false" customHeight="false" outlineLevel="0" collapsed="false">
      <c r="A9" s="26"/>
      <c r="B9" s="52" t="n">
        <f aca="false">L2+1</f>
        <v>40910</v>
      </c>
      <c r="C9" s="39"/>
      <c r="D9" s="53" t="n">
        <v>30</v>
      </c>
      <c r="E9" s="54" t="n">
        <f aca="false">L$4/(COUNT(B$8:B$38))</f>
        <v>64.5161290322581</v>
      </c>
      <c r="F9" s="55" t="n">
        <f aca="false">IF(D9,D9-E9,"")</f>
        <v>-34.5161290322581</v>
      </c>
      <c r="G9" s="26"/>
      <c r="H9" s="56" t="n">
        <f aca="false">D9+H8</f>
        <v>154</v>
      </c>
      <c r="I9" s="57" t="n">
        <f aca="false">E9+I8</f>
        <v>129.032258064516</v>
      </c>
      <c r="J9" s="26"/>
      <c r="K9" s="53" t="str">
        <f aca="false">IF(D9="",($E$39-H9)/(COUNT($B$8:$B$38)-COUNT($D$8:$D$38)),"")</f>
        <v/>
      </c>
      <c r="L9" s="58" t="n">
        <f aca="false">IF(D9="",L8+E9,L8+D9)</f>
        <v>154</v>
      </c>
      <c r="M9" s="39"/>
      <c r="N9" s="59" t="n">
        <v>8</v>
      </c>
      <c r="O9" s="60" t="n">
        <v>3</v>
      </c>
      <c r="P9" s="61" t="n">
        <f aca="false">(O9/N9)</f>
        <v>0.375</v>
      </c>
      <c r="Q9" s="26"/>
      <c r="R9" s="21"/>
      <c r="S9" s="21"/>
      <c r="T9" s="26"/>
    </row>
    <row r="10" customFormat="false" ht="15" hidden="false" customHeight="false" outlineLevel="0" collapsed="false">
      <c r="A10" s="26"/>
      <c r="B10" s="52" t="n">
        <f aca="false">L2+2</f>
        <v>40911</v>
      </c>
      <c r="C10" s="39"/>
      <c r="D10" s="53" t="n">
        <v>80</v>
      </c>
      <c r="E10" s="54" t="n">
        <f aca="false">L$4/(COUNT(B$8:B$38))</f>
        <v>64.5161290322581</v>
      </c>
      <c r="F10" s="55" t="n">
        <f aca="false">IF(D10,D10-E10,"")</f>
        <v>15.4838709677419</v>
      </c>
      <c r="G10" s="26"/>
      <c r="H10" s="56" t="n">
        <f aca="false">D10+H9</f>
        <v>234</v>
      </c>
      <c r="I10" s="57" t="n">
        <f aca="false">E10+I9</f>
        <v>193.548387096774</v>
      </c>
      <c r="J10" s="26"/>
      <c r="K10" s="53" t="str">
        <f aca="false">IF(D10="",($E$39-H10)/(COUNT($B$8:$B$38)-COUNT($D$8:$D$38)),"")</f>
        <v/>
      </c>
      <c r="L10" s="58" t="n">
        <f aca="false">IF(D10="",L9+E10,L9+D10)</f>
        <v>234</v>
      </c>
      <c r="M10" s="39"/>
      <c r="N10" s="59" t="n">
        <v>6</v>
      </c>
      <c r="O10" s="60" t="n">
        <v>3</v>
      </c>
      <c r="P10" s="61" t="n">
        <f aca="false">(O10/N10)</f>
        <v>0.5</v>
      </c>
      <c r="Q10" s="26"/>
      <c r="R10" s="21"/>
      <c r="S10" s="21"/>
      <c r="T10" s="26"/>
    </row>
    <row r="11" customFormat="false" ht="15" hidden="false" customHeight="false" outlineLevel="0" collapsed="false">
      <c r="A11" s="26"/>
      <c r="B11" s="52" t="n">
        <f aca="false">L2+3</f>
        <v>40912</v>
      </c>
      <c r="C11" s="39"/>
      <c r="D11" s="53" t="n">
        <v>90</v>
      </c>
      <c r="E11" s="54" t="n">
        <f aca="false">L$4/(COUNT(B$8:B$38))</f>
        <v>64.5161290322581</v>
      </c>
      <c r="F11" s="55" t="n">
        <f aca="false">IF(D11,D11-E11,"")</f>
        <v>25.4838709677419</v>
      </c>
      <c r="G11" s="26"/>
      <c r="H11" s="56" t="n">
        <f aca="false">D11+H10</f>
        <v>324</v>
      </c>
      <c r="I11" s="57" t="n">
        <f aca="false">E11+I10</f>
        <v>258.064516129032</v>
      </c>
      <c r="J11" s="26"/>
      <c r="K11" s="53" t="str">
        <f aca="false">IF(D11="",($E$39-H11)/(COUNT($B$8:$B$38)-COUNT($D$8:$D$38)),"")</f>
        <v/>
      </c>
      <c r="L11" s="58" t="n">
        <f aca="false">IF(D11="",L10+E11,L10+D11)</f>
        <v>324</v>
      </c>
      <c r="M11" s="39"/>
      <c r="N11" s="59" t="n">
        <v>4</v>
      </c>
      <c r="O11" s="60" t="n">
        <v>4</v>
      </c>
      <c r="P11" s="61" t="n">
        <f aca="false">(O11/N11)</f>
        <v>1</v>
      </c>
      <c r="Q11" s="26"/>
      <c r="R11" s="21"/>
      <c r="S11" s="21"/>
      <c r="T11" s="26"/>
    </row>
    <row r="12" customFormat="false" ht="15" hidden="false" customHeight="false" outlineLevel="0" collapsed="false">
      <c r="A12" s="26"/>
      <c r="B12" s="52" t="n">
        <f aca="false">L2+4</f>
        <v>40913</v>
      </c>
      <c r="C12" s="39"/>
      <c r="D12" s="53" t="n">
        <v>20</v>
      </c>
      <c r="E12" s="54" t="n">
        <f aca="false">L$4/(COUNT(B$8:B$38))</f>
        <v>64.5161290322581</v>
      </c>
      <c r="F12" s="55" t="n">
        <f aca="false">IF(D12,D12-E12,"")</f>
        <v>-44.5161290322581</v>
      </c>
      <c r="G12" s="26"/>
      <c r="H12" s="56" t="n">
        <f aca="false">D12+H11</f>
        <v>344</v>
      </c>
      <c r="I12" s="57" t="n">
        <f aca="false">E12+I11</f>
        <v>322.58064516129</v>
      </c>
      <c r="J12" s="26"/>
      <c r="K12" s="53" t="str">
        <f aca="false">IF(D12="",($E$39-H12)/(COUNT($B$8:$B$38)-COUNT($D$8:$D$38)),"")</f>
        <v/>
      </c>
      <c r="L12" s="58" t="n">
        <f aca="false">IF(D12="",L11+E12,L11+D12)</f>
        <v>344</v>
      </c>
      <c r="M12" s="39"/>
      <c r="N12" s="59" t="n">
        <v>3</v>
      </c>
      <c r="O12" s="60" t="n">
        <v>7</v>
      </c>
      <c r="P12" s="61" t="n">
        <f aca="false">(O12/N12)</f>
        <v>2.33333333333333</v>
      </c>
      <c r="Q12" s="26"/>
      <c r="R12" s="21"/>
      <c r="S12" s="21"/>
      <c r="T12" s="26"/>
    </row>
    <row r="13" customFormat="false" ht="15" hidden="false" customHeight="false" outlineLevel="0" collapsed="false">
      <c r="A13" s="26"/>
      <c r="B13" s="52" t="n">
        <f aca="false">L2+5</f>
        <v>40914</v>
      </c>
      <c r="C13" s="39"/>
      <c r="D13" s="53" t="n">
        <v>200</v>
      </c>
      <c r="E13" s="54" t="n">
        <f aca="false">L$4/(COUNT(B$8:B$38))</f>
        <v>64.5161290322581</v>
      </c>
      <c r="F13" s="55" t="n">
        <f aca="false">IF(D13,D13-E13,"")</f>
        <v>135.483870967742</v>
      </c>
      <c r="G13" s="26"/>
      <c r="H13" s="56" t="n">
        <f aca="false">D13+H12</f>
        <v>544</v>
      </c>
      <c r="I13" s="57" t="n">
        <f aca="false">E13+I12</f>
        <v>387.096774193548</v>
      </c>
      <c r="J13" s="26"/>
      <c r="K13" s="53" t="str">
        <f aca="false">IF(D13="",($E$39-H13)/(COUNT($B$8:$B$38)-COUNT($D$8:$D$38)),"")</f>
        <v/>
      </c>
      <c r="L13" s="58" t="n">
        <f aca="false">IF(D13="",L12+E13,L12+D13)</f>
        <v>544</v>
      </c>
      <c r="M13" s="39"/>
      <c r="N13" s="59" t="n">
        <v>7</v>
      </c>
      <c r="O13" s="60" t="n">
        <v>5</v>
      </c>
      <c r="P13" s="61" t="n">
        <f aca="false">(O13/N13)</f>
        <v>0.714285714285714</v>
      </c>
      <c r="Q13" s="26"/>
      <c r="R13" s="21"/>
      <c r="S13" s="21"/>
      <c r="T13" s="26"/>
    </row>
    <row r="14" customFormat="false" ht="15" hidden="false" customHeight="false" outlineLevel="0" collapsed="false">
      <c r="A14" s="26"/>
      <c r="B14" s="52" t="n">
        <f aca="false">L2+6</f>
        <v>40915</v>
      </c>
      <c r="C14" s="39"/>
      <c r="D14" s="53" t="n">
        <v>407</v>
      </c>
      <c r="E14" s="54" t="n">
        <f aca="false">L$4/(COUNT(B$8:B$38))</f>
        <v>64.5161290322581</v>
      </c>
      <c r="F14" s="55" t="n">
        <f aca="false">IF(D14,D14-E14,"")</f>
        <v>342.483870967742</v>
      </c>
      <c r="G14" s="26"/>
      <c r="H14" s="56" t="n">
        <f aca="false">D14+H13</f>
        <v>951</v>
      </c>
      <c r="I14" s="57" t="n">
        <f aca="false">E14+I13</f>
        <v>451.612903225806</v>
      </c>
      <c r="J14" s="26"/>
      <c r="K14" s="53" t="str">
        <f aca="false">IF(D14="",($E$39-H14)/(COUNT($B$8:$B$38)-COUNT($D$8:$D$38)),"")</f>
        <v/>
      </c>
      <c r="L14" s="58" t="n">
        <f aca="false">IF(D14="",L13+E14,L13+D14)</f>
        <v>951</v>
      </c>
      <c r="M14" s="39"/>
      <c r="N14" s="59" t="n">
        <v>5</v>
      </c>
      <c r="O14" s="60" t="n">
        <v>7</v>
      </c>
      <c r="P14" s="61" t="n">
        <f aca="false">(O14/N14)</f>
        <v>1.4</v>
      </c>
      <c r="Q14" s="26"/>
      <c r="R14" s="21"/>
      <c r="S14" s="21"/>
      <c r="T14" s="26"/>
    </row>
    <row r="15" customFormat="false" ht="15" hidden="false" customHeight="false" outlineLevel="0" collapsed="false">
      <c r="A15" s="26"/>
      <c r="B15" s="52" t="n">
        <f aca="false">L2+7</f>
        <v>40916</v>
      </c>
      <c r="C15" s="39"/>
      <c r="D15" s="53" t="n">
        <v>12</v>
      </c>
      <c r="E15" s="54" t="n">
        <f aca="false">L$4/(COUNT(B$8:B$38))</f>
        <v>64.5161290322581</v>
      </c>
      <c r="F15" s="55" t="n">
        <f aca="false">IF(D15,D15-E15,"")</f>
        <v>-52.5161290322581</v>
      </c>
      <c r="G15" s="26"/>
      <c r="H15" s="56" t="n">
        <f aca="false">D15+H14</f>
        <v>963</v>
      </c>
      <c r="I15" s="57" t="n">
        <f aca="false">E15+I14</f>
        <v>516.129032258065</v>
      </c>
      <c r="J15" s="26"/>
      <c r="K15" s="53" t="str">
        <f aca="false">IF(D15="",($E$39-H15)/(COUNT($B$8:$B$38)-COUNT($D$8:$D$38)),"")</f>
        <v/>
      </c>
      <c r="L15" s="58" t="n">
        <f aca="false">IF(D15="",L14+E15,L14+D15)</f>
        <v>963</v>
      </c>
      <c r="M15" s="39"/>
      <c r="N15" s="59" t="n">
        <v>3</v>
      </c>
      <c r="O15" s="60" t="n">
        <v>1</v>
      </c>
      <c r="P15" s="61" t="n">
        <f aca="false">(O15/N15)</f>
        <v>0.333333333333333</v>
      </c>
      <c r="Q15" s="26"/>
      <c r="R15" s="21"/>
      <c r="S15" s="21"/>
      <c r="T15" s="26"/>
    </row>
    <row r="16" customFormat="false" ht="15" hidden="false" customHeight="false" outlineLevel="0" collapsed="false">
      <c r="A16" s="26"/>
      <c r="B16" s="52" t="n">
        <f aca="false">L2+8</f>
        <v>40917</v>
      </c>
      <c r="C16" s="39"/>
      <c r="D16" s="53" t="n">
        <v>67</v>
      </c>
      <c r="E16" s="54" t="n">
        <f aca="false">L$4/(COUNT(B$8:B$38))</f>
        <v>64.5161290322581</v>
      </c>
      <c r="F16" s="55" t="n">
        <f aca="false">IF(D16,D16-E16,"")</f>
        <v>2.48387096774194</v>
      </c>
      <c r="G16" s="26"/>
      <c r="H16" s="56" t="n">
        <f aca="false">D16+H15</f>
        <v>1030</v>
      </c>
      <c r="I16" s="57" t="n">
        <f aca="false">E16+I15</f>
        <v>580.645161290323</v>
      </c>
      <c r="J16" s="26"/>
      <c r="K16" s="53" t="str">
        <f aca="false">IF(D16="",($E$39-H16)/(COUNT($B$8:$B$38)-COUNT($D$8:$D$38)),"")</f>
        <v/>
      </c>
      <c r="L16" s="58" t="n">
        <f aca="false">IF(D16="",L15+E16,L15+D16)</f>
        <v>1030</v>
      </c>
      <c r="M16" s="39"/>
      <c r="N16" s="59" t="n">
        <v>1</v>
      </c>
      <c r="O16" s="60" t="n">
        <v>1</v>
      </c>
      <c r="P16" s="61" t="n">
        <f aca="false">(O16/N16)</f>
        <v>1</v>
      </c>
      <c r="Q16" s="26"/>
      <c r="R16" s="21"/>
      <c r="S16" s="21"/>
      <c r="T16" s="26"/>
    </row>
    <row r="17" customFormat="false" ht="15" hidden="false" customHeight="false" outlineLevel="0" collapsed="false">
      <c r="A17" s="26"/>
      <c r="B17" s="52" t="n">
        <f aca="false">L2+9</f>
        <v>40918</v>
      </c>
      <c r="C17" s="39"/>
      <c r="D17" s="53" t="n">
        <v>45.52</v>
      </c>
      <c r="E17" s="54" t="n">
        <f aca="false">L$4/(COUNT(B$8:B$38))</f>
        <v>64.5161290322581</v>
      </c>
      <c r="F17" s="55" t="n">
        <f aca="false">IF(D17,D17-E17,"")</f>
        <v>-18.9961290322581</v>
      </c>
      <c r="G17" s="26"/>
      <c r="H17" s="56" t="n">
        <f aca="false">D17+H16</f>
        <v>1075.52</v>
      </c>
      <c r="I17" s="57" t="n">
        <f aca="false">E17+I16</f>
        <v>645.161290322581</v>
      </c>
      <c r="J17" s="26"/>
      <c r="K17" s="53" t="str">
        <f aca="false">IF(D17="",($E$39-H17)/(COUNT($B$8:$B$38)-COUNT($D$8:$D$38)),"")</f>
        <v/>
      </c>
      <c r="L17" s="58" t="n">
        <f aca="false">IF(D17="",L16+E17,L16+D17)</f>
        <v>1075.52</v>
      </c>
      <c r="M17" s="39"/>
      <c r="N17" s="59" t="n">
        <v>5</v>
      </c>
      <c r="O17" s="60" t="n">
        <v>6</v>
      </c>
      <c r="P17" s="61" t="n">
        <f aca="false">(O17/N17)</f>
        <v>1.2</v>
      </c>
      <c r="Q17" s="26"/>
      <c r="R17" s="21"/>
      <c r="S17" s="21"/>
      <c r="T17" s="26"/>
    </row>
    <row r="18" customFormat="false" ht="15" hidden="false" customHeight="false" outlineLevel="0" collapsed="false">
      <c r="A18" s="26"/>
      <c r="B18" s="52" t="n">
        <f aca="false">L2+10</f>
        <v>40919</v>
      </c>
      <c r="C18" s="39"/>
      <c r="D18" s="53" t="n">
        <v>80</v>
      </c>
      <c r="E18" s="54" t="n">
        <f aca="false">L$4/(COUNT(B$8:B$38))</f>
        <v>64.5161290322581</v>
      </c>
      <c r="F18" s="55" t="n">
        <f aca="false">IF(D18,D18-E18,"")</f>
        <v>15.4838709677419</v>
      </c>
      <c r="G18" s="26"/>
      <c r="H18" s="56" t="n">
        <f aca="false">D18+H17</f>
        <v>1155.52</v>
      </c>
      <c r="I18" s="57" t="n">
        <f aca="false">E18+I17</f>
        <v>709.677419354839</v>
      </c>
      <c r="J18" s="26"/>
      <c r="K18" s="53" t="str">
        <f aca="false">IF(D18="",($E$39-H18)/(COUNT($B$8:$B$38)-COUNT($D$8:$D$38)),"")</f>
        <v/>
      </c>
      <c r="L18" s="58" t="n">
        <f aca="false">IF(D18="",L17+E18,L17+D18)</f>
        <v>1155.52</v>
      </c>
      <c r="M18" s="39"/>
      <c r="N18" s="59" t="n">
        <v>1</v>
      </c>
      <c r="O18" s="60" t="n">
        <v>4</v>
      </c>
      <c r="P18" s="61" t="n">
        <f aca="false">(O18/N18)</f>
        <v>4</v>
      </c>
      <c r="Q18" s="26"/>
      <c r="R18" s="21"/>
      <c r="S18" s="21"/>
      <c r="T18" s="26"/>
    </row>
    <row r="19" customFormat="false" ht="15" hidden="false" customHeight="false" outlineLevel="0" collapsed="false">
      <c r="A19" s="26"/>
      <c r="B19" s="52" t="n">
        <f aca="false">L2+11</f>
        <v>40920</v>
      </c>
      <c r="C19" s="39"/>
      <c r="D19" s="53" t="n">
        <v>70</v>
      </c>
      <c r="E19" s="54" t="n">
        <f aca="false">L$4/(COUNT(B$8:B$38))</f>
        <v>64.5161290322581</v>
      </c>
      <c r="F19" s="55" t="n">
        <f aca="false">IF(D19,D19-E19,"")</f>
        <v>5.48387096774194</v>
      </c>
      <c r="G19" s="26"/>
      <c r="H19" s="56" t="n">
        <f aca="false">D19+H18</f>
        <v>1225.52</v>
      </c>
      <c r="I19" s="57" t="n">
        <f aca="false">E19+I18</f>
        <v>774.193548387097</v>
      </c>
      <c r="J19" s="26"/>
      <c r="K19" s="53" t="str">
        <f aca="false">IF(D19="",($E$39-H19)/(COUNT($B$8:$B$38)-COUNT($D$8:$D$38)),"")</f>
        <v/>
      </c>
      <c r="L19" s="58" t="n">
        <f aca="false">IF(D19="",L18+E19,L18+D19)</f>
        <v>1225.52</v>
      </c>
      <c r="M19" s="39"/>
      <c r="N19" s="59" t="n">
        <v>9</v>
      </c>
      <c r="O19" s="60" t="n">
        <v>5</v>
      </c>
      <c r="P19" s="61" t="n">
        <f aca="false">(O19/N19)</f>
        <v>0.555555555555556</v>
      </c>
      <c r="Q19" s="26"/>
      <c r="R19" s="21"/>
      <c r="S19" s="21"/>
      <c r="T19" s="26"/>
    </row>
    <row r="20" customFormat="false" ht="15" hidden="false" customHeight="false" outlineLevel="0" collapsed="false">
      <c r="A20" s="26"/>
      <c r="B20" s="52" t="n">
        <f aca="false">L2+12</f>
        <v>40921</v>
      </c>
      <c r="C20" s="39"/>
      <c r="D20" s="53" t="n">
        <v>50</v>
      </c>
      <c r="E20" s="54" t="n">
        <f aca="false">L$4/(COUNT(B$8:B$38))</f>
        <v>64.5161290322581</v>
      </c>
      <c r="F20" s="55" t="n">
        <f aca="false">IF(D20,D20-E20,"")</f>
        <v>-14.5161290322581</v>
      </c>
      <c r="G20" s="26"/>
      <c r="H20" s="56" t="n">
        <f aca="false">D20+H19</f>
        <v>1275.52</v>
      </c>
      <c r="I20" s="57" t="n">
        <f aca="false">E20+I19</f>
        <v>838.709677419355</v>
      </c>
      <c r="J20" s="26"/>
      <c r="K20" s="53" t="str">
        <f aca="false">IF(D20="",($E$39-H20)/(COUNT($B$8:$B$38)-COUNT($D$8:$D$38)),"")</f>
        <v/>
      </c>
      <c r="L20" s="58" t="n">
        <f aca="false">IF(D20="",L19+E20,L19+D20)</f>
        <v>1275.52</v>
      </c>
      <c r="M20" s="39"/>
      <c r="N20" s="59" t="n">
        <v>3</v>
      </c>
      <c r="O20" s="60" t="n">
        <v>3</v>
      </c>
      <c r="P20" s="61" t="n">
        <f aca="false">(O20/N20)</f>
        <v>1</v>
      </c>
      <c r="Q20" s="26"/>
      <c r="R20" s="21"/>
      <c r="S20" s="21"/>
      <c r="T20" s="26"/>
    </row>
    <row r="21" customFormat="false" ht="15.75" hidden="false" customHeight="true" outlineLevel="0" collapsed="false">
      <c r="A21" s="26"/>
      <c r="B21" s="52" t="n">
        <f aca="false">L2+13</f>
        <v>40922</v>
      </c>
      <c r="C21" s="39"/>
      <c r="D21" s="53" t="n">
        <v>90</v>
      </c>
      <c r="E21" s="54" t="n">
        <f aca="false">L$4/(COUNT(B$8:B$38))</f>
        <v>64.5161290322581</v>
      </c>
      <c r="F21" s="55" t="n">
        <f aca="false">IF(D21,D21-E21,"")</f>
        <v>25.4838709677419</v>
      </c>
      <c r="G21" s="26"/>
      <c r="H21" s="56" t="n">
        <f aca="false">D21+H20</f>
        <v>1365.52</v>
      </c>
      <c r="I21" s="57" t="n">
        <f aca="false">E21+I20</f>
        <v>903.225806451613</v>
      </c>
      <c r="J21" s="26"/>
      <c r="K21" s="53" t="str">
        <f aca="false">IF(D21="",($E$39-H21)/(COUNT($B$8:$B$38)-COUNT($D$8:$D$38)),"")</f>
        <v/>
      </c>
      <c r="L21" s="58" t="n">
        <f aca="false">IF(D21="",L20+E21,L20+D21)</f>
        <v>1365.52</v>
      </c>
      <c r="M21" s="39"/>
      <c r="N21" s="59" t="n">
        <v>5</v>
      </c>
      <c r="O21" s="60" t="n">
        <v>6</v>
      </c>
      <c r="P21" s="61" t="n">
        <f aca="false">(O21/N21)</f>
        <v>1.2</v>
      </c>
      <c r="Q21" s="26"/>
      <c r="R21" s="21"/>
      <c r="S21" s="21"/>
      <c r="T21" s="26"/>
    </row>
    <row r="22" customFormat="false" ht="15.75" hidden="false" customHeight="true" outlineLevel="0" collapsed="false">
      <c r="A22" s="26"/>
      <c r="B22" s="52" t="n">
        <f aca="false">L2+14</f>
        <v>40923</v>
      </c>
      <c r="C22" s="39"/>
      <c r="D22" s="53" t="n">
        <v>80</v>
      </c>
      <c r="E22" s="54" t="n">
        <f aca="false">L$4/(COUNT(B$8:B$38))</f>
        <v>64.5161290322581</v>
      </c>
      <c r="F22" s="55" t="n">
        <f aca="false">IF(D22,D22-E22,"")</f>
        <v>15.4838709677419</v>
      </c>
      <c r="G22" s="26"/>
      <c r="H22" s="56" t="n">
        <f aca="false">D22+H21</f>
        <v>1445.52</v>
      </c>
      <c r="I22" s="57" t="n">
        <f aca="false">E22+I21</f>
        <v>967.741935483871</v>
      </c>
      <c r="J22" s="26"/>
      <c r="K22" s="53" t="str">
        <f aca="false">IF(D22="",($E$39-H22)/(COUNT($B$8:$B$38)-COUNT($D$8:$D$38)),"")</f>
        <v/>
      </c>
      <c r="L22" s="58" t="n">
        <f aca="false">IF(D22="",L21+E22,L21+D22)</f>
        <v>1445.52</v>
      </c>
      <c r="M22" s="39"/>
      <c r="N22" s="59" t="n">
        <v>1</v>
      </c>
      <c r="O22" s="60" t="n">
        <v>4</v>
      </c>
      <c r="P22" s="61" t="n">
        <f aca="false">(O22/N22)</f>
        <v>4</v>
      </c>
      <c r="Q22" s="26"/>
      <c r="R22" s="21"/>
      <c r="S22" s="21"/>
      <c r="T22" s="26"/>
    </row>
    <row r="23" customFormat="false" ht="15.75" hidden="false" customHeight="true" outlineLevel="0" collapsed="false">
      <c r="A23" s="26"/>
      <c r="B23" s="52" t="n">
        <f aca="false">L2+15</f>
        <v>40924</v>
      </c>
      <c r="C23" s="39"/>
      <c r="D23" s="53" t="n">
        <v>30</v>
      </c>
      <c r="E23" s="54" t="n">
        <f aca="false">L$4/(COUNT(B$8:B$38))</f>
        <v>64.5161290322581</v>
      </c>
      <c r="F23" s="55" t="n">
        <f aca="false">IF(D23,D23-E23,"")</f>
        <v>-34.5161290322581</v>
      </c>
      <c r="G23" s="26"/>
      <c r="H23" s="56" t="n">
        <f aca="false">D23+H22</f>
        <v>1475.52</v>
      </c>
      <c r="I23" s="57" t="n">
        <f aca="false">E23+I22</f>
        <v>1032.25806451613</v>
      </c>
      <c r="J23" s="26"/>
      <c r="K23" s="53" t="str">
        <f aca="false">IF(D23="",($E$39-H23)/(COUNT($B$8:$B$38)-COUNT($D$8:$D$38)),"")</f>
        <v/>
      </c>
      <c r="L23" s="58" t="n">
        <f aca="false">IF(D23="",L22+E23,L22+D23)</f>
        <v>1475.52</v>
      </c>
      <c r="M23" s="39"/>
      <c r="N23" s="59" t="n">
        <v>9</v>
      </c>
      <c r="O23" s="60" t="n">
        <v>5</v>
      </c>
      <c r="P23" s="61" t="n">
        <f aca="false">(O23/N23)</f>
        <v>0.555555555555556</v>
      </c>
      <c r="Q23" s="26"/>
      <c r="R23" s="21"/>
      <c r="S23" s="21"/>
      <c r="T23" s="26"/>
    </row>
    <row r="24" customFormat="false" ht="15.75" hidden="false" customHeight="true" outlineLevel="0" collapsed="false">
      <c r="A24" s="26"/>
      <c r="B24" s="52" t="n">
        <f aca="false">L2+16</f>
        <v>40925</v>
      </c>
      <c r="C24" s="39"/>
      <c r="D24" s="53" t="n">
        <v>80</v>
      </c>
      <c r="E24" s="54" t="n">
        <f aca="false">L$4/(COUNT(B$8:B$38))</f>
        <v>64.5161290322581</v>
      </c>
      <c r="F24" s="55" t="n">
        <f aca="false">IF(D24,D24-E24,"")</f>
        <v>15.4838709677419</v>
      </c>
      <c r="G24" s="26"/>
      <c r="H24" s="56" t="n">
        <f aca="false">D24+H23</f>
        <v>1555.52</v>
      </c>
      <c r="I24" s="57" t="n">
        <f aca="false">E24+I23</f>
        <v>1096.77419354839</v>
      </c>
      <c r="J24" s="26"/>
      <c r="K24" s="53" t="str">
        <f aca="false">IF(D24="",($E$39-H24)/(COUNT($B$8:$B$38)-COUNT($D$8:$D$38)),"")</f>
        <v/>
      </c>
      <c r="L24" s="58" t="n">
        <f aca="false">IF(D24="",L23+E24,L23+D24)</f>
        <v>1555.52</v>
      </c>
      <c r="M24" s="39"/>
      <c r="N24" s="59" t="n">
        <v>3</v>
      </c>
      <c r="O24" s="60" t="n">
        <v>4</v>
      </c>
      <c r="P24" s="61" t="n">
        <f aca="false">(O24/N24)</f>
        <v>1.33333333333333</v>
      </c>
      <c r="Q24" s="26"/>
      <c r="R24" s="21"/>
      <c r="S24" s="21"/>
      <c r="T24" s="26"/>
    </row>
    <row r="25" customFormat="false" ht="15.75" hidden="false" customHeight="true" outlineLevel="0" collapsed="false">
      <c r="A25" s="26"/>
      <c r="B25" s="52" t="n">
        <f aca="false">L2+17</f>
        <v>40926</v>
      </c>
      <c r="C25" s="39"/>
      <c r="D25" s="53" t="n">
        <v>90</v>
      </c>
      <c r="E25" s="54" t="n">
        <f aca="false">L$4/(COUNT(B$8:B$38))</f>
        <v>64.5161290322581</v>
      </c>
      <c r="F25" s="55" t="n">
        <f aca="false">IF(D25,D25-E25,"")</f>
        <v>25.4838709677419</v>
      </c>
      <c r="G25" s="26"/>
      <c r="H25" s="56" t="n">
        <f aca="false">D25+H24</f>
        <v>1645.52</v>
      </c>
      <c r="I25" s="57" t="n">
        <f aca="false">E25+I24</f>
        <v>1161.29032258065</v>
      </c>
      <c r="J25" s="26"/>
      <c r="K25" s="53" t="str">
        <f aca="false">IF(D25="",($E$39-H25)/(COUNT($B$8:$B$38)-COUNT($D$8:$D$38)),"")</f>
        <v/>
      </c>
      <c r="L25" s="58" t="n">
        <f aca="false">IF(D25="",L24+E25,L24+D25)</f>
        <v>1645.52</v>
      </c>
      <c r="M25" s="39"/>
      <c r="N25" s="59" t="n">
        <v>1</v>
      </c>
      <c r="O25" s="60" t="n">
        <v>1</v>
      </c>
      <c r="P25" s="61" t="n">
        <f aca="false">(O25/N25)</f>
        <v>1</v>
      </c>
      <c r="Q25" s="26"/>
      <c r="R25" s="21"/>
      <c r="S25" s="21"/>
      <c r="T25" s="26"/>
    </row>
    <row r="26" customFormat="false" ht="15.75" hidden="false" customHeight="true" outlineLevel="0" collapsed="false">
      <c r="A26" s="26"/>
      <c r="B26" s="52" t="n">
        <f aca="false">L2+18</f>
        <v>40927</v>
      </c>
      <c r="C26" s="39"/>
      <c r="D26" s="53" t="n">
        <v>20</v>
      </c>
      <c r="E26" s="54" t="n">
        <f aca="false">L$4/(COUNT(B$8:B$38))</f>
        <v>64.5161290322581</v>
      </c>
      <c r="F26" s="55" t="n">
        <f aca="false">IF(D26,D26-E26,"")</f>
        <v>-44.5161290322581</v>
      </c>
      <c r="G26" s="26"/>
      <c r="H26" s="56" t="n">
        <f aca="false">D26+H25</f>
        <v>1665.52</v>
      </c>
      <c r="I26" s="57" t="n">
        <f aca="false">E26+I25</f>
        <v>1225.8064516129</v>
      </c>
      <c r="J26" s="26"/>
      <c r="K26" s="53" t="str">
        <f aca="false">IF(D26="",($E$39-H26)/(COUNT($B$8:$B$38)-COUNT($D$8:$D$38)),"")</f>
        <v/>
      </c>
      <c r="L26" s="58" t="n">
        <f aca="false">IF(D26="",L25+E26,L25+D26)</f>
        <v>1665.52</v>
      </c>
      <c r="M26" s="39"/>
      <c r="N26" s="59" t="n">
        <v>3</v>
      </c>
      <c r="O26" s="60" t="n">
        <v>2</v>
      </c>
      <c r="P26" s="61" t="n">
        <f aca="false">(O26/N26)</f>
        <v>0.666666666666667</v>
      </c>
      <c r="Q26" s="26"/>
      <c r="R26" s="21"/>
      <c r="S26" s="21"/>
      <c r="T26" s="26"/>
    </row>
    <row r="27" customFormat="false" ht="15.75" hidden="false" customHeight="true" outlineLevel="0" collapsed="false">
      <c r="A27" s="26"/>
      <c r="B27" s="52" t="n">
        <f aca="false">L2+19</f>
        <v>40928</v>
      </c>
      <c r="C27" s="39"/>
      <c r="D27" s="53" t="n">
        <v>312</v>
      </c>
      <c r="E27" s="54" t="n">
        <f aca="false">L$4/(COUNT(B$8:B$38))</f>
        <v>64.5161290322581</v>
      </c>
      <c r="F27" s="55" t="n">
        <f aca="false">IF(D27,D27-E27,"")</f>
        <v>247.483870967742</v>
      </c>
      <c r="G27" s="26"/>
      <c r="H27" s="56" t="n">
        <f aca="false">D27+H26</f>
        <v>1977.52</v>
      </c>
      <c r="I27" s="57" t="n">
        <f aca="false">E27+I26</f>
        <v>1290.32258064516</v>
      </c>
      <c r="J27" s="26"/>
      <c r="K27" s="53" t="str">
        <f aca="false">IF(D27="",($E$39-H27)/(COUNT($B$8:$B$38)-COUNT($D$8:$D$38)),"")</f>
        <v/>
      </c>
      <c r="L27" s="58" t="n">
        <f aca="false">IF(D27="",L26+E27,L26+D27)</f>
        <v>1977.52</v>
      </c>
      <c r="M27" s="39"/>
      <c r="N27" s="59" t="n">
        <v>10</v>
      </c>
      <c r="O27" s="60" t="n">
        <v>6</v>
      </c>
      <c r="P27" s="61" t="n">
        <f aca="false">(O27/N27)</f>
        <v>0.6</v>
      </c>
      <c r="Q27" s="26"/>
      <c r="R27" s="21"/>
      <c r="S27" s="21"/>
      <c r="T27" s="26"/>
    </row>
    <row r="28" customFormat="false" ht="15.75" hidden="false" customHeight="true" outlineLevel="0" collapsed="false">
      <c r="A28" s="26"/>
      <c r="B28" s="52" t="n">
        <f aca="false">L2+20</f>
        <v>40929</v>
      </c>
      <c r="C28" s="39"/>
      <c r="D28" s="53" t="n">
        <v>208</v>
      </c>
      <c r="E28" s="54" t="n">
        <f aca="false">L$4/(COUNT(B$8:B$38))</f>
        <v>64.5161290322581</v>
      </c>
      <c r="F28" s="55" t="n">
        <f aca="false">IF(D28,D28-E28,"")</f>
        <v>143.483870967742</v>
      </c>
      <c r="G28" s="26"/>
      <c r="H28" s="56" t="n">
        <f aca="false">D28+H27</f>
        <v>2185.52</v>
      </c>
      <c r="I28" s="57" t="n">
        <f aca="false">E28+I27</f>
        <v>1354.83870967742</v>
      </c>
      <c r="J28" s="26"/>
      <c r="K28" s="53" t="str">
        <f aca="false">IF(D28="",($E$39-H28)/(COUNT($B$8:$B$38)-COUNT($D$8:$D$38)),"")</f>
        <v/>
      </c>
      <c r="L28" s="58" t="n">
        <f aca="false">IF(D28="",L27+E28,L27+D28)</f>
        <v>2185.52</v>
      </c>
      <c r="M28" s="39"/>
      <c r="N28" s="59" t="n">
        <v>7</v>
      </c>
      <c r="O28" s="60" t="n">
        <v>7</v>
      </c>
      <c r="P28" s="61" t="n">
        <f aca="false">(O28/N28)</f>
        <v>1</v>
      </c>
      <c r="Q28" s="26"/>
      <c r="R28" s="21"/>
      <c r="S28" s="21"/>
      <c r="T28" s="26"/>
    </row>
    <row r="29" customFormat="false" ht="15.75" hidden="false" customHeight="true" outlineLevel="0" collapsed="false">
      <c r="A29" s="26"/>
      <c r="B29" s="52" t="n">
        <f aca="false">L2+21</f>
        <v>40930</v>
      </c>
      <c r="C29" s="39"/>
      <c r="D29" s="53" t="n">
        <v>249</v>
      </c>
      <c r="E29" s="54" t="n">
        <f aca="false">L$4/(COUNT(B$8:B$38))</f>
        <v>64.5161290322581</v>
      </c>
      <c r="F29" s="55" t="n">
        <f aca="false">IF(D29,D29-E29,"")</f>
        <v>184.483870967742</v>
      </c>
      <c r="G29" s="26"/>
      <c r="H29" s="56" t="n">
        <f aca="false">D29+H28</f>
        <v>2434.52</v>
      </c>
      <c r="I29" s="57" t="n">
        <f aca="false">E29+I28</f>
        <v>1419.35483870968</v>
      </c>
      <c r="J29" s="26"/>
      <c r="K29" s="53" t="str">
        <f aca="false">IF(D29="",($E$39-H29)/(COUNT($B$8:$B$38)-COUNT($D$8:$D$38)),"")</f>
        <v/>
      </c>
      <c r="L29" s="58" t="n">
        <f aca="false">IF(D29="",L28+E29,L28+D29)</f>
        <v>2434.52</v>
      </c>
      <c r="M29" s="39"/>
      <c r="N29" s="59" t="n">
        <v>8</v>
      </c>
      <c r="O29" s="60" t="n">
        <v>6</v>
      </c>
      <c r="P29" s="61" t="n">
        <f aca="false">(O29/N29)</f>
        <v>0.75</v>
      </c>
      <c r="Q29" s="26"/>
      <c r="R29" s="21"/>
      <c r="S29" s="21"/>
      <c r="T29" s="26"/>
    </row>
    <row r="30" customFormat="false" ht="15.75" hidden="false" customHeight="true" outlineLevel="0" collapsed="false">
      <c r="A30" s="26"/>
      <c r="B30" s="52" t="n">
        <f aca="false">L2+22</f>
        <v>40931</v>
      </c>
      <c r="C30" s="39"/>
      <c r="D30" s="53" t="n">
        <v>105</v>
      </c>
      <c r="E30" s="54" t="n">
        <f aca="false">L$4/(COUNT(B$8:B$38))</f>
        <v>64.5161290322581</v>
      </c>
      <c r="F30" s="55" t="n">
        <f aca="false">IF(D30,D30-E30,"")</f>
        <v>40.4838709677419</v>
      </c>
      <c r="G30" s="26"/>
      <c r="H30" s="56" t="n">
        <f aca="false">D30+H29</f>
        <v>2539.52</v>
      </c>
      <c r="I30" s="57" t="n">
        <f aca="false">E30+I29</f>
        <v>1483.87096774194</v>
      </c>
      <c r="J30" s="26"/>
      <c r="K30" s="53" t="str">
        <f aca="false">IF(D30="",($E$39-H30)/(COUNT($B$8:$B$38)-COUNT($D$8:$D$38)),"")</f>
        <v/>
      </c>
      <c r="L30" s="58" t="n">
        <f aca="false">IF(D30="",L29+E30,L29+D30)</f>
        <v>2539.52</v>
      </c>
      <c r="M30" s="39"/>
      <c r="N30" s="59" t="n">
        <v>2</v>
      </c>
      <c r="O30" s="60" t="n">
        <v>2</v>
      </c>
      <c r="P30" s="61" t="n">
        <f aca="false">(O30/N30)</f>
        <v>1</v>
      </c>
      <c r="Q30" s="26"/>
      <c r="R30" s="21"/>
      <c r="S30" s="21"/>
      <c r="T30" s="26"/>
    </row>
    <row r="31" customFormat="false" ht="15.75" hidden="false" customHeight="true" outlineLevel="0" collapsed="false">
      <c r="A31" s="26"/>
      <c r="B31" s="52" t="n">
        <f aca="false">L2+23</f>
        <v>40932</v>
      </c>
      <c r="C31" s="39"/>
      <c r="D31" s="53"/>
      <c r="E31" s="54" t="n">
        <f aca="false">L$4/(COUNT(B$8:B$38))</f>
        <v>64.5161290322581</v>
      </c>
      <c r="F31" s="55" t="str">
        <f aca="false">IF(D31,D31-E31,"")</f>
        <v/>
      </c>
      <c r="G31" s="26"/>
      <c r="H31" s="56"/>
      <c r="I31" s="57"/>
      <c r="J31" s="26"/>
      <c r="K31" s="53"/>
      <c r="L31" s="58"/>
      <c r="M31" s="39"/>
      <c r="N31" s="59"/>
      <c r="O31" s="60"/>
      <c r="P31" s="61"/>
      <c r="Q31" s="26"/>
      <c r="R31" s="21"/>
      <c r="S31" s="21"/>
      <c r="T31" s="26"/>
    </row>
    <row r="32" customFormat="false" ht="15.75" hidden="false" customHeight="true" outlineLevel="0" collapsed="false">
      <c r="A32" s="26"/>
      <c r="B32" s="52" t="n">
        <f aca="false">L2+24</f>
        <v>40933</v>
      </c>
      <c r="C32" s="39"/>
      <c r="D32" s="53"/>
      <c r="E32" s="54" t="n">
        <f aca="false">L$4/(COUNT(B$8:B$38))</f>
        <v>64.5161290322581</v>
      </c>
      <c r="F32" s="55" t="str">
        <f aca="false">IF(D32,D32-E32,"")</f>
        <v/>
      </c>
      <c r="G32" s="26"/>
      <c r="H32" s="56"/>
      <c r="I32" s="57"/>
      <c r="J32" s="26"/>
      <c r="K32" s="53"/>
      <c r="L32" s="58"/>
      <c r="M32" s="39"/>
      <c r="N32" s="59"/>
      <c r="O32" s="60"/>
      <c r="P32" s="61"/>
      <c r="Q32" s="26"/>
      <c r="R32" s="21"/>
      <c r="S32" s="21"/>
      <c r="T32" s="26"/>
    </row>
    <row r="33" customFormat="false" ht="15.75" hidden="false" customHeight="true" outlineLevel="0" collapsed="false">
      <c r="A33" s="26"/>
      <c r="B33" s="52" t="n">
        <f aca="false">L2+25</f>
        <v>40934</v>
      </c>
      <c r="C33" s="39"/>
      <c r="D33" s="53"/>
      <c r="E33" s="54" t="n">
        <f aca="false">L$4/(COUNT(B$8:B$38))</f>
        <v>64.5161290322581</v>
      </c>
      <c r="F33" s="55" t="str">
        <f aca="false">IF(D33,D33-E33,"")</f>
        <v/>
      </c>
      <c r="G33" s="26"/>
      <c r="H33" s="56"/>
      <c r="I33" s="57"/>
      <c r="J33" s="26"/>
      <c r="K33" s="53"/>
      <c r="L33" s="58"/>
      <c r="M33" s="39"/>
      <c r="N33" s="59"/>
      <c r="O33" s="60"/>
      <c r="P33" s="61"/>
      <c r="Q33" s="26"/>
      <c r="R33" s="21"/>
      <c r="S33" s="21"/>
      <c r="T33" s="26"/>
    </row>
    <row r="34" customFormat="false" ht="15.75" hidden="false" customHeight="true" outlineLevel="0" collapsed="false">
      <c r="A34" s="26"/>
      <c r="B34" s="52" t="n">
        <f aca="false">L2+26</f>
        <v>40935</v>
      </c>
      <c r="C34" s="39"/>
      <c r="D34" s="53"/>
      <c r="E34" s="54" t="n">
        <f aca="false">L$4/(COUNT(B$8:B$38))</f>
        <v>64.5161290322581</v>
      </c>
      <c r="F34" s="55" t="str">
        <f aca="false">IF(D34,D34-E34,"")</f>
        <v/>
      </c>
      <c r="G34" s="26"/>
      <c r="H34" s="56"/>
      <c r="I34" s="57"/>
      <c r="J34" s="26"/>
      <c r="K34" s="53"/>
      <c r="L34" s="58"/>
      <c r="M34" s="39"/>
      <c r="N34" s="59"/>
      <c r="O34" s="60"/>
      <c r="P34" s="61"/>
      <c r="Q34" s="26"/>
      <c r="R34" s="21"/>
      <c r="S34" s="21"/>
      <c r="T34" s="26"/>
    </row>
    <row r="35" customFormat="false" ht="15.75" hidden="false" customHeight="true" outlineLevel="0" collapsed="false">
      <c r="A35" s="26"/>
      <c r="B35" s="52" t="n">
        <f aca="false">L2+27</f>
        <v>40936</v>
      </c>
      <c r="C35" s="39"/>
      <c r="D35" s="53"/>
      <c r="E35" s="54" t="n">
        <f aca="false">L$4/(COUNT(B$8:B$38))</f>
        <v>64.5161290322581</v>
      </c>
      <c r="F35" s="55" t="str">
        <f aca="false">IF(D35,D35-E35,"")</f>
        <v/>
      </c>
      <c r="G35" s="26"/>
      <c r="H35" s="56"/>
      <c r="I35" s="57"/>
      <c r="J35" s="26"/>
      <c r="K35" s="53"/>
      <c r="L35" s="58"/>
      <c r="M35" s="39"/>
      <c r="N35" s="59"/>
      <c r="O35" s="60"/>
      <c r="P35" s="61"/>
      <c r="Q35" s="26"/>
      <c r="R35" s="21"/>
      <c r="S35" s="21"/>
      <c r="T35" s="26"/>
    </row>
    <row r="36" customFormat="false" ht="15.75" hidden="false" customHeight="true" outlineLevel="0" collapsed="false">
      <c r="A36" s="26"/>
      <c r="B36" s="52" t="n">
        <f aca="false">IF((DAY(L2+28) &gt; 10),L2+28,"")</f>
        <v>40937</v>
      </c>
      <c r="C36" s="39"/>
      <c r="D36" s="53"/>
      <c r="E36" s="54" t="n">
        <f aca="false">IF((DAY(L2+28) &gt; 10),L$4/(COUNT(B$8:B$38)),"")</f>
        <v>64.5161290322581</v>
      </c>
      <c r="F36" s="55" t="str">
        <f aca="false">IF(D36,D36-E36,"")</f>
        <v/>
      </c>
      <c r="G36" s="26"/>
      <c r="H36" s="56"/>
      <c r="I36" s="57"/>
      <c r="J36" s="26"/>
      <c r="K36" s="53"/>
      <c r="L36" s="58"/>
      <c r="M36" s="39"/>
      <c r="N36" s="59"/>
      <c r="O36" s="60"/>
      <c r="P36" s="61"/>
      <c r="Q36" s="26"/>
      <c r="R36" s="21"/>
      <c r="S36" s="21"/>
      <c r="T36" s="26"/>
    </row>
    <row r="37" customFormat="false" ht="15.75" hidden="false" customHeight="true" outlineLevel="0" collapsed="false">
      <c r="A37" s="26"/>
      <c r="B37" s="52" t="n">
        <f aca="false">IF((DAY(L2+29) &gt; 10),L2+29,"")</f>
        <v>40938</v>
      </c>
      <c r="C37" s="39"/>
      <c r="D37" s="53"/>
      <c r="E37" s="54" t="n">
        <f aca="false">IF((DAY(L2+29) &gt; 10),L$4/(COUNT(B$8:B$38)),"")</f>
        <v>64.5161290322581</v>
      </c>
      <c r="F37" s="55" t="str">
        <f aca="false">IF(D37,D37-E37,"")</f>
        <v/>
      </c>
      <c r="G37" s="26"/>
      <c r="H37" s="56"/>
      <c r="I37" s="57"/>
      <c r="J37" s="26"/>
      <c r="K37" s="53"/>
      <c r="L37" s="58"/>
      <c r="M37" s="39"/>
      <c r="N37" s="59"/>
      <c r="O37" s="60"/>
      <c r="P37" s="61"/>
      <c r="Q37" s="26"/>
      <c r="R37" s="21"/>
      <c r="S37" s="21"/>
      <c r="T37" s="26"/>
    </row>
    <row r="38" customFormat="false" ht="15.75" hidden="false" customHeight="true" outlineLevel="0" collapsed="false">
      <c r="A38" s="26"/>
      <c r="B38" s="62" t="n">
        <f aca="false">IF((DAY(L2+30) &gt; 10),L2+30,"")</f>
        <v>40939</v>
      </c>
      <c r="C38" s="39"/>
      <c r="D38" s="63"/>
      <c r="E38" s="54" t="n">
        <f aca="false">IF((DAY(L2+30) &gt; 10),L$4/(COUNT(B$8:B$38)),"")</f>
        <v>64.5161290322581</v>
      </c>
      <c r="F38" s="64" t="str">
        <f aca="false">IF(D38,D38-E38,"")</f>
        <v/>
      </c>
      <c r="G38" s="26"/>
      <c r="H38" s="65"/>
      <c r="I38" s="66"/>
      <c r="J38" s="26"/>
      <c r="K38" s="63"/>
      <c r="L38" s="67"/>
      <c r="M38" s="39"/>
      <c r="N38" s="68"/>
      <c r="O38" s="69"/>
      <c r="P38" s="61"/>
      <c r="Q38" s="26"/>
      <c r="R38" s="21"/>
      <c r="S38" s="21"/>
      <c r="T38" s="26"/>
    </row>
    <row r="39" customFormat="false" ht="15.75" hidden="false" customHeight="true" outlineLevel="0" collapsed="false">
      <c r="A39" s="26"/>
      <c r="B39" s="70" t="s">
        <v>29</v>
      </c>
      <c r="C39" s="39"/>
      <c r="D39" s="71" t="n">
        <f aca="false">SUM(D8:D38)</f>
        <v>2539.52</v>
      </c>
      <c r="E39" s="72" t="n">
        <f aca="false">SUM(E8:E38)</f>
        <v>2000</v>
      </c>
      <c r="F39" s="73"/>
      <c r="G39" s="74"/>
      <c r="H39" s="75"/>
      <c r="I39" s="75"/>
      <c r="J39" s="76"/>
      <c r="K39" s="75"/>
      <c r="L39" s="75"/>
      <c r="M39" s="77"/>
      <c r="N39" s="78" t="n">
        <f aca="false">SUM(N8:N38)</f>
        <v>112</v>
      </c>
      <c r="O39" s="79" t="n">
        <f aca="false">SUM(O8:O38)</f>
        <v>101</v>
      </c>
      <c r="P39" s="80"/>
      <c r="Q39" s="81"/>
      <c r="R39" s="21"/>
      <c r="S39" s="21"/>
      <c r="T39" s="26"/>
    </row>
    <row r="40" customFormat="false" ht="15.75" hidden="false" customHeight="true" outlineLevel="0" collapsed="false">
      <c r="A40" s="22"/>
      <c r="B40" s="82"/>
      <c r="C40" s="83"/>
      <c r="D40" s="20"/>
      <c r="E40" s="20"/>
      <c r="F40" s="20"/>
      <c r="G40" s="21"/>
      <c r="H40" s="20"/>
      <c r="I40" s="20"/>
      <c r="J40" s="20"/>
      <c r="K40" s="20"/>
      <c r="L40" s="20"/>
      <c r="M40" s="20"/>
      <c r="N40" s="20"/>
      <c r="O40" s="20"/>
      <c r="P40" s="20"/>
      <c r="Q40" s="21"/>
      <c r="R40" s="21"/>
      <c r="S40" s="21"/>
      <c r="T40" s="26"/>
    </row>
    <row r="41" customFormat="false" ht="15.75" hidden="false" customHeight="true" outlineLevel="0" collapsed="false">
      <c r="A41" s="2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6"/>
    </row>
    <row r="42" customFormat="false" ht="15.75" hidden="false" customHeight="true" outlineLevel="0" collapsed="false">
      <c r="A42" s="2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6"/>
    </row>
    <row r="43" customFormat="false" ht="15.75" hidden="false" customHeight="true" outlineLevel="0" collapsed="false">
      <c r="A43" s="22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84"/>
    </row>
    <row r="44" customFormat="false" ht="15.75" hidden="false" customHeight="true" outlineLevel="0" collapsed="false">
      <c r="A44" s="84"/>
      <c r="B44" s="85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4">
    <mergeCell ref="B2:I2"/>
    <mergeCell ref="L2:M2"/>
    <mergeCell ref="B4:C4"/>
    <mergeCell ref="D4:F4"/>
    <mergeCell ref="I4:K4"/>
    <mergeCell ref="L4:M4"/>
    <mergeCell ref="B6:B7"/>
    <mergeCell ref="D6:F6"/>
    <mergeCell ref="H6:I6"/>
    <mergeCell ref="K6:K7"/>
    <mergeCell ref="L6:L7"/>
    <mergeCell ref="N6:N7"/>
    <mergeCell ref="O6:O7"/>
    <mergeCell ref="P6:P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8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14.75"/>
    <col collapsed="false" customWidth="true" hidden="false" outlineLevel="0" max="26" min="2" style="0" width="7.76"/>
  </cols>
  <sheetData>
    <row r="18" customFormat="false" ht="15" hidden="false" customHeight="false" outlineLevel="0" collapsed="false">
      <c r="A18" s="86" t="s">
        <v>30</v>
      </c>
      <c r="B18" s="87" t="n">
        <f aca="false">Maria!D39</f>
        <v>2539.52</v>
      </c>
    </row>
    <row r="19" customFormat="false" ht="15" hidden="false" customHeight="false" outlineLevel="0" collapsed="false">
      <c r="A19" s="86" t="s">
        <v>31</v>
      </c>
      <c r="B19" s="87" t="n">
        <f aca="false">Maria!E39</f>
        <v>2000</v>
      </c>
    </row>
    <row r="20" customFormat="false" ht="15" hidden="false" customHeight="false" outlineLevel="0" collapsed="false">
      <c r="A20" s="86" t="s">
        <v>22</v>
      </c>
      <c r="B20" s="87" t="n">
        <f aca="false">Maria!L38</f>
        <v>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2012-10-08T01:54:34Z</dcterms:created>
  <dc:creator>Net Planilhas</dc:creator>
  <dc:description/>
  <dc:language>pt-BR</dc:language>
  <cp:lastModifiedBy/>
  <dcterms:modified xsi:type="dcterms:W3CDTF">2022-11-18T11:02:23Z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