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1116" windowWidth="9672" windowHeight="8832" activeTab="4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45621"/>
</workbook>
</file>

<file path=xl/calcChain.xml><?xml version="1.0" encoding="utf-8"?>
<calcChain xmlns="http://schemas.openxmlformats.org/spreadsheetml/2006/main">
  <c r="C8" i="27" l="1"/>
  <c r="E15" i="27"/>
  <c r="D6" i="27"/>
  <c r="D7" i="27"/>
  <c r="D10" i="27" s="1"/>
  <c r="E12" i="27"/>
  <c r="C10" i="27"/>
  <c r="C12" i="27" s="1"/>
  <c r="B13" i="27" s="1"/>
  <c r="B15" i="27" s="1"/>
  <c r="E10" i="27"/>
  <c r="F10" i="27"/>
  <c r="F12" i="27" s="1"/>
  <c r="G10" i="27"/>
  <c r="G12" i="27" s="1"/>
  <c r="H10" i="27"/>
  <c r="H12" i="27" s="1"/>
  <c r="B12" i="27"/>
  <c r="B10" i="27"/>
  <c r="G6" i="27"/>
  <c r="H6" i="27"/>
  <c r="F6" i="27"/>
  <c r="E6" i="27"/>
  <c r="C6" i="27"/>
  <c r="B6" i="27"/>
  <c r="P19" i="19"/>
  <c r="P22" i="19"/>
  <c r="P21" i="19"/>
  <c r="P20" i="19"/>
  <c r="H19" i="20"/>
  <c r="P27" i="19"/>
  <c r="E12" i="22"/>
  <c r="F11" i="22"/>
  <c r="F10" i="22"/>
  <c r="F12" i="22" s="1"/>
  <c r="I14" i="21"/>
  <c r="H25" i="20"/>
  <c r="H23" i="20"/>
  <c r="H20" i="20"/>
  <c r="H18" i="20"/>
  <c r="H15" i="20"/>
  <c r="H14" i="20"/>
  <c r="H13" i="20"/>
  <c r="H16" i="20" s="1"/>
  <c r="C26" i="19"/>
  <c r="I25" i="19"/>
  <c r="K25" i="19" s="1"/>
  <c r="I24" i="19"/>
  <c r="K24" i="19" s="1"/>
  <c r="I23" i="19"/>
  <c r="M23" i="19" s="1"/>
  <c r="I22" i="19"/>
  <c r="M22" i="19" s="1"/>
  <c r="I21" i="19"/>
  <c r="M21" i="19" s="1"/>
  <c r="I20" i="19"/>
  <c r="M20" i="19" s="1"/>
  <c r="I19" i="19"/>
  <c r="M19" i="19" s="1"/>
  <c r="I18" i="19"/>
  <c r="D12" i="27" l="1"/>
  <c r="H21" i="20"/>
  <c r="H26" i="20" s="1"/>
  <c r="M26" i="19"/>
  <c r="P28" i="19" s="1"/>
  <c r="M25" i="19"/>
  <c r="K23" i="19"/>
  <c r="M24" i="19"/>
  <c r="K21" i="19"/>
  <c r="K22" i="19"/>
  <c r="K19" i="19"/>
  <c r="K20" i="19"/>
  <c r="I26" i="19"/>
  <c r="K26" i="19" l="1"/>
</calcChain>
</file>

<file path=xl/sharedStrings.xml><?xml version="1.0" encoding="utf-8"?>
<sst xmlns="http://schemas.openxmlformats.org/spreadsheetml/2006/main" count="161" uniqueCount="114">
  <si>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</si>
  <si>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</si>
  <si>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</si>
  <si>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</si>
  <si>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</si>
  <si>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</si>
  <si>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</si>
  <si>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</si>
  <si>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</si>
  <si>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</si>
  <si>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</si>
  <si>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</si>
  <si>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</si>
  <si>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</si>
  <si>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</si>
  <si>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</si>
  <si>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</si>
  <si>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</si>
  <si>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</si>
  <si>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</si>
  <si>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</si>
  <si>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</si>
  <si>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</si>
  <si>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</si>
  <si>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</si>
  <si>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</si>
  <si>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</si>
  <si>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</si>
  <si>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</si>
  <si>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</si>
  <si>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</si>
  <si>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</si>
  <si>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</si>
  <si>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</si>
  <si>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</si>
  <si>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</si>
  <si>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</si>
  <si>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</si>
  <si>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</si>
  <si>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</si>
  <si>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</si>
  <si>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</si>
  <si>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</si>
  <si>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</si>
  <si>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</si>
  <si>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</si>
  <si>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</si>
  <si>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</si>
  <si>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</si>
  <si>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</si>
  <si>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</si>
  <si>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</si>
  <si>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</si>
  <si>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</si>
  <si>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</si>
  <si>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</si>
  <si>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</si>
  <si>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</si>
  <si>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</si>
  <si>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</si>
  <si>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</si>
  <si>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</si>
  <si>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</si>
  <si>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Чернівці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</si>
  <si>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</si>
  <si>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</si>
  <si>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</si>
  <si>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</si>
  <si>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</si>
  <si>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</si>
  <si>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</si>
  <si>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</si>
  <si>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</si>
  <si>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Костильов, д.наук, старший н.с.</t>
  </si>
  <si>
    <t>Оліх, д. наук, доцент</t>
  </si>
  <si>
    <t>канд. наук</t>
  </si>
  <si>
    <t>Лозицький</t>
  </si>
  <si>
    <t>Інженер 1 категорії</t>
  </si>
  <si>
    <t>на 2021рік</t>
  </si>
  <si>
    <t>Науковий керівник проєкту</t>
  </si>
  <si>
    <t>______________О.Я.Оліх</t>
  </si>
  <si>
    <t>Чікаго</t>
  </si>
  <si>
    <t>Відень</t>
  </si>
  <si>
    <t>Параметричний аналізатор Keithley 4200A-SCS</t>
  </si>
  <si>
    <t>Для високоточного та швидкісного вимірювання вольт-амперних та вольт-фарадных характеристик</t>
  </si>
  <si>
    <t>Ноутбук Asus TUF Gaming FX505DU-AL079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</si>
  <si>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</si>
  <si>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</si>
  <si>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Публікаційний внесок</t>
  </si>
  <si>
    <t>Папір офісний UPM-Kymmene A4 80 г/м NEW Future Laser білий</t>
  </si>
  <si>
    <t>Картридж C13S050167, Epson EPL-6200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</si>
  <si>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</si>
  <si>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</si>
  <si>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</si>
  <si>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</si>
  <si>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</si>
  <si>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</si>
  <si>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</si>
  <si>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</si>
  <si>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</si>
  <si>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</si>
  <si>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3 кв</t>
  </si>
  <si>
    <t>4кв</t>
  </si>
  <si>
    <t>ЕВП2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</si>
  <si>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</si>
  <si>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</si>
  <si>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</si>
  <si>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</si>
  <si>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</si>
  <si>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</si>
  <si>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</si>
  <si>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</si>
  <si>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</si>
  <si>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NoName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</si>
</sst>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5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0" xfId="2" applyFont="1" applyFill="1" applyBorder="1" applyAlignment="1">
      <alignment horizontal="left" vertical="top" wrapText="1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2" fontId="0" fillId="0" borderId="0" xfId="0" applyNumberFormat="1"/>
    <xf numFmtId="0" fontId="0" fillId="0" borderId="20" xfId="0" applyBorder="1"/>
    <xf numFmtId="2" fontId="0" fillId="0" borderId="20" xfId="0" applyNumberFormat="1" applyBorder="1"/>
  </cellXfs>
  <cellStyles count="4">
    <cellStyle name="Обычный" xfId="0" builtinId="0"/>
    <cellStyle name="Обычный 2" xfId="1"/>
    <cellStyle name="Обычный_06БФ050-01" xfId="2"/>
    <cellStyle name="Обычный_Штатний ФІЗИЧНИЙ Ф-Т 201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view="pageBreakPreview" topLeftCell="A13" zoomScale="75" zoomScaleNormal="100" workbookViewId="0">
      <selection activeCell="N27" sqref="N27"/>
    </sheetView>
  </sheetViews>
  <sheetFormatPr defaultColWidth="9.109375" defaultRowHeight="18" x14ac:dyDescent="0.35"/>
  <cols>
    <col min="1" max="1" width="4.6640625" style="2" customWidth="1"/>
    <col min="2" max="2" width="39.6640625" style="2" customWidth="1"/>
    <col min="3" max="3" width="15.109375" style="2" customWidth="1"/>
    <col min="4" max="4" width="14.88671875" style="2" customWidth="1"/>
    <col min="5" max="5" width="14.6640625" style="2" customWidth="1"/>
    <col min="6" max="6" width="9.33203125" style="2" customWidth="1"/>
    <col min="7" max="7" width="14.44140625" style="2" customWidth="1"/>
    <col min="8" max="8" width="11" style="2" customWidth="1"/>
    <col min="9" max="9" width="14.6640625" style="2" customWidth="1"/>
    <col min="10" max="10" width="10" style="2" customWidth="1"/>
    <col min="11" max="11" width="14.33203125" style="2" customWidth="1"/>
    <col min="12" max="12" width="13" style="2" customWidth="1"/>
    <col min="13" max="13" width="15" style="2" customWidth="1"/>
    <col min="14" max="14" width="37.5546875" style="2" customWidth="1"/>
    <col min="15" max="15" width="9.109375" style="2"/>
    <col min="16" max="16" width="15.44140625" style="2" customWidth="1"/>
    <col min="17" max="16384" width="9.109375" style="2"/>
  </cols>
  <sheetData>
    <row r="1" spans="1:14" x14ac:dyDescent="0.35">
      <c r="A1" s="19" t="s">
        <v>47</v>
      </c>
      <c r="B1" s="19"/>
      <c r="C1" s="19"/>
      <c r="D1" s="19"/>
      <c r="J1" s="92"/>
      <c r="K1" s="92"/>
      <c r="L1" s="92"/>
      <c r="M1" s="92"/>
    </row>
    <row r="2" spans="1:14" x14ac:dyDescent="0.35">
      <c r="A2" s="19" t="s">
        <v>48</v>
      </c>
      <c r="B2" s="19"/>
      <c r="C2" s="19"/>
      <c r="D2" s="19"/>
      <c r="I2" s="92" t="s">
        <v>65</v>
      </c>
      <c r="J2" s="92"/>
      <c r="K2" s="92"/>
    </row>
    <row r="3" spans="1:14" x14ac:dyDescent="0.35">
      <c r="I3" s="92"/>
      <c r="J3" s="92"/>
      <c r="K3" s="92"/>
    </row>
    <row r="7" spans="1:14" x14ac:dyDescent="0.35">
      <c r="A7" s="91" t="s">
        <v>15</v>
      </c>
      <c r="B7" s="91"/>
      <c r="C7" s="91"/>
      <c r="D7" s="91"/>
      <c r="E7" s="91"/>
      <c r="F7" s="91"/>
      <c r="G7" s="91"/>
      <c r="H7" s="91"/>
      <c r="I7" s="91"/>
      <c r="J7" s="83"/>
      <c r="L7" s="83"/>
    </row>
    <row r="8" spans="1:14" x14ac:dyDescent="0.35">
      <c r="A8" s="88" t="s">
        <v>0</v>
      </c>
      <c r="B8" s="88"/>
      <c r="C8" s="88"/>
      <c r="D8" s="88"/>
      <c r="E8" s="88"/>
      <c r="F8" s="88"/>
      <c r="G8" s="88"/>
      <c r="H8" s="88"/>
      <c r="I8" s="88"/>
      <c r="J8" s="82"/>
      <c r="L8" s="82"/>
    </row>
    <row r="9" spans="1:14" x14ac:dyDescent="0.35">
      <c r="A9" s="88" t="s">
        <v>68</v>
      </c>
      <c r="B9" s="88"/>
      <c r="C9" s="88"/>
      <c r="D9" s="88"/>
      <c r="E9" s="88"/>
      <c r="F9" s="88"/>
      <c r="G9" s="88"/>
      <c r="H9" s="88"/>
      <c r="I9" s="88"/>
      <c r="J9" s="82"/>
      <c r="L9" s="82"/>
    </row>
    <row r="10" spans="1:14" x14ac:dyDescent="0.35">
      <c r="A10" s="88" t="s">
        <v>1</v>
      </c>
      <c r="B10" s="88"/>
      <c r="C10" s="88"/>
      <c r="D10" s="88"/>
      <c r="E10" s="88"/>
      <c r="F10" s="88"/>
      <c r="G10" s="88"/>
      <c r="H10" s="88"/>
      <c r="I10" s="88"/>
      <c r="J10" s="82"/>
      <c r="L10" s="82"/>
    </row>
    <row r="11" spans="1:14" ht="18.600000000000001" thickBot="1" x14ac:dyDescent="0.4">
      <c r="A11" s="95" t="s">
        <v>70</v>
      </c>
      <c r="B11" s="95"/>
      <c r="C11" s="95"/>
      <c r="D11" s="95"/>
      <c r="E11" s="95"/>
      <c r="F11" s="95"/>
      <c r="G11" s="95"/>
      <c r="H11" s="95"/>
      <c r="I11" s="95"/>
      <c r="J11" s="81"/>
      <c r="L11" s="81"/>
    </row>
    <row r="12" spans="1:14" s="3" customFormat="1" ht="18.600000000000001" thickBot="1" x14ac:dyDescent="0.4">
      <c r="A12" s="93" t="s">
        <v>6</v>
      </c>
      <c r="B12" s="93" t="s">
        <v>7</v>
      </c>
      <c r="C12" s="93" t="s">
        <v>2</v>
      </c>
      <c r="D12" s="93" t="s">
        <v>3</v>
      </c>
      <c r="E12" s="96" t="s">
        <v>11</v>
      </c>
      <c r="F12" s="97"/>
      <c r="G12" s="96" t="s">
        <v>12</v>
      </c>
      <c r="H12" s="98"/>
      <c r="I12" s="93" t="s">
        <v>5</v>
      </c>
      <c r="J12" s="96">
        <v>2020</v>
      </c>
      <c r="K12" s="98"/>
      <c r="L12" s="96">
        <v>2021</v>
      </c>
      <c r="M12" s="98"/>
    </row>
    <row r="13" spans="1:14" s="3" customFormat="1" ht="56.25" customHeight="1" thickBot="1" x14ac:dyDescent="0.4">
      <c r="A13" s="94"/>
      <c r="B13" s="94"/>
      <c r="C13" s="94"/>
      <c r="D13" s="94"/>
      <c r="E13" s="4" t="s">
        <v>71</v>
      </c>
      <c r="F13" s="4" t="s">
        <v>13</v>
      </c>
      <c r="G13" s="4" t="s">
        <v>9</v>
      </c>
      <c r="H13" s="4" t="s">
        <v>10</v>
      </c>
      <c r="I13" s="94"/>
      <c r="J13" s="4" t="s">
        <v>72</v>
      </c>
      <c r="K13" s="4" t="s">
        <v>8</v>
      </c>
      <c r="L13" s="4" t="s">
        <v>72</v>
      </c>
      <c r="M13" s="4" t="s">
        <v>8</v>
      </c>
      <c r="N13" s="3" t="s">
        <v>16</v>
      </c>
    </row>
    <row r="14" spans="1:14" s="3" customFormat="1" ht="18.600000000000001" thickBot="1" x14ac:dyDescent="0.4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138">
        <v>10</v>
      </c>
      <c r="K14" s="14">
        <v>11</v>
      </c>
      <c r="L14" s="138">
        <v>12</v>
      </c>
      <c r="M14" s="14">
        <v>13</v>
      </c>
    </row>
    <row r="15" spans="1:14" s="1" customFormat="1" ht="60.75" customHeight="1" x14ac:dyDescent="0.3">
      <c r="A15" s="86"/>
      <c r="B15" s="87"/>
      <c r="C15" s="87"/>
      <c r="D15" s="87"/>
      <c r="E15" s="87"/>
      <c r="F15" s="87"/>
      <c r="G15" s="87"/>
      <c r="H15" s="87"/>
      <c r="I15" s="87"/>
      <c r="J15" s="135"/>
      <c r="K15" s="12"/>
      <c r="L15" s="135"/>
      <c r="M15" s="12"/>
    </row>
    <row r="16" spans="1:14" ht="39" customHeight="1" x14ac:dyDescent="0.35">
      <c r="A16" s="89" t="s">
        <v>69</v>
      </c>
      <c r="B16" s="90"/>
      <c r="C16" s="90"/>
      <c r="D16" s="90"/>
      <c r="E16" s="90"/>
      <c r="F16" s="90"/>
      <c r="G16" s="90"/>
      <c r="H16" s="90"/>
      <c r="I16" s="90"/>
      <c r="J16" s="8"/>
      <c r="K16" s="13"/>
      <c r="L16" s="8"/>
      <c r="M16" s="13"/>
    </row>
    <row r="17" spans="1:16" ht="18" customHeight="1" x14ac:dyDescent="0.35">
      <c r="A17" s="84"/>
      <c r="B17" s="85"/>
      <c r="C17" s="85"/>
      <c r="D17" s="85"/>
      <c r="E17" s="85"/>
      <c r="F17" s="85"/>
      <c r="G17" s="85"/>
      <c r="H17" s="85"/>
      <c r="I17" s="85"/>
      <c r="J17" s="136"/>
      <c r="K17" s="60"/>
      <c r="L17" s="136"/>
      <c r="M17" s="60"/>
    </row>
    <row r="18" spans="1:16" s="64" customFormat="1" ht="72" hidden="1" x14ac:dyDescent="0.35">
      <c r="A18" s="61"/>
      <c r="B18" s="62" t="s">
        <v>14</v>
      </c>
      <c r="C18" s="62"/>
      <c r="D18" s="62">
        <v>6108</v>
      </c>
      <c r="E18" s="62"/>
      <c r="F18" s="62"/>
      <c r="G18" s="62"/>
      <c r="H18" s="62"/>
      <c r="I18" s="44">
        <f>(H18+G18+F18+E18)*C18*D18/100+C18*D18</f>
        <v>0</v>
      </c>
      <c r="J18" s="137"/>
      <c r="K18" s="63" t="s">
        <v>66</v>
      </c>
      <c r="L18" s="137"/>
      <c r="M18" s="63" t="s">
        <v>66</v>
      </c>
    </row>
    <row r="19" spans="1:16" ht="42" customHeight="1" x14ac:dyDescent="0.35">
      <c r="A19" s="41">
        <v>1</v>
      </c>
      <c r="B19" s="42" t="s">
        <v>45</v>
      </c>
      <c r="C19" s="36">
        <v>1</v>
      </c>
      <c r="D19" s="43">
        <v>15302</v>
      </c>
      <c r="E19" s="43">
        <v>50</v>
      </c>
      <c r="F19" s="43"/>
      <c r="G19" s="43">
        <v>25</v>
      </c>
      <c r="H19" s="43">
        <v>20</v>
      </c>
      <c r="I19" s="44">
        <f t="shared" ref="I19:I25" si="0">C19*D19+C19*D19*(E19+F19+H19+G19)/100</f>
        <v>29838.9</v>
      </c>
      <c r="J19" s="139">
        <v>4</v>
      </c>
      <c r="K19" s="47">
        <f>J19*I19</f>
        <v>119355.6</v>
      </c>
      <c r="L19" s="139">
        <v>12</v>
      </c>
      <c r="M19" s="47">
        <f>L19*I19</f>
        <v>358066.80000000005</v>
      </c>
      <c r="N19" s="2" t="s">
        <v>74</v>
      </c>
      <c r="P19" s="140">
        <f>SUM(I19:I22)*1.22</f>
        <v>113038.856</v>
      </c>
    </row>
    <row r="20" spans="1:16" ht="39.6" customHeight="1" x14ac:dyDescent="0.35">
      <c r="A20" s="41">
        <v>2</v>
      </c>
      <c r="B20" s="42" t="s">
        <v>45</v>
      </c>
      <c r="C20" s="36">
        <v>1</v>
      </c>
      <c r="D20" s="43">
        <v>15302</v>
      </c>
      <c r="E20" s="43">
        <v>50</v>
      </c>
      <c r="F20" s="43"/>
      <c r="G20" s="43">
        <v>25</v>
      </c>
      <c r="H20" s="43">
        <v>25</v>
      </c>
      <c r="I20" s="44">
        <f>C20*D20+C20*D20*(E20+F20+H20+G20)/100</f>
        <v>30604</v>
      </c>
      <c r="J20" s="139">
        <v>4</v>
      </c>
      <c r="K20" s="47">
        <f>J20*I20</f>
        <v>122416</v>
      </c>
      <c r="L20" s="139">
        <v>12</v>
      </c>
      <c r="M20" s="47">
        <f>L20*I20</f>
        <v>367248</v>
      </c>
      <c r="N20" s="2" t="s">
        <v>73</v>
      </c>
      <c r="P20" s="140">
        <f>SUM(I19:I22)*2*1.22</f>
        <v>226077.712</v>
      </c>
    </row>
    <row r="21" spans="1:16" ht="32.4" customHeight="1" x14ac:dyDescent="0.35">
      <c r="A21" s="41">
        <v>3</v>
      </c>
      <c r="B21" s="45" t="s">
        <v>46</v>
      </c>
      <c r="C21" s="46">
        <v>1</v>
      </c>
      <c r="D21" s="43">
        <v>10846</v>
      </c>
      <c r="E21" s="36">
        <v>50</v>
      </c>
      <c r="F21" s="37"/>
      <c r="G21" s="36">
        <v>15</v>
      </c>
      <c r="H21" s="36"/>
      <c r="I21" s="44">
        <f t="shared" si="0"/>
        <v>17895.900000000001</v>
      </c>
      <c r="J21" s="139">
        <v>4</v>
      </c>
      <c r="K21" s="47">
        <f t="shared" ref="K21:K25" si="1">J21*I21</f>
        <v>71583.600000000006</v>
      </c>
      <c r="L21" s="139">
        <v>12</v>
      </c>
      <c r="M21" s="47">
        <f t="shared" ref="M21:M25" si="2">L21*I21</f>
        <v>214750.80000000002</v>
      </c>
      <c r="N21" s="2" t="s">
        <v>75</v>
      </c>
      <c r="P21" s="140">
        <f>SUM(I19:I22)*3*1.22</f>
        <v>339116.56800000003</v>
      </c>
    </row>
    <row r="22" spans="1:16" ht="36" x14ac:dyDescent="0.35">
      <c r="A22" s="41">
        <v>4</v>
      </c>
      <c r="B22" s="48" t="s">
        <v>59</v>
      </c>
      <c r="C22" s="36">
        <v>1</v>
      </c>
      <c r="D22" s="43">
        <v>9544</v>
      </c>
      <c r="E22" s="36">
        <v>50</v>
      </c>
      <c r="F22" s="37"/>
      <c r="G22" s="36"/>
      <c r="H22" s="36"/>
      <c r="I22" s="44">
        <f t="shared" si="0"/>
        <v>14316</v>
      </c>
      <c r="J22" s="139">
        <v>4</v>
      </c>
      <c r="K22" s="47">
        <f t="shared" si="1"/>
        <v>57264</v>
      </c>
      <c r="L22" s="139">
        <v>12</v>
      </c>
      <c r="M22" s="47">
        <f t="shared" si="2"/>
        <v>171792</v>
      </c>
      <c r="N22" s="2" t="s">
        <v>76</v>
      </c>
      <c r="P22" s="140">
        <f>I26*1.22*3</f>
        <v>472219.05600000004</v>
      </c>
    </row>
    <row r="23" spans="1:16" ht="36" x14ac:dyDescent="0.35">
      <c r="A23" s="41">
        <v>5</v>
      </c>
      <c r="B23" s="48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44">
        <f t="shared" si="0"/>
        <v>13838.8</v>
      </c>
      <c r="J23" s="139">
        <v>0</v>
      </c>
      <c r="K23" s="47">
        <f t="shared" si="1"/>
        <v>0</v>
      </c>
      <c r="L23" s="139">
        <v>9</v>
      </c>
      <c r="M23" s="47">
        <f t="shared" si="2"/>
        <v>124549.2</v>
      </c>
      <c r="N23" s="2" t="s">
        <v>113</v>
      </c>
    </row>
    <row r="24" spans="1:16" ht="36" x14ac:dyDescent="0.35">
      <c r="A24" s="41">
        <v>6</v>
      </c>
      <c r="B24" s="48" t="s">
        <v>59</v>
      </c>
      <c r="C24" s="36">
        <v>1</v>
      </c>
      <c r="D24" s="43">
        <v>9544</v>
      </c>
      <c r="E24" s="36">
        <v>30</v>
      </c>
      <c r="F24" s="37"/>
      <c r="G24" s="36">
        <v>15</v>
      </c>
      <c r="H24" s="36"/>
      <c r="I24" s="44">
        <f t="shared" si="0"/>
        <v>13838.8</v>
      </c>
      <c r="J24" s="139">
        <v>0</v>
      </c>
      <c r="K24" s="47">
        <f t="shared" si="1"/>
        <v>0</v>
      </c>
      <c r="L24" s="139">
        <v>9</v>
      </c>
      <c r="M24" s="47">
        <f t="shared" si="2"/>
        <v>124549.2</v>
      </c>
      <c r="N24" s="2" t="s">
        <v>113</v>
      </c>
    </row>
    <row r="25" spans="1:16" ht="18.600000000000001" thickBot="1" x14ac:dyDescent="0.4">
      <c r="A25" s="49">
        <v>12</v>
      </c>
      <c r="B25" s="50" t="s">
        <v>77</v>
      </c>
      <c r="C25" s="51">
        <v>1</v>
      </c>
      <c r="D25" s="43">
        <v>6684</v>
      </c>
      <c r="E25" s="36">
        <v>30</v>
      </c>
      <c r="F25" s="16"/>
      <c r="G25" s="18"/>
      <c r="H25" s="18"/>
      <c r="I25" s="52">
        <f t="shared" si="0"/>
        <v>8689.2000000000007</v>
      </c>
      <c r="J25" s="139">
        <v>0</v>
      </c>
      <c r="K25" s="47">
        <f t="shared" si="1"/>
        <v>0</v>
      </c>
      <c r="L25" s="139">
        <v>9</v>
      </c>
      <c r="M25" s="47">
        <f t="shared" si="2"/>
        <v>78202.8</v>
      </c>
      <c r="N25" s="2" t="s">
        <v>113</v>
      </c>
    </row>
    <row r="26" spans="1:16" s="55" customFormat="1" ht="18.600000000000001" thickBot="1" x14ac:dyDescent="0.4">
      <c r="A26" s="15"/>
      <c r="B26" s="53" t="s">
        <v>4</v>
      </c>
      <c r="C26" s="54">
        <f>SUM(C19:C25)</f>
        <v>7</v>
      </c>
      <c r="D26" s="54"/>
      <c r="E26" s="54"/>
      <c r="F26" s="54"/>
      <c r="G26" s="54"/>
      <c r="H26" s="54"/>
      <c r="I26" s="54">
        <f>SUM(I19:I25)</f>
        <v>129021.6</v>
      </c>
      <c r="J26" s="54"/>
      <c r="K26" s="54">
        <f t="shared" ref="J26:K26" si="3">SUM(K19:K25)</f>
        <v>370619.2</v>
      </c>
      <c r="L26" s="54"/>
      <c r="M26" s="54">
        <f t="shared" ref="M26" si="4">SUM(M19:M25)</f>
        <v>1439158.8</v>
      </c>
    </row>
    <row r="27" spans="1:16" x14ac:dyDescent="0.35">
      <c r="A27" s="2" t="s">
        <v>60</v>
      </c>
      <c r="H27" s="2" t="s">
        <v>61</v>
      </c>
      <c r="P27" s="140">
        <f>K26*1.22</f>
        <v>452155.424</v>
      </c>
    </row>
    <row r="28" spans="1:16" x14ac:dyDescent="0.35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140">
        <f>M26*1.22</f>
        <v>1755773.736</v>
      </c>
    </row>
  </sheetData>
  <mergeCells count="21"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A17:I17"/>
    <mergeCell ref="A15:I15"/>
    <mergeCell ref="A9:I9"/>
    <mergeCell ref="A16:I16"/>
    <mergeCell ref="A7:I7"/>
    <mergeCell ref="I2:K2"/>
    <mergeCell ref="D12:D13"/>
    <mergeCell ref="A10:I10"/>
    <mergeCell ref="A8:I8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view="pageBreakPreview" zoomScale="60" zoomScaleNormal="100" workbookViewId="0">
      <selection activeCell="B13" sqref="B13:D13"/>
    </sheetView>
  </sheetViews>
  <sheetFormatPr defaultColWidth="9.109375" defaultRowHeight="18" x14ac:dyDescent="0.35"/>
  <cols>
    <col min="1" max="1" width="4.44140625" style="19" customWidth="1"/>
    <col min="2" max="2" width="23.33203125" style="19" customWidth="1"/>
    <col min="3" max="3" width="9" style="19" customWidth="1"/>
    <col min="4" max="4" width="35.5546875" style="19" customWidth="1"/>
    <col min="5" max="5" width="13.109375" style="19" customWidth="1"/>
    <col min="6" max="6" width="13" style="19" customWidth="1"/>
    <col min="7" max="7" width="14.109375" style="19" customWidth="1"/>
    <col min="8" max="8" width="29.44140625" style="19" customWidth="1"/>
    <col min="9" max="9" width="13.44140625" style="19" customWidth="1"/>
    <col min="10" max="16384" width="9.109375" style="19"/>
  </cols>
  <sheetData>
    <row r="1" spans="1:9" x14ac:dyDescent="0.35">
      <c r="A1" s="19" t="s">
        <v>47</v>
      </c>
      <c r="F1" s="109" t="s">
        <v>30</v>
      </c>
      <c r="G1" s="109"/>
      <c r="H1" s="109"/>
    </row>
    <row r="2" spans="1:9" ht="24.75" customHeight="1" x14ac:dyDescent="0.35">
      <c r="A2" s="19" t="s">
        <v>48</v>
      </c>
      <c r="E2" s="112"/>
      <c r="F2" s="113"/>
      <c r="G2" s="113"/>
      <c r="H2" s="113"/>
    </row>
    <row r="3" spans="1:9" hidden="1" x14ac:dyDescent="0.35">
      <c r="E3" s="113"/>
      <c r="F3" s="113"/>
      <c r="G3" s="113"/>
      <c r="H3" s="113"/>
    </row>
    <row r="4" spans="1:9" ht="24" customHeight="1" x14ac:dyDescent="0.35">
      <c r="E4" s="110"/>
      <c r="F4" s="111"/>
      <c r="G4" s="111"/>
      <c r="H4" s="111"/>
    </row>
    <row r="5" spans="1:9" x14ac:dyDescent="0.35">
      <c r="F5" s="115" t="s">
        <v>17</v>
      </c>
      <c r="G5" s="115"/>
      <c r="H5" s="115"/>
    </row>
    <row r="6" spans="1:9" x14ac:dyDescent="0.35">
      <c r="F6" s="115" t="s">
        <v>52</v>
      </c>
      <c r="G6" s="115"/>
      <c r="H6" s="115"/>
    </row>
    <row r="7" spans="1:9" x14ac:dyDescent="0.35">
      <c r="F7" s="17"/>
      <c r="G7" s="17"/>
      <c r="H7" s="17"/>
    </row>
    <row r="8" spans="1:9" x14ac:dyDescent="0.35">
      <c r="A8" s="122" t="s">
        <v>18</v>
      </c>
      <c r="B8" s="122"/>
      <c r="C8" s="122"/>
      <c r="D8" s="122"/>
      <c r="E8" s="122"/>
      <c r="F8" s="122"/>
      <c r="G8" s="122"/>
      <c r="H8" s="122"/>
    </row>
    <row r="9" spans="1:9" x14ac:dyDescent="0.35">
      <c r="A9" s="126" t="s">
        <v>78</v>
      </c>
      <c r="B9" s="126"/>
      <c r="C9" s="126"/>
      <c r="D9" s="126"/>
      <c r="E9" s="126"/>
      <c r="F9" s="126"/>
      <c r="G9" s="126"/>
      <c r="H9" s="126"/>
    </row>
    <row r="10" spans="1:9" s="57" customFormat="1" ht="15.6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56"/>
    </row>
    <row r="11" spans="1:9" ht="63" customHeight="1" x14ac:dyDescent="0.35">
      <c r="A11" s="21" t="s">
        <v>20</v>
      </c>
      <c r="B11" s="106" t="s">
        <v>21</v>
      </c>
      <c r="C11" s="107"/>
      <c r="D11" s="108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 x14ac:dyDescent="0.35">
      <c r="A12" s="102" t="s">
        <v>87</v>
      </c>
      <c r="B12" s="103"/>
      <c r="C12" s="103"/>
      <c r="D12" s="103"/>
      <c r="E12" s="103"/>
      <c r="F12" s="103"/>
      <c r="G12" s="103"/>
      <c r="H12" s="104"/>
    </row>
    <row r="13" spans="1:9" x14ac:dyDescent="0.35">
      <c r="A13" s="22">
        <v>1</v>
      </c>
      <c r="B13" s="99" t="s">
        <v>88</v>
      </c>
      <c r="C13" s="100"/>
      <c r="D13" s="101"/>
      <c r="E13" s="22" t="s">
        <v>67</v>
      </c>
      <c r="F13" s="65">
        <v>2</v>
      </c>
      <c r="G13" s="65">
        <v>60000</v>
      </c>
      <c r="H13" s="22">
        <f>(F13*G13)</f>
        <v>120000</v>
      </c>
    </row>
    <row r="14" spans="1:9" x14ac:dyDescent="0.35">
      <c r="A14" s="22">
        <v>2</v>
      </c>
      <c r="B14" s="119"/>
      <c r="C14" s="120"/>
      <c r="D14" s="121"/>
      <c r="E14" s="22"/>
      <c r="F14" s="22"/>
      <c r="G14" s="22"/>
      <c r="H14" s="22">
        <f>+(F14*G14)</f>
        <v>0</v>
      </c>
    </row>
    <row r="15" spans="1:9" x14ac:dyDescent="0.35">
      <c r="A15" s="22">
        <v>3</v>
      </c>
      <c r="B15" s="99"/>
      <c r="C15" s="100"/>
      <c r="D15" s="101"/>
      <c r="E15" s="22"/>
      <c r="F15" s="22"/>
      <c r="G15" s="22"/>
      <c r="H15" s="22">
        <f>+(F15*G15)</f>
        <v>0</v>
      </c>
    </row>
    <row r="16" spans="1:9" s="66" customFormat="1" ht="17.399999999999999" x14ac:dyDescent="0.3">
      <c r="A16" s="24"/>
      <c r="B16" s="102" t="s">
        <v>26</v>
      </c>
      <c r="C16" s="103"/>
      <c r="D16" s="104"/>
      <c r="E16" s="24"/>
      <c r="F16" s="24"/>
      <c r="G16" s="24"/>
      <c r="H16" s="24">
        <f>SUM(H13:H15)</f>
        <v>120000</v>
      </c>
    </row>
    <row r="17" spans="1:10" ht="18.75" customHeight="1" x14ac:dyDescent="0.35">
      <c r="A17" s="102" t="s">
        <v>27</v>
      </c>
      <c r="B17" s="103"/>
      <c r="C17" s="103"/>
      <c r="D17" s="103"/>
      <c r="E17" s="103"/>
      <c r="F17" s="103"/>
      <c r="G17" s="103"/>
      <c r="H17" s="104"/>
    </row>
    <row r="18" spans="1:10" x14ac:dyDescent="0.35">
      <c r="A18" s="22">
        <v>2</v>
      </c>
      <c r="B18" s="99" t="s">
        <v>90</v>
      </c>
      <c r="C18" s="100"/>
      <c r="D18" s="101"/>
      <c r="E18" s="22" t="s">
        <v>49</v>
      </c>
      <c r="F18" s="22">
        <v>1</v>
      </c>
      <c r="G18" s="22">
        <v>1337.5</v>
      </c>
      <c r="H18" s="67">
        <f>(F18*G18)</f>
        <v>1337.5</v>
      </c>
    </row>
    <row r="19" spans="1:10" x14ac:dyDescent="0.35">
      <c r="A19" s="22">
        <v>3</v>
      </c>
      <c r="B19" s="99" t="s">
        <v>91</v>
      </c>
      <c r="C19" s="100"/>
      <c r="D19" s="101"/>
      <c r="E19" s="22" t="s">
        <v>49</v>
      </c>
      <c r="F19" s="22">
        <v>1</v>
      </c>
      <c r="G19" s="22">
        <v>293</v>
      </c>
      <c r="H19" s="67">
        <f>(F19*G19)</f>
        <v>293</v>
      </c>
    </row>
    <row r="20" spans="1:10" s="55" customFormat="1" x14ac:dyDescent="0.35">
      <c r="A20" s="67">
        <v>3</v>
      </c>
      <c r="B20" s="116" t="s">
        <v>92</v>
      </c>
      <c r="C20" s="117"/>
      <c r="D20" s="118"/>
      <c r="E20" s="22" t="s">
        <v>49</v>
      </c>
      <c r="F20" s="22">
        <v>1</v>
      </c>
      <c r="G20" s="67">
        <v>2140</v>
      </c>
      <c r="H20" s="67">
        <f>+(F20*G20)</f>
        <v>2140</v>
      </c>
    </row>
    <row r="21" spans="1:10" x14ac:dyDescent="0.35">
      <c r="A21" s="24"/>
      <c r="B21" s="102" t="s">
        <v>26</v>
      </c>
      <c r="C21" s="103"/>
      <c r="D21" s="104"/>
      <c r="E21" s="24"/>
      <c r="F21" s="24"/>
      <c r="G21" s="24"/>
      <c r="H21" s="68">
        <f>SUM(H18:H20)</f>
        <v>3770.5</v>
      </c>
    </row>
    <row r="22" spans="1:10" x14ac:dyDescent="0.35">
      <c r="A22" s="102" t="s">
        <v>64</v>
      </c>
      <c r="B22" s="103"/>
      <c r="C22" s="103"/>
      <c r="D22" s="103"/>
      <c r="E22" s="103"/>
      <c r="F22" s="103"/>
      <c r="G22" s="103"/>
      <c r="H22" s="104"/>
    </row>
    <row r="23" spans="1:10" ht="33" customHeight="1" x14ac:dyDescent="0.35">
      <c r="A23" s="22">
        <v>1</v>
      </c>
      <c r="B23" s="142" t="s">
        <v>89</v>
      </c>
      <c r="C23" s="143"/>
      <c r="D23" s="144"/>
      <c r="E23" s="22" t="s">
        <v>67</v>
      </c>
      <c r="F23" s="22">
        <v>12</v>
      </c>
      <c r="G23" s="22">
        <v>81</v>
      </c>
      <c r="H23" s="69">
        <f>(F23*G23)</f>
        <v>972</v>
      </c>
    </row>
    <row r="24" spans="1:10" x14ac:dyDescent="0.35">
      <c r="A24" s="70">
        <v>2</v>
      </c>
      <c r="B24" s="123"/>
      <c r="C24" s="124"/>
      <c r="D24" s="125"/>
      <c r="E24" s="70" t="s">
        <v>67</v>
      </c>
      <c r="F24" s="70"/>
      <c r="G24" s="70"/>
      <c r="H24" s="70"/>
    </row>
    <row r="25" spans="1:10" x14ac:dyDescent="0.35">
      <c r="A25" s="24"/>
      <c r="B25" s="102" t="s">
        <v>26</v>
      </c>
      <c r="C25" s="103"/>
      <c r="D25" s="104"/>
      <c r="E25" s="24"/>
      <c r="F25" s="24"/>
      <c r="G25" s="24"/>
      <c r="H25" s="68">
        <f>SUM(H23:H24)</f>
        <v>972</v>
      </c>
    </row>
    <row r="26" spans="1:10" s="66" customFormat="1" ht="17.399999999999999" x14ac:dyDescent="0.3">
      <c r="A26" s="71"/>
      <c r="B26" s="114" t="s">
        <v>28</v>
      </c>
      <c r="C26" s="114"/>
      <c r="D26" s="114"/>
      <c r="E26" s="71"/>
      <c r="F26" s="71"/>
      <c r="G26" s="71"/>
      <c r="H26" s="68">
        <f>H16+H21+H25</f>
        <v>124742.5</v>
      </c>
    </row>
    <row r="27" spans="1:10" x14ac:dyDescent="0.35">
      <c r="A27" s="25"/>
      <c r="B27" s="17" t="s">
        <v>29</v>
      </c>
      <c r="C27" s="17"/>
      <c r="D27" s="17"/>
      <c r="E27" s="26"/>
      <c r="F27" s="26"/>
      <c r="G27" s="26"/>
      <c r="H27" s="26"/>
    </row>
    <row r="28" spans="1:10" s="2" customFormat="1" x14ac:dyDescent="0.35">
      <c r="A28" s="2" t="s">
        <v>51</v>
      </c>
      <c r="H28" s="2" t="s">
        <v>53</v>
      </c>
    </row>
    <row r="29" spans="1:10" s="2" customFormat="1" x14ac:dyDescent="0.35">
      <c r="A29" s="8"/>
      <c r="B29" s="9"/>
      <c r="C29" s="8"/>
      <c r="D29" s="8"/>
      <c r="E29" s="8"/>
      <c r="F29" s="8"/>
      <c r="G29" s="8"/>
      <c r="H29" s="8"/>
      <c r="I29" s="10"/>
      <c r="J29" s="11"/>
    </row>
    <row r="30" spans="1:10" s="2" customFormat="1" x14ac:dyDescent="0.35"/>
    <row r="31" spans="1:10" s="2" customFormat="1" ht="21" customHeight="1" x14ac:dyDescent="0.35">
      <c r="A31" s="2" t="s">
        <v>79</v>
      </c>
      <c r="H31" s="2" t="s">
        <v>80</v>
      </c>
    </row>
    <row r="32" spans="1:10" s="2" customFormat="1" x14ac:dyDescent="0.35"/>
    <row r="33" spans="1:10" s="2" customFormat="1" x14ac:dyDescent="0.35">
      <c r="A33" s="8"/>
      <c r="B33" s="9"/>
      <c r="C33" s="8"/>
      <c r="D33" s="8"/>
      <c r="E33" s="8"/>
      <c r="F33" s="8"/>
      <c r="G33" s="8"/>
      <c r="H33" s="8"/>
      <c r="I33" s="10"/>
      <c r="J33" s="11"/>
    </row>
    <row r="34" spans="1:10" s="2" customFormat="1" x14ac:dyDescent="0.35"/>
    <row r="35" spans="1:10" s="2" customFormat="1" ht="21" customHeight="1" x14ac:dyDescent="0.35">
      <c r="A35" s="2" t="s">
        <v>31</v>
      </c>
    </row>
    <row r="36" spans="1:10" s="2" customFormat="1" x14ac:dyDescent="0.35"/>
  </sheetData>
  <mergeCells count="24">
    <mergeCell ref="B26:D26"/>
    <mergeCell ref="F5:H5"/>
    <mergeCell ref="F6:H6"/>
    <mergeCell ref="B20:D20"/>
    <mergeCell ref="B13:D13"/>
    <mergeCell ref="B14:D14"/>
    <mergeCell ref="A8:H8"/>
    <mergeCell ref="B23:D23"/>
    <mergeCell ref="B24:D24"/>
    <mergeCell ref="A9:H9"/>
    <mergeCell ref="A10:H10"/>
    <mergeCell ref="B11:D11"/>
    <mergeCell ref="A12:H12"/>
    <mergeCell ref="F1:H1"/>
    <mergeCell ref="E4:H4"/>
    <mergeCell ref="E2:H3"/>
    <mergeCell ref="B15:D15"/>
    <mergeCell ref="B16:D16"/>
    <mergeCell ref="A17:H17"/>
    <mergeCell ref="B21:D21"/>
    <mergeCell ref="A22:H22"/>
    <mergeCell ref="B25:D25"/>
    <mergeCell ref="B18:D18"/>
    <mergeCell ref="B19:D19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view="pageBreakPreview" zoomScale="60" zoomScaleNormal="100" workbookViewId="0">
      <selection activeCell="I13" sqref="I13"/>
    </sheetView>
  </sheetViews>
  <sheetFormatPr defaultColWidth="9.109375" defaultRowHeight="18" x14ac:dyDescent="0.35"/>
  <cols>
    <col min="1" max="1" width="4.44140625" style="19" customWidth="1"/>
    <col min="2" max="2" width="23.44140625" style="19" customWidth="1"/>
    <col min="3" max="3" width="9" style="19" customWidth="1"/>
    <col min="4" max="4" width="30.5546875" style="19" customWidth="1"/>
    <col min="5" max="5" width="10.44140625" style="19" customWidth="1"/>
    <col min="6" max="6" width="6.44140625" style="19" customWidth="1"/>
    <col min="7" max="7" width="15.88671875" style="19" customWidth="1"/>
    <col min="8" max="8" width="13.6640625" style="19" customWidth="1"/>
    <col min="9" max="9" width="24.44140625" style="19" customWidth="1"/>
    <col min="10" max="16384" width="9.109375" style="19"/>
  </cols>
  <sheetData>
    <row r="1" spans="1:9" x14ac:dyDescent="0.35">
      <c r="A1" s="19" t="s">
        <v>47</v>
      </c>
      <c r="F1" s="109" t="s">
        <v>41</v>
      </c>
      <c r="G1" s="109"/>
      <c r="H1" s="109"/>
      <c r="I1" s="109"/>
    </row>
    <row r="2" spans="1:9" x14ac:dyDescent="0.35">
      <c r="A2" s="19" t="s">
        <v>48</v>
      </c>
      <c r="E2" s="109" t="s">
        <v>65</v>
      </c>
      <c r="F2" s="111"/>
      <c r="G2" s="111"/>
      <c r="H2" s="111"/>
      <c r="I2" s="111"/>
    </row>
    <row r="3" spans="1:9" x14ac:dyDescent="0.35">
      <c r="E3" s="109"/>
      <c r="F3" s="111"/>
      <c r="G3" s="111"/>
      <c r="H3" s="111"/>
      <c r="I3" s="111"/>
    </row>
    <row r="4" spans="1:9" x14ac:dyDescent="0.35">
      <c r="F4" s="129" t="s">
        <v>32</v>
      </c>
      <c r="G4" s="129"/>
      <c r="H4" s="129"/>
      <c r="I4" s="129"/>
    </row>
    <row r="5" spans="1:9" x14ac:dyDescent="0.35">
      <c r="F5" s="115" t="s">
        <v>54</v>
      </c>
      <c r="G5" s="115"/>
      <c r="H5" s="115"/>
      <c r="I5" s="115"/>
    </row>
    <row r="6" spans="1:9" x14ac:dyDescent="0.35">
      <c r="F6" s="17"/>
      <c r="G6" s="17"/>
      <c r="H6" s="17"/>
    </row>
    <row r="7" spans="1:9" x14ac:dyDescent="0.35">
      <c r="A7" s="122" t="s">
        <v>18</v>
      </c>
      <c r="B7" s="122"/>
      <c r="C7" s="122"/>
      <c r="D7" s="122"/>
      <c r="E7" s="122"/>
      <c r="F7" s="122"/>
      <c r="G7" s="122"/>
      <c r="H7" s="122"/>
      <c r="I7" s="122"/>
    </row>
    <row r="8" spans="1:9" x14ac:dyDescent="0.35">
      <c r="A8" s="126" t="s">
        <v>78</v>
      </c>
      <c r="B8" s="126"/>
      <c r="C8" s="126"/>
      <c r="D8" s="126"/>
      <c r="E8" s="126"/>
      <c r="F8" s="126"/>
      <c r="G8" s="126"/>
      <c r="H8" s="126"/>
      <c r="I8" s="126"/>
    </row>
    <row r="9" spans="1:9" x14ac:dyDescent="0.35">
      <c r="A9" s="129" t="s">
        <v>40</v>
      </c>
      <c r="B9" s="129"/>
      <c r="C9" s="129"/>
      <c r="D9" s="129"/>
      <c r="E9" s="129"/>
      <c r="F9" s="129"/>
      <c r="G9" s="129"/>
      <c r="H9" s="129"/>
    </row>
    <row r="10" spans="1:9" ht="79.5" customHeight="1" x14ac:dyDescent="0.35">
      <c r="A10" s="21" t="s">
        <v>20</v>
      </c>
      <c r="B10" s="21" t="s">
        <v>33</v>
      </c>
      <c r="C10" s="130" t="s">
        <v>34</v>
      </c>
      <c r="D10" s="130"/>
      <c r="E10" s="130" t="s">
        <v>35</v>
      </c>
      <c r="F10" s="130"/>
      <c r="G10" s="21" t="s">
        <v>36</v>
      </c>
      <c r="H10" s="21" t="s">
        <v>37</v>
      </c>
      <c r="I10" s="21" t="s">
        <v>38</v>
      </c>
    </row>
    <row r="11" spans="1:9" ht="39" customHeight="1" x14ac:dyDescent="0.35">
      <c r="A11" s="23">
        <v>1</v>
      </c>
      <c r="B11" s="23" t="s">
        <v>81</v>
      </c>
      <c r="C11" s="127" t="s">
        <v>56</v>
      </c>
      <c r="D11" s="127"/>
      <c r="E11" s="128">
        <v>2</v>
      </c>
      <c r="F11" s="128"/>
      <c r="G11" s="23">
        <v>5</v>
      </c>
      <c r="H11" s="23">
        <v>10</v>
      </c>
      <c r="I11" s="22">
        <v>120000</v>
      </c>
    </row>
    <row r="12" spans="1:9" ht="37.5" customHeight="1" x14ac:dyDescent="0.35">
      <c r="A12" s="23">
        <v>2</v>
      </c>
      <c r="B12" s="23" t="s">
        <v>82</v>
      </c>
      <c r="C12" s="127" t="s">
        <v>56</v>
      </c>
      <c r="D12" s="127"/>
      <c r="E12" s="128">
        <v>2</v>
      </c>
      <c r="F12" s="128"/>
      <c r="G12" s="23">
        <v>5</v>
      </c>
      <c r="H12" s="23">
        <v>10</v>
      </c>
      <c r="I12" s="22">
        <v>120000</v>
      </c>
    </row>
    <row r="13" spans="1:9" ht="45" customHeight="1" x14ac:dyDescent="0.35">
      <c r="A13" s="23">
        <v>3</v>
      </c>
      <c r="B13" s="23" t="s">
        <v>63</v>
      </c>
      <c r="C13" s="127" t="s">
        <v>56</v>
      </c>
      <c r="D13" s="127"/>
      <c r="E13" s="128">
        <v>2</v>
      </c>
      <c r="F13" s="128"/>
      <c r="G13" s="23">
        <v>5</v>
      </c>
      <c r="H13" s="23">
        <v>10</v>
      </c>
      <c r="I13" s="22">
        <v>16000</v>
      </c>
    </row>
    <row r="14" spans="1:9" x14ac:dyDescent="0.35">
      <c r="A14" s="102" t="s">
        <v>39</v>
      </c>
      <c r="B14" s="103"/>
      <c r="C14" s="103"/>
      <c r="D14" s="103"/>
      <c r="E14" s="103"/>
      <c r="F14" s="103"/>
      <c r="G14" s="103"/>
      <c r="H14" s="104"/>
      <c r="I14" s="24">
        <f>SUM(I11:I13)</f>
        <v>256000</v>
      </c>
    </row>
    <row r="15" spans="1:9" x14ac:dyDescent="0.35">
      <c r="A15" s="27"/>
      <c r="B15" s="27"/>
      <c r="C15" s="27"/>
      <c r="D15" s="27"/>
      <c r="E15" s="27"/>
      <c r="F15" s="27"/>
      <c r="G15" s="27"/>
      <c r="H15" s="27"/>
      <c r="I15" s="26"/>
    </row>
    <row r="16" spans="1:9" s="2" customFormat="1" x14ac:dyDescent="0.35">
      <c r="A16" s="2" t="s">
        <v>51</v>
      </c>
      <c r="H16" s="2" t="s">
        <v>50</v>
      </c>
    </row>
    <row r="17" spans="1:10" s="2" customFormat="1" x14ac:dyDescent="0.35">
      <c r="A17" s="8"/>
      <c r="B17" s="9"/>
      <c r="C17" s="8"/>
      <c r="D17" s="8"/>
      <c r="E17" s="8"/>
      <c r="F17" s="8"/>
      <c r="G17" s="8"/>
      <c r="H17" s="8"/>
      <c r="I17" s="10"/>
      <c r="J17" s="11"/>
    </row>
    <row r="18" spans="1:10" s="2" customFormat="1" x14ac:dyDescent="0.35"/>
    <row r="19" spans="1:10" s="2" customFormat="1" x14ac:dyDescent="0.35">
      <c r="A19" s="2" t="s">
        <v>79</v>
      </c>
      <c r="H19" s="2" t="s">
        <v>80</v>
      </c>
    </row>
  </sheetData>
  <mergeCells count="17">
    <mergeCell ref="F1:I1"/>
    <mergeCell ref="E2:I2"/>
    <mergeCell ref="E3:I3"/>
    <mergeCell ref="C13:D13"/>
    <mergeCell ref="E13:F13"/>
    <mergeCell ref="A8:I8"/>
    <mergeCell ref="A9:H9"/>
    <mergeCell ref="C10:D10"/>
    <mergeCell ref="E10:F10"/>
    <mergeCell ref="F4:I4"/>
    <mergeCell ref="F5:I5"/>
    <mergeCell ref="A7:I7"/>
    <mergeCell ref="A14:H14"/>
    <mergeCell ref="C11:D11"/>
    <mergeCell ref="E11:F11"/>
    <mergeCell ref="C12:D12"/>
    <mergeCell ref="E12:F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zoomScale="69" zoomScaleNormal="69" zoomScaleSheetLayoutView="100" workbookViewId="0">
      <selection activeCell="F12" sqref="F12"/>
    </sheetView>
  </sheetViews>
  <sheetFormatPr defaultColWidth="9.109375" defaultRowHeight="18" x14ac:dyDescent="0.35"/>
  <cols>
    <col min="1" max="1" width="4.44140625" style="28" customWidth="1"/>
    <col min="2" max="2" width="48" style="28" customWidth="1"/>
    <col min="3" max="3" width="12.109375" style="28" customWidth="1"/>
    <col min="4" max="4" width="9.5546875" style="28" customWidth="1"/>
    <col min="5" max="5" width="12.44140625" style="28" customWidth="1"/>
    <col min="6" max="6" width="13.109375" style="28" customWidth="1"/>
    <col min="7" max="7" width="42" style="28" customWidth="1"/>
    <col min="8" max="16384" width="9.109375" style="28"/>
  </cols>
  <sheetData>
    <row r="1" spans="1:10" x14ac:dyDescent="0.35">
      <c r="A1" s="19" t="s">
        <v>47</v>
      </c>
      <c r="D1" s="134" t="s">
        <v>58</v>
      </c>
      <c r="E1" s="134"/>
      <c r="F1" s="134"/>
      <c r="G1" s="134"/>
    </row>
    <row r="2" spans="1:10" x14ac:dyDescent="0.35">
      <c r="A2" s="28" t="s">
        <v>48</v>
      </c>
      <c r="C2" s="39"/>
      <c r="D2" s="38"/>
      <c r="E2" s="40" t="s">
        <v>57</v>
      </c>
      <c r="F2" s="38"/>
      <c r="G2" s="38"/>
    </row>
    <row r="3" spans="1:10" x14ac:dyDescent="0.35">
      <c r="C3" s="134"/>
      <c r="D3" s="111"/>
      <c r="E3" s="111"/>
      <c r="F3" s="111"/>
      <c r="G3" s="111"/>
    </row>
    <row r="4" spans="1:10" x14ac:dyDescent="0.35">
      <c r="D4" s="129" t="s">
        <v>42</v>
      </c>
      <c r="E4" s="129"/>
      <c r="F4" s="129"/>
      <c r="G4" s="129"/>
    </row>
    <row r="5" spans="1:10" x14ac:dyDescent="0.35">
      <c r="D5" s="115" t="s">
        <v>55</v>
      </c>
      <c r="E5" s="115"/>
      <c r="F5" s="115"/>
      <c r="G5" s="115"/>
    </row>
    <row r="6" spans="1:10" x14ac:dyDescent="0.35">
      <c r="A6" s="132" t="s">
        <v>18</v>
      </c>
      <c r="B6" s="132"/>
      <c r="C6" s="132"/>
      <c r="D6" s="132"/>
      <c r="E6" s="132"/>
      <c r="F6" s="132"/>
    </row>
    <row r="7" spans="1:10" x14ac:dyDescent="0.35">
      <c r="A7" s="132" t="s">
        <v>62</v>
      </c>
      <c r="B7" s="132"/>
      <c r="C7" s="132"/>
      <c r="D7" s="132"/>
      <c r="E7" s="132"/>
      <c r="F7" s="132"/>
    </row>
    <row r="8" spans="1:10" x14ac:dyDescent="0.35">
      <c r="A8" s="133" t="s">
        <v>43</v>
      </c>
      <c r="B8" s="133"/>
      <c r="C8" s="133"/>
      <c r="D8" s="133"/>
      <c r="E8" s="133"/>
      <c r="F8" s="133"/>
    </row>
    <row r="9" spans="1:10" s="75" customFormat="1" ht="96.75" customHeight="1" x14ac:dyDescent="0.3">
      <c r="A9" s="72" t="s">
        <v>20</v>
      </c>
      <c r="B9" s="72" t="s">
        <v>21</v>
      </c>
      <c r="C9" s="72" t="s">
        <v>22</v>
      </c>
      <c r="D9" s="72" t="s">
        <v>23</v>
      </c>
      <c r="E9" s="73" t="s">
        <v>24</v>
      </c>
      <c r="F9" s="73" t="s">
        <v>25</v>
      </c>
      <c r="G9" s="72" t="s">
        <v>44</v>
      </c>
      <c r="H9" s="74"/>
    </row>
    <row r="10" spans="1:10" s="75" customFormat="1" ht="46.8" x14ac:dyDescent="0.3">
      <c r="A10" s="76">
        <v>1</v>
      </c>
      <c r="B10" s="77" t="s">
        <v>83</v>
      </c>
      <c r="C10" s="78" t="s">
        <v>49</v>
      </c>
      <c r="D10" s="78">
        <v>1</v>
      </c>
      <c r="E10" s="76">
        <v>2000000</v>
      </c>
      <c r="F10" s="76">
        <f>E10*D10</f>
        <v>2000000</v>
      </c>
      <c r="G10" s="79" t="s">
        <v>84</v>
      </c>
      <c r="H10" s="74"/>
      <c r="I10" s="78"/>
    </row>
    <row r="11" spans="1:10" s="75" customFormat="1" ht="62.4" x14ac:dyDescent="0.3">
      <c r="A11" s="76">
        <v>3</v>
      </c>
      <c r="B11" s="79" t="s">
        <v>85</v>
      </c>
      <c r="C11" s="78" t="s">
        <v>49</v>
      </c>
      <c r="D11" s="78">
        <v>1</v>
      </c>
      <c r="E11" s="141">
        <v>29999</v>
      </c>
      <c r="F11" s="76">
        <f>E11*D11</f>
        <v>29999</v>
      </c>
      <c r="G11" s="79" t="s">
        <v>86</v>
      </c>
      <c r="H11" s="74"/>
    </row>
    <row r="12" spans="1:10" x14ac:dyDescent="0.35">
      <c r="A12" s="29"/>
      <c r="B12" s="30" t="s">
        <v>28</v>
      </c>
      <c r="C12" s="29"/>
      <c r="D12" s="29"/>
      <c r="E12" s="29">
        <f>SUM(E10:E11)</f>
        <v>2029999</v>
      </c>
      <c r="F12" s="29">
        <f>SUM(F10:F11)</f>
        <v>2029999</v>
      </c>
      <c r="G12" s="35"/>
      <c r="H12" s="80"/>
      <c r="I12" s="31"/>
      <c r="J12" s="31"/>
    </row>
    <row r="13" spans="1:10" x14ac:dyDescent="0.35">
      <c r="A13" s="32"/>
      <c r="B13" s="33" t="s">
        <v>29</v>
      </c>
      <c r="C13" s="34"/>
      <c r="D13" s="34"/>
      <c r="E13" s="34"/>
      <c r="F13" s="34"/>
      <c r="H13" s="80"/>
    </row>
    <row r="14" spans="1:10" s="2" customFormat="1" x14ac:dyDescent="0.35">
      <c r="A14" s="2" t="s">
        <v>51</v>
      </c>
      <c r="E14" s="2" t="s">
        <v>50</v>
      </c>
      <c r="H14" s="58"/>
    </row>
    <row r="15" spans="1:10" s="2" customFormat="1" x14ac:dyDescent="0.35">
      <c r="A15" s="8"/>
      <c r="B15" s="9"/>
      <c r="C15" s="8"/>
      <c r="D15" s="8"/>
      <c r="E15" s="8"/>
      <c r="F15" s="8"/>
      <c r="G15" s="8"/>
      <c r="H15" s="8"/>
      <c r="I15" s="10"/>
      <c r="J15" s="11"/>
    </row>
    <row r="16" spans="1:10" s="2" customFormat="1" x14ac:dyDescent="0.35">
      <c r="H16" s="58"/>
    </row>
    <row r="17" spans="1:8" s="2" customFormat="1" x14ac:dyDescent="0.35">
      <c r="A17" s="2" t="s">
        <v>79</v>
      </c>
      <c r="E17" s="2" t="s">
        <v>80</v>
      </c>
      <c r="H17" s="58"/>
    </row>
    <row r="18" spans="1:8" s="19" customFormat="1" x14ac:dyDescent="0.35">
      <c r="B18" s="20"/>
      <c r="C18" s="131"/>
      <c r="D18" s="131"/>
      <c r="E18" s="131"/>
      <c r="F18" s="20"/>
      <c r="G18" s="20"/>
      <c r="H18" s="59"/>
    </row>
    <row r="19" spans="1:8" x14ac:dyDescent="0.35">
      <c r="H19" s="80"/>
    </row>
    <row r="20" spans="1:8" x14ac:dyDescent="0.35">
      <c r="H20" s="80"/>
    </row>
  </sheetData>
  <mergeCells count="8">
    <mergeCell ref="C18:E18"/>
    <mergeCell ref="A7:F7"/>
    <mergeCell ref="A8:F8"/>
    <mergeCell ref="D1:G1"/>
    <mergeCell ref="C3:G3"/>
    <mergeCell ref="D4:G4"/>
    <mergeCell ref="D5:G5"/>
    <mergeCell ref="A6:F6"/>
  </mergeCells>
  <phoneticPr fontId="9" type="noConversion"/>
  <pageMargins left="0.2" right="0.2" top="0.2" bottom="0.2" header="0.2" footer="0.2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3" sqref="C13"/>
    </sheetView>
  </sheetViews>
  <sheetFormatPr defaultRowHeight="13.2" x14ac:dyDescent="0.25"/>
  <cols>
    <col min="1" max="1" width="62.44140625" customWidth="1"/>
    <col min="2" max="2" width="12.6640625" customWidth="1"/>
    <col min="3" max="3" width="14.44140625" customWidth="1"/>
    <col min="4" max="4" width="10.21875" customWidth="1"/>
    <col min="5" max="5" width="10.44140625" customWidth="1"/>
    <col min="6" max="6" width="10.33203125" customWidth="1"/>
    <col min="7" max="7" width="10.5546875" customWidth="1"/>
    <col min="8" max="8" width="11.21875" customWidth="1"/>
  </cols>
  <sheetData>
    <row r="1" spans="1:8" x14ac:dyDescent="0.25">
      <c r="B1" t="s">
        <v>99</v>
      </c>
      <c r="D1" s="149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5">
      <c r="B2" t="s">
        <v>101</v>
      </c>
      <c r="C2" t="s">
        <v>102</v>
      </c>
      <c r="D2" s="149" t="s">
        <v>102</v>
      </c>
      <c r="E2" t="s">
        <v>108</v>
      </c>
      <c r="F2" t="s">
        <v>109</v>
      </c>
      <c r="G2" t="s">
        <v>110</v>
      </c>
      <c r="H2" t="s">
        <v>102</v>
      </c>
    </row>
    <row r="3" spans="1:8" x14ac:dyDescent="0.25">
      <c r="D3" s="149"/>
    </row>
    <row r="4" spans="1:8" x14ac:dyDescent="0.25">
      <c r="D4" s="149"/>
    </row>
    <row r="5" spans="1:8" ht="13.8" x14ac:dyDescent="0.25">
      <c r="A5" s="145" t="s">
        <v>93</v>
      </c>
      <c r="D5" s="149"/>
    </row>
    <row r="6" spans="1:8" ht="13.8" x14ac:dyDescent="0.25">
      <c r="A6" s="146" t="s">
        <v>94</v>
      </c>
      <c r="B6" s="148">
        <f>SUM('Проект штатного розпису на 2019'!I19:I22)*1.22</f>
        <v>113038.856</v>
      </c>
      <c r="C6" s="148">
        <f>SUM('Проект штатного розпису на 2019'!I19:I22)*1.22</f>
        <v>113038.856</v>
      </c>
      <c r="D6" s="150">
        <f>SUM('Проект штатного розпису на 2019'!I19:I22)*2*1.22</f>
        <v>226077.712</v>
      </c>
      <c r="E6" s="148">
        <f>SUM('Проект штатного розпису на 2019'!I19:I25)*3*1.22</f>
        <v>472219.05600000004</v>
      </c>
      <c r="F6" s="148">
        <f>SUM('Проект штатного розпису на 2019'!I19:I25)*3*1.22</f>
        <v>472219.05600000004</v>
      </c>
      <c r="G6" s="148">
        <f>SUM('Проект штатного розпису на 2019'!I19:I22)*3*1.22</f>
        <v>339116.56800000003</v>
      </c>
      <c r="H6" s="148">
        <f>SUM('Проект штатного розпису на 2019'!I19:I25)*3*1.22</f>
        <v>472219.05600000004</v>
      </c>
    </row>
    <row r="7" spans="1:8" ht="19.2" customHeight="1" x14ac:dyDescent="0.25">
      <c r="A7" s="146" t="s">
        <v>95</v>
      </c>
      <c r="B7" s="148"/>
      <c r="C7" s="148"/>
      <c r="D7" s="150">
        <f>SUM('КЕКВ 2210 матеріали'!H21,'КЕКВ 2210 матеріали'!H25)</f>
        <v>4742.5</v>
      </c>
      <c r="E7" s="148"/>
      <c r="F7" s="148"/>
      <c r="G7" s="148"/>
      <c r="H7" s="148"/>
    </row>
    <row r="8" spans="1:8" ht="13.8" x14ac:dyDescent="0.25">
      <c r="A8" s="145" t="s">
        <v>96</v>
      </c>
      <c r="B8" s="148"/>
      <c r="C8" s="148">
        <f>SUM('КЕКВ 3110 Обладнання'!F12)</f>
        <v>2029999</v>
      </c>
      <c r="D8" s="150"/>
      <c r="E8" s="148"/>
      <c r="F8" s="148"/>
      <c r="G8" s="148"/>
      <c r="H8" s="148"/>
    </row>
    <row r="9" spans="1:8" ht="13.8" x14ac:dyDescent="0.25">
      <c r="A9" s="145" t="s">
        <v>100</v>
      </c>
      <c r="B9" s="148"/>
      <c r="C9" s="148"/>
      <c r="D9" s="150"/>
      <c r="E9" s="148"/>
      <c r="F9" s="148">
        <v>128000</v>
      </c>
      <c r="G9" s="148">
        <v>68000</v>
      </c>
      <c r="H9" s="148">
        <v>60000</v>
      </c>
    </row>
    <row r="10" spans="1:8" ht="13.8" x14ac:dyDescent="0.25">
      <c r="A10" s="147" t="s">
        <v>98</v>
      </c>
      <c r="B10" s="148">
        <f>SUM(B6:B9,B11)/9</f>
        <v>12559.872888888889</v>
      </c>
      <c r="C10" s="148">
        <f t="shared" ref="C10:H10" si="0">SUM(C6:C9,C11)/9</f>
        <v>238115.31733333334</v>
      </c>
      <c r="D10" s="150">
        <f t="shared" si="0"/>
        <v>25646.690222222223</v>
      </c>
      <c r="E10" s="148">
        <f t="shared" si="0"/>
        <v>52468.784000000007</v>
      </c>
      <c r="F10" s="148">
        <f t="shared" si="0"/>
        <v>66691.006222222233</v>
      </c>
      <c r="G10" s="148">
        <f t="shared" si="0"/>
        <v>51901.840888888895</v>
      </c>
      <c r="H10" s="148">
        <f t="shared" si="0"/>
        <v>65802.117333333343</v>
      </c>
    </row>
    <row r="11" spans="1:8" ht="13.8" x14ac:dyDescent="0.25">
      <c r="A11" s="145" t="s">
        <v>97</v>
      </c>
      <c r="B11" s="148"/>
      <c r="C11" s="148"/>
      <c r="D11" s="150"/>
      <c r="E11" s="148"/>
      <c r="F11" s="148"/>
      <c r="G11" s="148">
        <v>60000</v>
      </c>
      <c r="H11" s="148">
        <v>60000</v>
      </c>
    </row>
    <row r="12" spans="1:8" ht="13.8" x14ac:dyDescent="0.25">
      <c r="A12" s="145" t="s">
        <v>111</v>
      </c>
      <c r="B12" s="148">
        <f>SUM(B6:B11)</f>
        <v>125598.72888888889</v>
      </c>
      <c r="C12" s="148">
        <f t="shared" ref="C12:H12" si="1">SUM(C6:C11)</f>
        <v>2381153.1733333333</v>
      </c>
      <c r="D12" s="150">
        <f t="shared" si="1"/>
        <v>256466.90222222221</v>
      </c>
      <c r="E12" s="148">
        <f t="shared" si="1"/>
        <v>524687.84000000008</v>
      </c>
      <c r="F12" s="148">
        <f t="shared" si="1"/>
        <v>666910.06222222233</v>
      </c>
      <c r="G12" s="148">
        <f t="shared" si="1"/>
        <v>519018.40888888889</v>
      </c>
      <c r="H12" s="148">
        <f t="shared" si="1"/>
        <v>658021.17333333346</v>
      </c>
    </row>
    <row r="13" spans="1:8" ht="13.8" x14ac:dyDescent="0.25">
      <c r="A13" s="145" t="s">
        <v>99</v>
      </c>
      <c r="B13" s="148">
        <f>SUM(B12:C12)</f>
        <v>2506751.9022222222</v>
      </c>
      <c r="D13" s="149"/>
    </row>
    <row r="14" spans="1:8" x14ac:dyDescent="0.25">
      <c r="D14" s="149"/>
    </row>
    <row r="15" spans="1:8" ht="13.8" x14ac:dyDescent="0.25">
      <c r="A15" s="145" t="s">
        <v>112</v>
      </c>
      <c r="B15" s="148">
        <f>SUM(B13,D12)</f>
        <v>2763218.8044444444</v>
      </c>
      <c r="D15" s="149"/>
      <c r="E15" s="148">
        <f>SUM(E12:H12)</f>
        <v>2368637.4844444445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</cp:lastModifiedBy>
  <cp:lastPrinted>2016-08-11T09:45:13Z</cp:lastPrinted>
  <dcterms:created xsi:type="dcterms:W3CDTF">2005-05-19T07:12:54Z</dcterms:created>
  <dcterms:modified xsi:type="dcterms:W3CDTF">2020-06-10T13:36:27Z</dcterms:modified>
</cp:coreProperties>
</file>