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1116" windowWidth="9672" windowHeight="8832" activeTab="4"/>
  </bookViews>
  <sheets>
    <sheet name="Проект штатного розпису на 2019" sheetId="19" r:id="rId1"/>
    <sheet name="КЕКВ 2210 матеріали" sheetId="20" r:id="rId2"/>
    <sheet name="КЕКВ 2250 Відрядження" sheetId="21" r:id="rId3"/>
    <sheet name="КЕКВ 3110 Обладнання" sheetId="22" r:id="rId4"/>
    <sheet name="Лист1" sheetId="27" r:id="rId5"/>
  </sheets>
  <definedNames>
    <definedName name="_xlnm.Print_Area" localSheetId="0">'Проект штатного розпису на 2019'!$A$1:$Q$32</definedName>
  </definedNames>
  <calcPr calcId="145621"/>
</workbook>
</file>

<file path=xl/calcChain.xml><?xml version="1.0" encoding="utf-8"?>
<calcChain xmlns="http://schemas.openxmlformats.org/spreadsheetml/2006/main">
  <c r="K7" i="27" l="1"/>
  <c r="K8" i="27"/>
  <c r="K9" i="27"/>
  <c r="K11" i="27"/>
  <c r="J7" i="27"/>
  <c r="J8" i="27"/>
  <c r="J9" i="27"/>
  <c r="J11" i="27"/>
  <c r="E7" i="27"/>
  <c r="E8" i="27"/>
  <c r="E9" i="27"/>
  <c r="E11" i="27"/>
  <c r="C8" i="27" l="1"/>
  <c r="D7" i="27"/>
  <c r="H19" i="20"/>
  <c r="E12" i="22"/>
  <c r="F11" i="22"/>
  <c r="F10" i="22"/>
  <c r="F12" i="22" s="1"/>
  <c r="I14" i="21"/>
  <c r="H25" i="20"/>
  <c r="H23" i="20"/>
  <c r="H20" i="20"/>
  <c r="H18" i="20"/>
  <c r="H15" i="20"/>
  <c r="H14" i="20"/>
  <c r="H13" i="20"/>
  <c r="H16" i="20" s="1"/>
  <c r="C26" i="19"/>
  <c r="I25" i="19"/>
  <c r="K25" i="19" s="1"/>
  <c r="I24" i="19"/>
  <c r="K24" i="19" s="1"/>
  <c r="I23" i="19"/>
  <c r="M23" i="19" s="1"/>
  <c r="I22" i="19"/>
  <c r="M22" i="19" s="1"/>
  <c r="I21" i="19"/>
  <c r="M21" i="19" s="1"/>
  <c r="I20" i="19"/>
  <c r="M20" i="19" s="1"/>
  <c r="I19" i="19"/>
  <c r="M19" i="19" s="1"/>
  <c r="I18" i="19"/>
  <c r="P21" i="19" l="1"/>
  <c r="P19" i="19"/>
  <c r="C6" i="27"/>
  <c r="C10" i="27" s="1"/>
  <c r="C12" i="27" s="1"/>
  <c r="G6" i="27"/>
  <c r="G10" i="27" s="1"/>
  <c r="G12" i="27" s="1"/>
  <c r="H6" i="27"/>
  <c r="H10" i="27" s="1"/>
  <c r="H12" i="27" s="1"/>
  <c r="D6" i="27"/>
  <c r="D10" i="27" s="1"/>
  <c r="D12" i="27" s="1"/>
  <c r="P20" i="19"/>
  <c r="B6" i="27"/>
  <c r="F6" i="27"/>
  <c r="I6" i="27"/>
  <c r="I10" i="27" s="1"/>
  <c r="I12" i="27" s="1"/>
  <c r="B10" i="27"/>
  <c r="F10" i="27"/>
  <c r="H21" i="20"/>
  <c r="H26" i="20" s="1"/>
  <c r="M26" i="19"/>
  <c r="P28" i="19" s="1"/>
  <c r="M25" i="19"/>
  <c r="K23" i="19"/>
  <c r="M24" i="19"/>
  <c r="K21" i="19"/>
  <c r="K22" i="19"/>
  <c r="K19" i="19"/>
  <c r="K20" i="19"/>
  <c r="I26" i="19"/>
  <c r="P22" i="19" s="1"/>
  <c r="J6" i="27" l="1"/>
  <c r="F12" i="27"/>
  <c r="J10" i="27"/>
  <c r="B12" i="27"/>
  <c r="E10" i="27"/>
  <c r="K10" i="27" s="1"/>
  <c r="E6" i="27"/>
  <c r="K26" i="19"/>
  <c r="P27" i="19" s="1"/>
  <c r="K6" i="27" l="1"/>
  <c r="B13" i="27"/>
  <c r="B15" i="27" s="1"/>
  <c r="E12" i="27"/>
  <c r="F15" i="27"/>
  <c r="J12" i="27"/>
  <c r="K12" i="27" l="1"/>
</calcChain>
</file>

<file path=xl/sharedStrings.xml><?xml version="1.0" encoding="utf-8"?>
<sst xmlns="http://schemas.openxmlformats.org/spreadsheetml/2006/main" count="163" uniqueCount="116">
  <si>
    <t>Київський національний університет імені Тараса Шевченка</t>
  </si>
  <si>
    <t>Оплата  праці по схемі посадових окладів та Указу Президента</t>
  </si>
  <si>
    <t>Кількість штатних посад</t>
  </si>
  <si>
    <t>Посадовий оклад</t>
  </si>
  <si>
    <t>РАЗОМ:</t>
  </si>
  <si>
    <t>ФЗП на місяць</t>
  </si>
  <si>
    <t>№ з/п</t>
  </si>
  <si>
    <t>Назва структурного підрозділу та посад</t>
  </si>
  <si>
    <t>ФЗП на рік</t>
  </si>
  <si>
    <t>науковий ступінь</t>
  </si>
  <si>
    <t>вчене звання</t>
  </si>
  <si>
    <t>Надбавки, %</t>
  </si>
  <si>
    <t>Доплати, %</t>
  </si>
  <si>
    <t>інші</t>
  </si>
  <si>
    <t>Головний науковий співробітник</t>
  </si>
  <si>
    <t xml:space="preserve">ПРОЕКТ ШТАТНОГО РОЗПИСУ </t>
  </si>
  <si>
    <t>ПІБ</t>
  </si>
  <si>
    <t xml:space="preserve">тема  № _______________________ </t>
  </si>
  <si>
    <t xml:space="preserve"> РОЗРАХУНОК КОШТОРИСНОЇ ВАРТОСТІ</t>
  </si>
  <si>
    <t>КЕКВ 2210 Предмети, матеріали, обладнання та інвентар</t>
  </si>
  <si>
    <t>№       п/п</t>
  </si>
  <si>
    <t>Найменування</t>
  </si>
  <si>
    <t>Одиниця обрахунку</t>
  </si>
  <si>
    <t>Кількість</t>
  </si>
  <si>
    <t>Ціна одиниці,     грн</t>
  </si>
  <si>
    <t>Вартість , грн.</t>
  </si>
  <si>
    <t>Разом</t>
  </si>
  <si>
    <t>Комплектуючі до обладнання та витратні матеріали</t>
  </si>
  <si>
    <t>ВСЬОГО:</t>
  </si>
  <si>
    <t xml:space="preserve">                                                           </t>
  </si>
  <si>
    <t xml:space="preserve">Додаток 2 </t>
  </si>
  <si>
    <t>Науковий керівник теми № ___________</t>
  </si>
  <si>
    <t>тема № ______________________________</t>
  </si>
  <si>
    <t>Місто</t>
  </si>
  <si>
    <t>Мета</t>
  </si>
  <si>
    <t>Кількість працівників у відрядженні</t>
  </si>
  <si>
    <t>Тривалість відрядження 1 працівника (днів)</t>
  </si>
  <si>
    <t>Тривалість відряд.всіх прац-ків (днів)</t>
  </si>
  <si>
    <t>Вартість   (грн.)</t>
  </si>
  <si>
    <t>Всього:</t>
  </si>
  <si>
    <t xml:space="preserve">КЕКВ 2250 Видатки на відрядження </t>
  </si>
  <si>
    <t>Додаток 3</t>
  </si>
  <si>
    <t>тема № ________________________</t>
  </si>
  <si>
    <t>КЕКВ 3110 Придбання обладнання і предметів довгострокового  користування</t>
  </si>
  <si>
    <t>Обгрунтування та очікувані результати</t>
  </si>
  <si>
    <t>Провідний науковий співробітник</t>
  </si>
  <si>
    <t>Науковий співробітник</t>
  </si>
  <si>
    <t>"Затверджую"</t>
  </si>
  <si>
    <t>Проректор з наукової роботи_________ В.С. Мартинюк</t>
  </si>
  <si>
    <t>шт.</t>
  </si>
  <si>
    <t>______________М.В.Макарець</t>
  </si>
  <si>
    <t>Декан фізичного  факультету</t>
  </si>
  <si>
    <r>
      <t>факультет __</t>
    </r>
    <r>
      <rPr>
        <u/>
        <sz val="14"/>
        <rFont val="Times New Roman"/>
        <family val="1"/>
        <charset val="204"/>
      </rPr>
      <t>фізичний_</t>
    </r>
    <r>
      <rPr>
        <sz val="14"/>
        <rFont val="Times New Roman"/>
        <family val="1"/>
      </rPr>
      <t>___________</t>
    </r>
  </si>
  <si>
    <t>______________М.В. Макарець</t>
  </si>
  <si>
    <r>
      <t>факультет __</t>
    </r>
    <r>
      <rPr>
        <u/>
        <sz val="14"/>
        <rFont val="Times New Roman"/>
        <family val="1"/>
        <charset val="204"/>
      </rPr>
      <t>фізичний</t>
    </r>
    <r>
      <rPr>
        <sz val="14"/>
        <rFont val="Times New Roman"/>
        <family val="1"/>
      </rPr>
      <t>__________________</t>
    </r>
  </si>
  <si>
    <t>факультет _фізичний_____________</t>
  </si>
  <si>
    <t>Участь в роботі наукової конференції</t>
  </si>
  <si>
    <t>до  пропозицій щодо обсягів фінансування тем на 2019 рік</t>
  </si>
  <si>
    <t xml:space="preserve">                            Додаток 5</t>
  </si>
  <si>
    <t>Молодший  науковий співробітник</t>
  </si>
  <si>
    <t>Декан фізичного факультету</t>
  </si>
  <si>
    <t>М.В.Макарець</t>
  </si>
  <si>
    <t>на 2020 рік</t>
  </si>
  <si>
    <t>Чернівці</t>
  </si>
  <si>
    <t>Канцелярські товари</t>
  </si>
  <si>
    <t>до  пропозицій щодо обсягів фінансування тем на 2020 рік</t>
  </si>
  <si>
    <t>науковий керівник Базилевич В.Д.</t>
  </si>
  <si>
    <t>шт</t>
  </si>
  <si>
    <t xml:space="preserve">Конкурс “Підтримка досліджень провідних та молодих учених” </t>
  </si>
  <si>
    <t>Проєкт "Розробка методів акусто-керованої модифікації та машинно-орієнтованої характеризації кремнієвих сонячних елементів"</t>
  </si>
  <si>
    <t>на 2020/21 рік</t>
  </si>
  <si>
    <t xml:space="preserve">складність роботи </t>
  </si>
  <si>
    <t>к-ть місяців</t>
  </si>
  <si>
    <t>Костильов, д.наук, старший н.с.</t>
  </si>
  <si>
    <t>Оліх, д. наук, доцент</t>
  </si>
  <si>
    <t>канд. наук</t>
  </si>
  <si>
    <t>Лозицький</t>
  </si>
  <si>
    <t>Інженер 1 категорії</t>
  </si>
  <si>
    <t>на 2021рік</t>
  </si>
  <si>
    <t>Науковий керівник проєкту</t>
  </si>
  <si>
    <t>______________О.Я.Оліх</t>
  </si>
  <si>
    <t>Чікаго</t>
  </si>
  <si>
    <t>Відень</t>
  </si>
  <si>
    <t>Параметричний аналізатор Keithley 4200A-SCS</t>
  </si>
  <si>
    <t>Для високоточного та швидкісного вимірювання вольт-амперних та вольт-фарадных характеристик</t>
  </si>
  <si>
    <t>Ноутбук Asus TUF Gaming FX505DU-AL079</t>
  </si>
  <si>
    <t>Для проведення розрахунків штучних нейронних мереж з використанням технології паралельного обчислення CUDA</t>
  </si>
  <si>
    <t>Інші витрати</t>
  </si>
  <si>
    <t>Публікаційний внесок</t>
  </si>
  <si>
    <t>Папір офісний UPM-Kymmene A4 80 г/м NEW Future Laser білий</t>
  </si>
  <si>
    <t>Картридж C13S050167, Epson EPL-6200</t>
  </si>
  <si>
    <t>Фотобарабан Minolta PP-1100/1250, Epson EPL-6200 HANP</t>
  </si>
  <si>
    <t>Картридж HP LJ 5L / 6L, C3906A</t>
  </si>
  <si>
    <t>1. Прямі витрати</t>
  </si>
  <si>
    <t>1.1. Витрати на оплату праці, включно з нарахуваннями</t>
  </si>
  <si>
    <t>1.2. Матеріали, необхідні для виконання робіт, крім спецустаткування</t>
  </si>
  <si>
    <t>1.3. Спецустаткування (обладнання)</t>
  </si>
  <si>
    <t>4. Інші витрати (за необхідності)</t>
  </si>
  <si>
    <r>
      <t xml:space="preserve">2. </t>
    </r>
    <r>
      <rPr>
        <b/>
        <sz val="11"/>
        <rFont val="Times New Roman"/>
        <family val="1"/>
        <charset val="204"/>
      </rPr>
      <t>Непрямі витрати</t>
    </r>
    <r>
      <rPr>
        <sz val="11"/>
        <rFont val="Times New Roman"/>
        <family val="1"/>
        <charset val="204"/>
      </rPr>
      <t xml:space="preserve">  (не більше 10% від загального обсягу витрат )</t>
    </r>
  </si>
  <si>
    <t>ЕВП1</t>
  </si>
  <si>
    <t>1.4. Витрати на службові відрядження</t>
  </si>
  <si>
    <t>3 кв</t>
  </si>
  <si>
    <t>4кв</t>
  </si>
  <si>
    <t>ЕВП2</t>
  </si>
  <si>
    <t>ЕВП3</t>
  </si>
  <si>
    <t>ЕВП4</t>
  </si>
  <si>
    <t>ЕВП5</t>
  </si>
  <si>
    <t>ЕВП6</t>
  </si>
  <si>
    <t>1кв</t>
  </si>
  <si>
    <t>2кв</t>
  </si>
  <si>
    <t>3кв</t>
  </si>
  <si>
    <t>Разом, грн</t>
  </si>
  <si>
    <t>Рік</t>
  </si>
  <si>
    <t>NoName</t>
  </si>
  <si>
    <t>Рік 1</t>
  </si>
  <si>
    <t>Рік2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</si>
</sst>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name val="Arial Cyr"/>
      <charset val="204"/>
    </font>
    <font>
      <sz val="14"/>
      <name val="Times New Roman"/>
      <family val="1"/>
    </font>
    <font>
      <b/>
      <sz val="14"/>
      <name val="Times New Roman"/>
      <family val="1"/>
    </font>
    <font>
      <sz val="8"/>
      <name val="Arial Cyr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Cyr"/>
    </font>
    <font>
      <u/>
      <sz val="14"/>
      <name val="Times New Roman"/>
      <family val="1"/>
      <charset val="204"/>
    </font>
    <font>
      <sz val="12"/>
      <name val="Times New Roman"/>
      <family val="1"/>
    </font>
    <font>
      <sz val="12"/>
      <name val="Arial Cyr"/>
      <charset val="204"/>
    </font>
    <font>
      <sz val="14"/>
      <color indexed="10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2" fillId="0" borderId="0"/>
    <xf numFmtId="0" fontId="10" fillId="0" borderId="0"/>
    <xf numFmtId="0" fontId="6" fillId="0" borderId="0"/>
  </cellStyleXfs>
  <cellXfs count="15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NumberFormat="1" applyFont="1" applyFill="1"/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justify" vertical="top" wrapText="1"/>
    </xf>
    <xf numFmtId="2" fontId="4" fillId="0" borderId="0" xfId="0" applyNumberFormat="1" applyFont="1" applyFill="1" applyBorder="1" applyAlignment="1">
      <alignment horizontal="center" vertical="top" wrapText="1"/>
    </xf>
    <xf numFmtId="2" fontId="1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/>
    <xf numFmtId="0" fontId="2" fillId="0" borderId="0" xfId="0" applyFont="1" applyFill="1" applyBorder="1"/>
    <xf numFmtId="0" fontId="2" fillId="0" borderId="5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/>
    <xf numFmtId="0" fontId="7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center" vertical="top"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8" fillId="0" borderId="0" xfId="0" applyFont="1" applyBorder="1" applyAlignment="1">
      <alignment horizontal="right"/>
    </xf>
    <xf numFmtId="0" fontId="7" fillId="0" borderId="0" xfId="2" applyFont="1"/>
    <xf numFmtId="0" fontId="8" fillId="0" borderId="8" xfId="2" applyFont="1" applyBorder="1" applyAlignment="1">
      <alignment horizontal="right"/>
    </xf>
    <xf numFmtId="0" fontId="8" fillId="0" borderId="8" xfId="2" applyFont="1" applyBorder="1" applyAlignment="1">
      <alignment horizontal="left"/>
    </xf>
    <xf numFmtId="0" fontId="8" fillId="0" borderId="8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7" fillId="0" borderId="0" xfId="2" applyFont="1" applyBorder="1" applyAlignment="1">
      <alignment horizontal="left"/>
    </xf>
    <xf numFmtId="0" fontId="7" fillId="0" borderId="0" xfId="2" applyFont="1" applyBorder="1"/>
    <xf numFmtId="0" fontId="7" fillId="0" borderId="8" xfId="2" applyFont="1" applyBorder="1"/>
    <xf numFmtId="0" fontId="2" fillId="0" borderId="8" xfId="0" applyFont="1" applyFill="1" applyBorder="1" applyAlignment="1">
      <alignment horizontal="center" vertical="top" wrapText="1"/>
    </xf>
    <xf numFmtId="0" fontId="2" fillId="0" borderId="8" xfId="0" applyFont="1" applyFill="1" applyBorder="1"/>
    <xf numFmtId="0" fontId="0" fillId="0" borderId="0" xfId="0" applyAlignment="1"/>
    <xf numFmtId="0" fontId="7" fillId="0" borderId="0" xfId="2" applyFont="1" applyAlignment="1"/>
    <xf numFmtId="0" fontId="2" fillId="0" borderId="0" xfId="0" applyFont="1" applyAlignment="1"/>
    <xf numFmtId="0" fontId="2" fillId="0" borderId="9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3" applyFont="1" applyFill="1" applyBorder="1" applyAlignment="1">
      <alignment horizontal="center" vertical="center" wrapText="1"/>
    </xf>
    <xf numFmtId="2" fontId="2" fillId="0" borderId="8" xfId="0" applyNumberFormat="1" applyFont="1" applyFill="1" applyBorder="1" applyAlignment="1">
      <alignment horizontal="center"/>
    </xf>
    <xf numFmtId="0" fontId="2" fillId="0" borderId="8" xfId="3" applyFont="1" applyFill="1" applyBorder="1" applyAlignment="1">
      <alignment horizontal="left" vertical="center" wrapText="1"/>
    </xf>
    <xf numFmtId="0" fontId="2" fillId="0" borderId="8" xfId="3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7" xfId="3" applyFont="1" applyFill="1" applyBorder="1" applyAlignment="1">
      <alignment horizontal="left" vertical="center" wrapText="1"/>
    </xf>
    <xf numFmtId="0" fontId="2" fillId="0" borderId="7" xfId="3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justify" vertical="top" wrapText="1"/>
    </xf>
    <xf numFmtId="2" fontId="1" fillId="0" borderId="12" xfId="0" applyNumberFormat="1" applyFont="1" applyFill="1" applyBorder="1" applyAlignment="1">
      <alignment horizontal="center" vertical="top" wrapText="1"/>
    </xf>
    <xf numFmtId="0" fontId="7" fillId="0" borderId="0" xfId="0" applyFont="1" applyFill="1"/>
    <xf numFmtId="0" fontId="14" fillId="0" borderId="0" xfId="0" applyFont="1"/>
    <xf numFmtId="0" fontId="15" fillId="0" borderId="0" xfId="0" applyFont="1"/>
    <xf numFmtId="0" fontId="2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0" borderId="10" xfId="0" applyFont="1" applyFill="1" applyBorder="1"/>
    <xf numFmtId="0" fontId="3" fillId="0" borderId="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0" xfId="0" applyFont="1" applyAlignment="1">
      <alignment horizontal="left" vertical="center" wrapText="1" indent="1"/>
    </xf>
    <xf numFmtId="0" fontId="8" fillId="0" borderId="0" xfId="0" applyFont="1"/>
    <xf numFmtId="0" fontId="7" fillId="0" borderId="8" xfId="0" applyFont="1" applyFill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0" borderId="8" xfId="0" applyFont="1" applyBorder="1" applyAlignment="1">
      <alignment horizontal="right"/>
    </xf>
    <xf numFmtId="0" fontId="14" fillId="0" borderId="8" xfId="2" applyFont="1" applyBorder="1" applyAlignment="1">
      <alignment horizontal="center" vertical="center" wrapText="1"/>
    </xf>
    <xf numFmtId="0" fontId="14" fillId="0" borderId="8" xfId="2" applyFont="1" applyFill="1" applyBorder="1" applyAlignment="1">
      <alignment horizontal="center" vertical="center" wrapText="1"/>
    </xf>
    <xf numFmtId="0" fontId="14" fillId="0" borderId="0" xfId="2" applyFont="1" applyAlignment="1">
      <alignment wrapText="1"/>
    </xf>
    <xf numFmtId="0" fontId="14" fillId="0" borderId="0" xfId="2" applyFont="1"/>
    <xf numFmtId="0" fontId="14" fillId="0" borderId="8" xfId="2" applyFont="1" applyFill="1" applyBorder="1" applyAlignment="1">
      <alignment horizontal="center" vertical="top"/>
    </xf>
    <xf numFmtId="0" fontId="14" fillId="0" borderId="0" xfId="2" applyFont="1" applyFill="1" applyBorder="1" applyAlignment="1">
      <alignment horizontal="left" vertical="top" wrapText="1"/>
    </xf>
    <xf numFmtId="0" fontId="14" fillId="0" borderId="8" xfId="2" applyFont="1" applyBorder="1" applyAlignment="1">
      <alignment horizontal="center" vertical="top"/>
    </xf>
    <xf numFmtId="0" fontId="14" fillId="0" borderId="8" xfId="2" applyFont="1" applyFill="1" applyBorder="1" applyAlignment="1">
      <alignment horizontal="left" vertical="top" wrapText="1"/>
    </xf>
    <xf numFmtId="0" fontId="7" fillId="0" borderId="0" xfId="2" applyFont="1" applyAlignment="1">
      <alignment wrapText="1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/>
    </xf>
    <xf numFmtId="2" fontId="3" fillId="0" borderId="17" xfId="0" applyNumberFormat="1" applyFont="1" applyFill="1" applyBorder="1" applyAlignment="1">
      <alignment horizontal="center"/>
    </xf>
    <xf numFmtId="0" fontId="2" fillId="0" borderId="15" xfId="0" applyNumberFormat="1" applyFont="1" applyFill="1" applyBorder="1" applyAlignment="1">
      <alignment horizontal="center"/>
    </xf>
    <xf numFmtId="1" fontId="2" fillId="0" borderId="17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3" fontId="14" fillId="0" borderId="8" xfId="2" applyNumberFormat="1" applyFont="1" applyFill="1" applyBorder="1" applyAlignment="1">
      <alignment horizontal="center" vertical="top"/>
    </xf>
    <xf numFmtId="0" fontId="11" fillId="0" borderId="0" xfId="0" applyFont="1"/>
    <xf numFmtId="49" fontId="11" fillId="0" borderId="0" xfId="0" applyNumberFormat="1" applyFont="1"/>
    <xf numFmtId="0" fontId="11" fillId="0" borderId="0" xfId="0" applyFont="1" applyAlignment="1">
      <alignment horizontal="justify" vertical="center"/>
    </xf>
    <xf numFmtId="0" fontId="0" fillId="0" borderId="20" xfId="0" applyBorder="1"/>
    <xf numFmtId="0" fontId="0" fillId="0" borderId="21" xfId="0" applyBorder="1"/>
    <xf numFmtId="1" fontId="2" fillId="0" borderId="8" xfId="0" applyNumberFormat="1" applyFont="1" applyFill="1" applyBorder="1" applyAlignment="1">
      <alignment horizontal="center"/>
    </xf>
    <xf numFmtId="1" fontId="2" fillId="0" borderId="7" xfId="0" applyNumberFormat="1" applyFont="1" applyFill="1" applyBorder="1" applyAlignment="1">
      <alignment horizontal="center"/>
    </xf>
    <xf numFmtId="1" fontId="1" fillId="0" borderId="12" xfId="0" applyNumberFormat="1" applyFont="1" applyFill="1" applyBorder="1" applyAlignment="1">
      <alignment horizontal="center" vertical="top" wrapText="1"/>
    </xf>
    <xf numFmtId="1" fontId="2" fillId="0" borderId="10" xfId="0" applyNumberFormat="1" applyFont="1" applyFill="1" applyBorder="1" applyAlignment="1">
      <alignment horizontal="left"/>
    </xf>
    <xf numFmtId="1" fontId="0" fillId="0" borderId="0" xfId="0" applyNumberFormat="1"/>
    <xf numFmtId="1" fontId="0" fillId="0" borderId="20" xfId="0" applyNumberFormat="1" applyBorder="1"/>
    <xf numFmtId="1" fontId="0" fillId="0" borderId="21" xfId="0" applyNumberFormat="1" applyBorder="1"/>
    <xf numFmtId="0" fontId="3" fillId="0" borderId="14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2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2" fillId="0" borderId="0" xfId="0" applyFont="1" applyFill="1" applyAlignment="1">
      <alignment horizontal="center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8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0" xfId="0" applyFont="1" applyAlignment="1">
      <alignment horizontal="center"/>
    </xf>
    <xf numFmtId="49" fontId="7" fillId="0" borderId="17" xfId="0" applyNumberFormat="1" applyFont="1" applyBorder="1" applyAlignment="1">
      <alignment horizontal="left" vertical="top"/>
    </xf>
    <xf numFmtId="49" fontId="7" fillId="0" borderId="18" xfId="0" applyNumberFormat="1" applyFont="1" applyBorder="1" applyAlignment="1">
      <alignment horizontal="left" vertical="top"/>
    </xf>
    <xf numFmtId="49" fontId="7" fillId="0" borderId="13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14" fillId="0" borderId="19" xfId="0" applyFont="1" applyBorder="1" applyAlignment="1">
      <alignment horizontal="left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7" fillId="0" borderId="0" xfId="0" applyFont="1" applyAlignment="1"/>
    <xf numFmtId="0" fontId="2" fillId="0" borderId="0" xfId="0" applyFont="1" applyFill="1" applyAlignment="1">
      <alignment wrapText="1"/>
    </xf>
    <xf numFmtId="0" fontId="0" fillId="0" borderId="0" xfId="0" applyAlignment="1"/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8" xfId="0" applyFont="1" applyBorder="1" applyAlignment="1">
      <alignment horizontal="center" vertical="center" wrapText="1"/>
    </xf>
    <xf numFmtId="0" fontId="7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7" fillId="0" borderId="0" xfId="2" applyFont="1" applyAlignment="1">
      <alignment horizontal="left"/>
    </xf>
    <xf numFmtId="0" fontId="7" fillId="0" borderId="0" xfId="2" applyFont="1" applyAlignment="1"/>
  </cellXfs>
  <cellStyles count="4">
    <cellStyle name="Обычный" xfId="0" builtinId="0"/>
    <cellStyle name="Обычный 2" xfId="1"/>
    <cellStyle name="Обычный_06БФ050-01" xfId="2"/>
    <cellStyle name="Обычный_Штатний ФІЗИЧНИЙ Ф-Т 20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view="pageBreakPreview" topLeftCell="A10" zoomScale="75" zoomScaleNormal="100" workbookViewId="0">
      <selection activeCell="N22" sqref="N22"/>
    </sheetView>
  </sheetViews>
  <sheetFormatPr defaultColWidth="9.109375" defaultRowHeight="18" x14ac:dyDescent="0.35"/>
  <cols>
    <col min="1" max="1" width="4.6640625" style="2" customWidth="1"/>
    <col min="2" max="2" width="39.6640625" style="2" customWidth="1"/>
    <col min="3" max="3" width="15.109375" style="2" customWidth="1"/>
    <col min="4" max="4" width="14.88671875" style="2" customWidth="1"/>
    <col min="5" max="5" width="14.6640625" style="2" customWidth="1"/>
    <col min="6" max="6" width="9.33203125" style="2" customWidth="1"/>
    <col min="7" max="7" width="14.44140625" style="2" customWidth="1"/>
    <col min="8" max="8" width="11" style="2" customWidth="1"/>
    <col min="9" max="9" width="14.6640625" style="2" customWidth="1"/>
    <col min="10" max="10" width="10" style="2" customWidth="1"/>
    <col min="11" max="11" width="14.33203125" style="2" customWidth="1"/>
    <col min="12" max="12" width="13" style="2" customWidth="1"/>
    <col min="13" max="13" width="15" style="2" customWidth="1"/>
    <col min="14" max="14" width="37.5546875" style="2" customWidth="1"/>
    <col min="15" max="15" width="9.109375" style="2"/>
    <col min="16" max="16" width="15.44140625" style="2" customWidth="1"/>
    <col min="17" max="16384" width="9.109375" style="2"/>
  </cols>
  <sheetData>
    <row r="1" spans="1:14" x14ac:dyDescent="0.35">
      <c r="A1" s="19" t="s">
        <v>47</v>
      </c>
      <c r="B1" s="19"/>
      <c r="C1" s="19"/>
      <c r="D1" s="19"/>
      <c r="J1" s="103"/>
      <c r="K1" s="103"/>
      <c r="L1" s="103"/>
      <c r="M1" s="103"/>
    </row>
    <row r="2" spans="1:14" x14ac:dyDescent="0.35">
      <c r="A2" s="19" t="s">
        <v>48</v>
      </c>
      <c r="B2" s="19"/>
      <c r="C2" s="19"/>
      <c r="D2" s="19"/>
      <c r="I2" s="103" t="s">
        <v>65</v>
      </c>
      <c r="J2" s="103"/>
      <c r="K2" s="103"/>
    </row>
    <row r="3" spans="1:14" x14ac:dyDescent="0.35">
      <c r="I3" s="103"/>
      <c r="J3" s="103"/>
      <c r="K3" s="103"/>
    </row>
    <row r="7" spans="1:14" x14ac:dyDescent="0.35">
      <c r="A7" s="115" t="s">
        <v>15</v>
      </c>
      <c r="B7" s="115"/>
      <c r="C7" s="115"/>
      <c r="D7" s="115"/>
      <c r="E7" s="115"/>
      <c r="F7" s="115"/>
      <c r="G7" s="115"/>
      <c r="H7" s="115"/>
      <c r="I7" s="115"/>
      <c r="J7" s="81"/>
      <c r="L7" s="81"/>
    </row>
    <row r="8" spans="1:14" x14ac:dyDescent="0.35">
      <c r="A8" s="112" t="s">
        <v>0</v>
      </c>
      <c r="B8" s="112"/>
      <c r="C8" s="112"/>
      <c r="D8" s="112"/>
      <c r="E8" s="112"/>
      <c r="F8" s="112"/>
      <c r="G8" s="112"/>
      <c r="H8" s="112"/>
      <c r="I8" s="112"/>
      <c r="J8" s="80"/>
      <c r="L8" s="80"/>
    </row>
    <row r="9" spans="1:14" x14ac:dyDescent="0.35">
      <c r="A9" s="112" t="s">
        <v>68</v>
      </c>
      <c r="B9" s="112"/>
      <c r="C9" s="112"/>
      <c r="D9" s="112"/>
      <c r="E9" s="112"/>
      <c r="F9" s="112"/>
      <c r="G9" s="112"/>
      <c r="H9" s="112"/>
      <c r="I9" s="112"/>
      <c r="J9" s="80"/>
      <c r="L9" s="80"/>
    </row>
    <row r="10" spans="1:14" x14ac:dyDescent="0.35">
      <c r="A10" s="112" t="s">
        <v>1</v>
      </c>
      <c r="B10" s="112"/>
      <c r="C10" s="112"/>
      <c r="D10" s="112"/>
      <c r="E10" s="112"/>
      <c r="F10" s="112"/>
      <c r="G10" s="112"/>
      <c r="H10" s="112"/>
      <c r="I10" s="112"/>
      <c r="J10" s="80"/>
      <c r="L10" s="80"/>
    </row>
    <row r="11" spans="1:14" ht="18.600000000000001" thickBot="1" x14ac:dyDescent="0.4">
      <c r="A11" s="104" t="s">
        <v>70</v>
      </c>
      <c r="B11" s="104"/>
      <c r="C11" s="104"/>
      <c r="D11" s="104"/>
      <c r="E11" s="104"/>
      <c r="F11" s="104"/>
      <c r="G11" s="104"/>
      <c r="H11" s="104"/>
      <c r="I11" s="104"/>
      <c r="J11" s="79"/>
      <c r="L11" s="79"/>
    </row>
    <row r="12" spans="1:14" s="3" customFormat="1" ht="18.600000000000001" thickBot="1" x14ac:dyDescent="0.4">
      <c r="A12" s="105" t="s">
        <v>6</v>
      </c>
      <c r="B12" s="105" t="s">
        <v>7</v>
      </c>
      <c r="C12" s="105" t="s">
        <v>2</v>
      </c>
      <c r="D12" s="105" t="s">
        <v>3</v>
      </c>
      <c r="E12" s="101" t="s">
        <v>11</v>
      </c>
      <c r="F12" s="107"/>
      <c r="G12" s="101" t="s">
        <v>12</v>
      </c>
      <c r="H12" s="102"/>
      <c r="I12" s="105" t="s">
        <v>5</v>
      </c>
      <c r="J12" s="101">
        <v>2020</v>
      </c>
      <c r="K12" s="102"/>
      <c r="L12" s="101">
        <v>2021</v>
      </c>
      <c r="M12" s="102"/>
    </row>
    <row r="13" spans="1:14" s="3" customFormat="1" ht="56.25" customHeight="1" thickBot="1" x14ac:dyDescent="0.4">
      <c r="A13" s="106"/>
      <c r="B13" s="106"/>
      <c r="C13" s="106"/>
      <c r="D13" s="106"/>
      <c r="E13" s="4" t="s">
        <v>71</v>
      </c>
      <c r="F13" s="4" t="s">
        <v>13</v>
      </c>
      <c r="G13" s="4" t="s">
        <v>9</v>
      </c>
      <c r="H13" s="4" t="s">
        <v>10</v>
      </c>
      <c r="I13" s="106"/>
      <c r="J13" s="4" t="s">
        <v>72</v>
      </c>
      <c r="K13" s="4" t="s">
        <v>8</v>
      </c>
      <c r="L13" s="4" t="s">
        <v>72</v>
      </c>
      <c r="M13" s="4" t="s">
        <v>8</v>
      </c>
      <c r="N13" s="3" t="s">
        <v>16</v>
      </c>
    </row>
    <row r="14" spans="1:14" s="3" customFormat="1" ht="18.600000000000001" thickBot="1" x14ac:dyDescent="0.4">
      <c r="A14" s="5">
        <v>1</v>
      </c>
      <c r="B14" s="6">
        <v>2</v>
      </c>
      <c r="C14" s="7">
        <v>3</v>
      </c>
      <c r="D14" s="6">
        <v>4</v>
      </c>
      <c r="E14" s="7">
        <v>5</v>
      </c>
      <c r="F14" s="6">
        <v>6</v>
      </c>
      <c r="G14" s="7">
        <v>7</v>
      </c>
      <c r="H14" s="6">
        <v>8</v>
      </c>
      <c r="I14" s="7">
        <v>9</v>
      </c>
      <c r="J14" s="85">
        <v>10</v>
      </c>
      <c r="K14" s="14">
        <v>11</v>
      </c>
      <c r="L14" s="85">
        <v>12</v>
      </c>
      <c r="M14" s="14">
        <v>13</v>
      </c>
    </row>
    <row r="15" spans="1:14" s="1" customFormat="1" ht="60.75" customHeight="1" x14ac:dyDescent="0.3">
      <c r="A15" s="110"/>
      <c r="B15" s="111"/>
      <c r="C15" s="111"/>
      <c r="D15" s="111"/>
      <c r="E15" s="111"/>
      <c r="F15" s="111"/>
      <c r="G15" s="111"/>
      <c r="H15" s="111"/>
      <c r="I15" s="111"/>
      <c r="J15" s="82"/>
      <c r="K15" s="12"/>
      <c r="L15" s="82"/>
      <c r="M15" s="12"/>
    </row>
    <row r="16" spans="1:14" ht="39" customHeight="1" x14ac:dyDescent="0.35">
      <c r="A16" s="113" t="s">
        <v>69</v>
      </c>
      <c r="B16" s="114"/>
      <c r="C16" s="114"/>
      <c r="D16" s="114"/>
      <c r="E16" s="114"/>
      <c r="F16" s="114"/>
      <c r="G16" s="114"/>
      <c r="H16" s="114"/>
      <c r="I16" s="114"/>
      <c r="J16" s="8"/>
      <c r="K16" s="13"/>
      <c r="L16" s="8"/>
      <c r="M16" s="13"/>
    </row>
    <row r="17" spans="1:16" ht="18" customHeight="1" x14ac:dyDescent="0.35">
      <c r="A17" s="108"/>
      <c r="B17" s="109"/>
      <c r="C17" s="109"/>
      <c r="D17" s="109"/>
      <c r="E17" s="109"/>
      <c r="F17" s="109"/>
      <c r="G17" s="109"/>
      <c r="H17" s="109"/>
      <c r="I17" s="109"/>
      <c r="J17" s="83"/>
      <c r="K17" s="58"/>
      <c r="L17" s="83"/>
      <c r="M17" s="58"/>
    </row>
    <row r="18" spans="1:16" s="62" customFormat="1" ht="72" hidden="1" x14ac:dyDescent="0.35">
      <c r="A18" s="59"/>
      <c r="B18" s="60" t="s">
        <v>14</v>
      </c>
      <c r="C18" s="60"/>
      <c r="D18" s="60">
        <v>6108</v>
      </c>
      <c r="E18" s="60"/>
      <c r="F18" s="60"/>
      <c r="G18" s="60"/>
      <c r="H18" s="60"/>
      <c r="I18" s="44">
        <f>(H18+G18+F18+E18)*C18*D18/100+C18*D18</f>
        <v>0</v>
      </c>
      <c r="J18" s="84"/>
      <c r="K18" s="61" t="s">
        <v>66</v>
      </c>
      <c r="L18" s="84"/>
      <c r="M18" s="61" t="s">
        <v>66</v>
      </c>
    </row>
    <row r="19" spans="1:16" ht="42" customHeight="1" x14ac:dyDescent="0.35">
      <c r="A19" s="41">
        <v>1</v>
      </c>
      <c r="B19" s="42" t="s">
        <v>45</v>
      </c>
      <c r="C19" s="36">
        <v>1</v>
      </c>
      <c r="D19" s="43">
        <v>15302</v>
      </c>
      <c r="E19" s="43">
        <v>49</v>
      </c>
      <c r="F19" s="43"/>
      <c r="G19" s="43">
        <v>25</v>
      </c>
      <c r="H19" s="43">
        <v>20</v>
      </c>
      <c r="I19" s="94">
        <f t="shared" ref="I19:I25" si="0">C19*D19+C19*D19*(E19+F19+H19+G19)/100</f>
        <v>29685.879999999997</v>
      </c>
      <c r="J19" s="86">
        <v>4</v>
      </c>
      <c r="K19" s="97">
        <f>J19*I19</f>
        <v>118743.51999999999</v>
      </c>
      <c r="L19" s="86">
        <v>12</v>
      </c>
      <c r="M19" s="97">
        <f>L19*I19</f>
        <v>356230.55999999994</v>
      </c>
      <c r="N19" s="2" t="s">
        <v>74</v>
      </c>
      <c r="P19" s="87">
        <f>SUM(I19:I22)*1.22</f>
        <v>104143.32359999999</v>
      </c>
    </row>
    <row r="20" spans="1:16" ht="39.6" customHeight="1" x14ac:dyDescent="0.35">
      <c r="A20" s="41">
        <v>2</v>
      </c>
      <c r="B20" s="42" t="s">
        <v>45</v>
      </c>
      <c r="C20" s="36">
        <v>1</v>
      </c>
      <c r="D20" s="43">
        <v>15302</v>
      </c>
      <c r="E20" s="43">
        <v>30</v>
      </c>
      <c r="F20" s="43"/>
      <c r="G20" s="43">
        <v>25</v>
      </c>
      <c r="H20" s="43">
        <v>25</v>
      </c>
      <c r="I20" s="94">
        <f>C20*D20+C20*D20*(E20+F20+H20+G20)/100</f>
        <v>27543.599999999999</v>
      </c>
      <c r="J20" s="86">
        <v>4</v>
      </c>
      <c r="K20" s="97">
        <f>J20*I20</f>
        <v>110174.39999999999</v>
      </c>
      <c r="L20" s="86">
        <v>12</v>
      </c>
      <c r="M20" s="97">
        <f>L20*I20</f>
        <v>330523.19999999995</v>
      </c>
      <c r="N20" s="2" t="s">
        <v>73</v>
      </c>
      <c r="P20" s="87">
        <f>SUM(I19:I22)*2*1.22</f>
        <v>208286.64719999998</v>
      </c>
    </row>
    <row r="21" spans="1:16" ht="32.4" customHeight="1" x14ac:dyDescent="0.35">
      <c r="A21" s="41">
        <v>3</v>
      </c>
      <c r="B21" s="45" t="s">
        <v>46</v>
      </c>
      <c r="C21" s="46">
        <v>1</v>
      </c>
      <c r="D21" s="43">
        <v>10846</v>
      </c>
      <c r="E21" s="36">
        <v>30</v>
      </c>
      <c r="F21" s="37"/>
      <c r="G21" s="36">
        <v>15</v>
      </c>
      <c r="H21" s="36"/>
      <c r="I21" s="94">
        <f t="shared" si="0"/>
        <v>15726.7</v>
      </c>
      <c r="J21" s="86">
        <v>4</v>
      </c>
      <c r="K21" s="97">
        <f t="shared" ref="K21:K25" si="1">J21*I21</f>
        <v>62906.8</v>
      </c>
      <c r="L21" s="86">
        <v>12</v>
      </c>
      <c r="M21" s="97">
        <f t="shared" ref="M21:M25" si="2">L21*I21</f>
        <v>188720.40000000002</v>
      </c>
      <c r="N21" s="2" t="s">
        <v>75</v>
      </c>
      <c r="P21" s="87">
        <f>SUM(I19:I22)*3*1.22</f>
        <v>312429.97079999995</v>
      </c>
    </row>
    <row r="22" spans="1:16" ht="36" x14ac:dyDescent="0.35">
      <c r="A22" s="41">
        <v>4</v>
      </c>
      <c r="B22" s="47" t="s">
        <v>59</v>
      </c>
      <c r="C22" s="36">
        <v>1</v>
      </c>
      <c r="D22" s="43">
        <v>9544</v>
      </c>
      <c r="E22" s="36">
        <v>30</v>
      </c>
      <c r="F22" s="37"/>
      <c r="G22" s="36"/>
      <c r="H22" s="36"/>
      <c r="I22" s="94">
        <f t="shared" si="0"/>
        <v>12407.2</v>
      </c>
      <c r="J22" s="86">
        <v>4</v>
      </c>
      <c r="K22" s="97">
        <f t="shared" si="1"/>
        <v>49628.800000000003</v>
      </c>
      <c r="L22" s="86">
        <v>12</v>
      </c>
      <c r="M22" s="97">
        <f t="shared" si="2"/>
        <v>148886.40000000002</v>
      </c>
      <c r="N22" s="2" t="s">
        <v>76</v>
      </c>
      <c r="P22" s="87">
        <f>I26*1.22*3</f>
        <v>445532.45879999996</v>
      </c>
    </row>
    <row r="23" spans="1:16" ht="36" x14ac:dyDescent="0.35">
      <c r="A23" s="41">
        <v>5</v>
      </c>
      <c r="B23" s="47" t="s">
        <v>59</v>
      </c>
      <c r="C23" s="36">
        <v>1</v>
      </c>
      <c r="D23" s="43">
        <v>9544</v>
      </c>
      <c r="E23" s="36">
        <v>30</v>
      </c>
      <c r="F23" s="37"/>
      <c r="G23" s="36">
        <v>15</v>
      </c>
      <c r="H23" s="36"/>
      <c r="I23" s="94">
        <f t="shared" si="0"/>
        <v>13838.8</v>
      </c>
      <c r="J23" s="86">
        <v>0</v>
      </c>
      <c r="K23" s="97">
        <f t="shared" si="1"/>
        <v>0</v>
      </c>
      <c r="L23" s="86">
        <v>9</v>
      </c>
      <c r="M23" s="97">
        <f t="shared" si="2"/>
        <v>124549.2</v>
      </c>
      <c r="N23" s="2" t="s">
        <v>113</v>
      </c>
    </row>
    <row r="24" spans="1:16" ht="36" x14ac:dyDescent="0.35">
      <c r="A24" s="41">
        <v>6</v>
      </c>
      <c r="B24" s="47" t="s">
        <v>59</v>
      </c>
      <c r="C24" s="36">
        <v>1</v>
      </c>
      <c r="D24" s="43">
        <v>9544</v>
      </c>
      <c r="E24" s="36">
        <v>30</v>
      </c>
      <c r="F24" s="37"/>
      <c r="G24" s="36">
        <v>15</v>
      </c>
      <c r="H24" s="36"/>
      <c r="I24" s="94">
        <f t="shared" si="0"/>
        <v>13838.8</v>
      </c>
      <c r="J24" s="86">
        <v>0</v>
      </c>
      <c r="K24" s="97">
        <f t="shared" si="1"/>
        <v>0</v>
      </c>
      <c r="L24" s="86">
        <v>9</v>
      </c>
      <c r="M24" s="97">
        <f t="shared" si="2"/>
        <v>124549.2</v>
      </c>
      <c r="N24" s="2" t="s">
        <v>113</v>
      </c>
    </row>
    <row r="25" spans="1:16" ht="18.600000000000001" thickBot="1" x14ac:dyDescent="0.4">
      <c r="A25" s="48">
        <v>12</v>
      </c>
      <c r="B25" s="49" t="s">
        <v>77</v>
      </c>
      <c r="C25" s="50">
        <v>1</v>
      </c>
      <c r="D25" s="43">
        <v>6684</v>
      </c>
      <c r="E25" s="36">
        <v>30</v>
      </c>
      <c r="F25" s="16"/>
      <c r="G25" s="18"/>
      <c r="H25" s="18"/>
      <c r="I25" s="95">
        <f t="shared" si="0"/>
        <v>8689.2000000000007</v>
      </c>
      <c r="J25" s="86">
        <v>0</v>
      </c>
      <c r="K25" s="97">
        <f t="shared" si="1"/>
        <v>0</v>
      </c>
      <c r="L25" s="86">
        <v>9</v>
      </c>
      <c r="M25" s="97">
        <f t="shared" si="2"/>
        <v>78202.8</v>
      </c>
      <c r="N25" s="2" t="s">
        <v>113</v>
      </c>
    </row>
    <row r="26" spans="1:16" s="53" customFormat="1" ht="18.600000000000001" thickBot="1" x14ac:dyDescent="0.4">
      <c r="A26" s="15"/>
      <c r="B26" s="51" t="s">
        <v>4</v>
      </c>
      <c r="C26" s="52">
        <f>SUM(C19:C25)</f>
        <v>7</v>
      </c>
      <c r="D26" s="52"/>
      <c r="E26" s="52"/>
      <c r="F26" s="52"/>
      <c r="G26" s="52"/>
      <c r="H26" s="52"/>
      <c r="I26" s="96">
        <f>SUM(I19:I25)</f>
        <v>121730.18</v>
      </c>
      <c r="J26" s="52"/>
      <c r="K26" s="96">
        <f t="shared" ref="K26" si="3">SUM(K19:K25)</f>
        <v>341453.51999999996</v>
      </c>
      <c r="L26" s="52"/>
      <c r="M26" s="96">
        <f t="shared" ref="M26" si="4">SUM(M19:M25)</f>
        <v>1351661.76</v>
      </c>
    </row>
    <row r="27" spans="1:16" x14ac:dyDescent="0.35">
      <c r="A27" s="2" t="s">
        <v>60</v>
      </c>
      <c r="H27" s="2" t="s">
        <v>61</v>
      </c>
      <c r="P27" s="87">
        <f>K26*1.22</f>
        <v>416573.29439999996</v>
      </c>
    </row>
    <row r="28" spans="1:16" x14ac:dyDescent="0.35">
      <c r="A28" s="8"/>
      <c r="B28" s="9"/>
      <c r="C28" s="8"/>
      <c r="D28" s="8"/>
      <c r="E28" s="8"/>
      <c r="F28" s="8"/>
      <c r="G28" s="8"/>
      <c r="H28" s="8"/>
      <c r="I28" s="10"/>
      <c r="J28" s="11"/>
      <c r="L28" s="11"/>
      <c r="P28" s="87">
        <f>M26*1.22</f>
        <v>1649027.3472</v>
      </c>
    </row>
  </sheetData>
  <mergeCells count="21">
    <mergeCell ref="A17:I17"/>
    <mergeCell ref="A15:I15"/>
    <mergeCell ref="A9:I9"/>
    <mergeCell ref="A16:I16"/>
    <mergeCell ref="A7:I7"/>
    <mergeCell ref="D12:D13"/>
    <mergeCell ref="A10:I10"/>
    <mergeCell ref="A8:I8"/>
    <mergeCell ref="J12:K12"/>
    <mergeCell ref="L1:M1"/>
    <mergeCell ref="L12:M12"/>
    <mergeCell ref="J1:K1"/>
    <mergeCell ref="I3:K3"/>
    <mergeCell ref="A11:I11"/>
    <mergeCell ref="A12:A13"/>
    <mergeCell ref="B12:B13"/>
    <mergeCell ref="C12:C13"/>
    <mergeCell ref="E12:F12"/>
    <mergeCell ref="G12:H12"/>
    <mergeCell ref="I12:I13"/>
    <mergeCell ref="I2:K2"/>
  </mergeCells>
  <phoneticPr fontId="0" type="noConversion"/>
  <pageMargins left="0.2" right="0.2" top="0.23" bottom="0.2" header="0.2" footer="0.2"/>
  <pageSetup paperSize="9" scale="64" orientation="landscape" verticalDpi="144" r:id="rId1"/>
  <headerFooter alignWithMargins="0"/>
  <colBreaks count="1" manualBreakCount="1">
    <brk id="14" max="3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view="pageBreakPreview" zoomScale="60" zoomScaleNormal="100" workbookViewId="0">
      <selection activeCell="A26" sqref="A26:XFD26"/>
    </sheetView>
  </sheetViews>
  <sheetFormatPr defaultColWidth="9.109375" defaultRowHeight="18" x14ac:dyDescent="0.35"/>
  <cols>
    <col min="1" max="1" width="4.44140625" style="19" customWidth="1"/>
    <col min="2" max="2" width="23.33203125" style="19" customWidth="1"/>
    <col min="3" max="3" width="9" style="19" customWidth="1"/>
    <col min="4" max="4" width="35.5546875" style="19" customWidth="1"/>
    <col min="5" max="5" width="13.109375" style="19" customWidth="1"/>
    <col min="6" max="6" width="13" style="19" customWidth="1"/>
    <col min="7" max="7" width="14.109375" style="19" customWidth="1"/>
    <col min="8" max="8" width="29.44140625" style="19" customWidth="1"/>
    <col min="9" max="9" width="13.44140625" style="19" customWidth="1"/>
    <col min="10" max="16384" width="9.109375" style="19"/>
  </cols>
  <sheetData>
    <row r="1" spans="1:9" x14ac:dyDescent="0.35">
      <c r="A1" s="19" t="s">
        <v>47</v>
      </c>
      <c r="F1" s="142" t="s">
        <v>30</v>
      </c>
      <c r="G1" s="142"/>
      <c r="H1" s="142"/>
    </row>
    <row r="2" spans="1:9" ht="24.75" customHeight="1" x14ac:dyDescent="0.35">
      <c r="A2" s="19" t="s">
        <v>48</v>
      </c>
      <c r="E2" s="145"/>
      <c r="F2" s="146"/>
      <c r="G2" s="146"/>
      <c r="H2" s="146"/>
    </row>
    <row r="3" spans="1:9" hidden="1" x14ac:dyDescent="0.35">
      <c r="E3" s="146"/>
      <c r="F3" s="146"/>
      <c r="G3" s="146"/>
      <c r="H3" s="146"/>
    </row>
    <row r="4" spans="1:9" ht="24" customHeight="1" x14ac:dyDescent="0.35">
      <c r="E4" s="143"/>
      <c r="F4" s="144"/>
      <c r="G4" s="144"/>
      <c r="H4" s="144"/>
    </row>
    <row r="5" spans="1:9" x14ac:dyDescent="0.35">
      <c r="F5" s="117" t="s">
        <v>17</v>
      </c>
      <c r="G5" s="117"/>
      <c r="H5" s="117"/>
    </row>
    <row r="6" spans="1:9" x14ac:dyDescent="0.35">
      <c r="F6" s="117" t="s">
        <v>52</v>
      </c>
      <c r="G6" s="117"/>
      <c r="H6" s="117"/>
    </row>
    <row r="7" spans="1:9" x14ac:dyDescent="0.35">
      <c r="F7" s="17"/>
      <c r="G7" s="17"/>
      <c r="H7" s="17"/>
    </row>
    <row r="8" spans="1:9" x14ac:dyDescent="0.35">
      <c r="A8" s="127" t="s">
        <v>18</v>
      </c>
      <c r="B8" s="127"/>
      <c r="C8" s="127"/>
      <c r="D8" s="127"/>
      <c r="E8" s="127"/>
      <c r="F8" s="127"/>
      <c r="G8" s="127"/>
      <c r="H8" s="127"/>
    </row>
    <row r="9" spans="1:9" x14ac:dyDescent="0.35">
      <c r="A9" s="134" t="s">
        <v>78</v>
      </c>
      <c r="B9" s="134"/>
      <c r="C9" s="134"/>
      <c r="D9" s="134"/>
      <c r="E9" s="134"/>
      <c r="F9" s="134"/>
      <c r="G9" s="134"/>
      <c r="H9" s="134"/>
    </row>
    <row r="10" spans="1:9" s="55" customFormat="1" ht="15.6" x14ac:dyDescent="0.3">
      <c r="A10" s="135" t="s">
        <v>19</v>
      </c>
      <c r="B10" s="135"/>
      <c r="C10" s="135"/>
      <c r="D10" s="135"/>
      <c r="E10" s="135"/>
      <c r="F10" s="135"/>
      <c r="G10" s="135"/>
      <c r="H10" s="135"/>
      <c r="I10" s="54"/>
    </row>
    <row r="11" spans="1:9" ht="63" customHeight="1" x14ac:dyDescent="0.35">
      <c r="A11" s="21" t="s">
        <v>20</v>
      </c>
      <c r="B11" s="136" t="s">
        <v>21</v>
      </c>
      <c r="C11" s="137"/>
      <c r="D11" s="138"/>
      <c r="E11" s="21" t="s">
        <v>22</v>
      </c>
      <c r="F11" s="21" t="s">
        <v>23</v>
      </c>
      <c r="G11" s="21" t="s">
        <v>24</v>
      </c>
      <c r="H11" s="21" t="s">
        <v>25</v>
      </c>
    </row>
    <row r="12" spans="1:9" x14ac:dyDescent="0.35">
      <c r="A12" s="139" t="s">
        <v>87</v>
      </c>
      <c r="B12" s="140"/>
      <c r="C12" s="140"/>
      <c r="D12" s="140"/>
      <c r="E12" s="140"/>
      <c r="F12" s="140"/>
      <c r="G12" s="140"/>
      <c r="H12" s="141"/>
    </row>
    <row r="13" spans="1:9" x14ac:dyDescent="0.35">
      <c r="A13" s="22">
        <v>1</v>
      </c>
      <c r="B13" s="121" t="s">
        <v>88</v>
      </c>
      <c r="C13" s="122"/>
      <c r="D13" s="123"/>
      <c r="E13" s="22" t="s">
        <v>67</v>
      </c>
      <c r="F13" s="63">
        <v>2</v>
      </c>
      <c r="G13" s="63">
        <v>60000</v>
      </c>
      <c r="H13" s="22">
        <f>(F13*G13)</f>
        <v>120000</v>
      </c>
    </row>
    <row r="14" spans="1:9" x14ac:dyDescent="0.35">
      <c r="A14" s="22">
        <v>2</v>
      </c>
      <c r="B14" s="124"/>
      <c r="C14" s="125"/>
      <c r="D14" s="126"/>
      <c r="E14" s="22"/>
      <c r="F14" s="22"/>
      <c r="G14" s="22"/>
      <c r="H14" s="22">
        <f>+(F14*G14)</f>
        <v>0</v>
      </c>
    </row>
    <row r="15" spans="1:9" x14ac:dyDescent="0.35">
      <c r="A15" s="22">
        <v>3</v>
      </c>
      <c r="B15" s="121"/>
      <c r="C15" s="122"/>
      <c r="D15" s="123"/>
      <c r="E15" s="22"/>
      <c r="F15" s="22"/>
      <c r="G15" s="22"/>
      <c r="H15" s="22">
        <f>+(F15*G15)</f>
        <v>0</v>
      </c>
    </row>
    <row r="16" spans="1:9" s="64" customFormat="1" ht="17.399999999999999" x14ac:dyDescent="0.3">
      <c r="A16" s="24"/>
      <c r="B16" s="139" t="s">
        <v>26</v>
      </c>
      <c r="C16" s="140"/>
      <c r="D16" s="141"/>
      <c r="E16" s="24"/>
      <c r="F16" s="24"/>
      <c r="G16" s="24"/>
      <c r="H16" s="24">
        <f>SUM(H13:H15)</f>
        <v>120000</v>
      </c>
    </row>
    <row r="17" spans="1:10" ht="18.75" customHeight="1" x14ac:dyDescent="0.35">
      <c r="A17" s="139" t="s">
        <v>27</v>
      </c>
      <c r="B17" s="140"/>
      <c r="C17" s="140"/>
      <c r="D17" s="140"/>
      <c r="E17" s="140"/>
      <c r="F17" s="140"/>
      <c r="G17" s="140"/>
      <c r="H17" s="141"/>
    </row>
    <row r="18" spans="1:10" x14ac:dyDescent="0.35">
      <c r="A18" s="22">
        <v>2</v>
      </c>
      <c r="B18" s="121" t="s">
        <v>90</v>
      </c>
      <c r="C18" s="122"/>
      <c r="D18" s="123"/>
      <c r="E18" s="22" t="s">
        <v>49</v>
      </c>
      <c r="F18" s="22">
        <v>1</v>
      </c>
      <c r="G18" s="22">
        <v>1337.5</v>
      </c>
      <c r="H18" s="65">
        <f>(F18*G18)</f>
        <v>1337.5</v>
      </c>
    </row>
    <row r="19" spans="1:10" x14ac:dyDescent="0.35">
      <c r="A19" s="22">
        <v>3</v>
      </c>
      <c r="B19" s="121" t="s">
        <v>91</v>
      </c>
      <c r="C19" s="122"/>
      <c r="D19" s="123"/>
      <c r="E19" s="22" t="s">
        <v>49</v>
      </c>
      <c r="F19" s="22">
        <v>1</v>
      </c>
      <c r="G19" s="22">
        <v>293</v>
      </c>
      <c r="H19" s="65">
        <f>(F19*G19)</f>
        <v>293</v>
      </c>
    </row>
    <row r="20" spans="1:10" s="53" customFormat="1" x14ac:dyDescent="0.35">
      <c r="A20" s="65">
        <v>3</v>
      </c>
      <c r="B20" s="118" t="s">
        <v>92</v>
      </c>
      <c r="C20" s="119"/>
      <c r="D20" s="120"/>
      <c r="E20" s="22" t="s">
        <v>49</v>
      </c>
      <c r="F20" s="22">
        <v>1</v>
      </c>
      <c r="G20" s="65">
        <v>2140</v>
      </c>
      <c r="H20" s="65">
        <f>+(F20*G20)</f>
        <v>2140</v>
      </c>
    </row>
    <row r="21" spans="1:10" x14ac:dyDescent="0.35">
      <c r="A21" s="24"/>
      <c r="B21" s="139" t="s">
        <v>26</v>
      </c>
      <c r="C21" s="140"/>
      <c r="D21" s="141"/>
      <c r="E21" s="24"/>
      <c r="F21" s="24"/>
      <c r="G21" s="24"/>
      <c r="H21" s="66">
        <f>SUM(H18:H20)</f>
        <v>3770.5</v>
      </c>
    </row>
    <row r="22" spans="1:10" x14ac:dyDescent="0.35">
      <c r="A22" s="139" t="s">
        <v>64</v>
      </c>
      <c r="B22" s="140"/>
      <c r="C22" s="140"/>
      <c r="D22" s="140"/>
      <c r="E22" s="140"/>
      <c r="F22" s="140"/>
      <c r="G22" s="140"/>
      <c r="H22" s="141"/>
    </row>
    <row r="23" spans="1:10" ht="33" customHeight="1" x14ac:dyDescent="0.35">
      <c r="A23" s="22">
        <v>1</v>
      </c>
      <c r="B23" s="128" t="s">
        <v>89</v>
      </c>
      <c r="C23" s="129"/>
      <c r="D23" s="130"/>
      <c r="E23" s="22" t="s">
        <v>67</v>
      </c>
      <c r="F23" s="22">
        <v>12</v>
      </c>
      <c r="G23" s="22">
        <v>81</v>
      </c>
      <c r="H23" s="67">
        <f>(F23*G23)</f>
        <v>972</v>
      </c>
    </row>
    <row r="24" spans="1:10" x14ac:dyDescent="0.35">
      <c r="A24" s="68">
        <v>2</v>
      </c>
      <c r="B24" s="131"/>
      <c r="C24" s="132"/>
      <c r="D24" s="133"/>
      <c r="E24" s="68" t="s">
        <v>67</v>
      </c>
      <c r="F24" s="68"/>
      <c r="G24" s="68"/>
      <c r="H24" s="68"/>
    </row>
    <row r="25" spans="1:10" x14ac:dyDescent="0.35">
      <c r="A25" s="24"/>
      <c r="B25" s="139" t="s">
        <v>26</v>
      </c>
      <c r="C25" s="140"/>
      <c r="D25" s="141"/>
      <c r="E25" s="24"/>
      <c r="F25" s="24"/>
      <c r="G25" s="24"/>
      <c r="H25" s="66">
        <f>SUM(H23:H24)</f>
        <v>972</v>
      </c>
    </row>
    <row r="26" spans="1:10" s="64" customFormat="1" ht="17.399999999999999" x14ac:dyDescent="0.3">
      <c r="A26" s="69"/>
      <c r="B26" s="116" t="s">
        <v>28</v>
      </c>
      <c r="C26" s="116"/>
      <c r="D26" s="116"/>
      <c r="E26" s="69"/>
      <c r="F26" s="69"/>
      <c r="G26" s="69"/>
      <c r="H26" s="66">
        <f>H16+H21+H25</f>
        <v>124742.5</v>
      </c>
    </row>
    <row r="27" spans="1:10" x14ac:dyDescent="0.35">
      <c r="A27" s="25"/>
      <c r="B27" s="17" t="s">
        <v>29</v>
      </c>
      <c r="C27" s="17"/>
      <c r="D27" s="17"/>
      <c r="E27" s="26"/>
      <c r="F27" s="26"/>
      <c r="G27" s="26"/>
      <c r="H27" s="26"/>
    </row>
    <row r="28" spans="1:10" s="2" customFormat="1" x14ac:dyDescent="0.35">
      <c r="A28" s="2" t="s">
        <v>51</v>
      </c>
      <c r="H28" s="2" t="s">
        <v>53</v>
      </c>
    </row>
    <row r="29" spans="1:10" s="2" customFormat="1" x14ac:dyDescent="0.35">
      <c r="A29" s="8"/>
      <c r="B29" s="9"/>
      <c r="C29" s="8"/>
      <c r="D29" s="8"/>
      <c r="E29" s="8"/>
      <c r="F29" s="8"/>
      <c r="G29" s="8"/>
      <c r="H29" s="8"/>
      <c r="I29" s="10"/>
      <c r="J29" s="11"/>
    </row>
    <row r="30" spans="1:10" s="2" customFormat="1" x14ac:dyDescent="0.35"/>
    <row r="31" spans="1:10" s="2" customFormat="1" ht="21" customHeight="1" x14ac:dyDescent="0.35">
      <c r="A31" s="2" t="s">
        <v>79</v>
      </c>
      <c r="H31" s="2" t="s">
        <v>80</v>
      </c>
    </row>
    <row r="32" spans="1:10" s="2" customFormat="1" x14ac:dyDescent="0.35"/>
    <row r="33" spans="1:10" s="2" customFormat="1" x14ac:dyDescent="0.35">
      <c r="A33" s="8"/>
      <c r="B33" s="9"/>
      <c r="C33" s="8"/>
      <c r="D33" s="8"/>
      <c r="E33" s="8"/>
      <c r="F33" s="8"/>
      <c r="G33" s="8"/>
      <c r="H33" s="8"/>
      <c r="I33" s="10"/>
      <c r="J33" s="11"/>
    </row>
    <row r="34" spans="1:10" s="2" customFormat="1" x14ac:dyDescent="0.35"/>
    <row r="35" spans="1:10" s="2" customFormat="1" ht="21" customHeight="1" x14ac:dyDescent="0.35">
      <c r="A35" s="2" t="s">
        <v>31</v>
      </c>
    </row>
    <row r="36" spans="1:10" s="2" customFormat="1" x14ac:dyDescent="0.35"/>
  </sheetData>
  <mergeCells count="24">
    <mergeCell ref="B25:D25"/>
    <mergeCell ref="B18:D18"/>
    <mergeCell ref="B19:D19"/>
    <mergeCell ref="F1:H1"/>
    <mergeCell ref="E4:H4"/>
    <mergeCell ref="E2:H3"/>
    <mergeCell ref="B15:D15"/>
    <mergeCell ref="B16:D16"/>
    <mergeCell ref="B26:D26"/>
    <mergeCell ref="F5:H5"/>
    <mergeCell ref="F6:H6"/>
    <mergeCell ref="B20:D20"/>
    <mergeCell ref="B13:D13"/>
    <mergeCell ref="B14:D14"/>
    <mergeCell ref="A8:H8"/>
    <mergeCell ref="B23:D23"/>
    <mergeCell ref="B24:D24"/>
    <mergeCell ref="A9:H9"/>
    <mergeCell ref="A10:H10"/>
    <mergeCell ref="B11:D11"/>
    <mergeCell ref="A12:H12"/>
    <mergeCell ref="A17:H17"/>
    <mergeCell ref="B21:D21"/>
    <mergeCell ref="A22:H22"/>
  </mergeCells>
  <phoneticPr fontId="9" type="noConversion"/>
  <pageMargins left="0.2" right="0.2" top="0.2" bottom="0.2" header="0.2" footer="0.2"/>
  <pageSetup paperSize="9" scale="84" orientation="landscape" verticalDpi="14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view="pageBreakPreview" zoomScale="60" zoomScaleNormal="100" workbookViewId="0">
      <selection activeCell="G12" sqref="G12"/>
    </sheetView>
  </sheetViews>
  <sheetFormatPr defaultColWidth="9.109375" defaultRowHeight="18" x14ac:dyDescent="0.35"/>
  <cols>
    <col min="1" max="1" width="4.44140625" style="19" customWidth="1"/>
    <col min="2" max="2" width="23.44140625" style="19" customWidth="1"/>
    <col min="3" max="3" width="9" style="19" customWidth="1"/>
    <col min="4" max="4" width="30.5546875" style="19" customWidth="1"/>
    <col min="5" max="5" width="10.44140625" style="19" customWidth="1"/>
    <col min="6" max="6" width="6.44140625" style="19" customWidth="1"/>
    <col min="7" max="7" width="15.88671875" style="19" customWidth="1"/>
    <col min="8" max="8" width="13.6640625" style="19" customWidth="1"/>
    <col min="9" max="9" width="24.44140625" style="19" customWidth="1"/>
    <col min="10" max="16384" width="9.109375" style="19"/>
  </cols>
  <sheetData>
    <row r="1" spans="1:9" x14ac:dyDescent="0.35">
      <c r="A1" s="19" t="s">
        <v>47</v>
      </c>
      <c r="F1" s="142" t="s">
        <v>41</v>
      </c>
      <c r="G1" s="142"/>
      <c r="H1" s="142"/>
      <c r="I1" s="142"/>
    </row>
    <row r="2" spans="1:9" x14ac:dyDescent="0.35">
      <c r="A2" s="19" t="s">
        <v>48</v>
      </c>
      <c r="E2" s="142" t="s">
        <v>65</v>
      </c>
      <c r="F2" s="144"/>
      <c r="G2" s="144"/>
      <c r="H2" s="144"/>
      <c r="I2" s="144"/>
    </row>
    <row r="3" spans="1:9" x14ac:dyDescent="0.35">
      <c r="E3" s="142"/>
      <c r="F3" s="144"/>
      <c r="G3" s="144"/>
      <c r="H3" s="144"/>
      <c r="I3" s="144"/>
    </row>
    <row r="4" spans="1:9" x14ac:dyDescent="0.35">
      <c r="F4" s="149" t="s">
        <v>32</v>
      </c>
      <c r="G4" s="149"/>
      <c r="H4" s="149"/>
      <c r="I4" s="149"/>
    </row>
    <row r="5" spans="1:9" x14ac:dyDescent="0.35">
      <c r="F5" s="117" t="s">
        <v>54</v>
      </c>
      <c r="G5" s="117"/>
      <c r="H5" s="117"/>
      <c r="I5" s="117"/>
    </row>
    <row r="6" spans="1:9" x14ac:dyDescent="0.35">
      <c r="F6" s="17"/>
      <c r="G6" s="17"/>
      <c r="H6" s="17"/>
    </row>
    <row r="7" spans="1:9" x14ac:dyDescent="0.35">
      <c r="A7" s="127" t="s">
        <v>18</v>
      </c>
      <c r="B7" s="127"/>
      <c r="C7" s="127"/>
      <c r="D7" s="127"/>
      <c r="E7" s="127"/>
      <c r="F7" s="127"/>
      <c r="G7" s="127"/>
      <c r="H7" s="127"/>
      <c r="I7" s="127"/>
    </row>
    <row r="8" spans="1:9" x14ac:dyDescent="0.35">
      <c r="A8" s="134" t="s">
        <v>78</v>
      </c>
      <c r="B8" s="134"/>
      <c r="C8" s="134"/>
      <c r="D8" s="134"/>
      <c r="E8" s="134"/>
      <c r="F8" s="134"/>
      <c r="G8" s="134"/>
      <c r="H8" s="134"/>
      <c r="I8" s="134"/>
    </row>
    <row r="9" spans="1:9" x14ac:dyDescent="0.35">
      <c r="A9" s="149" t="s">
        <v>40</v>
      </c>
      <c r="B9" s="149"/>
      <c r="C9" s="149"/>
      <c r="D9" s="149"/>
      <c r="E9" s="149"/>
      <c r="F9" s="149"/>
      <c r="G9" s="149"/>
      <c r="H9" s="149"/>
    </row>
    <row r="10" spans="1:9" ht="79.5" customHeight="1" x14ac:dyDescent="0.35">
      <c r="A10" s="21" t="s">
        <v>20</v>
      </c>
      <c r="B10" s="21" t="s">
        <v>33</v>
      </c>
      <c r="C10" s="150" t="s">
        <v>34</v>
      </c>
      <c r="D10" s="150"/>
      <c r="E10" s="150" t="s">
        <v>35</v>
      </c>
      <c r="F10" s="150"/>
      <c r="G10" s="21" t="s">
        <v>36</v>
      </c>
      <c r="H10" s="21" t="s">
        <v>37</v>
      </c>
      <c r="I10" s="21" t="s">
        <v>38</v>
      </c>
    </row>
    <row r="11" spans="1:9" ht="39" customHeight="1" x14ac:dyDescent="0.35">
      <c r="A11" s="23">
        <v>1</v>
      </c>
      <c r="B11" s="23" t="s">
        <v>81</v>
      </c>
      <c r="C11" s="147" t="s">
        <v>56</v>
      </c>
      <c r="D11" s="147"/>
      <c r="E11" s="148">
        <v>2</v>
      </c>
      <c r="F11" s="148"/>
      <c r="G11" s="23">
        <v>5</v>
      </c>
      <c r="H11" s="23">
        <v>10</v>
      </c>
      <c r="I11" s="22">
        <v>120000</v>
      </c>
    </row>
    <row r="12" spans="1:9" ht="37.5" customHeight="1" x14ac:dyDescent="0.35">
      <c r="A12" s="23">
        <v>2</v>
      </c>
      <c r="B12" s="23" t="s">
        <v>82</v>
      </c>
      <c r="C12" s="147" t="s">
        <v>56</v>
      </c>
      <c r="D12" s="147"/>
      <c r="E12" s="148">
        <v>2</v>
      </c>
      <c r="F12" s="148"/>
      <c r="G12" s="23">
        <v>5</v>
      </c>
      <c r="H12" s="23">
        <v>10</v>
      </c>
      <c r="I12" s="22">
        <v>120000</v>
      </c>
    </row>
    <row r="13" spans="1:9" ht="45" customHeight="1" x14ac:dyDescent="0.35">
      <c r="A13" s="23">
        <v>3</v>
      </c>
      <c r="B13" s="23" t="s">
        <v>63</v>
      </c>
      <c r="C13" s="147" t="s">
        <v>56</v>
      </c>
      <c r="D13" s="147"/>
      <c r="E13" s="148">
        <v>2</v>
      </c>
      <c r="F13" s="148"/>
      <c r="G13" s="23">
        <v>5</v>
      </c>
      <c r="H13" s="23">
        <v>10</v>
      </c>
      <c r="I13" s="22">
        <v>16000</v>
      </c>
    </row>
    <row r="14" spans="1:9" x14ac:dyDescent="0.35">
      <c r="A14" s="139" t="s">
        <v>39</v>
      </c>
      <c r="B14" s="140"/>
      <c r="C14" s="140"/>
      <c r="D14" s="140"/>
      <c r="E14" s="140"/>
      <c r="F14" s="140"/>
      <c r="G14" s="140"/>
      <c r="H14" s="141"/>
      <c r="I14" s="24">
        <f>SUM(I11:I13)</f>
        <v>256000</v>
      </c>
    </row>
    <row r="15" spans="1:9" x14ac:dyDescent="0.35">
      <c r="A15" s="27"/>
      <c r="B15" s="27"/>
      <c r="C15" s="27"/>
      <c r="D15" s="27"/>
      <c r="E15" s="27"/>
      <c r="F15" s="27"/>
      <c r="G15" s="27"/>
      <c r="H15" s="27"/>
      <c r="I15" s="26"/>
    </row>
    <row r="16" spans="1:9" s="2" customFormat="1" x14ac:dyDescent="0.35">
      <c r="A16" s="2" t="s">
        <v>51</v>
      </c>
      <c r="H16" s="2" t="s">
        <v>50</v>
      </c>
    </row>
    <row r="17" spans="1:10" s="2" customFormat="1" x14ac:dyDescent="0.35">
      <c r="A17" s="8"/>
      <c r="B17" s="9"/>
      <c r="C17" s="8"/>
      <c r="D17" s="8"/>
      <c r="E17" s="8"/>
      <c r="F17" s="8"/>
      <c r="G17" s="8"/>
      <c r="H17" s="8"/>
      <c r="I17" s="10"/>
      <c r="J17" s="11"/>
    </row>
    <row r="18" spans="1:10" s="2" customFormat="1" x14ac:dyDescent="0.35"/>
    <row r="19" spans="1:10" s="2" customFormat="1" x14ac:dyDescent="0.35">
      <c r="A19" s="2" t="s">
        <v>79</v>
      </c>
      <c r="H19" s="2" t="s">
        <v>80</v>
      </c>
    </row>
  </sheetData>
  <mergeCells count="17">
    <mergeCell ref="A14:H14"/>
    <mergeCell ref="C11:D11"/>
    <mergeCell ref="E11:F11"/>
    <mergeCell ref="C12:D12"/>
    <mergeCell ref="E12:F12"/>
    <mergeCell ref="F1:I1"/>
    <mergeCell ref="E2:I2"/>
    <mergeCell ref="E3:I3"/>
    <mergeCell ref="C13:D13"/>
    <mergeCell ref="E13:F13"/>
    <mergeCell ref="A8:I8"/>
    <mergeCell ref="A9:H9"/>
    <mergeCell ref="C10:D10"/>
    <mergeCell ref="E10:F10"/>
    <mergeCell ref="F4:I4"/>
    <mergeCell ref="F5:I5"/>
    <mergeCell ref="A7:I7"/>
  </mergeCells>
  <phoneticPr fontId="9" type="noConversion"/>
  <pageMargins left="0.2" right="0.2" top="0.2" bottom="0.2" header="0.2" footer="0.2"/>
  <pageSetup paperSize="9" orientation="landscape" verticalDpi="144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7" zoomScale="69" zoomScaleNormal="69" zoomScaleSheetLayoutView="100" workbookViewId="0">
      <selection activeCell="B11" sqref="B11"/>
    </sheetView>
  </sheetViews>
  <sheetFormatPr defaultColWidth="9.109375" defaultRowHeight="18" x14ac:dyDescent="0.35"/>
  <cols>
    <col min="1" max="1" width="4.44140625" style="28" customWidth="1"/>
    <col min="2" max="2" width="48" style="28" customWidth="1"/>
    <col min="3" max="3" width="12.109375" style="28" customWidth="1"/>
    <col min="4" max="4" width="9.5546875" style="28" customWidth="1"/>
    <col min="5" max="5" width="12.44140625" style="28" customWidth="1"/>
    <col min="6" max="6" width="13.109375" style="28" customWidth="1"/>
    <col min="7" max="7" width="42" style="28" customWidth="1"/>
    <col min="8" max="16384" width="9.109375" style="28"/>
  </cols>
  <sheetData>
    <row r="1" spans="1:10" x14ac:dyDescent="0.35">
      <c r="A1" s="19" t="s">
        <v>47</v>
      </c>
      <c r="D1" s="154" t="s">
        <v>58</v>
      </c>
      <c r="E1" s="154"/>
      <c r="F1" s="154"/>
      <c r="G1" s="154"/>
    </row>
    <row r="2" spans="1:10" x14ac:dyDescent="0.35">
      <c r="A2" s="28" t="s">
        <v>48</v>
      </c>
      <c r="C2" s="39"/>
      <c r="D2" s="38"/>
      <c r="E2" s="40" t="s">
        <v>57</v>
      </c>
      <c r="F2" s="38"/>
      <c r="G2" s="38"/>
    </row>
    <row r="3" spans="1:10" x14ac:dyDescent="0.35">
      <c r="C3" s="154"/>
      <c r="D3" s="144"/>
      <c r="E3" s="144"/>
      <c r="F3" s="144"/>
      <c r="G3" s="144"/>
    </row>
    <row r="4" spans="1:10" x14ac:dyDescent="0.35">
      <c r="D4" s="149" t="s">
        <v>42</v>
      </c>
      <c r="E4" s="149"/>
      <c r="F4" s="149"/>
      <c r="G4" s="149"/>
    </row>
    <row r="5" spans="1:10" x14ac:dyDescent="0.35">
      <c r="D5" s="117" t="s">
        <v>55</v>
      </c>
      <c r="E5" s="117"/>
      <c r="F5" s="117"/>
      <c r="G5" s="117"/>
    </row>
    <row r="6" spans="1:10" x14ac:dyDescent="0.35">
      <c r="A6" s="152" t="s">
        <v>18</v>
      </c>
      <c r="B6" s="152"/>
      <c r="C6" s="152"/>
      <c r="D6" s="152"/>
      <c r="E6" s="152"/>
      <c r="F6" s="152"/>
    </row>
    <row r="7" spans="1:10" x14ac:dyDescent="0.35">
      <c r="A7" s="152" t="s">
        <v>62</v>
      </c>
      <c r="B7" s="152"/>
      <c r="C7" s="152"/>
      <c r="D7" s="152"/>
      <c r="E7" s="152"/>
      <c r="F7" s="152"/>
    </row>
    <row r="8" spans="1:10" x14ac:dyDescent="0.35">
      <c r="A8" s="153" t="s">
        <v>43</v>
      </c>
      <c r="B8" s="153"/>
      <c r="C8" s="153"/>
      <c r="D8" s="153"/>
      <c r="E8" s="153"/>
      <c r="F8" s="153"/>
    </row>
    <row r="9" spans="1:10" s="73" customFormat="1" ht="96.75" customHeight="1" x14ac:dyDescent="0.3">
      <c r="A9" s="70" t="s">
        <v>20</v>
      </c>
      <c r="B9" s="70" t="s">
        <v>21</v>
      </c>
      <c r="C9" s="70" t="s">
        <v>22</v>
      </c>
      <c r="D9" s="70" t="s">
        <v>23</v>
      </c>
      <c r="E9" s="71" t="s">
        <v>24</v>
      </c>
      <c r="F9" s="71" t="s">
        <v>25</v>
      </c>
      <c r="G9" s="70" t="s">
        <v>44</v>
      </c>
      <c r="H9" s="72"/>
    </row>
    <row r="10" spans="1:10" s="73" customFormat="1" ht="46.8" x14ac:dyDescent="0.3">
      <c r="A10" s="74">
        <v>1</v>
      </c>
      <c r="B10" s="75" t="s">
        <v>83</v>
      </c>
      <c r="C10" s="76" t="s">
        <v>49</v>
      </c>
      <c r="D10" s="76">
        <v>1</v>
      </c>
      <c r="E10" s="74">
        <v>2000000</v>
      </c>
      <c r="F10" s="74">
        <f>E10*D10</f>
        <v>2000000</v>
      </c>
      <c r="G10" s="77" t="s">
        <v>84</v>
      </c>
      <c r="H10" s="72"/>
      <c r="I10" s="76"/>
    </row>
    <row r="11" spans="1:10" s="73" customFormat="1" ht="62.4" x14ac:dyDescent="0.3">
      <c r="A11" s="74">
        <v>3</v>
      </c>
      <c r="B11" s="77" t="s">
        <v>85</v>
      </c>
      <c r="C11" s="76" t="s">
        <v>49</v>
      </c>
      <c r="D11" s="76">
        <v>1</v>
      </c>
      <c r="E11" s="88">
        <v>29999</v>
      </c>
      <c r="F11" s="74">
        <f>E11*D11</f>
        <v>29999</v>
      </c>
      <c r="G11" s="77" t="s">
        <v>86</v>
      </c>
      <c r="H11" s="72"/>
    </row>
    <row r="12" spans="1:10" x14ac:dyDescent="0.35">
      <c r="A12" s="29"/>
      <c r="B12" s="30" t="s">
        <v>28</v>
      </c>
      <c r="C12" s="29"/>
      <c r="D12" s="29"/>
      <c r="E12" s="29">
        <f>SUM(E10:E11)</f>
        <v>2029999</v>
      </c>
      <c r="F12" s="29">
        <f>SUM(F10:F11)</f>
        <v>2029999</v>
      </c>
      <c r="G12" s="35"/>
      <c r="H12" s="78"/>
      <c r="I12" s="31"/>
      <c r="J12" s="31"/>
    </row>
    <row r="13" spans="1:10" x14ac:dyDescent="0.35">
      <c r="A13" s="32"/>
      <c r="B13" s="33" t="s">
        <v>29</v>
      </c>
      <c r="C13" s="34"/>
      <c r="D13" s="34"/>
      <c r="E13" s="34"/>
      <c r="F13" s="34"/>
      <c r="H13" s="78"/>
    </row>
    <row r="14" spans="1:10" s="2" customFormat="1" x14ac:dyDescent="0.35">
      <c r="A14" s="2" t="s">
        <v>51</v>
      </c>
      <c r="E14" s="2" t="s">
        <v>50</v>
      </c>
      <c r="H14" s="56"/>
    </row>
    <row r="15" spans="1:10" s="2" customFormat="1" x14ac:dyDescent="0.35">
      <c r="A15" s="8"/>
      <c r="B15" s="9"/>
      <c r="C15" s="8"/>
      <c r="D15" s="8"/>
      <c r="E15" s="8"/>
      <c r="F15" s="8"/>
      <c r="G15" s="8"/>
      <c r="H15" s="8"/>
      <c r="I15" s="10"/>
      <c r="J15" s="11"/>
    </row>
    <row r="16" spans="1:10" s="2" customFormat="1" x14ac:dyDescent="0.35">
      <c r="H16" s="56"/>
    </row>
    <row r="17" spans="1:8" s="2" customFormat="1" x14ac:dyDescent="0.35">
      <c r="A17" s="2" t="s">
        <v>79</v>
      </c>
      <c r="E17" s="2" t="s">
        <v>80</v>
      </c>
      <c r="H17" s="56"/>
    </row>
    <row r="18" spans="1:8" s="19" customFormat="1" x14ac:dyDescent="0.35">
      <c r="B18" s="20"/>
      <c r="C18" s="151"/>
      <c r="D18" s="151"/>
      <c r="E18" s="151"/>
      <c r="F18" s="20"/>
      <c r="G18" s="20"/>
      <c r="H18" s="57"/>
    </row>
    <row r="19" spans="1:8" x14ac:dyDescent="0.35">
      <c r="H19" s="78"/>
    </row>
    <row r="20" spans="1:8" x14ac:dyDescent="0.35">
      <c r="H20" s="78"/>
    </row>
  </sheetData>
  <mergeCells count="8">
    <mergeCell ref="C18:E18"/>
    <mergeCell ref="A7:F7"/>
    <mergeCell ref="A8:F8"/>
    <mergeCell ref="D1:G1"/>
    <mergeCell ref="C3:G3"/>
    <mergeCell ref="D4:G4"/>
    <mergeCell ref="D5:G5"/>
    <mergeCell ref="A6:F6"/>
  </mergeCells>
  <phoneticPr fontId="9" type="noConversion"/>
  <pageMargins left="0.2" right="0.2" top="0.2" bottom="0.2" header="0.2" footer="0.2"/>
  <pageSetup paperSize="9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2" sqref="K12"/>
    </sheetView>
  </sheetViews>
  <sheetFormatPr defaultRowHeight="13.2" x14ac:dyDescent="0.25"/>
  <cols>
    <col min="1" max="1" width="62.44140625" customWidth="1"/>
    <col min="2" max="2" width="12.6640625" customWidth="1"/>
    <col min="3" max="3" width="14.44140625" customWidth="1"/>
    <col min="4" max="4" width="10.21875" customWidth="1"/>
    <col min="5" max="5" width="12.5546875" style="93" customWidth="1"/>
    <col min="6" max="6" width="10.44140625" customWidth="1"/>
    <col min="7" max="7" width="10.33203125" customWidth="1"/>
    <col min="8" max="8" width="10.5546875" customWidth="1"/>
    <col min="9" max="9" width="11.21875" customWidth="1"/>
    <col min="10" max="11" width="10.5546875" bestFit="1" customWidth="1"/>
  </cols>
  <sheetData>
    <row r="1" spans="1:11" x14ac:dyDescent="0.25">
      <c r="B1" t="s">
        <v>99</v>
      </c>
      <c r="D1" s="92" t="s">
        <v>103</v>
      </c>
      <c r="E1" s="93" t="s">
        <v>114</v>
      </c>
      <c r="F1" t="s">
        <v>104</v>
      </c>
      <c r="G1" t="s">
        <v>105</v>
      </c>
      <c r="H1" t="s">
        <v>106</v>
      </c>
      <c r="I1" t="s">
        <v>107</v>
      </c>
      <c r="J1" t="s">
        <v>115</v>
      </c>
    </row>
    <row r="2" spans="1:11" x14ac:dyDescent="0.25">
      <c r="B2" t="s">
        <v>101</v>
      </c>
      <c r="C2" t="s">
        <v>102</v>
      </c>
      <c r="D2" s="92" t="s">
        <v>102</v>
      </c>
      <c r="F2" t="s">
        <v>108</v>
      </c>
      <c r="G2" t="s">
        <v>109</v>
      </c>
      <c r="H2" t="s">
        <v>110</v>
      </c>
      <c r="I2" t="s">
        <v>102</v>
      </c>
    </row>
    <row r="3" spans="1:11" x14ac:dyDescent="0.25">
      <c r="D3" s="92"/>
    </row>
    <row r="4" spans="1:11" x14ac:dyDescent="0.25">
      <c r="D4" s="92"/>
    </row>
    <row r="5" spans="1:11" ht="13.8" x14ac:dyDescent="0.25">
      <c r="A5" s="89" t="s">
        <v>93</v>
      </c>
      <c r="D5" s="92"/>
    </row>
    <row r="6" spans="1:11" ht="13.8" x14ac:dyDescent="0.25">
      <c r="A6" s="90" t="s">
        <v>94</v>
      </c>
      <c r="B6" s="98">
        <f>SUM('Проект штатного розпису на 2019'!I19:I22)*1.22</f>
        <v>104143.32359999999</v>
      </c>
      <c r="C6" s="98">
        <f>SUM('Проект штатного розпису на 2019'!I19:I22)*1.22</f>
        <v>104143.32359999999</v>
      </c>
      <c r="D6" s="99">
        <f>SUM('Проект штатного розпису на 2019'!I19:I22)*2*1.22</f>
        <v>208286.64719999998</v>
      </c>
      <c r="E6" s="100">
        <f>SUM(B6:D6)</f>
        <v>416573.29439999996</v>
      </c>
      <c r="F6" s="98">
        <f>SUM('Проект штатного розпису на 2019'!I19:I25)*3*1.22</f>
        <v>445532.45879999996</v>
      </c>
      <c r="G6" s="98">
        <f>SUM('Проект штатного розпису на 2019'!I19:I25)*3*1.22</f>
        <v>445532.45879999996</v>
      </c>
      <c r="H6" s="98">
        <f>SUM('Проект штатного розпису на 2019'!I19:I22)*3*1.22</f>
        <v>312429.97079999995</v>
      </c>
      <c r="I6" s="98">
        <f>SUM('Проект штатного розпису на 2019'!I19:I25)*3*1.22</f>
        <v>445532.45879999996</v>
      </c>
      <c r="J6" s="98">
        <f>SUM(F6:I6)</f>
        <v>1649027.3471999997</v>
      </c>
      <c r="K6" s="98">
        <f>SUM(E6,J6)</f>
        <v>2065600.6415999997</v>
      </c>
    </row>
    <row r="7" spans="1:11" ht="19.2" customHeight="1" x14ac:dyDescent="0.25">
      <c r="A7" s="90" t="s">
        <v>95</v>
      </c>
      <c r="B7" s="98"/>
      <c r="C7" s="98"/>
      <c r="D7" s="99">
        <f>SUM('КЕКВ 2210 матеріали'!H21,'КЕКВ 2210 матеріали'!H25)</f>
        <v>4742.5</v>
      </c>
      <c r="E7" s="100">
        <f t="shared" ref="E7:E12" si="0">SUM(B7:D7)</f>
        <v>4742.5</v>
      </c>
      <c r="F7" s="98"/>
      <c r="G7" s="98"/>
      <c r="H7" s="98"/>
      <c r="I7" s="98"/>
      <c r="J7" s="98">
        <f t="shared" ref="J7:J12" si="1">SUM(F7:I7)</f>
        <v>0</v>
      </c>
      <c r="K7" s="98">
        <f t="shared" ref="K7:K12" si="2">SUM(E7,J7)</f>
        <v>4742.5</v>
      </c>
    </row>
    <row r="8" spans="1:11" ht="13.8" x14ac:dyDescent="0.25">
      <c r="A8" s="89" t="s">
        <v>96</v>
      </c>
      <c r="B8" s="98"/>
      <c r="C8" s="98">
        <f>SUM('КЕКВ 3110 Обладнання'!F12)</f>
        <v>2029999</v>
      </c>
      <c r="D8" s="99"/>
      <c r="E8" s="100">
        <f t="shared" si="0"/>
        <v>2029999</v>
      </c>
      <c r="F8" s="98"/>
      <c r="G8" s="98"/>
      <c r="H8" s="98"/>
      <c r="I8" s="98"/>
      <c r="J8" s="98">
        <f t="shared" si="1"/>
        <v>0</v>
      </c>
      <c r="K8" s="98">
        <f t="shared" si="2"/>
        <v>2029999</v>
      </c>
    </row>
    <row r="9" spans="1:11" ht="13.8" x14ac:dyDescent="0.25">
      <c r="A9" s="89" t="s">
        <v>100</v>
      </c>
      <c r="B9" s="98"/>
      <c r="C9" s="98"/>
      <c r="D9" s="99"/>
      <c r="E9" s="100">
        <f t="shared" si="0"/>
        <v>0</v>
      </c>
      <c r="F9" s="98"/>
      <c r="G9" s="98">
        <v>128000</v>
      </c>
      <c r="H9" s="98">
        <v>68000</v>
      </c>
      <c r="I9" s="98">
        <v>60000</v>
      </c>
      <c r="J9" s="98">
        <f t="shared" si="1"/>
        <v>256000</v>
      </c>
      <c r="K9" s="98">
        <f t="shared" si="2"/>
        <v>256000</v>
      </c>
    </row>
    <row r="10" spans="1:11" ht="13.8" x14ac:dyDescent="0.25">
      <c r="A10" s="91" t="s">
        <v>98</v>
      </c>
      <c r="B10" s="98">
        <f>SUM(B6:B9,B11)/9</f>
        <v>11571.480399999999</v>
      </c>
      <c r="C10" s="98">
        <f t="shared" ref="C10:I10" si="3">SUM(C6:C9,C11)/9</f>
        <v>237126.92484444441</v>
      </c>
      <c r="D10" s="99">
        <f t="shared" si="3"/>
        <v>23669.905244444442</v>
      </c>
      <c r="E10" s="100">
        <f t="shared" si="0"/>
        <v>272368.31048888888</v>
      </c>
      <c r="F10" s="98">
        <f t="shared" si="3"/>
        <v>49503.606533333332</v>
      </c>
      <c r="G10" s="98">
        <f t="shared" si="3"/>
        <v>63725.828755555543</v>
      </c>
      <c r="H10" s="98">
        <f t="shared" si="3"/>
        <v>48936.66342222222</v>
      </c>
      <c r="I10" s="98">
        <f t="shared" si="3"/>
        <v>62836.939866666653</v>
      </c>
      <c r="J10" s="98">
        <f t="shared" si="1"/>
        <v>225003.03857777774</v>
      </c>
      <c r="K10" s="98">
        <f t="shared" si="2"/>
        <v>497371.34906666662</v>
      </c>
    </row>
    <row r="11" spans="1:11" ht="13.8" x14ac:dyDescent="0.25">
      <c r="A11" s="89" t="s">
        <v>97</v>
      </c>
      <c r="B11" s="98"/>
      <c r="C11" s="98"/>
      <c r="D11" s="99"/>
      <c r="E11" s="100">
        <f t="shared" si="0"/>
        <v>0</v>
      </c>
      <c r="F11" s="98"/>
      <c r="G11" s="98"/>
      <c r="H11" s="98">
        <v>60000</v>
      </c>
      <c r="I11" s="98">
        <v>60000</v>
      </c>
      <c r="J11" s="98">
        <f t="shared" si="1"/>
        <v>120000</v>
      </c>
      <c r="K11" s="98">
        <f t="shared" si="2"/>
        <v>120000</v>
      </c>
    </row>
    <row r="12" spans="1:11" ht="13.8" x14ac:dyDescent="0.25">
      <c r="A12" s="89" t="s">
        <v>111</v>
      </c>
      <c r="B12" s="98">
        <f>SUM(B6:B11)</f>
        <v>115714.80399999999</v>
      </c>
      <c r="C12" s="98">
        <f t="shared" ref="C12:I12" si="4">SUM(C6:C11)</f>
        <v>2371269.248444444</v>
      </c>
      <c r="D12" s="99">
        <f t="shared" si="4"/>
        <v>236699.05244444442</v>
      </c>
      <c r="E12" s="100">
        <f t="shared" si="0"/>
        <v>2723683.1048888885</v>
      </c>
      <c r="F12" s="98">
        <f t="shared" si="4"/>
        <v>495036.06533333327</v>
      </c>
      <c r="G12" s="98">
        <f t="shared" si="4"/>
        <v>637258.28755555546</v>
      </c>
      <c r="H12" s="98">
        <f t="shared" si="4"/>
        <v>489366.63422222214</v>
      </c>
      <c r="I12" s="98">
        <f t="shared" si="4"/>
        <v>628369.39866666659</v>
      </c>
      <c r="J12" s="98">
        <f t="shared" si="1"/>
        <v>2250030.3857777771</v>
      </c>
      <c r="K12" s="98">
        <f t="shared" si="2"/>
        <v>4973713.4906666651</v>
      </c>
    </row>
    <row r="13" spans="1:11" ht="13.8" x14ac:dyDescent="0.25">
      <c r="A13" s="89" t="s">
        <v>99</v>
      </c>
      <c r="B13" s="98">
        <f>SUM(B12:C12)</f>
        <v>2486984.052444444</v>
      </c>
      <c r="C13" s="98"/>
      <c r="D13" s="99"/>
      <c r="E13" s="100"/>
      <c r="F13" s="98"/>
      <c r="G13" s="98"/>
      <c r="H13" s="98"/>
      <c r="I13" s="98"/>
      <c r="J13" s="98"/>
      <c r="K13" s="98"/>
    </row>
    <row r="14" spans="1:11" x14ac:dyDescent="0.25">
      <c r="B14" s="98"/>
      <c r="C14" s="98"/>
      <c r="D14" s="99"/>
      <c r="E14" s="100"/>
      <c r="F14" s="98"/>
      <c r="G14" s="98"/>
      <c r="H14" s="98"/>
      <c r="I14" s="98"/>
      <c r="J14" s="98"/>
      <c r="K14" s="98"/>
    </row>
    <row r="15" spans="1:11" ht="13.8" x14ac:dyDescent="0.25">
      <c r="A15" s="89" t="s">
        <v>112</v>
      </c>
      <c r="B15" s="98">
        <f>SUM(B13,D12)</f>
        <v>2723683.1048888885</v>
      </c>
      <c r="C15" s="98"/>
      <c r="D15" s="99"/>
      <c r="E15" s="100"/>
      <c r="F15" s="98">
        <f>SUM(F12:I12)</f>
        <v>2250030.3857777771</v>
      </c>
      <c r="G15" s="98"/>
      <c r="H15" s="98"/>
      <c r="I15" s="98"/>
      <c r="J15" s="98"/>
      <c r="K15" s="9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Проект штатного розпису на 2019</vt:lpstr>
      <vt:lpstr>КЕКВ 2210 матеріали</vt:lpstr>
      <vt:lpstr>КЕКВ 2250 Відрядження</vt:lpstr>
      <vt:lpstr>КЕКВ 3110 Обладнання</vt:lpstr>
      <vt:lpstr>Лист1</vt:lpstr>
      <vt:lpstr>'Проект штатного розпису на 2019'!Область_печати</vt:lpstr>
    </vt:vector>
  </TitlesOfParts>
  <Company>rektorat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zz</cp:lastModifiedBy>
  <cp:lastPrinted>2016-08-11T09:45:13Z</cp:lastPrinted>
  <dcterms:created xsi:type="dcterms:W3CDTF">2005-05-19T07:12:54Z</dcterms:created>
  <dcterms:modified xsi:type="dcterms:W3CDTF">2020-06-11T09:21:20Z</dcterms:modified>
</cp:coreProperties>
</file>