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79B3172F-785D-4CF3-B58D-8288009AE87D}" xr6:coauthVersionLast="45" xr6:coauthVersionMax="45" xr10:uidLastSave="{00000000-0000-0000-0000-000000000000}"/>
  <bookViews>
    <workbookView xWindow="-120" yWindow="-120" windowWidth="29040" windowHeight="15840" xr2:uid="{C571EECE-26E0-4998-A186-17C139FD6897}"/>
  </bookViews>
  <sheets>
    <sheet name="Planilha5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5" l="1"/>
  <c r="F26" i="5"/>
  <c r="M26" i="5" s="1"/>
  <c r="E26" i="5"/>
  <c r="K26" i="5" s="1"/>
  <c r="D26" i="5"/>
  <c r="I26" i="5" s="1"/>
  <c r="C26" i="5"/>
  <c r="B26" i="5"/>
  <c r="G25" i="5"/>
  <c r="F25" i="5"/>
  <c r="M25" i="5" s="1"/>
  <c r="E25" i="5"/>
  <c r="K25" i="5" s="1"/>
  <c r="D25" i="5"/>
  <c r="I25" i="5" s="1"/>
  <c r="C25" i="5"/>
  <c r="B25" i="5"/>
  <c r="G24" i="5"/>
  <c r="F24" i="5"/>
  <c r="M24" i="5" s="1"/>
  <c r="E24" i="5"/>
  <c r="K24" i="5" s="1"/>
  <c r="D24" i="5"/>
  <c r="I24" i="5" s="1"/>
  <c r="C24" i="5"/>
  <c r="B24" i="5"/>
  <c r="G23" i="5"/>
  <c r="F23" i="5"/>
  <c r="L23" i="5" s="1"/>
  <c r="E23" i="5"/>
  <c r="K23" i="5" s="1"/>
  <c r="D23" i="5"/>
  <c r="I23" i="5" s="1"/>
  <c r="C23" i="5"/>
  <c r="B23" i="5"/>
  <c r="G22" i="5"/>
  <c r="F22" i="5"/>
  <c r="M22" i="5" s="1"/>
  <c r="E22" i="5"/>
  <c r="K22" i="5" s="1"/>
  <c r="D22" i="5"/>
  <c r="I22" i="5" s="1"/>
  <c r="C22" i="5"/>
  <c r="B22" i="5"/>
  <c r="G21" i="5"/>
  <c r="F21" i="5"/>
  <c r="L21" i="5" s="1"/>
  <c r="E21" i="5"/>
  <c r="K21" i="5" s="1"/>
  <c r="D21" i="5"/>
  <c r="I21" i="5" s="1"/>
  <c r="C21" i="5"/>
  <c r="B21" i="5"/>
  <c r="G20" i="5"/>
  <c r="F20" i="5"/>
  <c r="M20" i="5" s="1"/>
  <c r="E20" i="5"/>
  <c r="K20" i="5" s="1"/>
  <c r="D20" i="5"/>
  <c r="I20" i="5" s="1"/>
  <c r="C20" i="5"/>
  <c r="B20" i="5"/>
  <c r="G19" i="5"/>
  <c r="F19" i="5"/>
  <c r="L19" i="5" s="1"/>
  <c r="E19" i="5"/>
  <c r="K19" i="5" s="1"/>
  <c r="D19" i="5"/>
  <c r="I19" i="5" s="1"/>
  <c r="C19" i="5"/>
  <c r="B19" i="5"/>
  <c r="G18" i="5"/>
  <c r="F18" i="5"/>
  <c r="M18" i="5" s="1"/>
  <c r="E18" i="5"/>
  <c r="K18" i="5" s="1"/>
  <c r="D18" i="5"/>
  <c r="I18" i="5" s="1"/>
  <c r="C18" i="5"/>
  <c r="B18" i="5"/>
  <c r="G17" i="5"/>
  <c r="F17" i="5"/>
  <c r="L17" i="5" s="1"/>
  <c r="E17" i="5"/>
  <c r="K17" i="5" s="1"/>
  <c r="D17" i="5"/>
  <c r="I17" i="5" s="1"/>
  <c r="C17" i="5"/>
  <c r="B17" i="5"/>
  <c r="G16" i="5"/>
  <c r="F16" i="5"/>
  <c r="M16" i="5" s="1"/>
  <c r="E16" i="5"/>
  <c r="K16" i="5" s="1"/>
  <c r="D16" i="5"/>
  <c r="I16" i="5" s="1"/>
  <c r="C16" i="5"/>
  <c r="B16" i="5"/>
  <c r="G15" i="5"/>
  <c r="F15" i="5"/>
  <c r="L15" i="5" s="1"/>
  <c r="E15" i="5"/>
  <c r="K15" i="5" s="1"/>
  <c r="D15" i="5"/>
  <c r="I15" i="5" s="1"/>
  <c r="C15" i="5"/>
  <c r="B15" i="5"/>
  <c r="G14" i="5"/>
  <c r="F14" i="5"/>
  <c r="M14" i="5" s="1"/>
  <c r="E14" i="5"/>
  <c r="K14" i="5" s="1"/>
  <c r="D14" i="5"/>
  <c r="I14" i="5" s="1"/>
  <c r="C14" i="5"/>
  <c r="B14" i="5"/>
  <c r="G13" i="5"/>
  <c r="F13" i="5"/>
  <c r="L13" i="5" s="1"/>
  <c r="E13" i="5"/>
  <c r="K13" i="5" s="1"/>
  <c r="D13" i="5"/>
  <c r="I13" i="5" s="1"/>
  <c r="C13" i="5"/>
  <c r="B13" i="5"/>
  <c r="G12" i="5"/>
  <c r="F12" i="5"/>
  <c r="M12" i="5" s="1"/>
  <c r="E12" i="5"/>
  <c r="K12" i="5" s="1"/>
  <c r="D12" i="5"/>
  <c r="I12" i="5" s="1"/>
  <c r="J12" i="5" s="1"/>
  <c r="C12" i="5"/>
  <c r="B12" i="5"/>
  <c r="G11" i="5"/>
  <c r="M11" i="5" s="1"/>
  <c r="F11" i="5"/>
  <c r="L11" i="5" s="1"/>
  <c r="E11" i="5"/>
  <c r="K11" i="5" s="1"/>
  <c r="D11" i="5"/>
  <c r="C11" i="5"/>
  <c r="B11" i="5"/>
  <c r="H26" i="5" l="1"/>
  <c r="Q26" i="5" s="1"/>
  <c r="M15" i="5"/>
  <c r="H18" i="5"/>
  <c r="N18" i="5" s="1"/>
  <c r="H19" i="5"/>
  <c r="Q19" i="5" s="1"/>
  <c r="H25" i="5"/>
  <c r="Q25" i="5" s="1"/>
  <c r="H16" i="5"/>
  <c r="Q16" i="5" s="1"/>
  <c r="H23" i="5"/>
  <c r="O23" i="5" s="1"/>
  <c r="M23" i="5"/>
  <c r="H24" i="5"/>
  <c r="P24" i="5" s="1"/>
  <c r="L24" i="5"/>
  <c r="H12" i="5"/>
  <c r="P12" i="5" s="1"/>
  <c r="H15" i="5"/>
  <c r="O15" i="5" s="1"/>
  <c r="H20" i="5"/>
  <c r="N20" i="5" s="1"/>
  <c r="H21" i="5"/>
  <c r="N21" i="5" s="1"/>
  <c r="M17" i="5"/>
  <c r="L16" i="5"/>
  <c r="M21" i="5"/>
  <c r="H14" i="5"/>
  <c r="O14" i="5" s="1"/>
  <c r="H17" i="5"/>
  <c r="Q17" i="5" s="1"/>
  <c r="H22" i="5"/>
  <c r="O22" i="5" s="1"/>
  <c r="J13" i="5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L12" i="5"/>
  <c r="R25" i="5"/>
  <c r="R11" i="5"/>
  <c r="R13" i="5"/>
  <c r="R12" i="5"/>
  <c r="R14" i="5"/>
  <c r="R17" i="5"/>
  <c r="R15" i="5"/>
  <c r="L18" i="5"/>
  <c r="R19" i="5"/>
  <c r="R20" i="5"/>
  <c r="R23" i="5"/>
  <c r="R16" i="5"/>
  <c r="R22" i="5"/>
  <c r="R24" i="5"/>
  <c r="H11" i="5"/>
  <c r="H13" i="5"/>
  <c r="R18" i="5"/>
  <c r="R21" i="5"/>
  <c r="R26" i="5"/>
  <c r="L25" i="5"/>
  <c r="M13" i="5"/>
  <c r="L14" i="5"/>
  <c r="M19" i="5"/>
  <c r="L20" i="5"/>
  <c r="L26" i="5"/>
  <c r="L22" i="5"/>
  <c r="S21" i="5" l="1"/>
  <c r="T21" i="5" s="1"/>
  <c r="P26" i="5"/>
  <c r="N26" i="5"/>
  <c r="S26" i="5" s="1"/>
  <c r="T26" i="5" s="1"/>
  <c r="O26" i="5"/>
  <c r="S18" i="5"/>
  <c r="T18" i="5" s="1"/>
  <c r="N12" i="5"/>
  <c r="S12" i="5" s="1"/>
  <c r="T12" i="5" s="1"/>
  <c r="N25" i="5"/>
  <c r="S25" i="5" s="1"/>
  <c r="T25" i="5" s="1"/>
  <c r="N24" i="5"/>
  <c r="S24" i="5" s="1"/>
  <c r="T24" i="5" s="1"/>
  <c r="O24" i="5"/>
  <c r="O21" i="5"/>
  <c r="N16" i="5"/>
  <c r="S16" i="5" s="1"/>
  <c r="T16" i="5" s="1"/>
  <c r="O25" i="5"/>
  <c r="P25" i="5"/>
  <c r="N19" i="5"/>
  <c r="S19" i="5" s="1"/>
  <c r="T19" i="5" s="1"/>
  <c r="P16" i="5"/>
  <c r="O16" i="5"/>
  <c r="P23" i="5"/>
  <c r="O18" i="5"/>
  <c r="Q18" i="5"/>
  <c r="P18" i="5"/>
  <c r="O19" i="5"/>
  <c r="P19" i="5"/>
  <c r="Q24" i="5"/>
  <c r="N14" i="5"/>
  <c r="S14" i="5" s="1"/>
  <c r="T14" i="5" s="1"/>
  <c r="U14" i="5" s="1"/>
  <c r="V14" i="5" s="1"/>
  <c r="S20" i="5"/>
  <c r="T20" i="5" s="1"/>
  <c r="Q23" i="5"/>
  <c r="Q21" i="5"/>
  <c r="N22" i="5"/>
  <c r="S22" i="5" s="1"/>
  <c r="T22" i="5" s="1"/>
  <c r="U22" i="5" s="1"/>
  <c r="V22" i="5" s="1"/>
  <c r="O17" i="5"/>
  <c r="N23" i="5"/>
  <c r="S23" i="5" s="1"/>
  <c r="T23" i="5" s="1"/>
  <c r="U23" i="5" s="1"/>
  <c r="V23" i="5" s="1"/>
  <c r="O12" i="5"/>
  <c r="P21" i="5"/>
  <c r="P22" i="5"/>
  <c r="Q20" i="5"/>
  <c r="Q12" i="5"/>
  <c r="O20" i="5"/>
  <c r="P14" i="5"/>
  <c r="P20" i="5"/>
  <c r="P15" i="5"/>
  <c r="Q14" i="5"/>
  <c r="Q15" i="5"/>
  <c r="N15" i="5"/>
  <c r="S15" i="5" s="1"/>
  <c r="T15" i="5" s="1"/>
  <c r="U15" i="5" s="1"/>
  <c r="V15" i="5" s="1"/>
  <c r="N17" i="5"/>
  <c r="S17" i="5" s="1"/>
  <c r="P17" i="5"/>
  <c r="Q22" i="5"/>
  <c r="P13" i="5"/>
  <c r="N13" i="5"/>
  <c r="S13" i="5" s="1"/>
  <c r="T13" i="5" s="1"/>
  <c r="O13" i="5"/>
  <c r="Q13" i="5"/>
  <c r="P11" i="5"/>
  <c r="N11" i="5"/>
  <c r="S11" i="5" s="1"/>
  <c r="T11" i="5" s="1"/>
  <c r="O11" i="5"/>
  <c r="Q11" i="5"/>
  <c r="U21" i="5" l="1"/>
  <c r="V21" i="5" s="1"/>
  <c r="W21" i="5" s="1"/>
  <c r="X21" i="5" s="1"/>
  <c r="Y21" i="5" s="1"/>
  <c r="Z21" i="5" s="1"/>
  <c r="U26" i="5"/>
  <c r="V26" i="5" s="1"/>
  <c r="W26" i="5" s="1"/>
  <c r="X26" i="5" s="1"/>
  <c r="Y26" i="5" s="1"/>
  <c r="Z26" i="5" s="1"/>
  <c r="U12" i="5"/>
  <c r="V12" i="5" s="1"/>
  <c r="W12" i="5" s="1"/>
  <c r="X12" i="5" s="1"/>
  <c r="Y12" i="5" s="1"/>
  <c r="U24" i="5"/>
  <c r="V24" i="5" s="1"/>
  <c r="W24" i="5" s="1"/>
  <c r="X24" i="5" s="1"/>
  <c r="Y24" i="5" s="1"/>
  <c r="Z24" i="5" s="1"/>
  <c r="U16" i="5"/>
  <c r="V16" i="5" s="1"/>
  <c r="W16" i="5" s="1"/>
  <c r="X16" i="5" s="1"/>
  <c r="Y16" i="5" s="1"/>
  <c r="Z16" i="5" s="1"/>
  <c r="U19" i="5"/>
  <c r="V19" i="5" s="1"/>
  <c r="W19" i="5" s="1"/>
  <c r="X19" i="5" s="1"/>
  <c r="Y19" i="5" s="1"/>
  <c r="Z19" i="5" s="1"/>
  <c r="W23" i="5"/>
  <c r="X23" i="5" s="1"/>
  <c r="Y23" i="5" s="1"/>
  <c r="Z23" i="5" s="1"/>
  <c r="U18" i="5"/>
  <c r="V18" i="5" s="1"/>
  <c r="W18" i="5" s="1"/>
  <c r="X18" i="5" s="1"/>
  <c r="Y18" i="5" s="1"/>
  <c r="Z18" i="5" s="1"/>
  <c r="U25" i="5"/>
  <c r="V25" i="5" s="1"/>
  <c r="W25" i="5" s="1"/>
  <c r="X25" i="5" s="1"/>
  <c r="Y25" i="5" s="1"/>
  <c r="Z25" i="5" s="1"/>
  <c r="U13" i="5"/>
  <c r="V13" i="5" s="1"/>
  <c r="W13" i="5" s="1"/>
  <c r="X13" i="5" s="1"/>
  <c r="Y13" i="5" s="1"/>
  <c r="Z13" i="5" s="1"/>
  <c r="U20" i="5"/>
  <c r="V20" i="5" s="1"/>
  <c r="W20" i="5" s="1"/>
  <c r="X20" i="5" s="1"/>
  <c r="Y20" i="5" s="1"/>
  <c r="Z20" i="5" s="1"/>
  <c r="W15" i="5"/>
  <c r="X15" i="5" s="1"/>
  <c r="Y15" i="5" s="1"/>
  <c r="Z15" i="5" s="1"/>
  <c r="W22" i="5"/>
  <c r="X22" i="5" s="1"/>
  <c r="Y22" i="5" s="1"/>
  <c r="Z22" i="5" s="1"/>
  <c r="U11" i="5"/>
  <c r="V11" i="5" s="1"/>
  <c r="W11" i="5" s="1"/>
  <c r="X11" i="5" s="1"/>
  <c r="Y11" i="5" s="1"/>
  <c r="Z11" i="5" s="1"/>
  <c r="T17" i="5"/>
  <c r="U17" i="5" s="1"/>
  <c r="V17" i="5" s="1"/>
  <c r="W17" i="5" s="1"/>
  <c r="X17" i="5" s="1"/>
  <c r="Y17" i="5" s="1"/>
  <c r="Z17" i="5" s="1"/>
  <c r="W14" i="5"/>
  <c r="X14" i="5" s="1"/>
  <c r="Y14" i="5" s="1"/>
  <c r="Z14" i="5" s="1"/>
  <c r="Z12" i="5" l="1"/>
  <c r="Z27" i="5" s="1"/>
</calcChain>
</file>

<file path=xl/sharedStrings.xml><?xml version="1.0" encoding="utf-8"?>
<sst xmlns="http://schemas.openxmlformats.org/spreadsheetml/2006/main" count="55" uniqueCount="54">
  <si>
    <t>Ponto A</t>
  </si>
  <si>
    <t>Ponto C</t>
  </si>
  <si>
    <t>Ponto B</t>
  </si>
  <si>
    <t>Média</t>
  </si>
  <si>
    <t>Desvio</t>
  </si>
  <si>
    <t>Lava-Rápido</t>
  </si>
  <si>
    <t>Centro de Manutenção</t>
  </si>
  <si>
    <t>TEC</t>
  </si>
  <si>
    <t>-</t>
  </si>
  <si>
    <t>Secagem</t>
  </si>
  <si>
    <t>Aspirador</t>
  </si>
  <si>
    <t>Carro 1</t>
  </si>
  <si>
    <t>Carro 2</t>
  </si>
  <si>
    <t>Carro 3</t>
  </si>
  <si>
    <t>Carro 4</t>
  </si>
  <si>
    <t>Carro 5</t>
  </si>
  <si>
    <t>Carro 6</t>
  </si>
  <si>
    <t>Carro 7</t>
  </si>
  <si>
    <t>Carro 8</t>
  </si>
  <si>
    <t>Carro 9</t>
  </si>
  <si>
    <t>Carro 10</t>
  </si>
  <si>
    <t>Carro 11</t>
  </si>
  <si>
    <t>Carro 12</t>
  </si>
  <si>
    <t>Carro 13</t>
  </si>
  <si>
    <t>Carro 14</t>
  </si>
  <si>
    <t>Carro 15</t>
  </si>
  <si>
    <t>Carro 16</t>
  </si>
  <si>
    <t>R1</t>
  </si>
  <si>
    <t>R2</t>
  </si>
  <si>
    <t>R3</t>
  </si>
  <si>
    <t>RB</t>
  </si>
  <si>
    <t>RC</t>
  </si>
  <si>
    <t>RA</t>
  </si>
  <si>
    <t>Z</t>
  </si>
  <si>
    <t>TS Secagem</t>
  </si>
  <si>
    <t>TS Aspirador</t>
  </si>
  <si>
    <t>Inicio Secagem</t>
  </si>
  <si>
    <t>Tempo total do carro</t>
  </si>
  <si>
    <t>Instante de chegada</t>
  </si>
  <si>
    <t>Distribuição Bernoulli A</t>
  </si>
  <si>
    <t>Distribuição Bernoulli B</t>
  </si>
  <si>
    <t>Distribuição Bernoulli C</t>
  </si>
  <si>
    <t>TS Centro de manutenção</t>
  </si>
  <si>
    <t>TS Lava rápido</t>
  </si>
  <si>
    <t>Inicio Centro de manutenção</t>
  </si>
  <si>
    <t>Fim Centro de manutenção</t>
  </si>
  <si>
    <t>Inicio Lava rápido</t>
  </si>
  <si>
    <t>Fim Lava rápido</t>
  </si>
  <si>
    <t>Fim Secagem</t>
  </si>
  <si>
    <t>Inicio Aspirador</t>
  </si>
  <si>
    <t>Fim Aspirador</t>
  </si>
  <si>
    <t>Tempo total de funcionamento do lava rápido</t>
  </si>
  <si>
    <t>Carro #</t>
  </si>
  <si>
    <t>O tempo total do carro vai depender dos serviços que ele passar (Manuntenção, lava rapido, secagem e aspirador) e também de seus TS que vai mostrar qual o tempo desses serviços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</si>
</sst>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2" borderId="0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2" borderId="2" xfId="0" applyFont="1" applyFill="1" applyBorder="1" applyAlignment="1">
      <alignment horizontal="center" vertical="center" wrapText="1"/>
    </xf>
    <xf numFmtId="174" fontId="1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74" fontId="1" fillId="2" borderId="3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Carro</a:t>
            </a:r>
            <a:r>
              <a:rPr lang="pt-BR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Planilha5!$J$10:$Z$10</c:f>
              <c:strCache>
                <c:ptCount val="17"/>
                <c:pt idx="0">
                  <c:v>Instante de chegada</c:v>
                </c:pt>
                <c:pt idx="1">
                  <c:v>Distribuição Bernoulli A</c:v>
                </c:pt>
                <c:pt idx="2">
                  <c:v>Distribuição Bernoulli B</c:v>
                </c:pt>
                <c:pt idx="3">
                  <c:v>Distribuição Bernoulli C</c:v>
                </c:pt>
                <c:pt idx="4">
                  <c:v>TS Centro de manutenção</c:v>
                </c:pt>
                <c:pt idx="5">
                  <c:v>TS Lava rápido</c:v>
                </c:pt>
                <c:pt idx="6">
                  <c:v>TS Secagem</c:v>
                </c:pt>
                <c:pt idx="7">
                  <c:v>TS Aspirador</c:v>
                </c:pt>
                <c:pt idx="8">
                  <c:v>Inicio Centro de manutenção</c:v>
                </c:pt>
                <c:pt idx="9">
                  <c:v>Fim Centro de manutenção</c:v>
                </c:pt>
                <c:pt idx="10">
                  <c:v>Inicio Lava rápido</c:v>
                </c:pt>
                <c:pt idx="11">
                  <c:v>Fim Lava rápido</c:v>
                </c:pt>
                <c:pt idx="12">
                  <c:v>Inicio Secagem</c:v>
                </c:pt>
                <c:pt idx="13">
                  <c:v>Fim Secagem</c:v>
                </c:pt>
                <c:pt idx="14">
                  <c:v>Inicio Aspirador</c:v>
                </c:pt>
                <c:pt idx="15">
                  <c:v>Fim Aspirador</c:v>
                </c:pt>
                <c:pt idx="16">
                  <c:v>Tempo total do carro</c:v>
                </c:pt>
              </c:strCache>
            </c:strRef>
          </c:cat>
          <c:val>
            <c:numRef>
              <c:f>Planilha5!$J$11:$Z$11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7.9922479049552582</c:v>
                </c:pt>
                <c:pt idx="5">
                  <c:v>7.3281652699701727</c:v>
                </c:pt>
                <c:pt idx="6">
                  <c:v>16.320413174925431</c:v>
                </c:pt>
                <c:pt idx="7">
                  <c:v>10.656330539940345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7.3281652699701727</c:v>
                </c:pt>
                <c:pt idx="12">
                  <c:v>7.3281652699701727</c:v>
                </c:pt>
                <c:pt idx="13">
                  <c:v>23.648578444895605</c:v>
                </c:pt>
                <c:pt idx="14">
                  <c:v>23.648578444895605</c:v>
                </c:pt>
                <c:pt idx="15">
                  <c:v>34.304908984835947</c:v>
                </c:pt>
                <c:pt idx="16" formatCode="0.0">
                  <c:v>34.304908984835947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D4E-BD4A-7FB083CC0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5185327"/>
        <c:axId val="274956879"/>
      </c:barChart>
      <c:catAx>
        <c:axId val="2651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956879"/>
        <c:crosses val="autoZero"/>
        <c:auto val="1"/>
        <c:lblAlgn val="ctr"/>
        <c:lblOffset val="100"/>
        <c:noMultiLvlLbl val="0"/>
      </c:catAx>
      <c:valAx>
        <c:axId val="2749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1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Carro</a:t>
            </a:r>
            <a:r>
              <a:rPr lang="pt-BR" baseline="0"/>
              <a:t>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Planilha5!$J$10:$Z$10</c:f>
              <c:strCache>
                <c:ptCount val="17"/>
                <c:pt idx="0">
                  <c:v>Instante de chegada</c:v>
                </c:pt>
                <c:pt idx="1">
                  <c:v>Distribuição Bernoulli A</c:v>
                </c:pt>
                <c:pt idx="2">
                  <c:v>Distribuição Bernoulli B</c:v>
                </c:pt>
                <c:pt idx="3">
                  <c:v>Distribuição Bernoulli C</c:v>
                </c:pt>
                <c:pt idx="4">
                  <c:v>TS Centro de manutenção</c:v>
                </c:pt>
                <c:pt idx="5">
                  <c:v>TS Lava rápido</c:v>
                </c:pt>
                <c:pt idx="6">
                  <c:v>TS Secagem</c:v>
                </c:pt>
                <c:pt idx="7">
                  <c:v>TS Aspirador</c:v>
                </c:pt>
                <c:pt idx="8">
                  <c:v>Inicio Centro de manutenção</c:v>
                </c:pt>
                <c:pt idx="9">
                  <c:v>Fim Centro de manutenção</c:v>
                </c:pt>
                <c:pt idx="10">
                  <c:v>Inicio Lava rápido</c:v>
                </c:pt>
                <c:pt idx="11">
                  <c:v>Fim Lava rápido</c:v>
                </c:pt>
                <c:pt idx="12">
                  <c:v>Inicio Secagem</c:v>
                </c:pt>
                <c:pt idx="13">
                  <c:v>Fim Secagem</c:v>
                </c:pt>
                <c:pt idx="14">
                  <c:v>Inicio Aspirador</c:v>
                </c:pt>
                <c:pt idx="15">
                  <c:v>Fim Aspirador</c:v>
                </c:pt>
                <c:pt idx="16">
                  <c:v>Tempo total do carro</c:v>
                </c:pt>
              </c:strCache>
            </c:strRef>
          </c:cat>
          <c:val>
            <c:numRef>
              <c:f>Planilha5!$J$20:$Z$20</c:f>
              <c:numCache>
                <c:formatCode>General</c:formatCode>
                <c:ptCount val="17"/>
                <c:pt idx="0">
                  <c:v>109.37035854279556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10.981495512167278</c:v>
                </c:pt>
                <c:pt idx="5">
                  <c:v>9.3209970081115188</c:v>
                </c:pt>
                <c:pt idx="6">
                  <c:v>21.302492520278797</c:v>
                </c:pt>
                <c:pt idx="7">
                  <c:v>14.641994016223039</c:v>
                </c:pt>
                <c:pt idx="8">
                  <c:v>0</c:v>
                </c:pt>
                <c:pt idx="9">
                  <c:v>10.981495512167278</c:v>
                </c:pt>
                <c:pt idx="10">
                  <c:v>10.981495512167278</c:v>
                </c:pt>
                <c:pt idx="11">
                  <c:v>20.302492520278797</c:v>
                </c:pt>
                <c:pt idx="12">
                  <c:v>20.302492520278797</c:v>
                </c:pt>
                <c:pt idx="13">
                  <c:v>41.604985040557594</c:v>
                </c:pt>
                <c:pt idx="14">
                  <c:v>41.604985040557594</c:v>
                </c:pt>
                <c:pt idx="15">
                  <c:v>56.246979056780631</c:v>
                </c:pt>
                <c:pt idx="16" formatCode="0.0">
                  <c:v>56.246979056780631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0-4A46-8E8E-73E22EF40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5185327"/>
        <c:axId val="274956879"/>
      </c:barChart>
      <c:catAx>
        <c:axId val="2651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956879"/>
        <c:crosses val="autoZero"/>
        <c:auto val="1"/>
        <c:lblAlgn val="ctr"/>
        <c:lblOffset val="100"/>
        <c:noMultiLvlLbl val="0"/>
      </c:catAx>
      <c:valAx>
        <c:axId val="2749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1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Carro</a:t>
            </a:r>
            <a:r>
              <a:rPr lang="pt-BR" baseline="0"/>
              <a:t>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Planilha5!$J$10:$Z$10</c:f>
              <c:strCache>
                <c:ptCount val="17"/>
                <c:pt idx="0">
                  <c:v>Instante de chegada</c:v>
                </c:pt>
                <c:pt idx="1">
                  <c:v>Distribuição Bernoulli A</c:v>
                </c:pt>
                <c:pt idx="2">
                  <c:v>Distribuição Bernoulli B</c:v>
                </c:pt>
                <c:pt idx="3">
                  <c:v>Distribuição Bernoulli C</c:v>
                </c:pt>
                <c:pt idx="4">
                  <c:v>TS Centro de manutenção</c:v>
                </c:pt>
                <c:pt idx="5">
                  <c:v>TS Lava rápido</c:v>
                </c:pt>
                <c:pt idx="6">
                  <c:v>TS Secagem</c:v>
                </c:pt>
                <c:pt idx="7">
                  <c:v>TS Aspirador</c:v>
                </c:pt>
                <c:pt idx="8">
                  <c:v>Inicio Centro de manutenção</c:v>
                </c:pt>
                <c:pt idx="9">
                  <c:v>Fim Centro de manutenção</c:v>
                </c:pt>
                <c:pt idx="10">
                  <c:v>Inicio Lava rápido</c:v>
                </c:pt>
                <c:pt idx="11">
                  <c:v>Fim Lava rápido</c:v>
                </c:pt>
                <c:pt idx="12">
                  <c:v>Inicio Secagem</c:v>
                </c:pt>
                <c:pt idx="13">
                  <c:v>Fim Secagem</c:v>
                </c:pt>
                <c:pt idx="14">
                  <c:v>Inicio Aspirador</c:v>
                </c:pt>
                <c:pt idx="15">
                  <c:v>Fim Aspirador</c:v>
                </c:pt>
                <c:pt idx="16">
                  <c:v>Tempo total do carro</c:v>
                </c:pt>
              </c:strCache>
            </c:strRef>
          </c:cat>
          <c:val>
            <c:numRef>
              <c:f>Planilha5!$J$21:$Z$21</c:f>
              <c:numCache>
                <c:formatCode>General</c:formatCode>
                <c:ptCount val="17"/>
                <c:pt idx="0">
                  <c:v>119.84341830151976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2.9612721870975083</c:v>
                </c:pt>
                <c:pt idx="5">
                  <c:v>3.9741814580650052</c:v>
                </c:pt>
                <c:pt idx="6">
                  <c:v>7.9354536451625126</c:v>
                </c:pt>
                <c:pt idx="7">
                  <c:v>3.9483629161300104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3.9741814580650052</c:v>
                </c:pt>
                <c:pt idx="12">
                  <c:v>3.9741814580650052</c:v>
                </c:pt>
                <c:pt idx="13">
                  <c:v>11.909635103227519</c:v>
                </c:pt>
                <c:pt idx="14">
                  <c:v>0</c:v>
                </c:pt>
                <c:pt idx="15">
                  <c:v>0</c:v>
                </c:pt>
                <c:pt idx="16" formatCode="0.0">
                  <c:v>11.909635103227519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4-404D-9FA4-659DDB72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5185327"/>
        <c:axId val="274956879"/>
      </c:barChart>
      <c:catAx>
        <c:axId val="2651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956879"/>
        <c:crosses val="autoZero"/>
        <c:auto val="1"/>
        <c:lblAlgn val="ctr"/>
        <c:lblOffset val="100"/>
        <c:noMultiLvlLbl val="0"/>
      </c:catAx>
      <c:valAx>
        <c:axId val="2749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1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Carro</a:t>
            </a:r>
            <a:r>
              <a:rPr lang="pt-BR" baseline="0"/>
              <a:t>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Planilha5!$J$10:$Z$10</c:f>
              <c:strCache>
                <c:ptCount val="17"/>
                <c:pt idx="0">
                  <c:v>Instante de chegada</c:v>
                </c:pt>
                <c:pt idx="1">
                  <c:v>Distribuição Bernoulli A</c:v>
                </c:pt>
                <c:pt idx="2">
                  <c:v>Distribuição Bernoulli B</c:v>
                </c:pt>
                <c:pt idx="3">
                  <c:v>Distribuição Bernoulli C</c:v>
                </c:pt>
                <c:pt idx="4">
                  <c:v>TS Centro de manutenção</c:v>
                </c:pt>
                <c:pt idx="5">
                  <c:v>TS Lava rápido</c:v>
                </c:pt>
                <c:pt idx="6">
                  <c:v>TS Secagem</c:v>
                </c:pt>
                <c:pt idx="7">
                  <c:v>TS Aspirador</c:v>
                </c:pt>
                <c:pt idx="8">
                  <c:v>Inicio Centro de manutenção</c:v>
                </c:pt>
                <c:pt idx="9">
                  <c:v>Fim Centro de manutenção</c:v>
                </c:pt>
                <c:pt idx="10">
                  <c:v>Inicio Lava rápido</c:v>
                </c:pt>
                <c:pt idx="11">
                  <c:v>Fim Lava rápido</c:v>
                </c:pt>
                <c:pt idx="12">
                  <c:v>Inicio Secagem</c:v>
                </c:pt>
                <c:pt idx="13">
                  <c:v>Fim Secagem</c:v>
                </c:pt>
                <c:pt idx="14">
                  <c:v>Inicio Aspirador</c:v>
                </c:pt>
                <c:pt idx="15">
                  <c:v>Fim Aspirador</c:v>
                </c:pt>
                <c:pt idx="16">
                  <c:v>Tempo total do carro</c:v>
                </c:pt>
              </c:strCache>
            </c:strRef>
          </c:cat>
          <c:val>
            <c:numRef>
              <c:f>Planilha5!$J$22:$Z$22</c:f>
              <c:numCache>
                <c:formatCode>General</c:formatCode>
                <c:ptCount val="17"/>
                <c:pt idx="0">
                  <c:v>124.7590706972468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11.768718085257232</c:v>
                </c:pt>
                <c:pt idx="5">
                  <c:v>9.8458120568381542</c:v>
                </c:pt>
                <c:pt idx="6">
                  <c:v>22.614530142095386</c:v>
                </c:pt>
                <c:pt idx="7">
                  <c:v>15.69162411367631</c:v>
                </c:pt>
                <c:pt idx="8">
                  <c:v>0</c:v>
                </c:pt>
                <c:pt idx="9">
                  <c:v>11.768718085257232</c:v>
                </c:pt>
                <c:pt idx="10">
                  <c:v>11.768718085257232</c:v>
                </c:pt>
                <c:pt idx="11">
                  <c:v>21.614530142095386</c:v>
                </c:pt>
                <c:pt idx="12">
                  <c:v>21.614530142095386</c:v>
                </c:pt>
                <c:pt idx="13">
                  <c:v>44.229060284190773</c:v>
                </c:pt>
                <c:pt idx="14">
                  <c:v>44.229060284190773</c:v>
                </c:pt>
                <c:pt idx="15">
                  <c:v>59.920684397867085</c:v>
                </c:pt>
                <c:pt idx="16" formatCode="0.0">
                  <c:v>59.920684397867085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3-4EE9-840C-3D655A02A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5185327"/>
        <c:axId val="274956879"/>
      </c:barChart>
      <c:catAx>
        <c:axId val="2651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956879"/>
        <c:crosses val="autoZero"/>
        <c:auto val="1"/>
        <c:lblAlgn val="ctr"/>
        <c:lblOffset val="100"/>
        <c:noMultiLvlLbl val="0"/>
      </c:catAx>
      <c:valAx>
        <c:axId val="2749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1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Carro</a:t>
            </a:r>
            <a:r>
              <a:rPr lang="pt-BR" baseline="0"/>
              <a:t>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Planilha5!$J$10:$Z$10</c:f>
              <c:strCache>
                <c:ptCount val="17"/>
                <c:pt idx="0">
                  <c:v>Instante de chegada</c:v>
                </c:pt>
                <c:pt idx="1">
                  <c:v>Distribuição Bernoulli A</c:v>
                </c:pt>
                <c:pt idx="2">
                  <c:v>Distribuição Bernoulli B</c:v>
                </c:pt>
                <c:pt idx="3">
                  <c:v>Distribuição Bernoulli C</c:v>
                </c:pt>
                <c:pt idx="4">
                  <c:v>TS Centro de manutenção</c:v>
                </c:pt>
                <c:pt idx="5">
                  <c:v>TS Lava rápido</c:v>
                </c:pt>
                <c:pt idx="6">
                  <c:v>TS Secagem</c:v>
                </c:pt>
                <c:pt idx="7">
                  <c:v>TS Aspirador</c:v>
                </c:pt>
                <c:pt idx="8">
                  <c:v>Inicio Centro de manutenção</c:v>
                </c:pt>
                <c:pt idx="9">
                  <c:v>Fim Centro de manutenção</c:v>
                </c:pt>
                <c:pt idx="10">
                  <c:v>Inicio Lava rápido</c:v>
                </c:pt>
                <c:pt idx="11">
                  <c:v>Fim Lava rápido</c:v>
                </c:pt>
                <c:pt idx="12">
                  <c:v>Inicio Secagem</c:v>
                </c:pt>
                <c:pt idx="13">
                  <c:v>Fim Secagem</c:v>
                </c:pt>
                <c:pt idx="14">
                  <c:v>Inicio Aspirador</c:v>
                </c:pt>
                <c:pt idx="15">
                  <c:v>Fim Aspirador</c:v>
                </c:pt>
                <c:pt idx="16">
                  <c:v>Tempo total do carro</c:v>
                </c:pt>
              </c:strCache>
            </c:strRef>
          </c:cat>
          <c:val>
            <c:numRef>
              <c:f>Planilha5!$J$23:$Z$23</c:f>
              <c:numCache>
                <c:formatCode>General</c:formatCode>
                <c:ptCount val="17"/>
                <c:pt idx="0">
                  <c:v>127.27964498915301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14.067462948570425</c:v>
                </c:pt>
                <c:pt idx="5">
                  <c:v>11.378308632380284</c:v>
                </c:pt>
                <c:pt idx="6">
                  <c:v>26.445771580950709</c:v>
                </c:pt>
                <c:pt idx="7">
                  <c:v>18.756617264760568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11.378308632380284</c:v>
                </c:pt>
                <c:pt idx="12">
                  <c:v>11.378308632380284</c:v>
                </c:pt>
                <c:pt idx="13">
                  <c:v>37.824080213330994</c:v>
                </c:pt>
                <c:pt idx="14">
                  <c:v>37.824080213330994</c:v>
                </c:pt>
                <c:pt idx="15">
                  <c:v>56.580697478091565</c:v>
                </c:pt>
                <c:pt idx="16" formatCode="0.0">
                  <c:v>56.580697478091565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A-41C8-AFBE-8B2337F6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5185327"/>
        <c:axId val="274956879"/>
      </c:barChart>
      <c:catAx>
        <c:axId val="2651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956879"/>
        <c:crosses val="autoZero"/>
        <c:auto val="1"/>
        <c:lblAlgn val="ctr"/>
        <c:lblOffset val="100"/>
        <c:noMultiLvlLbl val="0"/>
      </c:catAx>
      <c:valAx>
        <c:axId val="2749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1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Carro</a:t>
            </a:r>
            <a:r>
              <a:rPr lang="pt-BR" baseline="0"/>
              <a:t>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Planilha5!$J$10:$Z$10</c:f>
              <c:strCache>
                <c:ptCount val="17"/>
                <c:pt idx="0">
                  <c:v>Instante de chegada</c:v>
                </c:pt>
                <c:pt idx="1">
                  <c:v>Distribuição Bernoulli A</c:v>
                </c:pt>
                <c:pt idx="2">
                  <c:v>Distribuição Bernoulli B</c:v>
                </c:pt>
                <c:pt idx="3">
                  <c:v>Distribuição Bernoulli C</c:v>
                </c:pt>
                <c:pt idx="4">
                  <c:v>TS Centro de manutenção</c:v>
                </c:pt>
                <c:pt idx="5">
                  <c:v>TS Lava rápido</c:v>
                </c:pt>
                <c:pt idx="6">
                  <c:v>TS Secagem</c:v>
                </c:pt>
                <c:pt idx="7">
                  <c:v>TS Aspirador</c:v>
                </c:pt>
                <c:pt idx="8">
                  <c:v>Inicio Centro de manutenção</c:v>
                </c:pt>
                <c:pt idx="9">
                  <c:v>Fim Centro de manutenção</c:v>
                </c:pt>
                <c:pt idx="10">
                  <c:v>Inicio Lava rápido</c:v>
                </c:pt>
                <c:pt idx="11">
                  <c:v>Fim Lava rápido</c:v>
                </c:pt>
                <c:pt idx="12">
                  <c:v>Inicio Secagem</c:v>
                </c:pt>
                <c:pt idx="13">
                  <c:v>Fim Secagem</c:v>
                </c:pt>
                <c:pt idx="14">
                  <c:v>Inicio Aspirador</c:v>
                </c:pt>
                <c:pt idx="15">
                  <c:v>Fim Aspirador</c:v>
                </c:pt>
                <c:pt idx="16">
                  <c:v>Tempo total do carro</c:v>
                </c:pt>
              </c:strCache>
            </c:strRef>
          </c:cat>
          <c:val>
            <c:numRef>
              <c:f>Planilha5!$J$24:$Z$24</c:f>
              <c:numCache>
                <c:formatCode>General</c:formatCode>
                <c:ptCount val="17"/>
                <c:pt idx="0">
                  <c:v>133.15654257144422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10.375020851855348</c:v>
                </c:pt>
                <c:pt idx="5">
                  <c:v>8.9166805679035654</c:v>
                </c:pt>
                <c:pt idx="6">
                  <c:v>20.291701419758915</c:v>
                </c:pt>
                <c:pt idx="7">
                  <c:v>13.833361135807131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8.9166805679035654</c:v>
                </c:pt>
                <c:pt idx="12">
                  <c:v>8.9166805679035654</c:v>
                </c:pt>
                <c:pt idx="13">
                  <c:v>29.208381987662481</c:v>
                </c:pt>
                <c:pt idx="14">
                  <c:v>29.208381987662481</c:v>
                </c:pt>
                <c:pt idx="15">
                  <c:v>43.041743123469615</c:v>
                </c:pt>
                <c:pt idx="16" formatCode="0.0">
                  <c:v>43.041743123469615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4-43EC-8966-04457370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5185327"/>
        <c:axId val="274956879"/>
      </c:barChart>
      <c:catAx>
        <c:axId val="2651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956879"/>
        <c:crosses val="autoZero"/>
        <c:auto val="1"/>
        <c:lblAlgn val="ctr"/>
        <c:lblOffset val="100"/>
        <c:noMultiLvlLbl val="0"/>
      </c:catAx>
      <c:valAx>
        <c:axId val="2749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1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Carro</a:t>
            </a:r>
            <a:r>
              <a:rPr lang="pt-BR" baseline="0"/>
              <a:t>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Planilha5!$J$10:$Z$10</c:f>
              <c:strCache>
                <c:ptCount val="17"/>
                <c:pt idx="0">
                  <c:v>Instante de chegada</c:v>
                </c:pt>
                <c:pt idx="1">
                  <c:v>Distribuição Bernoulli A</c:v>
                </c:pt>
                <c:pt idx="2">
                  <c:v>Distribuição Bernoulli B</c:v>
                </c:pt>
                <c:pt idx="3">
                  <c:v>Distribuição Bernoulli C</c:v>
                </c:pt>
                <c:pt idx="4">
                  <c:v>TS Centro de manutenção</c:v>
                </c:pt>
                <c:pt idx="5">
                  <c:v>TS Lava rápido</c:v>
                </c:pt>
                <c:pt idx="6">
                  <c:v>TS Secagem</c:v>
                </c:pt>
                <c:pt idx="7">
                  <c:v>TS Aspirador</c:v>
                </c:pt>
                <c:pt idx="8">
                  <c:v>Inicio Centro de manutenção</c:v>
                </c:pt>
                <c:pt idx="9">
                  <c:v>Fim Centro de manutenção</c:v>
                </c:pt>
                <c:pt idx="10">
                  <c:v>Inicio Lava rápido</c:v>
                </c:pt>
                <c:pt idx="11">
                  <c:v>Fim Lava rápido</c:v>
                </c:pt>
                <c:pt idx="12">
                  <c:v>Inicio Secagem</c:v>
                </c:pt>
                <c:pt idx="13">
                  <c:v>Fim Secagem</c:v>
                </c:pt>
                <c:pt idx="14">
                  <c:v>Inicio Aspirador</c:v>
                </c:pt>
                <c:pt idx="15">
                  <c:v>Fim Aspirador</c:v>
                </c:pt>
                <c:pt idx="16">
                  <c:v>Tempo total do carro</c:v>
                </c:pt>
              </c:strCache>
            </c:strRef>
          </c:cat>
          <c:val>
            <c:numRef>
              <c:f>Planilha5!$J$25:$Z$25</c:f>
              <c:numCache>
                <c:formatCode>General</c:formatCode>
                <c:ptCount val="17"/>
                <c:pt idx="0">
                  <c:v>142.75761511360034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5.3926073385872844</c:v>
                </c:pt>
                <c:pt idx="5">
                  <c:v>5.595071559058189</c:v>
                </c:pt>
                <c:pt idx="6">
                  <c:v>11.987678897645473</c:v>
                </c:pt>
                <c:pt idx="7">
                  <c:v>7.1901431181163789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5.595071559058189</c:v>
                </c:pt>
                <c:pt idx="12">
                  <c:v>5.595071559058189</c:v>
                </c:pt>
                <c:pt idx="13">
                  <c:v>17.582750456703664</c:v>
                </c:pt>
                <c:pt idx="14">
                  <c:v>0</c:v>
                </c:pt>
                <c:pt idx="15">
                  <c:v>0</c:v>
                </c:pt>
                <c:pt idx="16" formatCode="0.0">
                  <c:v>17.582750456703664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C-4AC7-AC94-5FFE47D2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5185327"/>
        <c:axId val="274956879"/>
      </c:barChart>
      <c:catAx>
        <c:axId val="2651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956879"/>
        <c:crosses val="autoZero"/>
        <c:auto val="1"/>
        <c:lblAlgn val="ctr"/>
        <c:lblOffset val="100"/>
        <c:noMultiLvlLbl val="0"/>
      </c:catAx>
      <c:valAx>
        <c:axId val="2749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1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Carro</a:t>
            </a:r>
            <a:r>
              <a:rPr lang="pt-BR" baseline="0"/>
              <a:t>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Planilha5!$J$10:$Z$10</c:f>
              <c:strCache>
                <c:ptCount val="17"/>
                <c:pt idx="0">
                  <c:v>Instante de chegada</c:v>
                </c:pt>
                <c:pt idx="1">
                  <c:v>Distribuição Bernoulli A</c:v>
                </c:pt>
                <c:pt idx="2">
                  <c:v>Distribuição Bernoulli B</c:v>
                </c:pt>
                <c:pt idx="3">
                  <c:v>Distribuição Bernoulli C</c:v>
                </c:pt>
                <c:pt idx="4">
                  <c:v>TS Centro de manutenção</c:v>
                </c:pt>
                <c:pt idx="5">
                  <c:v>TS Lava rápido</c:v>
                </c:pt>
                <c:pt idx="6">
                  <c:v>TS Secagem</c:v>
                </c:pt>
                <c:pt idx="7">
                  <c:v>TS Aspirador</c:v>
                </c:pt>
                <c:pt idx="8">
                  <c:v>Inicio Centro de manutenção</c:v>
                </c:pt>
                <c:pt idx="9">
                  <c:v>Fim Centro de manutenção</c:v>
                </c:pt>
                <c:pt idx="10">
                  <c:v>Inicio Lava rápido</c:v>
                </c:pt>
                <c:pt idx="11">
                  <c:v>Fim Lava rápido</c:v>
                </c:pt>
                <c:pt idx="12">
                  <c:v>Inicio Secagem</c:v>
                </c:pt>
                <c:pt idx="13">
                  <c:v>Fim Secagem</c:v>
                </c:pt>
                <c:pt idx="14">
                  <c:v>Inicio Aspirador</c:v>
                </c:pt>
                <c:pt idx="15">
                  <c:v>Fim Aspirador</c:v>
                </c:pt>
                <c:pt idx="16">
                  <c:v>Tempo total do carro</c:v>
                </c:pt>
              </c:strCache>
            </c:strRef>
          </c:cat>
          <c:val>
            <c:numRef>
              <c:f>Planilha5!$J$26:$Z$26</c:f>
              <c:numCache>
                <c:formatCode>General</c:formatCode>
                <c:ptCount val="17"/>
                <c:pt idx="0">
                  <c:v>155.8305115138721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12.012480255924853</c:v>
                </c:pt>
                <c:pt idx="5">
                  <c:v>10.008320170616567</c:v>
                </c:pt>
                <c:pt idx="6">
                  <c:v>23.02080042654142</c:v>
                </c:pt>
                <c:pt idx="7">
                  <c:v>16.016640341233135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10.008320170616567</c:v>
                </c:pt>
                <c:pt idx="12">
                  <c:v>10.008320170616567</c:v>
                </c:pt>
                <c:pt idx="13">
                  <c:v>33.029120597157984</c:v>
                </c:pt>
                <c:pt idx="14">
                  <c:v>33.029120597157984</c:v>
                </c:pt>
                <c:pt idx="15">
                  <c:v>49.045760938391119</c:v>
                </c:pt>
                <c:pt idx="16" formatCode="0.0">
                  <c:v>49.045760938391119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192-8FE6-DC41F304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5185327"/>
        <c:axId val="274956879"/>
      </c:barChart>
      <c:catAx>
        <c:axId val="2651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956879"/>
        <c:crosses val="autoZero"/>
        <c:auto val="1"/>
        <c:lblAlgn val="ctr"/>
        <c:lblOffset val="100"/>
        <c:noMultiLvlLbl val="0"/>
      </c:catAx>
      <c:valAx>
        <c:axId val="2749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1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Carro</a:t>
            </a:r>
            <a:r>
              <a:rPr lang="pt-BR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Planilha5!$J$10:$Z$10</c:f>
              <c:strCache>
                <c:ptCount val="17"/>
                <c:pt idx="0">
                  <c:v>Instante de chegada</c:v>
                </c:pt>
                <c:pt idx="1">
                  <c:v>Distribuição Bernoulli A</c:v>
                </c:pt>
                <c:pt idx="2">
                  <c:v>Distribuição Bernoulli B</c:v>
                </c:pt>
                <c:pt idx="3">
                  <c:v>Distribuição Bernoulli C</c:v>
                </c:pt>
                <c:pt idx="4">
                  <c:v>TS Centro de manutenção</c:v>
                </c:pt>
                <c:pt idx="5">
                  <c:v>TS Lava rápido</c:v>
                </c:pt>
                <c:pt idx="6">
                  <c:v>TS Secagem</c:v>
                </c:pt>
                <c:pt idx="7">
                  <c:v>TS Aspirador</c:v>
                </c:pt>
                <c:pt idx="8">
                  <c:v>Inicio Centro de manutenção</c:v>
                </c:pt>
                <c:pt idx="9">
                  <c:v>Fim Centro de manutenção</c:v>
                </c:pt>
                <c:pt idx="10">
                  <c:v>Inicio Lava rápido</c:v>
                </c:pt>
                <c:pt idx="11">
                  <c:v>Fim Lava rápido</c:v>
                </c:pt>
                <c:pt idx="12">
                  <c:v>Inicio Secagem</c:v>
                </c:pt>
                <c:pt idx="13">
                  <c:v>Fim Secagem</c:v>
                </c:pt>
                <c:pt idx="14">
                  <c:v>Inicio Aspirador</c:v>
                </c:pt>
                <c:pt idx="15">
                  <c:v>Fim Aspirador</c:v>
                </c:pt>
                <c:pt idx="16">
                  <c:v>Tempo total do carro</c:v>
                </c:pt>
              </c:strCache>
            </c:strRef>
          </c:cat>
          <c:val>
            <c:numRef>
              <c:f>Planilha5!$J$12:$Z$12</c:f>
              <c:numCache>
                <c:formatCode>General</c:formatCode>
                <c:ptCount val="17"/>
                <c:pt idx="0">
                  <c:v>9.9504883239734898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7.0515135877277064</c:v>
                </c:pt>
                <c:pt idx="5">
                  <c:v>6.7010090584851376</c:v>
                </c:pt>
                <c:pt idx="6">
                  <c:v>14.752522646212844</c:v>
                </c:pt>
                <c:pt idx="7">
                  <c:v>9.4020181169702752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6.7010090584851376</c:v>
                </c:pt>
                <c:pt idx="12">
                  <c:v>6.7010090584851376</c:v>
                </c:pt>
                <c:pt idx="13">
                  <c:v>21.45353170469798</c:v>
                </c:pt>
                <c:pt idx="14">
                  <c:v>21.45353170469798</c:v>
                </c:pt>
                <c:pt idx="15">
                  <c:v>30.855549821668255</c:v>
                </c:pt>
                <c:pt idx="16" formatCode="0.0">
                  <c:v>30.855549821668255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B-454E-BEA1-D5BE8820F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5185327"/>
        <c:axId val="274956879"/>
      </c:barChart>
      <c:catAx>
        <c:axId val="2651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956879"/>
        <c:crosses val="autoZero"/>
        <c:auto val="1"/>
        <c:lblAlgn val="ctr"/>
        <c:lblOffset val="100"/>
        <c:noMultiLvlLbl val="0"/>
      </c:catAx>
      <c:valAx>
        <c:axId val="2749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1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Carro</a:t>
            </a:r>
            <a:r>
              <a:rPr lang="pt-BR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Planilha5!$J$10:$Z$10</c:f>
              <c:strCache>
                <c:ptCount val="17"/>
                <c:pt idx="0">
                  <c:v>Instante de chegada</c:v>
                </c:pt>
                <c:pt idx="1">
                  <c:v>Distribuição Bernoulli A</c:v>
                </c:pt>
                <c:pt idx="2">
                  <c:v>Distribuição Bernoulli B</c:v>
                </c:pt>
                <c:pt idx="3">
                  <c:v>Distribuição Bernoulli C</c:v>
                </c:pt>
                <c:pt idx="4">
                  <c:v>TS Centro de manutenção</c:v>
                </c:pt>
                <c:pt idx="5">
                  <c:v>TS Lava rápido</c:v>
                </c:pt>
                <c:pt idx="6">
                  <c:v>TS Secagem</c:v>
                </c:pt>
                <c:pt idx="7">
                  <c:v>TS Aspirador</c:v>
                </c:pt>
                <c:pt idx="8">
                  <c:v>Inicio Centro de manutenção</c:v>
                </c:pt>
                <c:pt idx="9">
                  <c:v>Fim Centro de manutenção</c:v>
                </c:pt>
                <c:pt idx="10">
                  <c:v>Inicio Lava rápido</c:v>
                </c:pt>
                <c:pt idx="11">
                  <c:v>Fim Lava rápido</c:v>
                </c:pt>
                <c:pt idx="12">
                  <c:v>Inicio Secagem</c:v>
                </c:pt>
                <c:pt idx="13">
                  <c:v>Fim Secagem</c:v>
                </c:pt>
                <c:pt idx="14">
                  <c:v>Inicio Aspirador</c:v>
                </c:pt>
                <c:pt idx="15">
                  <c:v>Fim Aspirador</c:v>
                </c:pt>
                <c:pt idx="16">
                  <c:v>Tempo total do carro</c:v>
                </c:pt>
              </c:strCache>
            </c:strRef>
          </c:cat>
          <c:val>
            <c:numRef>
              <c:f>Planilha5!$J$13:$Z$13</c:f>
              <c:numCache>
                <c:formatCode>General</c:formatCode>
                <c:ptCount val="17"/>
                <c:pt idx="0">
                  <c:v>19.530525696793841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10.755113104319587</c:v>
                </c:pt>
                <c:pt idx="5">
                  <c:v>9.1700754028797249</c:v>
                </c:pt>
                <c:pt idx="6">
                  <c:v>20.925188507199316</c:v>
                </c:pt>
                <c:pt idx="7">
                  <c:v>14.340150805759452</c:v>
                </c:pt>
                <c:pt idx="8">
                  <c:v>0</c:v>
                </c:pt>
                <c:pt idx="9">
                  <c:v>10.755113104319587</c:v>
                </c:pt>
                <c:pt idx="10">
                  <c:v>10.755113104319587</c:v>
                </c:pt>
                <c:pt idx="11">
                  <c:v>19.925188507199312</c:v>
                </c:pt>
                <c:pt idx="12">
                  <c:v>19.925188507199312</c:v>
                </c:pt>
                <c:pt idx="13">
                  <c:v>40.850377014398632</c:v>
                </c:pt>
                <c:pt idx="14">
                  <c:v>40.850377014398632</c:v>
                </c:pt>
                <c:pt idx="15">
                  <c:v>55.190527820158081</c:v>
                </c:pt>
                <c:pt idx="16" formatCode="0.0">
                  <c:v>55.190527820158081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5-4B3E-A236-8ABB33865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5185327"/>
        <c:axId val="274956879"/>
      </c:barChart>
      <c:catAx>
        <c:axId val="2651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956879"/>
        <c:crosses val="autoZero"/>
        <c:auto val="1"/>
        <c:lblAlgn val="ctr"/>
        <c:lblOffset val="100"/>
        <c:noMultiLvlLbl val="0"/>
      </c:catAx>
      <c:valAx>
        <c:axId val="2749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1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Carro</a:t>
            </a:r>
            <a:r>
              <a:rPr lang="pt-BR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Planilha5!$J$10:$Z$10</c:f>
              <c:strCache>
                <c:ptCount val="17"/>
                <c:pt idx="0">
                  <c:v>Instante de chegada</c:v>
                </c:pt>
                <c:pt idx="1">
                  <c:v>Distribuição Bernoulli A</c:v>
                </c:pt>
                <c:pt idx="2">
                  <c:v>Distribuição Bernoulli B</c:v>
                </c:pt>
                <c:pt idx="3">
                  <c:v>Distribuição Bernoulli C</c:v>
                </c:pt>
                <c:pt idx="4">
                  <c:v>TS Centro de manutenção</c:v>
                </c:pt>
                <c:pt idx="5">
                  <c:v>TS Lava rápido</c:v>
                </c:pt>
                <c:pt idx="6">
                  <c:v>TS Secagem</c:v>
                </c:pt>
                <c:pt idx="7">
                  <c:v>TS Aspirador</c:v>
                </c:pt>
                <c:pt idx="8">
                  <c:v>Inicio Centro de manutenção</c:v>
                </c:pt>
                <c:pt idx="9">
                  <c:v>Fim Centro de manutenção</c:v>
                </c:pt>
                <c:pt idx="10">
                  <c:v>Inicio Lava rápido</c:v>
                </c:pt>
                <c:pt idx="11">
                  <c:v>Fim Lava rápido</c:v>
                </c:pt>
                <c:pt idx="12">
                  <c:v>Inicio Secagem</c:v>
                </c:pt>
                <c:pt idx="13">
                  <c:v>Fim Secagem</c:v>
                </c:pt>
                <c:pt idx="14">
                  <c:v>Inicio Aspirador</c:v>
                </c:pt>
                <c:pt idx="15">
                  <c:v>Fim Aspirador</c:v>
                </c:pt>
                <c:pt idx="16">
                  <c:v>Tempo total do carro</c:v>
                </c:pt>
              </c:strCache>
            </c:strRef>
          </c:cat>
          <c:val>
            <c:numRef>
              <c:f>Planilha5!$J$14:$Z$14</c:f>
              <c:numCache>
                <c:formatCode>General</c:formatCode>
                <c:ptCount val="17"/>
                <c:pt idx="0">
                  <c:v>55.243789627242734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6.6450075185655813</c:v>
                </c:pt>
                <c:pt idx="5">
                  <c:v>6.4300050123770545</c:v>
                </c:pt>
                <c:pt idx="6">
                  <c:v>14.075012530942637</c:v>
                </c:pt>
                <c:pt idx="7">
                  <c:v>8.8600100247541089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6.4300050123770545</c:v>
                </c:pt>
                <c:pt idx="12">
                  <c:v>6.4300050123770545</c:v>
                </c:pt>
                <c:pt idx="13">
                  <c:v>20.505017543319692</c:v>
                </c:pt>
                <c:pt idx="14">
                  <c:v>20.505017543319692</c:v>
                </c:pt>
                <c:pt idx="15">
                  <c:v>29.365027568073799</c:v>
                </c:pt>
                <c:pt idx="16" formatCode="0.0">
                  <c:v>29.365027568073799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F-4E2C-B73F-02CF5CB1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5185327"/>
        <c:axId val="274956879"/>
      </c:barChart>
      <c:catAx>
        <c:axId val="2651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956879"/>
        <c:crosses val="autoZero"/>
        <c:auto val="1"/>
        <c:lblAlgn val="ctr"/>
        <c:lblOffset val="100"/>
        <c:noMultiLvlLbl val="0"/>
      </c:catAx>
      <c:valAx>
        <c:axId val="2749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1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Carro</a:t>
            </a:r>
            <a:r>
              <a:rPr lang="pt-BR" baseline="0"/>
              <a:t>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Planilha5!$J$10:$Z$10</c:f>
              <c:strCache>
                <c:ptCount val="17"/>
                <c:pt idx="0">
                  <c:v>Instante de chegada</c:v>
                </c:pt>
                <c:pt idx="1">
                  <c:v>Distribuição Bernoulli A</c:v>
                </c:pt>
                <c:pt idx="2">
                  <c:v>Distribuição Bernoulli B</c:v>
                </c:pt>
                <c:pt idx="3">
                  <c:v>Distribuição Bernoulli C</c:v>
                </c:pt>
                <c:pt idx="4">
                  <c:v>TS Centro de manutenção</c:v>
                </c:pt>
                <c:pt idx="5">
                  <c:v>TS Lava rápido</c:v>
                </c:pt>
                <c:pt idx="6">
                  <c:v>TS Secagem</c:v>
                </c:pt>
                <c:pt idx="7">
                  <c:v>TS Aspirador</c:v>
                </c:pt>
                <c:pt idx="8">
                  <c:v>Inicio Centro de manutenção</c:v>
                </c:pt>
                <c:pt idx="9">
                  <c:v>Fim Centro de manutenção</c:v>
                </c:pt>
                <c:pt idx="10">
                  <c:v>Inicio Lava rápido</c:v>
                </c:pt>
                <c:pt idx="11">
                  <c:v>Fim Lava rápido</c:v>
                </c:pt>
                <c:pt idx="12">
                  <c:v>Inicio Secagem</c:v>
                </c:pt>
                <c:pt idx="13">
                  <c:v>Fim Secagem</c:v>
                </c:pt>
                <c:pt idx="14">
                  <c:v>Inicio Aspirador</c:v>
                </c:pt>
                <c:pt idx="15">
                  <c:v>Fim Aspirador</c:v>
                </c:pt>
                <c:pt idx="16">
                  <c:v>Tempo total do carro</c:v>
                </c:pt>
              </c:strCache>
            </c:strRef>
          </c:cat>
          <c:val>
            <c:numRef>
              <c:f>Planilha5!$J$15:$Z$15</c:f>
              <c:numCache>
                <c:formatCode>General</c:formatCode>
                <c:ptCount val="17"/>
                <c:pt idx="0">
                  <c:v>66.250145699250709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7.3634841614839592</c:v>
                </c:pt>
                <c:pt idx="5">
                  <c:v>6.9089894409893056</c:v>
                </c:pt>
                <c:pt idx="6">
                  <c:v>15.272473602473266</c:v>
                </c:pt>
                <c:pt idx="7">
                  <c:v>9.8179788819786111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6.9089894409893056</c:v>
                </c:pt>
                <c:pt idx="12">
                  <c:v>6.9089894409893056</c:v>
                </c:pt>
                <c:pt idx="13">
                  <c:v>22.181463043462571</c:v>
                </c:pt>
                <c:pt idx="14">
                  <c:v>22.181463043462571</c:v>
                </c:pt>
                <c:pt idx="15">
                  <c:v>31.999441925441182</c:v>
                </c:pt>
                <c:pt idx="16" formatCode="0.0">
                  <c:v>31.999441925441182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C-4D39-8D5E-25407DF84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5185327"/>
        <c:axId val="274956879"/>
      </c:barChart>
      <c:catAx>
        <c:axId val="2651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956879"/>
        <c:crosses val="autoZero"/>
        <c:auto val="1"/>
        <c:lblAlgn val="ctr"/>
        <c:lblOffset val="100"/>
        <c:noMultiLvlLbl val="0"/>
      </c:catAx>
      <c:valAx>
        <c:axId val="2749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1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Carro</a:t>
            </a:r>
            <a:r>
              <a:rPr lang="pt-BR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Planilha5!$J$10:$Z$10</c:f>
              <c:strCache>
                <c:ptCount val="17"/>
                <c:pt idx="0">
                  <c:v>Instante de chegada</c:v>
                </c:pt>
                <c:pt idx="1">
                  <c:v>Distribuição Bernoulli A</c:v>
                </c:pt>
                <c:pt idx="2">
                  <c:v>Distribuição Bernoulli B</c:v>
                </c:pt>
                <c:pt idx="3">
                  <c:v>Distribuição Bernoulli C</c:v>
                </c:pt>
                <c:pt idx="4">
                  <c:v>TS Centro de manutenção</c:v>
                </c:pt>
                <c:pt idx="5">
                  <c:v>TS Lava rápido</c:v>
                </c:pt>
                <c:pt idx="6">
                  <c:v>TS Secagem</c:v>
                </c:pt>
                <c:pt idx="7">
                  <c:v>TS Aspirador</c:v>
                </c:pt>
                <c:pt idx="8">
                  <c:v>Inicio Centro de manutenção</c:v>
                </c:pt>
                <c:pt idx="9">
                  <c:v>Fim Centro de manutenção</c:v>
                </c:pt>
                <c:pt idx="10">
                  <c:v>Inicio Lava rápido</c:v>
                </c:pt>
                <c:pt idx="11">
                  <c:v>Fim Lava rápido</c:v>
                </c:pt>
                <c:pt idx="12">
                  <c:v>Inicio Secagem</c:v>
                </c:pt>
                <c:pt idx="13">
                  <c:v>Fim Secagem</c:v>
                </c:pt>
                <c:pt idx="14">
                  <c:v>Inicio Aspirador</c:v>
                </c:pt>
                <c:pt idx="15">
                  <c:v>Fim Aspirador</c:v>
                </c:pt>
                <c:pt idx="16">
                  <c:v>Tempo total do carro</c:v>
                </c:pt>
              </c:strCache>
            </c:strRef>
          </c:cat>
          <c:val>
            <c:numRef>
              <c:f>Planilha5!$J$16:$Z$16</c:f>
              <c:numCache>
                <c:formatCode>General</c:formatCode>
                <c:ptCount val="17"/>
                <c:pt idx="0">
                  <c:v>86.192074941757852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6.3497689643719681</c:v>
                </c:pt>
                <c:pt idx="5">
                  <c:v>6.2331793095813124</c:v>
                </c:pt>
                <c:pt idx="6">
                  <c:v>13.582948273953281</c:v>
                </c:pt>
                <c:pt idx="7">
                  <c:v>8.4663586191626248</c:v>
                </c:pt>
                <c:pt idx="8">
                  <c:v>0</c:v>
                </c:pt>
                <c:pt idx="9">
                  <c:v>6.3497689643719681</c:v>
                </c:pt>
                <c:pt idx="10">
                  <c:v>6.3497689643719681</c:v>
                </c:pt>
                <c:pt idx="11">
                  <c:v>12.582948273953281</c:v>
                </c:pt>
                <c:pt idx="12">
                  <c:v>12.582948273953281</c:v>
                </c:pt>
                <c:pt idx="13">
                  <c:v>26.165896547906563</c:v>
                </c:pt>
                <c:pt idx="14">
                  <c:v>26.165896547906563</c:v>
                </c:pt>
                <c:pt idx="15">
                  <c:v>34.632255167069189</c:v>
                </c:pt>
                <c:pt idx="16" formatCode="0.0">
                  <c:v>34.632255167069189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5-4153-8C35-7D40A444D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5185327"/>
        <c:axId val="274956879"/>
      </c:barChart>
      <c:catAx>
        <c:axId val="2651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956879"/>
        <c:crosses val="autoZero"/>
        <c:auto val="1"/>
        <c:lblAlgn val="ctr"/>
        <c:lblOffset val="100"/>
        <c:noMultiLvlLbl val="0"/>
      </c:catAx>
      <c:valAx>
        <c:axId val="2749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1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Carro</a:t>
            </a:r>
            <a:r>
              <a:rPr lang="pt-BR" baseline="0"/>
              <a:t>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Planilha5!$J$10:$Z$10</c:f>
              <c:strCache>
                <c:ptCount val="17"/>
                <c:pt idx="0">
                  <c:v>Instante de chegada</c:v>
                </c:pt>
                <c:pt idx="1">
                  <c:v>Distribuição Bernoulli A</c:v>
                </c:pt>
                <c:pt idx="2">
                  <c:v>Distribuição Bernoulli B</c:v>
                </c:pt>
                <c:pt idx="3">
                  <c:v>Distribuição Bernoulli C</c:v>
                </c:pt>
                <c:pt idx="4">
                  <c:v>TS Centro de manutenção</c:v>
                </c:pt>
                <c:pt idx="5">
                  <c:v>TS Lava rápido</c:v>
                </c:pt>
                <c:pt idx="6">
                  <c:v>TS Secagem</c:v>
                </c:pt>
                <c:pt idx="7">
                  <c:v>TS Aspirador</c:v>
                </c:pt>
                <c:pt idx="8">
                  <c:v>Inicio Centro de manutenção</c:v>
                </c:pt>
                <c:pt idx="9">
                  <c:v>Fim Centro de manutenção</c:v>
                </c:pt>
                <c:pt idx="10">
                  <c:v>Inicio Lava rápido</c:v>
                </c:pt>
                <c:pt idx="11">
                  <c:v>Fim Lava rápido</c:v>
                </c:pt>
                <c:pt idx="12">
                  <c:v>Inicio Secagem</c:v>
                </c:pt>
                <c:pt idx="13">
                  <c:v>Fim Secagem</c:v>
                </c:pt>
                <c:pt idx="14">
                  <c:v>Inicio Aspirador</c:v>
                </c:pt>
                <c:pt idx="15">
                  <c:v>Fim Aspirador</c:v>
                </c:pt>
                <c:pt idx="16">
                  <c:v>Tempo total do carro</c:v>
                </c:pt>
              </c:strCache>
            </c:strRef>
          </c:cat>
          <c:val>
            <c:numRef>
              <c:f>Planilha5!$J$17:$Z$17</c:f>
              <c:numCache>
                <c:formatCode>General</c:formatCode>
                <c:ptCount val="17"/>
                <c:pt idx="0">
                  <c:v>93.409983622552417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11.187261099250637</c:v>
                </c:pt>
                <c:pt idx="5">
                  <c:v>9.458174066167091</c:v>
                </c:pt>
                <c:pt idx="6">
                  <c:v>21.645435165417727</c:v>
                </c:pt>
                <c:pt idx="7">
                  <c:v>14.916348132334182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9.458174066167091</c:v>
                </c:pt>
                <c:pt idx="12">
                  <c:v>9.458174066167091</c:v>
                </c:pt>
                <c:pt idx="13">
                  <c:v>31.103609231584819</c:v>
                </c:pt>
                <c:pt idx="14">
                  <c:v>31.103609231584819</c:v>
                </c:pt>
                <c:pt idx="15">
                  <c:v>46.019957363919005</c:v>
                </c:pt>
                <c:pt idx="16" formatCode="0.0">
                  <c:v>46.019957363919005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0-4082-BE85-2921ED62B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5185327"/>
        <c:axId val="274956879"/>
      </c:barChart>
      <c:catAx>
        <c:axId val="2651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956879"/>
        <c:crosses val="autoZero"/>
        <c:auto val="1"/>
        <c:lblAlgn val="ctr"/>
        <c:lblOffset val="100"/>
        <c:noMultiLvlLbl val="0"/>
      </c:catAx>
      <c:valAx>
        <c:axId val="2749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1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Carro</a:t>
            </a:r>
            <a:r>
              <a:rPr lang="pt-BR" baseline="0"/>
              <a:t>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Planilha5!$J$10:$Z$10</c:f>
              <c:strCache>
                <c:ptCount val="17"/>
                <c:pt idx="0">
                  <c:v>Instante de chegada</c:v>
                </c:pt>
                <c:pt idx="1">
                  <c:v>Distribuição Bernoulli A</c:v>
                </c:pt>
                <c:pt idx="2">
                  <c:v>Distribuição Bernoulli B</c:v>
                </c:pt>
                <c:pt idx="3">
                  <c:v>Distribuição Bernoulli C</c:v>
                </c:pt>
                <c:pt idx="4">
                  <c:v>TS Centro de manutenção</c:v>
                </c:pt>
                <c:pt idx="5">
                  <c:v>TS Lava rápido</c:v>
                </c:pt>
                <c:pt idx="6">
                  <c:v>TS Secagem</c:v>
                </c:pt>
                <c:pt idx="7">
                  <c:v>TS Aspirador</c:v>
                </c:pt>
                <c:pt idx="8">
                  <c:v>Inicio Centro de manutenção</c:v>
                </c:pt>
                <c:pt idx="9">
                  <c:v>Fim Centro de manutenção</c:v>
                </c:pt>
                <c:pt idx="10">
                  <c:v>Inicio Lava rápido</c:v>
                </c:pt>
                <c:pt idx="11">
                  <c:v>Fim Lava rápido</c:v>
                </c:pt>
                <c:pt idx="12">
                  <c:v>Inicio Secagem</c:v>
                </c:pt>
                <c:pt idx="13">
                  <c:v>Fim Secagem</c:v>
                </c:pt>
                <c:pt idx="14">
                  <c:v>Inicio Aspirador</c:v>
                </c:pt>
                <c:pt idx="15">
                  <c:v>Fim Aspirador</c:v>
                </c:pt>
                <c:pt idx="16">
                  <c:v>Tempo total do carro</c:v>
                </c:pt>
              </c:strCache>
            </c:strRef>
          </c:cat>
          <c:val>
            <c:numRef>
              <c:f>Planilha5!$J$18:$Z$18</c:f>
              <c:numCache>
                <c:formatCode>General</c:formatCode>
                <c:ptCount val="17"/>
                <c:pt idx="0">
                  <c:v>93.817326218504945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9.8513830671414304</c:v>
                </c:pt>
                <c:pt idx="5">
                  <c:v>8.5675887114276197</c:v>
                </c:pt>
                <c:pt idx="6">
                  <c:v>19.418971778569052</c:v>
                </c:pt>
                <c:pt idx="7">
                  <c:v>13.135177422855241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8.5675887114276197</c:v>
                </c:pt>
                <c:pt idx="12">
                  <c:v>8.5675887114276197</c:v>
                </c:pt>
                <c:pt idx="13">
                  <c:v>27.98656048999667</c:v>
                </c:pt>
                <c:pt idx="14">
                  <c:v>27.98656048999667</c:v>
                </c:pt>
                <c:pt idx="15">
                  <c:v>41.121737912851913</c:v>
                </c:pt>
                <c:pt idx="16" formatCode="0.0">
                  <c:v>41.121737912851913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D-441D-A515-3103A6905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5185327"/>
        <c:axId val="274956879"/>
      </c:barChart>
      <c:catAx>
        <c:axId val="2651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956879"/>
        <c:crosses val="autoZero"/>
        <c:auto val="1"/>
        <c:lblAlgn val="ctr"/>
        <c:lblOffset val="100"/>
        <c:noMultiLvlLbl val="0"/>
      </c:catAx>
      <c:valAx>
        <c:axId val="2749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1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Carro</a:t>
            </a:r>
            <a:r>
              <a:rPr lang="pt-BR" baseline="0"/>
              <a:t>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Planilha5!$J$10:$Z$10</c:f>
              <c:strCache>
                <c:ptCount val="17"/>
                <c:pt idx="0">
                  <c:v>Instante de chegada</c:v>
                </c:pt>
                <c:pt idx="1">
                  <c:v>Distribuição Bernoulli A</c:v>
                </c:pt>
                <c:pt idx="2">
                  <c:v>Distribuição Bernoulli B</c:v>
                </c:pt>
                <c:pt idx="3">
                  <c:v>Distribuição Bernoulli C</c:v>
                </c:pt>
                <c:pt idx="4">
                  <c:v>TS Centro de manutenção</c:v>
                </c:pt>
                <c:pt idx="5">
                  <c:v>TS Lava rápido</c:v>
                </c:pt>
                <c:pt idx="6">
                  <c:v>TS Secagem</c:v>
                </c:pt>
                <c:pt idx="7">
                  <c:v>TS Aspirador</c:v>
                </c:pt>
                <c:pt idx="8">
                  <c:v>Inicio Centro de manutenção</c:v>
                </c:pt>
                <c:pt idx="9">
                  <c:v>Fim Centro de manutenção</c:v>
                </c:pt>
                <c:pt idx="10">
                  <c:v>Inicio Lava rápido</c:v>
                </c:pt>
                <c:pt idx="11">
                  <c:v>Fim Lava rápido</c:v>
                </c:pt>
                <c:pt idx="12">
                  <c:v>Inicio Secagem</c:v>
                </c:pt>
                <c:pt idx="13">
                  <c:v>Fim Secagem</c:v>
                </c:pt>
                <c:pt idx="14">
                  <c:v>Inicio Aspirador</c:v>
                </c:pt>
                <c:pt idx="15">
                  <c:v>Fim Aspirador</c:v>
                </c:pt>
                <c:pt idx="16">
                  <c:v>Tempo total do carro</c:v>
                </c:pt>
              </c:strCache>
            </c:strRef>
          </c:cat>
          <c:val>
            <c:numRef>
              <c:f>Planilha5!$J$19:$Z$19</c:f>
              <c:numCache>
                <c:formatCode>General</c:formatCode>
                <c:ptCount val="17"/>
                <c:pt idx="0">
                  <c:v>107.17537999093797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7.6049946909104609</c:v>
                </c:pt>
                <c:pt idx="5">
                  <c:v>7.0699964606069736</c:v>
                </c:pt>
                <c:pt idx="6">
                  <c:v>15.674991151517435</c:v>
                </c:pt>
                <c:pt idx="7">
                  <c:v>10.139992921213947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7.0699964606069736</c:v>
                </c:pt>
                <c:pt idx="12">
                  <c:v>7.0699964606069736</c:v>
                </c:pt>
                <c:pt idx="13">
                  <c:v>22.744987612124408</c:v>
                </c:pt>
                <c:pt idx="14">
                  <c:v>22.744987612124408</c:v>
                </c:pt>
                <c:pt idx="15">
                  <c:v>32.884980533338357</c:v>
                </c:pt>
                <c:pt idx="16" formatCode="0.0">
                  <c:v>32.884980533338357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B-495F-8421-D8E000AD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5185327"/>
        <c:axId val="274956879"/>
      </c:barChart>
      <c:catAx>
        <c:axId val="2651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956879"/>
        <c:crosses val="autoZero"/>
        <c:auto val="1"/>
        <c:lblAlgn val="ctr"/>
        <c:lblOffset val="100"/>
        <c:noMultiLvlLbl val="0"/>
      </c:catAx>
      <c:valAx>
        <c:axId val="2749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1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1.png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71437</xdr:rowOff>
    </xdr:from>
    <xdr:to>
      <xdr:col>7</xdr:col>
      <xdr:colOff>95250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A6569F-823A-49F8-A451-7893FF40B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26</xdr:row>
      <xdr:rowOff>57150</xdr:rowOff>
    </xdr:from>
    <xdr:to>
      <xdr:col>13</xdr:col>
      <xdr:colOff>476250</xdr:colOff>
      <xdr:row>35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DD7734-E1E3-489A-8EFB-87565DB1A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609600</xdr:colOff>
      <xdr:row>26</xdr:row>
      <xdr:rowOff>57150</xdr:rowOff>
    </xdr:from>
    <xdr:to>
      <xdr:col>19</xdr:col>
      <xdr:colOff>361950</xdr:colOff>
      <xdr:row>35</xdr:row>
      <xdr:rowOff>61913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5E9132-40F5-4DC8-BE6F-AC8D793DF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114300</xdr:rowOff>
    </xdr:from>
    <xdr:to>
      <xdr:col>7</xdr:col>
      <xdr:colOff>95250</xdr:colOff>
      <xdr:row>48</xdr:row>
      <xdr:rowOff>138113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F4C79-C33B-4EB4-BB00-20CAA7694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161925</xdr:colOff>
      <xdr:row>35</xdr:row>
      <xdr:rowOff>133350</xdr:rowOff>
    </xdr:from>
    <xdr:to>
      <xdr:col>13</xdr:col>
      <xdr:colOff>485775</xdr:colOff>
      <xdr:row>48</xdr:row>
      <xdr:rowOff>157163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483A796-482F-4944-AB37-382E02775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590550</xdr:colOff>
      <xdr:row>35</xdr:row>
      <xdr:rowOff>114300</xdr:rowOff>
    </xdr:from>
    <xdr:to>
      <xdr:col>19</xdr:col>
      <xdr:colOff>342900</xdr:colOff>
      <xdr:row>48</xdr:row>
      <xdr:rowOff>138113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94E1512-1031-4A9F-A976-CA0FF57D4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49</xdr:row>
      <xdr:rowOff>38100</xdr:rowOff>
    </xdr:from>
    <xdr:to>
      <xdr:col>7</xdr:col>
      <xdr:colOff>95250</xdr:colOff>
      <xdr:row>62</xdr:row>
      <xdr:rowOff>61913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CE6A4F8-F868-4450-B413-12EF70A27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134470</xdr:colOff>
      <xdr:row>49</xdr:row>
      <xdr:rowOff>44823</xdr:rowOff>
    </xdr:from>
    <xdr:to>
      <xdr:col>13</xdr:col>
      <xdr:colOff>442631</xdr:colOff>
      <xdr:row>62</xdr:row>
      <xdr:rowOff>68636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ABD28EF-5538-4281-954D-986241004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582707</xdr:colOff>
      <xdr:row>48</xdr:row>
      <xdr:rowOff>179294</xdr:rowOff>
    </xdr:from>
    <xdr:to>
      <xdr:col>19</xdr:col>
      <xdr:colOff>296957</xdr:colOff>
      <xdr:row>62</xdr:row>
      <xdr:rowOff>12607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9DCBBC6-DF95-44D1-A1AE-C6D7C3268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62</xdr:row>
      <xdr:rowOff>134471</xdr:rowOff>
    </xdr:from>
    <xdr:to>
      <xdr:col>7</xdr:col>
      <xdr:colOff>95250</xdr:colOff>
      <xdr:row>75</xdr:row>
      <xdr:rowOff>158284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7E520C0-1074-4933-9F4A-E9A5C44D8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168089</xdr:colOff>
      <xdr:row>62</xdr:row>
      <xdr:rowOff>134471</xdr:rowOff>
    </xdr:from>
    <xdr:to>
      <xdr:col>13</xdr:col>
      <xdr:colOff>476250</xdr:colOff>
      <xdr:row>75</xdr:row>
      <xdr:rowOff>158284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F939CFC-5F03-438F-98E4-8C35E89FA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582707</xdr:colOff>
      <xdr:row>62</xdr:row>
      <xdr:rowOff>112059</xdr:rowOff>
    </xdr:from>
    <xdr:to>
      <xdr:col>19</xdr:col>
      <xdr:colOff>296957</xdr:colOff>
      <xdr:row>75</xdr:row>
      <xdr:rowOff>135872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214A00B-E5C2-45AB-A4E7-515CF8051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76</xdr:row>
      <xdr:rowOff>67236</xdr:rowOff>
    </xdr:from>
    <xdr:to>
      <xdr:col>7</xdr:col>
      <xdr:colOff>95250</xdr:colOff>
      <xdr:row>89</xdr:row>
      <xdr:rowOff>91049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386BF24-2497-4C5C-BA74-5953DED5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190500</xdr:colOff>
      <xdr:row>76</xdr:row>
      <xdr:rowOff>78441</xdr:rowOff>
    </xdr:from>
    <xdr:to>
      <xdr:col>13</xdr:col>
      <xdr:colOff>498661</xdr:colOff>
      <xdr:row>89</xdr:row>
      <xdr:rowOff>102254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89EE518-6769-43EC-A772-CA8470DE0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549089</xdr:colOff>
      <xdr:row>76</xdr:row>
      <xdr:rowOff>44824</xdr:rowOff>
    </xdr:from>
    <xdr:to>
      <xdr:col>19</xdr:col>
      <xdr:colOff>263339</xdr:colOff>
      <xdr:row>89</xdr:row>
      <xdr:rowOff>68637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984BB5C-3BB6-4B39-A341-8A6C9695F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90</xdr:row>
      <xdr:rowOff>11206</xdr:rowOff>
    </xdr:from>
    <xdr:to>
      <xdr:col>7</xdr:col>
      <xdr:colOff>95250</xdr:colOff>
      <xdr:row>103</xdr:row>
      <xdr:rowOff>35019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278CEAE-69AF-4329-8FE3-F774B9999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19</xdr:col>
      <xdr:colOff>389697</xdr:colOff>
      <xdr:row>27</xdr:row>
      <xdr:rowOff>56028</xdr:rowOff>
    </xdr:from>
    <xdr:to>
      <xdr:col>25</xdr:col>
      <xdr:colOff>761880</xdr:colOff>
      <xdr:row>48</xdr:row>
      <xdr:rowOff>89647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1F991797-B524-416B-8651-3E158465E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903991" y="7339852"/>
          <a:ext cx="5381213" cy="40341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EA0CED8-516E-4346-A9E9-2129EDE7B683}" name="Tabela711" displayName="Tabela711" ref="A10:Z26" totalsRowShown="0" headerRowDxfId="28" dataDxfId="27" tableBorderDxfId="26">
  <tableColumns count="26">
    <tableColumn id="1" xr3:uid="{E05D186D-7A82-4321-A913-823FAE8AD96F}" name="Carro #" dataDxfId="25"/>
    <tableColumn id="2" xr3:uid="{3440F37D-6181-40CC-A406-2E9D2D8EF875}" name="R1" dataDxfId="24">
      <calculatedColumnFormula>RAND()</calculatedColumnFormula>
    </tableColumn>
    <tableColumn id="3" xr3:uid="{6D75335C-CE0F-4F52-8D55-6B5C578E5AE0}" name="R2" dataDxfId="23">
      <calculatedColumnFormula>RAND()</calculatedColumnFormula>
    </tableColumn>
    <tableColumn id="4" xr3:uid="{AB1CDA5F-6705-4DA8-9453-40D2360B2304}" name="R3" dataDxfId="22">
      <calculatedColumnFormula>RAND()</calculatedColumnFormula>
    </tableColumn>
    <tableColumn id="5" xr3:uid="{631ED5E0-A898-43F7-BC92-F27286A23F32}" name="RA" dataDxfId="21">
      <calculatedColumnFormula>RAND()</calculatedColumnFormula>
    </tableColumn>
    <tableColumn id="6" xr3:uid="{3BA19246-3A62-4287-8CE3-4C6CDE5ADE14}" name="RB" dataDxfId="20">
      <calculatedColumnFormula>RAND()</calculatedColumnFormula>
    </tableColumn>
    <tableColumn id="7" xr3:uid="{416C336E-845C-47C8-936D-27A29CF915A9}" name="RC" dataDxfId="19">
      <calculatedColumnFormula>RAND()</calculatedColumnFormula>
    </tableColumn>
    <tableColumn id="8" xr3:uid="{ED81C866-B33E-4885-BF1C-6D4235D8D6B2}" name="Z" dataDxfId="18">
      <calculatedColumnFormula>((-2*LN(B11))^(1/2))*(COS(2*PI()*C11))</calculatedColumnFormula>
    </tableColumn>
    <tableColumn id="9" xr3:uid="{ED8BA22F-C0CF-49B0-A016-F8B6AF15D19C}" name="TEC" dataDxfId="17">
      <calculatedColumnFormula>-$F$3*LN(D11)</calculatedColumnFormula>
    </tableColumn>
    <tableColumn id="10" xr3:uid="{E0B0E0A9-369D-4C42-B12D-D2CFE15C4543}" name="Instante de chegada" dataDxfId="16">
      <calculatedColumnFormula>J10+I11</calculatedColumnFormula>
    </tableColumn>
    <tableColumn id="11" xr3:uid="{58D857FD-A415-475A-B767-11636B9772DB}" name="Distribuição Bernoulli A" dataDxfId="15">
      <calculatedColumnFormula>IF(E11&lt;=$A$4,1,0)</calculatedColumnFormula>
    </tableColumn>
    <tableColumn id="12" xr3:uid="{59DACC63-43C9-4F8F-A021-9F185C8DE346}" name="Distribuição Bernoulli B" dataDxfId="14">
      <calculatedColumnFormula>IF(F11&lt;=$B$4,1,0)</calculatedColumnFormula>
    </tableColumn>
    <tableColumn id="13" xr3:uid="{60CEA5C5-C45B-4FFE-ABC1-835E9B8E832A}" name="Distribuição Bernoulli C" dataDxfId="13">
      <calculatedColumnFormula>IF(F11&lt;=$B$4,1,0)</calculatedColumnFormula>
    </tableColumn>
    <tableColumn id="14" xr3:uid="{5FDD1300-2C90-4738-A678-E2C9FB2135D9}" name="TS Centro de manutenção" dataDxfId="12">
      <calculatedColumnFormula>H11*$G$3+$F$3</calculatedColumnFormula>
    </tableColumn>
    <tableColumn id="15" xr3:uid="{9CF86EDF-54B4-4D9E-9B3C-F5671048722D}" name="TS Lava rápido" dataDxfId="11">
      <calculatedColumnFormula>H11*$G$2+$F$2</calculatedColumnFormula>
    </tableColumn>
    <tableColumn id="16" xr3:uid="{A1604A4E-498A-43B1-8317-ADF64517D420}" name="TS Secagem" dataDxfId="10">
      <calculatedColumnFormula>H11*$G$5+$F$5</calculatedColumnFormula>
    </tableColumn>
    <tableColumn id="17" xr3:uid="{2E96AB45-3CBD-4C59-BE1D-A57E53782938}" name="TS Aspirador" dataDxfId="9">
      <calculatedColumnFormula>H11*$G$6+$F$6</calculatedColumnFormula>
    </tableColumn>
    <tableColumn id="18" xr3:uid="{3B60C06F-9126-4E54-B9B9-ACA3D8C140CC}" name="Inicio Centro de manutenção" dataDxfId="8">
      <calculatedColumnFormula>IF(K11=0,0,"")</calculatedColumnFormula>
    </tableColumn>
    <tableColumn id="19" xr3:uid="{EB55649C-A30E-4015-A1ED-C3D1E70F7EAE}" name="Fim Centro de manutenção" dataDxfId="7">
      <calculatedColumnFormula>IF(K11=0,R11+N11,"")</calculatedColumnFormula>
    </tableColumn>
    <tableColumn id="20" xr3:uid="{FACB8A69-6867-49BC-B47C-544AD4065EF5}" name="Inicio Lava rápido" dataDxfId="6">
      <calculatedColumnFormula>IF(K11=1,0,IF(L11=0,S11,""))</calculatedColumnFormula>
    </tableColumn>
    <tableColumn id="21" xr3:uid="{ADA8F271-8034-4D9F-9094-CB949E2849B3}" name="Fim Lava rápido" dataDxfId="5">
      <calculatedColumnFormula>IF(K11=0,IF(L11=0,T11+O11,""),T11+O11)</calculatedColumnFormula>
    </tableColumn>
    <tableColumn id="22" xr3:uid="{4EAC0482-4A89-4768-AB8C-8144A1A89718}" name="Inicio Secagem" dataDxfId="4">
      <calculatedColumnFormula>IF(K11=0,IF(L11=0,U11,""),U11)</calculatedColumnFormula>
    </tableColumn>
    <tableColumn id="23" xr3:uid="{6CDB8E44-50CC-475D-B1C8-4E583E5BC5FD}" name="Fim Secagem" dataDxfId="3">
      <calculatedColumnFormula>IF(K11=0,IF(L11=0,V11+P11,""),V11+P11)</calculatedColumnFormula>
    </tableColumn>
    <tableColumn id="24" xr3:uid="{D8A5F28E-E7F1-40CA-85D7-8FC77E1CAAF0}" name="Inicio Aspirador" dataDxfId="2">
      <calculatedColumnFormula>IF(K11=0,IF(L11=1,"",IF(M11=1,"",W11)),IF(M11=0,W11,""))</calculatedColumnFormula>
    </tableColumn>
    <tableColumn id="25" xr3:uid="{D0780D83-2EF0-4863-8228-637DAB91DE37}" name="Fim Aspirador" dataDxfId="1">
      <calculatedColumnFormula>IF(K11=0,IF(L11=1,"",IF(M11=1,"",X11+Q11)),IF(M11=0,X11+Q11,""))</calculatedColumnFormula>
    </tableColumn>
    <tableColumn id="26" xr3:uid="{1BC75DC6-0D6F-425F-AF27-C100AE97545F}" name="Tempo total do carro" dataDxfId="0">
      <calculatedColumnFormula>IF(K11=0,IF(L11=1,S11,IF(M11=1,W11,Y11)),IF(M11=1,W11,Y11))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8710-E0A2-4A80-A34B-8179EDB526BA}">
  <dimension ref="A1:Z106"/>
  <sheetViews>
    <sheetView tabSelected="1" topLeftCell="B13" zoomScale="85" zoomScaleNormal="85" workbookViewId="0">
      <selection activeCell="AB45" sqref="AB45"/>
    </sheetView>
  </sheetViews>
  <sheetFormatPr defaultRowHeight="15" x14ac:dyDescent="0.25"/>
  <cols>
    <col min="5" max="5" width="12.28515625" customWidth="1"/>
    <col min="11" max="11" width="12.5703125" customWidth="1"/>
    <col min="12" max="12" width="12" customWidth="1"/>
    <col min="13" max="13" width="11.7109375" customWidth="1"/>
    <col min="14" max="14" width="13.5703125" customWidth="1"/>
    <col min="15" max="15" width="11.5703125" customWidth="1"/>
    <col min="16" max="16" width="10.85546875" customWidth="1"/>
    <col min="17" max="17" width="11.42578125" customWidth="1"/>
    <col min="18" max="18" width="12.5703125" customWidth="1"/>
    <col min="19" max="19" width="12.28515625" customWidth="1"/>
    <col min="20" max="20" width="12.42578125" customWidth="1"/>
    <col min="22" max="22" width="12.140625" customWidth="1"/>
    <col min="23" max="24" width="13.140625" customWidth="1"/>
    <col min="25" max="25" width="15.28515625" customWidth="1"/>
    <col min="26" max="26" width="11.85546875" customWidth="1"/>
  </cols>
  <sheetData>
    <row r="1" spans="1:26" x14ac:dyDescent="0.25">
      <c r="E1" s="12"/>
      <c r="F1" s="13" t="s">
        <v>3</v>
      </c>
      <c r="G1" s="13" t="s">
        <v>4</v>
      </c>
    </row>
    <row r="2" spans="1:26" ht="26.25" x14ac:dyDescent="0.25">
      <c r="D2" s="4"/>
      <c r="E2" s="13" t="s">
        <v>5</v>
      </c>
      <c r="F2" s="3">
        <v>8</v>
      </c>
      <c r="G2" s="3">
        <v>2</v>
      </c>
      <c r="J2" s="1" t="s">
        <v>53</v>
      </c>
      <c r="K2" s="1"/>
      <c r="L2" s="1"/>
      <c r="M2" s="1"/>
      <c r="N2" s="1"/>
    </row>
    <row r="3" spans="1:26" ht="51.75" customHeight="1" x14ac:dyDescent="0.25">
      <c r="A3" s="11" t="s">
        <v>0</v>
      </c>
      <c r="B3" s="11" t="s">
        <v>2</v>
      </c>
      <c r="C3" s="11" t="s">
        <v>1</v>
      </c>
      <c r="D3" s="4"/>
      <c r="E3" s="13" t="s">
        <v>6</v>
      </c>
      <c r="F3" s="3">
        <v>9</v>
      </c>
      <c r="G3" s="3">
        <v>3</v>
      </c>
      <c r="J3" s="1"/>
      <c r="K3" s="1"/>
      <c r="L3" s="1"/>
      <c r="M3" s="1"/>
      <c r="N3" s="1"/>
    </row>
    <row r="4" spans="1:26" x14ac:dyDescent="0.25">
      <c r="A4" s="3">
        <v>0.6</v>
      </c>
      <c r="B4" s="3">
        <v>0.2</v>
      </c>
      <c r="C4" s="3">
        <v>0.5</v>
      </c>
      <c r="D4" s="4"/>
      <c r="E4" s="13" t="s">
        <v>7</v>
      </c>
      <c r="F4" s="3">
        <v>6</v>
      </c>
      <c r="G4" s="2" t="s">
        <v>8</v>
      </c>
      <c r="J4" s="1"/>
      <c r="K4" s="1"/>
      <c r="L4" s="1"/>
      <c r="M4" s="1"/>
      <c r="N4" s="1"/>
    </row>
    <row r="5" spans="1:26" ht="26.25" customHeight="1" x14ac:dyDescent="0.25">
      <c r="D5" s="4"/>
      <c r="E5" s="13" t="s">
        <v>9</v>
      </c>
      <c r="F5" s="3">
        <v>18</v>
      </c>
      <c r="G5" s="3">
        <v>5</v>
      </c>
      <c r="J5" s="1"/>
      <c r="K5" s="1"/>
      <c r="L5" s="1"/>
      <c r="M5" s="1"/>
      <c r="N5" s="1"/>
    </row>
    <row r="6" spans="1:26" ht="26.25" customHeight="1" x14ac:dyDescent="0.25">
      <c r="A6" s="4"/>
      <c r="B6" s="4"/>
      <c r="C6" s="4"/>
      <c r="D6" s="4"/>
      <c r="E6" s="13" t="s">
        <v>10</v>
      </c>
      <c r="F6" s="3">
        <v>12</v>
      </c>
      <c r="G6" s="3">
        <v>4</v>
      </c>
      <c r="J6" s="1"/>
      <c r="K6" s="1"/>
      <c r="L6" s="1"/>
      <c r="M6" s="1"/>
      <c r="N6" s="1"/>
    </row>
    <row r="7" spans="1:26" x14ac:dyDescent="0.25">
      <c r="C7" s="4"/>
      <c r="D7" s="4"/>
    </row>
    <row r="8" spans="1:26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63.75" x14ac:dyDescent="0.25">
      <c r="A10" s="15" t="s">
        <v>52</v>
      </c>
      <c r="B10" s="9" t="s">
        <v>27</v>
      </c>
      <c r="C10" s="9" t="s">
        <v>28</v>
      </c>
      <c r="D10" s="9" t="s">
        <v>29</v>
      </c>
      <c r="E10" s="9" t="s">
        <v>32</v>
      </c>
      <c r="F10" s="9" t="s">
        <v>30</v>
      </c>
      <c r="G10" s="9" t="s">
        <v>31</v>
      </c>
      <c r="H10" s="9" t="s">
        <v>33</v>
      </c>
      <c r="I10" s="9" t="s">
        <v>7</v>
      </c>
      <c r="J10" s="9" t="s">
        <v>38</v>
      </c>
      <c r="K10" s="9" t="s">
        <v>39</v>
      </c>
      <c r="L10" s="9" t="s">
        <v>40</v>
      </c>
      <c r="M10" s="9" t="s">
        <v>41</v>
      </c>
      <c r="N10" s="9" t="s">
        <v>42</v>
      </c>
      <c r="O10" s="9" t="s">
        <v>43</v>
      </c>
      <c r="P10" s="9" t="s">
        <v>34</v>
      </c>
      <c r="Q10" s="9" t="s">
        <v>35</v>
      </c>
      <c r="R10" s="9" t="s">
        <v>44</v>
      </c>
      <c r="S10" s="9" t="s">
        <v>45</v>
      </c>
      <c r="T10" s="9" t="s">
        <v>46</v>
      </c>
      <c r="U10" s="9" t="s">
        <v>47</v>
      </c>
      <c r="V10" s="9" t="s">
        <v>36</v>
      </c>
      <c r="W10" s="9" t="s">
        <v>48</v>
      </c>
      <c r="X10" s="9" t="s">
        <v>49</v>
      </c>
      <c r="Y10" s="9" t="s">
        <v>50</v>
      </c>
      <c r="Z10" s="10" t="s">
        <v>37</v>
      </c>
    </row>
    <row r="11" spans="1:26" x14ac:dyDescent="0.25">
      <c r="A11" s="16" t="s">
        <v>11</v>
      </c>
      <c r="B11" s="5">
        <f ca="1">RAND()</f>
        <v>0.66224036129463537</v>
      </c>
      <c r="C11" s="5">
        <f t="shared" ref="C11:G26" ca="1" si="0">RAND()</f>
        <v>0.31032121084849162</v>
      </c>
      <c r="D11" s="5">
        <f t="shared" ca="1" si="0"/>
        <v>0.75606559299476461</v>
      </c>
      <c r="E11" s="5">
        <f t="shared" ca="1" si="0"/>
        <v>0.5099265453191183</v>
      </c>
      <c r="F11" s="5">
        <f t="shared" ca="1" si="0"/>
        <v>0.37473244203500955</v>
      </c>
      <c r="G11" s="5">
        <f t="shared" ca="1" si="0"/>
        <v>0.65966054504023575</v>
      </c>
      <c r="H11" s="5">
        <f ca="1">((-2*LN(B11))^(1/2))*(COS(2*PI()*C11))</f>
        <v>-0.33591736501491382</v>
      </c>
      <c r="I11" s="5">
        <v>0</v>
      </c>
      <c r="J11" s="5">
        <v>0</v>
      </c>
      <c r="K11" s="5">
        <f ca="1">IF(E11&lt;=$A$4,1,0)</f>
        <v>1</v>
      </c>
      <c r="L11" s="17">
        <f ca="1">IF(F11&lt;=$B$4,1,0)</f>
        <v>0</v>
      </c>
      <c r="M11" s="5">
        <f ca="1">IF(G11&lt;=$C$4,1,0)</f>
        <v>0</v>
      </c>
      <c r="N11" s="17">
        <f ca="1">H11*$G$3+$F$3</f>
        <v>7.9922479049552582</v>
      </c>
      <c r="O11" s="17">
        <f ca="1">H11*$G$2+$F$2</f>
        <v>7.3281652699701727</v>
      </c>
      <c r="P11" s="17">
        <f ca="1">H11*$G$5+$F$5</f>
        <v>16.320413174925431</v>
      </c>
      <c r="Q11" s="17">
        <f ca="1">H11*$G$6+$F$6</f>
        <v>10.656330539940345</v>
      </c>
      <c r="R11" s="17" t="str">
        <f ca="1">IF(K11=0,0,"")</f>
        <v/>
      </c>
      <c r="S11" s="17" t="str">
        <f ca="1">IF(K11=0,R11+N11,"")</f>
        <v/>
      </c>
      <c r="T11" s="17">
        <f ca="1">IF(K11=1,0,IF(L11=0,S11,""))</f>
        <v>0</v>
      </c>
      <c r="U11" s="17">
        <f ca="1">IF(K11=0,IF(L11=0,T11+O11,""),T11+O11)</f>
        <v>7.3281652699701727</v>
      </c>
      <c r="V11" s="17">
        <f ca="1">IF(K11=0,IF(L11=0,U11,""),U11)</f>
        <v>7.3281652699701727</v>
      </c>
      <c r="W11" s="17">
        <f ca="1">IF(K11=0,IF(L11=0,V11+P11,""),V11+P11)</f>
        <v>23.648578444895605</v>
      </c>
      <c r="X11" s="17">
        <f ca="1">IF(K11=0,IF(L11=1,"",IF(M11=1,"",W11)),IF(M11=0,W11,""))</f>
        <v>23.648578444895605</v>
      </c>
      <c r="Y11" s="5">
        <f ca="1">IF(K11=0,IF(L11=1,"",IF(M11=1,"",X11+Q11)),IF(M11=0,X11+Q11,""))</f>
        <v>34.304908984835947</v>
      </c>
      <c r="Z11" s="8">
        <f ca="1">IF(K11=0,IF(L11=1,S11,IF(M11=1,W11,Y11)),IF(M11=1,W11,Y11))</f>
        <v>34.304908984835947</v>
      </c>
    </row>
    <row r="12" spans="1:26" x14ac:dyDescent="0.25">
      <c r="A12" s="16" t="s">
        <v>12</v>
      </c>
      <c r="B12" s="5">
        <f t="shared" ref="B12:B26" ca="1" si="1">RAND()</f>
        <v>0.42850572928444886</v>
      </c>
      <c r="C12" s="5">
        <f t="shared" ca="1" si="0"/>
        <v>0.33312920358540943</v>
      </c>
      <c r="D12" s="5">
        <f t="shared" ca="1" si="0"/>
        <v>0.33100896685526482</v>
      </c>
      <c r="E12" s="5">
        <f t="shared" ca="1" si="0"/>
        <v>0.13756396154647488</v>
      </c>
      <c r="F12" s="5">
        <f t="shared" ca="1" si="0"/>
        <v>0.41431079364985979</v>
      </c>
      <c r="G12" s="5">
        <f t="shared" ca="1" si="0"/>
        <v>0.23775661236194112</v>
      </c>
      <c r="H12" s="5">
        <f t="shared" ref="H12:H26" ca="1" si="2">((-2*LN(B12))^(1/2))*(COS(2*PI()*C12))</f>
        <v>-0.6494954707574313</v>
      </c>
      <c r="I12" s="5">
        <f ca="1">-$F$3*LN(D12)</f>
        <v>9.9504883239734898</v>
      </c>
      <c r="J12" s="5">
        <f ca="1">J11+I12</f>
        <v>9.9504883239734898</v>
      </c>
      <c r="K12" s="5">
        <f t="shared" ref="K12:K26" ca="1" si="3">IF(E12&lt;=$A$4,1,0)</f>
        <v>1</v>
      </c>
      <c r="L12" s="17">
        <f ca="1">IF(F12&lt;=$B$4,1,0)</f>
        <v>0</v>
      </c>
      <c r="M12" s="5">
        <f t="shared" ref="M12:M26" ca="1" si="4">IF(F12&lt;=$B$4,1,0)</f>
        <v>0</v>
      </c>
      <c r="N12" s="17">
        <f t="shared" ref="N12:N26" ca="1" si="5">H12*$G$3+$F$3</f>
        <v>7.0515135877277064</v>
      </c>
      <c r="O12" s="17">
        <f t="shared" ref="O12:O26" ca="1" si="6">H12*$G$2+$F$2</f>
        <v>6.7010090584851376</v>
      </c>
      <c r="P12" s="17">
        <f t="shared" ref="P12:P26" ca="1" si="7">H12*$G$5+$F$5</f>
        <v>14.752522646212844</v>
      </c>
      <c r="Q12" s="17">
        <f t="shared" ref="Q12:Q26" ca="1" si="8">H12*$G$6+$F$6</f>
        <v>9.4020181169702752</v>
      </c>
      <c r="R12" s="17" t="str">
        <f t="shared" ref="R12:R26" ca="1" si="9">IF(K12=0,0,"")</f>
        <v/>
      </c>
      <c r="S12" s="17" t="str">
        <f t="shared" ref="S12:S26" ca="1" si="10">IF(K12=0,R12+N12,"")</f>
        <v/>
      </c>
      <c r="T12" s="17">
        <f t="shared" ref="T12:T26" ca="1" si="11">IF(K12=1,0,IF(L12=0,S12,""))</f>
        <v>0</v>
      </c>
      <c r="U12" s="17">
        <f t="shared" ref="U12:U26" ca="1" si="12">IF(K12=0,IF(L12=0,T12+O12,""),T12+O12)</f>
        <v>6.7010090584851376</v>
      </c>
      <c r="V12" s="17">
        <f t="shared" ref="V12:V26" ca="1" si="13">IF(K12=0,IF(L12=0,U12,""),U12)</f>
        <v>6.7010090584851376</v>
      </c>
      <c r="W12" s="17">
        <f t="shared" ref="W12:W26" ca="1" si="14">IF(K12=0,IF(L12=0,V12+P12,""),V12+P12)</f>
        <v>21.45353170469798</v>
      </c>
      <c r="X12" s="17">
        <f t="shared" ref="X12:X26" ca="1" si="15">IF(K12=0,IF(L12=1,"",IF(M12=1,"",W12)),IF(M12=0,W12,""))</f>
        <v>21.45353170469798</v>
      </c>
      <c r="Y12" s="5">
        <f t="shared" ref="Y12:Y26" ca="1" si="16">IF(K12=0,IF(L12=1,"",IF(M12=1,"",X12+Q12)),IF(M12=0,X12+Q12,""))</f>
        <v>30.855549821668255</v>
      </c>
      <c r="Z12" s="8">
        <f t="shared" ref="Z12:Z26" ca="1" si="17">IF(K12=0,IF(L12=1,S12,IF(M12=1,W12,Y12)),IF(M12=1,W12,Y12))</f>
        <v>30.855549821668255</v>
      </c>
    </row>
    <row r="13" spans="1:26" x14ac:dyDescent="0.25">
      <c r="A13" s="16" t="s">
        <v>13</v>
      </c>
      <c r="B13" s="5">
        <f t="shared" ca="1" si="1"/>
        <v>0.49785554218970074</v>
      </c>
      <c r="C13" s="5">
        <f t="shared" ca="1" si="0"/>
        <v>0.83248042570855185</v>
      </c>
      <c r="D13" s="5">
        <f t="shared" ca="1" si="0"/>
        <v>0.34491799116347754</v>
      </c>
      <c r="E13" s="5">
        <f t="shared" ca="1" si="0"/>
        <v>0.89638058958239342</v>
      </c>
      <c r="F13" s="5">
        <f t="shared" ca="1" si="0"/>
        <v>0.21471747707782218</v>
      </c>
      <c r="G13" s="5">
        <f t="shared" ca="1" si="0"/>
        <v>0.62884393752821355</v>
      </c>
      <c r="H13" s="5">
        <f t="shared" ca="1" si="2"/>
        <v>0.58503770143986278</v>
      </c>
      <c r="I13" s="5">
        <f ca="1">-$F$3*LN(D13)</f>
        <v>9.5800373728203514</v>
      </c>
      <c r="J13" s="5">
        <f t="shared" ref="J13:J26" ca="1" si="18">J12+I13</f>
        <v>19.530525696793841</v>
      </c>
      <c r="K13" s="5">
        <f t="shared" ca="1" si="3"/>
        <v>0</v>
      </c>
      <c r="L13" s="17">
        <f ca="1">IF(F13&lt;=$B$4,1,0)</f>
        <v>0</v>
      </c>
      <c r="M13" s="5">
        <f t="shared" ca="1" si="4"/>
        <v>0</v>
      </c>
      <c r="N13" s="17">
        <f t="shared" ca="1" si="5"/>
        <v>10.755113104319587</v>
      </c>
      <c r="O13" s="17">
        <f t="shared" ca="1" si="6"/>
        <v>9.1700754028797249</v>
      </c>
      <c r="P13" s="17">
        <f t="shared" ca="1" si="7"/>
        <v>20.925188507199316</v>
      </c>
      <c r="Q13" s="17">
        <f t="shared" ca="1" si="8"/>
        <v>14.340150805759452</v>
      </c>
      <c r="R13" s="17">
        <f t="shared" ca="1" si="9"/>
        <v>0</v>
      </c>
      <c r="S13" s="17">
        <f t="shared" ca="1" si="10"/>
        <v>10.755113104319587</v>
      </c>
      <c r="T13" s="17">
        <f t="shared" ca="1" si="11"/>
        <v>10.755113104319587</v>
      </c>
      <c r="U13" s="17">
        <f t="shared" ca="1" si="12"/>
        <v>19.925188507199312</v>
      </c>
      <c r="V13" s="17">
        <f t="shared" ca="1" si="13"/>
        <v>19.925188507199312</v>
      </c>
      <c r="W13" s="17">
        <f t="shared" ca="1" si="14"/>
        <v>40.850377014398632</v>
      </c>
      <c r="X13" s="17">
        <f t="shared" ca="1" si="15"/>
        <v>40.850377014398632</v>
      </c>
      <c r="Y13" s="5">
        <f t="shared" ca="1" si="16"/>
        <v>55.190527820158081</v>
      </c>
      <c r="Z13" s="8">
        <f t="shared" ca="1" si="17"/>
        <v>55.190527820158081</v>
      </c>
    </row>
    <row r="14" spans="1:26" x14ac:dyDescent="0.25">
      <c r="A14" s="16" t="s">
        <v>14</v>
      </c>
      <c r="B14" s="5">
        <f t="shared" ca="1" si="1"/>
        <v>0.46058035502274663</v>
      </c>
      <c r="C14" s="5">
        <f t="shared" ca="1" si="0"/>
        <v>0.64144212478079932</v>
      </c>
      <c r="D14" s="5">
        <f t="shared" ca="1" si="0"/>
        <v>1.8908562130614537E-2</v>
      </c>
      <c r="E14" s="5">
        <f t="shared" ca="1" si="0"/>
        <v>0.44878285881544822</v>
      </c>
      <c r="F14" s="5">
        <f t="shared" ca="1" si="0"/>
        <v>0.77206265539367447</v>
      </c>
      <c r="G14" s="5">
        <f t="shared" ca="1" si="0"/>
        <v>4.8042673386900492E-2</v>
      </c>
      <c r="H14" s="5">
        <f t="shared" ca="1" si="2"/>
        <v>-0.78499749381147277</v>
      </c>
      <c r="I14" s="5">
        <f ca="1">-$F$3*LN(D14)</f>
        <v>35.713263930448889</v>
      </c>
      <c r="J14" s="5">
        <f t="shared" ca="1" si="18"/>
        <v>55.243789627242734</v>
      </c>
      <c r="K14" s="5">
        <f t="shared" ca="1" si="3"/>
        <v>1</v>
      </c>
      <c r="L14" s="17">
        <f ca="1">IF(F14&lt;=$B$4,1,0)</f>
        <v>0</v>
      </c>
      <c r="M14" s="5">
        <f t="shared" ca="1" si="4"/>
        <v>0</v>
      </c>
      <c r="N14" s="17">
        <f t="shared" ca="1" si="5"/>
        <v>6.6450075185655813</v>
      </c>
      <c r="O14" s="17">
        <f t="shared" ca="1" si="6"/>
        <v>6.4300050123770545</v>
      </c>
      <c r="P14" s="17">
        <f t="shared" ca="1" si="7"/>
        <v>14.075012530942637</v>
      </c>
      <c r="Q14" s="17">
        <f t="shared" ca="1" si="8"/>
        <v>8.8600100247541089</v>
      </c>
      <c r="R14" s="17" t="str">
        <f t="shared" ca="1" si="9"/>
        <v/>
      </c>
      <c r="S14" s="17" t="str">
        <f t="shared" ca="1" si="10"/>
        <v/>
      </c>
      <c r="T14" s="17">
        <f t="shared" ca="1" si="11"/>
        <v>0</v>
      </c>
      <c r="U14" s="17">
        <f t="shared" ca="1" si="12"/>
        <v>6.4300050123770545</v>
      </c>
      <c r="V14" s="17">
        <f t="shared" ca="1" si="13"/>
        <v>6.4300050123770545</v>
      </c>
      <c r="W14" s="17">
        <f t="shared" ca="1" si="14"/>
        <v>20.505017543319692</v>
      </c>
      <c r="X14" s="17">
        <f t="shared" ca="1" si="15"/>
        <v>20.505017543319692</v>
      </c>
      <c r="Y14" s="5">
        <f t="shared" ca="1" si="16"/>
        <v>29.365027568073799</v>
      </c>
      <c r="Z14" s="8">
        <f t="shared" ca="1" si="17"/>
        <v>29.365027568073799</v>
      </c>
    </row>
    <row r="15" spans="1:26" x14ac:dyDescent="0.25">
      <c r="A15" s="16" t="s">
        <v>15</v>
      </c>
      <c r="B15" s="5">
        <f t="shared" ca="1" si="1"/>
        <v>0.11798808461844623</v>
      </c>
      <c r="C15" s="5">
        <f t="shared" ca="1" si="0"/>
        <v>0.29249691453566262</v>
      </c>
      <c r="D15" s="5">
        <f t="shared" ca="1" si="0"/>
        <v>0.29436686410733415</v>
      </c>
      <c r="E15" s="5">
        <f t="shared" ca="1" si="0"/>
        <v>0.25754241383553855</v>
      </c>
      <c r="F15" s="5">
        <f t="shared" ca="1" si="0"/>
        <v>0.69728475272816204</v>
      </c>
      <c r="G15" s="5">
        <f t="shared" ca="1" si="0"/>
        <v>7.6148954752127351E-2</v>
      </c>
      <c r="H15" s="5">
        <f t="shared" ca="1" si="2"/>
        <v>-0.545505279505347</v>
      </c>
      <c r="I15" s="5">
        <f ca="1">-$F$3*LN(D15)</f>
        <v>11.006356072007977</v>
      </c>
      <c r="J15" s="5">
        <f t="shared" ca="1" si="18"/>
        <v>66.250145699250709</v>
      </c>
      <c r="K15" s="5">
        <f t="shared" ca="1" si="3"/>
        <v>1</v>
      </c>
      <c r="L15" s="17">
        <f ca="1">IF(F15&lt;=$B$4,1,0)</f>
        <v>0</v>
      </c>
      <c r="M15" s="5">
        <f t="shared" ca="1" si="4"/>
        <v>0</v>
      </c>
      <c r="N15" s="17">
        <f t="shared" ca="1" si="5"/>
        <v>7.3634841614839592</v>
      </c>
      <c r="O15" s="17">
        <f t="shared" ca="1" si="6"/>
        <v>6.9089894409893056</v>
      </c>
      <c r="P15" s="17">
        <f t="shared" ca="1" si="7"/>
        <v>15.272473602473266</v>
      </c>
      <c r="Q15" s="17">
        <f t="shared" ca="1" si="8"/>
        <v>9.8179788819786111</v>
      </c>
      <c r="R15" s="17" t="str">
        <f t="shared" ca="1" si="9"/>
        <v/>
      </c>
      <c r="S15" s="17" t="str">
        <f t="shared" ca="1" si="10"/>
        <v/>
      </c>
      <c r="T15" s="17">
        <f t="shared" ca="1" si="11"/>
        <v>0</v>
      </c>
      <c r="U15" s="17">
        <f t="shared" ca="1" si="12"/>
        <v>6.9089894409893056</v>
      </c>
      <c r="V15" s="17">
        <f t="shared" ca="1" si="13"/>
        <v>6.9089894409893056</v>
      </c>
      <c r="W15" s="17">
        <f t="shared" ca="1" si="14"/>
        <v>22.181463043462571</v>
      </c>
      <c r="X15" s="17">
        <f t="shared" ca="1" si="15"/>
        <v>22.181463043462571</v>
      </c>
      <c r="Y15" s="5">
        <f t="shared" ca="1" si="16"/>
        <v>31.999441925441182</v>
      </c>
      <c r="Z15" s="8">
        <f t="shared" ca="1" si="17"/>
        <v>31.999441925441182</v>
      </c>
    </row>
    <row r="16" spans="1:26" x14ac:dyDescent="0.25">
      <c r="A16" s="16" t="s">
        <v>16</v>
      </c>
      <c r="B16" s="5">
        <f t="shared" ca="1" si="1"/>
        <v>0.5682478416581771</v>
      </c>
      <c r="C16" s="5">
        <f t="shared" ca="1" si="0"/>
        <v>0.59391383851779289</v>
      </c>
      <c r="D16" s="5">
        <f t="shared" ca="1" si="0"/>
        <v>0.10906950757267808</v>
      </c>
      <c r="E16" s="5">
        <f t="shared" ca="1" si="0"/>
        <v>0.90333726133908587</v>
      </c>
      <c r="F16" s="5">
        <f t="shared" ca="1" si="0"/>
        <v>0.25550198306466276</v>
      </c>
      <c r="G16" s="5">
        <f t="shared" ca="1" si="0"/>
        <v>0.68857676870190754</v>
      </c>
      <c r="H16" s="5">
        <f t="shared" ca="1" si="2"/>
        <v>-0.88341034520934392</v>
      </c>
      <c r="I16" s="5">
        <f ca="1">-$F$3*LN(D16)</f>
        <v>19.94192924250715</v>
      </c>
      <c r="J16" s="5">
        <f t="shared" ca="1" si="18"/>
        <v>86.192074941757852</v>
      </c>
      <c r="K16" s="5">
        <f t="shared" ca="1" si="3"/>
        <v>0</v>
      </c>
      <c r="L16" s="17">
        <f ca="1">IF(F16&lt;=$B$4,1,0)</f>
        <v>0</v>
      </c>
      <c r="M16" s="5">
        <f t="shared" ca="1" si="4"/>
        <v>0</v>
      </c>
      <c r="N16" s="17">
        <f t="shared" ca="1" si="5"/>
        <v>6.3497689643719681</v>
      </c>
      <c r="O16" s="17">
        <f t="shared" ca="1" si="6"/>
        <v>6.2331793095813124</v>
      </c>
      <c r="P16" s="17">
        <f t="shared" ca="1" si="7"/>
        <v>13.582948273953281</v>
      </c>
      <c r="Q16" s="17">
        <f t="shared" ca="1" si="8"/>
        <v>8.4663586191626248</v>
      </c>
      <c r="R16" s="17">
        <f t="shared" ca="1" si="9"/>
        <v>0</v>
      </c>
      <c r="S16" s="17">
        <f t="shared" ca="1" si="10"/>
        <v>6.3497689643719681</v>
      </c>
      <c r="T16" s="17">
        <f t="shared" ca="1" si="11"/>
        <v>6.3497689643719681</v>
      </c>
      <c r="U16" s="17">
        <f t="shared" ca="1" si="12"/>
        <v>12.582948273953281</v>
      </c>
      <c r="V16" s="17">
        <f t="shared" ca="1" si="13"/>
        <v>12.582948273953281</v>
      </c>
      <c r="W16" s="17">
        <f t="shared" ca="1" si="14"/>
        <v>26.165896547906563</v>
      </c>
      <c r="X16" s="17">
        <f t="shared" ca="1" si="15"/>
        <v>26.165896547906563</v>
      </c>
      <c r="Y16" s="5">
        <f t="shared" ca="1" si="16"/>
        <v>34.632255167069189</v>
      </c>
      <c r="Z16" s="8">
        <f t="shared" ca="1" si="17"/>
        <v>34.632255167069189</v>
      </c>
    </row>
    <row r="17" spans="1:26" x14ac:dyDescent="0.25">
      <c r="A17" s="16" t="s">
        <v>17</v>
      </c>
      <c r="B17" s="5">
        <f t="shared" ca="1" si="1"/>
        <v>0.63506770954844283</v>
      </c>
      <c r="C17" s="5">
        <f t="shared" ca="1" si="0"/>
        <v>0.11134173282884596</v>
      </c>
      <c r="D17" s="5">
        <f t="shared" ca="1" si="0"/>
        <v>0.44843575431355576</v>
      </c>
      <c r="E17" s="5">
        <f t="shared" ca="1" si="0"/>
        <v>0.58075524781712506</v>
      </c>
      <c r="F17" s="5">
        <f t="shared" ca="1" si="0"/>
        <v>0.22600237308211957</v>
      </c>
      <c r="G17" s="5">
        <f t="shared" ca="1" si="0"/>
        <v>0.6670594235153583</v>
      </c>
      <c r="H17" s="5">
        <f t="shared" ca="1" si="2"/>
        <v>0.72908703308354561</v>
      </c>
      <c r="I17" s="5">
        <f ca="1">-$F$3*LN(D17)</f>
        <v>7.2179086807945696</v>
      </c>
      <c r="J17" s="5">
        <f t="shared" ca="1" si="18"/>
        <v>93.409983622552417</v>
      </c>
      <c r="K17" s="5">
        <f t="shared" ca="1" si="3"/>
        <v>1</v>
      </c>
      <c r="L17" s="17">
        <f ca="1">IF(F17&lt;=$B$4,1,0)</f>
        <v>0</v>
      </c>
      <c r="M17" s="5">
        <f t="shared" ca="1" si="4"/>
        <v>0</v>
      </c>
      <c r="N17" s="17">
        <f t="shared" ca="1" si="5"/>
        <v>11.187261099250637</v>
      </c>
      <c r="O17" s="17">
        <f t="shared" ca="1" si="6"/>
        <v>9.458174066167091</v>
      </c>
      <c r="P17" s="17">
        <f t="shared" ca="1" si="7"/>
        <v>21.645435165417727</v>
      </c>
      <c r="Q17" s="17">
        <f t="shared" ca="1" si="8"/>
        <v>14.916348132334182</v>
      </c>
      <c r="R17" s="17" t="str">
        <f t="shared" ca="1" si="9"/>
        <v/>
      </c>
      <c r="S17" s="17" t="str">
        <f t="shared" ca="1" si="10"/>
        <v/>
      </c>
      <c r="T17" s="17">
        <f t="shared" ca="1" si="11"/>
        <v>0</v>
      </c>
      <c r="U17" s="17">
        <f t="shared" ca="1" si="12"/>
        <v>9.458174066167091</v>
      </c>
      <c r="V17" s="17">
        <f t="shared" ca="1" si="13"/>
        <v>9.458174066167091</v>
      </c>
      <c r="W17" s="17">
        <f t="shared" ca="1" si="14"/>
        <v>31.103609231584819</v>
      </c>
      <c r="X17" s="17">
        <f t="shared" ca="1" si="15"/>
        <v>31.103609231584819</v>
      </c>
      <c r="Y17" s="5">
        <f t="shared" ca="1" si="16"/>
        <v>46.019957363919005</v>
      </c>
      <c r="Z17" s="8">
        <f t="shared" ca="1" si="17"/>
        <v>46.019957363919005</v>
      </c>
    </row>
    <row r="18" spans="1:26" x14ac:dyDescent="0.25">
      <c r="A18" s="16" t="s">
        <v>18</v>
      </c>
      <c r="B18" s="5">
        <f t="shared" ca="1" si="1"/>
        <v>0.3564478885075143</v>
      </c>
      <c r="C18" s="5">
        <f t="shared" ca="1" si="0"/>
        <v>0.2183461111321181</v>
      </c>
      <c r="D18" s="5">
        <f t="shared" ca="1" si="0"/>
        <v>0.9557486791223424</v>
      </c>
      <c r="E18" s="5">
        <f t="shared" ca="1" si="0"/>
        <v>0.26267751756681079</v>
      </c>
      <c r="F18" s="5">
        <f t="shared" ca="1" si="0"/>
        <v>0.20127245422958728</v>
      </c>
      <c r="G18" s="5">
        <f t="shared" ca="1" si="0"/>
        <v>0.99546128431331626</v>
      </c>
      <c r="H18" s="5">
        <f t="shared" ca="1" si="2"/>
        <v>0.28379435571381018</v>
      </c>
      <c r="I18" s="5">
        <f ca="1">-$F$3*LN(D18)</f>
        <v>0.40734259595253031</v>
      </c>
      <c r="J18" s="5">
        <f t="shared" ca="1" si="18"/>
        <v>93.817326218504945</v>
      </c>
      <c r="K18" s="5">
        <f t="shared" ca="1" si="3"/>
        <v>1</v>
      </c>
      <c r="L18" s="17">
        <f ca="1">IF(F18&lt;=$B$4,1,0)</f>
        <v>0</v>
      </c>
      <c r="M18" s="5">
        <f t="shared" ca="1" si="4"/>
        <v>0</v>
      </c>
      <c r="N18" s="17">
        <f t="shared" ca="1" si="5"/>
        <v>9.8513830671414304</v>
      </c>
      <c r="O18" s="17">
        <f t="shared" ca="1" si="6"/>
        <v>8.5675887114276197</v>
      </c>
      <c r="P18" s="17">
        <f t="shared" ca="1" si="7"/>
        <v>19.418971778569052</v>
      </c>
      <c r="Q18" s="17">
        <f t="shared" ca="1" si="8"/>
        <v>13.135177422855241</v>
      </c>
      <c r="R18" s="17" t="str">
        <f t="shared" ca="1" si="9"/>
        <v/>
      </c>
      <c r="S18" s="17" t="str">
        <f t="shared" ca="1" si="10"/>
        <v/>
      </c>
      <c r="T18" s="17">
        <f t="shared" ca="1" si="11"/>
        <v>0</v>
      </c>
      <c r="U18" s="17">
        <f t="shared" ca="1" si="12"/>
        <v>8.5675887114276197</v>
      </c>
      <c r="V18" s="17">
        <f t="shared" ca="1" si="13"/>
        <v>8.5675887114276197</v>
      </c>
      <c r="W18" s="17">
        <f t="shared" ca="1" si="14"/>
        <v>27.98656048999667</v>
      </c>
      <c r="X18" s="17">
        <f t="shared" ca="1" si="15"/>
        <v>27.98656048999667</v>
      </c>
      <c r="Y18" s="5">
        <f t="shared" ca="1" si="16"/>
        <v>41.121737912851913</v>
      </c>
      <c r="Z18" s="8">
        <f t="shared" ca="1" si="17"/>
        <v>41.121737912851913</v>
      </c>
    </row>
    <row r="19" spans="1:26" x14ac:dyDescent="0.25">
      <c r="A19" s="16" t="s">
        <v>19</v>
      </c>
      <c r="B19" s="5">
        <f t="shared" ca="1" si="1"/>
        <v>0.77078918080762815</v>
      </c>
      <c r="C19" s="5">
        <f t="shared" ca="1" si="0"/>
        <v>0.63854948833803049</v>
      </c>
      <c r="D19" s="5">
        <f t="shared" ca="1" si="0"/>
        <v>0.22667722335559137</v>
      </c>
      <c r="E19" s="5">
        <f t="shared" ca="1" si="0"/>
        <v>0.43524170159122688</v>
      </c>
      <c r="F19" s="5">
        <f t="shared" ca="1" si="0"/>
        <v>0.54030779292545317</v>
      </c>
      <c r="G19" s="5">
        <f t="shared" ca="1" si="0"/>
        <v>0.39630754746456165</v>
      </c>
      <c r="H19" s="5">
        <f t="shared" ca="1" si="2"/>
        <v>-0.46500176969651308</v>
      </c>
      <c r="I19" s="5">
        <f ca="1">-$F$3*LN(D19)</f>
        <v>13.358053772433028</v>
      </c>
      <c r="J19" s="5">
        <f t="shared" ca="1" si="18"/>
        <v>107.17537999093797</v>
      </c>
      <c r="K19" s="5">
        <f t="shared" ca="1" si="3"/>
        <v>1</v>
      </c>
      <c r="L19" s="17">
        <f ca="1">IF(F19&lt;=$B$4,1,0)</f>
        <v>0</v>
      </c>
      <c r="M19" s="5">
        <f t="shared" ca="1" si="4"/>
        <v>0</v>
      </c>
      <c r="N19" s="17">
        <f t="shared" ca="1" si="5"/>
        <v>7.6049946909104609</v>
      </c>
      <c r="O19" s="17">
        <f t="shared" ca="1" si="6"/>
        <v>7.0699964606069736</v>
      </c>
      <c r="P19" s="17">
        <f t="shared" ca="1" si="7"/>
        <v>15.674991151517435</v>
      </c>
      <c r="Q19" s="17">
        <f t="shared" ca="1" si="8"/>
        <v>10.139992921213947</v>
      </c>
      <c r="R19" s="17" t="str">
        <f t="shared" ca="1" si="9"/>
        <v/>
      </c>
      <c r="S19" s="17" t="str">
        <f t="shared" ca="1" si="10"/>
        <v/>
      </c>
      <c r="T19" s="17">
        <f t="shared" ca="1" si="11"/>
        <v>0</v>
      </c>
      <c r="U19" s="17">
        <f t="shared" ca="1" si="12"/>
        <v>7.0699964606069736</v>
      </c>
      <c r="V19" s="17">
        <f t="shared" ca="1" si="13"/>
        <v>7.0699964606069736</v>
      </c>
      <c r="W19" s="17">
        <f t="shared" ca="1" si="14"/>
        <v>22.744987612124408</v>
      </c>
      <c r="X19" s="17">
        <f t="shared" ca="1" si="15"/>
        <v>22.744987612124408</v>
      </c>
      <c r="Y19" s="5">
        <f t="shared" ca="1" si="16"/>
        <v>32.884980533338357</v>
      </c>
      <c r="Z19" s="8">
        <f t="shared" ca="1" si="17"/>
        <v>32.884980533338357</v>
      </c>
    </row>
    <row r="20" spans="1:26" x14ac:dyDescent="0.25">
      <c r="A20" s="16" t="s">
        <v>20</v>
      </c>
      <c r="B20" s="5">
        <f t="shared" ca="1" si="1"/>
        <v>0.74433810096285313</v>
      </c>
      <c r="C20" s="5">
        <f t="shared" ca="1" si="0"/>
        <v>0.91461784221156395</v>
      </c>
      <c r="D20" s="5">
        <f t="shared" ca="1" si="0"/>
        <v>0.78357656064115178</v>
      </c>
      <c r="E20" s="5">
        <f t="shared" ca="1" si="0"/>
        <v>0.85952435906782787</v>
      </c>
      <c r="F20" s="5">
        <f t="shared" ca="1" si="0"/>
        <v>0.59158365946568869</v>
      </c>
      <c r="G20" s="5">
        <f t="shared" ca="1" si="0"/>
        <v>0.47000977808972233</v>
      </c>
      <c r="H20" s="5">
        <f t="shared" ca="1" si="2"/>
        <v>0.66049850405575972</v>
      </c>
      <c r="I20" s="5">
        <f ca="1">-$F$3*LN(D20)</f>
        <v>2.1949785518575884</v>
      </c>
      <c r="J20" s="5">
        <f t="shared" ca="1" si="18"/>
        <v>109.37035854279556</v>
      </c>
      <c r="K20" s="5">
        <f t="shared" ca="1" si="3"/>
        <v>0</v>
      </c>
      <c r="L20" s="17">
        <f ca="1">IF(F20&lt;=$B$4,1,0)</f>
        <v>0</v>
      </c>
      <c r="M20" s="5">
        <f t="shared" ca="1" si="4"/>
        <v>0</v>
      </c>
      <c r="N20" s="17">
        <f t="shared" ca="1" si="5"/>
        <v>10.981495512167278</v>
      </c>
      <c r="O20" s="17">
        <f t="shared" ca="1" si="6"/>
        <v>9.3209970081115188</v>
      </c>
      <c r="P20" s="17">
        <f t="shared" ca="1" si="7"/>
        <v>21.302492520278797</v>
      </c>
      <c r="Q20" s="17">
        <f t="shared" ca="1" si="8"/>
        <v>14.641994016223039</v>
      </c>
      <c r="R20" s="17">
        <f t="shared" ca="1" si="9"/>
        <v>0</v>
      </c>
      <c r="S20" s="17">
        <f t="shared" ca="1" si="10"/>
        <v>10.981495512167278</v>
      </c>
      <c r="T20" s="17">
        <f t="shared" ca="1" si="11"/>
        <v>10.981495512167278</v>
      </c>
      <c r="U20" s="17">
        <f t="shared" ca="1" si="12"/>
        <v>20.302492520278797</v>
      </c>
      <c r="V20" s="17">
        <f t="shared" ca="1" si="13"/>
        <v>20.302492520278797</v>
      </c>
      <c r="W20" s="17">
        <f t="shared" ca="1" si="14"/>
        <v>41.604985040557594</v>
      </c>
      <c r="X20" s="17">
        <f t="shared" ca="1" si="15"/>
        <v>41.604985040557594</v>
      </c>
      <c r="Y20" s="5">
        <f t="shared" ca="1" si="16"/>
        <v>56.246979056780631</v>
      </c>
      <c r="Z20" s="8">
        <f t="shared" ca="1" si="17"/>
        <v>56.246979056780631</v>
      </c>
    </row>
    <row r="21" spans="1:26" x14ac:dyDescent="0.25">
      <c r="A21" s="16" t="s">
        <v>21</v>
      </c>
      <c r="B21" s="5">
        <f t="shared" ca="1" si="1"/>
        <v>2.7715101676633269E-2</v>
      </c>
      <c r="C21" s="5">
        <f t="shared" ca="1" si="0"/>
        <v>0.38537163122852669</v>
      </c>
      <c r="D21" s="5">
        <f t="shared" ca="1" si="0"/>
        <v>0.3123367624245027</v>
      </c>
      <c r="E21" s="5">
        <f t="shared" ca="1" si="0"/>
        <v>0.54673204945249554</v>
      </c>
      <c r="F21" s="5">
        <f t="shared" ca="1" si="0"/>
        <v>8.6370554779866771E-2</v>
      </c>
      <c r="G21" s="5">
        <f t="shared" ca="1" si="0"/>
        <v>0.79783145545190259</v>
      </c>
      <c r="H21" s="5">
        <f t="shared" ca="1" si="2"/>
        <v>-2.0129092709674974</v>
      </c>
      <c r="I21" s="5">
        <f ca="1">-$F$3*LN(D21)</f>
        <v>10.473059758724212</v>
      </c>
      <c r="J21" s="5">
        <f t="shared" ca="1" si="18"/>
        <v>119.84341830151976</v>
      </c>
      <c r="K21" s="5">
        <f t="shared" ca="1" si="3"/>
        <v>1</v>
      </c>
      <c r="L21" s="17">
        <f ca="1">IF(F21&lt;=$B$4,1,0)</f>
        <v>1</v>
      </c>
      <c r="M21" s="5">
        <f t="shared" ca="1" si="4"/>
        <v>1</v>
      </c>
      <c r="N21" s="17">
        <f t="shared" ca="1" si="5"/>
        <v>2.9612721870975083</v>
      </c>
      <c r="O21" s="17">
        <f t="shared" ca="1" si="6"/>
        <v>3.9741814580650052</v>
      </c>
      <c r="P21" s="17">
        <f t="shared" ca="1" si="7"/>
        <v>7.9354536451625126</v>
      </c>
      <c r="Q21" s="17">
        <f t="shared" ca="1" si="8"/>
        <v>3.9483629161300104</v>
      </c>
      <c r="R21" s="17" t="str">
        <f t="shared" ca="1" si="9"/>
        <v/>
      </c>
      <c r="S21" s="17" t="str">
        <f t="shared" ca="1" si="10"/>
        <v/>
      </c>
      <c r="T21" s="17">
        <f t="shared" ca="1" si="11"/>
        <v>0</v>
      </c>
      <c r="U21" s="17">
        <f t="shared" ca="1" si="12"/>
        <v>3.9741814580650052</v>
      </c>
      <c r="V21" s="17">
        <f t="shared" ca="1" si="13"/>
        <v>3.9741814580650052</v>
      </c>
      <c r="W21" s="17">
        <f t="shared" ca="1" si="14"/>
        <v>11.909635103227519</v>
      </c>
      <c r="X21" s="17" t="str">
        <f t="shared" ca="1" si="15"/>
        <v/>
      </c>
      <c r="Y21" s="5" t="str">
        <f t="shared" ca="1" si="16"/>
        <v/>
      </c>
      <c r="Z21" s="8">
        <f t="shared" ca="1" si="17"/>
        <v>11.909635103227519</v>
      </c>
    </row>
    <row r="22" spans="1:26" x14ac:dyDescent="0.25">
      <c r="A22" s="16" t="s">
        <v>22</v>
      </c>
      <c r="B22" s="5">
        <f t="shared" ca="1" si="1"/>
        <v>0.64201037813797968</v>
      </c>
      <c r="C22" s="5">
        <f t="shared" ca="1" si="0"/>
        <v>3.1629424003621898E-2</v>
      </c>
      <c r="D22" s="5">
        <f t="shared" ca="1" si="0"/>
        <v>0.57915588887263514</v>
      </c>
      <c r="E22" s="5">
        <f t="shared" ca="1" si="0"/>
        <v>0.79864503703343548</v>
      </c>
      <c r="F22" s="5">
        <f t="shared" ca="1" si="0"/>
        <v>0.93125926739390441</v>
      </c>
      <c r="G22" s="5">
        <f t="shared" ca="1" si="0"/>
        <v>0.15104853685054309</v>
      </c>
      <c r="H22" s="5">
        <f t="shared" ca="1" si="2"/>
        <v>0.92290602841907743</v>
      </c>
      <c r="I22" s="5">
        <f ca="1">-$F$3*LN(D22)</f>
        <v>4.9156523957270313</v>
      </c>
      <c r="J22" s="5">
        <f t="shared" ca="1" si="18"/>
        <v>124.7590706972468</v>
      </c>
      <c r="K22" s="5">
        <f t="shared" ca="1" si="3"/>
        <v>0</v>
      </c>
      <c r="L22" s="17">
        <f ca="1">IF(F22&lt;=$B$4,1,0)</f>
        <v>0</v>
      </c>
      <c r="M22" s="5">
        <f t="shared" ca="1" si="4"/>
        <v>0</v>
      </c>
      <c r="N22" s="17">
        <f t="shared" ca="1" si="5"/>
        <v>11.768718085257232</v>
      </c>
      <c r="O22" s="17">
        <f t="shared" ca="1" si="6"/>
        <v>9.8458120568381542</v>
      </c>
      <c r="P22" s="17">
        <f t="shared" ca="1" si="7"/>
        <v>22.614530142095386</v>
      </c>
      <c r="Q22" s="17">
        <f t="shared" ca="1" si="8"/>
        <v>15.69162411367631</v>
      </c>
      <c r="R22" s="17">
        <f t="shared" ca="1" si="9"/>
        <v>0</v>
      </c>
      <c r="S22" s="17">
        <f t="shared" ca="1" si="10"/>
        <v>11.768718085257232</v>
      </c>
      <c r="T22" s="17">
        <f t="shared" ca="1" si="11"/>
        <v>11.768718085257232</v>
      </c>
      <c r="U22" s="17">
        <f t="shared" ca="1" si="12"/>
        <v>21.614530142095386</v>
      </c>
      <c r="V22" s="17">
        <f t="shared" ca="1" si="13"/>
        <v>21.614530142095386</v>
      </c>
      <c r="W22" s="17">
        <f t="shared" ca="1" si="14"/>
        <v>44.229060284190773</v>
      </c>
      <c r="X22" s="17">
        <f t="shared" ca="1" si="15"/>
        <v>44.229060284190773</v>
      </c>
      <c r="Y22" s="5">
        <f t="shared" ca="1" si="16"/>
        <v>59.920684397867085</v>
      </c>
      <c r="Z22" s="8">
        <f t="shared" ca="1" si="17"/>
        <v>59.920684397867085</v>
      </c>
    </row>
    <row r="23" spans="1:26" x14ac:dyDescent="0.25">
      <c r="A23" s="16" t="s">
        <v>23</v>
      </c>
      <c r="B23" s="5">
        <f t="shared" ca="1" si="1"/>
        <v>0.23835164966051692</v>
      </c>
      <c r="C23" s="5">
        <f t="shared" ca="1" si="0"/>
        <v>0.98856719883415856</v>
      </c>
      <c r="D23" s="5">
        <f t="shared" ca="1" si="0"/>
        <v>0.75573551627375268</v>
      </c>
      <c r="E23" s="5">
        <f t="shared" ca="1" si="0"/>
        <v>0.22898836213910212</v>
      </c>
      <c r="F23" s="5">
        <f t="shared" ca="1" si="0"/>
        <v>0.43004939168457501</v>
      </c>
      <c r="G23" s="5">
        <f t="shared" ca="1" si="0"/>
        <v>0.92471050173072056</v>
      </c>
      <c r="H23" s="5">
        <f t="shared" ca="1" si="2"/>
        <v>1.6891543161901417</v>
      </c>
      <c r="I23" s="5">
        <f ca="1">-$F$3*LN(D23)</f>
        <v>2.5205742919062168</v>
      </c>
      <c r="J23" s="5">
        <f t="shared" ca="1" si="18"/>
        <v>127.27964498915301</v>
      </c>
      <c r="K23" s="5">
        <f t="shared" ca="1" si="3"/>
        <v>1</v>
      </c>
      <c r="L23" s="17">
        <f ca="1">IF(F23&lt;=$B$4,1,0)</f>
        <v>0</v>
      </c>
      <c r="M23" s="5">
        <f t="shared" ca="1" si="4"/>
        <v>0</v>
      </c>
      <c r="N23" s="17">
        <f t="shared" ca="1" si="5"/>
        <v>14.067462948570425</v>
      </c>
      <c r="O23" s="17">
        <f t="shared" ca="1" si="6"/>
        <v>11.378308632380284</v>
      </c>
      <c r="P23" s="17">
        <f t="shared" ca="1" si="7"/>
        <v>26.445771580950709</v>
      </c>
      <c r="Q23" s="17">
        <f t="shared" ca="1" si="8"/>
        <v>18.756617264760568</v>
      </c>
      <c r="R23" s="17" t="str">
        <f t="shared" ca="1" si="9"/>
        <v/>
      </c>
      <c r="S23" s="17" t="str">
        <f t="shared" ca="1" si="10"/>
        <v/>
      </c>
      <c r="T23" s="17">
        <f t="shared" ca="1" si="11"/>
        <v>0</v>
      </c>
      <c r="U23" s="17">
        <f t="shared" ca="1" si="12"/>
        <v>11.378308632380284</v>
      </c>
      <c r="V23" s="17">
        <f t="shared" ca="1" si="13"/>
        <v>11.378308632380284</v>
      </c>
      <c r="W23" s="17">
        <f t="shared" ca="1" si="14"/>
        <v>37.824080213330994</v>
      </c>
      <c r="X23" s="17">
        <f t="shared" ca="1" si="15"/>
        <v>37.824080213330994</v>
      </c>
      <c r="Y23" s="5">
        <f t="shared" ca="1" si="16"/>
        <v>56.580697478091565</v>
      </c>
      <c r="Z23" s="8">
        <f t="shared" ca="1" si="17"/>
        <v>56.580697478091565</v>
      </c>
    </row>
    <row r="24" spans="1:26" x14ac:dyDescent="0.25">
      <c r="A24" s="16" t="s">
        <v>24</v>
      </c>
      <c r="B24" s="5">
        <f t="shared" ca="1" si="1"/>
        <v>0.85232019389236779</v>
      </c>
      <c r="C24" s="5">
        <f t="shared" ca="1" si="0"/>
        <v>0.90047385181337825</v>
      </c>
      <c r="D24" s="5">
        <f t="shared" ca="1" si="0"/>
        <v>0.52048790927548527</v>
      </c>
      <c r="E24" s="5">
        <f t="shared" ca="1" si="0"/>
        <v>2.2675918262920258E-2</v>
      </c>
      <c r="F24" s="5">
        <f t="shared" ca="1" si="0"/>
        <v>0.5714087207285109</v>
      </c>
      <c r="G24" s="5">
        <f t="shared" ca="1" si="0"/>
        <v>0.97342242357353037</v>
      </c>
      <c r="H24" s="5">
        <f t="shared" ca="1" si="2"/>
        <v>0.45834028395178278</v>
      </c>
      <c r="I24" s="5">
        <f ca="1">-$F$3*LN(D24)</f>
        <v>5.8768975822911962</v>
      </c>
      <c r="J24" s="5">
        <f t="shared" ca="1" si="18"/>
        <v>133.15654257144422</v>
      </c>
      <c r="K24" s="5">
        <f t="shared" ca="1" si="3"/>
        <v>1</v>
      </c>
      <c r="L24" s="17">
        <f ca="1">IF(F24&lt;=$B$4,1,0)</f>
        <v>0</v>
      </c>
      <c r="M24" s="5">
        <f t="shared" ca="1" si="4"/>
        <v>0</v>
      </c>
      <c r="N24" s="17">
        <f t="shared" ca="1" si="5"/>
        <v>10.375020851855348</v>
      </c>
      <c r="O24" s="17">
        <f t="shared" ca="1" si="6"/>
        <v>8.9166805679035654</v>
      </c>
      <c r="P24" s="17">
        <f t="shared" ca="1" si="7"/>
        <v>20.291701419758915</v>
      </c>
      <c r="Q24" s="17">
        <f t="shared" ca="1" si="8"/>
        <v>13.833361135807131</v>
      </c>
      <c r="R24" s="17" t="str">
        <f t="shared" ca="1" si="9"/>
        <v/>
      </c>
      <c r="S24" s="17" t="str">
        <f t="shared" ca="1" si="10"/>
        <v/>
      </c>
      <c r="T24" s="17">
        <f t="shared" ca="1" si="11"/>
        <v>0</v>
      </c>
      <c r="U24" s="17">
        <f t="shared" ca="1" si="12"/>
        <v>8.9166805679035654</v>
      </c>
      <c r="V24" s="17">
        <f t="shared" ca="1" si="13"/>
        <v>8.9166805679035654</v>
      </c>
      <c r="W24" s="17">
        <f t="shared" ca="1" si="14"/>
        <v>29.208381987662481</v>
      </c>
      <c r="X24" s="17">
        <f t="shared" ca="1" si="15"/>
        <v>29.208381987662481</v>
      </c>
      <c r="Y24" s="5">
        <f t="shared" ca="1" si="16"/>
        <v>43.041743123469615</v>
      </c>
      <c r="Z24" s="8">
        <f t="shared" ca="1" si="17"/>
        <v>43.041743123469615</v>
      </c>
    </row>
    <row r="25" spans="1:26" x14ac:dyDescent="0.25">
      <c r="A25" s="16" t="s">
        <v>25</v>
      </c>
      <c r="B25" s="5">
        <f t="shared" ca="1" si="1"/>
        <v>0.24370981746573928</v>
      </c>
      <c r="C25" s="5">
        <f t="shared" ca="1" si="0"/>
        <v>0.37692473159506779</v>
      </c>
      <c r="D25" s="5">
        <f t="shared" ca="1" si="0"/>
        <v>0.3441127760374969</v>
      </c>
      <c r="E25" s="5">
        <f t="shared" ca="1" si="0"/>
        <v>0.44312078388358567</v>
      </c>
      <c r="F25" s="5">
        <f t="shared" ca="1" si="0"/>
        <v>8.2430762192991169E-2</v>
      </c>
      <c r="G25" s="5">
        <f t="shared" ca="1" si="0"/>
        <v>0.79221587234391111</v>
      </c>
      <c r="H25" s="5">
        <f t="shared" ca="1" si="2"/>
        <v>-1.2024642204709053</v>
      </c>
      <c r="I25" s="5">
        <f ca="1">-$F$3*LN(D25)</f>
        <v>9.6010725421561069</v>
      </c>
      <c r="J25" s="5">
        <f t="shared" ca="1" si="18"/>
        <v>142.75761511360034</v>
      </c>
      <c r="K25" s="5">
        <f t="shared" ca="1" si="3"/>
        <v>1</v>
      </c>
      <c r="L25" s="17">
        <f ca="1">IF(F25&lt;=$B$4,1,0)</f>
        <v>1</v>
      </c>
      <c r="M25" s="5">
        <f t="shared" ca="1" si="4"/>
        <v>1</v>
      </c>
      <c r="N25" s="17">
        <f t="shared" ca="1" si="5"/>
        <v>5.3926073385872844</v>
      </c>
      <c r="O25" s="17">
        <f t="shared" ca="1" si="6"/>
        <v>5.595071559058189</v>
      </c>
      <c r="P25" s="17">
        <f t="shared" ca="1" si="7"/>
        <v>11.987678897645473</v>
      </c>
      <c r="Q25" s="17">
        <f t="shared" ca="1" si="8"/>
        <v>7.1901431181163789</v>
      </c>
      <c r="R25" s="17" t="str">
        <f t="shared" ca="1" si="9"/>
        <v/>
      </c>
      <c r="S25" s="17" t="str">
        <f t="shared" ca="1" si="10"/>
        <v/>
      </c>
      <c r="T25" s="17">
        <f t="shared" ca="1" si="11"/>
        <v>0</v>
      </c>
      <c r="U25" s="17">
        <f t="shared" ca="1" si="12"/>
        <v>5.595071559058189</v>
      </c>
      <c r="V25" s="17">
        <f t="shared" ca="1" si="13"/>
        <v>5.595071559058189</v>
      </c>
      <c r="W25" s="17">
        <f t="shared" ca="1" si="14"/>
        <v>17.582750456703664</v>
      </c>
      <c r="X25" s="17" t="str">
        <f t="shared" ca="1" si="15"/>
        <v/>
      </c>
      <c r="Y25" s="5" t="str">
        <f t="shared" ca="1" si="16"/>
        <v/>
      </c>
      <c r="Z25" s="8">
        <f t="shared" ca="1" si="17"/>
        <v>17.582750456703664</v>
      </c>
    </row>
    <row r="26" spans="1:26" x14ac:dyDescent="0.25">
      <c r="A26" s="19" t="s">
        <v>26</v>
      </c>
      <c r="B26" s="7">
        <f t="shared" ca="1" si="1"/>
        <v>0.31036473890623317</v>
      </c>
      <c r="C26" s="7">
        <f t="shared" ca="1" si="0"/>
        <v>0.1360311769008723</v>
      </c>
      <c r="D26" s="7">
        <f t="shared" ca="1" si="0"/>
        <v>0.23397428929363551</v>
      </c>
      <c r="E26" s="7">
        <f t="shared" ca="1" si="0"/>
        <v>4.012708471100046E-2</v>
      </c>
      <c r="F26" s="7">
        <f t="shared" ca="1" si="0"/>
        <v>0.93172733177153932</v>
      </c>
      <c r="G26" s="7">
        <f t="shared" ca="1" si="0"/>
        <v>0.92818316918574684</v>
      </c>
      <c r="H26" s="7">
        <f t="shared" ca="1" si="2"/>
        <v>1.0041600853082842</v>
      </c>
      <c r="I26" s="7">
        <f ca="1">-$F$3*LN(D26)</f>
        <v>13.072896400271748</v>
      </c>
      <c r="J26" s="7">
        <f t="shared" ca="1" si="18"/>
        <v>155.8305115138721</v>
      </c>
      <c r="K26" s="7">
        <f t="shared" ca="1" si="3"/>
        <v>1</v>
      </c>
      <c r="L26" s="20">
        <f ca="1">IF(F26&lt;=$B$4,1,0)</f>
        <v>0</v>
      </c>
      <c r="M26" s="7">
        <f t="shared" ca="1" si="4"/>
        <v>0</v>
      </c>
      <c r="N26" s="20">
        <f t="shared" ca="1" si="5"/>
        <v>12.012480255924853</v>
      </c>
      <c r="O26" s="20">
        <f t="shared" ca="1" si="6"/>
        <v>10.008320170616567</v>
      </c>
      <c r="P26" s="20">
        <f t="shared" ca="1" si="7"/>
        <v>23.02080042654142</v>
      </c>
      <c r="Q26" s="20">
        <f t="shared" ca="1" si="8"/>
        <v>16.016640341233135</v>
      </c>
      <c r="R26" s="20" t="str">
        <f t="shared" ca="1" si="9"/>
        <v/>
      </c>
      <c r="S26" s="20" t="str">
        <f t="shared" ca="1" si="10"/>
        <v/>
      </c>
      <c r="T26" s="20">
        <f t="shared" ca="1" si="11"/>
        <v>0</v>
      </c>
      <c r="U26" s="17">
        <f t="shared" ca="1" si="12"/>
        <v>10.008320170616567</v>
      </c>
      <c r="V26" s="17">
        <f t="shared" ca="1" si="13"/>
        <v>10.008320170616567</v>
      </c>
      <c r="W26" s="17">
        <f t="shared" ca="1" si="14"/>
        <v>33.029120597157984</v>
      </c>
      <c r="X26" s="17">
        <f t="shared" ca="1" si="15"/>
        <v>33.029120597157984</v>
      </c>
      <c r="Y26" s="5">
        <f t="shared" ca="1" si="16"/>
        <v>49.045760938391119</v>
      </c>
      <c r="Z26" s="8">
        <f t="shared" ca="1" si="17"/>
        <v>49.045760938391119</v>
      </c>
    </row>
    <row r="27" spans="1:26" ht="63.7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8" t="s">
        <v>51</v>
      </c>
      <c r="Z27" s="14">
        <f ca="1">SUM(Z11:Z26)</f>
        <v>630.70263765188702</v>
      </c>
    </row>
    <row r="28" spans="1:2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6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6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6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2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2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2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2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</sheetData>
  <mergeCells count="1">
    <mergeCell ref="J2:N6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Fonseca</dc:creator>
  <cp:lastModifiedBy>Lucas Fonseca</cp:lastModifiedBy>
  <dcterms:created xsi:type="dcterms:W3CDTF">2020-10-12T02:55:46Z</dcterms:created>
  <dcterms:modified xsi:type="dcterms:W3CDTF">2020-10-12T20:46:45Z</dcterms:modified>
</cp:coreProperties>
</file>