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 1" sheetId="1" r:id="rId4"/>
  </sheets>
  <definedNames/>
  <calcPr/>
</workbook>
</file>

<file path=xl/sharedStrings.xml><?xml version="1.0" encoding="utf-8"?>
<sst xmlns="http://schemas.openxmlformats.org/spreadsheetml/2006/main" count="177" uniqueCount="93">
  <si>
    <t>Programa</t>
  </si>
  <si>
    <t>Tamanho 
programa 01</t>
  </si>
  <si>
    <t>Tamanho 
programa 02</t>
  </si>
  <si>
    <t>Tempo de 
processamento 01</t>
  </si>
  <si>
    <t>Tempo de 
processamento 02</t>
  </si>
  <si>
    <t>Tempo 
acumulado CPU 1</t>
  </si>
  <si>
    <t>Tempo 
acumulado CPU 2</t>
  </si>
  <si>
    <t>Indice de 
Ocupação 01</t>
  </si>
  <si>
    <t>Indidice de 
Ocupação 02</t>
  </si>
  <si>
    <t>R1</t>
  </si>
  <si>
    <t>R2</t>
  </si>
  <si>
    <t>R3</t>
  </si>
  <si>
    <t>Z</t>
  </si>
  <si>
    <t>θ1</t>
  </si>
  <si>
    <t>θ2</t>
  </si>
  <si>
    <t>Média</t>
  </si>
  <si>
    <t>-</t>
  </si>
  <si>
    <t>Variancia</t>
  </si>
  <si>
    <t>Desvio Padrão</t>
  </si>
  <si>
    <t>0154</t>
  </si>
  <si>
    <t>Tamanho programa 1</t>
  </si>
  <si>
    <t>tmedio =</t>
  </si>
  <si>
    <t>Xi = (a*Xi-1 + c ) mod m</t>
  </si>
  <si>
    <t xml:space="preserve">media = </t>
  </si>
  <si>
    <t xml:space="preserve">h = </t>
  </si>
  <si>
    <t>X0 =</t>
  </si>
  <si>
    <t>desvio padrao =</t>
  </si>
  <si>
    <t>tc =</t>
  </si>
  <si>
    <t xml:space="preserve">a = </t>
  </si>
  <si>
    <t>tm =</t>
  </si>
  <si>
    <t xml:space="preserve">c = </t>
  </si>
  <si>
    <t xml:space="preserve">m = </t>
  </si>
  <si>
    <t>Tamanho programa 2</t>
  </si>
  <si>
    <t>0175</t>
  </si>
  <si>
    <t>fator de correção 1</t>
  </si>
  <si>
    <t>numero de acesso</t>
  </si>
  <si>
    <t>0625</t>
  </si>
  <si>
    <t>fator de correção 2</t>
  </si>
  <si>
    <t>temp de proc 1 programa 1</t>
  </si>
  <si>
    <t>fator de correção 3</t>
  </si>
  <si>
    <t>temp de proc 1 programa 2</t>
  </si>
  <si>
    <t>fator de correção 4</t>
  </si>
  <si>
    <t>temp de proc 1 programa 3</t>
  </si>
  <si>
    <t>fator de correção 5</t>
  </si>
  <si>
    <t>temp de proc 1 programa 4</t>
  </si>
  <si>
    <t>fator de correção 6</t>
  </si>
  <si>
    <t>temp de proc 1 programa 5</t>
  </si>
  <si>
    <t>fator de correção 7</t>
  </si>
  <si>
    <t>temp de proc 1 programa 6</t>
  </si>
  <si>
    <t>fator de correção 8</t>
  </si>
  <si>
    <t>temp de proc 1 programa 7</t>
  </si>
  <si>
    <t>fator de correção 9</t>
  </si>
  <si>
    <t>temp de proc 1 programa 8</t>
  </si>
  <si>
    <t>fator de correção 10</t>
  </si>
  <si>
    <t>temp de proc 1 programa 9</t>
  </si>
  <si>
    <t>temp de proc 1 programa 10</t>
  </si>
  <si>
    <t>temp de proc 2 programa 1</t>
  </si>
  <si>
    <t>temp de proc 2 programa 2</t>
  </si>
  <si>
    <t>temp de proc 2 programa 3</t>
  </si>
  <si>
    <t>temp de proc 2 programa 4</t>
  </si>
  <si>
    <t>temp de proc 2 programa 5</t>
  </si>
  <si>
    <t>temp de proc 2 programa 6</t>
  </si>
  <si>
    <t>temp de proc 2 programa 7</t>
  </si>
  <si>
    <t>temp de proc 2 programa 8</t>
  </si>
  <si>
    <t>temp de proc 2 programa 9</t>
  </si>
  <si>
    <t>temp de proc 2 programa 10</t>
  </si>
  <si>
    <t>Como observado nos graficos o tempo de processamento e do indice de ocupação continua maior na memoria 2 em comparação a 1, isso se da pelo tamanho dos programas da memoria 2 serem maiores que o da 1</t>
  </si>
  <si>
    <t>MCL (0,1)</t>
  </si>
  <si>
    <t>Variável</t>
  </si>
  <si>
    <t>Valor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</si>
  <si>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</si>
  <si>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</si>
  <si>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</si>
  <si>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</si>
  <si>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</si>
  <si>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</si>
  <si>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</si>
  <si>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</si>
  <si>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</si>
  <si>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</si>
  <si>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x0</t>
  </si>
  <si>
    <t>a</t>
  </si>
  <si>
    <t>b</t>
  </si>
  <si>
    <t>m</t>
  </si>
  <si>
    <t>Uniforme (15, 35)</t>
  </si>
  <si>
    <t>Exponencial (10)</t>
  </si>
  <si>
    <t>Exponencial</t>
  </si>
  <si>
    <t>Triangular (5,8,13)</t>
  </si>
  <si>
    <t>c</t>
  </si>
  <si>
    <t>Conferência</t>
  </si>
  <si>
    <t>Normal (12,2)</t>
  </si>
  <si>
    <t>Z1</t>
  </si>
  <si>
    <t>Z2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</si>
</sst>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color theme="1"/>
      <name val="Arial"/>
    </font>
    <font>
      <sz val="11.0"/>
      <color rgb="FF000000"/>
      <name val="Inconsolata"/>
    </font>
    <font>
      <sz val="11.0"/>
      <color theme="1"/>
      <name val="Inconsolata"/>
    </font>
    <font>
      <color rgb="FF3266D5"/>
      <name val="Inconsolata"/>
    </font>
    <font>
      <color rgb="FF3266D5"/>
      <name val="Arial"/>
    </font>
    <font>
      <sz val="11.0"/>
      <color rgb="FF11A9CC"/>
      <name val="Inconsolata"/>
    </font>
    <font>
      <b/>
      <sz val="14.0"/>
      <color rgb="FF000000"/>
      <name val="Calibri"/>
    </font>
    <font/>
    <font>
      <b/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rgb="FFBDBDBD"/>
        <bgColor rgb="FFBDBDBD"/>
      </patternFill>
    </fill>
    <fill>
      <patternFill patternType="solid">
        <fgColor rgb="FFF3F3F3"/>
        <bgColor rgb="FFF3F3F3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/>
    </xf>
    <xf borderId="1" fillId="2" fontId="2" numFmtId="0" xfId="0" applyAlignment="1" applyBorder="1" applyFill="1" applyFont="1">
      <alignment horizontal="left"/>
    </xf>
    <xf borderId="1" fillId="2" fontId="2" numFmtId="0" xfId="0" applyBorder="1" applyFont="1"/>
    <xf borderId="1" fillId="2" fontId="2" numFmtId="0" xfId="0" applyBorder="1" applyFont="1"/>
    <xf borderId="1" fillId="0" fontId="1" numFmtId="0" xfId="0" applyBorder="1" applyFont="1"/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3" fontId="1" numFmtId="0" xfId="0" applyAlignment="1" applyBorder="1" applyFill="1" applyFont="1">
      <alignment readingOrder="0"/>
    </xf>
    <xf borderId="1" fillId="3" fontId="1" numFmtId="0" xfId="0" applyBorder="1" applyFont="1"/>
    <xf borderId="1" fillId="3" fontId="1" numFmtId="0" xfId="0" applyAlignment="1" applyBorder="1" applyFont="1">
      <alignment horizontal="center" readingOrder="0" vertical="center"/>
    </xf>
    <xf borderId="1" fillId="3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readingOrder="0"/>
    </xf>
    <xf borderId="3" fillId="0" fontId="1" numFmtId="0" xfId="0" applyBorder="1" applyFont="1"/>
    <xf borderId="4" fillId="0" fontId="1" numFmtId="0" xfId="0" applyBorder="1" applyFont="1"/>
    <xf borderId="3" fillId="0" fontId="1" numFmtId="49" xfId="0" applyAlignment="1" applyBorder="1" applyFont="1" applyNumberFormat="1">
      <alignment readingOrder="0"/>
    </xf>
    <xf borderId="2" fillId="0" fontId="1" numFmtId="0" xfId="0" applyBorder="1" applyFont="1"/>
    <xf borderId="0" fillId="0" fontId="1" numFmtId="0" xfId="0" applyFont="1"/>
    <xf borderId="0" fillId="0" fontId="1" numFmtId="0" xfId="0" applyAlignment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Border="1" applyFont="1"/>
    <xf borderId="2" fillId="2" fontId="3" numFmtId="0" xfId="0" applyAlignment="1" applyBorder="1" applyFont="1">
      <alignment readingOrder="0"/>
    </xf>
    <xf borderId="5" fillId="0" fontId="1" numFmtId="0" xfId="0" applyBorder="1" applyFont="1"/>
    <xf borderId="6" fillId="0" fontId="1" numFmtId="0" xfId="0" applyAlignment="1" applyBorder="1" applyFont="1">
      <alignment readingOrder="0"/>
    </xf>
    <xf borderId="5" fillId="2" fontId="4" numFmtId="0" xfId="0" applyAlignment="1" applyBorder="1" applyFont="1">
      <alignment readingOrder="0" shrinkToFit="0" wrapText="0"/>
    </xf>
    <xf borderId="7" fillId="0" fontId="1" numFmtId="0" xfId="0" applyBorder="1" applyFont="1"/>
    <xf borderId="8" fillId="0" fontId="1" numFmtId="0" xfId="0" applyBorder="1" applyFont="1"/>
    <xf borderId="9" fillId="0" fontId="1" numFmtId="0" xfId="0" applyBorder="1" applyFont="1"/>
    <xf borderId="5" fillId="2" fontId="5" numFmtId="49" xfId="0" applyAlignment="1" applyBorder="1" applyFont="1" applyNumberFormat="1">
      <alignment horizontal="right" readingOrder="0" shrinkToFit="0" wrapText="0"/>
    </xf>
    <xf borderId="2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5" fillId="2" fontId="6" numFmtId="0" xfId="0" applyBorder="1" applyFont="1"/>
    <xf borderId="7" fillId="2" fontId="5" numFmtId="49" xfId="0" applyAlignment="1" applyBorder="1" applyFont="1" applyNumberFormat="1">
      <alignment horizontal="right" readingOrder="0" shrinkToFit="0" wrapText="0"/>
    </xf>
    <xf borderId="5" fillId="0" fontId="1" numFmtId="0" xfId="0" applyAlignment="1" applyBorder="1" applyFont="1">
      <alignment readingOrder="0" shrinkToFit="0" wrapText="1"/>
    </xf>
    <xf borderId="6" fillId="2" fontId="2" numFmtId="0" xfId="0" applyBorder="1" applyFont="1"/>
    <xf borderId="7" fillId="0" fontId="1" numFmtId="0" xfId="0" applyAlignment="1" applyBorder="1" applyFont="1">
      <alignment readingOrder="0"/>
    </xf>
    <xf borderId="8" fillId="2" fontId="2" numFmtId="0" xfId="0" applyBorder="1" applyFont="1"/>
    <xf borderId="0" fillId="0" fontId="1" numFmtId="0" xfId="0" applyAlignment="1" applyFont="1">
      <alignment readingOrder="0" shrinkToFit="0" vertical="top" wrapText="1"/>
    </xf>
    <xf borderId="10" fillId="4" fontId="7" numFmtId="0" xfId="0" applyAlignment="1" applyBorder="1" applyFill="1" applyFont="1">
      <alignment horizontal="center" readingOrder="0" shrinkToFit="0" vertical="bottom" wrapText="0"/>
    </xf>
    <xf borderId="10" fillId="4" fontId="8" numFmtId="0" xfId="0" applyBorder="1" applyFont="1"/>
    <xf borderId="11" fillId="4" fontId="8" numFmtId="0" xfId="0" applyBorder="1" applyFont="1"/>
    <xf borderId="1" fillId="4" fontId="9" numFmtId="0" xfId="0" applyAlignment="1" applyBorder="1" applyFont="1">
      <alignment horizontal="center" readingOrder="0" shrinkToFit="0" vertical="bottom" wrapText="0"/>
    </xf>
    <xf borderId="1" fillId="2" fontId="9" numFmtId="0" xfId="0" applyAlignment="1" applyBorder="1" applyFont="1">
      <alignment horizontal="center" readingOrder="0" shrinkToFit="0" vertical="bottom" wrapText="0"/>
    </xf>
    <xf borderId="1" fillId="2" fontId="10" numFmtId="0" xfId="0" applyAlignment="1" applyBorder="1" applyFont="1">
      <alignment horizontal="center" readingOrder="0" shrinkToFit="0" vertical="bottom" wrapText="0"/>
    </xf>
    <xf borderId="1" fillId="5" fontId="10" numFmtId="0" xfId="0" applyAlignment="1" applyBorder="1" applyFill="1" applyFont="1">
      <alignment horizontal="center" readingOrder="0" shrinkToFit="0" vertical="bottom" wrapText="0"/>
    </xf>
    <xf borderId="0" fillId="5" fontId="10" numFmtId="0" xfId="0" applyAlignment="1" applyFont="1">
      <alignment shrinkToFit="0" vertical="bottom" wrapText="0"/>
    </xf>
    <xf borderId="1" fillId="5" fontId="11" numFmtId="0" xfId="0" applyAlignment="1" applyBorder="1" applyFont="1">
      <alignment horizontal="center" readingOrder="0" shrinkToFit="0" vertical="bottom" wrapText="0"/>
    </xf>
    <xf borderId="0" fillId="0" fontId="10" numFmtId="0" xfId="0" applyAlignment="1" applyFont="1">
      <alignment shrinkToFit="0" vertical="bottom" wrapText="0"/>
    </xf>
    <xf borderId="6" fillId="0" fontId="10" numFmtId="0" xfId="0" applyAlignment="1" applyBorder="1" applyFont="1">
      <alignment shrinkToFit="0" vertical="bottom" wrapText="0"/>
    </xf>
    <xf borderId="12" fillId="4" fontId="7" numFmtId="0" xfId="0" applyAlignment="1" applyBorder="1" applyFont="1">
      <alignment horizontal="center" readingOrder="0" shrinkToFit="0" vertical="bottom" wrapText="0"/>
    </xf>
    <xf borderId="9" fillId="4" fontId="7" numFmtId="0" xfId="0" applyAlignment="1" applyBorder="1" applyFont="1">
      <alignment horizontal="center" readingOrder="0" shrinkToFit="0" vertical="bottom" wrapText="0"/>
    </xf>
    <xf borderId="9" fillId="4" fontId="8" numFmtId="0" xfId="0" applyBorder="1" applyFont="1"/>
    <xf borderId="8" fillId="4" fontId="8" numFmtId="0" xfId="0" applyBorder="1" applyFont="1"/>
    <xf borderId="0" fillId="4" fontId="1" numFmtId="0" xfId="0" applyFont="1"/>
    <xf borderId="13" fillId="2" fontId="9" numFmtId="0" xfId="0" applyAlignment="1" applyBorder="1" applyFont="1">
      <alignment horizontal="center" readingOrder="0" shrinkToFit="0" vertical="bottom" wrapText="0"/>
    </xf>
    <xf borderId="8" fillId="2" fontId="9" numFmtId="0" xfId="0" applyAlignment="1" applyBorder="1" applyFont="1">
      <alignment horizontal="center" readingOrder="0" shrinkToFit="0" vertical="bottom" wrapText="0"/>
    </xf>
    <xf borderId="11" fillId="2" fontId="9" numFmtId="0" xfId="0" applyAlignment="1" applyBorder="1" applyFont="1">
      <alignment horizontal="center" readingOrder="0" shrinkToFit="0" vertical="bottom" wrapText="0"/>
    </xf>
    <xf borderId="13" fillId="5" fontId="10" numFmtId="0" xfId="0" applyAlignment="1" applyBorder="1" applyFont="1">
      <alignment horizontal="center" readingOrder="0" shrinkToFit="0" vertical="bottom" wrapText="0"/>
    </xf>
    <xf borderId="8" fillId="5" fontId="10" numFmtId="0" xfId="0" applyAlignment="1" applyBorder="1" applyFont="1">
      <alignment horizontal="center" readingOrder="0" shrinkToFit="0" vertical="bottom" wrapText="0"/>
    </xf>
    <xf borderId="5" fillId="0" fontId="10" numFmtId="0" xfId="0" applyAlignment="1" applyBorder="1" applyFont="1">
      <alignment shrinkToFit="0" vertical="bottom" wrapText="0"/>
    </xf>
    <xf borderId="11" fillId="4" fontId="9" numFmtId="0" xfId="0" applyAlignment="1" applyBorder="1" applyFont="1">
      <alignment horizontal="center" readingOrder="0" shrinkToFit="0" vertical="bottom" wrapText="0"/>
    </xf>
    <xf borderId="8" fillId="2" fontId="10" numFmtId="0" xfId="0" applyAlignment="1" applyBorder="1" applyFont="1">
      <alignment horizontal="center" readingOrder="0" shrinkToFit="0" vertical="bottom" wrapText="0"/>
    </xf>
    <xf borderId="5" fillId="2" fontId="10" numFmtId="0" xfId="0" applyAlignment="1" applyBorder="1" applyFont="1">
      <alignment shrinkToFit="0" vertical="bottom" wrapText="0"/>
    </xf>
    <xf borderId="0" fillId="2" fontId="10" numFmtId="0" xfId="0" applyAlignment="1" applyFont="1">
      <alignment shrinkToFit="0" vertical="bottom" wrapText="0"/>
    </xf>
    <xf borderId="0" fillId="2" fontId="1" numFmtId="0" xfId="0" applyFont="1"/>
    <xf borderId="5" fillId="5" fontId="10" numFmtId="0" xfId="0" applyAlignment="1" applyBorder="1" applyFont="1">
      <alignment shrinkToFit="0" vertical="bottom" wrapText="0"/>
    </xf>
    <xf borderId="0" fillId="5" fontId="1" numFmtId="0" xfId="0" applyFont="1"/>
    <xf borderId="13" fillId="5" fontId="9" numFmtId="0" xfId="0" applyAlignment="1" applyBorder="1" applyFont="1">
      <alignment horizontal="center" readingOrder="0" shrinkToFit="0" vertical="bottom" wrapText="0"/>
    </xf>
    <xf borderId="0" fillId="4" fontId="10" numFmtId="0" xfId="0" applyAlignment="1" applyFont="1">
      <alignment shrinkToFit="0" vertical="bottom" wrapText="0"/>
    </xf>
    <xf borderId="13" fillId="2" fontId="10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78909C"/>
          <bgColor rgb="FF78909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</dxfs>
  <tableStyles count="1">
    <tableStyle count="3" pivot="0" name="Págin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v>Tempo de PRocessamento 1</c:v>
          </c:tx>
          <c:spPr>
            <a:solidFill>
              <a:schemeClr val="accent1"/>
            </a:solidFill>
          </c:spPr>
          <c:val>
            <c:numRef>
              <c:f>'Página 1'!$D$4:$D$13</c:f>
              <c:numCache/>
            </c:numRef>
          </c:val>
        </c:ser>
        <c:ser>
          <c:idx val="1"/>
          <c:order val="1"/>
          <c:tx>
            <c:v>Tempo de processamento 2</c:v>
          </c:tx>
          <c:spPr>
            <a:solidFill>
              <a:schemeClr val="accent2"/>
            </a:solidFill>
          </c:spPr>
          <c:val>
            <c:numRef>
              <c:f>'Página 1'!$E$4:$E$13</c:f>
              <c:numCache/>
            </c:numRef>
          </c:val>
        </c:ser>
        <c:axId val="1341427325"/>
        <c:axId val="249449556"/>
      </c:barChart>
      <c:catAx>
        <c:axId val="13414273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49449556"/>
      </c:catAx>
      <c:valAx>
        <c:axId val="2494495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41427325"/>
      </c:valAx>
    </c:plotArea>
    <c:legend>
      <c:legendPos val="r"/>
      <c:layout>
        <c:manualLayout>
          <c:xMode val="edge"/>
          <c:yMode val="edge"/>
          <c:x val="0.46833333333333343"/>
          <c:y val="0.05"/>
        </c:manualLayout>
      </c:layout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v>Tamanho do programa 1</c:v>
          </c:tx>
          <c:spPr>
            <a:solidFill>
              <a:schemeClr val="accent1"/>
            </a:solidFill>
          </c:spPr>
          <c:val>
            <c:numRef>
              <c:f>'Página 1'!$B$4:$B$13</c:f>
              <c:numCache/>
            </c:numRef>
          </c:val>
        </c:ser>
        <c:ser>
          <c:idx val="1"/>
          <c:order val="1"/>
          <c:tx>
            <c:v>Tamanho do programa 2</c:v>
          </c:tx>
          <c:spPr>
            <a:solidFill>
              <a:schemeClr val="accent2"/>
            </a:solidFill>
          </c:spPr>
          <c:val>
            <c:numRef>
              <c:f>'Página 1'!$C$4:$C$13</c:f>
              <c:numCache/>
            </c:numRef>
          </c:val>
        </c:ser>
        <c:axId val="2050074252"/>
        <c:axId val="1791455557"/>
      </c:barChart>
      <c:catAx>
        <c:axId val="20500742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91455557"/>
      </c:catAx>
      <c:valAx>
        <c:axId val="17914555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50074252"/>
      </c:valAx>
    </c:plotArea>
    <c:legend>
      <c:legendPos val="r"/>
      <c:layout>
        <c:manualLayout>
          <c:xMode val="edge"/>
          <c:yMode val="edge"/>
          <c:x val="0.46833333333333343"/>
          <c:y val="0.05"/>
        </c:manualLayout>
      </c:layout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v>Indice de ocupação 1</c:v>
          </c:tx>
          <c:spPr>
            <a:solidFill>
              <a:schemeClr val="accent1"/>
            </a:solidFill>
          </c:spPr>
          <c:val>
            <c:numRef>
              <c:f>'Página 1'!$H$4:$H$13</c:f>
              <c:numCache/>
            </c:numRef>
          </c:val>
        </c:ser>
        <c:ser>
          <c:idx val="1"/>
          <c:order val="1"/>
          <c:tx>
            <c:v>Indice de ocupação 2</c:v>
          </c:tx>
          <c:spPr>
            <a:solidFill>
              <a:schemeClr val="accent2"/>
            </a:solidFill>
          </c:spPr>
          <c:val>
            <c:numRef>
              <c:f>'Página 1'!$I$4:$I$13</c:f>
              <c:numCache/>
            </c:numRef>
          </c:val>
        </c:ser>
        <c:axId val="1512617002"/>
        <c:axId val="1475267294"/>
      </c:barChart>
      <c:catAx>
        <c:axId val="151261700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75267294"/>
      </c:catAx>
      <c:valAx>
        <c:axId val="14752672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12617002"/>
      </c:valAx>
    </c:plotArea>
    <c:legend>
      <c:legendPos val="r"/>
      <c:layout>
        <c:manualLayout>
          <c:xMode val="edge"/>
          <c:yMode val="edge"/>
          <c:x val="0.46833333333333343"/>
          <c:y val="0.05"/>
        </c:manualLayout>
      </c:layout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104775</xdr:colOff>
      <xdr:row>49</xdr:row>
      <xdr:rowOff>57150</xdr:rowOff>
    </xdr:from>
    <xdr:ext cx="733425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895350</xdr:colOff>
      <xdr:row>49</xdr:row>
      <xdr:rowOff>57150</xdr:rowOff>
    </xdr:from>
    <xdr:ext cx="7334250" cy="35337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104775</xdr:colOff>
      <xdr:row>67</xdr:row>
      <xdr:rowOff>190500</xdr:rowOff>
    </xdr:from>
    <xdr:ext cx="7334250" cy="3533775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ref="A3:O13" displayName="Table_1" id="1">
  <tableColumns count="15">
    <tableColumn name="Programa" id="1"/>
    <tableColumn name="Tamanho _x000a_programa 01" id="2"/>
    <tableColumn name="Tamanho _x000a_programa 02" id="3"/>
    <tableColumn name="Tempo de _x000a_processamento 01" id="4"/>
    <tableColumn name="Tempo de _x000a_processamento 02" id="5"/>
    <tableColumn name="Tempo _x000a_acumulado CPU 1" id="6"/>
    <tableColumn name="Tempo _x000a_acumulado CPU 2" id="7"/>
    <tableColumn name="Indice de _x000a_Ocupação 01" id="8"/>
    <tableColumn name="Indidice de _x000a_Ocupação 02" id="9"/>
    <tableColumn name="R1" id="10"/>
    <tableColumn name="R2" id="11"/>
    <tableColumn name="R3" id="12"/>
    <tableColumn name="Z" id="13"/>
    <tableColumn name="θ1" id="14"/>
    <tableColumn name="θ2" id="15"/>
  </tableColumns>
  <tableStyleInfo name="Págin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1" max="11" width="18.71"/>
  </cols>
  <sheetData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3" t="s">
        <v>13</v>
      </c>
      <c r="O3" s="3" t="s">
        <v>14</v>
      </c>
    </row>
    <row r="4">
      <c r="A4" s="4">
        <v>1.0</v>
      </c>
      <c r="B4" s="5">
        <f t="shared" ref="B4:B13" si="3">(M4*40)+90</f>
        <v>96.33040713</v>
      </c>
      <c r="C4" s="6">
        <f t="shared" ref="C4:C13" si="4">(M4*20)+110</f>
        <v>113.1652036</v>
      </c>
      <c r="D4" s="7">
        <f>(N27+H29)*L27</f>
        <v>96.11119615</v>
      </c>
      <c r="E4" s="8">
        <f t="shared" ref="E4:E13" si="5">(N27+H40)*L40</f>
        <v>225.4658442</v>
      </c>
      <c r="F4" s="9">
        <f>D4</f>
        <v>96.11119615</v>
      </c>
      <c r="G4" s="9">
        <f>H40</f>
        <v>55.86646104</v>
      </c>
      <c r="H4" s="9">
        <f t="shared" ref="H4:H13" si="6">(100*B4)/128</f>
        <v>75.25813057</v>
      </c>
      <c r="I4" s="9">
        <f t="shared" ref="I4:I13" si="7">(100*C4)/64</f>
        <v>176.8206306</v>
      </c>
      <c r="J4" s="10">
        <f t="shared" ref="J4:L4" si="1">rand()</f>
        <v>0.07240425574</v>
      </c>
      <c r="K4" s="10">
        <f t="shared" si="1"/>
        <v>0.4247852824</v>
      </c>
      <c r="L4" s="10">
        <f t="shared" si="1"/>
        <v>0.3725651168</v>
      </c>
      <c r="M4" s="8">
        <f t="shared" ref="M4:M13" si="9">K4*L4</f>
        <v>0.1582601784</v>
      </c>
      <c r="N4" s="9">
        <f t="shared" ref="N4:O4" si="2">B4*0.5</f>
        <v>48.16520357</v>
      </c>
      <c r="O4" s="9">
        <f t="shared" si="2"/>
        <v>56.58260178</v>
      </c>
    </row>
    <row r="5">
      <c r="A5" s="4">
        <v>2.0</v>
      </c>
      <c r="B5" s="5">
        <f t="shared" si="3"/>
        <v>93.36204435</v>
      </c>
      <c r="C5" s="6">
        <f t="shared" si="4"/>
        <v>111.6810222</v>
      </c>
      <c r="D5" s="7">
        <f>(N27+H30)*L28</f>
        <v>166.2919062</v>
      </c>
      <c r="E5" s="8">
        <f t="shared" si="5"/>
        <v>528.0629667</v>
      </c>
      <c r="F5" s="9">
        <f t="shared" ref="F5:F13" si="11">F4+D5</f>
        <v>262.4031023</v>
      </c>
      <c r="G5" s="9">
        <f t="shared" ref="G5:G13" si="12">G4+H41</f>
        <v>187.8822027</v>
      </c>
      <c r="H5" s="9">
        <f t="shared" si="6"/>
        <v>72.93909715</v>
      </c>
      <c r="I5" s="9">
        <f t="shared" si="7"/>
        <v>174.5015972</v>
      </c>
      <c r="J5" s="10">
        <f t="shared" ref="J5:L5" si="8">rand()</f>
        <v>0.1107920215</v>
      </c>
      <c r="K5" s="10">
        <f t="shared" si="8"/>
        <v>0.8938895028</v>
      </c>
      <c r="L5" s="10">
        <f t="shared" si="8"/>
        <v>0.09402852208</v>
      </c>
      <c r="M5" s="8">
        <f t="shared" si="9"/>
        <v>0.08405110885</v>
      </c>
      <c r="N5" s="9">
        <f t="shared" ref="N5:O5" si="10">B5*0.5</f>
        <v>46.68102218</v>
      </c>
      <c r="O5" s="9">
        <f t="shared" si="10"/>
        <v>55.84051109</v>
      </c>
    </row>
    <row r="6">
      <c r="A6" s="4">
        <v>3.0</v>
      </c>
      <c r="B6" s="5">
        <f t="shared" si="3"/>
        <v>128.038879</v>
      </c>
      <c r="C6" s="6">
        <f t="shared" si="4"/>
        <v>129.0194395</v>
      </c>
      <c r="D6" s="7">
        <f>(N27+H31)*L29</f>
        <v>13.72227589</v>
      </c>
      <c r="E6" s="8">
        <f t="shared" si="5"/>
        <v>11.81204862</v>
      </c>
      <c r="F6" s="9">
        <f t="shared" si="11"/>
        <v>276.1253782</v>
      </c>
      <c r="G6" s="9">
        <f t="shared" si="12"/>
        <v>190.8352149</v>
      </c>
      <c r="H6" s="9">
        <f t="shared" si="6"/>
        <v>100.0303742</v>
      </c>
      <c r="I6" s="9">
        <f t="shared" si="7"/>
        <v>201.5928742</v>
      </c>
      <c r="J6" s="10">
        <f t="shared" ref="J6:L6" si="13">rand()</f>
        <v>0.4740439741</v>
      </c>
      <c r="K6" s="10">
        <f t="shared" si="13"/>
        <v>0.9955156357</v>
      </c>
      <c r="L6" s="10">
        <f t="shared" si="13"/>
        <v>0.9552556901</v>
      </c>
      <c r="M6" s="8">
        <f t="shared" si="9"/>
        <v>0.9509719756</v>
      </c>
      <c r="N6" s="9">
        <f t="shared" ref="N6:O6" si="14">B6*0.5</f>
        <v>64.01943951</v>
      </c>
      <c r="O6" s="9">
        <f t="shared" si="14"/>
        <v>64.50971976</v>
      </c>
    </row>
    <row r="7">
      <c r="A7" s="4">
        <v>4.0</v>
      </c>
      <c r="B7" s="5">
        <f t="shared" si="3"/>
        <v>113.8232021</v>
      </c>
      <c r="C7" s="6">
        <f t="shared" si="4"/>
        <v>121.911601</v>
      </c>
      <c r="D7" s="7">
        <f>(N27+H32)*L30</f>
        <v>72.90882232</v>
      </c>
      <c r="E7" s="8">
        <f t="shared" si="5"/>
        <v>75.94767937</v>
      </c>
      <c r="F7" s="9">
        <f t="shared" si="11"/>
        <v>349.0342005</v>
      </c>
      <c r="G7" s="9">
        <f t="shared" si="12"/>
        <v>209.8221347</v>
      </c>
      <c r="H7" s="9">
        <f t="shared" si="6"/>
        <v>88.92437664</v>
      </c>
      <c r="I7" s="9">
        <f t="shared" si="7"/>
        <v>190.4868766</v>
      </c>
      <c r="J7" s="10">
        <f t="shared" ref="J7:L7" si="15">rand()</f>
        <v>0.123056084</v>
      </c>
      <c r="K7" s="10">
        <f t="shared" si="15"/>
        <v>0.8132369245</v>
      </c>
      <c r="L7" s="10">
        <f t="shared" si="15"/>
        <v>0.7323573665</v>
      </c>
      <c r="M7" s="8">
        <f t="shared" si="9"/>
        <v>0.5955800524</v>
      </c>
      <c r="N7" s="9">
        <f t="shared" ref="N7:O7" si="16">B7*0.5</f>
        <v>56.91160105</v>
      </c>
      <c r="O7" s="9">
        <f t="shared" si="16"/>
        <v>60.95580052</v>
      </c>
    </row>
    <row r="8">
      <c r="A8" s="4">
        <v>5.0</v>
      </c>
      <c r="B8" s="5">
        <f t="shared" si="3"/>
        <v>96.56567273</v>
      </c>
      <c r="C8" s="6">
        <f t="shared" si="4"/>
        <v>113.2828364</v>
      </c>
      <c r="D8" s="7">
        <f>(N27+H33)*L31</f>
        <v>30.30275703</v>
      </c>
      <c r="E8" s="8">
        <f t="shared" si="5"/>
        <v>68.75112731</v>
      </c>
      <c r="F8" s="9">
        <f t="shared" si="11"/>
        <v>379.3369576</v>
      </c>
      <c r="G8" s="9">
        <f t="shared" si="12"/>
        <v>227.0099165</v>
      </c>
      <c r="H8" s="9">
        <f t="shared" si="6"/>
        <v>75.44193182</v>
      </c>
      <c r="I8" s="9">
        <f t="shared" si="7"/>
        <v>177.0044318</v>
      </c>
      <c r="J8" s="10">
        <f t="shared" ref="J8:L8" si="17">rand()</f>
        <v>0.7116591212</v>
      </c>
      <c r="K8" s="10">
        <f t="shared" si="17"/>
        <v>0.222333788</v>
      </c>
      <c r="L8" s="10">
        <f t="shared" si="17"/>
        <v>0.7382675382</v>
      </c>
      <c r="M8" s="8">
        <f t="shared" si="9"/>
        <v>0.1641418184</v>
      </c>
      <c r="N8" s="9">
        <f t="shared" ref="N8:O8" si="18">B8*0.5</f>
        <v>48.28283637</v>
      </c>
      <c r="O8" s="9">
        <f t="shared" si="18"/>
        <v>56.64141818</v>
      </c>
    </row>
    <row r="9">
      <c r="A9" s="4">
        <v>6.0</v>
      </c>
      <c r="B9" s="5">
        <f t="shared" si="3"/>
        <v>92.75006529</v>
      </c>
      <c r="C9" s="6">
        <f t="shared" si="4"/>
        <v>111.3750326</v>
      </c>
      <c r="D9" s="7">
        <f>(N27+H34)*L32</f>
        <v>136.2572418</v>
      </c>
      <c r="E9" s="8">
        <f t="shared" si="5"/>
        <v>433.9151945</v>
      </c>
      <c r="F9" s="9">
        <f t="shared" si="11"/>
        <v>515.5941994</v>
      </c>
      <c r="G9" s="9">
        <f t="shared" si="12"/>
        <v>335.4887152</v>
      </c>
      <c r="H9" s="9">
        <f t="shared" si="6"/>
        <v>72.46098851</v>
      </c>
      <c r="I9" s="9">
        <f t="shared" si="7"/>
        <v>174.0234885</v>
      </c>
      <c r="J9" s="10">
        <f t="shared" ref="J9:L9" si="19">rand()</f>
        <v>0.7455110485</v>
      </c>
      <c r="K9" s="10">
        <f t="shared" si="19"/>
        <v>0.4822640576</v>
      </c>
      <c r="L9" s="10">
        <f t="shared" si="19"/>
        <v>0.1425601413</v>
      </c>
      <c r="M9" s="8">
        <f t="shared" si="9"/>
        <v>0.06875163221</v>
      </c>
      <c r="N9" s="9">
        <f t="shared" ref="N9:O9" si="20">B9*0.5</f>
        <v>46.37503264</v>
      </c>
      <c r="O9" s="9">
        <f t="shared" si="20"/>
        <v>55.68751632</v>
      </c>
    </row>
    <row r="10">
      <c r="A10" s="4">
        <v>7.0</v>
      </c>
      <c r="B10" s="5">
        <f t="shared" si="3"/>
        <v>124.4026365</v>
      </c>
      <c r="C10" s="6">
        <f t="shared" si="4"/>
        <v>127.2013183</v>
      </c>
      <c r="D10" s="7">
        <f>(N27+H35)*L33</f>
        <v>9.612274964</v>
      </c>
      <c r="E10" s="8">
        <f t="shared" si="5"/>
        <v>7.783528047</v>
      </c>
      <c r="F10" s="9">
        <f t="shared" si="11"/>
        <v>525.2064744</v>
      </c>
      <c r="G10" s="9">
        <f t="shared" si="12"/>
        <v>337.4345972</v>
      </c>
      <c r="H10" s="9">
        <f t="shared" si="6"/>
        <v>97.18955977</v>
      </c>
      <c r="I10" s="9">
        <f t="shared" si="7"/>
        <v>198.7520598</v>
      </c>
      <c r="J10" s="10">
        <f t="shared" ref="J10:L10" si="21">rand()</f>
        <v>0.01081460314</v>
      </c>
      <c r="K10" s="10">
        <f t="shared" si="21"/>
        <v>0.8867865769</v>
      </c>
      <c r="L10" s="10">
        <f t="shared" si="21"/>
        <v>0.9698679876</v>
      </c>
      <c r="M10" s="8">
        <f t="shared" si="9"/>
        <v>0.8600659127</v>
      </c>
      <c r="N10" s="9">
        <f t="shared" ref="N10:O10" si="22">B10*0.5</f>
        <v>62.20131825</v>
      </c>
      <c r="O10" s="9">
        <f t="shared" si="22"/>
        <v>63.60065913</v>
      </c>
    </row>
    <row r="11">
      <c r="A11" s="4">
        <v>8.0</v>
      </c>
      <c r="B11" s="5">
        <f t="shared" si="3"/>
        <v>103.7148132</v>
      </c>
      <c r="C11" s="6">
        <f t="shared" si="4"/>
        <v>116.8574066</v>
      </c>
      <c r="D11" s="7">
        <f>(N27+H36)*L34</f>
        <v>13.27499271</v>
      </c>
      <c r="E11" s="8">
        <f t="shared" si="5"/>
        <v>27.66092461</v>
      </c>
      <c r="F11" s="9">
        <f t="shared" si="11"/>
        <v>538.4814671</v>
      </c>
      <c r="G11" s="9">
        <f t="shared" si="12"/>
        <v>344.3498283</v>
      </c>
      <c r="H11" s="9">
        <f t="shared" si="6"/>
        <v>81.0271978</v>
      </c>
      <c r="I11" s="9">
        <f t="shared" si="7"/>
        <v>182.5896978</v>
      </c>
      <c r="J11" s="10">
        <f t="shared" ref="J11:L11" si="23">rand()</f>
        <v>0.6633689911</v>
      </c>
      <c r="K11" s="10">
        <f t="shared" si="23"/>
        <v>0.3859491597</v>
      </c>
      <c r="L11" s="10">
        <f t="shared" si="23"/>
        <v>0.888382112</v>
      </c>
      <c r="M11" s="8">
        <f t="shared" si="9"/>
        <v>0.3428703296</v>
      </c>
      <c r="N11" s="9">
        <f t="shared" ref="N11:O11" si="24">B11*0.5</f>
        <v>51.85740659</v>
      </c>
      <c r="O11" s="9">
        <f t="shared" si="24"/>
        <v>58.4287033</v>
      </c>
    </row>
    <row r="12">
      <c r="A12" s="4">
        <v>9.0</v>
      </c>
      <c r="B12" s="5">
        <f t="shared" si="3"/>
        <v>108.3169897</v>
      </c>
      <c r="C12" s="6">
        <f t="shared" si="4"/>
        <v>119.1584948</v>
      </c>
      <c r="D12" s="7">
        <f>(N27+H37)*L35</f>
        <v>8.084819281</v>
      </c>
      <c r="E12" s="8">
        <f t="shared" si="5"/>
        <v>15.58788523</v>
      </c>
      <c r="F12" s="9">
        <f t="shared" si="11"/>
        <v>546.5662864</v>
      </c>
      <c r="G12" s="9">
        <f t="shared" si="12"/>
        <v>348.2467996</v>
      </c>
      <c r="H12" s="9">
        <f t="shared" si="6"/>
        <v>84.62264819</v>
      </c>
      <c r="I12" s="9">
        <f t="shared" si="7"/>
        <v>186.1851482</v>
      </c>
      <c r="J12" s="10">
        <f t="shared" ref="J12:L12" si="25">rand()</f>
        <v>0.5868707517</v>
      </c>
      <c r="K12" s="10">
        <f t="shared" si="25"/>
        <v>0.48887804</v>
      </c>
      <c r="L12" s="10">
        <f t="shared" si="25"/>
        <v>0.9366850309</v>
      </c>
      <c r="M12" s="8">
        <f t="shared" si="9"/>
        <v>0.457924742</v>
      </c>
      <c r="N12" s="9">
        <f t="shared" ref="N12:O12" si="26">B12*0.5</f>
        <v>54.15849484</v>
      </c>
      <c r="O12" s="9">
        <f t="shared" si="26"/>
        <v>59.57924742</v>
      </c>
    </row>
    <row r="13">
      <c r="A13" s="4">
        <v>10.0</v>
      </c>
      <c r="B13" s="5">
        <f t="shared" si="3"/>
        <v>106.2220255</v>
      </c>
      <c r="C13" s="6">
        <f t="shared" si="4"/>
        <v>118.1110127</v>
      </c>
      <c r="D13" s="7">
        <f>(N27+H38)*L36</f>
        <v>47.88702352</v>
      </c>
      <c r="E13" s="8">
        <f t="shared" si="5"/>
        <v>104.2697841</v>
      </c>
      <c r="F13" s="9">
        <f t="shared" si="11"/>
        <v>594.4533099</v>
      </c>
      <c r="G13" s="9">
        <f t="shared" si="12"/>
        <v>374.3142457</v>
      </c>
      <c r="H13" s="9">
        <f t="shared" si="6"/>
        <v>82.98595741</v>
      </c>
      <c r="I13" s="9">
        <f t="shared" si="7"/>
        <v>184.5484574</v>
      </c>
      <c r="J13" s="10">
        <f t="shared" ref="J13:L13" si="27">rand()</f>
        <v>0.4778890713</v>
      </c>
      <c r="K13" s="10">
        <f t="shared" si="27"/>
        <v>0.6305872903</v>
      </c>
      <c r="L13" s="10">
        <f t="shared" si="27"/>
        <v>0.6431316382</v>
      </c>
      <c r="M13" s="8">
        <f t="shared" si="9"/>
        <v>0.405550637</v>
      </c>
      <c r="N13" s="9">
        <f t="shared" ref="N13:O13" si="28">B13*0.5</f>
        <v>53.11101274</v>
      </c>
      <c r="O13" s="9">
        <f t="shared" si="28"/>
        <v>59.05550637</v>
      </c>
    </row>
    <row r="14">
      <c r="A14" s="11" t="s">
        <v>15</v>
      </c>
      <c r="B14" s="12">
        <f t="shared" ref="B14:D14" si="29">MEDIAN(B4:B13)</f>
        <v>104.9684193</v>
      </c>
      <c r="C14" s="12">
        <f t="shared" si="29"/>
        <v>117.4842097</v>
      </c>
      <c r="D14" s="12">
        <f t="shared" si="29"/>
        <v>39.09489028</v>
      </c>
      <c r="E14" s="13" t="s">
        <v>16</v>
      </c>
      <c r="F14" s="13" t="s">
        <v>16</v>
      </c>
      <c r="G14" s="12">
        <f t="shared" ref="G14:I14" si="30">MEDIAN(G4:G13)</f>
        <v>281.2493159</v>
      </c>
      <c r="H14" s="12">
        <f t="shared" si="30"/>
        <v>82.0065776</v>
      </c>
      <c r="I14" s="12">
        <f t="shared" si="30"/>
        <v>183.5690776</v>
      </c>
      <c r="J14" s="14" t="s">
        <v>16</v>
      </c>
      <c r="K14" s="14" t="s">
        <v>16</v>
      </c>
      <c r="L14" s="14" t="s">
        <v>16</v>
      </c>
      <c r="M14" s="14" t="s">
        <v>16</v>
      </c>
      <c r="N14" s="14" t="s">
        <v>16</v>
      </c>
      <c r="O14" s="14" t="s">
        <v>16</v>
      </c>
    </row>
    <row r="15">
      <c r="A15" s="11" t="s">
        <v>17</v>
      </c>
      <c r="B15" s="12">
        <f t="shared" ref="B15:D15" si="31">VAR(B4:B13)</f>
        <v>156.9726654</v>
      </c>
      <c r="C15" s="12">
        <f t="shared" si="31"/>
        <v>39.24316636</v>
      </c>
      <c r="D15" s="12">
        <f t="shared" si="31"/>
        <v>3240.925464</v>
      </c>
      <c r="E15" s="13" t="s">
        <v>16</v>
      </c>
      <c r="F15" s="13" t="s">
        <v>16</v>
      </c>
      <c r="G15" s="12">
        <f t="shared" ref="G15:I15" si="32">VAR(G4:G13)</f>
        <v>10545.95045</v>
      </c>
      <c r="H15" s="12">
        <f t="shared" si="32"/>
        <v>95.80851162</v>
      </c>
      <c r="I15" s="12">
        <f t="shared" si="32"/>
        <v>95.80851162</v>
      </c>
      <c r="J15" s="14" t="s">
        <v>16</v>
      </c>
      <c r="K15" s="14" t="s">
        <v>16</v>
      </c>
      <c r="L15" s="14" t="s">
        <v>16</v>
      </c>
      <c r="M15" s="14" t="s">
        <v>16</v>
      </c>
      <c r="N15" s="14" t="s">
        <v>16</v>
      </c>
      <c r="O15" s="14" t="s">
        <v>16</v>
      </c>
    </row>
    <row r="16">
      <c r="A16" s="11" t="s">
        <v>18</v>
      </c>
      <c r="B16" s="12">
        <f t="shared" ref="B16:D16" si="33">STDEV (B4:B13)</f>
        <v>12.52887327</v>
      </c>
      <c r="C16" s="12">
        <f t="shared" si="33"/>
        <v>6.264436636</v>
      </c>
      <c r="D16" s="12">
        <f t="shared" si="33"/>
        <v>56.92912667</v>
      </c>
      <c r="E16" s="13" t="s">
        <v>16</v>
      </c>
      <c r="F16" s="13" t="s">
        <v>16</v>
      </c>
      <c r="G16" s="12">
        <f t="shared" ref="G16:I16" si="34">STDEV (G4:G13)</f>
        <v>102.6934781</v>
      </c>
      <c r="H16" s="12">
        <f t="shared" si="34"/>
        <v>9.788182243</v>
      </c>
      <c r="I16" s="12">
        <f t="shared" si="34"/>
        <v>9.788182243</v>
      </c>
      <c r="J16" s="14" t="s">
        <v>16</v>
      </c>
      <c r="K16" s="14" t="s">
        <v>16</v>
      </c>
      <c r="L16" s="14" t="s">
        <v>16</v>
      </c>
      <c r="M16" s="14" t="s">
        <v>16</v>
      </c>
      <c r="N16" s="14" t="s">
        <v>16</v>
      </c>
      <c r="O16" s="14" t="s">
        <v>16</v>
      </c>
    </row>
    <row r="17">
      <c r="A17" s="15" t="s">
        <v>10</v>
      </c>
      <c r="B17" s="16"/>
      <c r="C17" s="17"/>
      <c r="D17" s="15">
        <v>2.21150154E8</v>
      </c>
      <c r="E17" s="18" t="s">
        <v>19</v>
      </c>
      <c r="F17" s="17">
        <f>E17*E17</f>
        <v>23716</v>
      </c>
      <c r="G17" s="19">
        <f t="shared" ref="G17:G26" si="35">(-2*LN(J4))^1/2</f>
        <v>2.6254902</v>
      </c>
      <c r="H17" s="16">
        <f t="shared" ref="H17:H26" si="36">COS(2*PI()*K4)</f>
        <v>-0.8903932301</v>
      </c>
      <c r="I17" s="20">
        <f t="shared" ref="I17:I26" si="37">G17*H17</f>
        <v>-2.3377187</v>
      </c>
      <c r="J17" s="21" t="s">
        <v>12</v>
      </c>
      <c r="K17" s="22" t="s">
        <v>20</v>
      </c>
      <c r="L17" s="23"/>
      <c r="M17" s="24" t="s">
        <v>21</v>
      </c>
      <c r="N17" s="16">
        <f>(N18*N19)+((1-N18)*N20)</f>
        <v>1.96</v>
      </c>
      <c r="O17" s="17"/>
    </row>
    <row r="18">
      <c r="A18" s="25"/>
      <c r="B18" s="21" t="s">
        <v>22</v>
      </c>
      <c r="C18" s="23"/>
      <c r="D18" s="25">
        <f>3716^2</f>
        <v>13808656</v>
      </c>
      <c r="F18" s="26" t="s">
        <v>9</v>
      </c>
      <c r="G18" s="25">
        <f t="shared" si="35"/>
        <v>2.200100515</v>
      </c>
      <c r="H18" s="20">
        <f t="shared" si="36"/>
        <v>0.7858592785</v>
      </c>
      <c r="I18" s="20">
        <f t="shared" si="37"/>
        <v>1.728969404</v>
      </c>
      <c r="J18" s="23"/>
      <c r="K18" s="22" t="s">
        <v>23</v>
      </c>
      <c r="L18" s="26">
        <v>90.0</v>
      </c>
      <c r="M18" s="22" t="s">
        <v>24</v>
      </c>
      <c r="N18" s="21">
        <v>0.4</v>
      </c>
      <c r="O18" s="23"/>
    </row>
    <row r="19">
      <c r="A19" s="22" t="s">
        <v>25</v>
      </c>
      <c r="B19" s="21">
        <v>23.0</v>
      </c>
      <c r="C19" s="23"/>
      <c r="D19" s="27">
        <v>8086.0</v>
      </c>
      <c r="E19" s="20">
        <f t="shared" ref="E19:E28" si="38">D19*D19</f>
        <v>65383396</v>
      </c>
      <c r="F19" s="23"/>
      <c r="G19" s="25">
        <f t="shared" si="35"/>
        <v>0.7464551893</v>
      </c>
      <c r="H19" s="20">
        <f t="shared" si="36"/>
        <v>0.9996030802</v>
      </c>
      <c r="I19" s="20">
        <f t="shared" si="37"/>
        <v>0.7461589064</v>
      </c>
      <c r="J19" s="23"/>
      <c r="K19" s="22" t="s">
        <v>26</v>
      </c>
      <c r="L19" s="26">
        <v>40.0</v>
      </c>
      <c r="M19" s="22" t="s">
        <v>27</v>
      </c>
      <c r="N19" s="21">
        <v>0.4</v>
      </c>
      <c r="O19" s="23"/>
    </row>
    <row r="20">
      <c r="A20" s="22" t="s">
        <v>28</v>
      </c>
      <c r="B20" s="21">
        <v>17.0</v>
      </c>
      <c r="C20" s="23"/>
      <c r="D20" s="27">
        <v>3833.0</v>
      </c>
      <c r="E20" s="20">
        <f t="shared" si="38"/>
        <v>14691889</v>
      </c>
      <c r="F20" s="23"/>
      <c r="G20" s="25">
        <f t="shared" si="35"/>
        <v>2.09511506</v>
      </c>
      <c r="H20" s="20">
        <f t="shared" si="36"/>
        <v>0.3869570926</v>
      </c>
      <c r="I20" s="20">
        <f t="shared" si="37"/>
        <v>0.8107196323</v>
      </c>
      <c r="J20" s="23"/>
      <c r="K20" s="25"/>
      <c r="L20" s="23"/>
      <c r="M20" s="22" t="s">
        <v>29</v>
      </c>
      <c r="N20" s="21">
        <v>3.0</v>
      </c>
      <c r="O20" s="23"/>
    </row>
    <row r="21">
      <c r="A21" s="22" t="s">
        <v>30</v>
      </c>
      <c r="B21" s="21">
        <v>43.0</v>
      </c>
      <c r="C21" s="23"/>
      <c r="D21" s="27">
        <v>6918.0</v>
      </c>
      <c r="E21" s="20">
        <f t="shared" si="38"/>
        <v>47858724</v>
      </c>
      <c r="F21" s="23"/>
      <c r="G21" s="25">
        <f t="shared" si="35"/>
        <v>0.3401562445</v>
      </c>
      <c r="H21" s="20">
        <f t="shared" si="36"/>
        <v>0.172957796</v>
      </c>
      <c r="I21" s="20">
        <f t="shared" si="37"/>
        <v>0.05883267436</v>
      </c>
      <c r="J21" s="23"/>
      <c r="K21" s="25"/>
      <c r="L21" s="23"/>
      <c r="M21" s="25"/>
      <c r="O21" s="23"/>
    </row>
    <row r="22">
      <c r="A22" s="22" t="s">
        <v>31</v>
      </c>
      <c r="B22" s="21">
        <v>100.0</v>
      </c>
      <c r="C22" s="23"/>
      <c r="D22" s="27">
        <v>8587.0</v>
      </c>
      <c r="E22" s="20">
        <f t="shared" si="38"/>
        <v>73736569</v>
      </c>
      <c r="F22" s="23"/>
      <c r="G22" s="25">
        <f t="shared" si="35"/>
        <v>0.2936853247</v>
      </c>
      <c r="H22" s="20">
        <f t="shared" si="36"/>
        <v>-0.9937971855</v>
      </c>
      <c r="I22" s="20">
        <f t="shared" si="37"/>
        <v>-0.2918636491</v>
      </c>
      <c r="J22" s="23"/>
      <c r="K22" s="25"/>
      <c r="L22" s="23"/>
      <c r="M22" s="25">
        <f>N27*N17</f>
        <v>0.98</v>
      </c>
      <c r="O22" s="23"/>
    </row>
    <row r="23">
      <c r="A23" s="22">
        <f>B20*B19+B21</f>
        <v>434</v>
      </c>
      <c r="B23" s="20">
        <f>mod(A23,B22)</f>
        <v>34</v>
      </c>
      <c r="C23" s="23"/>
      <c r="D23" s="27">
        <v>7365.0</v>
      </c>
      <c r="E23" s="20">
        <f t="shared" si="38"/>
        <v>54243225</v>
      </c>
      <c r="F23" s="23"/>
      <c r="G23" s="25">
        <f t="shared" si="35"/>
        <v>4.526857916</v>
      </c>
      <c r="H23" s="20">
        <f t="shared" si="36"/>
        <v>0.7574871397</v>
      </c>
      <c r="I23" s="20">
        <f t="shared" si="37"/>
        <v>3.429036654</v>
      </c>
      <c r="J23" s="23"/>
      <c r="K23" s="22" t="s">
        <v>32</v>
      </c>
      <c r="L23" s="23"/>
      <c r="M23" s="22"/>
      <c r="O23" s="23"/>
    </row>
    <row r="24">
      <c r="A24" s="22">
        <f>B20*B23+B21</f>
        <v>621</v>
      </c>
      <c r="B24" s="20">
        <f>mod(A24,B22)</f>
        <v>21</v>
      </c>
      <c r="C24" s="23"/>
      <c r="D24" s="27">
        <v>2432.0</v>
      </c>
      <c r="E24" s="20">
        <f t="shared" si="38"/>
        <v>5914624</v>
      </c>
      <c r="F24" s="23"/>
      <c r="G24" s="25">
        <f t="shared" si="35"/>
        <v>0.4104238959</v>
      </c>
      <c r="H24" s="20">
        <f t="shared" si="36"/>
        <v>-0.7540416031</v>
      </c>
      <c r="I24" s="20">
        <f t="shared" si="37"/>
        <v>-0.3094766924</v>
      </c>
      <c r="J24" s="23"/>
      <c r="K24" s="22" t="s">
        <v>23</v>
      </c>
      <c r="L24" s="26">
        <v>110.0</v>
      </c>
      <c r="M24" s="22"/>
      <c r="O24" s="23"/>
    </row>
    <row r="25">
      <c r="A25" s="22">
        <f>B20*B24+B21</f>
        <v>400</v>
      </c>
      <c r="B25" s="20">
        <f>mod(A25,B22)</f>
        <v>0</v>
      </c>
      <c r="C25" s="23"/>
      <c r="D25" s="27">
        <v>1462.0</v>
      </c>
      <c r="E25" s="20">
        <f t="shared" si="38"/>
        <v>2137444</v>
      </c>
      <c r="F25" s="23"/>
      <c r="G25" s="25">
        <f t="shared" si="35"/>
        <v>0.5329506679</v>
      </c>
      <c r="H25" s="20">
        <f t="shared" si="36"/>
        <v>-0.9975592929</v>
      </c>
      <c r="I25" s="20">
        <f t="shared" si="37"/>
        <v>-0.5316498914</v>
      </c>
      <c r="J25" s="23"/>
      <c r="K25" s="22" t="s">
        <v>26</v>
      </c>
      <c r="L25" s="26">
        <v>20.0</v>
      </c>
      <c r="M25" s="25"/>
      <c r="O25" s="23"/>
    </row>
    <row r="26">
      <c r="A26" s="22">
        <f>B20*B25+B21</f>
        <v>43</v>
      </c>
      <c r="B26" s="21">
        <f>mod(A26,B22)</f>
        <v>43</v>
      </c>
      <c r="C26" s="23"/>
      <c r="D26" s="27">
        <v>3744.0</v>
      </c>
      <c r="E26" s="20">
        <f t="shared" si="38"/>
        <v>14017536</v>
      </c>
      <c r="F26" s="23"/>
      <c r="G26" s="25">
        <f t="shared" si="35"/>
        <v>0.7383766418</v>
      </c>
      <c r="H26" s="20">
        <f t="shared" si="36"/>
        <v>-0.6818525182</v>
      </c>
      <c r="I26" s="20">
        <f t="shared" si="37"/>
        <v>-0.5034639726</v>
      </c>
      <c r="J26" s="23"/>
      <c r="K26" s="28"/>
      <c r="L26" s="29"/>
      <c r="M26" s="28"/>
      <c r="N26" s="30"/>
      <c r="O26" s="29"/>
    </row>
    <row r="27">
      <c r="A27" s="22">
        <f>B20*B26+B21</f>
        <v>774</v>
      </c>
      <c r="B27" s="21">
        <f>mod(A27,B22)</f>
        <v>74</v>
      </c>
      <c r="C27" s="23"/>
      <c r="D27" s="31" t="s">
        <v>33</v>
      </c>
      <c r="E27" s="20">
        <f t="shared" si="38"/>
        <v>30625</v>
      </c>
      <c r="F27" s="23"/>
      <c r="G27" s="25"/>
      <c r="J27" s="23"/>
      <c r="K27" s="32" t="s">
        <v>34</v>
      </c>
      <c r="L27" s="17">
        <f t="shared" ref="L27:L36" si="39">IF(H4&lt;=50,1,IF(H4&lt;=75,1.5,IF(H4&lt;=85,2,4)))</f>
        <v>2</v>
      </c>
      <c r="M27" s="33" t="s">
        <v>35</v>
      </c>
      <c r="N27" s="21">
        <v>0.5</v>
      </c>
    </row>
    <row r="28">
      <c r="A28" s="34">
        <f>B20*B27+B21</f>
        <v>1301</v>
      </c>
      <c r="B28" s="20">
        <f>mod(A28,B22)</f>
        <v>1</v>
      </c>
      <c r="C28" s="23"/>
      <c r="D28" s="35" t="s">
        <v>36</v>
      </c>
      <c r="E28" s="30">
        <f t="shared" si="38"/>
        <v>390625</v>
      </c>
      <c r="F28" s="29"/>
      <c r="G28" s="25"/>
      <c r="I28" s="30"/>
      <c r="J28" s="29"/>
      <c r="K28" s="36" t="s">
        <v>37</v>
      </c>
      <c r="L28" s="23">
        <f t="shared" si="39"/>
        <v>1.5</v>
      </c>
    </row>
    <row r="29">
      <c r="A29" s="25">
        <f>B20*B28+B21</f>
        <v>60</v>
      </c>
      <c r="B29" s="20">
        <f>mod(A29,B22)</f>
        <v>60</v>
      </c>
      <c r="C29" s="23"/>
      <c r="G29" s="15" t="s">
        <v>38</v>
      </c>
      <c r="H29" s="17">
        <f t="shared" ref="H29:H38" si="40">-N4*ln(L4)</f>
        <v>47.55559808</v>
      </c>
      <c r="K29" s="36" t="s">
        <v>39</v>
      </c>
      <c r="L29" s="23">
        <f t="shared" si="39"/>
        <v>4</v>
      </c>
    </row>
    <row r="30">
      <c r="A30" s="25">
        <f>B20*B29+B21</f>
        <v>1063</v>
      </c>
      <c r="B30" s="20">
        <f>mod(A30,B22)</f>
        <v>63</v>
      </c>
      <c r="C30" s="23"/>
      <c r="G30" s="22" t="s">
        <v>40</v>
      </c>
      <c r="H30" s="23">
        <f t="shared" si="40"/>
        <v>110.3612708</v>
      </c>
      <c r="K30" s="36" t="s">
        <v>41</v>
      </c>
      <c r="L30" s="23">
        <f t="shared" si="39"/>
        <v>4</v>
      </c>
    </row>
    <row r="31">
      <c r="A31" s="25">
        <f>B20*B30+B21</f>
        <v>1114</v>
      </c>
      <c r="B31" s="20">
        <f>mod(A31,B22)</f>
        <v>14</v>
      </c>
      <c r="C31" s="23"/>
      <c r="G31" s="22" t="s">
        <v>42</v>
      </c>
      <c r="H31" s="23">
        <f t="shared" si="40"/>
        <v>2.930568971</v>
      </c>
      <c r="K31" s="36" t="s">
        <v>43</v>
      </c>
      <c r="L31" s="23">
        <f t="shared" si="39"/>
        <v>2</v>
      </c>
    </row>
    <row r="32">
      <c r="A32" s="28">
        <f>B20*B31+B21</f>
        <v>281</v>
      </c>
      <c r="B32" s="30">
        <f>mod(A32,B22)</f>
        <v>81</v>
      </c>
      <c r="C32" s="29"/>
      <c r="G32" s="22" t="s">
        <v>44</v>
      </c>
      <c r="H32" s="23">
        <f t="shared" si="40"/>
        <v>17.72720558</v>
      </c>
      <c r="K32" s="36" t="s">
        <v>45</v>
      </c>
      <c r="L32" s="23">
        <f t="shared" si="39"/>
        <v>1.5</v>
      </c>
    </row>
    <row r="33">
      <c r="G33" s="22" t="s">
        <v>46</v>
      </c>
      <c r="H33" s="23">
        <f t="shared" si="40"/>
        <v>14.65137852</v>
      </c>
      <c r="K33" s="36" t="s">
        <v>47</v>
      </c>
      <c r="L33" s="23">
        <f t="shared" si="39"/>
        <v>4</v>
      </c>
    </row>
    <row r="34">
      <c r="G34" s="22" t="s">
        <v>48</v>
      </c>
      <c r="H34" s="23">
        <f t="shared" si="40"/>
        <v>90.33816123</v>
      </c>
      <c r="K34" s="36" t="s">
        <v>49</v>
      </c>
      <c r="L34" s="23">
        <f t="shared" si="39"/>
        <v>2</v>
      </c>
    </row>
    <row r="35">
      <c r="G35" s="22" t="s">
        <v>50</v>
      </c>
      <c r="H35" s="23">
        <f t="shared" si="40"/>
        <v>1.903068741</v>
      </c>
      <c r="K35" s="36" t="s">
        <v>51</v>
      </c>
      <c r="L35" s="23">
        <f t="shared" si="39"/>
        <v>2</v>
      </c>
    </row>
    <row r="36">
      <c r="G36" s="22" t="s">
        <v>52</v>
      </c>
      <c r="H36" s="23">
        <f t="shared" si="40"/>
        <v>6.137496356</v>
      </c>
      <c r="K36" s="36" t="s">
        <v>53</v>
      </c>
      <c r="L36" s="23">
        <f t="shared" si="39"/>
        <v>2</v>
      </c>
    </row>
    <row r="37">
      <c r="G37" s="22" t="s">
        <v>54</v>
      </c>
      <c r="H37" s="23">
        <f t="shared" si="40"/>
        <v>3.54240964</v>
      </c>
      <c r="K37" s="25"/>
      <c r="L37" s="23"/>
    </row>
    <row r="38">
      <c r="G38" s="22" t="s">
        <v>55</v>
      </c>
      <c r="H38" s="23">
        <f t="shared" si="40"/>
        <v>23.44351176</v>
      </c>
      <c r="K38" s="25"/>
      <c r="L38" s="23"/>
    </row>
    <row r="39">
      <c r="G39" s="25"/>
      <c r="H39" s="23"/>
      <c r="K39" s="25"/>
      <c r="L39" s="23"/>
    </row>
    <row r="40">
      <c r="G40" s="22" t="s">
        <v>56</v>
      </c>
      <c r="H40" s="37">
        <f t="shared" ref="H40:H49" si="41">-O4*ln(L4)</f>
        <v>55.86646104</v>
      </c>
      <c r="K40" s="22" t="s">
        <v>34</v>
      </c>
      <c r="L40" s="23">
        <f t="shared" ref="L40:L49" si="42">IF(I4&lt;=50,1,IF(I4&lt;=75,1.5,IF(I4&lt;=85,2,4)))</f>
        <v>4</v>
      </c>
    </row>
    <row r="41">
      <c r="G41" s="22" t="s">
        <v>57</v>
      </c>
      <c r="H41" s="37">
        <f t="shared" si="41"/>
        <v>132.0157417</v>
      </c>
      <c r="K41" s="22" t="s">
        <v>37</v>
      </c>
      <c r="L41" s="23">
        <f t="shared" si="42"/>
        <v>4</v>
      </c>
    </row>
    <row r="42">
      <c r="G42" s="22" t="s">
        <v>58</v>
      </c>
      <c r="H42" s="37">
        <f t="shared" si="41"/>
        <v>2.953012156</v>
      </c>
      <c r="K42" s="22" t="s">
        <v>39</v>
      </c>
      <c r="L42" s="23">
        <f t="shared" si="42"/>
        <v>4</v>
      </c>
    </row>
    <row r="43">
      <c r="G43" s="22" t="s">
        <v>59</v>
      </c>
      <c r="H43" s="37">
        <f t="shared" si="41"/>
        <v>18.98691984</v>
      </c>
      <c r="K43" s="22" t="s">
        <v>41</v>
      </c>
      <c r="L43" s="23">
        <f t="shared" si="42"/>
        <v>4</v>
      </c>
    </row>
    <row r="44">
      <c r="G44" s="22" t="s">
        <v>60</v>
      </c>
      <c r="H44" s="37">
        <f t="shared" si="41"/>
        <v>17.18778183</v>
      </c>
      <c r="K44" s="22" t="s">
        <v>43</v>
      </c>
      <c r="L44" s="23">
        <f t="shared" si="42"/>
        <v>4</v>
      </c>
    </row>
    <row r="45">
      <c r="G45" s="22" t="s">
        <v>61</v>
      </c>
      <c r="H45" s="37">
        <f t="shared" si="41"/>
        <v>108.4787986</v>
      </c>
      <c r="K45" s="22" t="s">
        <v>45</v>
      </c>
      <c r="L45" s="23">
        <f t="shared" si="42"/>
        <v>4</v>
      </c>
    </row>
    <row r="46">
      <c r="G46" s="22" t="s">
        <v>62</v>
      </c>
      <c r="H46" s="37">
        <f t="shared" si="41"/>
        <v>1.945882012</v>
      </c>
      <c r="K46" s="22" t="s">
        <v>47</v>
      </c>
      <c r="L46" s="23">
        <f t="shared" si="42"/>
        <v>4</v>
      </c>
    </row>
    <row r="47">
      <c r="G47" s="22" t="s">
        <v>63</v>
      </c>
      <c r="H47" s="37">
        <f t="shared" si="41"/>
        <v>6.915231152</v>
      </c>
      <c r="K47" s="22" t="s">
        <v>49</v>
      </c>
      <c r="L47" s="23">
        <f t="shared" si="42"/>
        <v>4</v>
      </c>
    </row>
    <row r="48">
      <c r="G48" s="22" t="s">
        <v>64</v>
      </c>
      <c r="H48" s="37">
        <f t="shared" si="41"/>
        <v>3.896971307</v>
      </c>
      <c r="K48" s="22" t="s">
        <v>51</v>
      </c>
      <c r="L48" s="23">
        <f t="shared" si="42"/>
        <v>4</v>
      </c>
    </row>
    <row r="49">
      <c r="G49" s="38" t="s">
        <v>65</v>
      </c>
      <c r="H49" s="39">
        <f t="shared" si="41"/>
        <v>26.06744603</v>
      </c>
      <c r="K49" s="38" t="s">
        <v>53</v>
      </c>
      <c r="L49" s="29">
        <f t="shared" si="42"/>
        <v>4</v>
      </c>
    </row>
    <row r="69">
      <c r="I69" s="40" t="s">
        <v>66</v>
      </c>
    </row>
    <row r="90">
      <c r="A90" s="41" t="s">
        <v>67</v>
      </c>
      <c r="B90" s="42"/>
      <c r="C90" s="42"/>
      <c r="D90" s="42"/>
      <c r="E90" s="42"/>
      <c r="F90" s="42"/>
      <c r="G90" s="42"/>
      <c r="H90" s="42"/>
      <c r="I90" s="42"/>
      <c r="J90" s="43"/>
      <c r="K90" s="44" t="s">
        <v>68</v>
      </c>
      <c r="L90" s="44" t="s">
        <v>69</v>
      </c>
    </row>
    <row r="91">
      <c r="A91" s="45" t="s">
        <v>70</v>
      </c>
      <c r="B91" s="45" t="s">
        <v>71</v>
      </c>
      <c r="C91" s="45" t="s">
        <v>72</v>
      </c>
      <c r="D91" s="45" t="s">
        <v>73</v>
      </c>
      <c r="E91" s="45" t="s">
        <v>74</v>
      </c>
      <c r="F91" s="45" t="s">
        <v>75</v>
      </c>
      <c r="G91" s="45" t="s">
        <v>76</v>
      </c>
      <c r="H91" s="45" t="s">
        <v>77</v>
      </c>
      <c r="I91" s="45" t="s">
        <v>78</v>
      </c>
      <c r="J91" s="45" t="s">
        <v>79</v>
      </c>
      <c r="K91" s="46" t="s">
        <v>80</v>
      </c>
      <c r="L91" s="46">
        <v>23.0</v>
      </c>
    </row>
    <row r="92">
      <c r="A92" s="47">
        <v>34.0</v>
      </c>
      <c r="B92" s="47">
        <v>21.0</v>
      </c>
      <c r="C92" s="47">
        <v>0.0</v>
      </c>
      <c r="D92" s="47">
        <v>43.0</v>
      </c>
      <c r="E92" s="47">
        <v>74.0</v>
      </c>
      <c r="F92" s="47">
        <v>1.0</v>
      </c>
      <c r="G92" s="47">
        <v>60.0</v>
      </c>
      <c r="H92" s="47">
        <v>63.0</v>
      </c>
      <c r="I92" s="47">
        <v>14.0</v>
      </c>
      <c r="J92" s="47">
        <v>81.0</v>
      </c>
      <c r="K92" s="47" t="s">
        <v>81</v>
      </c>
      <c r="L92" s="47">
        <v>17.0</v>
      </c>
    </row>
    <row r="93">
      <c r="A93" s="46">
        <v>0.34</v>
      </c>
      <c r="B93" s="46">
        <v>0.21</v>
      </c>
      <c r="C93" s="46">
        <v>0.0</v>
      </c>
      <c r="D93" s="46">
        <v>0.43</v>
      </c>
      <c r="E93" s="46">
        <v>0.74</v>
      </c>
      <c r="F93" s="46">
        <v>0.01</v>
      </c>
      <c r="G93" s="46">
        <v>0.6</v>
      </c>
      <c r="H93" s="46">
        <v>0.63</v>
      </c>
      <c r="I93" s="46">
        <v>0.14</v>
      </c>
      <c r="J93" s="46">
        <v>0.81</v>
      </c>
      <c r="K93" s="46" t="s">
        <v>82</v>
      </c>
      <c r="L93" s="46">
        <v>43.0</v>
      </c>
    </row>
    <row r="94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7" t="s">
        <v>83</v>
      </c>
      <c r="L94" s="49">
        <v>100.0</v>
      </c>
    </row>
    <row r="95"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1"/>
    </row>
    <row r="96">
      <c r="A96" s="52" t="s">
        <v>84</v>
      </c>
      <c r="B96" s="42"/>
      <c r="C96" s="42"/>
      <c r="D96" s="42"/>
      <c r="E96" s="42"/>
      <c r="F96" s="42"/>
      <c r="G96" s="42"/>
      <c r="H96" s="42"/>
      <c r="I96" s="42"/>
      <c r="J96" s="43"/>
      <c r="K96" s="44" t="s">
        <v>68</v>
      </c>
      <c r="L96" s="44" t="s">
        <v>69</v>
      </c>
      <c r="M96" s="50"/>
      <c r="N96" s="50"/>
      <c r="O96" s="51"/>
    </row>
    <row r="97">
      <c r="A97" s="45" t="s">
        <v>70</v>
      </c>
      <c r="B97" s="45" t="s">
        <v>71</v>
      </c>
      <c r="C97" s="45" t="s">
        <v>72</v>
      </c>
      <c r="D97" s="45" t="s">
        <v>73</v>
      </c>
      <c r="E97" s="45" t="s">
        <v>74</v>
      </c>
      <c r="F97" s="45" t="s">
        <v>75</v>
      </c>
      <c r="G97" s="45" t="s">
        <v>76</v>
      </c>
      <c r="H97" s="45" t="s">
        <v>77</v>
      </c>
      <c r="I97" s="45" t="s">
        <v>78</v>
      </c>
      <c r="J97" s="45" t="s">
        <v>79</v>
      </c>
      <c r="K97" s="46" t="s">
        <v>81</v>
      </c>
      <c r="L97" s="46">
        <v>15.0</v>
      </c>
      <c r="M97" s="50"/>
      <c r="N97" s="50"/>
      <c r="O97" s="51"/>
    </row>
    <row r="98">
      <c r="A98" s="47">
        <v>21.8</v>
      </c>
      <c r="B98" s="47">
        <v>19.2</v>
      </c>
      <c r="C98" s="47">
        <v>15.0</v>
      </c>
      <c r="D98" s="47">
        <v>23.6</v>
      </c>
      <c r="E98" s="47">
        <v>29.8</v>
      </c>
      <c r="F98" s="47">
        <v>15.2</v>
      </c>
      <c r="G98" s="47">
        <v>27.0</v>
      </c>
      <c r="H98" s="47">
        <v>27.6</v>
      </c>
      <c r="I98" s="47">
        <v>17.8</v>
      </c>
      <c r="J98" s="47">
        <v>31.2</v>
      </c>
      <c r="K98" s="47" t="s">
        <v>82</v>
      </c>
      <c r="L98" s="47">
        <v>35.0</v>
      </c>
    </row>
    <row r="100">
      <c r="A100" s="53" t="s">
        <v>85</v>
      </c>
      <c r="B100" s="54"/>
      <c r="C100" s="54"/>
      <c r="D100" s="54"/>
      <c r="E100" s="54"/>
      <c r="F100" s="54"/>
      <c r="G100" s="54"/>
      <c r="H100" s="54"/>
      <c r="I100" s="54"/>
      <c r="J100" s="55"/>
      <c r="K100" s="56"/>
      <c r="L100" s="56"/>
    </row>
    <row r="101">
      <c r="A101" s="57" t="s">
        <v>70</v>
      </c>
      <c r="B101" s="58" t="s">
        <v>71</v>
      </c>
      <c r="C101" s="58" t="s">
        <v>72</v>
      </c>
      <c r="D101" s="58" t="s">
        <v>73</v>
      </c>
      <c r="E101" s="58" t="s">
        <v>74</v>
      </c>
      <c r="F101" s="58" t="s">
        <v>75</v>
      </c>
      <c r="G101" s="58" t="s">
        <v>76</v>
      </c>
      <c r="H101" s="58" t="s">
        <v>77</v>
      </c>
      <c r="I101" s="58" t="s">
        <v>78</v>
      </c>
      <c r="J101" s="58" t="s">
        <v>79</v>
      </c>
      <c r="K101" s="45" t="s">
        <v>68</v>
      </c>
      <c r="L101" s="59" t="s">
        <v>69</v>
      </c>
      <c r="M101" s="50"/>
      <c r="N101" s="50"/>
      <c r="O101" s="51"/>
    </row>
    <row r="102">
      <c r="A102" s="60">
        <v>0.11</v>
      </c>
      <c r="B102" s="61">
        <v>0.16</v>
      </c>
      <c r="C102" s="61">
        <v>0.0</v>
      </c>
      <c r="D102" s="61">
        <v>0.08</v>
      </c>
      <c r="E102" s="61">
        <v>0.03</v>
      </c>
      <c r="F102" s="61">
        <v>0.46</v>
      </c>
      <c r="G102" s="61">
        <v>0.05</v>
      </c>
      <c r="H102" s="61">
        <v>0.05</v>
      </c>
      <c r="I102" s="61">
        <v>0.2</v>
      </c>
      <c r="J102" s="61">
        <v>0.02</v>
      </c>
      <c r="K102" s="60" t="s">
        <v>86</v>
      </c>
      <c r="L102" s="61">
        <v>10.0</v>
      </c>
      <c r="M102" s="50"/>
      <c r="N102" s="50"/>
      <c r="O102" s="51"/>
    </row>
    <row r="103">
      <c r="A103" s="62"/>
      <c r="B103" s="50"/>
      <c r="C103" s="50"/>
      <c r="D103" s="50"/>
      <c r="E103" s="50"/>
    </row>
    <row r="104">
      <c r="A104" s="53" t="s">
        <v>87</v>
      </c>
      <c r="B104" s="54"/>
      <c r="C104" s="54"/>
      <c r="D104" s="54"/>
      <c r="E104" s="54"/>
      <c r="F104" s="54"/>
      <c r="G104" s="54"/>
      <c r="H104" s="54"/>
      <c r="I104" s="54"/>
      <c r="J104" s="55"/>
      <c r="K104" s="44" t="s">
        <v>68</v>
      </c>
      <c r="L104" s="63" t="s">
        <v>69</v>
      </c>
    </row>
    <row r="105">
      <c r="A105" s="57" t="s">
        <v>70</v>
      </c>
      <c r="B105" s="58" t="s">
        <v>71</v>
      </c>
      <c r="C105" s="58" t="s">
        <v>72</v>
      </c>
      <c r="D105" s="58" t="s">
        <v>73</v>
      </c>
      <c r="E105" s="58" t="s">
        <v>74</v>
      </c>
      <c r="F105" s="58" t="s">
        <v>75</v>
      </c>
      <c r="G105" s="58" t="s">
        <v>76</v>
      </c>
      <c r="H105" s="58" t="s">
        <v>77</v>
      </c>
      <c r="I105" s="58" t="s">
        <v>78</v>
      </c>
      <c r="J105" s="58" t="s">
        <v>79</v>
      </c>
      <c r="K105" s="57" t="s">
        <v>81</v>
      </c>
      <c r="L105" s="64">
        <v>5.0</v>
      </c>
    </row>
    <row r="106">
      <c r="A106" s="60">
        <v>7.86</v>
      </c>
      <c r="B106" s="61">
        <v>7.24</v>
      </c>
      <c r="C106" s="61">
        <v>5.0</v>
      </c>
      <c r="D106" s="61">
        <v>8.23</v>
      </c>
      <c r="E106" s="61">
        <v>9.78</v>
      </c>
      <c r="F106" s="61">
        <v>5.49</v>
      </c>
      <c r="G106" s="61">
        <v>9.0</v>
      </c>
      <c r="H106" s="61">
        <v>9.15</v>
      </c>
      <c r="I106" s="61">
        <v>6.83</v>
      </c>
      <c r="J106" s="61">
        <v>10.24</v>
      </c>
      <c r="K106" s="60" t="s">
        <v>82</v>
      </c>
      <c r="L106" s="61">
        <v>8.0</v>
      </c>
      <c r="M106" s="50"/>
      <c r="N106" s="50"/>
      <c r="O106" s="51"/>
    </row>
    <row r="107">
      <c r="A107" s="65"/>
      <c r="B107" s="66"/>
      <c r="C107" s="66"/>
      <c r="D107" s="66"/>
      <c r="E107" s="66"/>
      <c r="F107" s="67"/>
      <c r="G107" s="67"/>
      <c r="H107" s="67"/>
      <c r="I107" s="67"/>
      <c r="J107" s="67"/>
      <c r="K107" s="57" t="s">
        <v>88</v>
      </c>
      <c r="L107" s="64">
        <v>13.0</v>
      </c>
    </row>
    <row r="108">
      <c r="A108" s="68"/>
      <c r="B108" s="69"/>
      <c r="C108" s="69"/>
      <c r="D108" s="48"/>
      <c r="E108" s="48"/>
      <c r="F108" s="69"/>
      <c r="G108" s="69"/>
      <c r="H108" s="69"/>
      <c r="I108" s="69"/>
      <c r="J108" s="69"/>
      <c r="K108" s="70" t="s">
        <v>89</v>
      </c>
      <c r="L108" s="61">
        <v>0.375</v>
      </c>
    </row>
    <row r="109">
      <c r="A109" s="71"/>
      <c r="B109" s="53" t="s">
        <v>90</v>
      </c>
      <c r="C109" s="54"/>
      <c r="D109" s="54"/>
      <c r="E109" s="54"/>
      <c r="F109" s="54"/>
      <c r="G109" s="54"/>
      <c r="H109" s="54"/>
      <c r="I109" s="54"/>
      <c r="J109" s="54"/>
      <c r="K109" s="55"/>
      <c r="L109" s="56"/>
      <c r="M109" s="56"/>
    </row>
    <row r="110">
      <c r="A110" s="45" t="s">
        <v>91</v>
      </c>
      <c r="B110" s="64">
        <v>1.44</v>
      </c>
      <c r="C110" s="64">
        <v>1.77</v>
      </c>
      <c r="D110" s="64">
        <v>0.0</v>
      </c>
      <c r="E110" s="64">
        <v>0.96</v>
      </c>
      <c r="F110" s="64">
        <v>0.78</v>
      </c>
      <c r="G110" s="64">
        <v>2.5</v>
      </c>
      <c r="H110" s="64">
        <v>0.82</v>
      </c>
      <c r="I110" s="64">
        <v>0.95</v>
      </c>
      <c r="J110" s="64">
        <v>1.37</v>
      </c>
      <c r="K110" s="64">
        <v>0.65</v>
      </c>
      <c r="L110" s="45" t="s">
        <v>68</v>
      </c>
      <c r="M110" s="59" t="s">
        <v>69</v>
      </c>
      <c r="N110" s="50"/>
      <c r="O110" s="51"/>
    </row>
    <row r="111">
      <c r="A111" s="70" t="s">
        <v>92</v>
      </c>
      <c r="B111" s="61">
        <v>0.31</v>
      </c>
      <c r="C111" s="61">
        <v>0.0</v>
      </c>
      <c r="D111" s="61">
        <v>0.0</v>
      </c>
      <c r="E111" s="61">
        <v>0.88</v>
      </c>
      <c r="F111" s="61">
        <v>0.01</v>
      </c>
      <c r="G111" s="61">
        <v>1.71</v>
      </c>
      <c r="H111" s="61">
        <v>0.6</v>
      </c>
      <c r="I111" s="61">
        <v>0.13</v>
      </c>
      <c r="J111" s="61">
        <v>1.44</v>
      </c>
      <c r="K111" s="61">
        <v>0.0</v>
      </c>
      <c r="L111" s="70" t="s">
        <v>81</v>
      </c>
      <c r="M111" s="61">
        <v>12.0</v>
      </c>
      <c r="N111" s="50"/>
      <c r="O111" s="51"/>
    </row>
    <row r="112">
      <c r="A112" s="57" t="s">
        <v>70</v>
      </c>
      <c r="B112" s="64">
        <v>14.87</v>
      </c>
      <c r="C112" s="64">
        <v>15.53</v>
      </c>
      <c r="D112" s="64">
        <v>12.0</v>
      </c>
      <c r="E112" s="64">
        <v>13.92</v>
      </c>
      <c r="F112" s="64">
        <v>13.55</v>
      </c>
      <c r="G112" s="64">
        <v>17.01</v>
      </c>
      <c r="H112" s="64">
        <v>13.63</v>
      </c>
      <c r="I112" s="64">
        <v>13.9</v>
      </c>
      <c r="J112" s="64">
        <v>14.73</v>
      </c>
      <c r="K112" s="64">
        <v>13.3</v>
      </c>
      <c r="L112" s="72" t="s">
        <v>82</v>
      </c>
      <c r="M112" s="64">
        <v>2.0</v>
      </c>
      <c r="N112" s="50"/>
      <c r="O112" s="51"/>
    </row>
    <row r="113">
      <c r="A113" s="70" t="s">
        <v>71</v>
      </c>
      <c r="B113" s="61">
        <v>12.61</v>
      </c>
      <c r="C113" s="61">
        <v>12.0</v>
      </c>
      <c r="D113" s="61">
        <v>12.0</v>
      </c>
      <c r="E113" s="61">
        <v>13.75</v>
      </c>
      <c r="F113" s="61">
        <v>12.02</v>
      </c>
      <c r="G113" s="61">
        <v>15.43</v>
      </c>
      <c r="H113" s="61">
        <v>13.19</v>
      </c>
      <c r="I113" s="61">
        <v>12.27</v>
      </c>
      <c r="J113" s="61">
        <v>14.87</v>
      </c>
      <c r="K113" s="61">
        <v>12.0</v>
      </c>
      <c r="L113" s="48"/>
      <c r="M113" s="48"/>
      <c r="N113" s="50"/>
      <c r="O113" s="51"/>
    </row>
    <row r="114">
      <c r="A114" s="65"/>
      <c r="B114" s="66"/>
      <c r="C114" s="66"/>
      <c r="D114" s="66"/>
      <c r="E114" s="67"/>
      <c r="F114" s="67"/>
      <c r="G114" s="67"/>
      <c r="H114" s="67"/>
      <c r="I114" s="67"/>
      <c r="J114" s="67"/>
      <c r="K114" s="67"/>
      <c r="L114" s="67"/>
      <c r="M114" s="67"/>
    </row>
    <row r="115">
      <c r="A115" s="62"/>
      <c r="D115" s="50"/>
    </row>
    <row r="116">
      <c r="A116" s="62"/>
      <c r="D116" s="50"/>
    </row>
    <row r="117">
      <c r="A117" s="62"/>
      <c r="D117" s="50"/>
    </row>
    <row r="118">
      <c r="A118" s="50"/>
      <c r="B118" s="50"/>
      <c r="C118" s="50"/>
      <c r="D118" s="50"/>
    </row>
    <row r="119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</row>
  </sheetData>
  <mergeCells count="6">
    <mergeCell ref="A90:J90"/>
    <mergeCell ref="A96:J96"/>
    <mergeCell ref="A100:J100"/>
    <mergeCell ref="A104:J104"/>
    <mergeCell ref="B109:K109"/>
    <mergeCell ref="I69:O86"/>
  </mergeCells>
  <drawing r:id="rId1"/>
  <tableParts count="1">
    <tablePart r:id="rId3"/>
  </tableParts>
</worksheet>
</file>