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D316E8E1-E694-4DF0-9B52-DEAE2C0E520F}" xr6:coauthVersionLast="45" xr6:coauthVersionMax="45" xr10:uidLastSave="{00000000-0000-0000-0000-000000000000}"/>
  <bookViews>
    <workbookView xWindow="-120" yWindow="-120" windowWidth="29040" windowHeight="15840" xr2:uid="{A0184724-1C2E-470A-8F57-8AC3A2C6D4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1" l="1"/>
  <c r="J28" i="1" s="1"/>
  <c r="P11" i="1"/>
  <c r="J29" i="1" s="1"/>
  <c r="Q11" i="1"/>
  <c r="K29" i="1" s="1"/>
  <c r="R11" i="1"/>
  <c r="P12" i="1"/>
  <c r="J30" i="1" s="1"/>
  <c r="Q12" i="1"/>
  <c r="K30" i="1" s="1"/>
  <c r="R12" i="1"/>
  <c r="P13" i="1"/>
  <c r="J31" i="1" s="1"/>
  <c r="Q13" i="1"/>
  <c r="K31" i="1" s="1"/>
  <c r="R13" i="1"/>
  <c r="P14" i="1"/>
  <c r="J32" i="1" s="1"/>
  <c r="Q14" i="1"/>
  <c r="K32" i="1" s="1"/>
  <c r="R14" i="1"/>
  <c r="P15" i="1"/>
  <c r="J33" i="1" s="1"/>
  <c r="Q15" i="1"/>
  <c r="K33" i="1" s="1"/>
  <c r="R15" i="1"/>
  <c r="P16" i="1"/>
  <c r="J34" i="1" s="1"/>
  <c r="Q16" i="1"/>
  <c r="K34" i="1" s="1"/>
  <c r="R16" i="1"/>
  <c r="P17" i="1"/>
  <c r="J35" i="1" s="1"/>
  <c r="Q17" i="1"/>
  <c r="K35" i="1" s="1"/>
  <c r="R17" i="1"/>
  <c r="P18" i="1"/>
  <c r="J36" i="1" s="1"/>
  <c r="Q18" i="1"/>
  <c r="K36" i="1" s="1"/>
  <c r="R18" i="1"/>
  <c r="P19" i="1"/>
  <c r="J37" i="1" s="1"/>
  <c r="Q19" i="1"/>
  <c r="K37" i="1" s="1"/>
  <c r="R19" i="1"/>
  <c r="Q10" i="1"/>
  <c r="K28" i="1" s="1"/>
  <c r="R10" i="1"/>
  <c r="S12" i="1" l="1"/>
  <c r="S18" i="1"/>
  <c r="S14" i="1"/>
  <c r="S16" i="1"/>
  <c r="S17" i="1"/>
  <c r="S11" i="1"/>
  <c r="K11" i="1" s="1"/>
  <c r="O11" i="1" s="1"/>
  <c r="S19" i="1"/>
  <c r="S15" i="1"/>
  <c r="S13" i="1"/>
  <c r="K13" i="1" s="1"/>
  <c r="O13" i="1" s="1"/>
  <c r="S10" i="1"/>
  <c r="J10" i="1" s="1"/>
  <c r="N10" i="1" s="1"/>
  <c r="K19" i="1" l="1"/>
  <c r="O19" i="1" s="1"/>
  <c r="K17" i="1"/>
  <c r="O17" i="1" s="1"/>
  <c r="K15" i="1"/>
  <c r="O15" i="1" s="1"/>
  <c r="T11" i="1"/>
  <c r="L11" i="1" s="1"/>
  <c r="J18" i="1"/>
  <c r="N18" i="1" s="1"/>
  <c r="J16" i="1"/>
  <c r="N16" i="1" s="1"/>
  <c r="J14" i="1"/>
  <c r="N14" i="1" s="1"/>
  <c r="J12" i="1"/>
  <c r="N12" i="1" s="1"/>
  <c r="T10" i="1"/>
  <c r="L10" i="1" s="1"/>
  <c r="T19" i="1" l="1"/>
  <c r="L19" i="1" s="1"/>
  <c r="T17" i="1"/>
  <c r="L17" i="1" s="1"/>
  <c r="T15" i="1"/>
  <c r="L15" i="1" s="1"/>
  <c r="T18" i="1"/>
  <c r="L18" i="1" s="1"/>
  <c r="T16" i="1"/>
  <c r="L16" i="1" s="1"/>
  <c r="T12" i="1"/>
  <c r="L12" i="1" s="1"/>
  <c r="K22" i="1"/>
  <c r="K20" i="1"/>
  <c r="J20" i="1"/>
  <c r="K21" i="1"/>
  <c r="T13" i="1"/>
  <c r="L13" i="1" s="1"/>
  <c r="J22" i="1"/>
  <c r="T14" i="1"/>
  <c r="L14" i="1" s="1"/>
  <c r="J21" i="1"/>
  <c r="M10" i="1"/>
  <c r="M11" i="1" s="1"/>
  <c r="O20" i="1" l="1"/>
  <c r="O22" i="1"/>
  <c r="O21" i="1"/>
  <c r="M12" i="1"/>
  <c r="M13" i="1" s="1"/>
  <c r="M14" i="1" s="1"/>
  <c r="M15" i="1" s="1"/>
  <c r="M16" i="1" s="1"/>
  <c r="M17" i="1" s="1"/>
  <c r="M18" i="1" s="1"/>
  <c r="M19" i="1" s="1"/>
  <c r="N21" i="1"/>
  <c r="N20" i="1"/>
  <c r="N22" i="1"/>
  <c r="L20" i="1"/>
  <c r="L21" i="1"/>
  <c r="L22" i="1"/>
</calcChain>
</file>

<file path=xl/sharedStrings.xml><?xml version="1.0" encoding="utf-8"?>
<sst xmlns="http://schemas.openxmlformats.org/spreadsheetml/2006/main" count="54" uniqueCount="18">
  <si>
    <t>Programa</t>
  </si>
  <si>
    <t>Tamanho 1</t>
  </si>
  <si>
    <t>Tamanho 2</t>
  </si>
  <si>
    <t>Tempo de Processamento</t>
  </si>
  <si>
    <t>Tempo Acumulado</t>
  </si>
  <si>
    <t>Índice de ocupação 1</t>
  </si>
  <si>
    <t>índice de ocupação 2</t>
  </si>
  <si>
    <t>R1</t>
  </si>
  <si>
    <t>R2</t>
  </si>
  <si>
    <t>R3</t>
  </si>
  <si>
    <t>Z</t>
  </si>
  <si>
    <t>Teta</t>
  </si>
  <si>
    <t>-</t>
  </si>
  <si>
    <t>Média</t>
  </si>
  <si>
    <t>Desvio Padrão</t>
  </si>
  <si>
    <t>Variância</t>
  </si>
  <si>
    <t>O índice de ocupação da placa 2 era esperada ser maior que o da placa 1, pois a placa 1 possui maior memória que a placa 2, durante a  simulação foi possível verificar que essa expectativa estava correta, o tempo de processamento foi possível notar que quanto maior o arquivo maior era o tempo de processamento, e também, o resultado da media e do desvio padrão deu o esperado sendo a media da placa 2 maior que a da placa 1, e o desvio padrão da placa 1 sendo maior que o da placa 2</t>
  </si>
  <si>
    <t>Lucas da Fonesca Costa      221150154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</si>
</sst>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46BDC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46BDC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46BDC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46BDC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46BDC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46BDC6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46BDC6"/>
        </patternFill>
      </fill>
      <alignment horizontal="center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9230C-11A1-49D7-B312-F26E25AD016A}" name="Tabela1" displayName="Tabela1" ref="I9:T22" totalsRowShown="0" headerRowDxfId="15" dataDxfId="13" headerRowBorderDxfId="14" tableBorderDxfId="12">
  <autoFilter ref="I9:T22" xr:uid="{EFADB2EC-6E62-453A-BC31-9FF273C644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9221CF3-E2D9-4F74-BC5D-A0F8A5C30479}" name="Programa" dataDxfId="11"/>
    <tableColumn id="2" xr3:uid="{D6DC9347-F571-40F7-9320-91916DF2AC2C}" name="Tamanho 1" dataDxfId="10"/>
    <tableColumn id="3" xr3:uid="{72BF9A3E-4487-4E31-BD9F-80A1E5FF2F60}" name="Tamanho 2" dataDxfId="9"/>
    <tableColumn id="4" xr3:uid="{E1734BBB-F8B4-4B33-A954-42EB2711C855}" name="Tempo de Processamento" dataDxfId="8"/>
    <tableColumn id="5" xr3:uid="{B64836E5-050A-4C21-9DC2-C485D251AE35}" name="Tempo Acumulado" dataDxfId="7"/>
    <tableColumn id="6" xr3:uid="{E129DD11-C811-47C6-9080-DC9ADBAC12A7}" name="Índice de ocupação 1" dataDxfId="6"/>
    <tableColumn id="7" xr3:uid="{66BA0B1E-F730-4004-B700-C3CBD35A5E47}" name="índice de ocupação 2" dataDxfId="5"/>
    <tableColumn id="8" xr3:uid="{6963D175-0036-4140-821B-A676EEFEC895}" name="R1" dataDxfId="4"/>
    <tableColumn id="9" xr3:uid="{57800BB7-7C6E-4CE8-A2B5-4C31A9762A71}" name="R2" dataDxfId="3"/>
    <tableColumn id="10" xr3:uid="{9E1F56BB-2097-4D46-86B7-460F5A0778DB}" name="R3" dataDxfId="2"/>
    <tableColumn id="11" xr3:uid="{EC51F9A0-4A5E-43E1-9AF7-079831E18D9C}" name="Z" dataDxfId="1"/>
    <tableColumn id="12" xr3:uid="{E98BE7FC-8F6E-4C84-B414-70FCD6B47ED1}" name="Tet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0243-A4D8-4061-B8BB-3D5168157EF5}">
  <dimension ref="I1:V37"/>
  <sheetViews>
    <sheetView tabSelected="1" topLeftCell="G1" workbookViewId="0">
      <selection activeCell="I7" sqref="I7:M7"/>
    </sheetView>
  </sheetViews>
  <sheetFormatPr defaultRowHeight="15" x14ac:dyDescent="0.25"/>
  <cols>
    <col min="9" max="9" width="13.7109375" bestFit="1" customWidth="1"/>
    <col min="10" max="10" width="13.140625" bestFit="1" customWidth="1"/>
    <col min="11" max="11" width="12.28515625" customWidth="1"/>
    <col min="12" max="12" width="24.85546875" customWidth="1"/>
    <col min="13" max="13" width="18.5703125" customWidth="1"/>
    <col min="14" max="15" width="20.7109375" customWidth="1"/>
    <col min="16" max="18" width="11.5703125" bestFit="1" customWidth="1"/>
    <col min="19" max="19" width="12.140625" bestFit="1" customWidth="1"/>
    <col min="20" max="20" width="13.140625" bestFit="1" customWidth="1"/>
  </cols>
  <sheetData>
    <row r="1" spans="9:20" x14ac:dyDescent="0.25">
      <c r="I1" s="15" t="s">
        <v>16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9:20" x14ac:dyDescent="0.25"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9:20" x14ac:dyDescent="0.25"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9:20" x14ac:dyDescent="0.25"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9:20" x14ac:dyDescent="0.25"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9:20" x14ac:dyDescent="0.25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9:20" x14ac:dyDescent="0.25">
      <c r="I7" s="16" t="s">
        <v>17</v>
      </c>
      <c r="J7" s="16"/>
      <c r="K7" s="16"/>
      <c r="L7" s="16"/>
      <c r="M7" s="16"/>
    </row>
    <row r="9" spans="9:20" x14ac:dyDescent="0.25">
      <c r="I9" s="3" t="s">
        <v>0</v>
      </c>
      <c r="J9" s="4" t="s">
        <v>1</v>
      </c>
      <c r="K9" s="4" t="s">
        <v>2</v>
      </c>
      <c r="L9" s="4" t="s">
        <v>3</v>
      </c>
      <c r="M9" s="4" t="s">
        <v>4</v>
      </c>
      <c r="N9" s="4" t="s">
        <v>5</v>
      </c>
      <c r="O9" s="4" t="s">
        <v>6</v>
      </c>
      <c r="P9" s="4" t="s">
        <v>7</v>
      </c>
      <c r="Q9" s="4" t="s">
        <v>8</v>
      </c>
      <c r="R9" s="4" t="s">
        <v>9</v>
      </c>
      <c r="S9" s="4" t="s">
        <v>10</v>
      </c>
      <c r="T9" s="5" t="s">
        <v>11</v>
      </c>
    </row>
    <row r="10" spans="9:20" x14ac:dyDescent="0.25">
      <c r="I10" s="7">
        <v>1</v>
      </c>
      <c r="J10" s="8">
        <f ca="1">Tabela1[[#This Row],[Z]]*M28+M27</f>
        <v>92.599386375007853</v>
      </c>
      <c r="K10" s="8" t="s">
        <v>12</v>
      </c>
      <c r="L10" s="13">
        <f ca="1">-Tabela1[[#This Row],[Teta]]*LN(Tabela1[[#This Row],[R3]])</f>
        <v>4.0502609939518832</v>
      </c>
      <c r="M10" s="8">
        <f ca="1">Tabela1[[#This Row],[Tempo de Processamento]]</f>
        <v>4.0502609939518832</v>
      </c>
      <c r="N10" s="8">
        <f ca="1">(100*Tabela1[[#This Row],[Tamanho 1]])/O27</f>
        <v>72.343270605474885</v>
      </c>
      <c r="O10" s="8" t="s">
        <v>12</v>
      </c>
      <c r="P10" s="8">
        <f ca="1">RAND()</f>
        <v>0.86427555837812653</v>
      </c>
      <c r="Q10" s="8">
        <f t="shared" ref="Q10:R19" ca="1" si="0">RAND()</f>
        <v>0.17651002260403592</v>
      </c>
      <c r="R10" s="8">
        <f t="shared" ca="1" si="0"/>
        <v>0.91623791191242621</v>
      </c>
      <c r="S10" s="6">
        <f t="shared" ref="S10:S19" ca="1" si="1">J28*K28</f>
        <v>6.4984659375196291E-2</v>
      </c>
      <c r="T10" s="9">
        <f ca="1">0.5*Tabela1[[#This Row],[Tamanho 1]]</f>
        <v>46.299693187503927</v>
      </c>
    </row>
    <row r="11" spans="9:20" x14ac:dyDescent="0.25">
      <c r="I11" s="7">
        <v>2</v>
      </c>
      <c r="J11" s="8" t="s">
        <v>12</v>
      </c>
      <c r="K11" s="8">
        <f ca="1">Tabela1[[#This Row],[Z]]*N28+N27</f>
        <v>114.71957477754937</v>
      </c>
      <c r="L11" s="13">
        <f ca="1">-Tabela1[[#This Row],[Teta]]*LN(Tabela1[[#This Row],[R3]])</f>
        <v>4.6153577947267674</v>
      </c>
      <c r="M11" s="8">
        <f ca="1">Tabela1[[#This Row],[Tempo de Processamento]]+M10</f>
        <v>8.6656187886786498</v>
      </c>
      <c r="N11" s="8" t="s">
        <v>12</v>
      </c>
      <c r="O11" s="8">
        <f ca="1">(100*Tabela1[[#This Row],[Tamanho 2]])/O28</f>
        <v>179.24933558992089</v>
      </c>
      <c r="P11" s="8">
        <f t="shared" ref="P11:P19" ca="1" si="2">RAND()</f>
        <v>0.72420528985154808</v>
      </c>
      <c r="Q11" s="8">
        <f t="shared" ca="1" si="0"/>
        <v>0.88054488897248862</v>
      </c>
      <c r="R11" s="8">
        <f t="shared" ca="1" si="0"/>
        <v>0.92268876541282707</v>
      </c>
      <c r="S11" s="6">
        <f t="shared" ca="1" si="1"/>
        <v>0.23597873887746873</v>
      </c>
      <c r="T11" s="9">
        <f ca="1">0.5*Tabela1[[#This Row],[Tamanho 2]]</f>
        <v>57.359787388774684</v>
      </c>
    </row>
    <row r="12" spans="9:20" x14ac:dyDescent="0.25">
      <c r="I12" s="12">
        <v>3</v>
      </c>
      <c r="J12" s="8">
        <f ca="1">Tabela1[[#This Row],[Z]]*M28+M27</f>
        <v>37.64589558269612</v>
      </c>
      <c r="K12" s="11" t="s">
        <v>12</v>
      </c>
      <c r="L12" s="13">
        <f ca="1">-Tabela1[[#This Row],[Teta]]*LN(Tabela1[[#This Row],[R3]])</f>
        <v>7.3081498964738554</v>
      </c>
      <c r="M12" s="8">
        <f ca="1">Tabela1[[#This Row],[Tempo de Processamento]]+M11</f>
        <v>15.973768685152505</v>
      </c>
      <c r="N12" s="8">
        <f ca="1">(100*Tabela1[[#This Row],[Tamanho 1]])/O27</f>
        <v>29.410855923981345</v>
      </c>
      <c r="O12" s="11" t="s">
        <v>12</v>
      </c>
      <c r="P12" s="11">
        <f t="shared" ca="1" si="2"/>
        <v>0.25005284486413226</v>
      </c>
      <c r="Q12" s="11">
        <f t="shared" ca="1" si="0"/>
        <v>0.44662079845513492</v>
      </c>
      <c r="R12" s="11">
        <f t="shared" ca="1" si="0"/>
        <v>0.67823770180233978</v>
      </c>
      <c r="S12" s="6">
        <f t="shared" ca="1" si="1"/>
        <v>-1.308852610432597</v>
      </c>
      <c r="T12" s="9">
        <f ca="1">0.5*Tabela1[[#This Row],[Tamanho 1]]</f>
        <v>18.82294779134806</v>
      </c>
    </row>
    <row r="13" spans="9:20" x14ac:dyDescent="0.25">
      <c r="I13" s="7">
        <v>4</v>
      </c>
      <c r="J13" s="8" t="s">
        <v>12</v>
      </c>
      <c r="K13" s="8">
        <f ca="1">Tabela1[[#This Row],[Z]]*N28+N27</f>
        <v>122.34637707307189</v>
      </c>
      <c r="L13" s="13">
        <f ca="1">-Tabela1[[#This Row],[Teta]]*LN(Tabela1[[#This Row],[R3]])</f>
        <v>65.768554641240954</v>
      </c>
      <c r="M13" s="8">
        <f ca="1">Tabela1[[#This Row],[Tempo de Processamento]]+M12</f>
        <v>81.742323326393461</v>
      </c>
      <c r="N13" s="8" t="s">
        <v>12</v>
      </c>
      <c r="O13" s="8">
        <f ca="1">(100*Tabela1[[#This Row],[Tamanho 2]])/O28</f>
        <v>191.16621417667483</v>
      </c>
      <c r="P13" s="8">
        <f t="shared" ca="1" si="2"/>
        <v>0.531379292820511</v>
      </c>
      <c r="Q13" s="8">
        <f t="shared" ca="1" si="0"/>
        <v>3.4690595765054399E-2</v>
      </c>
      <c r="R13" s="8">
        <f t="shared" ca="1" si="0"/>
        <v>0.34125660018598258</v>
      </c>
      <c r="S13" s="6">
        <f t="shared" ca="1" si="1"/>
        <v>0.61731885365359451</v>
      </c>
      <c r="T13" s="9">
        <f ca="1">0.5*Tabela1[[#This Row],[Tamanho 2]]</f>
        <v>61.173188536535946</v>
      </c>
    </row>
    <row r="14" spans="9:20" x14ac:dyDescent="0.25">
      <c r="I14" s="7">
        <v>5</v>
      </c>
      <c r="J14" s="8">
        <f ca="1">Tabela1[[#This Row],[Z]]*M28+M27</f>
        <v>58.471257724496624</v>
      </c>
      <c r="K14" s="8" t="s">
        <v>12</v>
      </c>
      <c r="L14" s="13">
        <f ca="1">-Tabela1[[#This Row],[Teta]]*LN(Tabela1[[#This Row],[R3]])</f>
        <v>40.556613590182444</v>
      </c>
      <c r="M14" s="8">
        <f ca="1">Tabela1[[#This Row],[Tempo de Processamento]]+M13</f>
        <v>122.29893691657591</v>
      </c>
      <c r="N14" s="8">
        <f ca="1">(100*Tabela1[[#This Row],[Tamanho 1]])/O27</f>
        <v>45.68067009726299</v>
      </c>
      <c r="O14" s="8" t="s">
        <v>12</v>
      </c>
      <c r="P14" s="8">
        <f t="shared" ca="1" si="2"/>
        <v>0.35026609494807004</v>
      </c>
      <c r="Q14" s="8">
        <f t="shared" ca="1" si="0"/>
        <v>0.61470020035049666</v>
      </c>
      <c r="R14" s="8">
        <f t="shared" ca="1" si="0"/>
        <v>0.24976558316508513</v>
      </c>
      <c r="S14" s="6">
        <f t="shared" ca="1" si="1"/>
        <v>-0.78821855688758447</v>
      </c>
      <c r="T14" s="9">
        <f ca="1">0.5*Tabela1[[#This Row],[Tamanho 1]]</f>
        <v>29.235628862248312</v>
      </c>
    </row>
    <row r="15" spans="9:20" x14ac:dyDescent="0.25">
      <c r="I15" s="7">
        <v>6</v>
      </c>
      <c r="J15" s="8" t="s">
        <v>12</v>
      </c>
      <c r="K15" s="8">
        <f ca="1">Tabela1[[#This Row],[Z]]*N28+N27</f>
        <v>113.37927900196594</v>
      </c>
      <c r="L15" s="13">
        <f ca="1">-Tabela1[[#This Row],[Teta]]*LN(Tabela1[[#This Row],[R3]])</f>
        <v>28.528032791557912</v>
      </c>
      <c r="M15" s="8">
        <f ca="1">Tabela1[[#This Row],[Tempo de Processamento]]+M14</f>
        <v>150.82696970813382</v>
      </c>
      <c r="N15" s="8" t="s">
        <v>12</v>
      </c>
      <c r="O15" s="8">
        <f ca="1">(100*Tabela1[[#This Row],[Tamanho 2]])/O28</f>
        <v>177.15512344057177</v>
      </c>
      <c r="P15" s="8">
        <f t="shared" ca="1" si="2"/>
        <v>0.63882524506805194</v>
      </c>
      <c r="Q15" s="8">
        <f t="shared" ca="1" si="0"/>
        <v>0.8115302445183401</v>
      </c>
      <c r="R15" s="8">
        <f t="shared" ca="1" si="0"/>
        <v>0.60457360103772806</v>
      </c>
      <c r="S15" s="6">
        <f t="shared" ca="1" si="1"/>
        <v>0.16896395009829729</v>
      </c>
      <c r="T15" s="9">
        <f ca="1">0.5*Tabela1[[#This Row],[Tamanho 2]]</f>
        <v>56.68963950098297</v>
      </c>
    </row>
    <row r="16" spans="9:20" x14ac:dyDescent="0.25">
      <c r="I16" s="7">
        <v>7</v>
      </c>
      <c r="J16" s="8">
        <f ca="1">Tabela1[[#This Row],[Z]]*M28+M27</f>
        <v>91.0578294572841</v>
      </c>
      <c r="K16" s="8" t="s">
        <v>12</v>
      </c>
      <c r="L16" s="13">
        <f ca="1">-Tabela1[[#This Row],[Teta]]*LN(Tabela1[[#This Row],[R3]])</f>
        <v>41.254174623452485</v>
      </c>
      <c r="M16" s="8">
        <f ca="1">Tabela1[[#This Row],[Tempo de Processamento]]+M15</f>
        <v>192.0811443315863</v>
      </c>
      <c r="N16" s="8">
        <f ca="1">(100*Tabela1[[#This Row],[Tamanho 1]])/O27</f>
        <v>71.138929263503201</v>
      </c>
      <c r="O16" s="8" t="s">
        <v>12</v>
      </c>
      <c r="P16" s="8">
        <f t="shared" ca="1" si="2"/>
        <v>0.96971545753627464</v>
      </c>
      <c r="Q16" s="8">
        <f t="shared" ca="1" si="0"/>
        <v>0.91475313735518538</v>
      </c>
      <c r="R16" s="8">
        <f t="shared" ca="1" si="0"/>
        <v>0.40409336167663479</v>
      </c>
      <c r="S16" s="6">
        <f t="shared" ca="1" si="1"/>
        <v>2.6445736432102629E-2</v>
      </c>
      <c r="T16" s="9">
        <f ca="1">0.5*Tabela1[[#This Row],[Tamanho 1]]</f>
        <v>45.52891472864205</v>
      </c>
    </row>
    <row r="17" spans="9:22" x14ac:dyDescent="0.25">
      <c r="I17" s="7">
        <v>8</v>
      </c>
      <c r="J17" s="8" t="s">
        <v>12</v>
      </c>
      <c r="K17" s="8">
        <f ca="1">Tabela1[[#This Row],[Z]]*N28+N27</f>
        <v>114.39163770459176</v>
      </c>
      <c r="L17" s="13">
        <f ca="1">-Tabela1[[#This Row],[Teta]]*LN(Tabela1[[#This Row],[R3]])</f>
        <v>48.119882289928654</v>
      </c>
      <c r="M17" s="8">
        <f ca="1">Tabela1[[#This Row],[Tempo de Processamento]]+M16</f>
        <v>240.20102662151496</v>
      </c>
      <c r="N17" s="8" t="s">
        <v>12</v>
      </c>
      <c r="O17" s="8">
        <f ca="1">(100*Tabela1[[#This Row],[Tamanho 2]])/O28</f>
        <v>178.73693391342462</v>
      </c>
      <c r="P17" s="8">
        <f t="shared" ca="1" si="2"/>
        <v>0.6370696896622563</v>
      </c>
      <c r="Q17" s="8">
        <f t="shared" ca="1" si="0"/>
        <v>0.8309565040469159</v>
      </c>
      <c r="R17" s="8">
        <f t="shared" ca="1" si="0"/>
        <v>0.43114182563240733</v>
      </c>
      <c r="S17" s="6">
        <f t="shared" ca="1" si="1"/>
        <v>0.21958188522958769</v>
      </c>
      <c r="T17" s="9">
        <f ca="1">0.5*Tabela1[[#This Row],[Tamanho 2]]</f>
        <v>57.195818852295879</v>
      </c>
    </row>
    <row r="18" spans="9:22" x14ac:dyDescent="0.25">
      <c r="I18" s="7">
        <v>9</v>
      </c>
      <c r="J18" s="8">
        <f ca="1">Tabela1[[#This Row],[Z]]*M28+M27</f>
        <v>113.87465988716204</v>
      </c>
      <c r="K18" s="8" t="s">
        <v>12</v>
      </c>
      <c r="L18" s="13">
        <f ca="1">-Tabela1[[#This Row],[Teta]]*LN(Tabela1[[#This Row],[R3]])</f>
        <v>1.6452230267459771</v>
      </c>
      <c r="M18" s="8">
        <f ca="1">Tabela1[[#This Row],[Tempo de Processamento]]+M17</f>
        <v>241.84624964826094</v>
      </c>
      <c r="N18" s="8">
        <f ca="1">(100*Tabela1[[#This Row],[Tamanho 1]])/O27</f>
        <v>88.964578036845339</v>
      </c>
      <c r="O18" s="8" t="s">
        <v>12</v>
      </c>
      <c r="P18" s="8">
        <f t="shared" ca="1" si="2"/>
        <v>0.53052047163412108</v>
      </c>
      <c r="Q18" s="8">
        <f t="shared" ca="1" si="0"/>
        <v>5.4669021090727798E-2</v>
      </c>
      <c r="R18" s="8">
        <f t="shared" ca="1" si="0"/>
        <v>0.97151814643584522</v>
      </c>
      <c r="S18" s="6">
        <f t="shared" ca="1" si="1"/>
        <v>0.59686649717905105</v>
      </c>
      <c r="T18" s="9">
        <f ca="1">0.5*Tabela1[[#This Row],[Tamanho 1]]</f>
        <v>56.93732994358102</v>
      </c>
    </row>
    <row r="19" spans="9:22" x14ac:dyDescent="0.25">
      <c r="I19" s="7">
        <v>10</v>
      </c>
      <c r="J19" s="8" t="s">
        <v>12</v>
      </c>
      <c r="K19" s="8">
        <f ca="1">Tabela1[[#This Row],[Z]]*N28+N27</f>
        <v>121.42133303644768</v>
      </c>
      <c r="L19" s="13">
        <f ca="1">-Tabela1[[#This Row],[Teta]]*LN(Tabela1[[#This Row],[R3]])</f>
        <v>5.4469348782780154</v>
      </c>
      <c r="M19" s="8">
        <f ca="1">Tabela1[[#This Row],[Tempo de Processamento]]+M18</f>
        <v>247.29318452653897</v>
      </c>
      <c r="N19" s="8" t="s">
        <v>12</v>
      </c>
      <c r="O19" s="8">
        <f ca="1">(100*Tabela1[[#This Row],[Tamanho 2]])/O28</f>
        <v>189.72083286944951</v>
      </c>
      <c r="P19" s="8">
        <f t="shared" ca="1" si="2"/>
        <v>0.4902349756265455</v>
      </c>
      <c r="Q19" s="8">
        <f t="shared" ca="1" si="0"/>
        <v>0.10212941578311785</v>
      </c>
      <c r="R19" s="8">
        <f t="shared" ca="1" si="0"/>
        <v>0.91418751517629226</v>
      </c>
      <c r="S19" s="6">
        <f t="shared" ca="1" si="1"/>
        <v>0.57106665182238359</v>
      </c>
      <c r="T19" s="9">
        <f ca="1">0.5*Tabela1[[#This Row],[Tamanho 2]]</f>
        <v>60.710666518223839</v>
      </c>
    </row>
    <row r="20" spans="9:22" x14ac:dyDescent="0.25">
      <c r="I20" s="10" t="s">
        <v>13</v>
      </c>
      <c r="J20" s="10">
        <f ca="1">MEDIAN(J10:J19)</f>
        <v>91.0578294572841</v>
      </c>
      <c r="K20" s="10">
        <f t="shared" ref="K20:O20" ca="1" si="3">MEDIAN(K10:K19)</f>
        <v>114.71957477754937</v>
      </c>
      <c r="L20" s="10">
        <f t="shared" ca="1" si="3"/>
        <v>17.918091344015885</v>
      </c>
      <c r="M20" s="10"/>
      <c r="N20" s="10">
        <f t="shared" ca="1" si="3"/>
        <v>71.138929263503201</v>
      </c>
      <c r="O20" s="10">
        <f t="shared" ca="1" si="3"/>
        <v>179.24933558992089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</row>
    <row r="21" spans="9:22" x14ac:dyDescent="0.25">
      <c r="I21" s="10" t="s">
        <v>14</v>
      </c>
      <c r="J21" s="10">
        <f ca="1">_xlfn.STDEV.S(J9:J18)</f>
        <v>30.322444864737033</v>
      </c>
      <c r="K21" s="10">
        <f t="shared" ref="K21:O21" ca="1" si="4">_xlfn.STDEV.S(K9:K18)</f>
        <v>4.1310172791226254</v>
      </c>
      <c r="L21" s="10">
        <f t="shared" ca="1" si="4"/>
        <v>23.443007768547321</v>
      </c>
      <c r="M21" s="10" t="s">
        <v>12</v>
      </c>
      <c r="N21" s="10">
        <f t="shared" ca="1" si="4"/>
        <v>23.689410050575802</v>
      </c>
      <c r="O21" s="10">
        <f t="shared" ca="1" si="4"/>
        <v>6.4547144986291034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</row>
    <row r="22" spans="9:22" x14ac:dyDescent="0.25">
      <c r="I22" s="10" t="s">
        <v>15</v>
      </c>
      <c r="J22" s="10">
        <f ca="1">VAR(J10:J19)</f>
        <v>919.4506625750173</v>
      </c>
      <c r="K22" s="10">
        <f t="shared" ref="K22:O22" ca="1" si="5">VAR(K10:K19)</f>
        <v>18.232208245378153</v>
      </c>
      <c r="L22" s="10">
        <f ca="1">VAR(L10:L19)</f>
        <v>534.41327550738094</v>
      </c>
      <c r="M22" s="10" t="s">
        <v>12</v>
      </c>
      <c r="N22" s="10">
        <f t="shared" ca="1" si="5"/>
        <v>561.18814854432185</v>
      </c>
      <c r="O22" s="10">
        <f t="shared" ca="1" si="5"/>
        <v>44.512227161567814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</row>
    <row r="26" spans="9:22" ht="15.75" thickBot="1" x14ac:dyDescent="0.3"/>
    <row r="27" spans="9:22" ht="15.75" thickBot="1" x14ac:dyDescent="0.3">
      <c r="M27">
        <v>90</v>
      </c>
      <c r="N27">
        <v>110</v>
      </c>
      <c r="O27" s="1">
        <v>128</v>
      </c>
    </row>
    <row r="28" spans="9:22" ht="15.75" thickBot="1" x14ac:dyDescent="0.3">
      <c r="J28" s="1">
        <f ca="1">(-2*LN(P10))^1/2</f>
        <v>0.14586362771848088</v>
      </c>
      <c r="K28" s="2">
        <f ca="1">COS(2*PI()*Q10)</f>
        <v>0.44551654440281518</v>
      </c>
      <c r="M28">
        <v>40</v>
      </c>
      <c r="N28">
        <v>20</v>
      </c>
      <c r="O28" s="1">
        <v>64</v>
      </c>
    </row>
    <row r="29" spans="9:22" ht="15.75" thickBot="1" x14ac:dyDescent="0.3">
      <c r="J29" s="1">
        <f t="shared" ref="J29:J37" ca="1" si="6">(-2*LN(P11))^1/2</f>
        <v>0.3226803772702751</v>
      </c>
      <c r="K29" s="2">
        <f t="shared" ref="K29:K37" ca="1" si="7">COS(2*PI()*Q11)</f>
        <v>0.7313079923661252</v>
      </c>
    </row>
    <row r="30" spans="9:22" ht="15.75" customHeight="1" thickBot="1" x14ac:dyDescent="0.3">
      <c r="J30" s="1">
        <f t="shared" ca="1" si="6"/>
        <v>1.3860830040008512</v>
      </c>
      <c r="K30" s="2">
        <f t="shared" ca="1" si="7"/>
        <v>-0.94428155215428444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9:22" ht="15.75" thickBot="1" x14ac:dyDescent="0.3">
      <c r="J31" s="1">
        <f t="shared" ca="1" si="6"/>
        <v>0.6322792136333717</v>
      </c>
      <c r="K31" s="2">
        <f t="shared" ca="1" si="7"/>
        <v>0.97633899761814413</v>
      </c>
    </row>
    <row r="32" spans="9:22" ht="15.75" thickBot="1" x14ac:dyDescent="0.3">
      <c r="J32" s="1">
        <f t="shared" ca="1" si="6"/>
        <v>1.0490621420782886</v>
      </c>
      <c r="K32" s="2">
        <f t="shared" ca="1" si="7"/>
        <v>-0.75135544909289265</v>
      </c>
    </row>
    <row r="33" spans="10:11" ht="15.75" thickBot="1" x14ac:dyDescent="0.3">
      <c r="J33" s="1">
        <f t="shared" ca="1" si="6"/>
        <v>0.44812434390422801</v>
      </c>
      <c r="K33" s="2">
        <f t="shared" ca="1" si="7"/>
        <v>0.37704702365914722</v>
      </c>
    </row>
    <row r="34" spans="10:11" ht="15.75" thickBot="1" x14ac:dyDescent="0.3">
      <c r="J34" s="1">
        <f t="shared" ca="1" si="6"/>
        <v>3.0752593264216411E-2</v>
      </c>
      <c r="K34" s="2">
        <f t="shared" ca="1" si="7"/>
        <v>0.85995142604362984</v>
      </c>
    </row>
    <row r="35" spans="10:11" ht="15.75" thickBot="1" x14ac:dyDescent="0.3">
      <c r="J35" s="1">
        <f t="shared" ca="1" si="6"/>
        <v>0.45087622647055781</v>
      </c>
      <c r="K35" s="2">
        <f t="shared" ca="1" si="7"/>
        <v>0.48701145089965475</v>
      </c>
    </row>
    <row r="36" spans="10:11" ht="15.75" thickBot="1" x14ac:dyDescent="0.3">
      <c r="J36" s="1">
        <f t="shared" ca="1" si="6"/>
        <v>0.63389673235290978</v>
      </c>
      <c r="K36" s="2">
        <f t="shared" ca="1" si="7"/>
        <v>0.9415831739084547</v>
      </c>
    </row>
    <row r="37" spans="10:11" ht="15.75" thickBot="1" x14ac:dyDescent="0.3">
      <c r="J37" s="1">
        <f t="shared" ca="1" si="6"/>
        <v>0.71287046072603899</v>
      </c>
      <c r="K37" s="2">
        <f t="shared" ca="1" si="7"/>
        <v>0.80108053746646746</v>
      </c>
    </row>
  </sheetData>
  <mergeCells count="3">
    <mergeCell ref="M30:V30"/>
    <mergeCell ref="I1:T6"/>
    <mergeCell ref="I7:M7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T11 T13 T15 T17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Fonseca</dc:creator>
  <cp:lastModifiedBy>Lucas Fonseca</cp:lastModifiedBy>
  <dcterms:created xsi:type="dcterms:W3CDTF">2020-08-22T00:37:44Z</dcterms:created>
  <dcterms:modified xsi:type="dcterms:W3CDTF">2020-08-23T19:01:56Z</dcterms:modified>
</cp:coreProperties>
</file>