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8080" yWindow="3060" windowWidth="27400" windowHeight="17920" tabRatio="1000"/>
  </bookViews>
  <sheets>
    <sheet name="종합요약" sheetId="1" r:id="rId1"/>
    <sheet name="주간요약" sheetId="2" r:id="rId2"/>
    <sheet name="Gmarket" sheetId="3" r:id="rId3"/>
    <sheet name="Gmarket_상품별" sheetId="5" r:id="rId4"/>
    <sheet name="Gmarket_키워드" sheetId="9" r:id="rId5"/>
    <sheet name="Auction" sheetId="12" r:id="rId6"/>
    <sheet name="Auction_상품별" sheetId="10" r:id="rId7"/>
    <sheet name="Auction_키워드" sheetId="11" r:id="rId8"/>
  </sheets>
  <definedNames>
    <definedName name="_xlnm._FilterDatabase" localSheetId="7" hidden="1">Auction_키워드!$B$5:$M$7</definedName>
    <definedName name="_xlnm._FilterDatabase" localSheetId="4" hidden="1">Gmarket_키워드!$B$5:$N$7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8" i="2" l="1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I27" i="2"/>
  <c r="G27" i="2"/>
  <c r="M27" i="2"/>
  <c r="F27" i="2"/>
  <c r="L27" i="2"/>
  <c r="E27" i="2"/>
  <c r="K27" i="2"/>
  <c r="H27" i="2"/>
  <c r="J27" i="2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I27" i="3"/>
  <c r="G27" i="3"/>
  <c r="M27" i="3"/>
  <c r="F27" i="3"/>
  <c r="L27" i="3"/>
  <c r="E27" i="3"/>
  <c r="K27" i="3"/>
  <c r="H27" i="3"/>
  <c r="J27" i="3"/>
  <c r="E27" i="12"/>
  <c r="F27" i="12"/>
  <c r="G27" i="12"/>
  <c r="H27" i="12"/>
  <c r="I27" i="12"/>
  <c r="J27" i="12"/>
  <c r="K27" i="12"/>
  <c r="L27" i="12"/>
  <c r="M27" i="12"/>
  <c r="J28" i="12"/>
  <c r="K28" i="12"/>
  <c r="L28" i="12"/>
  <c r="M28" i="12"/>
  <c r="J29" i="12"/>
  <c r="K29" i="12"/>
  <c r="L29" i="12"/>
  <c r="M29" i="12"/>
  <c r="J30" i="12"/>
  <c r="K30" i="12"/>
  <c r="L30" i="12"/>
  <c r="M30" i="12"/>
  <c r="J31" i="12"/>
  <c r="K31" i="12"/>
  <c r="L31" i="12"/>
  <c r="M31" i="12"/>
  <c r="J32" i="12"/>
  <c r="K32" i="12"/>
  <c r="L32" i="12"/>
  <c r="M32" i="12"/>
  <c r="J33" i="12"/>
  <c r="K33" i="12"/>
  <c r="L33" i="12"/>
  <c r="M33" i="12"/>
  <c r="J34" i="12"/>
  <c r="K34" i="12"/>
  <c r="L34" i="12"/>
  <c r="M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J56" i="12"/>
  <c r="K56" i="12"/>
  <c r="L56" i="12"/>
  <c r="M56" i="12"/>
  <c r="N56" i="12"/>
  <c r="O56" i="12"/>
  <c r="P56" i="12"/>
  <c r="J57" i="12"/>
  <c r="K57" i="12"/>
  <c r="L57" i="12"/>
  <c r="M57" i="12"/>
  <c r="N57" i="12"/>
  <c r="O57" i="12"/>
  <c r="P57" i="12"/>
  <c r="J58" i="12"/>
  <c r="K58" i="12"/>
  <c r="L58" i="12"/>
  <c r="M58" i="12"/>
  <c r="N58" i="12"/>
  <c r="O58" i="12"/>
  <c r="P58" i="12"/>
  <c r="B2" i="1"/>
  <c r="E6" i="3"/>
  <c r="F6" i="3"/>
  <c r="K6" i="3"/>
  <c r="G6" i="3"/>
  <c r="H6" i="3"/>
  <c r="I6" i="3"/>
  <c r="J6" i="3"/>
  <c r="L6" i="3"/>
  <c r="M6" i="3"/>
  <c r="E7" i="3"/>
  <c r="F7" i="3"/>
  <c r="G7" i="3"/>
  <c r="H7" i="3"/>
  <c r="I7" i="3"/>
  <c r="P7" i="3"/>
  <c r="J7" i="3"/>
  <c r="K7" i="3"/>
  <c r="O7" i="3"/>
  <c r="E8" i="3"/>
  <c r="F8" i="3"/>
  <c r="G8" i="3"/>
  <c r="H8" i="3"/>
  <c r="I8" i="3"/>
  <c r="P8" i="3"/>
  <c r="J8" i="3"/>
  <c r="K8" i="3"/>
  <c r="M8" i="3"/>
  <c r="O8" i="3"/>
  <c r="E9" i="3"/>
  <c r="F9" i="3"/>
  <c r="G9" i="3"/>
  <c r="L9" i="3"/>
  <c r="H9" i="3"/>
  <c r="I9" i="3"/>
  <c r="P9" i="3"/>
  <c r="J9" i="3"/>
  <c r="K9" i="3"/>
  <c r="M9" i="3"/>
  <c r="O9" i="3"/>
  <c r="E10" i="3"/>
  <c r="F10" i="3"/>
  <c r="G10" i="3"/>
  <c r="H10" i="3"/>
  <c r="I10" i="3"/>
  <c r="P10" i="3"/>
  <c r="J10" i="3"/>
  <c r="K10" i="3"/>
  <c r="M10" i="3"/>
  <c r="O10" i="3"/>
  <c r="L10" i="3"/>
  <c r="L8" i="3"/>
  <c r="M7" i="3"/>
  <c r="L7" i="3"/>
  <c r="N10" i="3"/>
  <c r="N9" i="3"/>
  <c r="N8" i="3"/>
  <c r="N7" i="3"/>
  <c r="F10" i="12"/>
  <c r="G10" i="12"/>
  <c r="H10" i="12"/>
  <c r="I10" i="12"/>
  <c r="E10" i="12"/>
  <c r="I9" i="12"/>
  <c r="H9" i="12"/>
  <c r="G9" i="12"/>
  <c r="F9" i="12"/>
  <c r="E9" i="12"/>
  <c r="I8" i="12"/>
  <c r="H8" i="12"/>
  <c r="G8" i="12"/>
  <c r="F8" i="12"/>
  <c r="E8" i="12"/>
  <c r="I7" i="12"/>
  <c r="H7" i="12"/>
  <c r="G7" i="12"/>
  <c r="F7" i="12"/>
  <c r="E7" i="12"/>
  <c r="I6" i="12"/>
  <c r="H6" i="12"/>
  <c r="G6" i="12"/>
  <c r="F6" i="12"/>
  <c r="E6" i="12"/>
  <c r="K10" i="12"/>
  <c r="N10" i="12"/>
  <c r="K9" i="12"/>
  <c r="O8" i="12"/>
  <c r="N8" i="12"/>
  <c r="H5" i="12"/>
  <c r="F5" i="12"/>
  <c r="I5" i="12"/>
  <c r="E5" i="12"/>
  <c r="M10" i="12"/>
  <c r="O10" i="12"/>
  <c r="O9" i="12"/>
  <c r="M8" i="12"/>
  <c r="K8" i="12"/>
  <c r="K7" i="12"/>
  <c r="M6" i="12"/>
  <c r="J6" i="12"/>
  <c r="E18" i="3"/>
  <c r="E15" i="12"/>
  <c r="N21" i="12"/>
  <c r="O21" i="12"/>
  <c r="I21" i="12"/>
  <c r="J21" i="12"/>
  <c r="E21" i="12"/>
  <c r="C21" i="12"/>
  <c r="D21" i="12"/>
  <c r="N20" i="12"/>
  <c r="O20" i="12"/>
  <c r="I20" i="12"/>
  <c r="J20" i="12"/>
  <c r="E20" i="12"/>
  <c r="C20" i="12"/>
  <c r="D20" i="12"/>
  <c r="N19" i="12"/>
  <c r="O19" i="12"/>
  <c r="I19" i="12"/>
  <c r="J19" i="12"/>
  <c r="E19" i="12"/>
  <c r="C19" i="12"/>
  <c r="D19" i="12"/>
  <c r="N18" i="12"/>
  <c r="O18" i="12"/>
  <c r="I18" i="12"/>
  <c r="J18" i="12"/>
  <c r="E18" i="12"/>
  <c r="C18" i="12"/>
  <c r="D18" i="12"/>
  <c r="N17" i="12"/>
  <c r="O17" i="12"/>
  <c r="I17" i="12"/>
  <c r="J17" i="12"/>
  <c r="E17" i="12"/>
  <c r="F17" i="12"/>
  <c r="C17" i="12"/>
  <c r="D17" i="12"/>
  <c r="N16" i="12"/>
  <c r="I16" i="12"/>
  <c r="J16" i="12"/>
  <c r="E16" i="12"/>
  <c r="C16" i="12"/>
  <c r="D16" i="12"/>
  <c r="N15" i="12"/>
  <c r="O15" i="12"/>
  <c r="I15" i="12"/>
  <c r="C15" i="12"/>
  <c r="N21" i="3"/>
  <c r="N20" i="3"/>
  <c r="N19" i="3"/>
  <c r="N18" i="3"/>
  <c r="N17" i="3"/>
  <c r="N16" i="3"/>
  <c r="N15" i="3"/>
  <c r="K21" i="3"/>
  <c r="K20" i="3"/>
  <c r="K19" i="3"/>
  <c r="K18" i="3"/>
  <c r="K17" i="3"/>
  <c r="K16" i="3"/>
  <c r="K15" i="3"/>
  <c r="I21" i="3"/>
  <c r="I20" i="3"/>
  <c r="I19" i="3"/>
  <c r="I18" i="3"/>
  <c r="I17" i="3"/>
  <c r="I16" i="3"/>
  <c r="I15" i="3"/>
  <c r="E15" i="3"/>
  <c r="E21" i="3"/>
  <c r="E20" i="3"/>
  <c r="E19" i="3"/>
  <c r="E17" i="3"/>
  <c r="E16" i="3"/>
  <c r="C21" i="3"/>
  <c r="C20" i="3"/>
  <c r="C19" i="3"/>
  <c r="C18" i="3"/>
  <c r="C17" i="3"/>
  <c r="C16" i="3"/>
  <c r="C15" i="3"/>
  <c r="D15" i="3"/>
  <c r="K5" i="12"/>
  <c r="M7" i="12"/>
  <c r="M9" i="12"/>
  <c r="K6" i="12"/>
  <c r="O7" i="12"/>
  <c r="G5" i="12"/>
  <c r="M5" i="12"/>
  <c r="J5" i="12"/>
  <c r="L5" i="12"/>
  <c r="L6" i="12"/>
  <c r="N7" i="12"/>
  <c r="N9" i="12"/>
  <c r="J7" i="12"/>
  <c r="L7" i="12"/>
  <c r="P7" i="12"/>
  <c r="J8" i="12"/>
  <c r="L8" i="12"/>
  <c r="P8" i="12"/>
  <c r="J9" i="12"/>
  <c r="L9" i="12"/>
  <c r="P9" i="12"/>
  <c r="J10" i="12"/>
  <c r="L10" i="12"/>
  <c r="P10" i="12"/>
  <c r="C22" i="12"/>
  <c r="G16" i="12"/>
  <c r="P16" i="12"/>
  <c r="I22" i="12"/>
  <c r="N22" i="12"/>
  <c r="P22" i="12"/>
  <c r="O16" i="12"/>
  <c r="G18" i="12"/>
  <c r="G19" i="12"/>
  <c r="G20" i="12"/>
  <c r="G21" i="12"/>
  <c r="P17" i="12"/>
  <c r="P18" i="12"/>
  <c r="P19" i="12"/>
  <c r="P20" i="12"/>
  <c r="E22" i="12"/>
  <c r="G22" i="12"/>
  <c r="G15" i="12"/>
  <c r="G17" i="12"/>
  <c r="D15" i="12"/>
  <c r="F15" i="12"/>
  <c r="H15" i="12"/>
  <c r="J15" i="12"/>
  <c r="P15" i="12"/>
  <c r="F16" i="12"/>
  <c r="H16" i="12"/>
  <c r="H17" i="12"/>
  <c r="F18" i="12"/>
  <c r="H18" i="12"/>
  <c r="F19" i="12"/>
  <c r="H19" i="12"/>
  <c r="F20" i="12"/>
  <c r="H20" i="12"/>
  <c r="F21" i="12"/>
  <c r="H21" i="12"/>
  <c r="P21" i="12"/>
  <c r="A22" i="12"/>
  <c r="D22" i="12"/>
  <c r="A22" i="3"/>
  <c r="A22" i="2"/>
  <c r="I15" i="1"/>
  <c r="G15" i="1"/>
  <c r="H22" i="12"/>
  <c r="O22" i="12"/>
  <c r="J22" i="12"/>
  <c r="F22" i="12"/>
  <c r="N3" i="9"/>
  <c r="L3" i="10"/>
  <c r="N3" i="11"/>
  <c r="L3" i="5"/>
  <c r="K7" i="9"/>
  <c r="L7" i="9"/>
  <c r="M7" i="9"/>
  <c r="N7" i="11"/>
  <c r="M7" i="11"/>
  <c r="L7" i="11"/>
  <c r="K7" i="11"/>
  <c r="J6" i="11"/>
  <c r="I6" i="11"/>
  <c r="H6" i="11"/>
  <c r="G6" i="11"/>
  <c r="F6" i="11"/>
  <c r="L7" i="10"/>
  <c r="K7" i="10"/>
  <c r="J7" i="10"/>
  <c r="I7" i="10"/>
  <c r="B14" i="1"/>
  <c r="B21" i="1"/>
  <c r="J6" i="9"/>
  <c r="I6" i="9"/>
  <c r="H6" i="9"/>
  <c r="G6" i="9"/>
  <c r="F6" i="9"/>
  <c r="E22" i="3"/>
  <c r="K6" i="11"/>
  <c r="M6" i="11"/>
  <c r="L6" i="11"/>
  <c r="N6" i="11"/>
  <c r="N7" i="9"/>
  <c r="I7" i="5"/>
  <c r="J7" i="5"/>
  <c r="K7" i="5"/>
  <c r="F22" i="3"/>
  <c r="F15" i="1"/>
  <c r="E15" i="1"/>
  <c r="L7" i="5"/>
  <c r="L6" i="9"/>
  <c r="N6" i="9"/>
  <c r="K6" i="9"/>
  <c r="M6" i="9"/>
  <c r="M15" i="1"/>
  <c r="K15" i="1"/>
  <c r="L15" i="1"/>
  <c r="D21" i="3"/>
  <c r="D19" i="3"/>
  <c r="D17" i="3"/>
  <c r="D16" i="3"/>
  <c r="D20" i="3"/>
  <c r="D18" i="3"/>
  <c r="F17" i="3"/>
  <c r="F16" i="3"/>
  <c r="F18" i="3"/>
  <c r="O19" i="3"/>
  <c r="O17" i="3"/>
  <c r="O21" i="3"/>
  <c r="O16" i="3"/>
  <c r="H18" i="3"/>
  <c r="J21" i="3"/>
  <c r="H17" i="3"/>
  <c r="M18" i="3"/>
  <c r="L17" i="3"/>
  <c r="L19" i="3"/>
  <c r="F19" i="3"/>
  <c r="L21" i="3"/>
  <c r="L20" i="3"/>
  <c r="K22" i="3"/>
  <c r="F15" i="3"/>
  <c r="I22" i="3"/>
  <c r="N22" i="3"/>
  <c r="C22" i="3"/>
  <c r="C19" i="2"/>
  <c r="D19" i="2"/>
  <c r="C18" i="2"/>
  <c r="D18" i="2"/>
  <c r="C20" i="2"/>
  <c r="D20" i="2"/>
  <c r="C21" i="2"/>
  <c r="D21" i="2"/>
  <c r="C15" i="2"/>
  <c r="D15" i="2"/>
  <c r="C17" i="2"/>
  <c r="D17" i="2"/>
  <c r="N16" i="2"/>
  <c r="I16" i="2"/>
  <c r="E16" i="2"/>
  <c r="I15" i="2"/>
  <c r="E18" i="2"/>
  <c r="E19" i="2"/>
  <c r="N15" i="2"/>
  <c r="I20" i="2"/>
  <c r="E21" i="2"/>
  <c r="E17" i="2"/>
  <c r="N18" i="2"/>
  <c r="N17" i="2"/>
  <c r="C16" i="2"/>
  <c r="D16" i="2"/>
  <c r="E15" i="2"/>
  <c r="N19" i="2"/>
  <c r="I17" i="2"/>
  <c r="I19" i="2"/>
  <c r="N20" i="2"/>
  <c r="I21" i="2"/>
  <c r="I18" i="2"/>
  <c r="E20" i="2"/>
  <c r="N21" i="2"/>
  <c r="G19" i="3"/>
  <c r="P19" i="3"/>
  <c r="J22" i="3"/>
  <c r="H22" i="3"/>
  <c r="D22" i="3"/>
  <c r="G22" i="3"/>
  <c r="P22" i="3"/>
  <c r="O22" i="3"/>
  <c r="M22" i="3"/>
  <c r="L22" i="3"/>
  <c r="H19" i="3"/>
  <c r="P20" i="3"/>
  <c r="O15" i="3"/>
  <c r="O20" i="3"/>
  <c r="J19" i="3"/>
  <c r="G16" i="3"/>
  <c r="L15" i="3"/>
  <c r="M19" i="3"/>
  <c r="J18" i="3"/>
  <c r="P18" i="3"/>
  <c r="M20" i="3"/>
  <c r="G18" i="3"/>
  <c r="L16" i="3"/>
  <c r="M16" i="3"/>
  <c r="G20" i="3"/>
  <c r="F20" i="3"/>
  <c r="J15" i="3"/>
  <c r="H15" i="3"/>
  <c r="J16" i="3"/>
  <c r="H16" i="3"/>
  <c r="P16" i="3"/>
  <c r="G15" i="3"/>
  <c r="M15" i="3"/>
  <c r="F21" i="3"/>
  <c r="G21" i="3"/>
  <c r="M21" i="3"/>
  <c r="H20" i="3"/>
  <c r="P21" i="3"/>
  <c r="P15" i="3"/>
  <c r="M17" i="3"/>
  <c r="L18" i="3"/>
  <c r="J17" i="3"/>
  <c r="H21" i="3"/>
  <c r="J20" i="3"/>
  <c r="O18" i="3"/>
  <c r="P17" i="3"/>
  <c r="G17" i="3"/>
  <c r="J18" i="2"/>
  <c r="H18" i="2"/>
  <c r="J21" i="2"/>
  <c r="H21" i="2"/>
  <c r="J19" i="2"/>
  <c r="H19" i="2"/>
  <c r="P19" i="2"/>
  <c r="O19" i="2"/>
  <c r="P18" i="2"/>
  <c r="O18" i="2"/>
  <c r="J20" i="2"/>
  <c r="H20" i="2"/>
  <c r="G19" i="2"/>
  <c r="F19" i="2"/>
  <c r="I22" i="2"/>
  <c r="H15" i="2"/>
  <c r="J15" i="2"/>
  <c r="F16" i="2"/>
  <c r="G16" i="2"/>
  <c r="J16" i="2"/>
  <c r="H16" i="2"/>
  <c r="P16" i="2"/>
  <c r="O16" i="2"/>
  <c r="C22" i="2"/>
  <c r="D22" i="2"/>
  <c r="O21" i="2"/>
  <c r="P21" i="2"/>
  <c r="G20" i="2"/>
  <c r="F20" i="2"/>
  <c r="P20" i="2"/>
  <c r="O20" i="2"/>
  <c r="J17" i="2"/>
  <c r="H17" i="2"/>
  <c r="E22" i="2"/>
  <c r="G15" i="2"/>
  <c r="F15" i="2"/>
  <c r="P17" i="2"/>
  <c r="O17" i="2"/>
  <c r="F17" i="2"/>
  <c r="G17" i="2"/>
  <c r="G21" i="2"/>
  <c r="F21" i="2"/>
  <c r="N22" i="2"/>
  <c r="O15" i="2"/>
  <c r="P15" i="2"/>
  <c r="G18" i="2"/>
  <c r="F18" i="2"/>
  <c r="H22" i="2"/>
  <c r="J22" i="2"/>
  <c r="F22" i="2"/>
  <c r="G22" i="2"/>
  <c r="P22" i="2"/>
  <c r="O22" i="2"/>
  <c r="K20" i="12"/>
  <c r="K19" i="12"/>
  <c r="M20" i="12"/>
  <c r="L20" i="12"/>
  <c r="L19" i="12"/>
  <c r="M19" i="12"/>
  <c r="K18" i="12"/>
  <c r="M18" i="12"/>
  <c r="L18" i="12"/>
  <c r="K17" i="12"/>
  <c r="L17" i="12"/>
  <c r="M17" i="12"/>
  <c r="K16" i="12"/>
  <c r="M16" i="12"/>
  <c r="L16" i="12"/>
  <c r="K15" i="12"/>
  <c r="K16" i="2"/>
  <c r="K18" i="2"/>
  <c r="M18" i="2"/>
  <c r="K20" i="2"/>
  <c r="M16" i="2"/>
  <c r="L16" i="2"/>
  <c r="K21" i="12"/>
  <c r="K22" i="12"/>
  <c r="K15" i="2"/>
  <c r="M15" i="12"/>
  <c r="L15" i="12"/>
  <c r="L18" i="2"/>
  <c r="K19" i="2"/>
  <c r="M19" i="2"/>
  <c r="M20" i="2"/>
  <c r="L20" i="2"/>
  <c r="K17" i="2"/>
  <c r="L22" i="12"/>
  <c r="M22" i="12"/>
  <c r="K21" i="2"/>
  <c r="L15" i="2"/>
  <c r="M15" i="2"/>
  <c r="L21" i="12"/>
  <c r="M21" i="12"/>
  <c r="L19" i="2"/>
  <c r="K22" i="2"/>
  <c r="L22" i="2"/>
  <c r="L17" i="2"/>
  <c r="M17" i="2"/>
  <c r="H15" i="1"/>
  <c r="L21" i="2"/>
  <c r="M21" i="2"/>
  <c r="M22" i="2"/>
  <c r="J15" i="1"/>
  <c r="I10" i="2"/>
  <c r="E10" i="2"/>
  <c r="E9" i="2"/>
  <c r="E8" i="2"/>
  <c r="E7" i="2"/>
  <c r="F10" i="2"/>
  <c r="J10" i="2"/>
  <c r="I9" i="2"/>
  <c r="G7" i="2"/>
  <c r="I7" i="2"/>
  <c r="I8" i="2"/>
  <c r="G8" i="2"/>
  <c r="O8" i="2"/>
  <c r="G10" i="2"/>
  <c r="G9" i="2"/>
  <c r="M9" i="2"/>
  <c r="F8" i="2"/>
  <c r="L8" i="2"/>
  <c r="F9" i="2"/>
  <c r="L9" i="2"/>
  <c r="H9" i="2"/>
  <c r="G6" i="2"/>
  <c r="G5" i="2"/>
  <c r="H10" i="2"/>
  <c r="K10" i="2"/>
  <c r="E5" i="3"/>
  <c r="E14" i="1"/>
  <c r="E16" i="1"/>
  <c r="E22" i="1"/>
  <c r="E23" i="1"/>
  <c r="E6" i="2"/>
  <c r="E5" i="2"/>
  <c r="F7" i="2"/>
  <c r="J7" i="2"/>
  <c r="F6" i="2"/>
  <c r="J6" i="2"/>
  <c r="F5" i="2"/>
  <c r="J5" i="2"/>
  <c r="G5" i="3"/>
  <c r="G14" i="1"/>
  <c r="H8" i="2"/>
  <c r="N9" i="2"/>
  <c r="K8" i="2"/>
  <c r="H7" i="2"/>
  <c r="I6" i="2"/>
  <c r="P7" i="2"/>
  <c r="H5" i="3"/>
  <c r="F5" i="3"/>
  <c r="F14" i="1"/>
  <c r="I5" i="3"/>
  <c r="I14" i="1"/>
  <c r="H6" i="2"/>
  <c r="K6" i="2"/>
  <c r="K9" i="2"/>
  <c r="M7" i="2"/>
  <c r="L6" i="2"/>
  <c r="J8" i="2"/>
  <c r="O9" i="2"/>
  <c r="O10" i="2"/>
  <c r="M8" i="2"/>
  <c r="P9" i="2"/>
  <c r="J5" i="3"/>
  <c r="N7" i="2"/>
  <c r="L5" i="3"/>
  <c r="L5" i="2"/>
  <c r="O7" i="2"/>
  <c r="M10" i="2"/>
  <c r="K14" i="1"/>
  <c r="F16" i="1"/>
  <c r="L14" i="1"/>
  <c r="M14" i="1"/>
  <c r="I16" i="1"/>
  <c r="H14" i="1"/>
  <c r="K7" i="2"/>
  <c r="G16" i="1"/>
  <c r="K5" i="3"/>
  <c r="M5" i="3"/>
  <c r="N10" i="2"/>
  <c r="J9" i="2"/>
  <c r="L10" i="2"/>
  <c r="P8" i="2"/>
  <c r="L7" i="2"/>
  <c r="P10" i="2"/>
  <c r="H5" i="2"/>
  <c r="K5" i="2"/>
  <c r="I5" i="2"/>
  <c r="M5" i="2"/>
  <c r="N8" i="2"/>
  <c r="M6" i="2"/>
  <c r="G22" i="1"/>
  <c r="L16" i="1"/>
  <c r="J14" i="1"/>
  <c r="H16" i="1"/>
  <c r="K16" i="1"/>
  <c r="F22" i="1"/>
  <c r="M16" i="1"/>
  <c r="I22" i="1"/>
  <c r="I23" i="1"/>
  <c r="M22" i="1"/>
  <c r="M23" i="1"/>
  <c r="F23" i="1"/>
  <c r="K22" i="1"/>
  <c r="K23" i="1"/>
  <c r="J16" i="1"/>
  <c r="H22" i="1"/>
  <c r="G23" i="1"/>
  <c r="L22" i="1"/>
  <c r="L23" i="1"/>
  <c r="H23" i="1"/>
  <c r="J22" i="1"/>
  <c r="J23" i="1"/>
</calcChain>
</file>

<file path=xl/sharedStrings.xml><?xml version="1.0" encoding="utf-8"?>
<sst xmlns="http://schemas.openxmlformats.org/spreadsheetml/2006/main" count="485" uniqueCount="123">
  <si>
    <t>* 리포트 정보</t>
    <phoneticPr fontId="2" type="noConversion"/>
  </si>
  <si>
    <t>Client</t>
    <phoneticPr fontId="2" type="noConversion"/>
  </si>
  <si>
    <t>Client Manager</t>
    <phoneticPr fontId="2" type="noConversion"/>
  </si>
  <si>
    <t>Category of business</t>
    <phoneticPr fontId="2" type="noConversion"/>
  </si>
  <si>
    <t>media</t>
    <phoneticPr fontId="2" type="noConversion"/>
  </si>
  <si>
    <t>ebay 파워클릭</t>
    <phoneticPr fontId="2" type="noConversion"/>
  </si>
  <si>
    <t>Running time</t>
  </si>
  <si>
    <t>Campaign manager</t>
  </si>
  <si>
    <t>Contact point</t>
  </si>
  <si>
    <t>* 광고 효과 요약</t>
    <phoneticPr fontId="2" type="noConversion"/>
  </si>
  <si>
    <t>구분</t>
    <phoneticPr fontId="2" type="noConversion"/>
  </si>
  <si>
    <t>노출수</t>
    <phoneticPr fontId="2" type="noConversion"/>
  </si>
  <si>
    <t>클릭수</t>
    <phoneticPr fontId="2" type="noConversion"/>
  </si>
  <si>
    <t xml:space="preserve">총비용 </t>
    <phoneticPr fontId="2" type="noConversion"/>
  </si>
  <si>
    <t>전환수</t>
    <phoneticPr fontId="2" type="noConversion"/>
  </si>
  <si>
    <t>ROAS</t>
    <phoneticPr fontId="2" type="noConversion"/>
  </si>
  <si>
    <t>전환매출</t>
    <phoneticPr fontId="2" type="noConversion"/>
  </si>
  <si>
    <t>합계</t>
    <phoneticPr fontId="2" type="noConversion"/>
  </si>
  <si>
    <t xml:space="preserve">* 전월 대비 </t>
    <phoneticPr fontId="2" type="noConversion"/>
  </si>
  <si>
    <t>기간</t>
    <phoneticPr fontId="2" type="noConversion"/>
  </si>
  <si>
    <t>증감율</t>
    <phoneticPr fontId="2" type="noConversion"/>
  </si>
  <si>
    <t>주차</t>
    <phoneticPr fontId="2" type="noConversion"/>
  </si>
  <si>
    <t>일자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</si>
  <si>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</si>
  <si>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</si>
  <si>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</si>
  <si>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* 요일별 광고 효과_매체 통합</t>
    <phoneticPr fontId="2" type="noConversion"/>
  </si>
  <si>
    <t>요일</t>
    <phoneticPr fontId="2" type="noConversion"/>
  </si>
  <si>
    <t>노출평균</t>
    <phoneticPr fontId="2" type="noConversion"/>
  </si>
  <si>
    <t>노출합계</t>
    <phoneticPr fontId="2" type="noConversion"/>
  </si>
  <si>
    <t>클릭합계</t>
    <phoneticPr fontId="2" type="noConversion"/>
  </si>
  <si>
    <t>클릭평균</t>
    <phoneticPr fontId="2" type="noConversion"/>
  </si>
  <si>
    <t>비용합계</t>
    <phoneticPr fontId="2" type="noConversion"/>
  </si>
  <si>
    <t>비용평균</t>
    <phoneticPr fontId="2" type="noConversion"/>
  </si>
  <si>
    <t>전환수합계</t>
    <phoneticPr fontId="2" type="noConversion"/>
  </si>
  <si>
    <t>전환수평균</t>
    <phoneticPr fontId="2" type="noConversion"/>
  </si>
  <si>
    <t>매출합계</t>
    <phoneticPr fontId="2" type="noConversion"/>
  </si>
  <si>
    <t>매출평균</t>
    <phoneticPr fontId="2" type="noConversion"/>
  </si>
  <si>
    <t>월</t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</si>
  <si>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</si>
  <si>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</si>
  <si>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</si>
  <si>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</si>
  <si>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</si>
  <si>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</si>
  <si>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</si>
  <si>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* 일별 광고 효과_매체 통합</t>
    <phoneticPr fontId="2" type="noConversion"/>
  </si>
  <si>
    <t>total</t>
    <phoneticPr fontId="2" type="noConversion"/>
  </si>
  <si>
    <t>키워드</t>
  </si>
  <si>
    <t>노출수</t>
  </si>
  <si>
    <t>클릭수</t>
  </si>
  <si>
    <t>총비용</t>
  </si>
  <si>
    <t>전환수량</t>
  </si>
  <si>
    <t>*vat 제외</t>
    <phoneticPr fontId="2" type="noConversion"/>
  </si>
  <si>
    <t>ROAS</t>
  </si>
  <si>
    <t>합계</t>
    <phoneticPr fontId="2" type="noConversion"/>
  </si>
  <si>
    <t>Gmarket</t>
    <phoneticPr fontId="2" type="noConversion"/>
  </si>
  <si>
    <t>Auction</t>
    <phoneticPr fontId="2" type="noConversion"/>
  </si>
  <si>
    <t>Gmarket 주차별 추이</t>
    <phoneticPr fontId="2" type="noConversion"/>
  </si>
  <si>
    <t>Gmarket 키워드별 요약</t>
    <phoneticPr fontId="2" type="noConversion"/>
  </si>
  <si>
    <t>Auction 키워드별 요약</t>
    <phoneticPr fontId="2" type="noConversion"/>
  </si>
  <si>
    <t>구분</t>
    <phoneticPr fontId="2" type="noConversion"/>
  </si>
  <si>
    <t>노출영역</t>
    <phoneticPr fontId="2" type="noConversion"/>
  </si>
  <si>
    <t>상품번호</t>
    <phoneticPr fontId="2" type="noConversion"/>
  </si>
  <si>
    <t>wow(총비용)</t>
    <phoneticPr fontId="2" type="noConversion"/>
  </si>
  <si>
    <t>wow(전환수)</t>
    <phoneticPr fontId="2" type="noConversion"/>
  </si>
  <si>
    <t>wow(전환매출)</t>
    <phoneticPr fontId="2" type="noConversion"/>
  </si>
  <si>
    <t>-</t>
    <phoneticPr fontId="2" type="noConversion"/>
  </si>
  <si>
    <t>Auction 주차별 추이</t>
    <phoneticPr fontId="2" type="noConversion"/>
  </si>
  <si>
    <t>-</t>
    <phoneticPr fontId="2" type="noConversion"/>
  </si>
  <si>
    <t>마켓구분</t>
    <phoneticPr fontId="2" type="noConversion"/>
  </si>
  <si>
    <t>Gmarket</t>
    <phoneticPr fontId="2" type="noConversion"/>
  </si>
  <si>
    <t>그룹명</t>
    <phoneticPr fontId="2" type="noConversion"/>
  </si>
  <si>
    <t>마켓구분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</si>
  <si>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</si>
  <si>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</si>
  <si>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</si>
  <si>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전환수</t>
    <phoneticPr fontId="2" type="noConversion"/>
  </si>
  <si>
    <t>ROAS</t>
    <phoneticPr fontId="2" type="noConversion"/>
  </si>
  <si>
    <t>Auction</t>
    <phoneticPr fontId="2" type="noConversion"/>
  </si>
  <si>
    <t>Gmarket 상품별 요약</t>
    <phoneticPr fontId="2" type="noConversion"/>
  </si>
  <si>
    <t>상품ID</t>
    <phoneticPr fontId="2" type="noConversion"/>
  </si>
  <si>
    <t>Auction 상품별 요약</t>
    <phoneticPr fontId="2" type="noConversion"/>
  </si>
  <si>
    <t>상품ID</t>
    <phoneticPr fontId="2" type="noConversion"/>
  </si>
  <si>
    <t>주차별 통합 광고효과 추이</t>
    <phoneticPr fontId="2" type="noConversion"/>
  </si>
  <si>
    <t>노출</t>
    <phoneticPr fontId="2" type="noConversion"/>
  </si>
  <si>
    <t>클릭</t>
    <phoneticPr fontId="2" type="noConversion"/>
  </si>
  <si>
    <t>전환수</t>
    <phoneticPr fontId="2" type="noConversion"/>
  </si>
  <si>
    <t>총비용</t>
    <phoneticPr fontId="2" type="noConversion"/>
  </si>
  <si>
    <t>ROAS</t>
    <phoneticPr fontId="2" type="noConversion"/>
  </si>
  <si>
    <t>전주대비(전환수)</t>
    <phoneticPr fontId="2" type="noConversion"/>
  </si>
  <si>
    <t>전주대비(전환매출)</t>
    <phoneticPr fontId="2" type="noConversion"/>
  </si>
  <si>
    <t>전환매출</t>
    <phoneticPr fontId="2" type="noConversion"/>
  </si>
  <si>
    <t>전주대비(총비용)</t>
    <phoneticPr fontId="2" type="noConversion"/>
  </si>
  <si>
    <t>전주대비(전환매출)</t>
    <phoneticPr fontId="2" type="noConversion"/>
  </si>
  <si>
    <t>전환율</t>
  </si>
  <si>
    <t>클릭율</t>
  </si>
  <si>
    <t>평균클릭단가</t>
  </si>
  <si>
    <t>박현철 대리</t>
    <phoneticPr fontId="2" type="noConversion"/>
  </si>
  <si>
    <t xml:space="preserve"> T : (031)698-3196 / M : 010-8808-9908</t>
    <phoneticPr fontId="2" type="noConversion"/>
  </si>
  <si>
    <t xml:space="preserve"> E-mail: hcpark@gluonkorea.com     Fax : (070)8230-5270</t>
    <phoneticPr fontId="2" type="noConversion"/>
  </si>
  <si>
    <t>12월</t>
    <phoneticPr fontId="2" type="noConversion"/>
  </si>
  <si>
    <t>1월</t>
    <phoneticPr fontId="2" type="noConversion"/>
  </si>
  <si>
    <t>1.01 - 1.07</t>
    <phoneticPr fontId="2" type="noConversion"/>
  </si>
  <si>
    <t>1.08 - 1.14</t>
    <phoneticPr fontId="2" type="noConversion"/>
  </si>
  <si>
    <t>1.15 - 1.21</t>
    <phoneticPr fontId="2" type="noConversion"/>
  </si>
  <si>
    <t>1.22 - 1.28</t>
    <phoneticPr fontId="2" type="noConversion"/>
  </si>
  <si>
    <t>1.29 - 1.31</t>
    <phoneticPr fontId="2" type="noConversion"/>
  </si>
  <si>
    <t>1월 1주</t>
  </si>
  <si>
    <t>1월 2주</t>
  </si>
  <si>
    <t>1월 3주</t>
  </si>
  <si>
    <t>1월 4주</t>
  </si>
  <si>
    <t>1월 5주</t>
  </si>
  <si>
    <t>일</t>
    <phoneticPr fontId="2" type="noConversion"/>
  </si>
  <si>
    <t>1월 1주차</t>
    <phoneticPr fontId="2" type="noConversion"/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</si>
  <si>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01월 01일 ~ 2017년 1월 31일</t>
    </r>
    <phoneticPr fontId="2" type="noConversion"/>
  </si>
  <si>
    <t>네오큐브G</t>
  </si>
  <si>
    <t>네오큐브</t>
  </si>
  <si>
    <t>B347499007</t>
  </si>
  <si>
    <t>B384972192</t>
  </si>
  <si>
    <t>네오큐브A</t>
  </si>
  <si>
    <t>파괴몰닷컴</t>
    <phoneticPr fontId="2" type="noConversion"/>
  </si>
  <si>
    <t>김진우 대표님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</si>
</sst>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0.0%"/>
    <numFmt numFmtId="178" formatCode="_-* #,##0.0_-;\-* #,##0.0_-;_-* &quot;-&quot;_-;_-@_-"/>
  </numFmts>
  <fonts count="18" x14ac:knownFonts="1">
    <font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8"/>
      <name val="나눔고딕"/>
      <family val="2"/>
      <charset val="129"/>
    </font>
    <font>
      <b/>
      <sz val="15"/>
      <color theme="0" tint="-4.9989318521683403E-2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5"/>
      <color theme="0" tint="-4.9989318521683403E-2"/>
      <name val="나눔고딕"/>
      <family val="2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  <font>
      <sz val="10"/>
      <color theme="0"/>
      <name val="나눔고딕"/>
      <family val="3"/>
      <charset val="129"/>
    </font>
    <font>
      <u/>
      <sz val="11"/>
      <color theme="10"/>
      <name val="나눔고딕"/>
      <family val="2"/>
      <charset val="129"/>
    </font>
    <font>
      <u/>
      <sz val="11"/>
      <color theme="11"/>
      <name val="나눔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FF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11" fillId="0" borderId="3" xfId="0" applyFont="1" applyBorder="1">
      <alignment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3" xfId="1" applyFont="1" applyFill="1" applyBorder="1" applyAlignment="1">
      <alignment horizontal="center" vertical="center"/>
    </xf>
    <xf numFmtId="9" fontId="11" fillId="0" borderId="3" xfId="2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 applyAlignment="1">
      <alignment vertical="center"/>
    </xf>
    <xf numFmtId="177" fontId="9" fillId="0" borderId="3" xfId="2" applyNumberFormat="1" applyFont="1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176" fontId="9" fillId="5" borderId="3" xfId="0" applyNumberFormat="1" applyFont="1" applyFill="1" applyBorder="1">
      <alignment vertical="center"/>
    </xf>
    <xf numFmtId="176" fontId="9" fillId="5" borderId="3" xfId="1" applyFont="1" applyFill="1" applyBorder="1">
      <alignment vertical="center"/>
    </xf>
    <xf numFmtId="177" fontId="9" fillId="5" borderId="3" xfId="2" applyNumberFormat="1" applyFont="1" applyFill="1" applyBorder="1">
      <alignment vertical="center"/>
    </xf>
    <xf numFmtId="176" fontId="9" fillId="0" borderId="3" xfId="1" applyFont="1" applyBorder="1">
      <alignment vertical="center"/>
    </xf>
    <xf numFmtId="9" fontId="11" fillId="0" borderId="3" xfId="2" applyFont="1" applyFill="1" applyBorder="1">
      <alignment vertical="center"/>
    </xf>
    <xf numFmtId="9" fontId="11" fillId="0" borderId="3" xfId="2" applyNumberFormat="1" applyFont="1" applyBorder="1">
      <alignment vertical="center"/>
    </xf>
    <xf numFmtId="9" fontId="8" fillId="3" borderId="3" xfId="2" applyNumberFormat="1" applyFont="1" applyFill="1" applyBorder="1" applyAlignment="1">
      <alignment horizontal="right" vertical="center"/>
    </xf>
    <xf numFmtId="0" fontId="8" fillId="3" borderId="15" xfId="0" applyFont="1" applyFill="1" applyBorder="1" applyAlignment="1">
      <alignment horizontal="center" vertical="center"/>
    </xf>
    <xf numFmtId="176" fontId="9" fillId="0" borderId="3" xfId="0" applyNumberFormat="1" applyFont="1" applyFill="1" applyBorder="1">
      <alignment vertical="center"/>
    </xf>
    <xf numFmtId="178" fontId="9" fillId="0" borderId="3" xfId="1" applyNumberFormat="1" applyFont="1" applyBorder="1">
      <alignment vertical="center"/>
    </xf>
    <xf numFmtId="0" fontId="9" fillId="0" borderId="3" xfId="0" applyFont="1" applyFill="1" applyBorder="1">
      <alignment vertical="center"/>
    </xf>
    <xf numFmtId="9" fontId="9" fillId="0" borderId="3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9" fillId="0" borderId="12" xfId="0" applyFont="1" applyBorder="1" applyAlignment="1">
      <alignment vertical="center"/>
    </xf>
    <xf numFmtId="9" fontId="9" fillId="0" borderId="12" xfId="2" applyNumberFormat="1" applyFont="1" applyBorder="1" applyAlignment="1">
      <alignment vertical="center"/>
    </xf>
    <xf numFmtId="177" fontId="9" fillId="5" borderId="12" xfId="2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77" fontId="11" fillId="0" borderId="3" xfId="2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0" xfId="1" applyFont="1" applyBorder="1">
      <alignment vertical="center"/>
    </xf>
    <xf numFmtId="177" fontId="11" fillId="0" borderId="0" xfId="2" applyNumberFormat="1" applyFont="1" applyBorder="1">
      <alignment vertical="center"/>
    </xf>
    <xf numFmtId="178" fontId="11" fillId="0" borderId="0" xfId="1" applyNumberFormat="1" applyFont="1" applyBorder="1">
      <alignment vertical="center"/>
    </xf>
    <xf numFmtId="9" fontId="11" fillId="0" borderId="0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9" fillId="0" borderId="3" xfId="1" applyFont="1" applyBorder="1">
      <alignment vertical="center"/>
    </xf>
    <xf numFmtId="9" fontId="11" fillId="0" borderId="12" xfId="2" applyNumberFormat="1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77" fontId="8" fillId="3" borderId="3" xfId="2" applyNumberFormat="1" applyFont="1" applyFill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9" fontId="11" fillId="0" borderId="3" xfId="2" applyFont="1" applyBorder="1">
      <alignment vertical="center"/>
    </xf>
    <xf numFmtId="9" fontId="11" fillId="0" borderId="3" xfId="2" applyNumberFormat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</cellXfs>
  <cellStyles count="6">
    <cellStyle name="기본" xfId="0" builtinId="0"/>
    <cellStyle name="백분율" xfId="2" builtinId="5"/>
    <cellStyle name="쉼표[0]" xfId="1" builtinId="6"/>
    <cellStyle name="열어 본 하이퍼링크" xfId="5" builtinId="9" hidden="1"/>
    <cellStyle name="표준 2" xfId="3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tabSelected="1" workbookViewId="0"/>
  </sheetViews>
  <sheetFormatPr baseColWidth="10" defaultColWidth="8.7109375" defaultRowHeight="15" x14ac:dyDescent="0.2"/>
  <cols>
    <col min="1" max="1" width="3.42578125" customWidth="1"/>
    <col min="5" max="5" width="11.42578125" bestFit="1" customWidth="1"/>
    <col min="6" max="6" width="9" bestFit="1" customWidth="1"/>
    <col min="9" max="9" width="11.140625" customWidth="1"/>
    <col min="13" max="13" width="11.42578125" bestFit="1" customWidth="1"/>
  </cols>
  <sheetData>
    <row r="2" spans="2:13" ht="24" customHeight="1" x14ac:dyDescent="0.2">
      <c r="B2" s="92" t="str">
        <f>$D$6&amp;" 1월 성과 리포트"</f>
        <v>파괴몰닷컴 1월 성과 리포트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4" spans="2:13" x14ac:dyDescent="0.2">
      <c r="B4" s="5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8"/>
    </row>
    <row r="5" spans="2:13" ht="6" customHeight="1" x14ac:dyDescent="0.2"/>
    <row r="6" spans="2:13" x14ac:dyDescent="0.2">
      <c r="B6" s="86" t="s">
        <v>1</v>
      </c>
      <c r="C6" s="87"/>
      <c r="D6" s="104" t="s">
        <v>121</v>
      </c>
      <c r="E6" s="105"/>
      <c r="F6" s="105"/>
      <c r="G6" s="105"/>
      <c r="H6" s="87" t="s">
        <v>6</v>
      </c>
      <c r="I6" s="87"/>
      <c r="J6" s="93" t="s">
        <v>115</v>
      </c>
      <c r="K6" s="94"/>
      <c r="L6" s="94"/>
      <c r="M6" s="95"/>
    </row>
    <row r="7" spans="2:13" x14ac:dyDescent="0.2">
      <c r="B7" s="102" t="s">
        <v>2</v>
      </c>
      <c r="C7" s="90"/>
      <c r="D7" s="106" t="s">
        <v>122</v>
      </c>
      <c r="E7" s="107"/>
      <c r="F7" s="107"/>
      <c r="G7" s="107"/>
      <c r="H7" s="90" t="s">
        <v>7</v>
      </c>
      <c r="I7" s="90"/>
      <c r="J7" s="96" t="s">
        <v>98</v>
      </c>
      <c r="K7" s="97"/>
      <c r="L7" s="97"/>
      <c r="M7" s="98"/>
    </row>
    <row r="8" spans="2:13" x14ac:dyDescent="0.2">
      <c r="B8" s="102" t="s">
        <v>3</v>
      </c>
      <c r="C8" s="90"/>
      <c r="D8" s="106" t="s">
        <v>69</v>
      </c>
      <c r="E8" s="107"/>
      <c r="F8" s="107"/>
      <c r="G8" s="107"/>
      <c r="H8" s="90" t="s">
        <v>8</v>
      </c>
      <c r="I8" s="90"/>
      <c r="J8" s="96" t="s">
        <v>99</v>
      </c>
      <c r="K8" s="97"/>
      <c r="L8" s="97"/>
      <c r="M8" s="98"/>
    </row>
    <row r="9" spans="2:13" x14ac:dyDescent="0.2">
      <c r="B9" s="103" t="s">
        <v>4</v>
      </c>
      <c r="C9" s="91"/>
      <c r="D9" s="108" t="s">
        <v>5</v>
      </c>
      <c r="E9" s="109"/>
      <c r="F9" s="109"/>
      <c r="G9" s="109"/>
      <c r="H9" s="91"/>
      <c r="I9" s="91"/>
      <c r="J9" s="99" t="s">
        <v>100</v>
      </c>
      <c r="K9" s="100"/>
      <c r="L9" s="100"/>
      <c r="M9" s="101"/>
    </row>
    <row r="10" spans="2:13" ht="9" customHeight="1" x14ac:dyDescent="0.2"/>
    <row r="11" spans="2:13" x14ac:dyDescent="0.2">
      <c r="B11" s="4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82" t="s">
        <v>53</v>
      </c>
      <c r="M11" s="83"/>
    </row>
    <row r="12" spans="2:13" ht="6" customHeight="1" x14ac:dyDescent="0.2"/>
    <row r="13" spans="2:13" x14ac:dyDescent="0.2">
      <c r="B13" s="86" t="s">
        <v>1</v>
      </c>
      <c r="C13" s="87"/>
      <c r="D13" s="6" t="s">
        <v>10</v>
      </c>
      <c r="E13" s="6" t="s">
        <v>11</v>
      </c>
      <c r="F13" s="6" t="s">
        <v>12</v>
      </c>
      <c r="G13" s="6" t="s">
        <v>13</v>
      </c>
      <c r="H13" s="6" t="s">
        <v>14</v>
      </c>
      <c r="I13" s="6" t="s">
        <v>16</v>
      </c>
      <c r="J13" s="61" t="s">
        <v>95</v>
      </c>
      <c r="K13" s="61" t="s">
        <v>96</v>
      </c>
      <c r="L13" s="61" t="s">
        <v>97</v>
      </c>
      <c r="M13" s="6" t="s">
        <v>15</v>
      </c>
    </row>
    <row r="14" spans="2:13" x14ac:dyDescent="0.2">
      <c r="B14" s="84" t="str">
        <f>D6</f>
        <v>파괴몰닷컴</v>
      </c>
      <c r="C14" s="85"/>
      <c r="D14" s="20" t="s">
        <v>56</v>
      </c>
      <c r="E14" s="12">
        <f>Gmarket!E5</f>
        <v>730066</v>
      </c>
      <c r="F14" s="12">
        <f>Gmarket!F5</f>
        <v>10787</v>
      </c>
      <c r="G14" s="12">
        <f>Gmarket!G5</f>
        <v>2036660</v>
      </c>
      <c r="H14" s="12">
        <f>Gmarket!H5</f>
        <v>372</v>
      </c>
      <c r="I14" s="12">
        <f>Gmarket!I5</f>
        <v>2797526</v>
      </c>
      <c r="J14" s="29">
        <f>IFERROR(H14/F14,0)</f>
        <v>3.4485955316584778E-2</v>
      </c>
      <c r="K14" s="13">
        <f t="shared" ref="K14:L16" si="0">IFERROR(F14/E14,0)</f>
        <v>1.4775376472812048E-2</v>
      </c>
      <c r="L14" s="12">
        <f t="shared" si="0"/>
        <v>188.80689719106331</v>
      </c>
      <c r="M14" s="19">
        <f>IFERROR(I14/G14,0)</f>
        <v>1.3735851835848889</v>
      </c>
    </row>
    <row r="15" spans="2:13" x14ac:dyDescent="0.2">
      <c r="B15" s="85"/>
      <c r="C15" s="85"/>
      <c r="D15" s="20" t="s">
        <v>57</v>
      </c>
      <c r="E15" s="12">
        <f>Auction!E5</f>
        <v>730066</v>
      </c>
      <c r="F15" s="12">
        <f>Auction!F5</f>
        <v>10787</v>
      </c>
      <c r="G15" s="12">
        <f>Auction!G5</f>
        <v>2036660</v>
      </c>
      <c r="H15" s="12">
        <f>Auction!H5</f>
        <v>372</v>
      </c>
      <c r="I15" s="12">
        <f>Auction!I5</f>
        <v>2797526</v>
      </c>
      <c r="J15" s="29">
        <f>IFERROR(H15/F15,0)</f>
        <v>3.4485955316584778E-2</v>
      </c>
      <c r="K15" s="13">
        <f t="shared" si="0"/>
        <v>1.4775376472812048E-2</v>
      </c>
      <c r="L15" s="12">
        <f t="shared" si="0"/>
        <v>188.80689719106331</v>
      </c>
      <c r="M15" s="19">
        <f>IFERROR(I15/G15,0)</f>
        <v>1.3735851835848889</v>
      </c>
    </row>
    <row r="16" spans="2:13" ht="13.5" customHeight="1" x14ac:dyDescent="0.2">
      <c r="B16" s="84" t="s">
        <v>17</v>
      </c>
      <c r="C16" s="85"/>
      <c r="D16" s="11"/>
      <c r="E16" s="14">
        <f>SUM(E14:E15)</f>
        <v>1460132</v>
      </c>
      <c r="F16" s="14">
        <f>SUM(F14:F15)</f>
        <v>21574</v>
      </c>
      <c r="G16" s="14">
        <f>SUM(G14:G15)</f>
        <v>4073320</v>
      </c>
      <c r="H16" s="14">
        <f>SUM(H14:H15)</f>
        <v>744</v>
      </c>
      <c r="I16" s="14">
        <f>SUM(I14:I15)</f>
        <v>5595052</v>
      </c>
      <c r="J16" s="29">
        <f>IFERROR(H16/F16,0)</f>
        <v>3.4485955316584778E-2</v>
      </c>
      <c r="K16" s="13">
        <f t="shared" si="0"/>
        <v>1.4775376472812048E-2</v>
      </c>
      <c r="L16" s="12">
        <f t="shared" si="0"/>
        <v>188.80689719106331</v>
      </c>
      <c r="M16" s="19">
        <f>IFERROR(I16/G16,0)</f>
        <v>1.3735851835848889</v>
      </c>
    </row>
    <row r="17" spans="2:13" ht="13" customHeight="1" x14ac:dyDescent="0.2"/>
    <row r="18" spans="2:13" x14ac:dyDescent="0.2">
      <c r="B18" s="4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20" spans="2:13" x14ac:dyDescent="0.2">
      <c r="B20" s="86" t="s">
        <v>1</v>
      </c>
      <c r="C20" s="87"/>
      <c r="D20" s="6" t="s">
        <v>19</v>
      </c>
      <c r="E20" s="6" t="s">
        <v>11</v>
      </c>
      <c r="F20" s="6" t="s">
        <v>12</v>
      </c>
      <c r="G20" s="6" t="s">
        <v>13</v>
      </c>
      <c r="H20" s="6" t="s">
        <v>14</v>
      </c>
      <c r="I20" s="6" t="s">
        <v>16</v>
      </c>
      <c r="J20" s="61" t="s">
        <v>95</v>
      </c>
      <c r="K20" s="61" t="s">
        <v>96</v>
      </c>
      <c r="L20" s="61" t="s">
        <v>97</v>
      </c>
      <c r="M20" s="6" t="s">
        <v>15</v>
      </c>
    </row>
    <row r="21" spans="2:13" x14ac:dyDescent="0.2">
      <c r="B21" s="84" t="str">
        <f>B14</f>
        <v>파괴몰닷컴</v>
      </c>
      <c r="C21" s="84"/>
      <c r="D21" s="63" t="s">
        <v>101</v>
      </c>
      <c r="E21" s="77">
        <v>1626265</v>
      </c>
      <c r="F21" s="77">
        <v>25386</v>
      </c>
      <c r="G21" s="77">
        <v>5036900</v>
      </c>
      <c r="H21" s="77">
        <v>1729</v>
      </c>
      <c r="I21" s="77">
        <v>10390436</v>
      </c>
      <c r="J21" s="79">
        <v>6.8108406208146219E-2</v>
      </c>
      <c r="K21" s="76">
        <v>1.5610002059934881E-2</v>
      </c>
      <c r="L21" s="75">
        <v>198.41251083274247</v>
      </c>
      <c r="M21" s="78">
        <v>2.0628632690742323</v>
      </c>
    </row>
    <row r="22" spans="2:13" x14ac:dyDescent="0.2">
      <c r="B22" s="84"/>
      <c r="C22" s="84"/>
      <c r="D22" s="63" t="s">
        <v>102</v>
      </c>
      <c r="E22" s="12">
        <f>E16</f>
        <v>1460132</v>
      </c>
      <c r="F22" s="12">
        <f>F16</f>
        <v>21574</v>
      </c>
      <c r="G22" s="12">
        <f>G16</f>
        <v>4073320</v>
      </c>
      <c r="H22" s="12">
        <f>H16</f>
        <v>744</v>
      </c>
      <c r="I22" s="12">
        <f>I16</f>
        <v>5595052</v>
      </c>
      <c r="J22" s="19">
        <f>IFERROR(H22/F22,0)</f>
        <v>3.4485955316584778E-2</v>
      </c>
      <c r="K22" s="13">
        <f>IFERROR(F22/E22,0)</f>
        <v>1.4775376472812048E-2</v>
      </c>
      <c r="L22" s="12">
        <f>IFERROR(G22/F22,0)</f>
        <v>188.80689719106331</v>
      </c>
      <c r="M22" s="19">
        <f>IFERROR(I22/G22,0)</f>
        <v>1.3735851835848889</v>
      </c>
    </row>
    <row r="23" spans="2:13" x14ac:dyDescent="0.2">
      <c r="B23" s="88" t="s">
        <v>20</v>
      </c>
      <c r="C23" s="89"/>
      <c r="D23" s="11"/>
      <c r="E23" s="13">
        <f t="shared" ref="E23:M23" si="1">IFERROR(E22/E21-1,0)</f>
        <v>-0.10215616766025215</v>
      </c>
      <c r="F23" s="13">
        <f t="shared" si="1"/>
        <v>-0.15016150634207837</v>
      </c>
      <c r="G23" s="13">
        <f t="shared" si="1"/>
        <v>-0.19130417518711906</v>
      </c>
      <c r="H23" s="13">
        <f>IFERROR(H22/H21-1,0)</f>
        <v>-0.56969346443030655</v>
      </c>
      <c r="I23" s="13">
        <f>IFERROR(I22/I21-1,0)</f>
        <v>-0.46151903538985273</v>
      </c>
      <c r="J23" s="13">
        <f t="shared" si="1"/>
        <v>-0.49366080875256146</v>
      </c>
      <c r="K23" s="13">
        <f>IFERROR(K22/K21-1,0)</f>
        <v>-5.3467359191771591E-2</v>
      </c>
      <c r="L23" s="13">
        <f>IFERROR(L22/L21-1,0)</f>
        <v>-4.8412338523231901E-2</v>
      </c>
      <c r="M23" s="13">
        <f t="shared" si="1"/>
        <v>-0.3341365837584942</v>
      </c>
    </row>
    <row r="24" spans="2:13" ht="17" customHeight="1" x14ac:dyDescent="0.2"/>
  </sheetData>
  <mergeCells count="23">
    <mergeCell ref="H6:I6"/>
    <mergeCell ref="H7:I7"/>
    <mergeCell ref="H8:I9"/>
    <mergeCell ref="B2:M2"/>
    <mergeCell ref="J6:M6"/>
    <mergeCell ref="J7:M7"/>
    <mergeCell ref="J8:M8"/>
    <mergeCell ref="J9:M9"/>
    <mergeCell ref="B6:C6"/>
    <mergeCell ref="B7:C7"/>
    <mergeCell ref="B8:C8"/>
    <mergeCell ref="B9:C9"/>
    <mergeCell ref="D6:G6"/>
    <mergeCell ref="D7:G7"/>
    <mergeCell ref="D8:G8"/>
    <mergeCell ref="D9:G9"/>
    <mergeCell ref="L11:M11"/>
    <mergeCell ref="B16:C16"/>
    <mergeCell ref="B20:C20"/>
    <mergeCell ref="B21:C22"/>
    <mergeCell ref="B23:C23"/>
    <mergeCell ref="B13:C13"/>
    <mergeCell ref="B14:C15"/>
  </mergeCells>
  <phoneticPr fontId="2" type="noConversion"/>
  <pageMargins left="0.7" right="0.7" top="0.75" bottom="0.75" header="0.3" footer="0.3"/>
  <pageSetup paperSize="9" orientation="portrait" r:id="rId1"/>
  <ignoredErrors>
    <ignoredError sqref="M22 H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showGridLines="0" workbookViewId="0"/>
  </sheetViews>
  <sheetFormatPr baseColWidth="10" defaultColWidth="8.7109375" defaultRowHeight="13" x14ac:dyDescent="0.2"/>
  <cols>
    <col min="1" max="1" width="3.42578125" style="7" customWidth="1"/>
    <col min="2" max="2" width="8.7109375" style="7"/>
    <col min="3" max="3" width="10.42578125" style="7" bestFit="1" customWidth="1"/>
    <col min="4" max="4" width="9.42578125" style="7" bestFit="1" customWidth="1"/>
    <col min="5" max="5" width="11.42578125" style="7" bestFit="1" customWidth="1"/>
    <col min="6" max="6" width="9" style="7" bestFit="1" customWidth="1"/>
    <col min="7" max="7" width="10.42578125" style="7" bestFit="1" customWidth="1"/>
    <col min="8" max="8" width="8.7109375" style="7"/>
    <col min="9" max="9" width="11.28515625" style="7" customWidth="1"/>
    <col min="10" max="10" width="9.42578125" style="7" bestFit="1" customWidth="1"/>
    <col min="11" max="11" width="8.7109375" style="7"/>
    <col min="12" max="12" width="10.42578125" style="7" bestFit="1" customWidth="1"/>
    <col min="13" max="13" width="11.42578125" style="7" bestFit="1" customWidth="1"/>
    <col min="14" max="16" width="10.7109375" style="7" customWidth="1"/>
    <col min="17" max="17" width="9.42578125" style="7" customWidth="1"/>
    <col min="18" max="16384" width="8.7109375" style="7"/>
  </cols>
  <sheetData>
    <row r="2" spans="2:16" ht="24" customHeight="1" x14ac:dyDescent="0.2">
      <c r="B2" s="113" t="s">
        <v>84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4" spans="2:16" x14ac:dyDescent="0.2">
      <c r="B4" s="64" t="s">
        <v>21</v>
      </c>
      <c r="C4" s="114" t="s">
        <v>22</v>
      </c>
      <c r="D4" s="114"/>
      <c r="E4" s="6" t="s">
        <v>23</v>
      </c>
      <c r="F4" s="6" t="s">
        <v>24</v>
      </c>
      <c r="G4" s="57" t="s">
        <v>88</v>
      </c>
      <c r="H4" s="57" t="s">
        <v>87</v>
      </c>
      <c r="I4" s="56" t="s">
        <v>92</v>
      </c>
      <c r="J4" s="61" t="s">
        <v>96</v>
      </c>
      <c r="K4" s="61" t="s">
        <v>95</v>
      </c>
      <c r="L4" s="61" t="s">
        <v>97</v>
      </c>
      <c r="M4" s="6" t="s">
        <v>15</v>
      </c>
      <c r="N4" s="56" t="s">
        <v>90</v>
      </c>
      <c r="O4" s="56" t="s">
        <v>93</v>
      </c>
      <c r="P4" s="56" t="s">
        <v>94</v>
      </c>
    </row>
    <row r="5" spans="2:16" x14ac:dyDescent="0.2">
      <c r="B5" s="65" t="s">
        <v>17</v>
      </c>
      <c r="C5" s="115"/>
      <c r="D5" s="115"/>
      <c r="E5" s="32">
        <f>SUM(E6:E10)</f>
        <v>1460132</v>
      </c>
      <c r="F5" s="32">
        <f>SUM(F6:F10)</f>
        <v>21574</v>
      </c>
      <c r="G5" s="32">
        <f>SUM(G6:G10)</f>
        <v>4073320</v>
      </c>
      <c r="H5" s="32">
        <f>SUM(H6:H10)</f>
        <v>744</v>
      </c>
      <c r="I5" s="32">
        <f>SUM(I6:I10)</f>
        <v>5595052</v>
      </c>
      <c r="J5" s="13">
        <f t="shared" ref="J5:J10" si="0">IFERROR(F5/E5,0)</f>
        <v>1.4775376472812048E-2</v>
      </c>
      <c r="K5" s="13">
        <f t="shared" ref="K5:K10" si="1">IFERROR(H5/F5,0)</f>
        <v>3.4485955316584778E-2</v>
      </c>
      <c r="L5" s="33">
        <f t="shared" ref="L5:L10" si="2">IFERROR(G5/F5,0)</f>
        <v>188.80689719106331</v>
      </c>
      <c r="M5" s="19">
        <f t="shared" ref="M5:M10" si="3">IFERROR(I5/G5,0)</f>
        <v>1.3735851835848889</v>
      </c>
      <c r="N5" s="34" t="s">
        <v>67</v>
      </c>
      <c r="O5" s="34" t="s">
        <v>67</v>
      </c>
      <c r="P5" s="34" t="s">
        <v>67</v>
      </c>
    </row>
    <row r="6" spans="2:16" x14ac:dyDescent="0.2">
      <c r="B6" s="63" t="s">
        <v>108</v>
      </c>
      <c r="C6" s="85" t="s">
        <v>103</v>
      </c>
      <c r="D6" s="85"/>
      <c r="E6" s="12">
        <f>Gmarket!E6+Auction!E6</f>
        <v>205844</v>
      </c>
      <c r="F6" s="12">
        <f>Gmarket!F6+Auction!F6</f>
        <v>3116</v>
      </c>
      <c r="G6" s="12">
        <f>Gmarket!G6+Auction!G6</f>
        <v>634760</v>
      </c>
      <c r="H6" s="12">
        <f>Gmarket!H6+Auction!H6</f>
        <v>134</v>
      </c>
      <c r="I6" s="12">
        <f>Gmarket!I6+Auction!I6</f>
        <v>965552</v>
      </c>
      <c r="J6" s="13">
        <f t="shared" si="0"/>
        <v>1.5137677075843842E-2</v>
      </c>
      <c r="K6" s="13">
        <f t="shared" si="1"/>
        <v>4.3003851091142492E-2</v>
      </c>
      <c r="L6" s="33">
        <f t="shared" si="2"/>
        <v>203.70988446726574</v>
      </c>
      <c r="M6" s="19">
        <f t="shared" si="3"/>
        <v>1.5211292456991619</v>
      </c>
      <c r="N6" s="11" t="s">
        <v>67</v>
      </c>
      <c r="O6" s="11" t="s">
        <v>67</v>
      </c>
      <c r="P6" s="11" t="s">
        <v>67</v>
      </c>
    </row>
    <row r="7" spans="2:16" x14ac:dyDescent="0.2">
      <c r="B7" s="66" t="s">
        <v>109</v>
      </c>
      <c r="C7" s="85" t="s">
        <v>104</v>
      </c>
      <c r="D7" s="85"/>
      <c r="E7" s="12">
        <f>Gmarket!E7+Auction!E7</f>
        <v>330546</v>
      </c>
      <c r="F7" s="12">
        <f>Gmarket!F7+Auction!F7</f>
        <v>4946</v>
      </c>
      <c r="G7" s="12">
        <f>Gmarket!G7+Auction!G7</f>
        <v>985200</v>
      </c>
      <c r="H7" s="12">
        <f>Gmarket!H7+Auction!H7</f>
        <v>160</v>
      </c>
      <c r="I7" s="12">
        <f>Gmarket!I7+Auction!I7</f>
        <v>1070508</v>
      </c>
      <c r="J7" s="13">
        <f t="shared" si="0"/>
        <v>1.4963121623011623E-2</v>
      </c>
      <c r="K7" s="13">
        <f t="shared" si="1"/>
        <v>3.2349373230893652E-2</v>
      </c>
      <c r="L7" s="33">
        <f t="shared" si="2"/>
        <v>199.19126566922765</v>
      </c>
      <c r="M7" s="19">
        <f t="shared" si="3"/>
        <v>1.0865895249695494</v>
      </c>
      <c r="N7" s="13">
        <f>IFERROR(H7/H6-1,0)</f>
        <v>0.19402985074626855</v>
      </c>
      <c r="O7" s="13">
        <f>IFERROR(G7/G6-1,0)</f>
        <v>0.55208267691725998</v>
      </c>
      <c r="P7" s="13">
        <f>IFERROR(I7/I6-1,0)</f>
        <v>0.10870051535287595</v>
      </c>
    </row>
    <row r="8" spans="2:16" x14ac:dyDescent="0.2">
      <c r="B8" s="66" t="s">
        <v>110</v>
      </c>
      <c r="C8" s="85" t="s">
        <v>105</v>
      </c>
      <c r="D8" s="85"/>
      <c r="E8" s="12">
        <f>Gmarket!E8+Auction!E8</f>
        <v>351338</v>
      </c>
      <c r="F8" s="12">
        <f>Gmarket!F8+Auction!F8</f>
        <v>4994</v>
      </c>
      <c r="G8" s="12">
        <f>Gmarket!G8+Auction!G8</f>
        <v>930480</v>
      </c>
      <c r="H8" s="12">
        <f>Gmarket!H8+Auction!H8</f>
        <v>172</v>
      </c>
      <c r="I8" s="12">
        <f>Gmarket!I8+Auction!I8</f>
        <v>1492780</v>
      </c>
      <c r="J8" s="13">
        <f t="shared" si="0"/>
        <v>1.4214232448525351E-2</v>
      </c>
      <c r="K8" s="13">
        <f t="shared" si="1"/>
        <v>3.4441329595514616E-2</v>
      </c>
      <c r="L8" s="33">
        <f t="shared" si="2"/>
        <v>186.31958350020025</v>
      </c>
      <c r="M8" s="19">
        <f t="shared" si="3"/>
        <v>1.6043117530736823</v>
      </c>
      <c r="N8" s="13">
        <f>IFERROR(H8/H7-1,0)</f>
        <v>7.4999999999999956E-2</v>
      </c>
      <c r="O8" s="13">
        <f>IFERROR(G8/G7-1,0)</f>
        <v>-5.5542021924482321E-2</v>
      </c>
      <c r="P8" s="13">
        <f>IFERROR(I8/I7-1,0)</f>
        <v>0.39445945289526096</v>
      </c>
    </row>
    <row r="9" spans="2:16" x14ac:dyDescent="0.2">
      <c r="B9" s="66" t="s">
        <v>111</v>
      </c>
      <c r="C9" s="85" t="s">
        <v>106</v>
      </c>
      <c r="D9" s="85"/>
      <c r="E9" s="12">
        <f>Gmarket!E9+Auction!E9</f>
        <v>288250</v>
      </c>
      <c r="F9" s="12">
        <f>Gmarket!F9+Auction!F9</f>
        <v>4130</v>
      </c>
      <c r="G9" s="12">
        <f>Gmarket!G9+Auction!G9</f>
        <v>749540</v>
      </c>
      <c r="H9" s="12">
        <f>Gmarket!H9+Auction!H9</f>
        <v>124</v>
      </c>
      <c r="I9" s="12">
        <f>Gmarket!I9+Auction!I9</f>
        <v>823484</v>
      </c>
      <c r="J9" s="13">
        <f t="shared" si="0"/>
        <v>1.432784041630529E-2</v>
      </c>
      <c r="K9" s="13">
        <f t="shared" si="1"/>
        <v>3.0024213075060532E-2</v>
      </c>
      <c r="L9" s="33">
        <f t="shared" si="2"/>
        <v>181.48668280871669</v>
      </c>
      <c r="M9" s="19">
        <f t="shared" si="3"/>
        <v>1.0986525068708808</v>
      </c>
      <c r="N9" s="13">
        <f>IFERROR(H9/H8-1,0)</f>
        <v>-0.27906976744186052</v>
      </c>
      <c r="O9" s="13">
        <f>IFERROR(G9/G8-1,0)</f>
        <v>-0.19445877396612499</v>
      </c>
      <c r="P9" s="13">
        <f>IFERROR(I9/I8-1,0)</f>
        <v>-0.44835541740912932</v>
      </c>
    </row>
    <row r="10" spans="2:16" x14ac:dyDescent="0.2">
      <c r="B10" s="66" t="s">
        <v>112</v>
      </c>
      <c r="C10" s="85" t="s">
        <v>107</v>
      </c>
      <c r="D10" s="85"/>
      <c r="E10" s="12">
        <f>Gmarket!E10+Auction!E10</f>
        <v>284154</v>
      </c>
      <c r="F10" s="12">
        <f>Gmarket!F10+Auction!F10</f>
        <v>4388</v>
      </c>
      <c r="G10" s="12">
        <f>Gmarket!G10+Auction!G10</f>
        <v>773340</v>
      </c>
      <c r="H10" s="12">
        <f>Gmarket!H10+Auction!H10</f>
        <v>154</v>
      </c>
      <c r="I10" s="12">
        <f>Gmarket!I10+Auction!I10</f>
        <v>1242728</v>
      </c>
      <c r="J10" s="13">
        <f t="shared" si="0"/>
        <v>1.544233056722763E-2</v>
      </c>
      <c r="K10" s="13">
        <f t="shared" si="1"/>
        <v>3.5095715587967181E-2</v>
      </c>
      <c r="L10" s="33">
        <f t="shared" si="2"/>
        <v>176.2397447584321</v>
      </c>
      <c r="M10" s="19">
        <f t="shared" si="3"/>
        <v>1.6069620089481986</v>
      </c>
      <c r="N10" s="13">
        <f>IFERROR(H10/H9-1,0)</f>
        <v>0.24193548387096775</v>
      </c>
      <c r="O10" s="13">
        <f>IFERROR(G10/G9-1,0)</f>
        <v>3.1752808389145404E-2</v>
      </c>
      <c r="P10" s="13">
        <f>IFERROR(I10/I9-1,0)</f>
        <v>0.50911007378406858</v>
      </c>
    </row>
    <row r="11" spans="2:16" x14ac:dyDescent="0.2">
      <c r="B11" s="50"/>
      <c r="C11" s="50"/>
      <c r="D11" s="50"/>
      <c r="E11" s="51"/>
      <c r="F11" s="51"/>
      <c r="G11" s="52"/>
      <c r="H11" s="53"/>
      <c r="I11" s="52"/>
      <c r="J11" s="51"/>
      <c r="K11" s="52"/>
      <c r="L11" s="51"/>
      <c r="M11" s="52"/>
      <c r="N11" s="51"/>
      <c r="O11" s="52"/>
      <c r="P11" s="54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</row>
    <row r="14" spans="2:16" x14ac:dyDescent="0.2">
      <c r="B14" s="10" t="s">
        <v>27</v>
      </c>
      <c r="C14" s="10" t="s">
        <v>29</v>
      </c>
      <c r="D14" s="10" t="s">
        <v>28</v>
      </c>
      <c r="E14" s="10" t="s">
        <v>30</v>
      </c>
      <c r="F14" s="10" t="s">
        <v>31</v>
      </c>
      <c r="G14" s="10" t="s">
        <v>96</v>
      </c>
      <c r="H14" s="10" t="s">
        <v>97</v>
      </c>
      <c r="I14" s="10" t="s">
        <v>32</v>
      </c>
      <c r="J14" s="10" t="s">
        <v>33</v>
      </c>
      <c r="K14" s="10" t="s">
        <v>34</v>
      </c>
      <c r="L14" s="10" t="s">
        <v>35</v>
      </c>
      <c r="M14" s="10" t="s">
        <v>95</v>
      </c>
      <c r="N14" s="10" t="s">
        <v>36</v>
      </c>
      <c r="O14" s="10" t="s">
        <v>37</v>
      </c>
      <c r="P14" s="42" t="s">
        <v>15</v>
      </c>
    </row>
    <row r="15" spans="2:16" x14ac:dyDescent="0.2">
      <c r="B15" s="60" t="s">
        <v>39</v>
      </c>
      <c r="C15" s="12">
        <f>SUMIF($D$28:$D$925,$B$15:$B$21,$E$28:$E$925)</f>
        <v>135081</v>
      </c>
      <c r="D15" s="12">
        <f>C15/COUNTIF($D$28:$D$56,$B$15:$B$21)</f>
        <v>33770.25</v>
      </c>
      <c r="E15" s="12">
        <f ca="1">SUMIF($D$28:$D$925,$B$15:$B$21,$F$28:$F$399)</f>
        <v>2033</v>
      </c>
      <c r="F15" s="12">
        <f ca="1">E15/COUNTIF($D$28:$D$56,$B$15:$B$21)</f>
        <v>508.25</v>
      </c>
      <c r="G15" s="13">
        <f ca="1">IFERROR(E15/C15,0)</f>
        <v>1.5050229121786187E-2</v>
      </c>
      <c r="H15" s="12">
        <f ca="1">IFERROR(I15/E15,0)</f>
        <v>193.03492375799311</v>
      </c>
      <c r="I15" s="12">
        <f>SUMIF($D$28:$D$925,$B$15:$B$21,$G$28:$G$925)</f>
        <v>392440</v>
      </c>
      <c r="J15" s="12">
        <f>I15/COUNTIF($D$28:$D$56,$B$15:$B$21)</f>
        <v>98110</v>
      </c>
      <c r="K15" s="12">
        <f>SUMIF($D$28:$D$925,$B$15:$B$21,$H$28:$H$925)</f>
        <v>67</v>
      </c>
      <c r="L15" s="12">
        <f>K15/COUNTIF($D$28:$D$56,$B$15:$B$21)</f>
        <v>16.75</v>
      </c>
      <c r="M15" s="13">
        <f ca="1">IFERROR(K15/E15,0)</f>
        <v>3.2956222331529762E-2</v>
      </c>
      <c r="N15" s="12">
        <f>SUMIF($D$28:$D$925,$B$15:$B$21,$I$28:$I$925)</f>
        <v>449614</v>
      </c>
      <c r="O15" s="12">
        <f>N15/COUNTIF($D$28:$D$56,$B$15:$B$21)</f>
        <v>112403.5</v>
      </c>
      <c r="P15" s="43">
        <f>IFERROR(N15/I15,0)</f>
        <v>1.1456885128936907</v>
      </c>
    </row>
    <row r="16" spans="2:16" x14ac:dyDescent="0.2">
      <c r="B16" s="60" t="s">
        <v>40</v>
      </c>
      <c r="C16" s="12">
        <f>SUMIF($D$28:$D$925,$B$15:$B$21,$E$28:$E$925)</f>
        <v>120093</v>
      </c>
      <c r="D16" s="12">
        <f>C16/COUNTIF($D$28:$D$56,$B$15:$B$21)</f>
        <v>30023.25</v>
      </c>
      <c r="E16" s="12">
        <f ca="1">SUMIF($D$28:$D$925,$B$15:$B$21,$F$28:$F$399)</f>
        <v>1796</v>
      </c>
      <c r="F16" s="12">
        <f ca="1">E16/COUNTIF($D$28:$D$56,$B$15:$B$21)</f>
        <v>449</v>
      </c>
      <c r="G16" s="13">
        <f t="shared" ref="G16:G22" ca="1" si="4">IFERROR(E16/C16,0)</f>
        <v>1.4955076482392813E-2</v>
      </c>
      <c r="H16" s="12">
        <f t="shared" ref="H16:H22" ca="1" si="5">IFERROR(I16/E16,0)</f>
        <v>187.86191536748331</v>
      </c>
      <c r="I16" s="12">
        <f>SUMIF($D$28:$D$925,$B$15:$B$21,$G$28:$G$925)</f>
        <v>337400</v>
      </c>
      <c r="J16" s="12">
        <f>I16/COUNTIF($D$28:$D$56,$B$15:$B$21)</f>
        <v>84350</v>
      </c>
      <c r="K16" s="12">
        <f>SUMIF($D$28:$D$925,$B$15:$B$21,$H$28:$H$925)</f>
        <v>68</v>
      </c>
      <c r="L16" s="12">
        <f>K16/COUNTIF($D$28:$D$56,$B$15:$B$21)</f>
        <v>17</v>
      </c>
      <c r="M16" s="13">
        <f t="shared" ref="M16:M22" ca="1" si="6">IFERROR(K16/E16,0)</f>
        <v>3.7861915367483297E-2</v>
      </c>
      <c r="N16" s="12">
        <f>SUMIF($D$28:$D$925,$B$15:$B$21,$I$28:$I$925)</f>
        <v>582856</v>
      </c>
      <c r="O16" s="12">
        <f>N16/COUNTIF($D$28:$D$56,$B$15:$B$21)</f>
        <v>145714</v>
      </c>
      <c r="P16" s="43">
        <f t="shared" ref="P16:P22" si="7">IFERROR(N16/I16,0)</f>
        <v>1.7274925903971547</v>
      </c>
    </row>
    <row r="17" spans="1:16" x14ac:dyDescent="0.2">
      <c r="B17" s="60" t="s">
        <v>41</v>
      </c>
      <c r="C17" s="12">
        <f>SUMIF($D$28:$D$925,$B$15:$B$21,$E$28:$E$925)</f>
        <v>94139</v>
      </c>
      <c r="D17" s="12">
        <f>C17/COUNTIF($D$28:$D$56,$B$15:$B$21)</f>
        <v>23534.75</v>
      </c>
      <c r="E17" s="12">
        <f ca="1">SUMIF($D$28:$D$925,$B$15:$B$21,$F$28:$F$399)</f>
        <v>1343</v>
      </c>
      <c r="F17" s="12">
        <f ca="1">E17/COUNTIF($D$28:$D$56,$B$15:$B$21)</f>
        <v>335.75</v>
      </c>
      <c r="G17" s="13">
        <f t="shared" ca="1" si="4"/>
        <v>1.4266138369857339E-2</v>
      </c>
      <c r="H17" s="12">
        <f t="shared" ca="1" si="5"/>
        <v>191.77215189873417</v>
      </c>
      <c r="I17" s="12">
        <f>SUMIF($D$28:$D$925,$B$15:$B$21,$G$28:$G$925)</f>
        <v>257550</v>
      </c>
      <c r="J17" s="12">
        <f>I17/COUNTIF($D$28:$D$56,$B$15:$B$21)</f>
        <v>64387.5</v>
      </c>
      <c r="K17" s="12">
        <f>SUMIF($D$28:$D$925,$B$15:$B$21,$H$28:$H$925)</f>
        <v>46</v>
      </c>
      <c r="L17" s="12">
        <f>K17/COUNTIF($D$28:$D$56,$B$15:$B$21)</f>
        <v>11.5</v>
      </c>
      <c r="M17" s="13">
        <f t="shared" ca="1" si="6"/>
        <v>3.4251675353685777E-2</v>
      </c>
      <c r="N17" s="12">
        <f>SUMIF($D$28:$D$925,$B$15:$B$21,$I$28:$I$925)</f>
        <v>367092</v>
      </c>
      <c r="O17" s="12">
        <f>N17/COUNTIF($D$28:$D$56,$B$15:$B$21)</f>
        <v>91773</v>
      </c>
      <c r="P17" s="43">
        <f t="shared" si="7"/>
        <v>1.4253232382061736</v>
      </c>
    </row>
    <row r="18" spans="1:16" x14ac:dyDescent="0.2">
      <c r="B18" s="60" t="s">
        <v>42</v>
      </c>
      <c r="C18" s="12">
        <f>SUMIF($D$28:$D$925,$B$15:$B$21,$E$28:$E$925)</f>
        <v>96673</v>
      </c>
      <c r="D18" s="12">
        <f>C18/COUNTIF($D$28:$D$56,$B$15:$B$21)</f>
        <v>24168.25</v>
      </c>
      <c r="E18" s="12">
        <f ca="1">SUMIF($D$28:$D$925,$B$15:$B$21,$F$28:$F$399)</f>
        <v>1438</v>
      </c>
      <c r="F18" s="12">
        <f ca="1">E18/COUNTIF($D$28:$D$56,$B$15:$B$21)</f>
        <v>359.5</v>
      </c>
      <c r="G18" s="13">
        <f t="shared" ca="1" si="4"/>
        <v>1.4874887507370206E-2</v>
      </c>
      <c r="H18" s="12">
        <f t="shared" ca="1" si="5"/>
        <v>182.52433936022254</v>
      </c>
      <c r="I18" s="12">
        <f>SUMIF($D$28:$D$925,$B$15:$B$21,$G$28:$G$925)</f>
        <v>262470</v>
      </c>
      <c r="J18" s="12">
        <f>I18/COUNTIF($D$28:$D$56,$B$15:$B$21)</f>
        <v>65617.5</v>
      </c>
      <c r="K18" s="12">
        <f>SUMIF($D$28:$D$925,$B$15:$B$21,$H$28:$H$925)</f>
        <v>39</v>
      </c>
      <c r="L18" s="12">
        <f>K18/COUNTIF($D$28:$D$56,$B$15:$B$21)</f>
        <v>9.75</v>
      </c>
      <c r="M18" s="13">
        <f t="shared" ca="1" si="6"/>
        <v>2.7121001390820583E-2</v>
      </c>
      <c r="N18" s="12">
        <f>SUMIF($D$28:$D$925,$B$15:$B$21,$I$28:$I$925)</f>
        <v>286792</v>
      </c>
      <c r="O18" s="12">
        <f>N18/COUNTIF($D$28:$D$56,$B$15:$B$21)</f>
        <v>71698</v>
      </c>
      <c r="P18" s="43">
        <f t="shared" si="7"/>
        <v>1.0926658284756352</v>
      </c>
    </row>
    <row r="19" spans="1:16" x14ac:dyDescent="0.2">
      <c r="B19" s="60" t="s">
        <v>43</v>
      </c>
      <c r="C19" s="12">
        <f>SUMIF($D$28:$D$925,$B$15:$B$21,$E$28:$E$925)</f>
        <v>80340</v>
      </c>
      <c r="D19" s="12">
        <f>C19/COUNTIF($D$28:$D$56,$B$15:$B$21)</f>
        <v>20085</v>
      </c>
      <c r="E19" s="12">
        <f ca="1">SUMIF($D$28:$D$925,$B$15:$B$21,$F$28:$F$399)</f>
        <v>1161</v>
      </c>
      <c r="F19" s="12">
        <f ca="1">E19/COUNTIF($D$28:$D$56,$B$15:$B$21)</f>
        <v>290.25</v>
      </c>
      <c r="G19" s="13">
        <f t="shared" ca="1" si="4"/>
        <v>1.445108289768484E-2</v>
      </c>
      <c r="H19" s="12">
        <f t="shared" ca="1" si="5"/>
        <v>184.78897502153316</v>
      </c>
      <c r="I19" s="12">
        <f>SUMIF($D$28:$D$925,$B$15:$B$21,$G$28:$G$925)</f>
        <v>214540</v>
      </c>
      <c r="J19" s="12">
        <f>I19/COUNTIF($D$28:$D$56,$B$15:$B$21)</f>
        <v>53635</v>
      </c>
      <c r="K19" s="12">
        <f>SUMIF($D$28:$D$925,$B$15:$B$21,$H$28:$H$925)</f>
        <v>63</v>
      </c>
      <c r="L19" s="12">
        <f>K19/COUNTIF($D$28:$D$56,$B$15:$B$21)</f>
        <v>15.75</v>
      </c>
      <c r="M19" s="13">
        <f t="shared" ca="1" si="6"/>
        <v>5.4263565891472867E-2</v>
      </c>
      <c r="N19" s="12">
        <f>SUMIF($D$28:$D$925,$B$15:$B$21,$I$28:$I$925)</f>
        <v>425770</v>
      </c>
      <c r="O19" s="12">
        <f>N19/COUNTIF($D$28:$D$56,$B$15:$B$21)</f>
        <v>106442.5</v>
      </c>
      <c r="P19" s="43">
        <f t="shared" si="7"/>
        <v>1.9845716416519064</v>
      </c>
    </row>
    <row r="20" spans="1:16" x14ac:dyDescent="0.2">
      <c r="B20" s="60" t="s">
        <v>44</v>
      </c>
      <c r="C20" s="12">
        <f>SUMIF($D$28:$D$925,$B$15:$B$21,$E$28:$E$925)</f>
        <v>79399</v>
      </c>
      <c r="D20" s="12">
        <f>C20/COUNTIF($D$28:$D$56,$B$15:$B$21)</f>
        <v>19849.75</v>
      </c>
      <c r="E20" s="12">
        <f ca="1">SUMIF($D$28:$D$925,$B$15:$B$21,$F$28:$F$399)</f>
        <v>1190</v>
      </c>
      <c r="F20" s="12">
        <f ca="1">E20/COUNTIF($D$28:$D$56,$B$15:$B$21)</f>
        <v>297.5</v>
      </c>
      <c r="G20" s="13">
        <f t="shared" ca="1" si="4"/>
        <v>1.4987594302195241E-2</v>
      </c>
      <c r="H20" s="12">
        <f t="shared" ca="1" si="5"/>
        <v>185.9075630252101</v>
      </c>
      <c r="I20" s="12">
        <f>SUMIF($D$28:$D$925,$B$15:$B$21,$G$28:$G$925)</f>
        <v>221230</v>
      </c>
      <c r="J20" s="12">
        <f>I20/COUNTIF($D$28:$D$56,$B$15:$B$21)</f>
        <v>55307.5</v>
      </c>
      <c r="K20" s="12">
        <f>SUMIF($D$28:$D$925,$B$15:$B$21,$H$28:$H$925)</f>
        <v>25</v>
      </c>
      <c r="L20" s="12">
        <f>K20/COUNTIF($D$28:$D$56,$B$15:$B$21)</f>
        <v>6.25</v>
      </c>
      <c r="M20" s="13">
        <f t="shared" ca="1" si="6"/>
        <v>2.100840336134454E-2</v>
      </c>
      <c r="N20" s="12">
        <f>SUMIF($D$28:$D$925,$B$15:$B$21,$I$28:$I$925)</f>
        <v>189272</v>
      </c>
      <c r="O20" s="12">
        <f>N20/COUNTIF($D$28:$D$56,$B$15:$B$21)</f>
        <v>47318</v>
      </c>
      <c r="P20" s="43">
        <f t="shared" si="7"/>
        <v>0.85554400397776065</v>
      </c>
    </row>
    <row r="21" spans="1:16" x14ac:dyDescent="0.2">
      <c r="B21" s="60" t="s">
        <v>45</v>
      </c>
      <c r="C21" s="12">
        <f>SUMIF($D$28:$D$925,$B$15:$B$21,$E$28:$E$925)</f>
        <v>124341</v>
      </c>
      <c r="D21" s="12">
        <f>C21/COUNTIF($D$28:$D$56,$B$15:$B$21)</f>
        <v>24868.2</v>
      </c>
      <c r="E21" s="12">
        <f ca="1">SUMIF($D$28:$D$925,$B$15:$B$21,$F$28:$F$399)</f>
        <v>1826</v>
      </c>
      <c r="F21" s="12">
        <f ca="1">E21/COUNTIF($D$28:$D$56,$B$15:$B$21)</f>
        <v>365.2</v>
      </c>
      <c r="G21" s="13">
        <f t="shared" ca="1" si="4"/>
        <v>1.4685421542371383E-2</v>
      </c>
      <c r="H21" s="12">
        <f t="shared" ca="1" si="5"/>
        <v>192.23986856516976</v>
      </c>
      <c r="I21" s="12">
        <f>SUMIF($D$28:$D$925,$B$15:$B$21,$G$28:$G$925)</f>
        <v>351030</v>
      </c>
      <c r="J21" s="12">
        <f>I21/COUNTIF($D$28:$D$56,$B$15:$B$21)</f>
        <v>70206</v>
      </c>
      <c r="K21" s="12">
        <f>SUMIF($D$28:$D$925,$B$15:$B$21,$H$28:$H$925)</f>
        <v>64</v>
      </c>
      <c r="L21" s="12">
        <f>K21/COUNTIF($D$28:$D$56,$B$15:$B$21)</f>
        <v>12.8</v>
      </c>
      <c r="M21" s="13">
        <f t="shared" ca="1" si="6"/>
        <v>3.5049288061336253E-2</v>
      </c>
      <c r="N21" s="12">
        <f>SUMIF($D$28:$D$925,$B$15:$B$21,$I$28:$I$925)</f>
        <v>496130</v>
      </c>
      <c r="O21" s="12">
        <f>N21/COUNTIF($D$28:$D$56,$B$15:$B$21)</f>
        <v>99226</v>
      </c>
      <c r="P21" s="43">
        <f t="shared" si="7"/>
        <v>1.4133549839045096</v>
      </c>
    </row>
    <row r="22" spans="1:16" x14ac:dyDescent="0.2">
      <c r="A22" s="58">
        <f>COUNTA(C28:C1048576)</f>
        <v>31</v>
      </c>
      <c r="B22" s="23" t="s">
        <v>17</v>
      </c>
      <c r="C22" s="24">
        <f>SUM(C15:C21)</f>
        <v>730066</v>
      </c>
      <c r="D22" s="25">
        <f>C22/A22</f>
        <v>23550.516129032258</v>
      </c>
      <c r="E22" s="24">
        <f ca="1">SUM(E15:E21)</f>
        <v>10787</v>
      </c>
      <c r="F22" s="25">
        <f ca="1">E22/A22</f>
        <v>347.96774193548384</v>
      </c>
      <c r="G22" s="26">
        <f t="shared" ca="1" si="4"/>
        <v>1.4775376472812048E-2</v>
      </c>
      <c r="H22" s="25">
        <f t="shared" ca="1" si="5"/>
        <v>188.80689719106331</v>
      </c>
      <c r="I22" s="24">
        <f>SUM(I15:I21)</f>
        <v>2036660</v>
      </c>
      <c r="J22" s="25">
        <f>I22/A22</f>
        <v>65698.709677419349</v>
      </c>
      <c r="K22" s="24">
        <f>SUM(K15:K21)</f>
        <v>372</v>
      </c>
      <c r="L22" s="25">
        <f>K22/A22</f>
        <v>12</v>
      </c>
      <c r="M22" s="26">
        <f t="shared" ca="1" si="6"/>
        <v>3.4485955316584778E-2</v>
      </c>
      <c r="N22" s="24">
        <f>SUM(N15:N21)</f>
        <v>2797526</v>
      </c>
      <c r="O22" s="25">
        <f>N22/A22</f>
        <v>90242.774193548394</v>
      </c>
      <c r="P22" s="41">
        <f t="shared" si="7"/>
        <v>1.3735851835848889</v>
      </c>
    </row>
    <row r="24" spans="1:16" ht="16" thickBot="1" x14ac:dyDescent="0.25">
      <c r="B24" s="9" t="s">
        <v>46</v>
      </c>
    </row>
    <row r="25" spans="1:16" x14ac:dyDescent="0.2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1:16" x14ac:dyDescent="0.2">
      <c r="B26" s="116" t="s">
        <v>21</v>
      </c>
      <c r="C26" s="111" t="s">
        <v>22</v>
      </c>
      <c r="D26" s="112"/>
      <c r="E26" s="81" t="s">
        <v>23</v>
      </c>
      <c r="F26" s="81" t="s">
        <v>24</v>
      </c>
      <c r="G26" s="81" t="s">
        <v>25</v>
      </c>
      <c r="H26" s="81" t="s">
        <v>14</v>
      </c>
      <c r="I26" s="81" t="s">
        <v>16</v>
      </c>
      <c r="J26" s="81" t="s">
        <v>95</v>
      </c>
      <c r="K26" s="81" t="s">
        <v>96</v>
      </c>
      <c r="L26" s="81" t="s">
        <v>97</v>
      </c>
      <c r="M26" s="39" t="s">
        <v>15</v>
      </c>
      <c r="N26" s="81" t="s">
        <v>64</v>
      </c>
      <c r="O26" s="81" t="s">
        <v>65</v>
      </c>
      <c r="P26" s="81" t="s">
        <v>66</v>
      </c>
    </row>
    <row r="27" spans="1:16" x14ac:dyDescent="0.2">
      <c r="B27" s="116"/>
      <c r="C27" s="111" t="s">
        <v>47</v>
      </c>
      <c r="D27" s="112"/>
      <c r="E27" s="69">
        <f>SUM(E28:E58)</f>
        <v>730066</v>
      </c>
      <c r="F27" s="69">
        <f t="shared" ref="F27:I27" si="8">SUM(F28:F58)</f>
        <v>10787</v>
      </c>
      <c r="G27" s="69">
        <f t="shared" si="8"/>
        <v>2036660</v>
      </c>
      <c r="H27" s="69">
        <f t="shared" si="8"/>
        <v>372</v>
      </c>
      <c r="I27" s="69">
        <f t="shared" si="8"/>
        <v>2797526</v>
      </c>
      <c r="J27" s="22">
        <f t="shared" ref="J27:J56" si="9">IFERROR(H27/F27,0)</f>
        <v>3.4485955316584778E-2</v>
      </c>
      <c r="K27" s="22">
        <f t="shared" ref="K27:L56" si="10">IFERROR(F27/E27,0)</f>
        <v>1.4775376472812048E-2</v>
      </c>
      <c r="L27" s="69">
        <f t="shared" si="10"/>
        <v>188.80689719106331</v>
      </c>
      <c r="M27" s="40">
        <f t="shared" ref="M27:M56" si="11">IFERROR(I27/G27,0)</f>
        <v>1.3735851835848889</v>
      </c>
      <c r="N27" s="76" t="s">
        <v>67</v>
      </c>
      <c r="O27" s="76" t="s">
        <v>67</v>
      </c>
      <c r="P27" s="76" t="s">
        <v>67</v>
      </c>
    </row>
    <row r="28" spans="1:16" x14ac:dyDescent="0.2">
      <c r="B28" s="80" t="s">
        <v>114</v>
      </c>
      <c r="C28" s="72">
        <v>42736</v>
      </c>
      <c r="D28" s="80" t="s">
        <v>113</v>
      </c>
      <c r="E28" s="75">
        <v>22389</v>
      </c>
      <c r="F28" s="75">
        <v>364</v>
      </c>
      <c r="G28" s="75">
        <v>76430</v>
      </c>
      <c r="H28" s="75">
        <v>15</v>
      </c>
      <c r="I28" s="75">
        <v>112510</v>
      </c>
      <c r="J28" s="76">
        <f t="shared" si="9"/>
        <v>4.1208791208791208E-2</v>
      </c>
      <c r="K28" s="76">
        <f t="shared" si="10"/>
        <v>1.6257983831345749E-2</v>
      </c>
      <c r="L28" s="75">
        <f t="shared" si="10"/>
        <v>209.97252747252747</v>
      </c>
      <c r="M28" s="70">
        <f t="shared" si="11"/>
        <v>1.4720659426926599</v>
      </c>
      <c r="N28" s="76" t="s">
        <v>67</v>
      </c>
      <c r="O28" s="76" t="s">
        <v>67</v>
      </c>
      <c r="P28" s="76" t="s">
        <v>67</v>
      </c>
    </row>
    <row r="29" spans="1:16" ht="12.75" customHeight="1" x14ac:dyDescent="0.2">
      <c r="B29" s="80"/>
      <c r="C29" s="72">
        <v>42737</v>
      </c>
      <c r="D29" s="80" t="s">
        <v>38</v>
      </c>
      <c r="E29" s="75">
        <v>27984</v>
      </c>
      <c r="F29" s="75">
        <v>450</v>
      </c>
      <c r="G29" s="75">
        <v>90180</v>
      </c>
      <c r="H29" s="75">
        <v>18</v>
      </c>
      <c r="I29" s="75">
        <v>134390</v>
      </c>
      <c r="J29" s="76">
        <f t="shared" si="9"/>
        <v>0.04</v>
      </c>
      <c r="K29" s="76">
        <f t="shared" si="10"/>
        <v>1.6080617495711835E-2</v>
      </c>
      <c r="L29" s="75">
        <f t="shared" si="10"/>
        <v>200.4</v>
      </c>
      <c r="M29" s="70">
        <f t="shared" si="11"/>
        <v>1.4902417387447326</v>
      </c>
      <c r="N29" s="76" t="s">
        <v>67</v>
      </c>
      <c r="O29" s="76" t="s">
        <v>67</v>
      </c>
      <c r="P29" s="76" t="s">
        <v>67</v>
      </c>
    </row>
    <row r="30" spans="1:16" ht="12.75" customHeight="1" x14ac:dyDescent="0.2">
      <c r="B30" s="80"/>
      <c r="C30" s="72">
        <v>42738</v>
      </c>
      <c r="D30" s="80" t="s">
        <v>40</v>
      </c>
      <c r="E30" s="75">
        <v>27049</v>
      </c>
      <c r="F30" s="75">
        <v>398</v>
      </c>
      <c r="G30" s="75">
        <v>80080</v>
      </c>
      <c r="H30" s="75">
        <v>24</v>
      </c>
      <c r="I30" s="75">
        <v>165110</v>
      </c>
      <c r="J30" s="76">
        <f t="shared" si="9"/>
        <v>6.030150753768844E-2</v>
      </c>
      <c r="K30" s="76">
        <f t="shared" si="10"/>
        <v>1.4714037487522645E-2</v>
      </c>
      <c r="L30" s="75">
        <f t="shared" si="10"/>
        <v>201.20603015075378</v>
      </c>
      <c r="M30" s="70">
        <f t="shared" si="11"/>
        <v>2.0618131868131866</v>
      </c>
      <c r="N30" s="76" t="s">
        <v>67</v>
      </c>
      <c r="O30" s="76" t="s">
        <v>67</v>
      </c>
      <c r="P30" s="76" t="s">
        <v>67</v>
      </c>
    </row>
    <row r="31" spans="1:16" ht="12.75" customHeight="1" x14ac:dyDescent="0.2">
      <c r="B31" s="80"/>
      <c r="C31" s="72">
        <v>42739</v>
      </c>
      <c r="D31" s="80" t="s">
        <v>41</v>
      </c>
      <c r="E31" s="75">
        <v>25500</v>
      </c>
      <c r="F31" s="75">
        <v>346</v>
      </c>
      <c r="G31" s="75">
        <v>70690</v>
      </c>
      <c r="H31" s="75">
        <v>10</v>
      </c>
      <c r="I31" s="75">
        <v>70766</v>
      </c>
      <c r="J31" s="76">
        <f t="shared" si="9"/>
        <v>2.8901734104046242E-2</v>
      </c>
      <c r="K31" s="76">
        <f t="shared" si="10"/>
        <v>1.3568627450980392E-2</v>
      </c>
      <c r="L31" s="75">
        <f t="shared" si="10"/>
        <v>204.30635838150289</v>
      </c>
      <c r="M31" s="70">
        <f t="shared" si="11"/>
        <v>1.0010751167067478</v>
      </c>
      <c r="N31" s="76" t="s">
        <v>67</v>
      </c>
      <c r="O31" s="76" t="s">
        <v>67</v>
      </c>
      <c r="P31" s="76" t="s">
        <v>67</v>
      </c>
    </row>
    <row r="32" spans="1:16" ht="12.75" customHeight="1" x14ac:dyDescent="0.2">
      <c r="B32" s="80"/>
      <c r="C32" s="72">
        <v>42740</v>
      </c>
      <c r="D32" s="80" t="s">
        <v>42</v>
      </c>
      <c r="E32" s="75">
        <v>24595</v>
      </c>
      <c r="F32" s="75">
        <v>363</v>
      </c>
      <c r="G32" s="75">
        <v>73090</v>
      </c>
      <c r="H32" s="75">
        <v>14</v>
      </c>
      <c r="I32" s="75">
        <v>121800</v>
      </c>
      <c r="J32" s="76">
        <f t="shared" si="9"/>
        <v>3.8567493112947659E-2</v>
      </c>
      <c r="K32" s="76">
        <f t="shared" si="10"/>
        <v>1.4759097377515755E-2</v>
      </c>
      <c r="L32" s="75">
        <f t="shared" si="10"/>
        <v>201.34986225895318</v>
      </c>
      <c r="M32" s="70">
        <f t="shared" si="11"/>
        <v>1.6664386372964839</v>
      </c>
      <c r="N32" s="76" t="s">
        <v>67</v>
      </c>
      <c r="O32" s="76" t="s">
        <v>67</v>
      </c>
      <c r="P32" s="76" t="s">
        <v>67</v>
      </c>
    </row>
    <row r="33" spans="2:16" ht="14.25" customHeight="1" x14ac:dyDescent="0.2">
      <c r="B33" s="80"/>
      <c r="C33" s="72">
        <v>42741</v>
      </c>
      <c r="D33" s="80" t="s">
        <v>43</v>
      </c>
      <c r="E33" s="75">
        <v>20752</v>
      </c>
      <c r="F33" s="75">
        <v>292</v>
      </c>
      <c r="G33" s="75">
        <v>55660</v>
      </c>
      <c r="H33" s="75">
        <v>18</v>
      </c>
      <c r="I33" s="75">
        <v>52500</v>
      </c>
      <c r="J33" s="76">
        <f t="shared" si="9"/>
        <v>6.1643835616438353E-2</v>
      </c>
      <c r="K33" s="76">
        <f t="shared" si="10"/>
        <v>1.4070932922127988E-2</v>
      </c>
      <c r="L33" s="75">
        <f t="shared" si="10"/>
        <v>190.61643835616439</v>
      </c>
      <c r="M33" s="70">
        <f t="shared" si="11"/>
        <v>0.94322673374056776</v>
      </c>
      <c r="N33" s="76" t="s">
        <v>67</v>
      </c>
      <c r="O33" s="76" t="s">
        <v>67</v>
      </c>
      <c r="P33" s="76" t="s">
        <v>67</v>
      </c>
    </row>
    <row r="34" spans="2:16" ht="14.25" customHeight="1" x14ac:dyDescent="0.2">
      <c r="B34" s="80"/>
      <c r="C34" s="72">
        <v>42742</v>
      </c>
      <c r="D34" s="80" t="s">
        <v>44</v>
      </c>
      <c r="E34" s="75">
        <v>19111</v>
      </c>
      <c r="F34" s="75">
        <v>320</v>
      </c>
      <c r="G34" s="75">
        <v>63930</v>
      </c>
      <c r="H34" s="75">
        <v>6</v>
      </c>
      <c r="I34" s="75">
        <v>43764</v>
      </c>
      <c r="J34" s="76">
        <f t="shared" si="9"/>
        <v>1.8749999999999999E-2</v>
      </c>
      <c r="K34" s="76">
        <f t="shared" si="10"/>
        <v>1.6744283396996493E-2</v>
      </c>
      <c r="L34" s="75">
        <f t="shared" si="10"/>
        <v>199.78125</v>
      </c>
      <c r="M34" s="70">
        <f t="shared" si="11"/>
        <v>0.68456123885499764</v>
      </c>
      <c r="N34" s="76" t="s">
        <v>67</v>
      </c>
      <c r="O34" s="76" t="s">
        <v>67</v>
      </c>
      <c r="P34" s="76" t="s">
        <v>67</v>
      </c>
    </row>
    <row r="35" spans="2:16" ht="14.25" customHeight="1" x14ac:dyDescent="0.2">
      <c r="B35" s="80"/>
      <c r="C35" s="72">
        <v>42743</v>
      </c>
      <c r="D35" s="80" t="s">
        <v>45</v>
      </c>
      <c r="E35" s="75">
        <v>23370</v>
      </c>
      <c r="F35" s="75">
        <v>352</v>
      </c>
      <c r="G35" s="75">
        <v>71870</v>
      </c>
      <c r="H35" s="75">
        <v>13</v>
      </c>
      <c r="I35" s="75">
        <v>89750</v>
      </c>
      <c r="J35" s="76">
        <f t="shared" si="9"/>
        <v>3.6931818181818184E-2</v>
      </c>
      <c r="K35" s="76">
        <f t="shared" si="10"/>
        <v>1.5062045357295679E-2</v>
      </c>
      <c r="L35" s="75">
        <f t="shared" si="10"/>
        <v>204.17613636363637</v>
      </c>
      <c r="M35" s="70">
        <f t="shared" si="11"/>
        <v>1.2487825240016697</v>
      </c>
      <c r="N35" s="76">
        <f t="shared" ref="N35:P55" si="12">IFERROR(G35/G28-1,0)</f>
        <v>-5.9662436216145531E-2</v>
      </c>
      <c r="O35" s="76">
        <f t="shared" si="12"/>
        <v>-0.1333333333333333</v>
      </c>
      <c r="P35" s="76">
        <f t="shared" si="12"/>
        <v>-0.20229312949959999</v>
      </c>
    </row>
    <row r="36" spans="2:16" x14ac:dyDescent="0.2">
      <c r="B36" s="80"/>
      <c r="C36" s="72">
        <v>42744</v>
      </c>
      <c r="D36" s="80" t="s">
        <v>38</v>
      </c>
      <c r="E36" s="75">
        <v>26499</v>
      </c>
      <c r="F36" s="75">
        <v>414</v>
      </c>
      <c r="G36" s="75">
        <v>80310</v>
      </c>
      <c r="H36" s="75">
        <v>9</v>
      </c>
      <c r="I36" s="75">
        <v>65400</v>
      </c>
      <c r="J36" s="76">
        <f t="shared" si="9"/>
        <v>2.1739130434782608E-2</v>
      </c>
      <c r="K36" s="76">
        <f t="shared" si="10"/>
        <v>1.562323106532322E-2</v>
      </c>
      <c r="L36" s="75">
        <f t="shared" si="10"/>
        <v>193.98550724637681</v>
      </c>
      <c r="M36" s="70">
        <f t="shared" si="11"/>
        <v>0.8143444153903624</v>
      </c>
      <c r="N36" s="76">
        <f t="shared" si="12"/>
        <v>-0.10944777112441784</v>
      </c>
      <c r="O36" s="76">
        <f t="shared" si="12"/>
        <v>-0.5</v>
      </c>
      <c r="P36" s="76">
        <f t="shared" si="12"/>
        <v>-0.51335664856016072</v>
      </c>
    </row>
    <row r="37" spans="2:16" ht="14.25" customHeight="1" x14ac:dyDescent="0.2">
      <c r="B37" s="80"/>
      <c r="C37" s="72">
        <v>42745</v>
      </c>
      <c r="D37" s="80" t="s">
        <v>40</v>
      </c>
      <c r="E37" s="75">
        <v>26091</v>
      </c>
      <c r="F37" s="75">
        <v>373</v>
      </c>
      <c r="G37" s="75">
        <v>78320</v>
      </c>
      <c r="H37" s="75">
        <v>10</v>
      </c>
      <c r="I37" s="75">
        <v>104900</v>
      </c>
      <c r="J37" s="76">
        <f t="shared" si="9"/>
        <v>2.6809651474530832E-2</v>
      </c>
      <c r="K37" s="76">
        <f t="shared" si="10"/>
        <v>1.4296117435130888E-2</v>
      </c>
      <c r="L37" s="75">
        <f t="shared" si="10"/>
        <v>209.97319034852546</v>
      </c>
      <c r="M37" s="70">
        <f t="shared" si="11"/>
        <v>1.3393769152196118</v>
      </c>
      <c r="N37" s="76">
        <f t="shared" si="12"/>
        <v>-2.1978021978022011E-2</v>
      </c>
      <c r="O37" s="76">
        <f t="shared" si="12"/>
        <v>-0.58333333333333326</v>
      </c>
      <c r="P37" s="76">
        <f t="shared" si="12"/>
        <v>-0.36466598025558716</v>
      </c>
    </row>
    <row r="38" spans="2:16" x14ac:dyDescent="0.2">
      <c r="B38" s="80"/>
      <c r="C38" s="72">
        <v>42746</v>
      </c>
      <c r="D38" s="80" t="s">
        <v>41</v>
      </c>
      <c r="E38" s="75">
        <v>24855</v>
      </c>
      <c r="F38" s="75">
        <v>359</v>
      </c>
      <c r="G38" s="75">
        <v>69420</v>
      </c>
      <c r="H38" s="75">
        <v>10</v>
      </c>
      <c r="I38" s="75">
        <v>57140</v>
      </c>
      <c r="J38" s="76">
        <f t="shared" si="9"/>
        <v>2.7855153203342618E-2</v>
      </c>
      <c r="K38" s="76">
        <f t="shared" si="10"/>
        <v>1.4443773888553611E-2</v>
      </c>
      <c r="L38" s="75">
        <f t="shared" si="10"/>
        <v>193.37047353760445</v>
      </c>
      <c r="M38" s="70">
        <f t="shared" si="11"/>
        <v>0.82310573321809277</v>
      </c>
      <c r="N38" s="76">
        <f t="shared" si="12"/>
        <v>-1.7965766020653584E-2</v>
      </c>
      <c r="O38" s="76">
        <f t="shared" si="12"/>
        <v>0</v>
      </c>
      <c r="P38" s="76">
        <f t="shared" si="12"/>
        <v>-0.19255009467823536</v>
      </c>
    </row>
    <row r="39" spans="2:16" x14ac:dyDescent="0.2">
      <c r="B39" s="80"/>
      <c r="C39" s="72">
        <v>42747</v>
      </c>
      <c r="D39" s="80" t="s">
        <v>42</v>
      </c>
      <c r="E39" s="75">
        <v>30123</v>
      </c>
      <c r="F39" s="75">
        <v>397</v>
      </c>
      <c r="G39" s="75">
        <v>69880</v>
      </c>
      <c r="H39" s="75">
        <v>8</v>
      </c>
      <c r="I39" s="75">
        <v>73692</v>
      </c>
      <c r="J39" s="76">
        <f t="shared" si="9"/>
        <v>2.0151133501259445E-2</v>
      </c>
      <c r="K39" s="76">
        <f t="shared" si="10"/>
        <v>1.3179298210669588E-2</v>
      </c>
      <c r="L39" s="75">
        <f t="shared" si="10"/>
        <v>176.02015113350126</v>
      </c>
      <c r="M39" s="70">
        <f t="shared" si="11"/>
        <v>1.0545506582713222</v>
      </c>
      <c r="N39" s="76">
        <f t="shared" si="12"/>
        <v>-4.3918456697222608E-2</v>
      </c>
      <c r="O39" s="76">
        <f t="shared" si="12"/>
        <v>-0.4285714285714286</v>
      </c>
      <c r="P39" s="76">
        <f t="shared" si="12"/>
        <v>-0.39497536945812806</v>
      </c>
    </row>
    <row r="40" spans="2:16" ht="14.25" customHeight="1" x14ac:dyDescent="0.2">
      <c r="B40" s="80"/>
      <c r="C40" s="72">
        <v>42748</v>
      </c>
      <c r="D40" s="80" t="s">
        <v>43</v>
      </c>
      <c r="E40" s="75">
        <v>21475</v>
      </c>
      <c r="F40" s="75">
        <v>330</v>
      </c>
      <c r="G40" s="75">
        <v>61740</v>
      </c>
      <c r="H40" s="75">
        <v>5</v>
      </c>
      <c r="I40" s="75">
        <v>66400</v>
      </c>
      <c r="J40" s="76">
        <f t="shared" si="9"/>
        <v>1.5151515151515152E-2</v>
      </c>
      <c r="K40" s="76">
        <f t="shared" si="10"/>
        <v>1.5366705471478464E-2</v>
      </c>
      <c r="L40" s="75">
        <f t="shared" si="10"/>
        <v>187.09090909090909</v>
      </c>
      <c r="M40" s="70">
        <f t="shared" si="11"/>
        <v>1.0754778101716878</v>
      </c>
      <c r="N40" s="76">
        <f t="shared" si="12"/>
        <v>0.10923463887890761</v>
      </c>
      <c r="O40" s="76">
        <f t="shared" si="12"/>
        <v>-0.72222222222222221</v>
      </c>
      <c r="P40" s="76">
        <f t="shared" si="12"/>
        <v>0.26476190476190475</v>
      </c>
    </row>
    <row r="41" spans="2:16" ht="14.25" customHeight="1" x14ac:dyDescent="0.2">
      <c r="B41" s="80"/>
      <c r="C41" s="72">
        <v>42749</v>
      </c>
      <c r="D41" s="80" t="s">
        <v>44</v>
      </c>
      <c r="E41" s="75">
        <v>21799</v>
      </c>
      <c r="F41" s="75">
        <v>306</v>
      </c>
      <c r="G41" s="75">
        <v>55790</v>
      </c>
      <c r="H41" s="75">
        <v>12</v>
      </c>
      <c r="I41" s="75">
        <v>101608</v>
      </c>
      <c r="J41" s="76">
        <f t="shared" si="9"/>
        <v>3.9215686274509803E-2</v>
      </c>
      <c r="K41" s="76">
        <f t="shared" si="10"/>
        <v>1.4037341162438644E-2</v>
      </c>
      <c r="L41" s="75">
        <f t="shared" si="10"/>
        <v>182.3202614379085</v>
      </c>
      <c r="M41" s="70">
        <f t="shared" si="11"/>
        <v>1.8212582900161318</v>
      </c>
      <c r="N41" s="76">
        <f t="shared" si="12"/>
        <v>-0.12732676364773976</v>
      </c>
      <c r="O41" s="76">
        <f t="shared" si="12"/>
        <v>1</v>
      </c>
      <c r="P41" s="76">
        <f t="shared" si="12"/>
        <v>1.3217256192304179</v>
      </c>
    </row>
    <row r="42" spans="2:16" ht="13.5" customHeight="1" x14ac:dyDescent="0.2">
      <c r="B42" s="80"/>
      <c r="C42" s="72">
        <v>42750</v>
      </c>
      <c r="D42" s="80" t="s">
        <v>45</v>
      </c>
      <c r="E42" s="75">
        <v>26124</v>
      </c>
      <c r="F42" s="75">
        <v>393</v>
      </c>
      <c r="G42" s="75">
        <v>73770</v>
      </c>
      <c r="H42" s="75">
        <v>20</v>
      </c>
      <c r="I42" s="75">
        <v>182050</v>
      </c>
      <c r="J42" s="76">
        <f t="shared" si="9"/>
        <v>5.0890585241730277E-2</v>
      </c>
      <c r="K42" s="76">
        <f t="shared" si="10"/>
        <v>1.5043638033991731E-2</v>
      </c>
      <c r="L42" s="75">
        <f t="shared" si="10"/>
        <v>187.70992366412213</v>
      </c>
      <c r="M42" s="70">
        <f t="shared" si="11"/>
        <v>2.4678053409244951</v>
      </c>
      <c r="N42" s="76">
        <f t="shared" si="12"/>
        <v>2.6436621678029848E-2</v>
      </c>
      <c r="O42" s="76">
        <f t="shared" si="12"/>
        <v>0.53846153846153855</v>
      </c>
      <c r="P42" s="76">
        <f t="shared" si="12"/>
        <v>1.0284122562674094</v>
      </c>
    </row>
    <row r="43" spans="2:16" x14ac:dyDescent="0.2">
      <c r="B43" s="80"/>
      <c r="C43" s="72">
        <v>42751</v>
      </c>
      <c r="D43" s="80" t="s">
        <v>38</v>
      </c>
      <c r="E43" s="75">
        <v>25195</v>
      </c>
      <c r="F43" s="75">
        <v>365</v>
      </c>
      <c r="G43" s="75">
        <v>70360</v>
      </c>
      <c r="H43" s="75">
        <v>16</v>
      </c>
      <c r="I43" s="75">
        <v>59600</v>
      </c>
      <c r="J43" s="76">
        <f t="shared" si="9"/>
        <v>4.3835616438356165E-2</v>
      </c>
      <c r="K43" s="76">
        <f t="shared" si="10"/>
        <v>1.4487001389164516E-2</v>
      </c>
      <c r="L43" s="75">
        <f t="shared" si="10"/>
        <v>192.76712328767124</v>
      </c>
      <c r="M43" s="70">
        <f t="shared" si="11"/>
        <v>0.84707220011370099</v>
      </c>
      <c r="N43" s="76">
        <f t="shared" si="12"/>
        <v>-0.12389490723446639</v>
      </c>
      <c r="O43" s="76">
        <f t="shared" si="12"/>
        <v>0.77777777777777768</v>
      </c>
      <c r="P43" s="76">
        <f t="shared" si="12"/>
        <v>-8.8685015290519864E-2</v>
      </c>
    </row>
    <row r="44" spans="2:16" ht="14.25" customHeight="1" x14ac:dyDescent="0.2">
      <c r="B44" s="80"/>
      <c r="C44" s="72">
        <v>42752</v>
      </c>
      <c r="D44" s="80" t="s">
        <v>40</v>
      </c>
      <c r="E44" s="75">
        <v>25831</v>
      </c>
      <c r="F44" s="75">
        <v>330</v>
      </c>
      <c r="G44" s="75">
        <v>62510</v>
      </c>
      <c r="H44" s="75">
        <v>5</v>
      </c>
      <c r="I44" s="75">
        <v>52654</v>
      </c>
      <c r="J44" s="76">
        <f t="shared" si="9"/>
        <v>1.5151515151515152E-2</v>
      </c>
      <c r="K44" s="76">
        <f t="shared" si="10"/>
        <v>1.2775347450737487E-2</v>
      </c>
      <c r="L44" s="75">
        <f t="shared" si="10"/>
        <v>189.42424242424244</v>
      </c>
      <c r="M44" s="70">
        <f t="shared" si="11"/>
        <v>0.84232922732362825</v>
      </c>
      <c r="N44" s="76">
        <f t="shared" si="12"/>
        <v>-0.20186414708886624</v>
      </c>
      <c r="O44" s="76">
        <f t="shared" si="12"/>
        <v>-0.5</v>
      </c>
      <c r="P44" s="76">
        <f t="shared" si="12"/>
        <v>-0.49805529075309818</v>
      </c>
    </row>
    <row r="45" spans="2:16" x14ac:dyDescent="0.2">
      <c r="B45" s="80"/>
      <c r="C45" s="72">
        <v>42753</v>
      </c>
      <c r="D45" s="80" t="s">
        <v>41</v>
      </c>
      <c r="E45" s="75">
        <v>25122</v>
      </c>
      <c r="F45" s="75">
        <v>376</v>
      </c>
      <c r="G45" s="75">
        <v>71190</v>
      </c>
      <c r="H45" s="75">
        <v>20</v>
      </c>
      <c r="I45" s="75">
        <v>210386</v>
      </c>
      <c r="J45" s="76">
        <f t="shared" si="9"/>
        <v>5.3191489361702128E-2</v>
      </c>
      <c r="K45" s="76">
        <f t="shared" si="10"/>
        <v>1.4966961229201497E-2</v>
      </c>
      <c r="L45" s="75">
        <f t="shared" si="10"/>
        <v>189.33510638297872</v>
      </c>
      <c r="M45" s="70">
        <f t="shared" si="11"/>
        <v>2.9552746172215199</v>
      </c>
      <c r="N45" s="76">
        <f t="shared" si="12"/>
        <v>2.5496974935177219E-2</v>
      </c>
      <c r="O45" s="76">
        <f t="shared" si="12"/>
        <v>1</v>
      </c>
      <c r="P45" s="76">
        <f t="shared" si="12"/>
        <v>2.6819390969548476</v>
      </c>
    </row>
    <row r="46" spans="2:16" ht="13.5" customHeight="1" x14ac:dyDescent="0.2">
      <c r="B46" s="80"/>
      <c r="C46" s="72">
        <v>42754</v>
      </c>
      <c r="D46" s="80" t="s">
        <v>42</v>
      </c>
      <c r="E46" s="75">
        <v>24869</v>
      </c>
      <c r="F46" s="75">
        <v>372</v>
      </c>
      <c r="G46" s="75">
        <v>69490</v>
      </c>
      <c r="H46" s="75">
        <v>16</v>
      </c>
      <c r="I46" s="75">
        <v>86600</v>
      </c>
      <c r="J46" s="76">
        <f t="shared" si="9"/>
        <v>4.3010752688172046E-2</v>
      </c>
      <c r="K46" s="76">
        <f t="shared" si="10"/>
        <v>1.4958381921267441E-2</v>
      </c>
      <c r="L46" s="75">
        <f t="shared" si="10"/>
        <v>186.80107526881721</v>
      </c>
      <c r="M46" s="70">
        <f t="shared" si="11"/>
        <v>1.2462224780543962</v>
      </c>
      <c r="N46" s="76">
        <f t="shared" si="12"/>
        <v>-5.5809959931311104E-3</v>
      </c>
      <c r="O46" s="76">
        <f t="shared" si="12"/>
        <v>1</v>
      </c>
      <c r="P46" s="76">
        <f t="shared" si="12"/>
        <v>0.17516148292894762</v>
      </c>
    </row>
    <row r="47" spans="2:16" ht="14.25" customHeight="1" x14ac:dyDescent="0.2">
      <c r="B47" s="80"/>
      <c r="C47" s="72">
        <v>42755</v>
      </c>
      <c r="D47" s="80" t="s">
        <v>43</v>
      </c>
      <c r="E47" s="75">
        <v>22460</v>
      </c>
      <c r="F47" s="75">
        <v>292</v>
      </c>
      <c r="G47" s="75">
        <v>54000</v>
      </c>
      <c r="H47" s="75">
        <v>27</v>
      </c>
      <c r="I47" s="75">
        <v>166470</v>
      </c>
      <c r="J47" s="76">
        <f t="shared" si="9"/>
        <v>9.2465753424657529E-2</v>
      </c>
      <c r="K47" s="76">
        <f t="shared" si="10"/>
        <v>1.3000890471950133E-2</v>
      </c>
      <c r="L47" s="75">
        <f t="shared" si="10"/>
        <v>184.93150684931507</v>
      </c>
      <c r="M47" s="70">
        <f t="shared" si="11"/>
        <v>3.0827777777777778</v>
      </c>
      <c r="N47" s="76">
        <f t="shared" si="12"/>
        <v>-0.12536443148688048</v>
      </c>
      <c r="O47" s="76">
        <f t="shared" si="12"/>
        <v>4.4000000000000004</v>
      </c>
      <c r="P47" s="76">
        <f t="shared" si="12"/>
        <v>1.5070783132530119</v>
      </c>
    </row>
    <row r="48" spans="2:16" x14ac:dyDescent="0.2">
      <c r="B48" s="80"/>
      <c r="C48" s="72">
        <v>42756</v>
      </c>
      <c r="D48" s="80" t="s">
        <v>44</v>
      </c>
      <c r="E48" s="75">
        <v>19910</v>
      </c>
      <c r="F48" s="75">
        <v>300</v>
      </c>
      <c r="G48" s="75">
        <v>51850</v>
      </c>
      <c r="H48" s="75">
        <v>1</v>
      </c>
      <c r="I48" s="75">
        <v>8500</v>
      </c>
      <c r="J48" s="76">
        <f t="shared" si="9"/>
        <v>3.3333333333333335E-3</v>
      </c>
      <c r="K48" s="76">
        <f t="shared" si="10"/>
        <v>1.5067805123053743E-2</v>
      </c>
      <c r="L48" s="75">
        <f t="shared" si="10"/>
        <v>172.83333333333334</v>
      </c>
      <c r="M48" s="70">
        <f t="shared" si="11"/>
        <v>0.16393442622950818</v>
      </c>
      <c r="N48" s="76">
        <f t="shared" si="12"/>
        <v>-7.0621975264384296E-2</v>
      </c>
      <c r="O48" s="76">
        <f t="shared" si="12"/>
        <v>-0.91666666666666663</v>
      </c>
      <c r="P48" s="76">
        <f t="shared" si="12"/>
        <v>-0.91634516967167934</v>
      </c>
    </row>
    <row r="49" spans="2:16" ht="13.5" customHeight="1" x14ac:dyDescent="0.2">
      <c r="B49" s="80"/>
      <c r="C49" s="72">
        <v>42757</v>
      </c>
      <c r="D49" s="80" t="s">
        <v>45</v>
      </c>
      <c r="E49" s="75">
        <v>22363</v>
      </c>
      <c r="F49" s="75">
        <v>346</v>
      </c>
      <c r="G49" s="75">
        <v>62700</v>
      </c>
      <c r="H49" s="75">
        <v>6</v>
      </c>
      <c r="I49" s="75">
        <v>68820</v>
      </c>
      <c r="J49" s="76">
        <f t="shared" si="9"/>
        <v>1.7341040462427744E-2</v>
      </c>
      <c r="K49" s="76">
        <f t="shared" si="10"/>
        <v>1.5471984975182221E-2</v>
      </c>
      <c r="L49" s="75">
        <f t="shared" si="10"/>
        <v>181.21387283236993</v>
      </c>
      <c r="M49" s="70">
        <f t="shared" si="11"/>
        <v>1.0976076555023924</v>
      </c>
      <c r="N49" s="76">
        <f t="shared" si="12"/>
        <v>-0.15006100040666936</v>
      </c>
      <c r="O49" s="76">
        <f t="shared" si="12"/>
        <v>-0.7</v>
      </c>
      <c r="P49" s="76">
        <f t="shared" si="12"/>
        <v>-0.62197198571820933</v>
      </c>
    </row>
    <row r="50" spans="2:16" x14ac:dyDescent="0.2">
      <c r="B50" s="80"/>
      <c r="C50" s="72">
        <v>42758</v>
      </c>
      <c r="D50" s="80" t="s">
        <v>38</v>
      </c>
      <c r="E50" s="75">
        <v>24449</v>
      </c>
      <c r="F50" s="75">
        <v>289</v>
      </c>
      <c r="G50" s="75">
        <v>53210</v>
      </c>
      <c r="H50" s="75">
        <v>4</v>
      </c>
      <c r="I50" s="75">
        <v>16700</v>
      </c>
      <c r="J50" s="76">
        <f t="shared" si="9"/>
        <v>1.384083044982699E-2</v>
      </c>
      <c r="K50" s="76">
        <f t="shared" si="10"/>
        <v>1.1820524356824409E-2</v>
      </c>
      <c r="L50" s="75">
        <f t="shared" si="10"/>
        <v>184.11764705882354</v>
      </c>
      <c r="M50" s="70">
        <f t="shared" si="11"/>
        <v>0.31385077992858484</v>
      </c>
      <c r="N50" s="76">
        <f t="shared" si="12"/>
        <v>-0.24374644684479818</v>
      </c>
      <c r="O50" s="76">
        <f t="shared" si="12"/>
        <v>-0.75</v>
      </c>
      <c r="P50" s="76">
        <f t="shared" si="12"/>
        <v>-0.71979865771812079</v>
      </c>
    </row>
    <row r="51" spans="2:16" ht="14.25" customHeight="1" x14ac:dyDescent="0.2">
      <c r="B51" s="80"/>
      <c r="C51" s="72">
        <v>42759</v>
      </c>
      <c r="D51" s="80" t="s">
        <v>40</v>
      </c>
      <c r="E51" s="75">
        <v>11412</v>
      </c>
      <c r="F51" s="75">
        <v>204</v>
      </c>
      <c r="G51" s="75">
        <v>37270</v>
      </c>
      <c r="H51" s="75">
        <v>2</v>
      </c>
      <c r="I51" s="75">
        <v>35852</v>
      </c>
      <c r="J51" s="76">
        <f t="shared" si="9"/>
        <v>9.8039215686274508E-3</v>
      </c>
      <c r="K51" s="76">
        <f t="shared" si="10"/>
        <v>1.7875920084121977E-2</v>
      </c>
      <c r="L51" s="75">
        <f t="shared" si="10"/>
        <v>182.69607843137254</v>
      </c>
      <c r="M51" s="70">
        <f t="shared" si="11"/>
        <v>0.96195331365709691</v>
      </c>
      <c r="N51" s="76">
        <f t="shared" si="12"/>
        <v>-0.40377539593665013</v>
      </c>
      <c r="O51" s="76">
        <f t="shared" si="12"/>
        <v>-0.6</v>
      </c>
      <c r="P51" s="76">
        <f t="shared" si="12"/>
        <v>-0.31910206252136586</v>
      </c>
    </row>
    <row r="52" spans="2:16" x14ac:dyDescent="0.2">
      <c r="B52" s="80"/>
      <c r="C52" s="72">
        <v>42760</v>
      </c>
      <c r="D52" s="80" t="s">
        <v>41</v>
      </c>
      <c r="E52" s="75">
        <v>18662</v>
      </c>
      <c r="F52" s="75">
        <v>262</v>
      </c>
      <c r="G52" s="75">
        <v>46250</v>
      </c>
      <c r="H52" s="75">
        <v>6</v>
      </c>
      <c r="I52" s="75">
        <v>28800</v>
      </c>
      <c r="J52" s="76">
        <f t="shared" si="9"/>
        <v>2.2900763358778626E-2</v>
      </c>
      <c r="K52" s="76">
        <f t="shared" si="10"/>
        <v>1.403922409173722E-2</v>
      </c>
      <c r="L52" s="75">
        <f t="shared" si="10"/>
        <v>176.52671755725191</v>
      </c>
      <c r="M52" s="70">
        <f t="shared" si="11"/>
        <v>0.62270270270270267</v>
      </c>
      <c r="N52" s="76">
        <f t="shared" si="12"/>
        <v>-0.35033010254249197</v>
      </c>
      <c r="O52" s="76">
        <f t="shared" si="12"/>
        <v>-0.7</v>
      </c>
      <c r="P52" s="76">
        <f t="shared" si="12"/>
        <v>-0.8631087619898663</v>
      </c>
    </row>
    <row r="53" spans="2:16" x14ac:dyDescent="0.2">
      <c r="B53" s="80"/>
      <c r="C53" s="72">
        <v>42761</v>
      </c>
      <c r="D53" s="80" t="s">
        <v>42</v>
      </c>
      <c r="E53" s="75">
        <v>17086</v>
      </c>
      <c r="F53" s="75">
        <v>306</v>
      </c>
      <c r="G53" s="75">
        <v>50010</v>
      </c>
      <c r="H53" s="75">
        <v>1</v>
      </c>
      <c r="I53" s="75">
        <v>4700</v>
      </c>
      <c r="J53" s="76">
        <f t="shared" si="9"/>
        <v>3.2679738562091504E-3</v>
      </c>
      <c r="K53" s="76">
        <f t="shared" si="10"/>
        <v>1.7909399508369426E-2</v>
      </c>
      <c r="L53" s="75">
        <f t="shared" si="10"/>
        <v>163.43137254901961</v>
      </c>
      <c r="M53" s="70">
        <f t="shared" si="11"/>
        <v>9.398120375924815E-2</v>
      </c>
      <c r="N53" s="76">
        <f t="shared" si="12"/>
        <v>-0.2803281047632753</v>
      </c>
      <c r="O53" s="76">
        <f t="shared" si="12"/>
        <v>-0.9375</v>
      </c>
      <c r="P53" s="76">
        <f t="shared" si="12"/>
        <v>-0.94572748267898388</v>
      </c>
    </row>
    <row r="54" spans="2:16" x14ac:dyDescent="0.2">
      <c r="B54" s="80"/>
      <c r="C54" s="72">
        <v>42762</v>
      </c>
      <c r="D54" s="80" t="s">
        <v>43</v>
      </c>
      <c r="E54" s="75">
        <v>15653</v>
      </c>
      <c r="F54" s="75">
        <v>247</v>
      </c>
      <c r="G54" s="75">
        <v>43140</v>
      </c>
      <c r="H54" s="75">
        <v>13</v>
      </c>
      <c r="I54" s="75">
        <v>140400</v>
      </c>
      <c r="J54" s="76">
        <f t="shared" si="9"/>
        <v>5.2631578947368418E-2</v>
      </c>
      <c r="K54" s="76">
        <f t="shared" si="10"/>
        <v>1.5779722736855555E-2</v>
      </c>
      <c r="L54" s="75">
        <f t="shared" si="10"/>
        <v>174.65587044534414</v>
      </c>
      <c r="M54" s="70">
        <f t="shared" si="11"/>
        <v>3.25452016689847</v>
      </c>
      <c r="N54" s="76">
        <f t="shared" si="12"/>
        <v>-0.20111111111111113</v>
      </c>
      <c r="O54" s="76">
        <f t="shared" si="12"/>
        <v>-0.5185185185185186</v>
      </c>
      <c r="P54" s="76">
        <f t="shared" si="12"/>
        <v>-0.1566047936565147</v>
      </c>
    </row>
    <row r="55" spans="2:16" x14ac:dyDescent="0.2">
      <c r="B55" s="80"/>
      <c r="C55" s="72">
        <v>42763</v>
      </c>
      <c r="D55" s="80" t="s">
        <v>44</v>
      </c>
      <c r="E55" s="75">
        <v>18579</v>
      </c>
      <c r="F55" s="75">
        <v>264</v>
      </c>
      <c r="G55" s="75">
        <v>49660</v>
      </c>
      <c r="H55" s="75">
        <v>6</v>
      </c>
      <c r="I55" s="75">
        <v>35400</v>
      </c>
      <c r="J55" s="76">
        <f t="shared" si="9"/>
        <v>2.2727272727272728E-2</v>
      </c>
      <c r="K55" s="76">
        <f t="shared" si="10"/>
        <v>1.4209591474245116E-2</v>
      </c>
      <c r="L55" s="75">
        <f t="shared" si="10"/>
        <v>188.10606060606059</v>
      </c>
      <c r="M55" s="70">
        <f t="shared" si="11"/>
        <v>0.71284736206202171</v>
      </c>
      <c r="N55" s="76">
        <f t="shared" si="12"/>
        <v>-4.2237222757955606E-2</v>
      </c>
      <c r="O55" s="76">
        <f t="shared" si="12"/>
        <v>5</v>
      </c>
      <c r="P55" s="76">
        <f t="shared" si="12"/>
        <v>3.1647058823529415</v>
      </c>
    </row>
    <row r="56" spans="2:16" x14ac:dyDescent="0.2">
      <c r="B56" s="80"/>
      <c r="C56" s="72">
        <v>42764</v>
      </c>
      <c r="D56" s="80" t="s">
        <v>45</v>
      </c>
      <c r="E56" s="75">
        <v>30095</v>
      </c>
      <c r="F56" s="75">
        <v>371</v>
      </c>
      <c r="G56" s="75">
        <v>66260</v>
      </c>
      <c r="H56" s="75">
        <v>10</v>
      </c>
      <c r="I56" s="75">
        <v>43000</v>
      </c>
      <c r="J56" s="76">
        <f t="shared" si="9"/>
        <v>2.6954177897574125E-2</v>
      </c>
      <c r="K56" s="76">
        <f t="shared" si="10"/>
        <v>1.2327629174281441E-2</v>
      </c>
      <c r="L56" s="75">
        <f t="shared" si="10"/>
        <v>178.59838274932613</v>
      </c>
      <c r="M56" s="70">
        <f t="shared" si="11"/>
        <v>0.64895864775128287</v>
      </c>
      <c r="N56" s="76">
        <f t="shared" ref="N56:P58" si="13">IFERROR(G56/G49-1,0)</f>
        <v>5.6778309409888372E-2</v>
      </c>
      <c r="O56" s="76">
        <f t="shared" si="13"/>
        <v>0.66666666666666674</v>
      </c>
      <c r="P56" s="76">
        <f t="shared" si="13"/>
        <v>-0.37518163324614939</v>
      </c>
    </row>
    <row r="57" spans="2:16" x14ac:dyDescent="0.2">
      <c r="B57" s="80"/>
      <c r="C57" s="72">
        <v>42765</v>
      </c>
      <c r="D57" s="80" t="s">
        <v>38</v>
      </c>
      <c r="E57" s="75">
        <v>30954</v>
      </c>
      <c r="F57" s="75">
        <v>515</v>
      </c>
      <c r="G57" s="75">
        <v>98380</v>
      </c>
      <c r="H57" s="75">
        <v>20</v>
      </c>
      <c r="I57" s="75">
        <v>173524</v>
      </c>
      <c r="J57" s="76">
        <f>IFERROR(H57/F57,0)</f>
        <v>3.8834951456310676E-2</v>
      </c>
      <c r="K57" s="76">
        <f>IFERROR(F57/E57,0)</f>
        <v>1.6637591264456936E-2</v>
      </c>
      <c r="L57" s="75">
        <f>IFERROR(G57/F57,0)</f>
        <v>191.02912621359224</v>
      </c>
      <c r="M57" s="70">
        <f>IFERROR(I57/G57,0)</f>
        <v>1.7638137832892864</v>
      </c>
      <c r="N57" s="76">
        <f t="shared" si="13"/>
        <v>0.8489005825972562</v>
      </c>
      <c r="O57" s="76">
        <f t="shared" si="13"/>
        <v>4</v>
      </c>
      <c r="P57" s="76">
        <f t="shared" si="13"/>
        <v>9.3906586826347311</v>
      </c>
    </row>
    <row r="58" spans="2:16" x14ac:dyDescent="0.2">
      <c r="B58" s="80"/>
      <c r="C58" s="72">
        <v>42766</v>
      </c>
      <c r="D58" s="80" t="s">
        <v>40</v>
      </c>
      <c r="E58" s="75">
        <v>29710</v>
      </c>
      <c r="F58" s="75">
        <v>491</v>
      </c>
      <c r="G58" s="75">
        <v>79220</v>
      </c>
      <c r="H58" s="75">
        <v>27</v>
      </c>
      <c r="I58" s="75">
        <v>224340</v>
      </c>
      <c r="J58" s="76">
        <f>IFERROR(H58/F58,0)</f>
        <v>5.4989816700610997E-2</v>
      </c>
      <c r="K58" s="76">
        <f>IFERROR(F58/E58,0)</f>
        <v>1.6526422080107708E-2</v>
      </c>
      <c r="L58" s="75">
        <f>IFERROR(G58/F58,0)</f>
        <v>161.34419551934826</v>
      </c>
      <c r="M58" s="70">
        <f>IFERROR(I58/G58,0)</f>
        <v>2.8318606412522089</v>
      </c>
      <c r="N58" s="76">
        <f t="shared" si="13"/>
        <v>1.1255701636705124</v>
      </c>
      <c r="O58" s="76">
        <f t="shared" si="13"/>
        <v>12.5</v>
      </c>
      <c r="P58" s="76">
        <f t="shared" si="13"/>
        <v>5.2573914983822378</v>
      </c>
    </row>
  </sheetData>
  <mergeCells count="13">
    <mergeCell ref="B2:P2"/>
    <mergeCell ref="C6:D6"/>
    <mergeCell ref="C7:D7"/>
    <mergeCell ref="C8:D8"/>
    <mergeCell ref="C9:D9"/>
    <mergeCell ref="C4:D4"/>
    <mergeCell ref="C5:D5"/>
    <mergeCell ref="C10:D10"/>
    <mergeCell ref="B13:P13"/>
    <mergeCell ref="B25:P25"/>
    <mergeCell ref="C26:D26"/>
    <mergeCell ref="C27:D27"/>
    <mergeCell ref="B26:B27"/>
  </mergeCells>
  <phoneticPr fontId="2" type="noConversion"/>
  <pageMargins left="0.7" right="0.7" top="0.75" bottom="0.75" header="0.3" footer="0.3"/>
  <pageSetup paperSize="9" orientation="portrait" r:id="rId1"/>
  <ignoredErrors>
    <ignoredError sqref="E15:E21 K15:K21 J22 D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P58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3" t="s">
        <v>58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4" spans="2:16" x14ac:dyDescent="0.2">
      <c r="B4" s="64" t="s">
        <v>21</v>
      </c>
      <c r="C4" s="114" t="s">
        <v>22</v>
      </c>
      <c r="D4" s="114"/>
      <c r="E4" s="55" t="s">
        <v>85</v>
      </c>
      <c r="F4" s="55" t="s">
        <v>86</v>
      </c>
      <c r="G4" s="55" t="s">
        <v>88</v>
      </c>
      <c r="H4" s="55" t="s">
        <v>87</v>
      </c>
      <c r="I4" s="56" t="s">
        <v>92</v>
      </c>
      <c r="J4" s="61" t="s">
        <v>95</v>
      </c>
      <c r="K4" s="61" t="s">
        <v>96</v>
      </c>
      <c r="L4" s="61" t="s">
        <v>97</v>
      </c>
      <c r="M4" s="55" t="s">
        <v>89</v>
      </c>
      <c r="N4" s="56" t="s">
        <v>93</v>
      </c>
      <c r="O4" s="56" t="s">
        <v>90</v>
      </c>
      <c r="P4" s="56" t="s">
        <v>91</v>
      </c>
    </row>
    <row r="5" spans="2:16" x14ac:dyDescent="0.2">
      <c r="B5" s="71" t="s">
        <v>17</v>
      </c>
      <c r="C5" s="115"/>
      <c r="D5" s="115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4" t="s">
        <v>108</v>
      </c>
      <c r="C6" s="85" t="s">
        <v>103</v>
      </c>
      <c r="D6" s="85"/>
      <c r="E6" s="67">
        <f>SUM(E28:E31)</f>
        <v>102922</v>
      </c>
      <c r="F6" s="67">
        <f t="shared" ref="F6:I6" si="3">SUM(F28:F31)</f>
        <v>1558</v>
      </c>
      <c r="G6" s="67">
        <f t="shared" si="3"/>
        <v>317380</v>
      </c>
      <c r="H6" s="67">
        <f t="shared" si="3"/>
        <v>67</v>
      </c>
      <c r="I6" s="67">
        <f t="shared" si="3"/>
        <v>482776</v>
      </c>
      <c r="J6" s="68">
        <f t="shared" si="0"/>
        <v>4.3003851091142492E-2</v>
      </c>
      <c r="K6" s="68">
        <f t="shared" si="1"/>
        <v>1.5137677075843842E-2</v>
      </c>
      <c r="L6" s="67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4" t="s">
        <v>109</v>
      </c>
      <c r="C7" s="85" t="s">
        <v>104</v>
      </c>
      <c r="D7" s="85"/>
      <c r="E7" s="67">
        <f>SUM(E32:E38)</f>
        <v>165273</v>
      </c>
      <c r="F7" s="67">
        <f t="shared" ref="F7:I7" si="4">SUM(F32:F38)</f>
        <v>2473</v>
      </c>
      <c r="G7" s="67">
        <f t="shared" si="4"/>
        <v>492600</v>
      </c>
      <c r="H7" s="67">
        <f t="shared" si="4"/>
        <v>80</v>
      </c>
      <c r="I7" s="67">
        <f t="shared" si="4"/>
        <v>535254</v>
      </c>
      <c r="J7" s="68">
        <f t="shared" si="0"/>
        <v>3.2349373230893652E-2</v>
      </c>
      <c r="K7" s="68">
        <f t="shared" si="1"/>
        <v>1.4963121623011623E-2</v>
      </c>
      <c r="L7" s="67">
        <f t="shared" si="1"/>
        <v>199.19126566922765</v>
      </c>
      <c r="M7" s="28">
        <f t="shared" si="2"/>
        <v>1.0865895249695494</v>
      </c>
      <c r="N7" s="68">
        <f t="shared" ref="N7:P10" si="5">IFERROR(G7/G6-1,0)</f>
        <v>0.55208267691725998</v>
      </c>
      <c r="O7" s="68">
        <f t="shared" si="5"/>
        <v>0.19402985074626855</v>
      </c>
      <c r="P7" s="68">
        <f t="shared" si="5"/>
        <v>0.10870051535287595</v>
      </c>
    </row>
    <row r="8" spans="2:16" x14ac:dyDescent="0.2">
      <c r="B8" s="74" t="s">
        <v>110</v>
      </c>
      <c r="C8" s="85" t="s">
        <v>105</v>
      </c>
      <c r="D8" s="85"/>
      <c r="E8" s="67">
        <f>SUM(E39:E45)</f>
        <v>175669</v>
      </c>
      <c r="F8" s="67">
        <f t="shared" ref="F8:I8" si="6">SUM(F39:F45)</f>
        <v>2497</v>
      </c>
      <c r="G8" s="67">
        <f t="shared" si="6"/>
        <v>465240</v>
      </c>
      <c r="H8" s="67">
        <f t="shared" si="6"/>
        <v>86</v>
      </c>
      <c r="I8" s="67">
        <f t="shared" si="6"/>
        <v>746390</v>
      </c>
      <c r="J8" s="68">
        <f t="shared" si="0"/>
        <v>3.4441329595514616E-2</v>
      </c>
      <c r="K8" s="68">
        <f t="shared" si="1"/>
        <v>1.4214232448525351E-2</v>
      </c>
      <c r="L8" s="67">
        <f t="shared" si="1"/>
        <v>186.31958350020025</v>
      </c>
      <c r="M8" s="28">
        <f t="shared" si="2"/>
        <v>1.6043117530736823</v>
      </c>
      <c r="N8" s="68">
        <f t="shared" si="5"/>
        <v>-5.5542021924482321E-2</v>
      </c>
      <c r="O8" s="68">
        <f t="shared" si="5"/>
        <v>7.4999999999999956E-2</v>
      </c>
      <c r="P8" s="68">
        <f t="shared" si="5"/>
        <v>0.39445945289526096</v>
      </c>
    </row>
    <row r="9" spans="2:16" x14ac:dyDescent="0.2">
      <c r="B9" s="74" t="s">
        <v>111</v>
      </c>
      <c r="C9" s="85" t="s">
        <v>106</v>
      </c>
      <c r="D9" s="85"/>
      <c r="E9" s="67">
        <f>SUM(E46:E52)</f>
        <v>144125</v>
      </c>
      <c r="F9" s="67">
        <f t="shared" ref="F9:I9" si="7">SUM(F46:F52)</f>
        <v>2065</v>
      </c>
      <c r="G9" s="67">
        <f t="shared" si="7"/>
        <v>374770</v>
      </c>
      <c r="H9" s="67">
        <f t="shared" si="7"/>
        <v>62</v>
      </c>
      <c r="I9" s="67">
        <f t="shared" si="7"/>
        <v>411742</v>
      </c>
      <c r="J9" s="68">
        <f t="shared" si="0"/>
        <v>3.0024213075060532E-2</v>
      </c>
      <c r="K9" s="68">
        <f t="shared" si="1"/>
        <v>1.432784041630529E-2</v>
      </c>
      <c r="L9" s="67">
        <f t="shared" si="1"/>
        <v>181.48668280871669</v>
      </c>
      <c r="M9" s="28">
        <f t="shared" si="2"/>
        <v>1.0986525068708808</v>
      </c>
      <c r="N9" s="68">
        <f t="shared" si="5"/>
        <v>-0.19445877396612499</v>
      </c>
      <c r="O9" s="68">
        <f t="shared" si="5"/>
        <v>-0.27906976744186052</v>
      </c>
      <c r="P9" s="68">
        <f t="shared" si="5"/>
        <v>-0.44835541740912932</v>
      </c>
    </row>
    <row r="10" spans="2:16" x14ac:dyDescent="0.2">
      <c r="B10" s="74" t="s">
        <v>112</v>
      </c>
      <c r="C10" s="85" t="s">
        <v>107</v>
      </c>
      <c r="D10" s="85"/>
      <c r="E10" s="67">
        <f>SUM(E53:E58)</f>
        <v>142077</v>
      </c>
      <c r="F10" s="67">
        <f t="shared" ref="F10:I10" si="8">SUM(F53:F58)</f>
        <v>2194</v>
      </c>
      <c r="G10" s="67">
        <f t="shared" si="8"/>
        <v>386670</v>
      </c>
      <c r="H10" s="67">
        <f t="shared" si="8"/>
        <v>77</v>
      </c>
      <c r="I10" s="67">
        <f t="shared" si="8"/>
        <v>621364</v>
      </c>
      <c r="J10" s="68">
        <f t="shared" si="0"/>
        <v>3.5095715587967181E-2</v>
      </c>
      <c r="K10" s="68">
        <f t="shared" si="1"/>
        <v>1.544233056722763E-2</v>
      </c>
      <c r="L10" s="67">
        <f t="shared" si="1"/>
        <v>176.2397447584321</v>
      </c>
      <c r="M10" s="28">
        <f t="shared" si="2"/>
        <v>1.6069620089481986</v>
      </c>
      <c r="N10" s="68">
        <f t="shared" si="5"/>
        <v>3.1752808389145404E-2</v>
      </c>
      <c r="O10" s="68">
        <f t="shared" si="5"/>
        <v>0.24193548387096775</v>
      </c>
      <c r="P10" s="68">
        <f t="shared" si="5"/>
        <v>0.50911007378406858</v>
      </c>
    </row>
    <row r="11" spans="2:16" x14ac:dyDescent="0.2">
      <c r="B11" s="50"/>
      <c r="C11" s="50"/>
      <c r="D11" s="50"/>
      <c r="E11" s="51"/>
      <c r="F11" s="51"/>
      <c r="G11" s="52"/>
      <c r="H11" s="53"/>
      <c r="I11" s="52"/>
      <c r="J11" s="51"/>
      <c r="K11" s="52"/>
      <c r="L11" s="51"/>
      <c r="M11" s="52"/>
      <c r="N11" s="51"/>
      <c r="O11" s="52"/>
      <c r="P11" s="54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</row>
    <row r="14" spans="2:16" x14ac:dyDescent="0.2">
      <c r="B14" s="10" t="s">
        <v>27</v>
      </c>
      <c r="C14" s="10" t="s">
        <v>29</v>
      </c>
      <c r="D14" s="10" t="s">
        <v>28</v>
      </c>
      <c r="E14" s="10" t="s">
        <v>30</v>
      </c>
      <c r="F14" s="10" t="s">
        <v>31</v>
      </c>
      <c r="G14" s="10" t="s">
        <v>96</v>
      </c>
      <c r="H14" s="10" t="s">
        <v>97</v>
      </c>
      <c r="I14" s="10" t="s">
        <v>32</v>
      </c>
      <c r="J14" s="10" t="s">
        <v>33</v>
      </c>
      <c r="K14" s="10" t="s">
        <v>34</v>
      </c>
      <c r="L14" s="10" t="s">
        <v>35</v>
      </c>
      <c r="M14" s="10" t="s">
        <v>95</v>
      </c>
      <c r="N14" s="10" t="s">
        <v>36</v>
      </c>
      <c r="O14" s="10" t="s">
        <v>37</v>
      </c>
      <c r="P14" s="42" t="s">
        <v>15</v>
      </c>
    </row>
    <row r="15" spans="2:16" x14ac:dyDescent="0.2">
      <c r="B15" s="37" t="s">
        <v>39</v>
      </c>
      <c r="C15" s="12">
        <f>SUMIF($D$28:$D$925,$B$15:$B$21,$E$28:$E$925)</f>
        <v>135081</v>
      </c>
      <c r="D15" s="12">
        <f>C15/COUNTIF($D$28:$D$56,$B$15:$B$21)</f>
        <v>33770.25</v>
      </c>
      <c r="E15" s="12">
        <f ca="1">SUMIF($D$28:$D$925,$B$15:$B$21,$F$28:$F$399)</f>
        <v>2033</v>
      </c>
      <c r="F15" s="12">
        <f ca="1">E15/COUNTIF($D$28:$D$56,$B$15:$B$21)</f>
        <v>508.25</v>
      </c>
      <c r="G15" s="13">
        <f ca="1">IFERROR(E15/C15,0)</f>
        <v>1.5050229121786187E-2</v>
      </c>
      <c r="H15" s="12">
        <f ca="1">IFERROR(I15/E15,0)</f>
        <v>193.03492375799311</v>
      </c>
      <c r="I15" s="12">
        <f>SUMIF($D$28:$D$925,$B$15:$B$21,$G$28:$G$925)</f>
        <v>392440</v>
      </c>
      <c r="J15" s="12">
        <f>I15/COUNTIF($D$28:$D$56,$B$15:$B$21)</f>
        <v>98110</v>
      </c>
      <c r="K15" s="12">
        <f>SUMIF($D$28:$D$925,$B$15:$B$21,$H$28:$H$925)</f>
        <v>67</v>
      </c>
      <c r="L15" s="12">
        <f>K15/COUNTIF($D$28:$D$56,$B$15:$B$21)</f>
        <v>16.75</v>
      </c>
      <c r="M15" s="13">
        <f ca="1">IFERROR(K15/E15,0)</f>
        <v>3.2956222331529762E-2</v>
      </c>
      <c r="N15" s="12">
        <f>SUMIF($D$28:$D$925,$B$15:$B$21,$I$28:$I$925)</f>
        <v>449614</v>
      </c>
      <c r="O15" s="12">
        <f>N15/COUNTIF($D$28:$D$56,$B$15:$B$21)</f>
        <v>112403.5</v>
      </c>
      <c r="P15" s="43">
        <f>IFERROR(N15/I15,0)</f>
        <v>1.1456885128936907</v>
      </c>
    </row>
    <row r="16" spans="2:16" x14ac:dyDescent="0.2">
      <c r="B16" s="37" t="s">
        <v>40</v>
      </c>
      <c r="C16" s="12">
        <f>SUMIF($D$28:$D$925,$B$15:$B$21,$E$28:$E$925)</f>
        <v>120093</v>
      </c>
      <c r="D16" s="12">
        <f>C16/COUNTIF($D$28:$D$56,$B$15:$B$21)</f>
        <v>30023.25</v>
      </c>
      <c r="E16" s="12">
        <f ca="1">SUMIF($D$28:$D$925,$B$15:$B$21,$F$28:$F$399)</f>
        <v>1796</v>
      </c>
      <c r="F16" s="12">
        <f ca="1">E16/COUNTIF($D$28:$D$56,$B$15:$B$21)</f>
        <v>449</v>
      </c>
      <c r="G16" s="13">
        <f t="shared" ref="G16:G22" ca="1" si="9">IFERROR(E16/C16,0)</f>
        <v>1.4955076482392813E-2</v>
      </c>
      <c r="H16" s="12">
        <f t="shared" ref="H16:H22" ca="1" si="10">IFERROR(I16/E16,0)</f>
        <v>187.86191536748331</v>
      </c>
      <c r="I16" s="12">
        <f>SUMIF($D$28:$D$925,$B$15:$B$21,$G$28:$G$925)</f>
        <v>337400</v>
      </c>
      <c r="J16" s="12">
        <f>I16/COUNTIF($D$28:$D$56,$B$15:$B$21)</f>
        <v>84350</v>
      </c>
      <c r="K16" s="12">
        <f>SUMIF($D$28:$D$925,$B$15:$B$21,$H$28:$H$925)</f>
        <v>68</v>
      </c>
      <c r="L16" s="12">
        <f>K16/COUNTIF($D$28:$D$56,$B$15:$B$21)</f>
        <v>17</v>
      </c>
      <c r="M16" s="13">
        <f t="shared" ref="M16:M22" ca="1" si="11">IFERROR(K16/E16,0)</f>
        <v>3.7861915367483297E-2</v>
      </c>
      <c r="N16" s="12">
        <f>SUMIF($D$28:$D$925,$B$15:$B$21,$I$28:$I$925)</f>
        <v>582856</v>
      </c>
      <c r="O16" s="12">
        <f>N16/COUNTIF($D$28:$D$56,$B$15:$B$21)</f>
        <v>145714</v>
      </c>
      <c r="P16" s="43">
        <f t="shared" ref="P16:P22" si="12">IFERROR(N16/I16,0)</f>
        <v>1.7274925903971547</v>
      </c>
    </row>
    <row r="17" spans="1:16" x14ac:dyDescent="0.2">
      <c r="B17" s="37" t="s">
        <v>41</v>
      </c>
      <c r="C17" s="12">
        <f>SUMIF($D$28:$D$925,$B$15:$B$21,$E$28:$E$925)</f>
        <v>94139</v>
      </c>
      <c r="D17" s="12">
        <f>C17/COUNTIF($D$28:$D$56,$B$15:$B$21)</f>
        <v>23534.75</v>
      </c>
      <c r="E17" s="12">
        <f ca="1">SUMIF($D$28:$D$925,$B$15:$B$21,$F$28:$F$399)</f>
        <v>1343</v>
      </c>
      <c r="F17" s="12">
        <f ca="1">E17/COUNTIF($D$28:$D$56,$B$15:$B$21)</f>
        <v>335.75</v>
      </c>
      <c r="G17" s="13">
        <f t="shared" ca="1" si="9"/>
        <v>1.4266138369857339E-2</v>
      </c>
      <c r="H17" s="12">
        <f t="shared" ca="1" si="10"/>
        <v>191.77215189873417</v>
      </c>
      <c r="I17" s="12">
        <f>SUMIF($D$28:$D$925,$B$15:$B$21,$G$28:$G$925)</f>
        <v>257550</v>
      </c>
      <c r="J17" s="12">
        <f>I17/COUNTIF($D$28:$D$56,$B$15:$B$21)</f>
        <v>64387.5</v>
      </c>
      <c r="K17" s="12">
        <f>SUMIF($D$28:$D$925,$B$15:$B$21,$H$28:$H$925)</f>
        <v>46</v>
      </c>
      <c r="L17" s="12">
        <f>K17/COUNTIF($D$28:$D$56,$B$15:$B$21)</f>
        <v>11.5</v>
      </c>
      <c r="M17" s="13">
        <f t="shared" ca="1" si="11"/>
        <v>3.4251675353685777E-2</v>
      </c>
      <c r="N17" s="12">
        <f>SUMIF($D$28:$D$925,$B$15:$B$21,$I$28:$I$925)</f>
        <v>367092</v>
      </c>
      <c r="O17" s="12">
        <f>N17/COUNTIF($D$28:$D$56,$B$15:$B$21)</f>
        <v>91773</v>
      </c>
      <c r="P17" s="43">
        <f t="shared" si="12"/>
        <v>1.4253232382061736</v>
      </c>
    </row>
    <row r="18" spans="1:16" x14ac:dyDescent="0.2">
      <c r="B18" s="37" t="s">
        <v>42</v>
      </c>
      <c r="C18" s="12">
        <f>SUMIF($D$28:$D$925,$B$15:$B$21,$E$28:$E$925)</f>
        <v>96673</v>
      </c>
      <c r="D18" s="12">
        <f>C18/COUNTIF($D$28:$D$56,$B$15:$B$21)</f>
        <v>24168.25</v>
      </c>
      <c r="E18" s="12">
        <f ca="1">SUMIF($D$28:$D$925,$B$15:$B$21,$F$28:$F$399)</f>
        <v>1438</v>
      </c>
      <c r="F18" s="12">
        <f ca="1">E18/COUNTIF($D$28:$D$56,$B$15:$B$21)</f>
        <v>359.5</v>
      </c>
      <c r="G18" s="13">
        <f t="shared" ca="1" si="9"/>
        <v>1.4874887507370206E-2</v>
      </c>
      <c r="H18" s="12">
        <f t="shared" ca="1" si="10"/>
        <v>182.52433936022254</v>
      </c>
      <c r="I18" s="12">
        <f>SUMIF($D$28:$D$925,$B$15:$B$21,$G$28:$G$925)</f>
        <v>262470</v>
      </c>
      <c r="J18" s="12">
        <f>I18/COUNTIF($D$28:$D$56,$B$15:$B$21)</f>
        <v>65617.5</v>
      </c>
      <c r="K18" s="12">
        <f>SUMIF($D$28:$D$925,$B$15:$B$21,$H$28:$H$925)</f>
        <v>39</v>
      </c>
      <c r="L18" s="12">
        <f>K18/COUNTIF($D$28:$D$56,$B$15:$B$21)</f>
        <v>9.75</v>
      </c>
      <c r="M18" s="13">
        <f t="shared" ca="1" si="11"/>
        <v>2.7121001390820583E-2</v>
      </c>
      <c r="N18" s="12">
        <f>SUMIF($D$28:$D$925,$B$15:$B$21,$I$28:$I$925)</f>
        <v>286792</v>
      </c>
      <c r="O18" s="12">
        <f>N18/COUNTIF($D$28:$D$56,$B$15:$B$21)</f>
        <v>71698</v>
      </c>
      <c r="P18" s="43">
        <f t="shared" si="12"/>
        <v>1.0926658284756352</v>
      </c>
    </row>
    <row r="19" spans="1:16" x14ac:dyDescent="0.2">
      <c r="B19" s="37" t="s">
        <v>43</v>
      </c>
      <c r="C19" s="12">
        <f>SUMIF($D$28:$D$925,$B$15:$B$21,$E$28:$E$925)</f>
        <v>80340</v>
      </c>
      <c r="D19" s="12">
        <f>C19/COUNTIF($D$28:$D$56,$B$15:$B$21)</f>
        <v>20085</v>
      </c>
      <c r="E19" s="12">
        <f ca="1">SUMIF($D$28:$D$925,$B$15:$B$21,$F$28:$F$399)</f>
        <v>1161</v>
      </c>
      <c r="F19" s="12">
        <f ca="1">E19/COUNTIF($D$28:$D$56,$B$15:$B$21)</f>
        <v>290.25</v>
      </c>
      <c r="G19" s="13">
        <f t="shared" ca="1" si="9"/>
        <v>1.445108289768484E-2</v>
      </c>
      <c r="H19" s="12">
        <f t="shared" ca="1" si="10"/>
        <v>184.78897502153316</v>
      </c>
      <c r="I19" s="12">
        <f>SUMIF($D$28:$D$925,$B$15:$B$21,$G$28:$G$925)</f>
        <v>214540</v>
      </c>
      <c r="J19" s="12">
        <f>I19/COUNTIF($D$28:$D$56,$B$15:$B$21)</f>
        <v>53635</v>
      </c>
      <c r="K19" s="12">
        <f>SUMIF($D$28:$D$925,$B$15:$B$21,$H$28:$H$925)</f>
        <v>63</v>
      </c>
      <c r="L19" s="12">
        <f>K19/COUNTIF($D$28:$D$56,$B$15:$B$21)</f>
        <v>15.75</v>
      </c>
      <c r="M19" s="13">
        <f t="shared" ca="1" si="11"/>
        <v>5.4263565891472867E-2</v>
      </c>
      <c r="N19" s="12">
        <f>SUMIF($D$28:$D$925,$B$15:$B$21,$I$28:$I$925)</f>
        <v>425770</v>
      </c>
      <c r="O19" s="12">
        <f>N19/COUNTIF($D$28:$D$56,$B$15:$B$21)</f>
        <v>106442.5</v>
      </c>
      <c r="P19" s="43">
        <f t="shared" si="12"/>
        <v>1.9845716416519064</v>
      </c>
    </row>
    <row r="20" spans="1:16" x14ac:dyDescent="0.2">
      <c r="B20" s="37" t="s">
        <v>44</v>
      </c>
      <c r="C20" s="12">
        <f>SUMIF($D$28:$D$925,$B$15:$B$21,$E$28:$E$925)</f>
        <v>79399</v>
      </c>
      <c r="D20" s="12">
        <f>C20/COUNTIF($D$28:$D$56,$B$15:$B$21)</f>
        <v>19849.75</v>
      </c>
      <c r="E20" s="12">
        <f ca="1">SUMIF($D$28:$D$925,$B$15:$B$21,$F$28:$F$399)</f>
        <v>1190</v>
      </c>
      <c r="F20" s="12">
        <f ca="1">E20/COUNTIF($D$28:$D$56,$B$15:$B$21)</f>
        <v>297.5</v>
      </c>
      <c r="G20" s="13">
        <f t="shared" ca="1" si="9"/>
        <v>1.4987594302195241E-2</v>
      </c>
      <c r="H20" s="12">
        <f t="shared" ca="1" si="10"/>
        <v>185.9075630252101</v>
      </c>
      <c r="I20" s="12">
        <f>SUMIF($D$28:$D$925,$B$15:$B$21,$G$28:$G$925)</f>
        <v>221230</v>
      </c>
      <c r="J20" s="12">
        <f>I20/COUNTIF($D$28:$D$56,$B$15:$B$21)</f>
        <v>55307.5</v>
      </c>
      <c r="K20" s="12">
        <f>SUMIF($D$28:$D$925,$B$15:$B$21,$H$28:$H$925)</f>
        <v>25</v>
      </c>
      <c r="L20" s="12">
        <f>K20/COUNTIF($D$28:$D$56,$B$15:$B$21)</f>
        <v>6.25</v>
      </c>
      <c r="M20" s="13">
        <f t="shared" ca="1" si="11"/>
        <v>2.100840336134454E-2</v>
      </c>
      <c r="N20" s="12">
        <f>SUMIF($D$28:$D$925,$B$15:$B$21,$I$28:$I$925)</f>
        <v>189272</v>
      </c>
      <c r="O20" s="12">
        <f>N20/COUNTIF($D$28:$D$56,$B$15:$B$21)</f>
        <v>47318</v>
      </c>
      <c r="P20" s="43">
        <f t="shared" si="12"/>
        <v>0.85554400397776065</v>
      </c>
    </row>
    <row r="21" spans="1:16" x14ac:dyDescent="0.2">
      <c r="B21" s="37" t="s">
        <v>45</v>
      </c>
      <c r="C21" s="12">
        <f>SUMIF($D$28:$D$925,$B$15:$B$21,$E$28:$E$925)</f>
        <v>124341</v>
      </c>
      <c r="D21" s="12">
        <f>C21/COUNTIF($D$28:$D$56,$B$15:$B$21)</f>
        <v>24868.2</v>
      </c>
      <c r="E21" s="12">
        <f ca="1">SUMIF($D$28:$D$925,$B$15:$B$21,$F$28:$F$399)</f>
        <v>1826</v>
      </c>
      <c r="F21" s="12">
        <f ca="1">E21/COUNTIF($D$28:$D$56,$B$15:$B$21)</f>
        <v>365.2</v>
      </c>
      <c r="G21" s="13">
        <f t="shared" ca="1" si="9"/>
        <v>1.4685421542371383E-2</v>
      </c>
      <c r="H21" s="12">
        <f t="shared" ca="1" si="10"/>
        <v>192.23986856516976</v>
      </c>
      <c r="I21" s="12">
        <f>SUMIF($D$28:$D$925,$B$15:$B$21,$G$28:$G$925)</f>
        <v>351030</v>
      </c>
      <c r="J21" s="12">
        <f>I21/COUNTIF($D$28:$D$56,$B$15:$B$21)</f>
        <v>70206</v>
      </c>
      <c r="K21" s="12">
        <f>SUMIF($D$28:$D$925,$B$15:$B$21,$H$28:$H$925)</f>
        <v>64</v>
      </c>
      <c r="L21" s="12">
        <f>K21/COUNTIF($D$28:$D$56,$B$15:$B$21)</f>
        <v>12.8</v>
      </c>
      <c r="M21" s="13">
        <f t="shared" ca="1" si="11"/>
        <v>3.5049288061336253E-2</v>
      </c>
      <c r="N21" s="12">
        <f>SUMIF($D$28:$D$925,$B$15:$B$21,$I$28:$I$925)</f>
        <v>496130</v>
      </c>
      <c r="O21" s="12">
        <f>N21/COUNTIF($D$28:$D$56,$B$15:$B$21)</f>
        <v>99226</v>
      </c>
      <c r="P21" s="43">
        <f t="shared" si="12"/>
        <v>1.4133549839045096</v>
      </c>
    </row>
    <row r="22" spans="1:16" x14ac:dyDescent="0.2">
      <c r="A22" s="58">
        <f>COUNTA(C28:C1048576)</f>
        <v>31</v>
      </c>
      <c r="B22" s="23" t="s">
        <v>17</v>
      </c>
      <c r="C22" s="24">
        <f>SUM(C15:C21)</f>
        <v>730066</v>
      </c>
      <c r="D22" s="25">
        <f>C22/A22</f>
        <v>23550.516129032258</v>
      </c>
      <c r="E22" s="24">
        <f ca="1">SUM(E15:E21)</f>
        <v>10787</v>
      </c>
      <c r="F22" s="25">
        <f ca="1">E22/A22</f>
        <v>347.96774193548384</v>
      </c>
      <c r="G22" s="26">
        <f t="shared" ca="1" si="9"/>
        <v>1.4775376472812048E-2</v>
      </c>
      <c r="H22" s="25">
        <f t="shared" ca="1" si="10"/>
        <v>188.80689719106331</v>
      </c>
      <c r="I22" s="24">
        <f>SUM(I15:I21)</f>
        <v>2036660</v>
      </c>
      <c r="J22" s="25">
        <f>I22/A22</f>
        <v>65698.709677419349</v>
      </c>
      <c r="K22" s="24">
        <f>SUM(K15:K21)</f>
        <v>372</v>
      </c>
      <c r="L22" s="25">
        <f>K22/A22</f>
        <v>12</v>
      </c>
      <c r="M22" s="26">
        <f t="shared" ca="1" si="11"/>
        <v>3.4485955316584778E-2</v>
      </c>
      <c r="N22" s="24">
        <f>SUM(N15:N21)</f>
        <v>2797526</v>
      </c>
      <c r="O22" s="25">
        <f>N22/A22</f>
        <v>90242.774193548394</v>
      </c>
      <c r="P22" s="41">
        <f t="shared" si="12"/>
        <v>1.3735851835848889</v>
      </c>
    </row>
    <row r="24" spans="1:16" ht="16" thickBot="1" x14ac:dyDescent="0.25">
      <c r="B24" s="9" t="s">
        <v>46</v>
      </c>
    </row>
    <row r="25" spans="1:16" x14ac:dyDescent="0.2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1:16" x14ac:dyDescent="0.2">
      <c r="B26" s="116" t="s">
        <v>21</v>
      </c>
      <c r="C26" s="111" t="s">
        <v>22</v>
      </c>
      <c r="D26" s="112"/>
      <c r="E26" s="81" t="s">
        <v>23</v>
      </c>
      <c r="F26" s="81" t="s">
        <v>24</v>
      </c>
      <c r="G26" s="81" t="s">
        <v>25</v>
      </c>
      <c r="H26" s="81" t="s">
        <v>14</v>
      </c>
      <c r="I26" s="81" t="s">
        <v>16</v>
      </c>
      <c r="J26" s="81" t="s">
        <v>95</v>
      </c>
      <c r="K26" s="81" t="s">
        <v>96</v>
      </c>
      <c r="L26" s="81" t="s">
        <v>97</v>
      </c>
      <c r="M26" s="39" t="s">
        <v>15</v>
      </c>
      <c r="N26" s="81" t="s">
        <v>64</v>
      </c>
      <c r="O26" s="81" t="s">
        <v>65</v>
      </c>
      <c r="P26" s="81" t="s">
        <v>66</v>
      </c>
    </row>
    <row r="27" spans="1:16" x14ac:dyDescent="0.2">
      <c r="B27" s="116"/>
      <c r="C27" s="111" t="s">
        <v>47</v>
      </c>
      <c r="D27" s="112"/>
      <c r="E27" s="69">
        <f>SUM(E28:E58)</f>
        <v>730066</v>
      </c>
      <c r="F27" s="69">
        <f t="shared" ref="F27:I27" si="13">SUM(F28:F58)</f>
        <v>10787</v>
      </c>
      <c r="G27" s="69">
        <f t="shared" si="13"/>
        <v>2036660</v>
      </c>
      <c r="H27" s="69">
        <f t="shared" si="13"/>
        <v>372</v>
      </c>
      <c r="I27" s="69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9">
        <f t="shared" si="15"/>
        <v>188.80689719106331</v>
      </c>
      <c r="M27" s="40">
        <f t="shared" ref="M27:M56" si="16">IFERROR(I27/G27,0)</f>
        <v>1.3735851835848889</v>
      </c>
      <c r="N27" s="76" t="s">
        <v>67</v>
      </c>
      <c r="O27" s="76" t="s">
        <v>67</v>
      </c>
      <c r="P27" s="76" t="s">
        <v>67</v>
      </c>
    </row>
    <row r="28" spans="1:16" x14ac:dyDescent="0.2">
      <c r="B28" s="80" t="s">
        <v>114</v>
      </c>
      <c r="C28" s="72">
        <v>42736</v>
      </c>
      <c r="D28" s="80" t="s">
        <v>113</v>
      </c>
      <c r="E28" s="75">
        <v>22389</v>
      </c>
      <c r="F28" s="75">
        <v>364</v>
      </c>
      <c r="G28" s="75">
        <v>76430</v>
      </c>
      <c r="H28" s="75">
        <v>15</v>
      </c>
      <c r="I28" s="75">
        <v>112510</v>
      </c>
      <c r="J28" s="76">
        <f t="shared" si="14"/>
        <v>4.1208791208791208E-2</v>
      </c>
      <c r="K28" s="76">
        <f t="shared" si="15"/>
        <v>1.6257983831345749E-2</v>
      </c>
      <c r="L28" s="75">
        <f t="shared" si="15"/>
        <v>209.97252747252747</v>
      </c>
      <c r="M28" s="70">
        <f t="shared" si="16"/>
        <v>1.4720659426926599</v>
      </c>
      <c r="N28" s="76" t="s">
        <v>67</v>
      </c>
      <c r="O28" s="76" t="s">
        <v>67</v>
      </c>
      <c r="P28" s="76" t="s">
        <v>67</v>
      </c>
    </row>
    <row r="29" spans="1:16" x14ac:dyDescent="0.2">
      <c r="B29" s="80"/>
      <c r="C29" s="72">
        <v>42737</v>
      </c>
      <c r="D29" s="80" t="s">
        <v>38</v>
      </c>
      <c r="E29" s="75">
        <v>27984</v>
      </c>
      <c r="F29" s="75">
        <v>450</v>
      </c>
      <c r="G29" s="75">
        <v>90180</v>
      </c>
      <c r="H29" s="75">
        <v>18</v>
      </c>
      <c r="I29" s="75">
        <v>134390</v>
      </c>
      <c r="J29" s="76">
        <f t="shared" si="14"/>
        <v>0.04</v>
      </c>
      <c r="K29" s="76">
        <f t="shared" si="15"/>
        <v>1.6080617495711835E-2</v>
      </c>
      <c r="L29" s="75">
        <f t="shared" si="15"/>
        <v>200.4</v>
      </c>
      <c r="M29" s="70">
        <f t="shared" si="16"/>
        <v>1.4902417387447326</v>
      </c>
      <c r="N29" s="76" t="s">
        <v>67</v>
      </c>
      <c r="O29" s="76" t="s">
        <v>67</v>
      </c>
      <c r="P29" s="76" t="s">
        <v>67</v>
      </c>
    </row>
    <row r="30" spans="1:16" x14ac:dyDescent="0.2">
      <c r="B30" s="80"/>
      <c r="C30" s="72">
        <v>42738</v>
      </c>
      <c r="D30" s="80" t="s">
        <v>40</v>
      </c>
      <c r="E30" s="75">
        <v>27049</v>
      </c>
      <c r="F30" s="75">
        <v>398</v>
      </c>
      <c r="G30" s="75">
        <v>80080</v>
      </c>
      <c r="H30" s="75">
        <v>24</v>
      </c>
      <c r="I30" s="75">
        <v>165110</v>
      </c>
      <c r="J30" s="76">
        <f t="shared" si="14"/>
        <v>6.030150753768844E-2</v>
      </c>
      <c r="K30" s="76">
        <f t="shared" si="15"/>
        <v>1.4714037487522645E-2</v>
      </c>
      <c r="L30" s="75">
        <f t="shared" si="15"/>
        <v>201.20603015075378</v>
      </c>
      <c r="M30" s="70">
        <f t="shared" si="16"/>
        <v>2.0618131868131866</v>
      </c>
      <c r="N30" s="76" t="s">
        <v>67</v>
      </c>
      <c r="O30" s="76" t="s">
        <v>67</v>
      </c>
      <c r="P30" s="76" t="s">
        <v>67</v>
      </c>
    </row>
    <row r="31" spans="1:16" x14ac:dyDescent="0.2">
      <c r="B31" s="80"/>
      <c r="C31" s="72">
        <v>42739</v>
      </c>
      <c r="D31" s="80" t="s">
        <v>41</v>
      </c>
      <c r="E31" s="75">
        <v>25500</v>
      </c>
      <c r="F31" s="75">
        <v>346</v>
      </c>
      <c r="G31" s="75">
        <v>70690</v>
      </c>
      <c r="H31" s="75">
        <v>10</v>
      </c>
      <c r="I31" s="75">
        <v>70766</v>
      </c>
      <c r="J31" s="76">
        <f t="shared" si="14"/>
        <v>2.8901734104046242E-2</v>
      </c>
      <c r="K31" s="76">
        <f t="shared" si="15"/>
        <v>1.3568627450980392E-2</v>
      </c>
      <c r="L31" s="75">
        <f t="shared" si="15"/>
        <v>204.30635838150289</v>
      </c>
      <c r="M31" s="70">
        <f t="shared" si="16"/>
        <v>1.0010751167067478</v>
      </c>
      <c r="N31" s="76" t="s">
        <v>67</v>
      </c>
      <c r="O31" s="76" t="s">
        <v>67</v>
      </c>
      <c r="P31" s="76" t="s">
        <v>67</v>
      </c>
    </row>
    <row r="32" spans="1:16" ht="10.5" customHeight="1" x14ac:dyDescent="0.2">
      <c r="B32" s="80"/>
      <c r="C32" s="72">
        <v>42740</v>
      </c>
      <c r="D32" s="80" t="s">
        <v>42</v>
      </c>
      <c r="E32" s="75">
        <v>24595</v>
      </c>
      <c r="F32" s="75">
        <v>363</v>
      </c>
      <c r="G32" s="75">
        <v>73090</v>
      </c>
      <c r="H32" s="75">
        <v>14</v>
      </c>
      <c r="I32" s="75">
        <v>121800</v>
      </c>
      <c r="J32" s="76">
        <f t="shared" si="14"/>
        <v>3.8567493112947659E-2</v>
      </c>
      <c r="K32" s="76">
        <f t="shared" si="15"/>
        <v>1.4759097377515755E-2</v>
      </c>
      <c r="L32" s="75">
        <f t="shared" si="15"/>
        <v>201.34986225895318</v>
      </c>
      <c r="M32" s="70">
        <f t="shared" si="16"/>
        <v>1.6664386372964839</v>
      </c>
      <c r="N32" s="76" t="s">
        <v>67</v>
      </c>
      <c r="O32" s="76" t="s">
        <v>67</v>
      </c>
      <c r="P32" s="76" t="s">
        <v>67</v>
      </c>
    </row>
    <row r="33" spans="2:16" x14ac:dyDescent="0.2">
      <c r="B33" s="80"/>
      <c r="C33" s="72">
        <v>42741</v>
      </c>
      <c r="D33" s="80" t="s">
        <v>43</v>
      </c>
      <c r="E33" s="75">
        <v>20752</v>
      </c>
      <c r="F33" s="75">
        <v>292</v>
      </c>
      <c r="G33" s="75">
        <v>55660</v>
      </c>
      <c r="H33" s="75">
        <v>18</v>
      </c>
      <c r="I33" s="75">
        <v>52500</v>
      </c>
      <c r="J33" s="76">
        <f t="shared" si="14"/>
        <v>6.1643835616438353E-2</v>
      </c>
      <c r="K33" s="76">
        <f t="shared" si="15"/>
        <v>1.4070932922127988E-2</v>
      </c>
      <c r="L33" s="75">
        <f t="shared" si="15"/>
        <v>190.61643835616439</v>
      </c>
      <c r="M33" s="70">
        <f t="shared" si="16"/>
        <v>0.94322673374056776</v>
      </c>
      <c r="N33" s="76" t="s">
        <v>67</v>
      </c>
      <c r="O33" s="76" t="s">
        <v>67</v>
      </c>
      <c r="P33" s="76" t="s">
        <v>67</v>
      </c>
    </row>
    <row r="34" spans="2:16" x14ac:dyDescent="0.2">
      <c r="B34" s="80"/>
      <c r="C34" s="72">
        <v>42742</v>
      </c>
      <c r="D34" s="80" t="s">
        <v>44</v>
      </c>
      <c r="E34" s="75">
        <v>19111</v>
      </c>
      <c r="F34" s="75">
        <v>320</v>
      </c>
      <c r="G34" s="75">
        <v>63930</v>
      </c>
      <c r="H34" s="75">
        <v>6</v>
      </c>
      <c r="I34" s="75">
        <v>43764</v>
      </c>
      <c r="J34" s="76">
        <f t="shared" si="14"/>
        <v>1.8749999999999999E-2</v>
      </c>
      <c r="K34" s="76">
        <f t="shared" si="15"/>
        <v>1.6744283396996493E-2</v>
      </c>
      <c r="L34" s="75">
        <f t="shared" si="15"/>
        <v>199.78125</v>
      </c>
      <c r="M34" s="70">
        <f t="shared" si="16"/>
        <v>0.68456123885499764</v>
      </c>
      <c r="N34" s="76" t="s">
        <v>67</v>
      </c>
      <c r="O34" s="76" t="s">
        <v>67</v>
      </c>
      <c r="P34" s="76" t="s">
        <v>67</v>
      </c>
    </row>
    <row r="35" spans="2:16" x14ac:dyDescent="0.2">
      <c r="B35" s="80"/>
      <c r="C35" s="72">
        <v>42743</v>
      </c>
      <c r="D35" s="80" t="s">
        <v>45</v>
      </c>
      <c r="E35" s="75">
        <v>23370</v>
      </c>
      <c r="F35" s="75">
        <v>352</v>
      </c>
      <c r="G35" s="75">
        <v>71870</v>
      </c>
      <c r="H35" s="75">
        <v>13</v>
      </c>
      <c r="I35" s="75">
        <v>89750</v>
      </c>
      <c r="J35" s="76">
        <f t="shared" si="14"/>
        <v>3.6931818181818184E-2</v>
      </c>
      <c r="K35" s="76">
        <f t="shared" si="15"/>
        <v>1.5062045357295679E-2</v>
      </c>
      <c r="L35" s="75">
        <f t="shared" si="15"/>
        <v>204.17613636363637</v>
      </c>
      <c r="M35" s="70">
        <f t="shared" si="16"/>
        <v>1.2487825240016697</v>
      </c>
      <c r="N35" s="76">
        <f t="shared" ref="N35:P55" si="17">IFERROR(G35/G28-1,0)</f>
        <v>-5.9662436216145531E-2</v>
      </c>
      <c r="O35" s="76">
        <f t="shared" si="17"/>
        <v>-0.1333333333333333</v>
      </c>
      <c r="P35" s="76">
        <f t="shared" si="17"/>
        <v>-0.20229312949959999</v>
      </c>
    </row>
    <row r="36" spans="2:16" x14ac:dyDescent="0.2">
      <c r="B36" s="80"/>
      <c r="C36" s="72">
        <v>42744</v>
      </c>
      <c r="D36" s="80" t="s">
        <v>38</v>
      </c>
      <c r="E36" s="75">
        <v>26499</v>
      </c>
      <c r="F36" s="75">
        <v>414</v>
      </c>
      <c r="G36" s="75">
        <v>80310</v>
      </c>
      <c r="H36" s="75">
        <v>9</v>
      </c>
      <c r="I36" s="75">
        <v>65400</v>
      </c>
      <c r="J36" s="76">
        <f t="shared" si="14"/>
        <v>2.1739130434782608E-2</v>
      </c>
      <c r="K36" s="76">
        <f t="shared" si="15"/>
        <v>1.562323106532322E-2</v>
      </c>
      <c r="L36" s="75">
        <f t="shared" si="15"/>
        <v>193.98550724637681</v>
      </c>
      <c r="M36" s="70">
        <f t="shared" si="16"/>
        <v>0.8143444153903624</v>
      </c>
      <c r="N36" s="76">
        <f t="shared" si="17"/>
        <v>-0.10944777112441784</v>
      </c>
      <c r="O36" s="76">
        <f t="shared" si="17"/>
        <v>-0.5</v>
      </c>
      <c r="P36" s="76">
        <f t="shared" si="17"/>
        <v>-0.51335664856016072</v>
      </c>
    </row>
    <row r="37" spans="2:16" x14ac:dyDescent="0.2">
      <c r="B37" s="80"/>
      <c r="C37" s="72">
        <v>42745</v>
      </c>
      <c r="D37" s="80" t="s">
        <v>40</v>
      </c>
      <c r="E37" s="75">
        <v>26091</v>
      </c>
      <c r="F37" s="75">
        <v>373</v>
      </c>
      <c r="G37" s="75">
        <v>78320</v>
      </c>
      <c r="H37" s="75">
        <v>10</v>
      </c>
      <c r="I37" s="75">
        <v>104900</v>
      </c>
      <c r="J37" s="76">
        <f t="shared" si="14"/>
        <v>2.6809651474530832E-2</v>
      </c>
      <c r="K37" s="76">
        <f t="shared" si="15"/>
        <v>1.4296117435130888E-2</v>
      </c>
      <c r="L37" s="75">
        <f t="shared" si="15"/>
        <v>209.97319034852546</v>
      </c>
      <c r="M37" s="70">
        <f t="shared" si="16"/>
        <v>1.3393769152196118</v>
      </c>
      <c r="N37" s="76">
        <f t="shared" si="17"/>
        <v>-2.1978021978022011E-2</v>
      </c>
      <c r="O37" s="76">
        <f t="shared" si="17"/>
        <v>-0.58333333333333326</v>
      </c>
      <c r="P37" s="76">
        <f t="shared" si="17"/>
        <v>-0.36466598025558716</v>
      </c>
    </row>
    <row r="38" spans="2:16" x14ac:dyDescent="0.2">
      <c r="B38" s="80"/>
      <c r="C38" s="72">
        <v>42746</v>
      </c>
      <c r="D38" s="80" t="s">
        <v>41</v>
      </c>
      <c r="E38" s="75">
        <v>24855</v>
      </c>
      <c r="F38" s="75">
        <v>359</v>
      </c>
      <c r="G38" s="75">
        <v>69420</v>
      </c>
      <c r="H38" s="75">
        <v>10</v>
      </c>
      <c r="I38" s="75">
        <v>57140</v>
      </c>
      <c r="J38" s="76">
        <f t="shared" si="14"/>
        <v>2.7855153203342618E-2</v>
      </c>
      <c r="K38" s="76">
        <f t="shared" si="15"/>
        <v>1.4443773888553611E-2</v>
      </c>
      <c r="L38" s="75">
        <f t="shared" si="15"/>
        <v>193.37047353760445</v>
      </c>
      <c r="M38" s="70">
        <f t="shared" si="16"/>
        <v>0.82310573321809277</v>
      </c>
      <c r="N38" s="76">
        <f t="shared" si="17"/>
        <v>-1.7965766020653584E-2</v>
      </c>
      <c r="O38" s="76">
        <f t="shared" si="17"/>
        <v>0</v>
      </c>
      <c r="P38" s="76">
        <f t="shared" si="17"/>
        <v>-0.19255009467823536</v>
      </c>
    </row>
    <row r="39" spans="2:16" ht="12.75" customHeight="1" x14ac:dyDescent="0.2">
      <c r="B39" s="80"/>
      <c r="C39" s="72">
        <v>42747</v>
      </c>
      <c r="D39" s="80" t="s">
        <v>42</v>
      </c>
      <c r="E39" s="75">
        <v>30123</v>
      </c>
      <c r="F39" s="75">
        <v>397</v>
      </c>
      <c r="G39" s="75">
        <v>69880</v>
      </c>
      <c r="H39" s="75">
        <v>8</v>
      </c>
      <c r="I39" s="75">
        <v>73692</v>
      </c>
      <c r="J39" s="76">
        <f t="shared" si="14"/>
        <v>2.0151133501259445E-2</v>
      </c>
      <c r="K39" s="76">
        <f t="shared" si="15"/>
        <v>1.3179298210669588E-2</v>
      </c>
      <c r="L39" s="75">
        <f t="shared" si="15"/>
        <v>176.02015113350126</v>
      </c>
      <c r="M39" s="70">
        <f t="shared" si="16"/>
        <v>1.0545506582713222</v>
      </c>
      <c r="N39" s="76">
        <f t="shared" si="17"/>
        <v>-4.3918456697222608E-2</v>
      </c>
      <c r="O39" s="76">
        <f t="shared" si="17"/>
        <v>-0.4285714285714286</v>
      </c>
      <c r="P39" s="76">
        <f t="shared" si="17"/>
        <v>-0.39497536945812806</v>
      </c>
    </row>
    <row r="40" spans="2:16" x14ac:dyDescent="0.2">
      <c r="B40" s="80"/>
      <c r="C40" s="72">
        <v>42748</v>
      </c>
      <c r="D40" s="80" t="s">
        <v>43</v>
      </c>
      <c r="E40" s="75">
        <v>21475</v>
      </c>
      <c r="F40" s="75">
        <v>330</v>
      </c>
      <c r="G40" s="75">
        <v>61740</v>
      </c>
      <c r="H40" s="75">
        <v>5</v>
      </c>
      <c r="I40" s="75">
        <v>66400</v>
      </c>
      <c r="J40" s="76">
        <f t="shared" si="14"/>
        <v>1.5151515151515152E-2</v>
      </c>
      <c r="K40" s="76">
        <f t="shared" si="15"/>
        <v>1.5366705471478464E-2</v>
      </c>
      <c r="L40" s="75">
        <f t="shared" si="15"/>
        <v>187.09090909090909</v>
      </c>
      <c r="M40" s="70">
        <f t="shared" si="16"/>
        <v>1.0754778101716878</v>
      </c>
      <c r="N40" s="76">
        <f t="shared" si="17"/>
        <v>0.10923463887890761</v>
      </c>
      <c r="O40" s="76">
        <f t="shared" si="17"/>
        <v>-0.72222222222222221</v>
      </c>
      <c r="P40" s="76">
        <f t="shared" si="17"/>
        <v>0.26476190476190475</v>
      </c>
    </row>
    <row r="41" spans="2:16" x14ac:dyDescent="0.2">
      <c r="B41" s="80"/>
      <c r="C41" s="72">
        <v>42749</v>
      </c>
      <c r="D41" s="80" t="s">
        <v>44</v>
      </c>
      <c r="E41" s="75">
        <v>21799</v>
      </c>
      <c r="F41" s="75">
        <v>306</v>
      </c>
      <c r="G41" s="75">
        <v>55790</v>
      </c>
      <c r="H41" s="75">
        <v>12</v>
      </c>
      <c r="I41" s="75">
        <v>101608</v>
      </c>
      <c r="J41" s="76">
        <f t="shared" si="14"/>
        <v>3.9215686274509803E-2</v>
      </c>
      <c r="K41" s="76">
        <f t="shared" si="15"/>
        <v>1.4037341162438644E-2</v>
      </c>
      <c r="L41" s="75">
        <f t="shared" si="15"/>
        <v>182.3202614379085</v>
      </c>
      <c r="M41" s="70">
        <f t="shared" si="16"/>
        <v>1.8212582900161318</v>
      </c>
      <c r="N41" s="76">
        <f t="shared" si="17"/>
        <v>-0.12732676364773976</v>
      </c>
      <c r="O41" s="76">
        <f t="shared" si="17"/>
        <v>1</v>
      </c>
      <c r="P41" s="76">
        <f t="shared" si="17"/>
        <v>1.3217256192304179</v>
      </c>
    </row>
    <row r="42" spans="2:16" x14ac:dyDescent="0.2">
      <c r="B42" s="80"/>
      <c r="C42" s="72">
        <v>42750</v>
      </c>
      <c r="D42" s="80" t="s">
        <v>45</v>
      </c>
      <c r="E42" s="75">
        <v>26124</v>
      </c>
      <c r="F42" s="75">
        <v>393</v>
      </c>
      <c r="G42" s="75">
        <v>73770</v>
      </c>
      <c r="H42" s="75">
        <v>20</v>
      </c>
      <c r="I42" s="75">
        <v>182050</v>
      </c>
      <c r="J42" s="76">
        <f t="shared" si="14"/>
        <v>5.0890585241730277E-2</v>
      </c>
      <c r="K42" s="76">
        <f t="shared" si="15"/>
        <v>1.5043638033991731E-2</v>
      </c>
      <c r="L42" s="75">
        <f t="shared" si="15"/>
        <v>187.70992366412213</v>
      </c>
      <c r="M42" s="70">
        <f t="shared" si="16"/>
        <v>2.4678053409244951</v>
      </c>
      <c r="N42" s="76">
        <f t="shared" si="17"/>
        <v>2.6436621678029848E-2</v>
      </c>
      <c r="O42" s="76">
        <f t="shared" si="17"/>
        <v>0.53846153846153855</v>
      </c>
      <c r="P42" s="76">
        <f t="shared" si="17"/>
        <v>1.0284122562674094</v>
      </c>
    </row>
    <row r="43" spans="2:16" x14ac:dyDescent="0.2">
      <c r="B43" s="80"/>
      <c r="C43" s="72">
        <v>42751</v>
      </c>
      <c r="D43" s="80" t="s">
        <v>38</v>
      </c>
      <c r="E43" s="75">
        <v>25195</v>
      </c>
      <c r="F43" s="75">
        <v>365</v>
      </c>
      <c r="G43" s="75">
        <v>70360</v>
      </c>
      <c r="H43" s="75">
        <v>16</v>
      </c>
      <c r="I43" s="75">
        <v>59600</v>
      </c>
      <c r="J43" s="76">
        <f t="shared" si="14"/>
        <v>4.3835616438356165E-2</v>
      </c>
      <c r="K43" s="76">
        <f t="shared" si="15"/>
        <v>1.4487001389164516E-2</v>
      </c>
      <c r="L43" s="75">
        <f t="shared" si="15"/>
        <v>192.76712328767124</v>
      </c>
      <c r="M43" s="70">
        <f t="shared" si="16"/>
        <v>0.84707220011370099</v>
      </c>
      <c r="N43" s="76">
        <f t="shared" si="17"/>
        <v>-0.12389490723446639</v>
      </c>
      <c r="O43" s="76">
        <f t="shared" si="17"/>
        <v>0.77777777777777768</v>
      </c>
      <c r="P43" s="76">
        <f t="shared" si="17"/>
        <v>-8.8685015290519864E-2</v>
      </c>
    </row>
    <row r="44" spans="2:16" x14ac:dyDescent="0.2">
      <c r="B44" s="80"/>
      <c r="C44" s="72">
        <v>42752</v>
      </c>
      <c r="D44" s="80" t="s">
        <v>40</v>
      </c>
      <c r="E44" s="75">
        <v>25831</v>
      </c>
      <c r="F44" s="75">
        <v>330</v>
      </c>
      <c r="G44" s="75">
        <v>62510</v>
      </c>
      <c r="H44" s="75">
        <v>5</v>
      </c>
      <c r="I44" s="75">
        <v>52654</v>
      </c>
      <c r="J44" s="76">
        <f t="shared" si="14"/>
        <v>1.5151515151515152E-2</v>
      </c>
      <c r="K44" s="76">
        <f t="shared" si="15"/>
        <v>1.2775347450737487E-2</v>
      </c>
      <c r="L44" s="75">
        <f t="shared" si="15"/>
        <v>189.42424242424244</v>
      </c>
      <c r="M44" s="70">
        <f t="shared" si="16"/>
        <v>0.84232922732362825</v>
      </c>
      <c r="N44" s="76">
        <f t="shared" si="17"/>
        <v>-0.20186414708886624</v>
      </c>
      <c r="O44" s="76">
        <f t="shared" si="17"/>
        <v>-0.5</v>
      </c>
      <c r="P44" s="76">
        <f t="shared" si="17"/>
        <v>-0.49805529075309818</v>
      </c>
    </row>
    <row r="45" spans="2:16" x14ac:dyDescent="0.2">
      <c r="B45" s="80"/>
      <c r="C45" s="72">
        <v>42753</v>
      </c>
      <c r="D45" s="80" t="s">
        <v>41</v>
      </c>
      <c r="E45" s="75">
        <v>25122</v>
      </c>
      <c r="F45" s="75">
        <v>376</v>
      </c>
      <c r="G45" s="75">
        <v>71190</v>
      </c>
      <c r="H45" s="75">
        <v>20</v>
      </c>
      <c r="I45" s="75">
        <v>210386</v>
      </c>
      <c r="J45" s="76">
        <f t="shared" si="14"/>
        <v>5.3191489361702128E-2</v>
      </c>
      <c r="K45" s="76">
        <f t="shared" si="15"/>
        <v>1.4966961229201497E-2</v>
      </c>
      <c r="L45" s="75">
        <f t="shared" si="15"/>
        <v>189.33510638297872</v>
      </c>
      <c r="M45" s="70">
        <f t="shared" si="16"/>
        <v>2.9552746172215199</v>
      </c>
      <c r="N45" s="76">
        <f t="shared" si="17"/>
        <v>2.5496974935177219E-2</v>
      </c>
      <c r="O45" s="76">
        <f t="shared" si="17"/>
        <v>1</v>
      </c>
      <c r="P45" s="76">
        <f t="shared" si="17"/>
        <v>2.6819390969548476</v>
      </c>
    </row>
    <row r="46" spans="2:16" ht="12" customHeight="1" x14ac:dyDescent="0.2">
      <c r="B46" s="80"/>
      <c r="C46" s="72">
        <v>42754</v>
      </c>
      <c r="D46" s="80" t="s">
        <v>42</v>
      </c>
      <c r="E46" s="75">
        <v>24869</v>
      </c>
      <c r="F46" s="75">
        <v>372</v>
      </c>
      <c r="G46" s="75">
        <v>69490</v>
      </c>
      <c r="H46" s="75">
        <v>16</v>
      </c>
      <c r="I46" s="75">
        <v>86600</v>
      </c>
      <c r="J46" s="76">
        <f t="shared" si="14"/>
        <v>4.3010752688172046E-2</v>
      </c>
      <c r="K46" s="76">
        <f t="shared" si="15"/>
        <v>1.4958381921267441E-2</v>
      </c>
      <c r="L46" s="75">
        <f t="shared" si="15"/>
        <v>186.80107526881721</v>
      </c>
      <c r="M46" s="70">
        <f t="shared" si="16"/>
        <v>1.2462224780543962</v>
      </c>
      <c r="N46" s="76">
        <f t="shared" si="17"/>
        <v>-5.5809959931311104E-3</v>
      </c>
      <c r="O46" s="76">
        <f t="shared" si="17"/>
        <v>1</v>
      </c>
      <c r="P46" s="76">
        <f t="shared" si="17"/>
        <v>0.17516148292894762</v>
      </c>
    </row>
    <row r="47" spans="2:16" x14ac:dyDescent="0.2">
      <c r="B47" s="80"/>
      <c r="C47" s="72">
        <v>42755</v>
      </c>
      <c r="D47" s="80" t="s">
        <v>43</v>
      </c>
      <c r="E47" s="75">
        <v>22460</v>
      </c>
      <c r="F47" s="75">
        <v>292</v>
      </c>
      <c r="G47" s="75">
        <v>54000</v>
      </c>
      <c r="H47" s="75">
        <v>27</v>
      </c>
      <c r="I47" s="75">
        <v>166470</v>
      </c>
      <c r="J47" s="76">
        <f t="shared" si="14"/>
        <v>9.2465753424657529E-2</v>
      </c>
      <c r="K47" s="76">
        <f t="shared" si="15"/>
        <v>1.3000890471950133E-2</v>
      </c>
      <c r="L47" s="75">
        <f t="shared" si="15"/>
        <v>184.93150684931507</v>
      </c>
      <c r="M47" s="70">
        <f t="shared" si="16"/>
        <v>3.0827777777777778</v>
      </c>
      <c r="N47" s="76">
        <f t="shared" si="17"/>
        <v>-0.12536443148688048</v>
      </c>
      <c r="O47" s="76">
        <f t="shared" si="17"/>
        <v>4.4000000000000004</v>
      </c>
      <c r="P47" s="76">
        <f t="shared" si="17"/>
        <v>1.5070783132530119</v>
      </c>
    </row>
    <row r="48" spans="2:16" x14ac:dyDescent="0.2">
      <c r="B48" s="80"/>
      <c r="C48" s="72">
        <v>42756</v>
      </c>
      <c r="D48" s="80" t="s">
        <v>44</v>
      </c>
      <c r="E48" s="75">
        <v>19910</v>
      </c>
      <c r="F48" s="75">
        <v>300</v>
      </c>
      <c r="G48" s="75">
        <v>51850</v>
      </c>
      <c r="H48" s="75">
        <v>1</v>
      </c>
      <c r="I48" s="75">
        <v>8500</v>
      </c>
      <c r="J48" s="76">
        <f t="shared" si="14"/>
        <v>3.3333333333333335E-3</v>
      </c>
      <c r="K48" s="76">
        <f t="shared" si="15"/>
        <v>1.5067805123053743E-2</v>
      </c>
      <c r="L48" s="75">
        <f t="shared" si="15"/>
        <v>172.83333333333334</v>
      </c>
      <c r="M48" s="70">
        <f t="shared" si="16"/>
        <v>0.16393442622950818</v>
      </c>
      <c r="N48" s="76">
        <f t="shared" si="17"/>
        <v>-7.0621975264384296E-2</v>
      </c>
      <c r="O48" s="76">
        <f t="shared" si="17"/>
        <v>-0.91666666666666663</v>
      </c>
      <c r="P48" s="76">
        <f t="shared" si="17"/>
        <v>-0.91634516967167934</v>
      </c>
    </row>
    <row r="49" spans="2:16" x14ac:dyDescent="0.2">
      <c r="B49" s="80"/>
      <c r="C49" s="72">
        <v>42757</v>
      </c>
      <c r="D49" s="80" t="s">
        <v>45</v>
      </c>
      <c r="E49" s="75">
        <v>22363</v>
      </c>
      <c r="F49" s="75">
        <v>346</v>
      </c>
      <c r="G49" s="75">
        <v>62700</v>
      </c>
      <c r="H49" s="75">
        <v>6</v>
      </c>
      <c r="I49" s="75">
        <v>68820</v>
      </c>
      <c r="J49" s="76">
        <f t="shared" si="14"/>
        <v>1.7341040462427744E-2</v>
      </c>
      <c r="K49" s="76">
        <f t="shared" si="15"/>
        <v>1.5471984975182221E-2</v>
      </c>
      <c r="L49" s="75">
        <f t="shared" si="15"/>
        <v>181.21387283236993</v>
      </c>
      <c r="M49" s="70">
        <f t="shared" si="16"/>
        <v>1.0976076555023924</v>
      </c>
      <c r="N49" s="76">
        <f t="shared" si="17"/>
        <v>-0.15006100040666936</v>
      </c>
      <c r="O49" s="76">
        <f t="shared" si="17"/>
        <v>-0.7</v>
      </c>
      <c r="P49" s="76">
        <f t="shared" si="17"/>
        <v>-0.62197198571820933</v>
      </c>
    </row>
    <row r="50" spans="2:16" x14ac:dyDescent="0.2">
      <c r="B50" s="80"/>
      <c r="C50" s="72">
        <v>42758</v>
      </c>
      <c r="D50" s="80" t="s">
        <v>38</v>
      </c>
      <c r="E50" s="75">
        <v>24449</v>
      </c>
      <c r="F50" s="75">
        <v>289</v>
      </c>
      <c r="G50" s="75">
        <v>53210</v>
      </c>
      <c r="H50" s="75">
        <v>4</v>
      </c>
      <c r="I50" s="75">
        <v>16700</v>
      </c>
      <c r="J50" s="76">
        <f t="shared" si="14"/>
        <v>1.384083044982699E-2</v>
      </c>
      <c r="K50" s="76">
        <f t="shared" si="15"/>
        <v>1.1820524356824409E-2</v>
      </c>
      <c r="L50" s="75">
        <f t="shared" si="15"/>
        <v>184.11764705882354</v>
      </c>
      <c r="M50" s="70">
        <f t="shared" si="16"/>
        <v>0.31385077992858484</v>
      </c>
      <c r="N50" s="76">
        <f t="shared" si="17"/>
        <v>-0.24374644684479818</v>
      </c>
      <c r="O50" s="76">
        <f t="shared" si="17"/>
        <v>-0.75</v>
      </c>
      <c r="P50" s="76">
        <f t="shared" si="17"/>
        <v>-0.71979865771812079</v>
      </c>
    </row>
    <row r="51" spans="2:16" x14ac:dyDescent="0.2">
      <c r="B51" s="80"/>
      <c r="C51" s="72">
        <v>42759</v>
      </c>
      <c r="D51" s="80" t="s">
        <v>40</v>
      </c>
      <c r="E51" s="75">
        <v>11412</v>
      </c>
      <c r="F51" s="75">
        <v>204</v>
      </c>
      <c r="G51" s="75">
        <v>37270</v>
      </c>
      <c r="H51" s="75">
        <v>2</v>
      </c>
      <c r="I51" s="75">
        <v>35852</v>
      </c>
      <c r="J51" s="76">
        <f t="shared" si="14"/>
        <v>9.8039215686274508E-3</v>
      </c>
      <c r="K51" s="76">
        <f t="shared" si="15"/>
        <v>1.7875920084121977E-2</v>
      </c>
      <c r="L51" s="75">
        <f t="shared" si="15"/>
        <v>182.69607843137254</v>
      </c>
      <c r="M51" s="70">
        <f t="shared" si="16"/>
        <v>0.96195331365709691</v>
      </c>
      <c r="N51" s="76">
        <f t="shared" si="17"/>
        <v>-0.40377539593665013</v>
      </c>
      <c r="O51" s="76">
        <f t="shared" si="17"/>
        <v>-0.6</v>
      </c>
      <c r="P51" s="76">
        <f t="shared" si="17"/>
        <v>-0.31910206252136586</v>
      </c>
    </row>
    <row r="52" spans="2:16" x14ac:dyDescent="0.2">
      <c r="B52" s="80"/>
      <c r="C52" s="72">
        <v>42760</v>
      </c>
      <c r="D52" s="80" t="s">
        <v>41</v>
      </c>
      <c r="E52" s="75">
        <v>18662</v>
      </c>
      <c r="F52" s="75">
        <v>262</v>
      </c>
      <c r="G52" s="75">
        <v>46250</v>
      </c>
      <c r="H52" s="75">
        <v>6</v>
      </c>
      <c r="I52" s="75">
        <v>28800</v>
      </c>
      <c r="J52" s="76">
        <f t="shared" si="14"/>
        <v>2.2900763358778626E-2</v>
      </c>
      <c r="K52" s="76">
        <f t="shared" si="15"/>
        <v>1.403922409173722E-2</v>
      </c>
      <c r="L52" s="75">
        <f t="shared" si="15"/>
        <v>176.52671755725191</v>
      </c>
      <c r="M52" s="70">
        <f t="shared" si="16"/>
        <v>0.62270270270270267</v>
      </c>
      <c r="N52" s="76">
        <f t="shared" si="17"/>
        <v>-0.35033010254249197</v>
      </c>
      <c r="O52" s="76">
        <f t="shared" si="17"/>
        <v>-0.7</v>
      </c>
      <c r="P52" s="76">
        <f t="shared" si="17"/>
        <v>-0.8631087619898663</v>
      </c>
    </row>
    <row r="53" spans="2:16" ht="14.25" customHeight="1" x14ac:dyDescent="0.2">
      <c r="B53" s="80"/>
      <c r="C53" s="72">
        <v>42761</v>
      </c>
      <c r="D53" s="80" t="s">
        <v>42</v>
      </c>
      <c r="E53" s="75">
        <v>17086</v>
      </c>
      <c r="F53" s="75">
        <v>306</v>
      </c>
      <c r="G53" s="75">
        <v>50010</v>
      </c>
      <c r="H53" s="75">
        <v>1</v>
      </c>
      <c r="I53" s="75">
        <v>4700</v>
      </c>
      <c r="J53" s="76">
        <f t="shared" si="14"/>
        <v>3.2679738562091504E-3</v>
      </c>
      <c r="K53" s="76">
        <f t="shared" si="15"/>
        <v>1.7909399508369426E-2</v>
      </c>
      <c r="L53" s="75">
        <f t="shared" si="15"/>
        <v>163.43137254901961</v>
      </c>
      <c r="M53" s="70">
        <f t="shared" si="16"/>
        <v>9.398120375924815E-2</v>
      </c>
      <c r="N53" s="76">
        <f t="shared" si="17"/>
        <v>-0.2803281047632753</v>
      </c>
      <c r="O53" s="76">
        <f t="shared" si="17"/>
        <v>-0.9375</v>
      </c>
      <c r="P53" s="76">
        <f t="shared" si="17"/>
        <v>-0.94572748267898388</v>
      </c>
    </row>
    <row r="54" spans="2:16" x14ac:dyDescent="0.2">
      <c r="B54" s="80"/>
      <c r="C54" s="72">
        <v>42762</v>
      </c>
      <c r="D54" s="80" t="s">
        <v>43</v>
      </c>
      <c r="E54" s="75">
        <v>15653</v>
      </c>
      <c r="F54" s="75">
        <v>247</v>
      </c>
      <c r="G54" s="75">
        <v>43140</v>
      </c>
      <c r="H54" s="75">
        <v>13</v>
      </c>
      <c r="I54" s="75">
        <v>140400</v>
      </c>
      <c r="J54" s="76">
        <f t="shared" si="14"/>
        <v>5.2631578947368418E-2</v>
      </c>
      <c r="K54" s="76">
        <f t="shared" si="15"/>
        <v>1.5779722736855555E-2</v>
      </c>
      <c r="L54" s="75">
        <f t="shared" si="15"/>
        <v>174.65587044534414</v>
      </c>
      <c r="M54" s="70">
        <f t="shared" si="16"/>
        <v>3.25452016689847</v>
      </c>
      <c r="N54" s="76">
        <f t="shared" si="17"/>
        <v>-0.20111111111111113</v>
      </c>
      <c r="O54" s="76">
        <f t="shared" si="17"/>
        <v>-0.5185185185185186</v>
      </c>
      <c r="P54" s="76">
        <f t="shared" si="17"/>
        <v>-0.1566047936565147</v>
      </c>
    </row>
    <row r="55" spans="2:16" x14ac:dyDescent="0.2">
      <c r="B55" s="80"/>
      <c r="C55" s="72">
        <v>42763</v>
      </c>
      <c r="D55" s="80" t="s">
        <v>44</v>
      </c>
      <c r="E55" s="75">
        <v>18579</v>
      </c>
      <c r="F55" s="75">
        <v>264</v>
      </c>
      <c r="G55" s="75">
        <v>49660</v>
      </c>
      <c r="H55" s="75">
        <v>6</v>
      </c>
      <c r="I55" s="75">
        <v>35400</v>
      </c>
      <c r="J55" s="76">
        <f t="shared" si="14"/>
        <v>2.2727272727272728E-2</v>
      </c>
      <c r="K55" s="76">
        <f t="shared" si="15"/>
        <v>1.4209591474245116E-2</v>
      </c>
      <c r="L55" s="75">
        <f t="shared" si="15"/>
        <v>188.10606060606059</v>
      </c>
      <c r="M55" s="70">
        <f t="shared" si="16"/>
        <v>0.71284736206202171</v>
      </c>
      <c r="N55" s="76">
        <f t="shared" si="17"/>
        <v>-4.2237222757955606E-2</v>
      </c>
      <c r="O55" s="76">
        <f t="shared" si="17"/>
        <v>5</v>
      </c>
      <c r="P55" s="76">
        <f t="shared" si="17"/>
        <v>3.1647058823529415</v>
      </c>
    </row>
    <row r="56" spans="2:16" x14ac:dyDescent="0.2">
      <c r="B56" s="80"/>
      <c r="C56" s="72">
        <v>42764</v>
      </c>
      <c r="D56" s="80" t="s">
        <v>45</v>
      </c>
      <c r="E56" s="75">
        <v>30095</v>
      </c>
      <c r="F56" s="75">
        <v>371</v>
      </c>
      <c r="G56" s="75">
        <v>66260</v>
      </c>
      <c r="H56" s="75">
        <v>10</v>
      </c>
      <c r="I56" s="75">
        <v>43000</v>
      </c>
      <c r="J56" s="76">
        <f t="shared" si="14"/>
        <v>2.6954177897574125E-2</v>
      </c>
      <c r="K56" s="76">
        <f t="shared" si="15"/>
        <v>1.2327629174281441E-2</v>
      </c>
      <c r="L56" s="75">
        <f t="shared" si="15"/>
        <v>178.59838274932613</v>
      </c>
      <c r="M56" s="70">
        <f t="shared" si="16"/>
        <v>0.64895864775128287</v>
      </c>
      <c r="N56" s="76">
        <f t="shared" ref="N56:P58" si="18">IFERROR(G56/G49-1,0)</f>
        <v>5.6778309409888372E-2</v>
      </c>
      <c r="O56" s="76">
        <f t="shared" si="18"/>
        <v>0.66666666666666674</v>
      </c>
      <c r="P56" s="76">
        <f t="shared" si="18"/>
        <v>-0.37518163324614939</v>
      </c>
    </row>
    <row r="57" spans="2:16" x14ac:dyDescent="0.2">
      <c r="B57" s="80"/>
      <c r="C57" s="72">
        <v>42765</v>
      </c>
      <c r="D57" s="80" t="s">
        <v>38</v>
      </c>
      <c r="E57" s="75">
        <v>30954</v>
      </c>
      <c r="F57" s="75">
        <v>515</v>
      </c>
      <c r="G57" s="75">
        <v>98380</v>
      </c>
      <c r="H57" s="75">
        <v>20</v>
      </c>
      <c r="I57" s="75">
        <v>173524</v>
      </c>
      <c r="J57" s="76">
        <f>IFERROR(H57/F57,0)</f>
        <v>3.8834951456310676E-2</v>
      </c>
      <c r="K57" s="76">
        <f>IFERROR(F57/E57,0)</f>
        <v>1.6637591264456936E-2</v>
      </c>
      <c r="L57" s="75">
        <f>IFERROR(G57/F57,0)</f>
        <v>191.02912621359224</v>
      </c>
      <c r="M57" s="70">
        <f>IFERROR(I57/G57,0)</f>
        <v>1.7638137832892864</v>
      </c>
      <c r="N57" s="76">
        <f t="shared" si="18"/>
        <v>0.8489005825972562</v>
      </c>
      <c r="O57" s="76">
        <f t="shared" si="18"/>
        <v>4</v>
      </c>
      <c r="P57" s="76">
        <f t="shared" si="18"/>
        <v>9.3906586826347311</v>
      </c>
    </row>
    <row r="58" spans="2:16" x14ac:dyDescent="0.2">
      <c r="B58" s="80"/>
      <c r="C58" s="72">
        <v>42766</v>
      </c>
      <c r="D58" s="80" t="s">
        <v>40</v>
      </c>
      <c r="E58" s="75">
        <v>29710</v>
      </c>
      <c r="F58" s="75">
        <v>491</v>
      </c>
      <c r="G58" s="75">
        <v>79220</v>
      </c>
      <c r="H58" s="75">
        <v>27</v>
      </c>
      <c r="I58" s="75">
        <v>224340</v>
      </c>
      <c r="J58" s="76">
        <f>IFERROR(H58/F58,0)</f>
        <v>5.4989816700610997E-2</v>
      </c>
      <c r="K58" s="76">
        <f>IFERROR(F58/E58,0)</f>
        <v>1.6526422080107708E-2</v>
      </c>
      <c r="L58" s="75">
        <f>IFERROR(G58/F58,0)</f>
        <v>161.34419551934826</v>
      </c>
      <c r="M58" s="70">
        <f>IFERROR(I58/G58,0)</f>
        <v>2.8318606412522089</v>
      </c>
      <c r="N58" s="76">
        <f t="shared" si="18"/>
        <v>1.1255701636705124</v>
      </c>
      <c r="O58" s="76">
        <f t="shared" si="18"/>
        <v>12.5</v>
      </c>
      <c r="P58" s="76">
        <f t="shared" si="18"/>
        <v>5.2573914983822378</v>
      </c>
    </row>
  </sheetData>
  <mergeCells count="13">
    <mergeCell ref="C26:D26"/>
    <mergeCell ref="C27:D27"/>
    <mergeCell ref="B26:B27"/>
    <mergeCell ref="B2:P2"/>
    <mergeCell ref="B13:P13"/>
    <mergeCell ref="C8:D8"/>
    <mergeCell ref="C7:D7"/>
    <mergeCell ref="C6:D6"/>
    <mergeCell ref="C9:D9"/>
    <mergeCell ref="C5:D5"/>
    <mergeCell ref="C4:D4"/>
    <mergeCell ref="C10:D10"/>
    <mergeCell ref="B25:P25"/>
  </mergeCells>
  <phoneticPr fontId="2" type="noConversion"/>
  <pageMargins left="0.7" right="0.7" top="0.75" bottom="0.75" header="0.3" footer="0.3"/>
  <ignoredErrors>
    <ignoredError sqref="N7:N10 D22 J22 E15:E18 K15:K21 E19:E21" formula="1"/>
    <ignoredError sqref="K7:L8 K6:L6 N6 E6:E9 F6:I9 E10:I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9" style="7" bestFit="1" customWidth="1"/>
    <col min="5" max="5" width="11.42578125" style="7" bestFit="1" customWidth="1"/>
    <col min="6" max="6" width="9" style="7" bestFit="1" customWidth="1"/>
    <col min="7" max="7" width="8.85546875" style="7"/>
    <col min="8" max="8" width="9.140625" style="7" bestFit="1" customWidth="1"/>
    <col min="9" max="12" width="11.5703125" style="7" customWidth="1"/>
    <col min="13" max="16384" width="8.85546875" style="7"/>
  </cols>
  <sheetData>
    <row r="2" spans="2:12" ht="19" x14ac:dyDescent="0.2">
      <c r="B2" s="113" t="s">
        <v>80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5" t="s">
        <v>70</v>
      </c>
      <c r="C6" s="49" t="s">
        <v>81</v>
      </c>
      <c r="D6" s="36" t="s">
        <v>23</v>
      </c>
      <c r="E6" s="36" t="s">
        <v>24</v>
      </c>
      <c r="F6" s="36" t="s">
        <v>25</v>
      </c>
      <c r="G6" s="36" t="s">
        <v>14</v>
      </c>
      <c r="H6" s="56" t="s">
        <v>92</v>
      </c>
      <c r="I6" s="61" t="s">
        <v>96</v>
      </c>
      <c r="J6" s="61" t="s">
        <v>97</v>
      </c>
      <c r="K6" s="61" t="s">
        <v>95</v>
      </c>
      <c r="L6" s="36" t="s">
        <v>15</v>
      </c>
    </row>
    <row r="7" spans="2:12" x14ac:dyDescent="0.2">
      <c r="B7" s="47" t="s">
        <v>71</v>
      </c>
      <c r="C7" s="47">
        <v>882240912</v>
      </c>
      <c r="D7" s="21">
        <v>50000</v>
      </c>
      <c r="E7" s="67">
        <v>1072</v>
      </c>
      <c r="F7" s="67">
        <v>245610</v>
      </c>
      <c r="G7" s="67">
        <v>24</v>
      </c>
      <c r="H7" s="67">
        <v>151800</v>
      </c>
      <c r="I7" s="13">
        <f>IFERROR(E7/D7,0)</f>
        <v>2.1440000000000001E-2</v>
      </c>
      <c r="J7" s="12">
        <f>IFERROR(F7/E7,0)</f>
        <v>229.11380597014926</v>
      </c>
      <c r="K7" s="13">
        <f>IFERROR(G7/E7,0)</f>
        <v>2.2388059701492536E-2</v>
      </c>
      <c r="L7" s="19">
        <f>IFERROR(H7/F7,0)</f>
        <v>0.61805301087089293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16.140625" style="7" customWidth="1"/>
    <col min="3" max="7" width="10.7109375" style="7" customWidth="1"/>
    <col min="8" max="8" width="12.4257812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3" t="s">
        <v>59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2:14" x14ac:dyDescent="0.2">
      <c r="L3" s="16"/>
      <c r="N3" s="16" t="str">
        <f>종합요약!J6</f>
        <v>기간 : 2017년 01월 01일 ~ 2017년 1월 31일</v>
      </c>
    </row>
    <row r="5" spans="2:14" x14ac:dyDescent="0.2">
      <c r="B5" s="31" t="s">
        <v>72</v>
      </c>
      <c r="C5" s="31" t="s">
        <v>63</v>
      </c>
      <c r="D5" s="31" t="s">
        <v>62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J5" s="56" t="s">
        <v>92</v>
      </c>
      <c r="K5" s="61" t="s">
        <v>96</v>
      </c>
      <c r="L5" s="61" t="s">
        <v>97</v>
      </c>
      <c r="M5" s="61" t="s">
        <v>95</v>
      </c>
      <c r="N5" s="15" t="s">
        <v>54</v>
      </c>
    </row>
    <row r="6" spans="2:14" x14ac:dyDescent="0.2">
      <c r="B6" s="117" t="s">
        <v>61</v>
      </c>
      <c r="C6" s="118"/>
      <c r="D6" s="119"/>
      <c r="E6" s="44" t="s">
        <v>55</v>
      </c>
      <c r="F6" s="17">
        <f>SUM(F7:F1048576)</f>
        <v>6600</v>
      </c>
      <c r="G6" s="17">
        <f>SUM(G7:G1048576)</f>
        <v>927</v>
      </c>
      <c r="H6" s="17">
        <f>SUM(H7:H1048576)</f>
        <v>183710</v>
      </c>
      <c r="I6" s="17">
        <f>SUM(I7:I1048576)</f>
        <v>55</v>
      </c>
      <c r="J6" s="17">
        <f>SUM(J7:J1048576)</f>
        <v>857070</v>
      </c>
      <c r="K6" s="73">
        <f>IFERROR(G6/F6,0)</f>
        <v>0.14045454545454544</v>
      </c>
      <c r="L6" s="18">
        <f>IFERROR(H6/G6,0)</f>
        <v>198.17691477885651</v>
      </c>
      <c r="M6" s="30">
        <f>IFERROR(I6/G6,0)</f>
        <v>5.9331175836030203E-2</v>
      </c>
      <c r="N6" s="30">
        <f>IFERROR(J6/H6,0)</f>
        <v>4.6653421152904038</v>
      </c>
    </row>
    <row r="7" spans="2:14" x14ac:dyDescent="0.2">
      <c r="B7" s="74" t="s">
        <v>116</v>
      </c>
      <c r="C7" s="74">
        <v>891851116</v>
      </c>
      <c r="D7" s="74" t="s">
        <v>48</v>
      </c>
      <c r="E7" s="74" t="s">
        <v>117</v>
      </c>
      <c r="F7" s="67">
        <v>6600</v>
      </c>
      <c r="G7" s="67">
        <v>927</v>
      </c>
      <c r="H7" s="67">
        <v>183710</v>
      </c>
      <c r="I7" s="67">
        <v>55</v>
      </c>
      <c r="J7" s="67">
        <v>857070</v>
      </c>
      <c r="K7" s="13">
        <f>IFERROR(G7/F7,0)</f>
        <v>0.14045454545454544</v>
      </c>
      <c r="L7" s="12">
        <f>IFERROR(H7/G7,0)</f>
        <v>198.17691477885651</v>
      </c>
      <c r="M7" s="19">
        <f>IFERROR(I7/G7,0)</f>
        <v>5.9331175836030203E-2</v>
      </c>
      <c r="N7" s="19">
        <f>IFERROR(J7/H7,0)</f>
        <v>4.6653421152904038</v>
      </c>
    </row>
  </sheetData>
  <autoFilter ref="B5:N7"/>
  <sortState ref="D7:O1767">
    <sortCondition descending="1" ref="H8"/>
  </sortState>
  <mergeCells count="2">
    <mergeCell ref="B2:N2"/>
    <mergeCell ref="B6:D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P58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3" t="s">
        <v>68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4" spans="2:16" x14ac:dyDescent="0.2">
      <c r="B4" s="64" t="s">
        <v>21</v>
      </c>
      <c r="C4" s="114" t="s">
        <v>22</v>
      </c>
      <c r="D4" s="114"/>
      <c r="E4" s="64" t="s">
        <v>85</v>
      </c>
      <c r="F4" s="64" t="s">
        <v>86</v>
      </c>
      <c r="G4" s="64" t="s">
        <v>88</v>
      </c>
      <c r="H4" s="64" t="s">
        <v>87</v>
      </c>
      <c r="I4" s="64" t="s">
        <v>92</v>
      </c>
      <c r="J4" s="62" t="s">
        <v>95</v>
      </c>
      <c r="K4" s="62" t="s">
        <v>96</v>
      </c>
      <c r="L4" s="62" t="s">
        <v>97</v>
      </c>
      <c r="M4" s="62" t="s">
        <v>89</v>
      </c>
      <c r="N4" s="62" t="s">
        <v>93</v>
      </c>
      <c r="O4" s="62" t="s">
        <v>90</v>
      </c>
      <c r="P4" s="62" t="s">
        <v>91</v>
      </c>
    </row>
    <row r="5" spans="2:16" x14ac:dyDescent="0.2">
      <c r="B5" s="71" t="s">
        <v>17</v>
      </c>
      <c r="C5" s="115"/>
      <c r="D5" s="115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4" t="s">
        <v>108</v>
      </c>
      <c r="C6" s="85" t="s">
        <v>103</v>
      </c>
      <c r="D6" s="85"/>
      <c r="E6" s="12">
        <f>SUM(E28:E31)</f>
        <v>102922</v>
      </c>
      <c r="F6" s="12">
        <f t="shared" ref="F6:I6" si="3">SUM(F28:F31)</f>
        <v>1558</v>
      </c>
      <c r="G6" s="12">
        <f t="shared" si="3"/>
        <v>317380</v>
      </c>
      <c r="H6" s="12">
        <f t="shared" si="3"/>
        <v>67</v>
      </c>
      <c r="I6" s="12">
        <f t="shared" si="3"/>
        <v>482776</v>
      </c>
      <c r="J6" s="13">
        <f t="shared" si="0"/>
        <v>4.3003851091142492E-2</v>
      </c>
      <c r="K6" s="13">
        <f t="shared" si="1"/>
        <v>1.5137677075843842E-2</v>
      </c>
      <c r="L6" s="12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4" t="s">
        <v>109</v>
      </c>
      <c r="C7" s="85" t="s">
        <v>104</v>
      </c>
      <c r="D7" s="85"/>
      <c r="E7" s="12">
        <f>SUM(E32:E38)</f>
        <v>165273</v>
      </c>
      <c r="F7" s="12">
        <f t="shared" ref="F7:I7" si="4">SUM(F32:F38)</f>
        <v>2473</v>
      </c>
      <c r="G7" s="12">
        <f t="shared" si="4"/>
        <v>492600</v>
      </c>
      <c r="H7" s="12">
        <f t="shared" si="4"/>
        <v>80</v>
      </c>
      <c r="I7" s="12">
        <f t="shared" si="4"/>
        <v>535254</v>
      </c>
      <c r="J7" s="13">
        <f t="shared" si="0"/>
        <v>3.2349373230893652E-2</v>
      </c>
      <c r="K7" s="13">
        <f t="shared" si="1"/>
        <v>1.4963121623011623E-2</v>
      </c>
      <c r="L7" s="12">
        <f t="shared" si="1"/>
        <v>199.19126566922765</v>
      </c>
      <c r="M7" s="28">
        <f t="shared" si="2"/>
        <v>1.0865895249695494</v>
      </c>
      <c r="N7" s="13">
        <f t="shared" ref="N7:P10" si="5">IFERROR(G7/G6-1,0)</f>
        <v>0.55208267691725998</v>
      </c>
      <c r="O7" s="13">
        <f t="shared" si="5"/>
        <v>0.19402985074626855</v>
      </c>
      <c r="P7" s="13">
        <f t="shared" si="5"/>
        <v>0.10870051535287595</v>
      </c>
    </row>
    <row r="8" spans="2:16" x14ac:dyDescent="0.2">
      <c r="B8" s="74" t="s">
        <v>110</v>
      </c>
      <c r="C8" s="85" t="s">
        <v>105</v>
      </c>
      <c r="D8" s="85"/>
      <c r="E8" s="12">
        <f>SUM(E39:E45)</f>
        <v>175669</v>
      </c>
      <c r="F8" s="12">
        <f t="shared" ref="F8:I8" si="6">SUM(F39:F45)</f>
        <v>2497</v>
      </c>
      <c r="G8" s="12">
        <f t="shared" si="6"/>
        <v>465240</v>
      </c>
      <c r="H8" s="12">
        <f t="shared" si="6"/>
        <v>86</v>
      </c>
      <c r="I8" s="12">
        <f t="shared" si="6"/>
        <v>746390</v>
      </c>
      <c r="J8" s="13">
        <f t="shared" si="0"/>
        <v>3.4441329595514616E-2</v>
      </c>
      <c r="K8" s="13">
        <f t="shared" si="1"/>
        <v>1.4214232448525351E-2</v>
      </c>
      <c r="L8" s="12">
        <f t="shared" si="1"/>
        <v>186.31958350020025</v>
      </c>
      <c r="M8" s="28">
        <f t="shared" si="2"/>
        <v>1.6043117530736823</v>
      </c>
      <c r="N8" s="13">
        <f t="shared" si="5"/>
        <v>-5.5542021924482321E-2</v>
      </c>
      <c r="O8" s="13">
        <f t="shared" si="5"/>
        <v>7.4999999999999956E-2</v>
      </c>
      <c r="P8" s="13">
        <f t="shared" si="5"/>
        <v>0.39445945289526096</v>
      </c>
    </row>
    <row r="9" spans="2:16" x14ac:dyDescent="0.2">
      <c r="B9" s="74" t="s">
        <v>111</v>
      </c>
      <c r="C9" s="85" t="s">
        <v>106</v>
      </c>
      <c r="D9" s="85"/>
      <c r="E9" s="12">
        <f>SUM(E46:E52)</f>
        <v>144125</v>
      </c>
      <c r="F9" s="12">
        <f t="shared" ref="F9:I9" si="7">SUM(F46:F52)</f>
        <v>2065</v>
      </c>
      <c r="G9" s="12">
        <f t="shared" si="7"/>
        <v>374770</v>
      </c>
      <c r="H9" s="12">
        <f t="shared" si="7"/>
        <v>62</v>
      </c>
      <c r="I9" s="12">
        <f t="shared" si="7"/>
        <v>411742</v>
      </c>
      <c r="J9" s="13">
        <f t="shared" si="0"/>
        <v>3.0024213075060532E-2</v>
      </c>
      <c r="K9" s="13">
        <f t="shared" si="1"/>
        <v>1.432784041630529E-2</v>
      </c>
      <c r="L9" s="12">
        <f t="shared" si="1"/>
        <v>181.48668280871669</v>
      </c>
      <c r="M9" s="28">
        <f t="shared" si="2"/>
        <v>1.0986525068708808</v>
      </c>
      <c r="N9" s="13">
        <f t="shared" si="5"/>
        <v>-0.19445877396612499</v>
      </c>
      <c r="O9" s="13">
        <f t="shared" si="5"/>
        <v>-0.27906976744186052</v>
      </c>
      <c r="P9" s="13">
        <f t="shared" si="5"/>
        <v>-0.44835541740912932</v>
      </c>
    </row>
    <row r="10" spans="2:16" x14ac:dyDescent="0.2">
      <c r="B10" s="74" t="s">
        <v>112</v>
      </c>
      <c r="C10" s="85" t="s">
        <v>107</v>
      </c>
      <c r="D10" s="85"/>
      <c r="E10" s="12">
        <f>SUM(E53:E58)</f>
        <v>142077</v>
      </c>
      <c r="F10" s="67">
        <f t="shared" ref="F10:I10" si="8">SUM(F53:F58)</f>
        <v>2194</v>
      </c>
      <c r="G10" s="67">
        <f t="shared" si="8"/>
        <v>386670</v>
      </c>
      <c r="H10" s="67">
        <f t="shared" si="8"/>
        <v>77</v>
      </c>
      <c r="I10" s="67">
        <f t="shared" si="8"/>
        <v>621364</v>
      </c>
      <c r="J10" s="13">
        <f t="shared" si="0"/>
        <v>3.5095715587967181E-2</v>
      </c>
      <c r="K10" s="13">
        <f t="shared" si="1"/>
        <v>1.544233056722763E-2</v>
      </c>
      <c r="L10" s="12">
        <f t="shared" si="1"/>
        <v>176.2397447584321</v>
      </c>
      <c r="M10" s="28">
        <f t="shared" si="2"/>
        <v>1.6069620089481986</v>
      </c>
      <c r="N10" s="13">
        <f t="shared" si="5"/>
        <v>3.1752808389145404E-2</v>
      </c>
      <c r="O10" s="13">
        <f t="shared" si="5"/>
        <v>0.24193548387096775</v>
      </c>
      <c r="P10" s="13">
        <f t="shared" si="5"/>
        <v>0.50911007378406858</v>
      </c>
    </row>
    <row r="11" spans="2:16" x14ac:dyDescent="0.2">
      <c r="B11" s="50"/>
      <c r="C11" s="50"/>
      <c r="D11" s="50"/>
      <c r="E11" s="51"/>
      <c r="F11" s="51"/>
      <c r="G11" s="52"/>
      <c r="H11" s="53"/>
      <c r="I11" s="52"/>
      <c r="J11" s="51"/>
      <c r="K11" s="52"/>
      <c r="L11" s="51"/>
      <c r="M11" s="52"/>
      <c r="N11" s="51"/>
      <c r="O11" s="52"/>
      <c r="P11" s="54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</row>
    <row r="14" spans="2:16" x14ac:dyDescent="0.2">
      <c r="B14" s="10" t="s">
        <v>27</v>
      </c>
      <c r="C14" s="10" t="s">
        <v>29</v>
      </c>
      <c r="D14" s="10" t="s">
        <v>28</v>
      </c>
      <c r="E14" s="10" t="s">
        <v>30</v>
      </c>
      <c r="F14" s="10" t="s">
        <v>31</v>
      </c>
      <c r="G14" s="10" t="s">
        <v>96</v>
      </c>
      <c r="H14" s="10" t="s">
        <v>97</v>
      </c>
      <c r="I14" s="10" t="s">
        <v>32</v>
      </c>
      <c r="J14" s="10" t="s">
        <v>33</v>
      </c>
      <c r="K14" s="10" t="s">
        <v>34</v>
      </c>
      <c r="L14" s="10" t="s">
        <v>35</v>
      </c>
      <c r="M14" s="10" t="s">
        <v>95</v>
      </c>
      <c r="N14" s="10" t="s">
        <v>36</v>
      </c>
      <c r="O14" s="10" t="s">
        <v>37</v>
      </c>
      <c r="P14" s="42" t="s">
        <v>15</v>
      </c>
    </row>
    <row r="15" spans="2:16" x14ac:dyDescent="0.2">
      <c r="B15" s="59" t="s">
        <v>39</v>
      </c>
      <c r="C15" s="12">
        <f>SUMIF($D$28:$D$925,$B$15:$B$21,$E$28:$E$925)</f>
        <v>135081</v>
      </c>
      <c r="D15" s="12">
        <f>C15/COUNTIF($D$28:$D$56,$B$15:$B$21)</f>
        <v>33770.25</v>
      </c>
      <c r="E15" s="12">
        <f ca="1">SUMIF($D$28:$D$925,$B$15:$B$21,$F$28:$F$399)</f>
        <v>2033</v>
      </c>
      <c r="F15" s="12">
        <f ca="1">E15/COUNTIF($D$28:$D$56,$B$15:$B$21)</f>
        <v>508.25</v>
      </c>
      <c r="G15" s="13">
        <f ca="1">IFERROR(E15/C15,0)</f>
        <v>1.5050229121786187E-2</v>
      </c>
      <c r="H15" s="12">
        <f ca="1">IFERROR(I15/E15,0)</f>
        <v>193.03492375799311</v>
      </c>
      <c r="I15" s="12">
        <f>SUMIF($D$28:$D$925,$B$15:$B$21,$G$28:$G$925)</f>
        <v>392440</v>
      </c>
      <c r="J15" s="12">
        <f>I15/COUNTIF($D$28:$D$56,$B$15:$B$21)</f>
        <v>98110</v>
      </c>
      <c r="K15" s="12">
        <f>SUMIF($D$28:$D$925,$B$15:$B$21,$H$28:$H$925)</f>
        <v>67</v>
      </c>
      <c r="L15" s="12">
        <f>K15/COUNTIF($D$28:$D$56,$B$15:$B$21)</f>
        <v>16.75</v>
      </c>
      <c r="M15" s="13">
        <f ca="1">IFERROR(K15/E15,0)</f>
        <v>3.2956222331529762E-2</v>
      </c>
      <c r="N15" s="12">
        <f>SUMIF($D$28:$D$925,$B$15:$B$21,$I$28:$I$925)</f>
        <v>449614</v>
      </c>
      <c r="O15" s="12">
        <f>N15/COUNTIF($D$28:$D$56,$B$15:$B$21)</f>
        <v>112403.5</v>
      </c>
      <c r="P15" s="43">
        <f>IFERROR(N15/I15,0)</f>
        <v>1.1456885128936907</v>
      </c>
    </row>
    <row r="16" spans="2:16" x14ac:dyDescent="0.2">
      <c r="B16" s="59" t="s">
        <v>40</v>
      </c>
      <c r="C16" s="12">
        <f>SUMIF($D$28:$D$925,$B$15:$B$21,$E$28:$E$925)</f>
        <v>120093</v>
      </c>
      <c r="D16" s="12">
        <f>C16/COUNTIF($D$28:$D$56,$B$15:$B$21)</f>
        <v>30023.25</v>
      </c>
      <c r="E16" s="12">
        <f ca="1">SUMIF($D$28:$D$925,$B$15:$B$21,$F$28:$F$399)</f>
        <v>1796</v>
      </c>
      <c r="F16" s="12">
        <f ca="1">E16/COUNTIF($D$28:$D$56,$B$15:$B$21)</f>
        <v>449</v>
      </c>
      <c r="G16" s="13">
        <f t="shared" ref="G16:G22" ca="1" si="9">IFERROR(E16/C16,0)</f>
        <v>1.4955076482392813E-2</v>
      </c>
      <c r="H16" s="12">
        <f t="shared" ref="H16:H22" ca="1" si="10">IFERROR(I16/E16,0)</f>
        <v>187.86191536748331</v>
      </c>
      <c r="I16" s="12">
        <f>SUMIF($D$28:$D$925,$B$15:$B$21,$G$28:$G$925)</f>
        <v>337400</v>
      </c>
      <c r="J16" s="12">
        <f>I16/COUNTIF($D$28:$D$56,$B$15:$B$21)</f>
        <v>84350</v>
      </c>
      <c r="K16" s="12">
        <f>SUMIF($D$28:$D$925,$B$15:$B$21,$H$28:$H$925)</f>
        <v>68</v>
      </c>
      <c r="L16" s="12">
        <f>K16/COUNTIF($D$28:$D$56,$B$15:$B$21)</f>
        <v>17</v>
      </c>
      <c r="M16" s="13">
        <f t="shared" ref="M16:M22" ca="1" si="11">IFERROR(K16/E16,0)</f>
        <v>3.7861915367483297E-2</v>
      </c>
      <c r="N16" s="12">
        <f>SUMIF($D$28:$D$925,$B$15:$B$21,$I$28:$I$925)</f>
        <v>582856</v>
      </c>
      <c r="O16" s="12">
        <f>N16/COUNTIF($D$28:$D$56,$B$15:$B$21)</f>
        <v>145714</v>
      </c>
      <c r="P16" s="43">
        <f t="shared" ref="P16:P22" si="12">IFERROR(N16/I16,0)</f>
        <v>1.7274925903971547</v>
      </c>
    </row>
    <row r="17" spans="1:16" x14ac:dyDescent="0.2">
      <c r="B17" s="59" t="s">
        <v>41</v>
      </c>
      <c r="C17" s="12">
        <f>SUMIF($D$28:$D$925,$B$15:$B$21,$E$28:$E$925)</f>
        <v>94139</v>
      </c>
      <c r="D17" s="12">
        <f>C17/COUNTIF($D$28:$D$56,$B$15:$B$21)</f>
        <v>23534.75</v>
      </c>
      <c r="E17" s="12">
        <f ca="1">SUMIF($D$28:$D$925,$B$15:$B$21,$F$28:$F$399)</f>
        <v>1343</v>
      </c>
      <c r="F17" s="12">
        <f ca="1">E17/COUNTIF($D$28:$D$56,$B$15:$B$21)</f>
        <v>335.75</v>
      </c>
      <c r="G17" s="13">
        <f t="shared" ca="1" si="9"/>
        <v>1.4266138369857339E-2</v>
      </c>
      <c r="H17" s="12">
        <f t="shared" ca="1" si="10"/>
        <v>191.77215189873417</v>
      </c>
      <c r="I17" s="12">
        <f>SUMIF($D$28:$D$925,$B$15:$B$21,$G$28:$G$925)</f>
        <v>257550</v>
      </c>
      <c r="J17" s="12">
        <f>I17/COUNTIF($D$28:$D$56,$B$15:$B$21)</f>
        <v>64387.5</v>
      </c>
      <c r="K17" s="12">
        <f>SUMIF($D$28:$D$925,$B$15:$B$21,$H$28:$H$925)</f>
        <v>46</v>
      </c>
      <c r="L17" s="12">
        <f>K17/COUNTIF($D$28:$D$56,$B$15:$B$21)</f>
        <v>11.5</v>
      </c>
      <c r="M17" s="13">
        <f t="shared" ca="1" si="11"/>
        <v>3.4251675353685777E-2</v>
      </c>
      <c r="N17" s="12">
        <f>SUMIF($D$28:$D$925,$B$15:$B$21,$I$28:$I$925)</f>
        <v>367092</v>
      </c>
      <c r="O17" s="12">
        <f>N17/COUNTIF($D$28:$D$56,$B$15:$B$21)</f>
        <v>91773</v>
      </c>
      <c r="P17" s="43">
        <f t="shared" si="12"/>
        <v>1.4253232382061736</v>
      </c>
    </row>
    <row r="18" spans="1:16" x14ac:dyDescent="0.2">
      <c r="B18" s="59" t="s">
        <v>42</v>
      </c>
      <c r="C18" s="12">
        <f>SUMIF($D$28:$D$925,$B$15:$B$21,$E$28:$E$925)</f>
        <v>96673</v>
      </c>
      <c r="D18" s="12">
        <f>C18/COUNTIF($D$28:$D$56,$B$15:$B$21)</f>
        <v>24168.25</v>
      </c>
      <c r="E18" s="12">
        <f ca="1">SUMIF($D$28:$D$925,$B$15:$B$21,$F$28:$F$399)</f>
        <v>1438</v>
      </c>
      <c r="F18" s="12">
        <f ca="1">E18/COUNTIF($D$28:$D$56,$B$15:$B$21)</f>
        <v>359.5</v>
      </c>
      <c r="G18" s="13">
        <f t="shared" ca="1" si="9"/>
        <v>1.4874887507370206E-2</v>
      </c>
      <c r="H18" s="12">
        <f t="shared" ca="1" si="10"/>
        <v>182.52433936022254</v>
      </c>
      <c r="I18" s="12">
        <f>SUMIF($D$28:$D$925,$B$15:$B$21,$G$28:$G$925)</f>
        <v>262470</v>
      </c>
      <c r="J18" s="12">
        <f>I18/COUNTIF($D$28:$D$56,$B$15:$B$21)</f>
        <v>65617.5</v>
      </c>
      <c r="K18" s="12">
        <f>SUMIF($D$28:$D$925,$B$15:$B$21,$H$28:$H$925)</f>
        <v>39</v>
      </c>
      <c r="L18" s="12">
        <f>K18/COUNTIF($D$28:$D$56,$B$15:$B$21)</f>
        <v>9.75</v>
      </c>
      <c r="M18" s="13">
        <f t="shared" ca="1" si="11"/>
        <v>2.7121001390820583E-2</v>
      </c>
      <c r="N18" s="12">
        <f>SUMIF($D$28:$D$925,$B$15:$B$21,$I$28:$I$925)</f>
        <v>286792</v>
      </c>
      <c r="O18" s="12">
        <f>N18/COUNTIF($D$28:$D$56,$B$15:$B$21)</f>
        <v>71698</v>
      </c>
      <c r="P18" s="43">
        <f t="shared" si="12"/>
        <v>1.0926658284756352</v>
      </c>
    </row>
    <row r="19" spans="1:16" x14ac:dyDescent="0.2">
      <c r="B19" s="59" t="s">
        <v>43</v>
      </c>
      <c r="C19" s="12">
        <f>SUMIF($D$28:$D$925,$B$15:$B$21,$E$28:$E$925)</f>
        <v>80340</v>
      </c>
      <c r="D19" s="12">
        <f>C19/COUNTIF($D$28:$D$56,$B$15:$B$21)</f>
        <v>20085</v>
      </c>
      <c r="E19" s="12">
        <f ca="1">SUMIF($D$28:$D$925,$B$15:$B$21,$F$28:$F$399)</f>
        <v>1161</v>
      </c>
      <c r="F19" s="12">
        <f ca="1">E19/COUNTIF($D$28:$D$56,$B$15:$B$21)</f>
        <v>290.25</v>
      </c>
      <c r="G19" s="13">
        <f t="shared" ca="1" si="9"/>
        <v>1.445108289768484E-2</v>
      </c>
      <c r="H19" s="12">
        <f t="shared" ca="1" si="10"/>
        <v>184.78897502153316</v>
      </c>
      <c r="I19" s="12">
        <f>SUMIF($D$28:$D$925,$B$15:$B$21,$G$28:$G$925)</f>
        <v>214540</v>
      </c>
      <c r="J19" s="12">
        <f>I19/COUNTIF($D$28:$D$56,$B$15:$B$21)</f>
        <v>53635</v>
      </c>
      <c r="K19" s="12">
        <f>SUMIF($D$28:$D$925,$B$15:$B$21,$H$28:$H$925)</f>
        <v>63</v>
      </c>
      <c r="L19" s="12">
        <f>K19/COUNTIF($D$28:$D$56,$B$15:$B$21)</f>
        <v>15.75</v>
      </c>
      <c r="M19" s="13">
        <f t="shared" ca="1" si="11"/>
        <v>5.4263565891472867E-2</v>
      </c>
      <c r="N19" s="12">
        <f>SUMIF($D$28:$D$925,$B$15:$B$21,$I$28:$I$925)</f>
        <v>425770</v>
      </c>
      <c r="O19" s="12">
        <f>N19/COUNTIF($D$28:$D$56,$B$15:$B$21)</f>
        <v>106442.5</v>
      </c>
      <c r="P19" s="43">
        <f t="shared" si="12"/>
        <v>1.9845716416519064</v>
      </c>
    </row>
    <row r="20" spans="1:16" x14ac:dyDescent="0.2">
      <c r="B20" s="59" t="s">
        <v>44</v>
      </c>
      <c r="C20" s="12">
        <f>SUMIF($D$28:$D$925,$B$15:$B$21,$E$28:$E$925)</f>
        <v>79399</v>
      </c>
      <c r="D20" s="12">
        <f>C20/COUNTIF($D$28:$D$56,$B$15:$B$21)</f>
        <v>19849.75</v>
      </c>
      <c r="E20" s="12">
        <f ca="1">SUMIF($D$28:$D$925,$B$15:$B$21,$F$28:$F$399)</f>
        <v>1190</v>
      </c>
      <c r="F20" s="12">
        <f ca="1">E20/COUNTIF($D$28:$D$56,$B$15:$B$21)</f>
        <v>297.5</v>
      </c>
      <c r="G20" s="13">
        <f t="shared" ca="1" si="9"/>
        <v>1.4987594302195241E-2</v>
      </c>
      <c r="H20" s="12">
        <f t="shared" ca="1" si="10"/>
        <v>185.9075630252101</v>
      </c>
      <c r="I20" s="12">
        <f>SUMIF($D$28:$D$925,$B$15:$B$21,$G$28:$G$925)</f>
        <v>221230</v>
      </c>
      <c r="J20" s="12">
        <f>I20/COUNTIF($D$28:$D$56,$B$15:$B$21)</f>
        <v>55307.5</v>
      </c>
      <c r="K20" s="12">
        <f>SUMIF($D$28:$D$925,$B$15:$B$21,$H$28:$H$925)</f>
        <v>25</v>
      </c>
      <c r="L20" s="12">
        <f>K20/COUNTIF($D$28:$D$56,$B$15:$B$21)</f>
        <v>6.25</v>
      </c>
      <c r="M20" s="13">
        <f t="shared" ca="1" si="11"/>
        <v>2.100840336134454E-2</v>
      </c>
      <c r="N20" s="12">
        <f>SUMIF($D$28:$D$925,$B$15:$B$21,$I$28:$I$925)</f>
        <v>189272</v>
      </c>
      <c r="O20" s="12">
        <f>N20/COUNTIF($D$28:$D$56,$B$15:$B$21)</f>
        <v>47318</v>
      </c>
      <c r="P20" s="43">
        <f t="shared" si="12"/>
        <v>0.85554400397776065</v>
      </c>
    </row>
    <row r="21" spans="1:16" x14ac:dyDescent="0.2">
      <c r="B21" s="59" t="s">
        <v>45</v>
      </c>
      <c r="C21" s="12">
        <f>SUMIF($D$28:$D$925,$B$15:$B$21,$E$28:$E$925)</f>
        <v>124341</v>
      </c>
      <c r="D21" s="12">
        <f>C21/COUNTIF($D$28:$D$56,$B$15:$B$21)</f>
        <v>24868.2</v>
      </c>
      <c r="E21" s="12">
        <f ca="1">SUMIF($D$28:$D$925,$B$15:$B$21,$F$28:$F$399)</f>
        <v>1826</v>
      </c>
      <c r="F21" s="12">
        <f ca="1">E21/COUNTIF($D$28:$D$56,$B$15:$B$21)</f>
        <v>365.2</v>
      </c>
      <c r="G21" s="13">
        <f t="shared" ca="1" si="9"/>
        <v>1.4685421542371383E-2</v>
      </c>
      <c r="H21" s="12">
        <f t="shared" ca="1" si="10"/>
        <v>192.23986856516976</v>
      </c>
      <c r="I21" s="12">
        <f>SUMIF($D$28:$D$925,$B$15:$B$21,$G$28:$G$925)</f>
        <v>351030</v>
      </c>
      <c r="J21" s="12">
        <f>I21/COUNTIF($D$28:$D$56,$B$15:$B$21)</f>
        <v>70206</v>
      </c>
      <c r="K21" s="12">
        <f>SUMIF($D$28:$D$925,$B$15:$B$21,$H$28:$H$925)</f>
        <v>64</v>
      </c>
      <c r="L21" s="12">
        <f>K21/COUNTIF($D$28:$D$56,$B$15:$B$21)</f>
        <v>12.8</v>
      </c>
      <c r="M21" s="13">
        <f t="shared" ca="1" si="11"/>
        <v>3.5049288061336253E-2</v>
      </c>
      <c r="N21" s="12">
        <f>SUMIF($D$28:$D$925,$B$15:$B$21,$I$28:$I$925)</f>
        <v>496130</v>
      </c>
      <c r="O21" s="12">
        <f>N21/COUNTIF($D$28:$D$56,$B$15:$B$21)</f>
        <v>99226</v>
      </c>
      <c r="P21" s="43">
        <f t="shared" si="12"/>
        <v>1.4133549839045096</v>
      </c>
    </row>
    <row r="22" spans="1:16" x14ac:dyDescent="0.2">
      <c r="A22" s="58">
        <f>COUNTA(C28:C1048576)</f>
        <v>31</v>
      </c>
      <c r="B22" s="23" t="s">
        <v>17</v>
      </c>
      <c r="C22" s="24">
        <f>SUM(C15:C21)</f>
        <v>730066</v>
      </c>
      <c r="D22" s="25">
        <f>C22/A22</f>
        <v>23550.516129032258</v>
      </c>
      <c r="E22" s="24">
        <f ca="1">SUM(E15:E21)</f>
        <v>10787</v>
      </c>
      <c r="F22" s="25">
        <f ca="1">E22/A22</f>
        <v>347.96774193548384</v>
      </c>
      <c r="G22" s="26">
        <f t="shared" ca="1" si="9"/>
        <v>1.4775376472812048E-2</v>
      </c>
      <c r="H22" s="25">
        <f t="shared" ca="1" si="10"/>
        <v>188.80689719106331</v>
      </c>
      <c r="I22" s="24">
        <f>SUM(I15:I21)</f>
        <v>2036660</v>
      </c>
      <c r="J22" s="25">
        <f>I22/A22</f>
        <v>65698.709677419349</v>
      </c>
      <c r="K22" s="24">
        <f>SUM(K15:K21)</f>
        <v>372</v>
      </c>
      <c r="L22" s="25">
        <f>K22/A22</f>
        <v>12</v>
      </c>
      <c r="M22" s="26">
        <f t="shared" ca="1" si="11"/>
        <v>3.4485955316584778E-2</v>
      </c>
      <c r="N22" s="24">
        <f>SUM(N15:N21)</f>
        <v>2797526</v>
      </c>
      <c r="O22" s="25">
        <f>N22/A22</f>
        <v>90242.774193548394</v>
      </c>
      <c r="P22" s="41">
        <f t="shared" si="12"/>
        <v>1.3735851835848889</v>
      </c>
    </row>
    <row r="24" spans="1:16" ht="16" thickBot="1" x14ac:dyDescent="0.25">
      <c r="B24" s="9" t="s">
        <v>46</v>
      </c>
    </row>
    <row r="25" spans="1:16" x14ac:dyDescent="0.2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1:16" x14ac:dyDescent="0.2">
      <c r="B26" s="116" t="s">
        <v>21</v>
      </c>
      <c r="C26" s="111" t="s">
        <v>22</v>
      </c>
      <c r="D26" s="112"/>
      <c r="E26" s="81" t="s">
        <v>23</v>
      </c>
      <c r="F26" s="81" t="s">
        <v>24</v>
      </c>
      <c r="G26" s="81" t="s">
        <v>25</v>
      </c>
      <c r="H26" s="81" t="s">
        <v>14</v>
      </c>
      <c r="I26" s="81" t="s">
        <v>16</v>
      </c>
      <c r="J26" s="81" t="s">
        <v>95</v>
      </c>
      <c r="K26" s="81" t="s">
        <v>96</v>
      </c>
      <c r="L26" s="81" t="s">
        <v>97</v>
      </c>
      <c r="M26" s="39" t="s">
        <v>15</v>
      </c>
      <c r="N26" s="81" t="s">
        <v>64</v>
      </c>
      <c r="O26" s="81" t="s">
        <v>65</v>
      </c>
      <c r="P26" s="81" t="s">
        <v>66</v>
      </c>
    </row>
    <row r="27" spans="1:16" x14ac:dyDescent="0.2">
      <c r="B27" s="116"/>
      <c r="C27" s="111" t="s">
        <v>47</v>
      </c>
      <c r="D27" s="112"/>
      <c r="E27" s="69">
        <f>SUM(E28:E58)</f>
        <v>730066</v>
      </c>
      <c r="F27" s="69">
        <f t="shared" ref="F27:I27" si="13">SUM(F28:F58)</f>
        <v>10787</v>
      </c>
      <c r="G27" s="69">
        <f t="shared" si="13"/>
        <v>2036660</v>
      </c>
      <c r="H27" s="69">
        <f t="shared" si="13"/>
        <v>372</v>
      </c>
      <c r="I27" s="69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9">
        <f t="shared" si="15"/>
        <v>188.80689719106331</v>
      </c>
      <c r="M27" s="40">
        <f t="shared" ref="M27:M56" si="16">IFERROR(I27/G27,0)</f>
        <v>1.3735851835848889</v>
      </c>
      <c r="N27" s="76" t="s">
        <v>67</v>
      </c>
      <c r="O27" s="76" t="s">
        <v>67</v>
      </c>
      <c r="P27" s="76" t="s">
        <v>67</v>
      </c>
    </row>
    <row r="28" spans="1:16" x14ac:dyDescent="0.2">
      <c r="B28" s="80" t="s">
        <v>114</v>
      </c>
      <c r="C28" s="72">
        <v>42736</v>
      </c>
      <c r="D28" s="80" t="s">
        <v>113</v>
      </c>
      <c r="E28" s="75">
        <v>22389</v>
      </c>
      <c r="F28" s="75">
        <v>364</v>
      </c>
      <c r="G28" s="75">
        <v>76430</v>
      </c>
      <c r="H28" s="75">
        <v>15</v>
      </c>
      <c r="I28" s="75">
        <v>112510</v>
      </c>
      <c r="J28" s="76">
        <f t="shared" si="14"/>
        <v>4.1208791208791208E-2</v>
      </c>
      <c r="K28" s="76">
        <f t="shared" si="15"/>
        <v>1.6257983831345749E-2</v>
      </c>
      <c r="L28" s="75">
        <f t="shared" si="15"/>
        <v>209.97252747252747</v>
      </c>
      <c r="M28" s="70">
        <f t="shared" si="16"/>
        <v>1.4720659426926599</v>
      </c>
      <c r="N28" s="76" t="s">
        <v>67</v>
      </c>
      <c r="O28" s="76" t="s">
        <v>67</v>
      </c>
      <c r="P28" s="76" t="s">
        <v>67</v>
      </c>
    </row>
    <row r="29" spans="1:16" x14ac:dyDescent="0.2">
      <c r="B29" s="80"/>
      <c r="C29" s="72">
        <v>42737</v>
      </c>
      <c r="D29" s="80" t="s">
        <v>38</v>
      </c>
      <c r="E29" s="75">
        <v>27984</v>
      </c>
      <c r="F29" s="75">
        <v>450</v>
      </c>
      <c r="G29" s="75">
        <v>90180</v>
      </c>
      <c r="H29" s="75">
        <v>18</v>
      </c>
      <c r="I29" s="75">
        <v>134390</v>
      </c>
      <c r="J29" s="76">
        <f t="shared" si="14"/>
        <v>0.04</v>
      </c>
      <c r="K29" s="76">
        <f t="shared" si="15"/>
        <v>1.6080617495711835E-2</v>
      </c>
      <c r="L29" s="75">
        <f t="shared" si="15"/>
        <v>200.4</v>
      </c>
      <c r="M29" s="70">
        <f t="shared" si="16"/>
        <v>1.4902417387447326</v>
      </c>
      <c r="N29" s="76" t="s">
        <v>67</v>
      </c>
      <c r="O29" s="76" t="s">
        <v>67</v>
      </c>
      <c r="P29" s="76" t="s">
        <v>67</v>
      </c>
    </row>
    <row r="30" spans="1:16" x14ac:dyDescent="0.2">
      <c r="B30" s="80"/>
      <c r="C30" s="72">
        <v>42738</v>
      </c>
      <c r="D30" s="80" t="s">
        <v>40</v>
      </c>
      <c r="E30" s="75">
        <v>27049</v>
      </c>
      <c r="F30" s="75">
        <v>398</v>
      </c>
      <c r="G30" s="75">
        <v>80080</v>
      </c>
      <c r="H30" s="75">
        <v>24</v>
      </c>
      <c r="I30" s="75">
        <v>165110</v>
      </c>
      <c r="J30" s="76">
        <f t="shared" si="14"/>
        <v>6.030150753768844E-2</v>
      </c>
      <c r="K30" s="76">
        <f t="shared" si="15"/>
        <v>1.4714037487522645E-2</v>
      </c>
      <c r="L30" s="75">
        <f t="shared" si="15"/>
        <v>201.20603015075378</v>
      </c>
      <c r="M30" s="70">
        <f t="shared" si="16"/>
        <v>2.0618131868131866</v>
      </c>
      <c r="N30" s="76" t="s">
        <v>67</v>
      </c>
      <c r="O30" s="76" t="s">
        <v>67</v>
      </c>
      <c r="P30" s="76" t="s">
        <v>67</v>
      </c>
    </row>
    <row r="31" spans="1:16" x14ac:dyDescent="0.2">
      <c r="B31" s="80"/>
      <c r="C31" s="72">
        <v>42739</v>
      </c>
      <c r="D31" s="80" t="s">
        <v>41</v>
      </c>
      <c r="E31" s="75">
        <v>25500</v>
      </c>
      <c r="F31" s="75">
        <v>346</v>
      </c>
      <c r="G31" s="75">
        <v>70690</v>
      </c>
      <c r="H31" s="75">
        <v>10</v>
      </c>
      <c r="I31" s="75">
        <v>70766</v>
      </c>
      <c r="J31" s="76">
        <f t="shared" si="14"/>
        <v>2.8901734104046242E-2</v>
      </c>
      <c r="K31" s="76">
        <f t="shared" si="15"/>
        <v>1.3568627450980392E-2</v>
      </c>
      <c r="L31" s="75">
        <f t="shared" si="15"/>
        <v>204.30635838150289</v>
      </c>
      <c r="M31" s="70">
        <f t="shared" si="16"/>
        <v>1.0010751167067478</v>
      </c>
      <c r="N31" s="76" t="s">
        <v>67</v>
      </c>
      <c r="O31" s="76" t="s">
        <v>67</v>
      </c>
      <c r="P31" s="76" t="s">
        <v>67</v>
      </c>
    </row>
    <row r="32" spans="1:16" x14ac:dyDescent="0.2">
      <c r="B32" s="80"/>
      <c r="C32" s="72">
        <v>42740</v>
      </c>
      <c r="D32" s="80" t="s">
        <v>42</v>
      </c>
      <c r="E32" s="75">
        <v>24595</v>
      </c>
      <c r="F32" s="75">
        <v>363</v>
      </c>
      <c r="G32" s="75">
        <v>73090</v>
      </c>
      <c r="H32" s="75">
        <v>14</v>
      </c>
      <c r="I32" s="75">
        <v>121800</v>
      </c>
      <c r="J32" s="76">
        <f t="shared" si="14"/>
        <v>3.8567493112947659E-2</v>
      </c>
      <c r="K32" s="76">
        <f t="shared" si="15"/>
        <v>1.4759097377515755E-2</v>
      </c>
      <c r="L32" s="75">
        <f t="shared" si="15"/>
        <v>201.34986225895318</v>
      </c>
      <c r="M32" s="70">
        <f t="shared" si="16"/>
        <v>1.6664386372964839</v>
      </c>
      <c r="N32" s="76" t="s">
        <v>67</v>
      </c>
      <c r="O32" s="76" t="s">
        <v>67</v>
      </c>
      <c r="P32" s="76" t="s">
        <v>67</v>
      </c>
    </row>
    <row r="33" spans="2:16" x14ac:dyDescent="0.2">
      <c r="B33" s="80"/>
      <c r="C33" s="72">
        <v>42741</v>
      </c>
      <c r="D33" s="80" t="s">
        <v>43</v>
      </c>
      <c r="E33" s="75">
        <v>20752</v>
      </c>
      <c r="F33" s="75">
        <v>292</v>
      </c>
      <c r="G33" s="75">
        <v>55660</v>
      </c>
      <c r="H33" s="75">
        <v>18</v>
      </c>
      <c r="I33" s="75">
        <v>52500</v>
      </c>
      <c r="J33" s="76">
        <f t="shared" si="14"/>
        <v>6.1643835616438353E-2</v>
      </c>
      <c r="K33" s="76">
        <f t="shared" si="15"/>
        <v>1.4070932922127988E-2</v>
      </c>
      <c r="L33" s="75">
        <f t="shared" si="15"/>
        <v>190.61643835616439</v>
      </c>
      <c r="M33" s="70">
        <f t="shared" si="16"/>
        <v>0.94322673374056776</v>
      </c>
      <c r="N33" s="76" t="s">
        <v>67</v>
      </c>
      <c r="O33" s="76" t="s">
        <v>67</v>
      </c>
      <c r="P33" s="76" t="s">
        <v>67</v>
      </c>
    </row>
    <row r="34" spans="2:16" x14ac:dyDescent="0.2">
      <c r="B34" s="80"/>
      <c r="C34" s="72">
        <v>42742</v>
      </c>
      <c r="D34" s="80" t="s">
        <v>44</v>
      </c>
      <c r="E34" s="75">
        <v>19111</v>
      </c>
      <c r="F34" s="75">
        <v>320</v>
      </c>
      <c r="G34" s="75">
        <v>63930</v>
      </c>
      <c r="H34" s="75">
        <v>6</v>
      </c>
      <c r="I34" s="75">
        <v>43764</v>
      </c>
      <c r="J34" s="76">
        <f t="shared" si="14"/>
        <v>1.8749999999999999E-2</v>
      </c>
      <c r="K34" s="76">
        <f t="shared" si="15"/>
        <v>1.6744283396996493E-2</v>
      </c>
      <c r="L34" s="75">
        <f t="shared" si="15"/>
        <v>199.78125</v>
      </c>
      <c r="M34" s="70">
        <f t="shared" si="16"/>
        <v>0.68456123885499764</v>
      </c>
      <c r="N34" s="76" t="s">
        <v>67</v>
      </c>
      <c r="O34" s="76" t="s">
        <v>67</v>
      </c>
      <c r="P34" s="76" t="s">
        <v>67</v>
      </c>
    </row>
    <row r="35" spans="2:16" x14ac:dyDescent="0.2">
      <c r="B35" s="80"/>
      <c r="C35" s="72">
        <v>42743</v>
      </c>
      <c r="D35" s="80" t="s">
        <v>45</v>
      </c>
      <c r="E35" s="75">
        <v>23370</v>
      </c>
      <c r="F35" s="75">
        <v>352</v>
      </c>
      <c r="G35" s="75">
        <v>71870</v>
      </c>
      <c r="H35" s="75">
        <v>13</v>
      </c>
      <c r="I35" s="75">
        <v>89750</v>
      </c>
      <c r="J35" s="76">
        <f t="shared" si="14"/>
        <v>3.6931818181818184E-2</v>
      </c>
      <c r="K35" s="76">
        <f t="shared" si="15"/>
        <v>1.5062045357295679E-2</v>
      </c>
      <c r="L35" s="75">
        <f t="shared" si="15"/>
        <v>204.17613636363637</v>
      </c>
      <c r="M35" s="70">
        <f t="shared" si="16"/>
        <v>1.2487825240016697</v>
      </c>
      <c r="N35" s="76">
        <f t="shared" ref="N35:P55" si="17">IFERROR(G35/G28-1,0)</f>
        <v>-5.9662436216145531E-2</v>
      </c>
      <c r="O35" s="76">
        <f t="shared" si="17"/>
        <v>-0.1333333333333333</v>
      </c>
      <c r="P35" s="76">
        <f t="shared" si="17"/>
        <v>-0.20229312949959999</v>
      </c>
    </row>
    <row r="36" spans="2:16" x14ac:dyDescent="0.2">
      <c r="B36" s="80"/>
      <c r="C36" s="72">
        <v>42744</v>
      </c>
      <c r="D36" s="80" t="s">
        <v>38</v>
      </c>
      <c r="E36" s="75">
        <v>26499</v>
      </c>
      <c r="F36" s="75">
        <v>414</v>
      </c>
      <c r="G36" s="75">
        <v>80310</v>
      </c>
      <c r="H36" s="75">
        <v>9</v>
      </c>
      <c r="I36" s="75">
        <v>65400</v>
      </c>
      <c r="J36" s="76">
        <f t="shared" si="14"/>
        <v>2.1739130434782608E-2</v>
      </c>
      <c r="K36" s="76">
        <f t="shared" si="15"/>
        <v>1.562323106532322E-2</v>
      </c>
      <c r="L36" s="75">
        <f t="shared" si="15"/>
        <v>193.98550724637681</v>
      </c>
      <c r="M36" s="70">
        <f t="shared" si="16"/>
        <v>0.8143444153903624</v>
      </c>
      <c r="N36" s="76">
        <f t="shared" si="17"/>
        <v>-0.10944777112441784</v>
      </c>
      <c r="O36" s="76">
        <f t="shared" si="17"/>
        <v>-0.5</v>
      </c>
      <c r="P36" s="76">
        <f t="shared" si="17"/>
        <v>-0.51335664856016072</v>
      </c>
    </row>
    <row r="37" spans="2:16" x14ac:dyDescent="0.2">
      <c r="B37" s="80"/>
      <c r="C37" s="72">
        <v>42745</v>
      </c>
      <c r="D37" s="80" t="s">
        <v>40</v>
      </c>
      <c r="E37" s="75">
        <v>26091</v>
      </c>
      <c r="F37" s="75">
        <v>373</v>
      </c>
      <c r="G37" s="75">
        <v>78320</v>
      </c>
      <c r="H37" s="75">
        <v>10</v>
      </c>
      <c r="I37" s="75">
        <v>104900</v>
      </c>
      <c r="J37" s="76">
        <f t="shared" si="14"/>
        <v>2.6809651474530832E-2</v>
      </c>
      <c r="K37" s="76">
        <f t="shared" si="15"/>
        <v>1.4296117435130888E-2</v>
      </c>
      <c r="L37" s="75">
        <f t="shared" si="15"/>
        <v>209.97319034852546</v>
      </c>
      <c r="M37" s="70">
        <f t="shared" si="16"/>
        <v>1.3393769152196118</v>
      </c>
      <c r="N37" s="76">
        <f t="shared" si="17"/>
        <v>-2.1978021978022011E-2</v>
      </c>
      <c r="O37" s="76">
        <f t="shared" si="17"/>
        <v>-0.58333333333333326</v>
      </c>
      <c r="P37" s="76">
        <f t="shared" si="17"/>
        <v>-0.36466598025558716</v>
      </c>
    </row>
    <row r="38" spans="2:16" x14ac:dyDescent="0.2">
      <c r="B38" s="80"/>
      <c r="C38" s="72">
        <v>42746</v>
      </c>
      <c r="D38" s="80" t="s">
        <v>41</v>
      </c>
      <c r="E38" s="75">
        <v>24855</v>
      </c>
      <c r="F38" s="75">
        <v>359</v>
      </c>
      <c r="G38" s="75">
        <v>69420</v>
      </c>
      <c r="H38" s="75">
        <v>10</v>
      </c>
      <c r="I38" s="75">
        <v>57140</v>
      </c>
      <c r="J38" s="76">
        <f t="shared" si="14"/>
        <v>2.7855153203342618E-2</v>
      </c>
      <c r="K38" s="76">
        <f t="shared" si="15"/>
        <v>1.4443773888553611E-2</v>
      </c>
      <c r="L38" s="75">
        <f t="shared" si="15"/>
        <v>193.37047353760445</v>
      </c>
      <c r="M38" s="70">
        <f t="shared" si="16"/>
        <v>0.82310573321809277</v>
      </c>
      <c r="N38" s="76">
        <f t="shared" si="17"/>
        <v>-1.7965766020653584E-2</v>
      </c>
      <c r="O38" s="76">
        <f t="shared" si="17"/>
        <v>0</v>
      </c>
      <c r="P38" s="76">
        <f t="shared" si="17"/>
        <v>-0.19255009467823536</v>
      </c>
    </row>
    <row r="39" spans="2:16" x14ac:dyDescent="0.2">
      <c r="B39" s="80"/>
      <c r="C39" s="72">
        <v>42747</v>
      </c>
      <c r="D39" s="80" t="s">
        <v>42</v>
      </c>
      <c r="E39" s="75">
        <v>30123</v>
      </c>
      <c r="F39" s="75">
        <v>397</v>
      </c>
      <c r="G39" s="75">
        <v>69880</v>
      </c>
      <c r="H39" s="75">
        <v>8</v>
      </c>
      <c r="I39" s="75">
        <v>73692</v>
      </c>
      <c r="J39" s="76">
        <f t="shared" si="14"/>
        <v>2.0151133501259445E-2</v>
      </c>
      <c r="K39" s="76">
        <f t="shared" si="15"/>
        <v>1.3179298210669588E-2</v>
      </c>
      <c r="L39" s="75">
        <f t="shared" si="15"/>
        <v>176.02015113350126</v>
      </c>
      <c r="M39" s="70">
        <f t="shared" si="16"/>
        <v>1.0545506582713222</v>
      </c>
      <c r="N39" s="76">
        <f t="shared" si="17"/>
        <v>-4.3918456697222608E-2</v>
      </c>
      <c r="O39" s="76">
        <f t="shared" si="17"/>
        <v>-0.4285714285714286</v>
      </c>
      <c r="P39" s="76">
        <f t="shared" si="17"/>
        <v>-0.39497536945812806</v>
      </c>
    </row>
    <row r="40" spans="2:16" x14ac:dyDescent="0.2">
      <c r="B40" s="80"/>
      <c r="C40" s="72">
        <v>42748</v>
      </c>
      <c r="D40" s="80" t="s">
        <v>43</v>
      </c>
      <c r="E40" s="75">
        <v>21475</v>
      </c>
      <c r="F40" s="75">
        <v>330</v>
      </c>
      <c r="G40" s="75">
        <v>61740</v>
      </c>
      <c r="H40" s="75">
        <v>5</v>
      </c>
      <c r="I40" s="75">
        <v>66400</v>
      </c>
      <c r="J40" s="76">
        <f t="shared" si="14"/>
        <v>1.5151515151515152E-2</v>
      </c>
      <c r="K40" s="76">
        <f t="shared" si="15"/>
        <v>1.5366705471478464E-2</v>
      </c>
      <c r="L40" s="75">
        <f t="shared" si="15"/>
        <v>187.09090909090909</v>
      </c>
      <c r="M40" s="70">
        <f t="shared" si="16"/>
        <v>1.0754778101716878</v>
      </c>
      <c r="N40" s="76">
        <f t="shared" si="17"/>
        <v>0.10923463887890761</v>
      </c>
      <c r="O40" s="76">
        <f t="shared" si="17"/>
        <v>-0.72222222222222221</v>
      </c>
      <c r="P40" s="76">
        <f t="shared" si="17"/>
        <v>0.26476190476190475</v>
      </c>
    </row>
    <row r="41" spans="2:16" x14ac:dyDescent="0.2">
      <c r="B41" s="80"/>
      <c r="C41" s="72">
        <v>42749</v>
      </c>
      <c r="D41" s="80" t="s">
        <v>44</v>
      </c>
      <c r="E41" s="75">
        <v>21799</v>
      </c>
      <c r="F41" s="75">
        <v>306</v>
      </c>
      <c r="G41" s="75">
        <v>55790</v>
      </c>
      <c r="H41" s="75">
        <v>12</v>
      </c>
      <c r="I41" s="75">
        <v>101608</v>
      </c>
      <c r="J41" s="76">
        <f t="shared" si="14"/>
        <v>3.9215686274509803E-2</v>
      </c>
      <c r="K41" s="76">
        <f t="shared" si="15"/>
        <v>1.4037341162438644E-2</v>
      </c>
      <c r="L41" s="75">
        <f t="shared" si="15"/>
        <v>182.3202614379085</v>
      </c>
      <c r="M41" s="70">
        <f t="shared" si="16"/>
        <v>1.8212582900161318</v>
      </c>
      <c r="N41" s="76">
        <f t="shared" si="17"/>
        <v>-0.12732676364773976</v>
      </c>
      <c r="O41" s="76">
        <f t="shared" si="17"/>
        <v>1</v>
      </c>
      <c r="P41" s="76">
        <f t="shared" si="17"/>
        <v>1.3217256192304179</v>
      </c>
    </row>
    <row r="42" spans="2:16" x14ac:dyDescent="0.2">
      <c r="B42" s="80"/>
      <c r="C42" s="72">
        <v>42750</v>
      </c>
      <c r="D42" s="80" t="s">
        <v>45</v>
      </c>
      <c r="E42" s="75">
        <v>26124</v>
      </c>
      <c r="F42" s="75">
        <v>393</v>
      </c>
      <c r="G42" s="75">
        <v>73770</v>
      </c>
      <c r="H42" s="75">
        <v>20</v>
      </c>
      <c r="I42" s="75">
        <v>182050</v>
      </c>
      <c r="J42" s="76">
        <f t="shared" si="14"/>
        <v>5.0890585241730277E-2</v>
      </c>
      <c r="K42" s="76">
        <f t="shared" si="15"/>
        <v>1.5043638033991731E-2</v>
      </c>
      <c r="L42" s="75">
        <f t="shared" si="15"/>
        <v>187.70992366412213</v>
      </c>
      <c r="M42" s="70">
        <f t="shared" si="16"/>
        <v>2.4678053409244951</v>
      </c>
      <c r="N42" s="76">
        <f t="shared" si="17"/>
        <v>2.6436621678029848E-2</v>
      </c>
      <c r="O42" s="76">
        <f t="shared" si="17"/>
        <v>0.53846153846153855</v>
      </c>
      <c r="P42" s="76">
        <f t="shared" si="17"/>
        <v>1.0284122562674094</v>
      </c>
    </row>
    <row r="43" spans="2:16" x14ac:dyDescent="0.2">
      <c r="B43" s="80"/>
      <c r="C43" s="72">
        <v>42751</v>
      </c>
      <c r="D43" s="80" t="s">
        <v>38</v>
      </c>
      <c r="E43" s="75">
        <v>25195</v>
      </c>
      <c r="F43" s="75">
        <v>365</v>
      </c>
      <c r="G43" s="75">
        <v>70360</v>
      </c>
      <c r="H43" s="75">
        <v>16</v>
      </c>
      <c r="I43" s="75">
        <v>59600</v>
      </c>
      <c r="J43" s="76">
        <f t="shared" si="14"/>
        <v>4.3835616438356165E-2</v>
      </c>
      <c r="K43" s="76">
        <f t="shared" si="15"/>
        <v>1.4487001389164516E-2</v>
      </c>
      <c r="L43" s="75">
        <f t="shared" si="15"/>
        <v>192.76712328767124</v>
      </c>
      <c r="M43" s="70">
        <f t="shared" si="16"/>
        <v>0.84707220011370099</v>
      </c>
      <c r="N43" s="76">
        <f t="shared" si="17"/>
        <v>-0.12389490723446639</v>
      </c>
      <c r="O43" s="76">
        <f t="shared" si="17"/>
        <v>0.77777777777777768</v>
      </c>
      <c r="P43" s="76">
        <f t="shared" si="17"/>
        <v>-8.8685015290519864E-2</v>
      </c>
    </row>
    <row r="44" spans="2:16" x14ac:dyDescent="0.2">
      <c r="B44" s="80"/>
      <c r="C44" s="72">
        <v>42752</v>
      </c>
      <c r="D44" s="80" t="s">
        <v>40</v>
      </c>
      <c r="E44" s="75">
        <v>25831</v>
      </c>
      <c r="F44" s="75">
        <v>330</v>
      </c>
      <c r="G44" s="75">
        <v>62510</v>
      </c>
      <c r="H44" s="75">
        <v>5</v>
      </c>
      <c r="I44" s="75">
        <v>52654</v>
      </c>
      <c r="J44" s="76">
        <f t="shared" si="14"/>
        <v>1.5151515151515152E-2</v>
      </c>
      <c r="K44" s="76">
        <f t="shared" si="15"/>
        <v>1.2775347450737487E-2</v>
      </c>
      <c r="L44" s="75">
        <f t="shared" si="15"/>
        <v>189.42424242424244</v>
      </c>
      <c r="M44" s="70">
        <f t="shared" si="16"/>
        <v>0.84232922732362825</v>
      </c>
      <c r="N44" s="76">
        <f t="shared" si="17"/>
        <v>-0.20186414708886624</v>
      </c>
      <c r="O44" s="76">
        <f t="shared" si="17"/>
        <v>-0.5</v>
      </c>
      <c r="P44" s="76">
        <f t="shared" si="17"/>
        <v>-0.49805529075309818</v>
      </c>
    </row>
    <row r="45" spans="2:16" x14ac:dyDescent="0.2">
      <c r="B45" s="80"/>
      <c r="C45" s="72">
        <v>42753</v>
      </c>
      <c r="D45" s="80" t="s">
        <v>41</v>
      </c>
      <c r="E45" s="75">
        <v>25122</v>
      </c>
      <c r="F45" s="75">
        <v>376</v>
      </c>
      <c r="G45" s="75">
        <v>71190</v>
      </c>
      <c r="H45" s="75">
        <v>20</v>
      </c>
      <c r="I45" s="75">
        <v>210386</v>
      </c>
      <c r="J45" s="76">
        <f t="shared" si="14"/>
        <v>5.3191489361702128E-2</v>
      </c>
      <c r="K45" s="76">
        <f t="shared" si="15"/>
        <v>1.4966961229201497E-2</v>
      </c>
      <c r="L45" s="75">
        <f t="shared" si="15"/>
        <v>189.33510638297872</v>
      </c>
      <c r="M45" s="70">
        <f t="shared" si="16"/>
        <v>2.9552746172215199</v>
      </c>
      <c r="N45" s="76">
        <f t="shared" si="17"/>
        <v>2.5496974935177219E-2</v>
      </c>
      <c r="O45" s="76">
        <f t="shared" si="17"/>
        <v>1</v>
      </c>
      <c r="P45" s="76">
        <f t="shared" si="17"/>
        <v>2.6819390969548476</v>
      </c>
    </row>
    <row r="46" spans="2:16" x14ac:dyDescent="0.2">
      <c r="B46" s="80"/>
      <c r="C46" s="72">
        <v>42754</v>
      </c>
      <c r="D46" s="80" t="s">
        <v>42</v>
      </c>
      <c r="E46" s="75">
        <v>24869</v>
      </c>
      <c r="F46" s="75">
        <v>372</v>
      </c>
      <c r="G46" s="75">
        <v>69490</v>
      </c>
      <c r="H46" s="75">
        <v>16</v>
      </c>
      <c r="I46" s="75">
        <v>86600</v>
      </c>
      <c r="J46" s="76">
        <f t="shared" si="14"/>
        <v>4.3010752688172046E-2</v>
      </c>
      <c r="K46" s="76">
        <f t="shared" si="15"/>
        <v>1.4958381921267441E-2</v>
      </c>
      <c r="L46" s="75">
        <f t="shared" si="15"/>
        <v>186.80107526881721</v>
      </c>
      <c r="M46" s="70">
        <f t="shared" si="16"/>
        <v>1.2462224780543962</v>
      </c>
      <c r="N46" s="76">
        <f t="shared" si="17"/>
        <v>-5.5809959931311104E-3</v>
      </c>
      <c r="O46" s="76">
        <f t="shared" si="17"/>
        <v>1</v>
      </c>
      <c r="P46" s="76">
        <f t="shared" si="17"/>
        <v>0.17516148292894762</v>
      </c>
    </row>
    <row r="47" spans="2:16" x14ac:dyDescent="0.2">
      <c r="B47" s="80"/>
      <c r="C47" s="72">
        <v>42755</v>
      </c>
      <c r="D47" s="80" t="s">
        <v>43</v>
      </c>
      <c r="E47" s="75">
        <v>22460</v>
      </c>
      <c r="F47" s="75">
        <v>292</v>
      </c>
      <c r="G47" s="75">
        <v>54000</v>
      </c>
      <c r="H47" s="75">
        <v>27</v>
      </c>
      <c r="I47" s="75">
        <v>166470</v>
      </c>
      <c r="J47" s="76">
        <f t="shared" si="14"/>
        <v>9.2465753424657529E-2</v>
      </c>
      <c r="K47" s="76">
        <f t="shared" si="15"/>
        <v>1.3000890471950133E-2</v>
      </c>
      <c r="L47" s="75">
        <f t="shared" si="15"/>
        <v>184.93150684931507</v>
      </c>
      <c r="M47" s="70">
        <f t="shared" si="16"/>
        <v>3.0827777777777778</v>
      </c>
      <c r="N47" s="76">
        <f t="shared" si="17"/>
        <v>-0.12536443148688048</v>
      </c>
      <c r="O47" s="76">
        <f t="shared" si="17"/>
        <v>4.4000000000000004</v>
      </c>
      <c r="P47" s="76">
        <f t="shared" si="17"/>
        <v>1.5070783132530119</v>
      </c>
    </row>
    <row r="48" spans="2:16" x14ac:dyDescent="0.2">
      <c r="B48" s="80"/>
      <c r="C48" s="72">
        <v>42756</v>
      </c>
      <c r="D48" s="80" t="s">
        <v>44</v>
      </c>
      <c r="E48" s="75">
        <v>19910</v>
      </c>
      <c r="F48" s="75">
        <v>300</v>
      </c>
      <c r="G48" s="75">
        <v>51850</v>
      </c>
      <c r="H48" s="75">
        <v>1</v>
      </c>
      <c r="I48" s="75">
        <v>8500</v>
      </c>
      <c r="J48" s="76">
        <f t="shared" si="14"/>
        <v>3.3333333333333335E-3</v>
      </c>
      <c r="K48" s="76">
        <f t="shared" si="15"/>
        <v>1.5067805123053743E-2</v>
      </c>
      <c r="L48" s="75">
        <f t="shared" si="15"/>
        <v>172.83333333333334</v>
      </c>
      <c r="M48" s="70">
        <f t="shared" si="16"/>
        <v>0.16393442622950818</v>
      </c>
      <c r="N48" s="76">
        <f t="shared" si="17"/>
        <v>-7.0621975264384296E-2</v>
      </c>
      <c r="O48" s="76">
        <f t="shared" si="17"/>
        <v>-0.91666666666666663</v>
      </c>
      <c r="P48" s="76">
        <f t="shared" si="17"/>
        <v>-0.91634516967167934</v>
      </c>
    </row>
    <row r="49" spans="2:16" x14ac:dyDescent="0.2">
      <c r="B49" s="80"/>
      <c r="C49" s="72">
        <v>42757</v>
      </c>
      <c r="D49" s="80" t="s">
        <v>45</v>
      </c>
      <c r="E49" s="75">
        <v>22363</v>
      </c>
      <c r="F49" s="75">
        <v>346</v>
      </c>
      <c r="G49" s="75">
        <v>62700</v>
      </c>
      <c r="H49" s="75">
        <v>6</v>
      </c>
      <c r="I49" s="75">
        <v>68820</v>
      </c>
      <c r="J49" s="76">
        <f t="shared" si="14"/>
        <v>1.7341040462427744E-2</v>
      </c>
      <c r="K49" s="76">
        <f t="shared" si="15"/>
        <v>1.5471984975182221E-2</v>
      </c>
      <c r="L49" s="75">
        <f t="shared" si="15"/>
        <v>181.21387283236993</v>
      </c>
      <c r="M49" s="70">
        <f t="shared" si="16"/>
        <v>1.0976076555023924</v>
      </c>
      <c r="N49" s="76">
        <f t="shared" si="17"/>
        <v>-0.15006100040666936</v>
      </c>
      <c r="O49" s="76">
        <f t="shared" si="17"/>
        <v>-0.7</v>
      </c>
      <c r="P49" s="76">
        <f t="shared" si="17"/>
        <v>-0.62197198571820933</v>
      </c>
    </row>
    <row r="50" spans="2:16" x14ac:dyDescent="0.2">
      <c r="B50" s="80"/>
      <c r="C50" s="72">
        <v>42758</v>
      </c>
      <c r="D50" s="80" t="s">
        <v>38</v>
      </c>
      <c r="E50" s="75">
        <v>24449</v>
      </c>
      <c r="F50" s="75">
        <v>289</v>
      </c>
      <c r="G50" s="75">
        <v>53210</v>
      </c>
      <c r="H50" s="75">
        <v>4</v>
      </c>
      <c r="I50" s="75">
        <v>16700</v>
      </c>
      <c r="J50" s="76">
        <f t="shared" si="14"/>
        <v>1.384083044982699E-2</v>
      </c>
      <c r="K50" s="76">
        <f t="shared" si="15"/>
        <v>1.1820524356824409E-2</v>
      </c>
      <c r="L50" s="75">
        <f t="shared" si="15"/>
        <v>184.11764705882354</v>
      </c>
      <c r="M50" s="70">
        <f t="shared" si="16"/>
        <v>0.31385077992858484</v>
      </c>
      <c r="N50" s="76">
        <f t="shared" si="17"/>
        <v>-0.24374644684479818</v>
      </c>
      <c r="O50" s="76">
        <f t="shared" si="17"/>
        <v>-0.75</v>
      </c>
      <c r="P50" s="76">
        <f t="shared" si="17"/>
        <v>-0.71979865771812079</v>
      </c>
    </row>
    <row r="51" spans="2:16" x14ac:dyDescent="0.2">
      <c r="B51" s="80"/>
      <c r="C51" s="72">
        <v>42759</v>
      </c>
      <c r="D51" s="80" t="s">
        <v>40</v>
      </c>
      <c r="E51" s="75">
        <v>11412</v>
      </c>
      <c r="F51" s="75">
        <v>204</v>
      </c>
      <c r="G51" s="75">
        <v>37270</v>
      </c>
      <c r="H51" s="75">
        <v>2</v>
      </c>
      <c r="I51" s="75">
        <v>35852</v>
      </c>
      <c r="J51" s="76">
        <f t="shared" si="14"/>
        <v>9.8039215686274508E-3</v>
      </c>
      <c r="K51" s="76">
        <f t="shared" si="15"/>
        <v>1.7875920084121977E-2</v>
      </c>
      <c r="L51" s="75">
        <f t="shared" si="15"/>
        <v>182.69607843137254</v>
      </c>
      <c r="M51" s="70">
        <f t="shared" si="16"/>
        <v>0.96195331365709691</v>
      </c>
      <c r="N51" s="76">
        <f t="shared" si="17"/>
        <v>-0.40377539593665013</v>
      </c>
      <c r="O51" s="76">
        <f t="shared" si="17"/>
        <v>-0.6</v>
      </c>
      <c r="P51" s="76">
        <f t="shared" si="17"/>
        <v>-0.31910206252136586</v>
      </c>
    </row>
    <row r="52" spans="2:16" x14ac:dyDescent="0.2">
      <c r="B52" s="80"/>
      <c r="C52" s="72">
        <v>42760</v>
      </c>
      <c r="D52" s="80" t="s">
        <v>41</v>
      </c>
      <c r="E52" s="75">
        <v>18662</v>
      </c>
      <c r="F52" s="75">
        <v>262</v>
      </c>
      <c r="G52" s="75">
        <v>46250</v>
      </c>
      <c r="H52" s="75">
        <v>6</v>
      </c>
      <c r="I52" s="75">
        <v>28800</v>
      </c>
      <c r="J52" s="76">
        <f t="shared" si="14"/>
        <v>2.2900763358778626E-2</v>
      </c>
      <c r="K52" s="76">
        <f t="shared" si="15"/>
        <v>1.403922409173722E-2</v>
      </c>
      <c r="L52" s="75">
        <f t="shared" si="15"/>
        <v>176.52671755725191</v>
      </c>
      <c r="M52" s="70">
        <f t="shared" si="16"/>
        <v>0.62270270270270267</v>
      </c>
      <c r="N52" s="76">
        <f t="shared" si="17"/>
        <v>-0.35033010254249197</v>
      </c>
      <c r="O52" s="76">
        <f t="shared" si="17"/>
        <v>-0.7</v>
      </c>
      <c r="P52" s="76">
        <f t="shared" si="17"/>
        <v>-0.8631087619898663</v>
      </c>
    </row>
    <row r="53" spans="2:16" x14ac:dyDescent="0.2">
      <c r="B53" s="80"/>
      <c r="C53" s="72">
        <v>42761</v>
      </c>
      <c r="D53" s="80" t="s">
        <v>42</v>
      </c>
      <c r="E53" s="75">
        <v>17086</v>
      </c>
      <c r="F53" s="75">
        <v>306</v>
      </c>
      <c r="G53" s="75">
        <v>50010</v>
      </c>
      <c r="H53" s="75">
        <v>1</v>
      </c>
      <c r="I53" s="75">
        <v>4700</v>
      </c>
      <c r="J53" s="76">
        <f t="shared" si="14"/>
        <v>3.2679738562091504E-3</v>
      </c>
      <c r="K53" s="76">
        <f t="shared" si="15"/>
        <v>1.7909399508369426E-2</v>
      </c>
      <c r="L53" s="75">
        <f t="shared" si="15"/>
        <v>163.43137254901961</v>
      </c>
      <c r="M53" s="70">
        <f t="shared" si="16"/>
        <v>9.398120375924815E-2</v>
      </c>
      <c r="N53" s="76">
        <f t="shared" si="17"/>
        <v>-0.2803281047632753</v>
      </c>
      <c r="O53" s="76">
        <f t="shared" si="17"/>
        <v>-0.9375</v>
      </c>
      <c r="P53" s="76">
        <f t="shared" si="17"/>
        <v>-0.94572748267898388</v>
      </c>
    </row>
    <row r="54" spans="2:16" x14ac:dyDescent="0.2">
      <c r="B54" s="80"/>
      <c r="C54" s="72">
        <v>42762</v>
      </c>
      <c r="D54" s="80" t="s">
        <v>43</v>
      </c>
      <c r="E54" s="75">
        <v>15653</v>
      </c>
      <c r="F54" s="75">
        <v>247</v>
      </c>
      <c r="G54" s="75">
        <v>43140</v>
      </c>
      <c r="H54" s="75">
        <v>13</v>
      </c>
      <c r="I54" s="75">
        <v>140400</v>
      </c>
      <c r="J54" s="76">
        <f t="shared" si="14"/>
        <v>5.2631578947368418E-2</v>
      </c>
      <c r="K54" s="76">
        <f t="shared" si="15"/>
        <v>1.5779722736855555E-2</v>
      </c>
      <c r="L54" s="75">
        <f t="shared" si="15"/>
        <v>174.65587044534414</v>
      </c>
      <c r="M54" s="70">
        <f t="shared" si="16"/>
        <v>3.25452016689847</v>
      </c>
      <c r="N54" s="76">
        <f t="shared" si="17"/>
        <v>-0.20111111111111113</v>
      </c>
      <c r="O54" s="76">
        <f t="shared" si="17"/>
        <v>-0.5185185185185186</v>
      </c>
      <c r="P54" s="76">
        <f t="shared" si="17"/>
        <v>-0.1566047936565147</v>
      </c>
    </row>
    <row r="55" spans="2:16" x14ac:dyDescent="0.2">
      <c r="B55" s="80"/>
      <c r="C55" s="72">
        <v>42763</v>
      </c>
      <c r="D55" s="80" t="s">
        <v>44</v>
      </c>
      <c r="E55" s="75">
        <v>18579</v>
      </c>
      <c r="F55" s="75">
        <v>264</v>
      </c>
      <c r="G55" s="75">
        <v>49660</v>
      </c>
      <c r="H55" s="75">
        <v>6</v>
      </c>
      <c r="I55" s="75">
        <v>35400</v>
      </c>
      <c r="J55" s="76">
        <f t="shared" si="14"/>
        <v>2.2727272727272728E-2</v>
      </c>
      <c r="K55" s="76">
        <f t="shared" si="15"/>
        <v>1.4209591474245116E-2</v>
      </c>
      <c r="L55" s="75">
        <f t="shared" si="15"/>
        <v>188.10606060606059</v>
      </c>
      <c r="M55" s="70">
        <f t="shared" si="16"/>
        <v>0.71284736206202171</v>
      </c>
      <c r="N55" s="76">
        <f t="shared" si="17"/>
        <v>-4.2237222757955606E-2</v>
      </c>
      <c r="O55" s="76">
        <f t="shared" si="17"/>
        <v>5</v>
      </c>
      <c r="P55" s="76">
        <f t="shared" si="17"/>
        <v>3.1647058823529415</v>
      </c>
    </row>
    <row r="56" spans="2:16" x14ac:dyDescent="0.2">
      <c r="B56" s="80"/>
      <c r="C56" s="72">
        <v>42764</v>
      </c>
      <c r="D56" s="80" t="s">
        <v>45</v>
      </c>
      <c r="E56" s="75">
        <v>30095</v>
      </c>
      <c r="F56" s="75">
        <v>371</v>
      </c>
      <c r="G56" s="75">
        <v>66260</v>
      </c>
      <c r="H56" s="75">
        <v>10</v>
      </c>
      <c r="I56" s="75">
        <v>43000</v>
      </c>
      <c r="J56" s="76">
        <f t="shared" si="14"/>
        <v>2.6954177897574125E-2</v>
      </c>
      <c r="K56" s="76">
        <f t="shared" si="15"/>
        <v>1.2327629174281441E-2</v>
      </c>
      <c r="L56" s="75">
        <f t="shared" si="15"/>
        <v>178.59838274932613</v>
      </c>
      <c r="M56" s="70">
        <f t="shared" si="16"/>
        <v>0.64895864775128287</v>
      </c>
      <c r="N56" s="76">
        <f t="shared" ref="N56:P57" si="18">IFERROR(G56/G49-1,0)</f>
        <v>5.6778309409888372E-2</v>
      </c>
      <c r="O56" s="76">
        <f t="shared" si="18"/>
        <v>0.66666666666666674</v>
      </c>
      <c r="P56" s="76">
        <f t="shared" si="18"/>
        <v>-0.37518163324614939</v>
      </c>
    </row>
    <row r="57" spans="2:16" x14ac:dyDescent="0.2">
      <c r="B57" s="80"/>
      <c r="C57" s="72">
        <v>42765</v>
      </c>
      <c r="D57" s="80" t="s">
        <v>38</v>
      </c>
      <c r="E57" s="75">
        <v>30954</v>
      </c>
      <c r="F57" s="75">
        <v>515</v>
      </c>
      <c r="G57" s="75">
        <v>98380</v>
      </c>
      <c r="H57" s="75">
        <v>20</v>
      </c>
      <c r="I57" s="75">
        <v>173524</v>
      </c>
      <c r="J57" s="76">
        <f>IFERROR(H57/F57,0)</f>
        <v>3.8834951456310676E-2</v>
      </c>
      <c r="K57" s="76">
        <f>IFERROR(F57/E57,0)</f>
        <v>1.6637591264456936E-2</v>
      </c>
      <c r="L57" s="75">
        <f>IFERROR(G57/F57,0)</f>
        <v>191.02912621359224</v>
      </c>
      <c r="M57" s="70">
        <f>IFERROR(I57/G57,0)</f>
        <v>1.7638137832892864</v>
      </c>
      <c r="N57" s="76">
        <f t="shared" si="18"/>
        <v>0.8489005825972562</v>
      </c>
      <c r="O57" s="76">
        <f t="shared" si="18"/>
        <v>4</v>
      </c>
      <c r="P57" s="76">
        <f t="shared" si="18"/>
        <v>9.3906586826347311</v>
      </c>
    </row>
    <row r="58" spans="2:16" x14ac:dyDescent="0.2">
      <c r="B58" s="80"/>
      <c r="C58" s="72">
        <v>42766</v>
      </c>
      <c r="D58" s="80" t="s">
        <v>40</v>
      </c>
      <c r="E58" s="75">
        <v>29710</v>
      </c>
      <c r="F58" s="75">
        <v>491</v>
      </c>
      <c r="G58" s="75">
        <v>79220</v>
      </c>
      <c r="H58" s="75">
        <v>27</v>
      </c>
      <c r="I58" s="75">
        <v>224340</v>
      </c>
      <c r="J58" s="76">
        <f>IFERROR(H58/F58,0)</f>
        <v>5.4989816700610997E-2</v>
      </c>
      <c r="K58" s="76">
        <f>IFERROR(F58/E58,0)</f>
        <v>1.6526422080107708E-2</v>
      </c>
      <c r="L58" s="75">
        <f>IFERROR(G58/F58,0)</f>
        <v>161.34419551934826</v>
      </c>
      <c r="M58" s="70">
        <f>IFERROR(I58/G58,0)</f>
        <v>2.8318606412522089</v>
      </c>
      <c r="N58" s="76">
        <f t="shared" ref="N58" si="19">IFERROR(G58/G51-1,0)</f>
        <v>1.1255701636705124</v>
      </c>
      <c r="O58" s="76">
        <f t="shared" ref="O58" si="20">IFERROR(H58/H51-1,0)</f>
        <v>12.5</v>
      </c>
      <c r="P58" s="76">
        <f t="shared" ref="P58" si="21">IFERROR(I58/I51-1,0)</f>
        <v>5.2573914983822378</v>
      </c>
    </row>
  </sheetData>
  <mergeCells count="13">
    <mergeCell ref="C8:D8"/>
    <mergeCell ref="B2:P2"/>
    <mergeCell ref="C4:D4"/>
    <mergeCell ref="C5:D5"/>
    <mergeCell ref="C6:D6"/>
    <mergeCell ref="C7:D7"/>
    <mergeCell ref="C9:D9"/>
    <mergeCell ref="B13:P13"/>
    <mergeCell ref="B25:P25"/>
    <mergeCell ref="B26:B27"/>
    <mergeCell ref="C26:D26"/>
    <mergeCell ref="C27:D27"/>
    <mergeCell ref="C10:D10"/>
  </mergeCells>
  <phoneticPr fontId="2" type="noConversion"/>
  <pageMargins left="0.7" right="0.7" top="0.75" bottom="0.75" header="0.3" footer="0.3"/>
  <ignoredErrors>
    <ignoredError sqref="E15:E21 D22 J22 K15:K16 K17:K21" formula="1"/>
    <ignoredError sqref="E6:I9 E10:I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8.85546875" style="7"/>
    <col min="5" max="5" width="11.42578125" style="7" bestFit="1" customWidth="1"/>
    <col min="6" max="8" width="9.140625" style="7" customWidth="1"/>
    <col min="9" max="12" width="11.5703125" style="7" customWidth="1"/>
    <col min="13" max="16384" width="8.85546875" style="7"/>
  </cols>
  <sheetData>
    <row r="2" spans="2:12" ht="19" x14ac:dyDescent="0.2">
      <c r="B2" s="113" t="s">
        <v>82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8" t="s">
        <v>73</v>
      </c>
      <c r="C6" s="49" t="s">
        <v>83</v>
      </c>
      <c r="D6" s="48" t="s">
        <v>74</v>
      </c>
      <c r="E6" s="48" t="s">
        <v>75</v>
      </c>
      <c r="F6" s="48" t="s">
        <v>76</v>
      </c>
      <c r="G6" s="48" t="s">
        <v>77</v>
      </c>
      <c r="H6" s="56" t="s">
        <v>92</v>
      </c>
      <c r="I6" s="61" t="s">
        <v>96</v>
      </c>
      <c r="J6" s="61" t="s">
        <v>97</v>
      </c>
      <c r="K6" s="61" t="s">
        <v>95</v>
      </c>
      <c r="L6" s="48" t="s">
        <v>78</v>
      </c>
    </row>
    <row r="7" spans="2:12" x14ac:dyDescent="0.2">
      <c r="B7" s="47" t="s">
        <v>79</v>
      </c>
      <c r="C7" s="47" t="s">
        <v>118</v>
      </c>
      <c r="D7" s="21">
        <v>36313</v>
      </c>
      <c r="E7" s="67">
        <v>932</v>
      </c>
      <c r="F7" s="67">
        <v>270440</v>
      </c>
      <c r="G7" s="67">
        <v>31</v>
      </c>
      <c r="H7" s="67">
        <v>689990</v>
      </c>
      <c r="I7" s="13">
        <f>IFERROR(E7/D7,0)</f>
        <v>2.566573954231267E-2</v>
      </c>
      <c r="J7" s="12">
        <f>IFERROR(F7/E7,0)</f>
        <v>290.17167381974247</v>
      </c>
      <c r="K7" s="13">
        <f>IFERROR(G7/E7,0)</f>
        <v>3.3261802575107295E-2</v>
      </c>
      <c r="L7" s="19">
        <f>IFERROR(H7/F7,0)</f>
        <v>2.5513607454518561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7" width="10.7109375" style="7" customWidth="1"/>
    <col min="8" max="8" width="12.710937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3" t="s">
        <v>60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2:14" x14ac:dyDescent="0.2">
      <c r="L3" s="16"/>
      <c r="M3" s="16"/>
      <c r="N3" s="16" t="str">
        <f>종합요약!J6</f>
        <v>기간 : 2017년 01월 01일 ~ 2017년 1월 31일</v>
      </c>
    </row>
    <row r="5" spans="2:14" x14ac:dyDescent="0.2">
      <c r="B5" s="31" t="s">
        <v>72</v>
      </c>
      <c r="C5" s="31" t="s">
        <v>63</v>
      </c>
      <c r="D5" s="31" t="s">
        <v>62</v>
      </c>
      <c r="E5" s="46" t="s">
        <v>48</v>
      </c>
      <c r="F5" s="46" t="s">
        <v>49</v>
      </c>
      <c r="G5" s="46" t="s">
        <v>50</v>
      </c>
      <c r="H5" s="46" t="s">
        <v>51</v>
      </c>
      <c r="I5" s="46" t="s">
        <v>52</v>
      </c>
      <c r="J5" s="56" t="s">
        <v>92</v>
      </c>
      <c r="K5" s="61" t="s">
        <v>96</v>
      </c>
      <c r="L5" s="61" t="s">
        <v>97</v>
      </c>
      <c r="M5" s="61" t="s">
        <v>95</v>
      </c>
      <c r="N5" s="46" t="s">
        <v>54</v>
      </c>
    </row>
    <row r="6" spans="2:14" x14ac:dyDescent="0.2">
      <c r="B6" s="117" t="s">
        <v>61</v>
      </c>
      <c r="C6" s="118"/>
      <c r="D6" s="119"/>
      <c r="E6" s="46" t="s">
        <v>55</v>
      </c>
      <c r="F6" s="17">
        <f>SUM(F7:F1048576)</f>
        <v>3495</v>
      </c>
      <c r="G6" s="17">
        <f>SUM(G7:G1048576)</f>
        <v>348</v>
      </c>
      <c r="H6" s="17">
        <f>SUM(H7:H1048576)</f>
        <v>63690</v>
      </c>
      <c r="I6" s="17">
        <f>SUM(I7:I1048576)</f>
        <v>18</v>
      </c>
      <c r="J6" s="17">
        <f>SUM(J7:J1048576)</f>
        <v>256910</v>
      </c>
      <c r="K6" s="73">
        <f>IFERROR(G6/F6,0)</f>
        <v>9.9570815450643779E-2</v>
      </c>
      <c r="L6" s="18">
        <f>IFERROR(H6/G6,0)</f>
        <v>183.01724137931035</v>
      </c>
      <c r="M6" s="30">
        <f>IFERROR(I6/G6,0)</f>
        <v>5.1724137931034482E-2</v>
      </c>
      <c r="N6" s="30">
        <f>IFERROR(J6/H6,0)</f>
        <v>4.033757261736536</v>
      </c>
    </row>
    <row r="7" spans="2:14" x14ac:dyDescent="0.2">
      <c r="B7" s="74" t="s">
        <v>120</v>
      </c>
      <c r="C7" s="74" t="s">
        <v>119</v>
      </c>
      <c r="D7" s="74" t="s">
        <v>48</v>
      </c>
      <c r="E7" s="74" t="s">
        <v>117</v>
      </c>
      <c r="F7" s="67">
        <v>3495</v>
      </c>
      <c r="G7" s="67">
        <v>348</v>
      </c>
      <c r="H7" s="67">
        <v>63690</v>
      </c>
      <c r="I7" s="67">
        <v>18</v>
      </c>
      <c r="J7" s="67">
        <v>256910</v>
      </c>
      <c r="K7" s="13">
        <f>IFERROR(G7/F7,0)</f>
        <v>9.9570815450643779E-2</v>
      </c>
      <c r="L7" s="12">
        <f>IFERROR(H7/G7,0)</f>
        <v>183.01724137931035</v>
      </c>
      <c r="M7" s="19">
        <f>IFERROR(I7/G7,0)</f>
        <v>5.1724137931034482E-2</v>
      </c>
      <c r="N7" s="19">
        <f>IFERROR(J7/H7,0)</f>
        <v>4.033757261736536</v>
      </c>
    </row>
  </sheetData>
  <autoFilter ref="B5:M7"/>
  <mergeCells count="2">
    <mergeCell ref="B6:D6"/>
    <mergeCell ref="B2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종합요약</vt:lpstr>
      <vt:lpstr>주간요약</vt:lpstr>
      <vt:lpstr>Gmarket</vt:lpstr>
      <vt:lpstr>Gmarket_상품별</vt:lpstr>
      <vt:lpstr>Gmarket_키워드</vt:lpstr>
      <vt:lpstr>Auction</vt:lpstr>
      <vt:lpstr>Auction_상품별</vt:lpstr>
      <vt:lpstr>Auction_키워드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Gluon</dc:creator>
  <cp:lastModifiedBy>Microsoft Office 사용자</cp:lastModifiedBy>
  <dcterms:created xsi:type="dcterms:W3CDTF">2015-11-23T06:37:24Z</dcterms:created>
  <dcterms:modified xsi:type="dcterms:W3CDTF">2017-03-24T10:08:15Z</dcterms:modified>
</cp:coreProperties>
</file>